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northbristol.local\Directorate\CoreClinDir\Genetics\cyto_all\01 NGS\TruSight Oncology 500\TSO0 500 @ Bristol Archive\2023\02 February\2302737_2302738\"/>
    </mc:Choice>
  </mc:AlternateContent>
  <xr:revisionPtr revIDLastSave="0" documentId="13_ncr:1_{377E623B-0ACE-4BE6-B8A8-B00DCD466820}" xr6:coauthVersionLast="47" xr6:coauthVersionMax="47" xr10:uidLastSave="{00000000-0000-0000-0000-000000000000}"/>
  <bookViews>
    <workbookView xWindow="-120" yWindow="-120" windowWidth="29040" windowHeight="15840" tabRatio="757" activeTab="1" xr2:uid="{00000000-000D-0000-FFFF-FFFF00000000}"/>
  </bookViews>
  <sheets>
    <sheet name="TSO500 Booking" sheetId="1" r:id="rId1"/>
    <sheet name="TSO500 Automated worksheet " sheetId="18" r:id="rId2"/>
    <sheet name="TSO500 worksheet" sheetId="4" r:id="rId3"/>
    <sheet name="Samples Dilution + Norm" sheetId="7" r:id="rId4"/>
    <sheet name="Plate map" sheetId="23" r:id="rId5"/>
    <sheet name="TSO500 Script" sheetId="10" r:id="rId6"/>
    <sheet name="Index script" sheetId="22" r:id="rId7"/>
    <sheet name="TSO500 DNA Loading" sheetId="3" r:id="rId8"/>
    <sheet name="TSO500 RNA  Loading" sheetId="9" r:id="rId9"/>
    <sheet name="Indicies" sheetId="12" state="hidden" r:id="rId10"/>
    <sheet name="TSO500 Combined Loading" sheetId="21" r:id="rId11"/>
    <sheet name="Loading QM" sheetId="14" r:id="rId12"/>
    <sheet name="TSO500 QM" sheetId="13" state="hidden" r:id="rId13"/>
    <sheet name="TSO500 QM Auto" sheetId="20" r:id="rId14"/>
    <sheet name="Change log" sheetId="11" r:id="rId15"/>
    <sheet name="Manual Pooling" sheetId="15" state="hidden" r:id="rId16"/>
  </sheets>
  <definedNames>
    <definedName name="_xlnm._FilterDatabase" localSheetId="5" hidden="1">'TSO500 Script'!$A$1:$X$97</definedName>
    <definedName name="Combined_Plate">'TSO500 Script'!$AE$2:$AE$97</definedName>
    <definedName name="DNA_Analyte">'TSO500 Booking'!$Y$1</definedName>
    <definedName name="DNA_dilution">'TSO500 Script'!$AB$2:$AB$97</definedName>
    <definedName name="DNA_dilutionfactor">'TSO500 Script'!$AU$2:$AU$97</definedName>
    <definedName name="DNA_Plate">'TSO500 Script'!$AD$2:$AD$97</definedName>
    <definedName name="DNAC2">'Samples Dilution + Norm'!$H$3</definedName>
    <definedName name="DNAV2">'Samples Dilution + Norm'!$I$3</definedName>
    <definedName name="Index_ID">'TSO500 Script'!$W$2:$W$97</definedName>
    <definedName name="NextSeq_kits">'TSO500 Booking'!$W$2</definedName>
    <definedName name="NGS_instrument">'TSO500 Booking'!$V$2:$V$6</definedName>
    <definedName name="NovaSeq_kits">'TSO500 Booking'!$X$2:$X$5</definedName>
    <definedName name="_xlnm.Print_Area" localSheetId="6">'Index script'!$A$1:$E$97</definedName>
    <definedName name="_xlnm.Print_Area" localSheetId="3">'Samples Dilution + Norm'!$A$1:$M$103,'Samples Dilution + Norm'!$Q$1:$Z$103</definedName>
    <definedName name="_xlnm.Print_Area" localSheetId="1">'TSO500 Automated worksheet '!$A$1:$I$128</definedName>
    <definedName name="_xlnm.Print_Area" localSheetId="0">'TSO500 Booking'!$A$1:$J$104</definedName>
    <definedName name="_xlnm.Print_Area" localSheetId="2">'TSO500 worksheet'!$A$1:$I$175</definedName>
    <definedName name="RNA_Analyte">'TSO500 Booking'!$Y$2</definedName>
    <definedName name="RNA_dilution">'TSO500 Script'!$AA$2:$AA$97</definedName>
    <definedName name="RNA_Plate">'TSO500 Script'!$AC$2:$AC$97</definedName>
    <definedName name="RNAC2">'Samples Dilution + Norm'!$X$3</definedName>
    <definedName name="RNAV2">'Samples Dilution + Norm'!$Y$3</definedName>
    <definedName name="Thermal_cycler">'TSO500 Booking'!$U$2:$U$27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7" i="20" l="1"/>
  <c r="M68" i="20"/>
  <c r="M69" i="20"/>
  <c r="M70" i="20"/>
  <c r="M71" i="20"/>
  <c r="M72" i="20"/>
  <c r="M73" i="20"/>
  <c r="M74" i="20"/>
  <c r="M75" i="20"/>
  <c r="M76" i="20"/>
  <c r="M77" i="20"/>
  <c r="M78" i="20"/>
  <c r="M79" i="20"/>
  <c r="M80" i="20"/>
  <c r="M81" i="20"/>
  <c r="M82" i="20"/>
  <c r="M83" i="20"/>
  <c r="M84" i="20"/>
  <c r="M85" i="20"/>
  <c r="M86" i="20"/>
  <c r="M87" i="20"/>
  <c r="M88" i="20"/>
  <c r="M89" i="20"/>
  <c r="M90" i="20"/>
  <c r="M91" i="20"/>
  <c r="M92" i="20"/>
  <c r="M93" i="20"/>
  <c r="M94" i="20"/>
  <c r="M95" i="20"/>
  <c r="M96" i="20"/>
  <c r="M97" i="20"/>
  <c r="M98" i="20"/>
  <c r="M99" i="20"/>
  <c r="M100" i="20"/>
  <c r="M101" i="20"/>
  <c r="M102" i="20"/>
  <c r="M103" i="20"/>
  <c r="M104" i="20"/>
  <c r="M105" i="20"/>
  <c r="M106" i="20"/>
  <c r="M107" i="20"/>
  <c r="M108" i="20"/>
  <c r="M109" i="20"/>
  <c r="M110" i="20"/>
  <c r="M111" i="20"/>
  <c r="M112" i="20"/>
  <c r="M113" i="20"/>
  <c r="M114" i="20"/>
  <c r="M115" i="20"/>
  <c r="M116" i="20"/>
  <c r="M117" i="20"/>
  <c r="M118" i="20"/>
  <c r="M119" i="20"/>
  <c r="L67" i="20"/>
  <c r="L68" i="20"/>
  <c r="L69" i="20"/>
  <c r="L70" i="20"/>
  <c r="L71" i="20"/>
  <c r="L72" i="20"/>
  <c r="L73" i="20"/>
  <c r="L74" i="20"/>
  <c r="L75" i="20"/>
  <c r="L76" i="20"/>
  <c r="L77" i="20"/>
  <c r="L78" i="20"/>
  <c r="L79" i="20"/>
  <c r="L80" i="20"/>
  <c r="L81" i="20"/>
  <c r="L82" i="20"/>
  <c r="L83" i="20"/>
  <c r="L84" i="20"/>
  <c r="L85" i="20"/>
  <c r="L86" i="20"/>
  <c r="L87" i="20"/>
  <c r="L88"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AH67" i="20"/>
  <c r="AH68" i="20"/>
  <c r="AH69" i="20"/>
  <c r="AH70" i="20"/>
  <c r="AH71" i="20"/>
  <c r="AH72" i="20"/>
  <c r="AH73" i="20"/>
  <c r="AH74" i="20"/>
  <c r="AH75" i="20"/>
  <c r="AH76" i="20"/>
  <c r="AH77" i="20"/>
  <c r="AH78" i="20"/>
  <c r="AH79" i="20"/>
  <c r="AH80" i="20"/>
  <c r="AH81" i="20"/>
  <c r="AH82" i="20"/>
  <c r="AH83" i="20"/>
  <c r="AH84" i="20"/>
  <c r="AH85" i="20"/>
  <c r="AH86" i="20"/>
  <c r="AH87" i="20"/>
  <c r="AH88" i="20"/>
  <c r="AH89" i="20"/>
  <c r="AH90" i="20"/>
  <c r="AH91" i="20"/>
  <c r="AH92" i="20"/>
  <c r="AH93" i="20"/>
  <c r="AH94" i="20"/>
  <c r="AH95" i="20"/>
  <c r="AH96" i="20"/>
  <c r="AH97" i="20"/>
  <c r="AH98" i="20"/>
  <c r="AH99" i="20"/>
  <c r="AH100" i="20"/>
  <c r="AH101" i="20"/>
  <c r="AH102" i="20"/>
  <c r="AH103" i="20"/>
  <c r="AH104" i="20"/>
  <c r="AH105" i="20"/>
  <c r="AH106" i="20"/>
  <c r="AH107" i="20"/>
  <c r="AH108" i="20"/>
  <c r="AH109" i="20"/>
  <c r="AH110" i="20"/>
  <c r="AH111" i="20"/>
  <c r="AH112" i="20"/>
  <c r="AH113" i="20"/>
  <c r="AH114" i="20"/>
  <c r="AH115" i="20"/>
  <c r="AH116" i="20"/>
  <c r="AH117" i="20"/>
  <c r="AH118" i="20"/>
  <c r="AH119" i="20"/>
  <c r="AH120" i="20"/>
  <c r="AH121" i="20"/>
  <c r="AG67" i="20"/>
  <c r="AG68" i="20"/>
  <c r="AG69" i="20"/>
  <c r="AG70" i="20"/>
  <c r="AG71" i="20"/>
  <c r="AG72" i="20"/>
  <c r="AG73" i="20"/>
  <c r="AG74" i="20"/>
  <c r="AG75" i="20"/>
  <c r="AG76" i="20"/>
  <c r="AG77" i="20"/>
  <c r="AG78" i="20"/>
  <c r="AG79" i="20"/>
  <c r="AG80" i="20"/>
  <c r="AG81" i="20"/>
  <c r="AG82" i="20"/>
  <c r="AG83" i="20"/>
  <c r="AG84" i="20"/>
  <c r="AG85" i="20"/>
  <c r="AG86" i="20"/>
  <c r="AG87" i="20"/>
  <c r="AG88" i="20"/>
  <c r="AG89" i="20"/>
  <c r="AG90" i="20"/>
  <c r="AG91" i="20"/>
  <c r="AG92" i="20"/>
  <c r="AG93" i="20"/>
  <c r="AG94" i="20"/>
  <c r="AG95" i="20"/>
  <c r="AG96" i="20"/>
  <c r="AG97" i="20"/>
  <c r="AG98" i="20"/>
  <c r="AG99" i="20"/>
  <c r="AG100" i="20"/>
  <c r="AG101" i="20"/>
  <c r="AG102" i="20"/>
  <c r="AG103" i="20"/>
  <c r="AG104" i="20"/>
  <c r="AG105" i="20"/>
  <c r="AG106" i="20"/>
  <c r="AG107" i="20"/>
  <c r="AG108" i="20"/>
  <c r="AG109" i="20"/>
  <c r="AG110" i="20"/>
  <c r="AG111" i="20"/>
  <c r="AG112" i="20"/>
  <c r="AG113" i="20"/>
  <c r="AG114" i="20"/>
  <c r="AG115" i="20"/>
  <c r="AG116" i="20"/>
  <c r="AG117" i="20"/>
  <c r="AG118" i="20"/>
  <c r="AG119" i="20"/>
  <c r="AG120" i="20"/>
  <c r="AG121" i="20"/>
  <c r="AF67" i="20"/>
  <c r="AF68" i="20"/>
  <c r="AF69" i="20"/>
  <c r="AF70" i="20"/>
  <c r="AF71" i="20"/>
  <c r="AF72" i="20"/>
  <c r="AF73" i="20"/>
  <c r="AF74" i="20"/>
  <c r="AF75" i="20"/>
  <c r="AF76" i="20"/>
  <c r="AF77" i="20"/>
  <c r="AF78" i="20"/>
  <c r="AF79" i="20"/>
  <c r="AF80" i="20"/>
  <c r="AF81" i="20"/>
  <c r="AF82" i="20"/>
  <c r="AF83" i="20"/>
  <c r="AF84" i="20"/>
  <c r="AF85" i="20"/>
  <c r="AF86" i="20"/>
  <c r="AF87" i="20"/>
  <c r="AF88" i="20"/>
  <c r="AF89" i="20"/>
  <c r="AF90" i="20"/>
  <c r="AF91" i="20"/>
  <c r="AF92" i="20"/>
  <c r="AF93" i="20"/>
  <c r="AF94" i="20"/>
  <c r="AF95" i="20"/>
  <c r="AF96" i="20"/>
  <c r="AF97" i="20"/>
  <c r="AF98" i="20"/>
  <c r="AF99" i="20"/>
  <c r="AF100" i="20"/>
  <c r="AF101" i="20"/>
  <c r="AF102" i="20"/>
  <c r="AF103" i="20"/>
  <c r="AF104" i="20"/>
  <c r="AF105" i="20"/>
  <c r="AF106" i="20"/>
  <c r="AF107" i="20"/>
  <c r="AF108" i="20"/>
  <c r="AF109" i="20"/>
  <c r="AF110" i="20"/>
  <c r="AF111" i="20"/>
  <c r="AF112" i="20"/>
  <c r="AF113" i="20"/>
  <c r="AF114" i="20"/>
  <c r="AF115" i="20"/>
  <c r="AF116" i="20"/>
  <c r="AF117" i="20"/>
  <c r="AF118" i="20"/>
  <c r="AF119" i="20"/>
  <c r="AF120" i="20"/>
  <c r="AF121" i="20"/>
  <c r="I37" i="23" l="1"/>
  <c r="B37" i="23"/>
  <c r="I17" i="23"/>
  <c r="B17" i="23"/>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H40" i="7"/>
  <c r="I40" i="7"/>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C59" i="23" l="1"/>
  <c r="A58" i="23"/>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AN4" i="1"/>
  <c r="AN5" i="1"/>
  <c r="AN6" i="1"/>
  <c r="AN7" i="1"/>
  <c r="N10" i="1"/>
  <c r="O10" i="1" s="1"/>
  <c r="E78" i="23" s="1"/>
  <c r="W3" i="7"/>
  <c r="Y3" i="7" s="1"/>
  <c r="G3" i="7"/>
  <c r="I3" i="7" s="1"/>
  <c r="O3" i="1"/>
  <c r="H3" i="14" s="1"/>
  <c r="O2" i="1"/>
  <c r="H4" i="14" s="1"/>
  <c r="D6" i="1" l="1"/>
  <c r="X3" i="7"/>
  <c r="H3" i="7"/>
  <c r="H9" i="14"/>
  <c r="H10" i="14"/>
  <c r="AR101" i="20"/>
  <c r="AR102" i="20"/>
  <c r="AR103" i="20"/>
  <c r="AR104" i="20"/>
  <c r="AR105" i="20"/>
  <c r="AR106" i="20"/>
  <c r="AR107" i="20"/>
  <c r="AR108" i="20"/>
  <c r="AR109" i="20"/>
  <c r="AR110" i="20"/>
  <c r="AR111" i="20"/>
  <c r="AR112" i="20"/>
  <c r="AR113" i="20"/>
  <c r="AR114" i="20"/>
  <c r="AR115" i="20"/>
  <c r="AR116" i="20"/>
  <c r="AR117" i="20"/>
  <c r="AR118" i="20"/>
  <c r="AR119" i="20"/>
  <c r="AR120" i="20"/>
  <c r="AR121" i="20"/>
  <c r="AO101" i="20"/>
  <c r="AO102" i="20"/>
  <c r="AO103" i="20"/>
  <c r="AO104" i="20"/>
  <c r="AO105" i="20"/>
  <c r="AO106" i="20"/>
  <c r="AO107" i="20"/>
  <c r="AO108" i="20"/>
  <c r="AO109" i="20"/>
  <c r="AO110" i="20"/>
  <c r="AO111" i="20"/>
  <c r="AO112" i="20"/>
  <c r="AO113" i="20"/>
  <c r="AO114" i="20"/>
  <c r="AO115" i="20"/>
  <c r="AO116" i="20"/>
  <c r="AO117" i="20"/>
  <c r="AO118" i="20"/>
  <c r="AO119" i="20"/>
  <c r="AK7" i="1" l="1"/>
  <c r="AK4" i="1"/>
  <c r="AP4" i="1" s="1"/>
  <c r="AK5" i="1"/>
  <c r="AP5" i="1" s="1"/>
  <c r="AK6" i="1"/>
  <c r="F40" i="7"/>
  <c r="G40" i="7" s="1"/>
  <c r="AP7" i="1"/>
  <c r="AP6" i="1"/>
  <c r="V40" i="7"/>
  <c r="W40" i="7" s="1"/>
  <c r="V41" i="7"/>
  <c r="W41" i="7" s="1"/>
  <c r="G10" i="14"/>
  <c r="G9" i="14"/>
  <c r="F4" i="14"/>
  <c r="F3" i="14"/>
  <c r="F10" i="14"/>
  <c r="F9" i="14"/>
  <c r="B5" i="21" l="1"/>
  <c r="B3" i="21"/>
  <c r="F8" i="7"/>
  <c r="AA39" i="7" l="1"/>
  <c r="AA38" i="7"/>
  <c r="AA37" i="7"/>
  <c r="AA36" i="7"/>
  <c r="AA35" i="7"/>
  <c r="AA34" i="7"/>
  <c r="AA33" i="7"/>
  <c r="AA32" i="7"/>
  <c r="AA31" i="7"/>
  <c r="AA30" i="7"/>
  <c r="AA29" i="7"/>
  <c r="AA28" i="7"/>
  <c r="AA27" i="7"/>
  <c r="AA26" i="7"/>
  <c r="AA25" i="7"/>
  <c r="AA24" i="7"/>
  <c r="AA23" i="7"/>
  <c r="AA22" i="7"/>
  <c r="AA21" i="7"/>
  <c r="AA20" i="7"/>
  <c r="AA19" i="7"/>
  <c r="AA18" i="7"/>
  <c r="AA17" i="7"/>
  <c r="AA16" i="7"/>
  <c r="AA15" i="7"/>
  <c r="AA14" i="7"/>
  <c r="AA13" i="7"/>
  <c r="AA12" i="7"/>
  <c r="AA11" i="7"/>
  <c r="AA10" i="7"/>
  <c r="AA9" i="7"/>
  <c r="AA8" i="7"/>
  <c r="N8" i="7" l="1"/>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F39" i="7" l="1"/>
  <c r="G39" i="7" s="1"/>
  <c r="I39" i="7" s="1"/>
  <c r="H39" i="7" s="1"/>
  <c r="F38" i="7"/>
  <c r="G38" i="7" s="1"/>
  <c r="I38" i="7" s="1"/>
  <c r="H38" i="7" s="1"/>
  <c r="F37" i="7"/>
  <c r="G37" i="7" s="1"/>
  <c r="I37" i="7" s="1"/>
  <c r="H37" i="7" s="1"/>
  <c r="F36" i="7"/>
  <c r="G36" i="7" s="1"/>
  <c r="I36" i="7" s="1"/>
  <c r="H36" i="7" s="1"/>
  <c r="F35" i="7"/>
  <c r="G35" i="7" s="1"/>
  <c r="I35" i="7" s="1"/>
  <c r="H35" i="7" s="1"/>
  <c r="F34" i="7"/>
  <c r="G34" i="7" s="1"/>
  <c r="I34" i="7" s="1"/>
  <c r="H34" i="7" s="1"/>
  <c r="F33" i="7"/>
  <c r="G33" i="7" s="1"/>
  <c r="I33" i="7" s="1"/>
  <c r="H33" i="7" s="1"/>
  <c r="F32" i="7"/>
  <c r="G32" i="7" s="1"/>
  <c r="I32" i="7" s="1"/>
  <c r="H32" i="7" s="1"/>
  <c r="F31" i="7"/>
  <c r="G31" i="7" s="1"/>
  <c r="I31" i="7" s="1"/>
  <c r="H31" i="7" s="1"/>
  <c r="F30" i="7"/>
  <c r="G30" i="7" s="1"/>
  <c r="I30" i="7" s="1"/>
  <c r="H30" i="7" s="1"/>
  <c r="F29" i="7"/>
  <c r="G29" i="7" s="1"/>
  <c r="I29" i="7" s="1"/>
  <c r="H29" i="7" s="1"/>
  <c r="F28" i="7"/>
  <c r="G28" i="7" s="1"/>
  <c r="I28" i="7" s="1"/>
  <c r="H28" i="7" s="1"/>
  <c r="F27" i="7"/>
  <c r="G27" i="7" s="1"/>
  <c r="I27" i="7" s="1"/>
  <c r="H27" i="7" s="1"/>
  <c r="F26" i="7"/>
  <c r="G26" i="7" s="1"/>
  <c r="I26" i="7" s="1"/>
  <c r="H26" i="7" s="1"/>
  <c r="F25" i="7"/>
  <c r="G25" i="7" s="1"/>
  <c r="I25" i="7" s="1"/>
  <c r="H25" i="7" s="1"/>
  <c r="F24" i="7"/>
  <c r="G24" i="7" s="1"/>
  <c r="I24" i="7" s="1"/>
  <c r="H24" i="7" s="1"/>
  <c r="F23" i="7"/>
  <c r="G23" i="7" s="1"/>
  <c r="I23" i="7" s="1"/>
  <c r="H23" i="7" s="1"/>
  <c r="F22" i="7"/>
  <c r="G22" i="7" s="1"/>
  <c r="I22" i="7" s="1"/>
  <c r="H22" i="7" s="1"/>
  <c r="F21" i="7"/>
  <c r="G21" i="7" s="1"/>
  <c r="I21" i="7" s="1"/>
  <c r="H21" i="7" s="1"/>
  <c r="F20" i="7"/>
  <c r="G20" i="7" s="1"/>
  <c r="I20" i="7" s="1"/>
  <c r="H20" i="7" s="1"/>
  <c r="F19" i="7"/>
  <c r="G19" i="7" s="1"/>
  <c r="I19" i="7" s="1"/>
  <c r="H19" i="7" s="1"/>
  <c r="F18" i="7"/>
  <c r="G18" i="7" s="1"/>
  <c r="I18" i="7" s="1"/>
  <c r="H18" i="7" s="1"/>
  <c r="F17" i="7"/>
  <c r="G17" i="7" s="1"/>
  <c r="I17" i="7" s="1"/>
  <c r="H17" i="7" s="1"/>
  <c r="F16" i="7"/>
  <c r="G16" i="7" s="1"/>
  <c r="I16" i="7" s="1"/>
  <c r="H16" i="7" s="1"/>
  <c r="F15" i="7"/>
  <c r="G15" i="7" s="1"/>
  <c r="I15" i="7" s="1"/>
  <c r="H15" i="7" s="1"/>
  <c r="F14" i="7"/>
  <c r="G14" i="7" s="1"/>
  <c r="I14" i="7" s="1"/>
  <c r="H14" i="7" s="1"/>
  <c r="F13" i="7"/>
  <c r="G13" i="7" s="1"/>
  <c r="I13" i="7" s="1"/>
  <c r="H13" i="7" s="1"/>
  <c r="F12" i="7"/>
  <c r="G12" i="7" s="1"/>
  <c r="I12" i="7" s="1"/>
  <c r="H12" i="7" s="1"/>
  <c r="F11" i="7"/>
  <c r="G11" i="7" s="1"/>
  <c r="F10" i="7"/>
  <c r="G10" i="7" s="1"/>
  <c r="I10" i="7" s="1"/>
  <c r="H10" i="7" s="1"/>
  <c r="F9" i="7"/>
  <c r="G9" i="7" s="1"/>
  <c r="I9" i="7" s="1"/>
  <c r="H9" i="7" s="1"/>
  <c r="G8" i="7"/>
  <c r="I8" i="7" s="1"/>
  <c r="H8" i="7" s="1"/>
  <c r="I11" i="7" l="1"/>
  <c r="H11" i="7" s="1"/>
  <c r="V39" i="7"/>
  <c r="W39" i="7" s="1"/>
  <c r="Y39" i="7" s="1"/>
  <c r="X39" i="7" s="1"/>
  <c r="V38" i="7"/>
  <c r="W38" i="7" s="1"/>
  <c r="Y38" i="7" s="1"/>
  <c r="X38" i="7" s="1"/>
  <c r="V37" i="7"/>
  <c r="W37" i="7" s="1"/>
  <c r="Y37" i="7" s="1"/>
  <c r="X37" i="7" s="1"/>
  <c r="Y36" i="7"/>
  <c r="X36" i="7" s="1"/>
  <c r="V36" i="7"/>
  <c r="W36" i="7" s="1"/>
  <c r="V35" i="7"/>
  <c r="W35" i="7" s="1"/>
  <c r="Y35" i="7" s="1"/>
  <c r="X35" i="7" s="1"/>
  <c r="Y34" i="7"/>
  <c r="X34" i="7" s="1"/>
  <c r="V34" i="7"/>
  <c r="W34" i="7" s="1"/>
  <c r="Y33" i="7"/>
  <c r="X33" i="7" s="1"/>
  <c r="V33" i="7"/>
  <c r="W33" i="7" s="1"/>
  <c r="V32" i="7"/>
  <c r="W32" i="7" s="1"/>
  <c r="Y32" i="7" s="1"/>
  <c r="X32" i="7" s="1"/>
  <c r="Y31" i="7"/>
  <c r="X31" i="7" s="1"/>
  <c r="V31" i="7"/>
  <c r="W31" i="7" s="1"/>
  <c r="V30" i="7"/>
  <c r="W30" i="7" s="1"/>
  <c r="Y30" i="7" s="1"/>
  <c r="X30" i="7" s="1"/>
  <c r="Y29" i="7"/>
  <c r="X29" i="7" s="1"/>
  <c r="V29" i="7"/>
  <c r="W29" i="7" s="1"/>
  <c r="Y28" i="7"/>
  <c r="X28" i="7" s="1"/>
  <c r="V28" i="7"/>
  <c r="W28" i="7" s="1"/>
  <c r="Y27" i="7"/>
  <c r="X27" i="7" s="1"/>
  <c r="V27" i="7"/>
  <c r="W27" i="7" s="1"/>
  <c r="Y26" i="7"/>
  <c r="X26" i="7" s="1"/>
  <c r="V26" i="7"/>
  <c r="W26" i="7" s="1"/>
  <c r="V25" i="7"/>
  <c r="W25" i="7" s="1"/>
  <c r="Y25" i="7" s="1"/>
  <c r="X25" i="7" s="1"/>
  <c r="V24" i="7"/>
  <c r="W24" i="7" s="1"/>
  <c r="Y24" i="7" s="1"/>
  <c r="X24" i="7" s="1"/>
  <c r="Y23" i="7"/>
  <c r="X23" i="7" s="1"/>
  <c r="V23" i="7"/>
  <c r="W23" i="7" s="1"/>
  <c r="V22" i="7"/>
  <c r="W22" i="7" s="1"/>
  <c r="Y22" i="7" s="1"/>
  <c r="X22" i="7" s="1"/>
  <c r="V21" i="7"/>
  <c r="W21" i="7" s="1"/>
  <c r="Y21" i="7" s="1"/>
  <c r="X21" i="7" s="1"/>
  <c r="V20" i="7"/>
  <c r="W20" i="7" s="1"/>
  <c r="Y20" i="7" s="1"/>
  <c r="X20" i="7" s="1"/>
  <c r="Y19" i="7"/>
  <c r="X19" i="7" s="1"/>
  <c r="V19" i="7"/>
  <c r="W19" i="7" s="1"/>
  <c r="Y18" i="7"/>
  <c r="X18" i="7" s="1"/>
  <c r="V18" i="7"/>
  <c r="W18" i="7" s="1"/>
  <c r="Y17" i="7"/>
  <c r="X17" i="7" s="1"/>
  <c r="V17" i="7"/>
  <c r="W17" i="7" s="1"/>
  <c r="V16" i="7"/>
  <c r="W16" i="7" s="1"/>
  <c r="Y16" i="7" s="1"/>
  <c r="X16" i="7" s="1"/>
  <c r="V15" i="7"/>
  <c r="W15" i="7" s="1"/>
  <c r="Y15" i="7" s="1"/>
  <c r="X15" i="7" s="1"/>
  <c r="V14" i="7"/>
  <c r="W14" i="7" s="1"/>
  <c r="Y14" i="7" s="1"/>
  <c r="X14" i="7" s="1"/>
  <c r="V13" i="7"/>
  <c r="W13" i="7" s="1"/>
  <c r="Y13" i="7" s="1"/>
  <c r="X13" i="7" s="1"/>
  <c r="Y12" i="7"/>
  <c r="X12" i="7" s="1"/>
  <c r="V12" i="7"/>
  <c r="W12" i="7" s="1"/>
  <c r="V11" i="7"/>
  <c r="W11" i="7" s="1"/>
  <c r="Y11" i="7" s="1"/>
  <c r="X11" i="7" s="1"/>
  <c r="V10" i="7"/>
  <c r="W10" i="7" s="1"/>
  <c r="Y10" i="7" s="1"/>
  <c r="X10" i="7" s="1"/>
  <c r="Y9" i="7"/>
  <c r="X9" i="7" s="1"/>
  <c r="V9" i="7"/>
  <c r="W9" i="7" s="1"/>
  <c r="V8" i="7"/>
  <c r="W8" i="7" s="1"/>
  <c r="Y8" i="7" s="1"/>
  <c r="X8" i="7" s="1"/>
  <c r="B10" i="14" l="1"/>
  <c r="B9" i="14"/>
  <c r="E10" i="14" l="1"/>
  <c r="E9" i="14"/>
  <c r="AQ9" i="14" l="1"/>
  <c r="AM9" i="14"/>
  <c r="AI9" i="14"/>
  <c r="AE9" i="14"/>
  <c r="AA9" i="14"/>
  <c r="W9" i="14"/>
  <c r="S9" i="14"/>
  <c r="O9" i="14"/>
  <c r="L9" i="14"/>
  <c r="AP9" i="14"/>
  <c r="AL9" i="14"/>
  <c r="AH9" i="14"/>
  <c r="AD9" i="14"/>
  <c r="Z9" i="14"/>
  <c r="V9" i="14"/>
  <c r="R9" i="14"/>
  <c r="M9" i="14"/>
  <c r="AO9" i="14"/>
  <c r="AK9" i="14"/>
  <c r="AG9" i="14"/>
  <c r="AC9" i="14"/>
  <c r="Y9" i="14"/>
  <c r="U9" i="14"/>
  <c r="Q9" i="14"/>
  <c r="K9" i="14"/>
  <c r="AN9" i="14"/>
  <c r="AJ9" i="14"/>
  <c r="AF9" i="14"/>
  <c r="AB9" i="14"/>
  <c r="X9" i="14"/>
  <c r="T9" i="14"/>
  <c r="P9" i="14"/>
  <c r="AN10" i="14"/>
  <c r="AJ10" i="14"/>
  <c r="AF10" i="14"/>
  <c r="AB10" i="14"/>
  <c r="X10" i="14"/>
  <c r="T10" i="14"/>
  <c r="P10" i="14"/>
  <c r="AQ10" i="14"/>
  <c r="AM10" i="14"/>
  <c r="AI10" i="14"/>
  <c r="AE10" i="14"/>
  <c r="AA10" i="14"/>
  <c r="W10" i="14"/>
  <c r="S10" i="14"/>
  <c r="O10" i="14"/>
  <c r="AP10" i="14"/>
  <c r="AL10" i="14"/>
  <c r="AH10" i="14"/>
  <c r="AD10" i="14"/>
  <c r="Z10" i="14"/>
  <c r="V10" i="14"/>
  <c r="R10" i="14"/>
  <c r="M10" i="14"/>
  <c r="AO10" i="14"/>
  <c r="AK10" i="14"/>
  <c r="AG10" i="14"/>
  <c r="AC10" i="14"/>
  <c r="Y10" i="14"/>
  <c r="U10" i="14"/>
  <c r="Q10" i="14"/>
  <c r="K10" i="14"/>
  <c r="L10" i="14"/>
  <c r="E123" i="20"/>
  <c r="D123" i="20" s="1"/>
  <c r="E122" i="20"/>
  <c r="AN122" i="20" s="1"/>
  <c r="E121" i="20"/>
  <c r="E120" i="20"/>
  <c r="E119" i="20"/>
  <c r="E118" i="20"/>
  <c r="E117" i="20"/>
  <c r="E116" i="20"/>
  <c r="E115" i="20"/>
  <c r="AA115" i="20" s="1"/>
  <c r="E114" i="20"/>
  <c r="E113" i="20"/>
  <c r="E112" i="20"/>
  <c r="E111" i="20"/>
  <c r="E110" i="20"/>
  <c r="E109" i="20"/>
  <c r="E108" i="20"/>
  <c r="E107" i="20"/>
  <c r="E106" i="20"/>
  <c r="E105" i="20"/>
  <c r="E104" i="20"/>
  <c r="E103" i="20"/>
  <c r="E102" i="20"/>
  <c r="E101" i="20"/>
  <c r="E100" i="20"/>
  <c r="AA100" i="20" s="1"/>
  <c r="E99" i="20"/>
  <c r="C99" i="20" s="1"/>
  <c r="E98" i="20"/>
  <c r="E97" i="20"/>
  <c r="H97" i="20" s="1"/>
  <c r="E96" i="20"/>
  <c r="C96" i="20" s="1"/>
  <c r="E95" i="20"/>
  <c r="E94" i="20"/>
  <c r="E93" i="20"/>
  <c r="E92" i="20"/>
  <c r="E91" i="20"/>
  <c r="B91" i="20" s="1"/>
  <c r="E90" i="20"/>
  <c r="E89" i="20"/>
  <c r="E88" i="20"/>
  <c r="E87" i="20"/>
  <c r="E86" i="20"/>
  <c r="E85" i="20"/>
  <c r="E84" i="20"/>
  <c r="E83" i="20"/>
  <c r="E82" i="20"/>
  <c r="E81" i="20"/>
  <c r="E80" i="20"/>
  <c r="E79" i="20"/>
  <c r="E78" i="20"/>
  <c r="C78" i="20" s="1"/>
  <c r="E77" i="20"/>
  <c r="E76" i="20"/>
  <c r="E75" i="20"/>
  <c r="E74" i="20"/>
  <c r="D74" i="20" s="1"/>
  <c r="E73" i="20"/>
  <c r="E72" i="20"/>
  <c r="E71" i="20"/>
  <c r="E70" i="20"/>
  <c r="E69" i="20"/>
  <c r="E68" i="20"/>
  <c r="E67" i="20"/>
  <c r="H67" i="20" s="1"/>
  <c r="E66" i="20"/>
  <c r="E65" i="20"/>
  <c r="E64" i="20"/>
  <c r="E63" i="20"/>
  <c r="E62" i="20"/>
  <c r="E61" i="20"/>
  <c r="E60" i="20"/>
  <c r="E59" i="20"/>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E9" i="20"/>
  <c r="E8" i="20"/>
  <c r="E7" i="20"/>
  <c r="E6" i="20"/>
  <c r="E5" i="20"/>
  <c r="E4" i="20"/>
  <c r="E3" i="20"/>
  <c r="E32" i="13"/>
  <c r="M32" i="13" s="1"/>
  <c r="E33" i="13"/>
  <c r="Y33" i="13" s="1"/>
  <c r="E34" i="13"/>
  <c r="Z34" i="13" s="1"/>
  <c r="E35" i="13"/>
  <c r="Q35" i="13" s="1"/>
  <c r="E36" i="13"/>
  <c r="L36" i="13" s="1"/>
  <c r="E37" i="13"/>
  <c r="AC37" i="13" s="1"/>
  <c r="E38" i="13"/>
  <c r="G38" i="13" s="1"/>
  <c r="E39" i="13"/>
  <c r="M39" i="13" s="1"/>
  <c r="E40" i="13"/>
  <c r="H40" i="13" s="1"/>
  <c r="E41" i="13"/>
  <c r="AE41" i="13" s="1"/>
  <c r="E42" i="13"/>
  <c r="H42" i="13" s="1"/>
  <c r="E43" i="13"/>
  <c r="AO43" i="13" s="1"/>
  <c r="E44" i="13"/>
  <c r="AK44" i="13" s="1"/>
  <c r="E45" i="13"/>
  <c r="B45" i="13" s="1"/>
  <c r="E46" i="13"/>
  <c r="AA46" i="13" s="1"/>
  <c r="E47" i="13"/>
  <c r="E48" i="13"/>
  <c r="AM48" i="13" s="1"/>
  <c r="E49" i="13"/>
  <c r="E50" i="13"/>
  <c r="P50" i="13" s="1"/>
  <c r="E51" i="13"/>
  <c r="E52" i="13"/>
  <c r="E53" i="13"/>
  <c r="E54" i="13"/>
  <c r="O54" i="13" s="1"/>
  <c r="E55" i="13"/>
  <c r="L55" i="13" s="1"/>
  <c r="E56" i="13"/>
  <c r="E57" i="13"/>
  <c r="O57" i="13" s="1"/>
  <c r="E58" i="13"/>
  <c r="G58" i="13" s="1"/>
  <c r="E59" i="13"/>
  <c r="I59" i="13" s="1"/>
  <c r="E60" i="13"/>
  <c r="AP60" i="13" s="1"/>
  <c r="E61" i="13"/>
  <c r="AD61" i="13" s="1"/>
  <c r="E62" i="13"/>
  <c r="P62" i="13" s="1"/>
  <c r="E63" i="13"/>
  <c r="AK63" i="13" s="1"/>
  <c r="E64" i="13"/>
  <c r="H64" i="13" s="1"/>
  <c r="E65" i="13"/>
  <c r="Q65" i="13" s="1"/>
  <c r="E66" i="13"/>
  <c r="B66" i="13" s="1"/>
  <c r="E67" i="13"/>
  <c r="O67" i="13" s="1"/>
  <c r="E68" i="13"/>
  <c r="AF68" i="13" s="1"/>
  <c r="E69" i="13"/>
  <c r="G69" i="13" s="1"/>
  <c r="E70" i="13"/>
  <c r="J70" i="13" s="1"/>
  <c r="E71" i="13"/>
  <c r="P71" i="13" s="1"/>
  <c r="E72" i="13"/>
  <c r="Z72" i="13" s="1"/>
  <c r="E73" i="13"/>
  <c r="Y73" i="13" s="1"/>
  <c r="E74" i="13"/>
  <c r="K74" i="13" s="1"/>
  <c r="E75" i="13"/>
  <c r="O75" i="13" s="1"/>
  <c r="E76" i="13"/>
  <c r="P76" i="13" s="1"/>
  <c r="E77" i="13"/>
  <c r="AP77" i="13" s="1"/>
  <c r="E78" i="13"/>
  <c r="M78" i="13" s="1"/>
  <c r="E79" i="13"/>
  <c r="F79" i="13" s="1"/>
  <c r="AV79" i="13"/>
  <c r="E80" i="13"/>
  <c r="Z80" i="13" s="1"/>
  <c r="E81" i="13"/>
  <c r="M81" i="13" s="1"/>
  <c r="E82" i="13"/>
  <c r="P82" i="13" s="1"/>
  <c r="E83" i="13"/>
  <c r="I83" i="13" s="1"/>
  <c r="E84" i="13"/>
  <c r="G84" i="13" s="1"/>
  <c r="AR84" i="13"/>
  <c r="E85" i="13"/>
  <c r="L85" i="13" s="1"/>
  <c r="E86" i="13"/>
  <c r="U86" i="13" s="1"/>
  <c r="E87" i="13"/>
  <c r="G87" i="13" s="1"/>
  <c r="E88" i="13"/>
  <c r="F88" i="13" s="1"/>
  <c r="Z88" i="13"/>
  <c r="AR88" i="13"/>
  <c r="E89" i="13"/>
  <c r="L89" i="13" s="1"/>
  <c r="W89" i="13"/>
  <c r="E90" i="13"/>
  <c r="B90" i="13" s="1"/>
  <c r="AG90" i="13"/>
  <c r="E91" i="13"/>
  <c r="A91" i="13" s="1"/>
  <c r="E92" i="13"/>
  <c r="AU92" i="13" s="1"/>
  <c r="E93" i="13"/>
  <c r="AF93" i="13" s="1"/>
  <c r="E94" i="13"/>
  <c r="B94" i="13" s="1"/>
  <c r="E95" i="13"/>
  <c r="C95" i="13" s="1"/>
  <c r="E96" i="13"/>
  <c r="I96" i="13" s="1"/>
  <c r="E97" i="13"/>
  <c r="H97" i="13" s="1"/>
  <c r="E98" i="13"/>
  <c r="E99" i="13"/>
  <c r="D99" i="13" s="1"/>
  <c r="AO99" i="13"/>
  <c r="E100" i="13"/>
  <c r="A100" i="13" s="1"/>
  <c r="M4" i="20" l="1"/>
  <c r="L4" i="20"/>
  <c r="AG4" i="20"/>
  <c r="AH4" i="20"/>
  <c r="AF4" i="20"/>
  <c r="M8" i="20"/>
  <c r="L8" i="20"/>
  <c r="AG8" i="20"/>
  <c r="AH8" i="20"/>
  <c r="AF8" i="20"/>
  <c r="M12" i="20"/>
  <c r="L12" i="20"/>
  <c r="AG12" i="20"/>
  <c r="AH12" i="20"/>
  <c r="AF12" i="20"/>
  <c r="M16" i="20"/>
  <c r="L16" i="20"/>
  <c r="AG16" i="20"/>
  <c r="AH16" i="20"/>
  <c r="AF16" i="20"/>
  <c r="M20" i="20"/>
  <c r="L20" i="20"/>
  <c r="AG20" i="20"/>
  <c r="AH20" i="20"/>
  <c r="AF20" i="20"/>
  <c r="M24" i="20"/>
  <c r="L24" i="20"/>
  <c r="AG24" i="20"/>
  <c r="AH24" i="20"/>
  <c r="AF24" i="20"/>
  <c r="M28" i="20"/>
  <c r="L28" i="20"/>
  <c r="AG28" i="20"/>
  <c r="AH28" i="20"/>
  <c r="AF28" i="20"/>
  <c r="M32" i="20"/>
  <c r="L32" i="20"/>
  <c r="AG32" i="20"/>
  <c r="AH32" i="20"/>
  <c r="AF32" i="20"/>
  <c r="M36" i="20"/>
  <c r="L36" i="20"/>
  <c r="AH36" i="20"/>
  <c r="AF36" i="20"/>
  <c r="AG36" i="20"/>
  <c r="M40" i="20"/>
  <c r="L40" i="20"/>
  <c r="AH40" i="20"/>
  <c r="AF40" i="20"/>
  <c r="AG40" i="20"/>
  <c r="M44" i="20"/>
  <c r="L44" i="20"/>
  <c r="AH44" i="20"/>
  <c r="AF44" i="20"/>
  <c r="AG44" i="20"/>
  <c r="C48" i="20"/>
  <c r="M48" i="20"/>
  <c r="L48" i="20"/>
  <c r="AH48" i="20"/>
  <c r="AF48" i="20"/>
  <c r="AG48" i="20"/>
  <c r="C52" i="20"/>
  <c r="M52" i="20"/>
  <c r="L52" i="20"/>
  <c r="AH52" i="20"/>
  <c r="AF52" i="20"/>
  <c r="AG52" i="20"/>
  <c r="M56" i="20"/>
  <c r="L56" i="20"/>
  <c r="AH56" i="20"/>
  <c r="AF56" i="20"/>
  <c r="AG56" i="20"/>
  <c r="M60" i="20"/>
  <c r="L60" i="20"/>
  <c r="AH60" i="20"/>
  <c r="AF60" i="20"/>
  <c r="AG60" i="20"/>
  <c r="M64" i="20"/>
  <c r="L64" i="20"/>
  <c r="AH64" i="20"/>
  <c r="AF64" i="20"/>
  <c r="AG64" i="20"/>
  <c r="M5" i="20"/>
  <c r="L5" i="20"/>
  <c r="AH5" i="20"/>
  <c r="AG5" i="20"/>
  <c r="AF5" i="20"/>
  <c r="M9" i="20"/>
  <c r="L9" i="20"/>
  <c r="AF9" i="20"/>
  <c r="AG9" i="20"/>
  <c r="AH9" i="20"/>
  <c r="M13" i="20"/>
  <c r="L13" i="20"/>
  <c r="AG13" i="20"/>
  <c r="AF13" i="20"/>
  <c r="AH13" i="20"/>
  <c r="M17" i="20"/>
  <c r="L17" i="20"/>
  <c r="AH17" i="20"/>
  <c r="AG17" i="20"/>
  <c r="AF17" i="20"/>
  <c r="M21" i="20"/>
  <c r="L21" i="20"/>
  <c r="AG21" i="20"/>
  <c r="AH21" i="20"/>
  <c r="AF21" i="20"/>
  <c r="M25" i="20"/>
  <c r="L25" i="20"/>
  <c r="AH25" i="20"/>
  <c r="AG25" i="20"/>
  <c r="AF25" i="20"/>
  <c r="M29" i="20"/>
  <c r="L29" i="20"/>
  <c r="AG29" i="20"/>
  <c r="AF29" i="20"/>
  <c r="AH29" i="20"/>
  <c r="M33" i="20"/>
  <c r="L33" i="20"/>
  <c r="AH33" i="20"/>
  <c r="AG33" i="20"/>
  <c r="AF33" i="20"/>
  <c r="M37" i="20"/>
  <c r="L37" i="20"/>
  <c r="AH37" i="20"/>
  <c r="AF37" i="20"/>
  <c r="AG37" i="20"/>
  <c r="M41" i="20"/>
  <c r="L41" i="20"/>
  <c r="AH41" i="20"/>
  <c r="AG41" i="20"/>
  <c r="AF41" i="20"/>
  <c r="M45" i="20"/>
  <c r="L45" i="20"/>
  <c r="AF45" i="20"/>
  <c r="AH45" i="20"/>
  <c r="AG45" i="20"/>
  <c r="M49" i="20"/>
  <c r="L49" i="20"/>
  <c r="AH49" i="20"/>
  <c r="AG49" i="20"/>
  <c r="AF49" i="20"/>
  <c r="M53" i="20"/>
  <c r="L53" i="20"/>
  <c r="AH53" i="20"/>
  <c r="AF53" i="20"/>
  <c r="AG53" i="20"/>
  <c r="M57" i="20"/>
  <c r="L57" i="20"/>
  <c r="AH57" i="20"/>
  <c r="AG57" i="20"/>
  <c r="AF57" i="20"/>
  <c r="M61" i="20"/>
  <c r="L61" i="20"/>
  <c r="AF61" i="20"/>
  <c r="AH61" i="20"/>
  <c r="AG61" i="20"/>
  <c r="M65" i="20"/>
  <c r="L65" i="20"/>
  <c r="AH65" i="20"/>
  <c r="AG65" i="20"/>
  <c r="AF65" i="20"/>
  <c r="AH6" i="20"/>
  <c r="M6" i="20"/>
  <c r="L6" i="20"/>
  <c r="AG6" i="20"/>
  <c r="AF6" i="20"/>
  <c r="AH10" i="20"/>
  <c r="M10" i="20"/>
  <c r="L10" i="20"/>
  <c r="AG10" i="20"/>
  <c r="AF10" i="20"/>
  <c r="AH14" i="20"/>
  <c r="M14" i="20"/>
  <c r="L14" i="20"/>
  <c r="AG14" i="20"/>
  <c r="AF14" i="20"/>
  <c r="AH18" i="20"/>
  <c r="M18" i="20"/>
  <c r="L18" i="20"/>
  <c r="AG18" i="20"/>
  <c r="AF18" i="20"/>
  <c r="AH22" i="20"/>
  <c r="M22" i="20"/>
  <c r="L22" i="20"/>
  <c r="AG22" i="20"/>
  <c r="AF22" i="20"/>
  <c r="AH26" i="20"/>
  <c r="M26" i="20"/>
  <c r="L26" i="20"/>
  <c r="AG26" i="20"/>
  <c r="AF26" i="20"/>
  <c r="AH30" i="20"/>
  <c r="M30" i="20"/>
  <c r="L30" i="20"/>
  <c r="AG30" i="20"/>
  <c r="AF30" i="20"/>
  <c r="AH34" i="20"/>
  <c r="M34" i="20"/>
  <c r="L34" i="20"/>
  <c r="AG34" i="20"/>
  <c r="AF34" i="20"/>
  <c r="AH38" i="20"/>
  <c r="M38" i="20"/>
  <c r="L38" i="20"/>
  <c r="AG38" i="20"/>
  <c r="AF38" i="20"/>
  <c r="AH42" i="20"/>
  <c r="M42" i="20"/>
  <c r="L42" i="20"/>
  <c r="AG42" i="20"/>
  <c r="AF42" i="20"/>
  <c r="AH46" i="20"/>
  <c r="M46" i="20"/>
  <c r="L46" i="20"/>
  <c r="AG46" i="20"/>
  <c r="AF46" i="20"/>
  <c r="AH50" i="20"/>
  <c r="M50" i="20"/>
  <c r="L50" i="20"/>
  <c r="AG50" i="20"/>
  <c r="AF50" i="20"/>
  <c r="AH54" i="20"/>
  <c r="M54" i="20"/>
  <c r="L54" i="20"/>
  <c r="AG54" i="20"/>
  <c r="AF54" i="20"/>
  <c r="D58" i="20"/>
  <c r="AH58" i="20"/>
  <c r="M58" i="20"/>
  <c r="L58" i="20"/>
  <c r="AG58" i="20"/>
  <c r="AF58" i="20"/>
  <c r="AH62" i="20"/>
  <c r="M62" i="20"/>
  <c r="L62" i="20"/>
  <c r="AG62" i="20"/>
  <c r="AF62" i="20"/>
  <c r="AH66" i="20"/>
  <c r="M66" i="20"/>
  <c r="L66" i="20"/>
  <c r="AG66" i="20"/>
  <c r="AF66" i="20"/>
  <c r="L3" i="20"/>
  <c r="M3" i="20"/>
  <c r="AF3" i="20"/>
  <c r="AH3" i="20"/>
  <c r="AG3" i="20"/>
  <c r="AH7" i="20"/>
  <c r="M7" i="20"/>
  <c r="L7" i="20"/>
  <c r="AF7" i="20"/>
  <c r="AG7" i="20"/>
  <c r="AH11" i="20"/>
  <c r="M11" i="20"/>
  <c r="AG11" i="20"/>
  <c r="AF11" i="20"/>
  <c r="L11" i="20"/>
  <c r="M15" i="20"/>
  <c r="AG15" i="20"/>
  <c r="L15" i="20"/>
  <c r="AF15" i="20"/>
  <c r="AH15" i="20"/>
  <c r="M19" i="20"/>
  <c r="AH19" i="20"/>
  <c r="AF19" i="20"/>
  <c r="L19" i="20"/>
  <c r="AG19" i="20"/>
  <c r="M23" i="20"/>
  <c r="L23" i="20"/>
  <c r="AF23" i="20"/>
  <c r="AH23" i="20"/>
  <c r="AG23" i="20"/>
  <c r="M27" i="20"/>
  <c r="AG27" i="20"/>
  <c r="AF27" i="20"/>
  <c r="L27" i="20"/>
  <c r="AH27" i="20"/>
  <c r="AG31" i="20"/>
  <c r="M31" i="20"/>
  <c r="L31" i="20"/>
  <c r="AF31" i="20"/>
  <c r="AH31" i="20"/>
  <c r="M35" i="20"/>
  <c r="L35" i="20"/>
  <c r="AG35" i="20"/>
  <c r="AH35" i="20"/>
  <c r="AF35" i="20"/>
  <c r="M39" i="20"/>
  <c r="L39" i="20"/>
  <c r="AF39" i="20"/>
  <c r="AG39" i="20"/>
  <c r="AH39" i="20"/>
  <c r="AH43" i="20"/>
  <c r="AG43" i="20"/>
  <c r="AF43" i="20"/>
  <c r="M43" i="20"/>
  <c r="L43" i="20"/>
  <c r="AG47" i="20"/>
  <c r="M47" i="20"/>
  <c r="L47" i="20"/>
  <c r="AF47" i="20"/>
  <c r="AH47" i="20"/>
  <c r="AF51" i="20"/>
  <c r="M51" i="20"/>
  <c r="L51" i="20"/>
  <c r="AG51" i="20"/>
  <c r="AH51" i="20"/>
  <c r="M55" i="20"/>
  <c r="L55" i="20"/>
  <c r="AF55" i="20"/>
  <c r="AG55" i="20"/>
  <c r="AH55" i="20"/>
  <c r="AG59" i="20"/>
  <c r="M59" i="20"/>
  <c r="AH59" i="20"/>
  <c r="AF59" i="20"/>
  <c r="L59" i="20"/>
  <c r="AG63" i="20"/>
  <c r="M63" i="20"/>
  <c r="L63" i="20"/>
  <c r="AF63" i="20"/>
  <c r="AH63" i="20"/>
  <c r="AP86" i="13"/>
  <c r="U88" i="13"/>
  <c r="AO90" i="13"/>
  <c r="AH96" i="13"/>
  <c r="AG84" i="13"/>
  <c r="AM88" i="13"/>
  <c r="AP87" i="13"/>
  <c r="AS85" i="13"/>
  <c r="O84" i="13"/>
  <c r="AK70" i="13"/>
  <c r="AU96" i="13"/>
  <c r="AT96" i="13"/>
  <c r="AC96" i="13"/>
  <c r="N96" i="13"/>
  <c r="B96" i="13"/>
  <c r="Z90" i="13"/>
  <c r="AI88" i="13"/>
  <c r="O88" i="13"/>
  <c r="AH87" i="13"/>
  <c r="AK86" i="13"/>
  <c r="AT81" i="13"/>
  <c r="AK80" i="13"/>
  <c r="AG79" i="13"/>
  <c r="AC70" i="13"/>
  <c r="R96" i="13"/>
  <c r="AL96" i="13"/>
  <c r="Z96" i="13"/>
  <c r="M96" i="13"/>
  <c r="L90" i="13"/>
  <c r="AV88" i="13"/>
  <c r="AE88" i="13"/>
  <c r="J88" i="13"/>
  <c r="W87" i="13"/>
  <c r="P86" i="13"/>
  <c r="AM83" i="13"/>
  <c r="AG81" i="13"/>
  <c r="J80" i="13"/>
  <c r="S79" i="13"/>
  <c r="O70" i="13"/>
  <c r="AK96" i="13"/>
  <c r="V96" i="13"/>
  <c r="F96" i="13"/>
  <c r="U81" i="13"/>
  <c r="AK40" i="13"/>
  <c r="S99" i="13"/>
  <c r="AT99" i="13"/>
  <c r="AM99" i="13"/>
  <c r="AH99" i="13"/>
  <c r="AC99" i="13"/>
  <c r="W99" i="13"/>
  <c r="R99" i="13"/>
  <c r="J99" i="13"/>
  <c r="C99" i="13"/>
  <c r="G89" i="13"/>
  <c r="AU88" i="13"/>
  <c r="AP88" i="13"/>
  <c r="AL88" i="13"/>
  <c r="AH88" i="13"/>
  <c r="AD88" i="13"/>
  <c r="Y88" i="13"/>
  <c r="S88" i="13"/>
  <c r="N88" i="13"/>
  <c r="I88" i="13"/>
  <c r="C88" i="13"/>
  <c r="AK87" i="13"/>
  <c r="S87" i="13"/>
  <c r="AB81" i="13"/>
  <c r="D81" i="13"/>
  <c r="Z79" i="13"/>
  <c r="AA75" i="13"/>
  <c r="AL99" i="13"/>
  <c r="V99" i="13"/>
  <c r="AM89" i="13"/>
  <c r="AT88" i="13"/>
  <c r="AG88" i="13"/>
  <c r="W88" i="13"/>
  <c r="R88" i="13"/>
  <c r="M88" i="13"/>
  <c r="G88" i="13"/>
  <c r="N87" i="13"/>
  <c r="J108" i="20"/>
  <c r="AR99" i="13"/>
  <c r="AG99" i="13"/>
  <c r="AA99" i="13"/>
  <c r="O99" i="13"/>
  <c r="G99" i="13"/>
  <c r="B99" i="13"/>
  <c r="AO88" i="13"/>
  <c r="AK88" i="13"/>
  <c r="AC88" i="13"/>
  <c r="B88" i="13"/>
  <c r="AV99" i="13"/>
  <c r="AP99" i="13"/>
  <c r="AK99" i="13"/>
  <c r="AE99" i="13"/>
  <c r="Z99" i="13"/>
  <c r="U99" i="13"/>
  <c r="N99" i="13"/>
  <c r="F99" i="13"/>
  <c r="AP96" i="13"/>
  <c r="AD96" i="13"/>
  <c r="U96" i="13"/>
  <c r="J96" i="13"/>
  <c r="T90" i="13"/>
  <c r="AB89" i="13"/>
  <c r="A89" i="13"/>
  <c r="AS88" i="13"/>
  <c r="AN88" i="13"/>
  <c r="AJ88" i="13"/>
  <c r="AF88" i="13"/>
  <c r="AA88" i="13"/>
  <c r="V88" i="13"/>
  <c r="Q88" i="13"/>
  <c r="K88" i="13"/>
  <c r="AV87" i="13"/>
  <c r="AC87" i="13"/>
  <c r="I87" i="13"/>
  <c r="Z86" i="13"/>
  <c r="AA85" i="13"/>
  <c r="Y84" i="13"/>
  <c r="S83" i="13"/>
  <c r="AS81" i="13"/>
  <c r="AF80" i="13"/>
  <c r="AO79" i="13"/>
  <c r="K79" i="13"/>
  <c r="AJ74" i="13"/>
  <c r="G70" i="13"/>
  <c r="AU99" i="13"/>
  <c r="AI99" i="13"/>
  <c r="AD99" i="13"/>
  <c r="Y99" i="13"/>
  <c r="K99" i="13"/>
  <c r="AV75" i="13"/>
  <c r="I77" i="20"/>
  <c r="AQ77" i="20"/>
  <c r="A77" i="20"/>
  <c r="AP77" i="20"/>
  <c r="AR77" i="20" s="1"/>
  <c r="A80" i="20"/>
  <c r="AP80" i="20"/>
  <c r="AR80" i="20" s="1"/>
  <c r="I80" i="20"/>
  <c r="AQ80" i="20"/>
  <c r="A83" i="20"/>
  <c r="AP83" i="20"/>
  <c r="AR83" i="20" s="1"/>
  <c r="I83" i="20"/>
  <c r="AQ83" i="20"/>
  <c r="A87" i="20"/>
  <c r="AP87" i="20"/>
  <c r="AR87" i="20" s="1"/>
  <c r="I87" i="20"/>
  <c r="AQ87" i="20"/>
  <c r="AP94" i="20"/>
  <c r="AR94" i="20" s="1"/>
  <c r="I94" i="20"/>
  <c r="AQ94" i="20"/>
  <c r="A94" i="20"/>
  <c r="I97" i="20"/>
  <c r="AQ97" i="20"/>
  <c r="A97" i="20"/>
  <c r="AP97" i="20"/>
  <c r="AR97" i="20" s="1"/>
  <c r="N100" i="20"/>
  <c r="A100" i="20"/>
  <c r="AP100" i="20"/>
  <c r="AR100" i="20" s="1"/>
  <c r="I100" i="20"/>
  <c r="AQ100" i="20"/>
  <c r="G100" i="20"/>
  <c r="I103" i="20"/>
  <c r="AQ103" i="20"/>
  <c r="G103" i="20"/>
  <c r="I106" i="20"/>
  <c r="AQ106" i="20"/>
  <c r="G106" i="20"/>
  <c r="I111" i="20"/>
  <c r="AQ111" i="20"/>
  <c r="G111" i="20"/>
  <c r="AA114" i="20"/>
  <c r="I114" i="20"/>
  <c r="AQ114" i="20"/>
  <c r="G114" i="20"/>
  <c r="I119" i="20"/>
  <c r="AQ119" i="20"/>
  <c r="G119" i="20"/>
  <c r="K122" i="20"/>
  <c r="I122" i="20"/>
  <c r="AL100" i="13"/>
  <c r="R100" i="13"/>
  <c r="AC100" i="13"/>
  <c r="B100" i="13"/>
  <c r="AU90" i="13"/>
  <c r="AL90" i="13"/>
  <c r="AF90" i="13"/>
  <c r="Y90" i="13"/>
  <c r="Q90" i="13"/>
  <c r="J90" i="13"/>
  <c r="D90" i="13"/>
  <c r="P85" i="13"/>
  <c r="AO84" i="13"/>
  <c r="AF84" i="13"/>
  <c r="U84" i="13"/>
  <c r="L84" i="13"/>
  <c r="D84" i="13"/>
  <c r="AH83" i="13"/>
  <c r="R83" i="13"/>
  <c r="B83" i="13"/>
  <c r="AL79" i="13"/>
  <c r="Y79" i="13"/>
  <c r="J79" i="13"/>
  <c r="W77" i="13"/>
  <c r="AR75" i="13"/>
  <c r="U75" i="13"/>
  <c r="D75" i="13"/>
  <c r="I81" i="20"/>
  <c r="AQ81" i="20"/>
  <c r="A81" i="20"/>
  <c r="AP81" i="20"/>
  <c r="AR81" i="20" s="1"/>
  <c r="A84" i="20"/>
  <c r="AP84" i="20"/>
  <c r="AR84" i="20" s="1"/>
  <c r="I84" i="20"/>
  <c r="AQ84" i="20"/>
  <c r="A88" i="20"/>
  <c r="AP88" i="20"/>
  <c r="AR88" i="20" s="1"/>
  <c r="I88" i="20"/>
  <c r="AQ88" i="20"/>
  <c r="A91" i="20"/>
  <c r="AP91" i="20"/>
  <c r="AR91" i="20" s="1"/>
  <c r="I91" i="20"/>
  <c r="AQ91" i="20"/>
  <c r="A95" i="20"/>
  <c r="AP95" i="20"/>
  <c r="AR95" i="20" s="1"/>
  <c r="I95" i="20"/>
  <c r="AQ95" i="20"/>
  <c r="K99" i="20"/>
  <c r="A99" i="20"/>
  <c r="AP99" i="20"/>
  <c r="AR99" i="20" s="1"/>
  <c r="I99" i="20"/>
  <c r="AQ99" i="20"/>
  <c r="G99" i="20"/>
  <c r="I104" i="20"/>
  <c r="AQ104" i="20"/>
  <c r="G104" i="20"/>
  <c r="K107" i="20"/>
  <c r="I107" i="20"/>
  <c r="AQ107" i="20"/>
  <c r="G107" i="20"/>
  <c r="I112" i="20"/>
  <c r="AQ112" i="20"/>
  <c r="G112" i="20"/>
  <c r="I116" i="20"/>
  <c r="AQ116" i="20"/>
  <c r="G116" i="20"/>
  <c r="I120" i="20"/>
  <c r="AQ120" i="20"/>
  <c r="G120" i="20"/>
  <c r="AK100" i="13"/>
  <c r="AP100" i="13"/>
  <c r="AH100" i="13"/>
  <c r="Z100" i="13"/>
  <c r="J100" i="13"/>
  <c r="AS90" i="13"/>
  <c r="AK90" i="13"/>
  <c r="AD90" i="13"/>
  <c r="V90" i="13"/>
  <c r="P90" i="13"/>
  <c r="I90" i="13"/>
  <c r="A90" i="13"/>
  <c r="AM84" i="13"/>
  <c r="AB84" i="13"/>
  <c r="T84" i="13"/>
  <c r="K84" i="13"/>
  <c r="AU83" i="13"/>
  <c r="AD83" i="13"/>
  <c r="O83" i="13"/>
  <c r="AK82" i="13"/>
  <c r="AJ75" i="13"/>
  <c r="P75" i="13"/>
  <c r="A75" i="20"/>
  <c r="AP75" i="20"/>
  <c r="AR75" i="20" s="1"/>
  <c r="I75" i="20"/>
  <c r="AQ75" i="20"/>
  <c r="AP78" i="20"/>
  <c r="AR78" i="20" s="1"/>
  <c r="I78" i="20"/>
  <c r="AQ78" i="20"/>
  <c r="A78" i="20"/>
  <c r="AP82" i="20"/>
  <c r="AR82" i="20" s="1"/>
  <c r="I82" i="20"/>
  <c r="AQ82" i="20"/>
  <c r="A82" i="20"/>
  <c r="I85" i="20"/>
  <c r="AQ85" i="20"/>
  <c r="A85" i="20"/>
  <c r="AP85" i="20"/>
  <c r="AR85" i="20" s="1"/>
  <c r="I89" i="20"/>
  <c r="AQ89" i="20"/>
  <c r="A89" i="20"/>
  <c r="AP89" i="20"/>
  <c r="AR89" i="20" s="1"/>
  <c r="C92" i="20"/>
  <c r="A92" i="20"/>
  <c r="AP92" i="20"/>
  <c r="AR92" i="20" s="1"/>
  <c r="I92" i="20"/>
  <c r="AQ92" i="20"/>
  <c r="AP98" i="20"/>
  <c r="AR98" i="20" s="1"/>
  <c r="I98" i="20"/>
  <c r="AQ98" i="20"/>
  <c r="A98" i="20"/>
  <c r="R99" i="20"/>
  <c r="I101" i="20"/>
  <c r="AQ101" i="20"/>
  <c r="G101" i="20"/>
  <c r="AA105" i="20"/>
  <c r="I105" i="20"/>
  <c r="AQ105" i="20"/>
  <c r="G105" i="20"/>
  <c r="P107" i="20"/>
  <c r="I109" i="20"/>
  <c r="AQ109" i="20"/>
  <c r="G109" i="20"/>
  <c r="I113" i="20"/>
  <c r="AQ113" i="20"/>
  <c r="G113" i="20"/>
  <c r="I115" i="20"/>
  <c r="AQ115" i="20"/>
  <c r="G115" i="20"/>
  <c r="I117" i="20"/>
  <c r="AQ117" i="20"/>
  <c r="G117" i="20"/>
  <c r="I121" i="20"/>
  <c r="AQ121" i="20"/>
  <c r="G121" i="20"/>
  <c r="AU100" i="13"/>
  <c r="AD100" i="13"/>
  <c r="AT100" i="13"/>
  <c r="N100" i="13"/>
  <c r="AO100" i="13"/>
  <c r="AG100" i="13"/>
  <c r="V100" i="13"/>
  <c r="F100" i="13"/>
  <c r="AO96" i="13"/>
  <c r="AG96" i="13"/>
  <c r="Y96" i="13"/>
  <c r="Q96" i="13"/>
  <c r="AG91" i="13"/>
  <c r="AP90" i="13"/>
  <c r="AJ90" i="13"/>
  <c r="AB90" i="13"/>
  <c r="U90" i="13"/>
  <c r="N90" i="13"/>
  <c r="F90" i="13"/>
  <c r="AS89" i="13"/>
  <c r="Q89" i="13"/>
  <c r="AG85" i="13"/>
  <c r="AV84" i="13"/>
  <c r="AJ84" i="13"/>
  <c r="AA84" i="13"/>
  <c r="Q84" i="13"/>
  <c r="AT83" i="13"/>
  <c r="Z83" i="13"/>
  <c r="U82" i="13"/>
  <c r="AU79" i="13"/>
  <c r="AE79" i="13"/>
  <c r="Q79" i="13"/>
  <c r="C79" i="13"/>
  <c r="AF75" i="13"/>
  <c r="AJ54" i="13"/>
  <c r="AB40" i="13"/>
  <c r="A76" i="20"/>
  <c r="AP76" i="20"/>
  <c r="AR76" i="20" s="1"/>
  <c r="I76" i="20"/>
  <c r="AQ76" i="20"/>
  <c r="A79" i="20"/>
  <c r="AP79" i="20"/>
  <c r="AR79" i="20" s="1"/>
  <c r="I79" i="20"/>
  <c r="AQ79" i="20"/>
  <c r="C83" i="20"/>
  <c r="C86" i="20"/>
  <c r="AP86" i="20"/>
  <c r="AR86" i="20" s="1"/>
  <c r="I86" i="20"/>
  <c r="AQ86" i="20"/>
  <c r="A86" i="20"/>
  <c r="AP90" i="20"/>
  <c r="AR90" i="20" s="1"/>
  <c r="I90" i="20"/>
  <c r="AQ90" i="20"/>
  <c r="A90" i="20"/>
  <c r="I93" i="20"/>
  <c r="AQ93" i="20"/>
  <c r="A93" i="20"/>
  <c r="AP93" i="20"/>
  <c r="AR93" i="20" s="1"/>
  <c r="A96" i="20"/>
  <c r="AP96" i="20"/>
  <c r="AR96" i="20" s="1"/>
  <c r="I96" i="20"/>
  <c r="AQ96" i="20"/>
  <c r="Z98" i="20"/>
  <c r="C100" i="20"/>
  <c r="I102" i="20"/>
  <c r="AQ102" i="20"/>
  <c r="G102" i="20"/>
  <c r="K105" i="20"/>
  <c r="I108" i="20"/>
  <c r="AQ108" i="20"/>
  <c r="G108" i="20"/>
  <c r="I110" i="20"/>
  <c r="AQ110" i="20"/>
  <c r="G110" i="20"/>
  <c r="D114" i="20"/>
  <c r="Q115" i="20"/>
  <c r="I118" i="20"/>
  <c r="AQ118" i="20"/>
  <c r="G118" i="20"/>
  <c r="D122" i="20"/>
  <c r="I32" i="13"/>
  <c r="Q40" i="13"/>
  <c r="AV70" i="13"/>
  <c r="Z70" i="13"/>
  <c r="AK62" i="13"/>
  <c r="AM70" i="13"/>
  <c r="R70" i="13"/>
  <c r="Y67" i="13"/>
  <c r="AA62" i="13"/>
  <c r="U54" i="13"/>
  <c r="AG40" i="13"/>
  <c r="I6" i="20"/>
  <c r="I10" i="20"/>
  <c r="I14" i="20"/>
  <c r="I18" i="20"/>
  <c r="I22" i="20"/>
  <c r="D26" i="20"/>
  <c r="I26" i="20"/>
  <c r="I30" i="20"/>
  <c r="I34" i="20"/>
  <c r="I38" i="20"/>
  <c r="I42" i="20"/>
  <c r="I46" i="20"/>
  <c r="I49" i="20"/>
  <c r="I52" i="20"/>
  <c r="I56" i="20"/>
  <c r="I59" i="20"/>
  <c r="I63" i="20"/>
  <c r="I67" i="20"/>
  <c r="A67" i="20"/>
  <c r="I70" i="20"/>
  <c r="A70" i="20"/>
  <c r="AN58" i="13"/>
  <c r="I7" i="20"/>
  <c r="I11" i="20"/>
  <c r="I15" i="20"/>
  <c r="I19" i="20"/>
  <c r="I23" i="20"/>
  <c r="I27" i="20"/>
  <c r="I31" i="20"/>
  <c r="I35" i="20"/>
  <c r="I39" i="20"/>
  <c r="I43" i="20"/>
  <c r="I47" i="20"/>
  <c r="I50" i="20"/>
  <c r="I53" i="20"/>
  <c r="I57" i="20"/>
  <c r="I60" i="20"/>
  <c r="I64" i="20"/>
  <c r="I71" i="20"/>
  <c r="A71" i="20"/>
  <c r="H74" i="20"/>
  <c r="I74" i="20"/>
  <c r="A74" i="20"/>
  <c r="AV67" i="13"/>
  <c r="I4" i="20"/>
  <c r="I8" i="20"/>
  <c r="I12" i="20"/>
  <c r="I16" i="20"/>
  <c r="I20" i="20"/>
  <c r="I24" i="20"/>
  <c r="I28" i="20"/>
  <c r="I32" i="20"/>
  <c r="I36" i="20"/>
  <c r="I40" i="20"/>
  <c r="I44" i="20"/>
  <c r="I51" i="20"/>
  <c r="I54" i="20"/>
  <c r="I61" i="20"/>
  <c r="I65" i="20"/>
  <c r="A68" i="20"/>
  <c r="I68" i="20"/>
  <c r="W72" i="20"/>
  <c r="A72" i="20"/>
  <c r="I72" i="20"/>
  <c r="D67" i="13"/>
  <c r="AA67" i="13"/>
  <c r="AC54" i="13"/>
  <c r="I5" i="20"/>
  <c r="I9" i="20"/>
  <c r="I13" i="20"/>
  <c r="I17" i="20"/>
  <c r="I21" i="20"/>
  <c r="I25" i="20"/>
  <c r="I29" i="20"/>
  <c r="I33" i="20"/>
  <c r="I37" i="20"/>
  <c r="I41" i="20"/>
  <c r="I45" i="20"/>
  <c r="I48" i="20"/>
  <c r="I55" i="20"/>
  <c r="I58" i="20"/>
  <c r="I62" i="20"/>
  <c r="I66" i="20"/>
  <c r="T69" i="20"/>
  <c r="A69" i="20"/>
  <c r="I69" i="20"/>
  <c r="A73" i="20"/>
  <c r="I73" i="20"/>
  <c r="AT73" i="13"/>
  <c r="AP69" i="13"/>
  <c r="AD69" i="13"/>
  <c r="O69" i="13"/>
  <c r="S73" i="13"/>
  <c r="AE71" i="13"/>
  <c r="K71" i="13"/>
  <c r="AP70" i="13"/>
  <c r="AE70" i="13"/>
  <c r="U70" i="13"/>
  <c r="AT69" i="13"/>
  <c r="AH69" i="13"/>
  <c r="U69" i="13"/>
  <c r="AT64" i="13"/>
  <c r="K58" i="13"/>
  <c r="AG55" i="13"/>
  <c r="Z45" i="13"/>
  <c r="U39" i="13"/>
  <c r="AS36" i="13"/>
  <c r="Q62" i="13"/>
  <c r="AI58" i="13"/>
  <c r="AA71" i="13"/>
  <c r="Y66" i="13"/>
  <c r="AM73" i="13"/>
  <c r="AO71" i="13"/>
  <c r="T71" i="13"/>
  <c r="AO69" i="13"/>
  <c r="Z69" i="13"/>
  <c r="N69" i="13"/>
  <c r="B69" i="13"/>
  <c r="U74" i="13"/>
  <c r="AF71" i="13"/>
  <c r="AT70" i="13"/>
  <c r="AH70" i="13"/>
  <c r="W70" i="13"/>
  <c r="M70" i="13"/>
  <c r="B70" i="13"/>
  <c r="AI69" i="13"/>
  <c r="W69" i="13"/>
  <c r="M69" i="13"/>
  <c r="AM62" i="13"/>
  <c r="U59" i="13"/>
  <c r="Y58" i="13"/>
  <c r="AK39" i="13"/>
  <c r="AN97" i="13"/>
  <c r="X97" i="13"/>
  <c r="AD92" i="13"/>
  <c r="A93" i="13"/>
  <c r="U93" i="13"/>
  <c r="AR93" i="13"/>
  <c r="AA93" i="13"/>
  <c r="R92" i="13"/>
  <c r="A97" i="13"/>
  <c r="I97" i="13"/>
  <c r="Q97" i="13"/>
  <c r="Y97" i="13"/>
  <c r="AG97" i="13"/>
  <c r="AO97" i="13"/>
  <c r="D97" i="13"/>
  <c r="L97" i="13"/>
  <c r="T97" i="13"/>
  <c r="AB97" i="13"/>
  <c r="AJ97" i="13"/>
  <c r="AS97" i="13"/>
  <c r="AK97" i="13"/>
  <c r="U97" i="13"/>
  <c r="B98" i="13"/>
  <c r="AC98" i="13"/>
  <c r="AF97" i="13"/>
  <c r="P97" i="13"/>
  <c r="A92" i="13"/>
  <c r="F92" i="13"/>
  <c r="V92" i="13"/>
  <c r="AL92" i="13"/>
  <c r="B92" i="13"/>
  <c r="N92" i="13"/>
  <c r="J92" i="13"/>
  <c r="Z92" i="13"/>
  <c r="AP92" i="13"/>
  <c r="AT97" i="13"/>
  <c r="AC97" i="13"/>
  <c r="M97" i="13"/>
  <c r="A96" i="13"/>
  <c r="C96" i="13"/>
  <c r="G96" i="13"/>
  <c r="K96" i="13"/>
  <c r="O96" i="13"/>
  <c r="S96" i="13"/>
  <c r="W96" i="13"/>
  <c r="AA96" i="13"/>
  <c r="AE96" i="13"/>
  <c r="AI96" i="13"/>
  <c r="AM96" i="13"/>
  <c r="AR96" i="13"/>
  <c r="AV96" i="13"/>
  <c r="D96" i="13"/>
  <c r="H96" i="13"/>
  <c r="L96" i="13"/>
  <c r="P96" i="13"/>
  <c r="T96" i="13"/>
  <c r="X96" i="13"/>
  <c r="AB96" i="13"/>
  <c r="AF96" i="13"/>
  <c r="AJ96" i="13"/>
  <c r="AN96" i="13"/>
  <c r="AS96" i="13"/>
  <c r="AK93" i="13"/>
  <c r="AH92" i="13"/>
  <c r="AO87" i="13"/>
  <c r="AD87" i="13"/>
  <c r="U87" i="13"/>
  <c r="M87" i="13"/>
  <c r="B87" i="13"/>
  <c r="AR85" i="13"/>
  <c r="U85" i="13"/>
  <c r="A85" i="13"/>
  <c r="A84" i="13"/>
  <c r="C84" i="13"/>
  <c r="H84" i="13"/>
  <c r="M84" i="13"/>
  <c r="S84" i="13"/>
  <c r="X84" i="13"/>
  <c r="AC84" i="13"/>
  <c r="AI84" i="13"/>
  <c r="AN84" i="13"/>
  <c r="AT84" i="13"/>
  <c r="A83" i="13"/>
  <c r="C83" i="13"/>
  <c r="M83" i="13"/>
  <c r="W83" i="13"/>
  <c r="AE83" i="13"/>
  <c r="AO83" i="13"/>
  <c r="Z82" i="13"/>
  <c r="L81" i="13"/>
  <c r="Y81" i="13"/>
  <c r="AK81" i="13"/>
  <c r="F80" i="13"/>
  <c r="U80" i="13"/>
  <c r="AP80" i="13"/>
  <c r="AK74" i="13"/>
  <c r="Y74" i="13"/>
  <c r="B73" i="13"/>
  <c r="M73" i="13"/>
  <c r="W73" i="13"/>
  <c r="AE73" i="13"/>
  <c r="AO73" i="13"/>
  <c r="I73" i="13"/>
  <c r="R73" i="13"/>
  <c r="Z73" i="13"/>
  <c r="AK73" i="13"/>
  <c r="AU73" i="13"/>
  <c r="C53" i="13"/>
  <c r="U53" i="13"/>
  <c r="AP53" i="13"/>
  <c r="AR91" i="13"/>
  <c r="G74" i="13"/>
  <c r="I74" i="13"/>
  <c r="T74" i="13"/>
  <c r="AE74" i="13"/>
  <c r="AO74" i="13"/>
  <c r="O61" i="13"/>
  <c r="AL61" i="13"/>
  <c r="Q61" i="13"/>
  <c r="Z61" i="13"/>
  <c r="AL91" i="13"/>
  <c r="AT90" i="13"/>
  <c r="AN90" i="13"/>
  <c r="AH90" i="13"/>
  <c r="AC90" i="13"/>
  <c r="X90" i="13"/>
  <c r="R90" i="13"/>
  <c r="M90" i="13"/>
  <c r="H90" i="13"/>
  <c r="AG89" i="13"/>
  <c r="A88" i="13"/>
  <c r="D88" i="13"/>
  <c r="H88" i="13"/>
  <c r="L88" i="13"/>
  <c r="P88" i="13"/>
  <c r="T88" i="13"/>
  <c r="X88" i="13"/>
  <c r="AB88" i="13"/>
  <c r="AT87" i="13"/>
  <c r="AI87" i="13"/>
  <c r="Z87" i="13"/>
  <c r="O87" i="13"/>
  <c r="B86" i="13"/>
  <c r="J86" i="13"/>
  <c r="AF86" i="13"/>
  <c r="AF85" i="13"/>
  <c r="AS84" i="13"/>
  <c r="AK84" i="13"/>
  <c r="AE84" i="13"/>
  <c r="W84" i="13"/>
  <c r="P84" i="13"/>
  <c r="I84" i="13"/>
  <c r="AV83" i="13"/>
  <c r="AK83" i="13"/>
  <c r="Y83" i="13"/>
  <c r="J83" i="13"/>
  <c r="AP82" i="13"/>
  <c r="AJ81" i="13"/>
  <c r="Q81" i="13"/>
  <c r="A81" i="13"/>
  <c r="P80" i="13"/>
  <c r="M77" i="13"/>
  <c r="AG77" i="13"/>
  <c r="AV74" i="13"/>
  <c r="AF74" i="13"/>
  <c r="P74" i="13"/>
  <c r="D74" i="13"/>
  <c r="AH73" i="13"/>
  <c r="O73" i="13"/>
  <c r="AB51" i="13"/>
  <c r="AK51" i="13"/>
  <c r="A87" i="13"/>
  <c r="C87" i="13"/>
  <c r="J87" i="13"/>
  <c r="R87" i="13"/>
  <c r="Y87" i="13"/>
  <c r="AE87" i="13"/>
  <c r="AM87" i="13"/>
  <c r="AU87" i="13"/>
  <c r="G85" i="13"/>
  <c r="K85" i="13"/>
  <c r="W85" i="13"/>
  <c r="AK85" i="13"/>
  <c r="A82" i="13"/>
  <c r="J82" i="13"/>
  <c r="AF82" i="13"/>
  <c r="AA74" i="13"/>
  <c r="O74" i="13"/>
  <c r="AV73" i="13"/>
  <c r="AD73" i="13"/>
  <c r="J73" i="13"/>
  <c r="P72" i="13"/>
  <c r="AF72" i="13"/>
  <c r="G54" i="13"/>
  <c r="H54" i="13"/>
  <c r="P54" i="13"/>
  <c r="X54" i="13"/>
  <c r="AE54" i="13"/>
  <c r="AK54" i="13"/>
  <c r="AT54" i="13"/>
  <c r="I54" i="13"/>
  <c r="S54" i="13"/>
  <c r="Y54" i="13"/>
  <c r="AF54" i="13"/>
  <c r="AN54" i="13"/>
  <c r="AV54" i="13"/>
  <c r="C54" i="13"/>
  <c r="M54" i="13"/>
  <c r="T54" i="13"/>
  <c r="AA54" i="13"/>
  <c r="AI54" i="13"/>
  <c r="AO54" i="13"/>
  <c r="G76" i="20"/>
  <c r="G80" i="20"/>
  <c r="G89" i="20"/>
  <c r="G95" i="20"/>
  <c r="N76" i="20"/>
  <c r="AL70" i="13"/>
  <c r="AG70" i="13"/>
  <c r="AA70" i="13"/>
  <c r="V70" i="13"/>
  <c r="Q70" i="13"/>
  <c r="K70" i="13"/>
  <c r="F70" i="13"/>
  <c r="AV69" i="13"/>
  <c r="AK69" i="13"/>
  <c r="AC69" i="13"/>
  <c r="S69" i="13"/>
  <c r="I69" i="13"/>
  <c r="Q66" i="13"/>
  <c r="AF64" i="13"/>
  <c r="K50" i="13"/>
  <c r="P45" i="13"/>
  <c r="AO42" i="13"/>
  <c r="O41" i="13"/>
  <c r="K68" i="20"/>
  <c r="H76" i="20"/>
  <c r="G81" i="20"/>
  <c r="H83" i="20"/>
  <c r="G83" i="20"/>
  <c r="R86" i="20"/>
  <c r="G86" i="20"/>
  <c r="J90" i="20"/>
  <c r="G90" i="20"/>
  <c r="G92" i="20"/>
  <c r="AC42" i="13"/>
  <c r="AV38" i="13"/>
  <c r="F48" i="20"/>
  <c r="C58" i="20"/>
  <c r="C71" i="20"/>
  <c r="G75" i="20"/>
  <c r="G78" i="20"/>
  <c r="G84" i="20"/>
  <c r="G87" i="20"/>
  <c r="G93" i="20"/>
  <c r="G96" i="20"/>
  <c r="G98" i="20"/>
  <c r="AL98" i="20"/>
  <c r="AU70" i="13"/>
  <c r="AO70" i="13"/>
  <c r="AI70" i="13"/>
  <c r="AD70" i="13"/>
  <c r="Y70" i="13"/>
  <c r="S70" i="13"/>
  <c r="N70" i="13"/>
  <c r="I70" i="13"/>
  <c r="C70" i="13"/>
  <c r="AO66" i="13"/>
  <c r="T58" i="13"/>
  <c r="AK45" i="13"/>
  <c r="Y42" i="13"/>
  <c r="AO40" i="13"/>
  <c r="T40" i="13"/>
  <c r="AC39" i="13"/>
  <c r="Z38" i="13"/>
  <c r="AO32" i="13"/>
  <c r="B52" i="20"/>
  <c r="Y74" i="20"/>
  <c r="G77" i="20"/>
  <c r="G79" i="20"/>
  <c r="H82" i="20"/>
  <c r="G82" i="20"/>
  <c r="P85" i="20"/>
  <c r="G85" i="20"/>
  <c r="G88" i="20"/>
  <c r="G91" i="20"/>
  <c r="G94" i="20"/>
  <c r="G97" i="20"/>
  <c r="F98" i="20"/>
  <c r="AO98" i="20" s="1"/>
  <c r="AH95" i="13"/>
  <c r="P93" i="13"/>
  <c r="K93" i="13"/>
  <c r="U100" i="13"/>
  <c r="M100" i="13"/>
  <c r="AG95" i="13"/>
  <c r="N95" i="13"/>
  <c r="AO93" i="13"/>
  <c r="AJ93" i="13"/>
  <c r="Y93" i="13"/>
  <c r="O93" i="13"/>
  <c r="D93" i="13"/>
  <c r="AO92" i="13"/>
  <c r="AG92" i="13"/>
  <c r="Y92" i="13"/>
  <c r="Q92" i="13"/>
  <c r="I92" i="13"/>
  <c r="AV91" i="13"/>
  <c r="AK91" i="13"/>
  <c r="AE91" i="13"/>
  <c r="Y91" i="13"/>
  <c r="R91" i="13"/>
  <c r="J91" i="13"/>
  <c r="C91" i="13"/>
  <c r="AV100" i="13"/>
  <c r="AR100" i="13"/>
  <c r="AM100" i="13"/>
  <c r="AI100" i="13"/>
  <c r="AE100" i="13"/>
  <c r="AA100" i="13"/>
  <c r="W100" i="13"/>
  <c r="S100" i="13"/>
  <c r="O100" i="13"/>
  <c r="K100" i="13"/>
  <c r="G100" i="13"/>
  <c r="C100" i="13"/>
  <c r="AK98" i="13"/>
  <c r="AT95" i="13"/>
  <c r="AK95" i="13"/>
  <c r="AC95" i="13"/>
  <c r="U95" i="13"/>
  <c r="F95" i="13"/>
  <c r="AK94" i="13"/>
  <c r="AS93" i="13"/>
  <c r="AM93" i="13"/>
  <c r="AG93" i="13"/>
  <c r="AB93" i="13"/>
  <c r="W93" i="13"/>
  <c r="Q93" i="13"/>
  <c r="L93" i="13"/>
  <c r="G93" i="13"/>
  <c r="AV92" i="13"/>
  <c r="AR92" i="13"/>
  <c r="AM92" i="13"/>
  <c r="AI92" i="13"/>
  <c r="AE92" i="13"/>
  <c r="AA92" i="13"/>
  <c r="W92" i="13"/>
  <c r="S92" i="13"/>
  <c r="O92" i="13"/>
  <c r="K92" i="13"/>
  <c r="G92" i="13"/>
  <c r="C92" i="13"/>
  <c r="AT91" i="13"/>
  <c r="AM91" i="13"/>
  <c r="AH91" i="13"/>
  <c r="AC91" i="13"/>
  <c r="U91" i="13"/>
  <c r="N91" i="13"/>
  <c r="G91" i="13"/>
  <c r="AS86" i="13"/>
  <c r="AL86" i="13"/>
  <c r="AG86" i="13"/>
  <c r="AB86" i="13"/>
  <c r="V86" i="13"/>
  <c r="Q86" i="13"/>
  <c r="L86" i="13"/>
  <c r="F86" i="13"/>
  <c r="A86" i="13"/>
  <c r="AT82" i="13"/>
  <c r="AN82" i="13"/>
  <c r="AH82" i="13"/>
  <c r="AC82" i="13"/>
  <c r="X82" i="13"/>
  <c r="R82" i="13"/>
  <c r="M82" i="13"/>
  <c r="H82" i="13"/>
  <c r="B82" i="13"/>
  <c r="H81" i="13"/>
  <c r="P81" i="13"/>
  <c r="X81" i="13"/>
  <c r="AF81" i="13"/>
  <c r="AN81" i="13"/>
  <c r="AT80" i="13"/>
  <c r="AN80" i="13"/>
  <c r="AH80" i="13"/>
  <c r="AC80" i="13"/>
  <c r="X80" i="13"/>
  <c r="R80" i="13"/>
  <c r="M80" i="13"/>
  <c r="H80" i="13"/>
  <c r="B80" i="13"/>
  <c r="AP79" i="13"/>
  <c r="AI79" i="13"/>
  <c r="AA79" i="13"/>
  <c r="U79" i="13"/>
  <c r="N79" i="13"/>
  <c r="AV77" i="13"/>
  <c r="AL77" i="13"/>
  <c r="AA77" i="13"/>
  <c r="R77" i="13"/>
  <c r="J77" i="13"/>
  <c r="A75" i="13"/>
  <c r="I75" i="13"/>
  <c r="T75" i="13"/>
  <c r="AE75" i="13"/>
  <c r="AO75" i="13"/>
  <c r="AS74" i="13"/>
  <c r="AM74" i="13"/>
  <c r="AG74" i="13"/>
  <c r="AB74" i="13"/>
  <c r="W74" i="13"/>
  <c r="Q74" i="13"/>
  <c r="L74" i="13"/>
  <c r="F73" i="13"/>
  <c r="K73" i="13"/>
  <c r="Q73" i="13"/>
  <c r="V73" i="13"/>
  <c r="AA73" i="13"/>
  <c r="AG73" i="13"/>
  <c r="AL73" i="13"/>
  <c r="U72" i="13"/>
  <c r="AP72" i="13"/>
  <c r="D71" i="13"/>
  <c r="O71" i="13"/>
  <c r="Y71" i="13"/>
  <c r="AJ71" i="13"/>
  <c r="AV71" i="13"/>
  <c r="AJ67" i="13"/>
  <c r="C62" i="13"/>
  <c r="L62" i="13"/>
  <c r="W62" i="13"/>
  <c r="AG62" i="13"/>
  <c r="AS62" i="13"/>
  <c r="K62" i="13"/>
  <c r="U62" i="13"/>
  <c r="AF62" i="13"/>
  <c r="U52" i="13"/>
  <c r="AK52" i="13"/>
  <c r="AC52" i="13"/>
  <c r="L51" i="13"/>
  <c r="U51" i="13"/>
  <c r="AF51" i="13"/>
  <c r="AS51" i="13"/>
  <c r="D51" i="13"/>
  <c r="M51" i="13"/>
  <c r="X51" i="13"/>
  <c r="AJ51" i="13"/>
  <c r="AT51" i="13"/>
  <c r="H51" i="13"/>
  <c r="T51" i="13"/>
  <c r="AC51" i="13"/>
  <c r="AN51" i="13"/>
  <c r="AP95" i="13"/>
  <c r="Z95" i="13"/>
  <c r="R95" i="13"/>
  <c r="S91" i="13"/>
  <c r="M91" i="13"/>
  <c r="AS82" i="13"/>
  <c r="AL82" i="13"/>
  <c r="AG82" i="13"/>
  <c r="AB82" i="13"/>
  <c r="V82" i="13"/>
  <c r="Q82" i="13"/>
  <c r="L82" i="13"/>
  <c r="F82" i="13"/>
  <c r="AS80" i="13"/>
  <c r="AL80" i="13"/>
  <c r="AG80" i="13"/>
  <c r="AB80" i="13"/>
  <c r="V80" i="13"/>
  <c r="Q80" i="13"/>
  <c r="L80" i="13"/>
  <c r="D79" i="13"/>
  <c r="B79" i="13"/>
  <c r="G79" i="13"/>
  <c r="M79" i="13"/>
  <c r="R79" i="13"/>
  <c r="W79" i="13"/>
  <c r="AC79" i="13"/>
  <c r="AH79" i="13"/>
  <c r="AM79" i="13"/>
  <c r="AT79" i="13"/>
  <c r="AT77" i="13"/>
  <c r="AH77" i="13"/>
  <c r="Z77" i="13"/>
  <c r="Q77" i="13"/>
  <c r="F77" i="13"/>
  <c r="B74" i="13"/>
  <c r="F74" i="13"/>
  <c r="J74" i="13"/>
  <c r="N74" i="13"/>
  <c r="R74" i="13"/>
  <c r="V74" i="13"/>
  <c r="Z74" i="13"/>
  <c r="AD74" i="13"/>
  <c r="AH74" i="13"/>
  <c r="AL74" i="13"/>
  <c r="AP74" i="13"/>
  <c r="AU74" i="13"/>
  <c r="Z68" i="13"/>
  <c r="J68" i="13"/>
  <c r="K67" i="13"/>
  <c r="U67" i="13"/>
  <c r="AF67" i="13"/>
  <c r="I67" i="13"/>
  <c r="T67" i="13"/>
  <c r="AE67" i="13"/>
  <c r="AO67" i="13"/>
  <c r="J48" i="13"/>
  <c r="Z48" i="13"/>
  <c r="AA48" i="13"/>
  <c r="K48" i="13"/>
  <c r="AP48" i="13"/>
  <c r="I44" i="13"/>
  <c r="U44" i="13"/>
  <c r="Y44" i="13"/>
  <c r="Q44" i="13"/>
  <c r="AO44" i="13"/>
  <c r="Y100" i="13"/>
  <c r="Q100" i="13"/>
  <c r="I100" i="13"/>
  <c r="AT98" i="13"/>
  <c r="B95" i="13"/>
  <c r="AO86" i="13"/>
  <c r="AD86" i="13"/>
  <c r="T86" i="13"/>
  <c r="N86" i="13"/>
  <c r="I86" i="13"/>
  <c r="D86" i="13"/>
  <c r="A80" i="13"/>
  <c r="C80" i="13"/>
  <c r="G80" i="13"/>
  <c r="K80" i="13"/>
  <c r="O80" i="13"/>
  <c r="S80" i="13"/>
  <c r="W80" i="13"/>
  <c r="AA80" i="13"/>
  <c r="AE80" i="13"/>
  <c r="AI80" i="13"/>
  <c r="AM80" i="13"/>
  <c r="AR80" i="13"/>
  <c r="AV80" i="13"/>
  <c r="Z91" i="13"/>
  <c r="AO95" i="13"/>
  <c r="Y95" i="13"/>
  <c r="AV93" i="13"/>
  <c r="AE93" i="13"/>
  <c r="T93" i="13"/>
  <c r="I93" i="13"/>
  <c r="AT92" i="13"/>
  <c r="AK92" i="13"/>
  <c r="AC92" i="13"/>
  <c r="U92" i="13"/>
  <c r="M92" i="13"/>
  <c r="AP91" i="13"/>
  <c r="AU86" i="13"/>
  <c r="AJ86" i="13"/>
  <c r="Y86" i="13"/>
  <c r="A77" i="13"/>
  <c r="G77" i="13"/>
  <c r="O77" i="13"/>
  <c r="V77" i="13"/>
  <c r="AC77" i="13"/>
  <c r="AK77" i="13"/>
  <c r="AR77" i="13"/>
  <c r="AS100" i="13"/>
  <c r="AN100" i="13"/>
  <c r="AJ100" i="13"/>
  <c r="AF100" i="13"/>
  <c r="AB100" i="13"/>
  <c r="X100" i="13"/>
  <c r="T100" i="13"/>
  <c r="P100" i="13"/>
  <c r="L100" i="13"/>
  <c r="H100" i="13"/>
  <c r="D100" i="13"/>
  <c r="AO98" i="13"/>
  <c r="AU95" i="13"/>
  <c r="AL95" i="13"/>
  <c r="AD95" i="13"/>
  <c r="V95" i="13"/>
  <c r="J95" i="13"/>
  <c r="AT94" i="13"/>
  <c r="AT93" i="13"/>
  <c r="AN93" i="13"/>
  <c r="AI93" i="13"/>
  <c r="AC93" i="13"/>
  <c r="X93" i="13"/>
  <c r="S93" i="13"/>
  <c r="M93" i="13"/>
  <c r="H93" i="13"/>
  <c r="C93" i="13"/>
  <c r="AS92" i="13"/>
  <c r="AN92" i="13"/>
  <c r="AJ92" i="13"/>
  <c r="AF92" i="13"/>
  <c r="AB92" i="13"/>
  <c r="X92" i="13"/>
  <c r="T92" i="13"/>
  <c r="P92" i="13"/>
  <c r="L92" i="13"/>
  <c r="H92" i="13"/>
  <c r="D92" i="13"/>
  <c r="AU91" i="13"/>
  <c r="AO91" i="13"/>
  <c r="AI91" i="13"/>
  <c r="AD91" i="13"/>
  <c r="W91" i="13"/>
  <c r="O91" i="13"/>
  <c r="I91" i="13"/>
  <c r="B91" i="13"/>
  <c r="AT86" i="13"/>
  <c r="AN86" i="13"/>
  <c r="AH86" i="13"/>
  <c r="AC86" i="13"/>
  <c r="X86" i="13"/>
  <c r="R86" i="13"/>
  <c r="M86" i="13"/>
  <c r="H86" i="13"/>
  <c r="AM85" i="13"/>
  <c r="AB85" i="13"/>
  <c r="Q85" i="13"/>
  <c r="AU84" i="13"/>
  <c r="AP84" i="13"/>
  <c r="AL84" i="13"/>
  <c r="AH84" i="13"/>
  <c r="AD84" i="13"/>
  <c r="Z84" i="13"/>
  <c r="V84" i="13"/>
  <c r="R84" i="13"/>
  <c r="N84" i="13"/>
  <c r="J84" i="13"/>
  <c r="F84" i="13"/>
  <c r="B84" i="13"/>
  <c r="AP83" i="13"/>
  <c r="AI83" i="13"/>
  <c r="AC83" i="13"/>
  <c r="U83" i="13"/>
  <c r="N83" i="13"/>
  <c r="G83" i="13"/>
  <c r="AU82" i="13"/>
  <c r="AO82" i="13"/>
  <c r="AJ82" i="13"/>
  <c r="AD82" i="13"/>
  <c r="Y82" i="13"/>
  <c r="T82" i="13"/>
  <c r="N82" i="13"/>
  <c r="I82" i="13"/>
  <c r="D82" i="13"/>
  <c r="AO81" i="13"/>
  <c r="AC81" i="13"/>
  <c r="T81" i="13"/>
  <c r="I81" i="13"/>
  <c r="AU80" i="13"/>
  <c r="AO80" i="13"/>
  <c r="AJ80" i="13"/>
  <c r="AD80" i="13"/>
  <c r="Y80" i="13"/>
  <c r="T80" i="13"/>
  <c r="N80" i="13"/>
  <c r="I80" i="13"/>
  <c r="D80" i="13"/>
  <c r="AR79" i="13"/>
  <c r="AK79" i="13"/>
  <c r="AD79" i="13"/>
  <c r="V79" i="13"/>
  <c r="O79" i="13"/>
  <c r="I79" i="13"/>
  <c r="AM77" i="13"/>
  <c r="AE77" i="13"/>
  <c r="U77" i="13"/>
  <c r="K77" i="13"/>
  <c r="B77" i="13"/>
  <c r="AK75" i="13"/>
  <c r="Y75" i="13"/>
  <c r="K75" i="13"/>
  <c r="AT74" i="13"/>
  <c r="AN74" i="13"/>
  <c r="AI74" i="13"/>
  <c r="AC74" i="13"/>
  <c r="X74" i="13"/>
  <c r="S74" i="13"/>
  <c r="M74" i="13"/>
  <c r="H74" i="13"/>
  <c r="C74" i="13"/>
  <c r="AP73" i="13"/>
  <c r="AI73" i="13"/>
  <c r="AC73" i="13"/>
  <c r="U73" i="13"/>
  <c r="N73" i="13"/>
  <c r="G73" i="13"/>
  <c r="AK72" i="13"/>
  <c r="J72" i="13"/>
  <c r="AK71" i="13"/>
  <c r="U71" i="13"/>
  <c r="I71" i="13"/>
  <c r="AK67" i="13"/>
  <c r="P67" i="13"/>
  <c r="K63" i="13"/>
  <c r="AB62" i="13"/>
  <c r="G62" i="13"/>
  <c r="C61" i="13"/>
  <c r="J61" i="13"/>
  <c r="Y61" i="13"/>
  <c r="AK61" i="13"/>
  <c r="AV61" i="13"/>
  <c r="I61" i="13"/>
  <c r="S61" i="13"/>
  <c r="AG61" i="13"/>
  <c r="AU61" i="13"/>
  <c r="P51" i="13"/>
  <c r="AS70" i="13"/>
  <c r="AN70" i="13"/>
  <c r="AJ70" i="13"/>
  <c r="AF70" i="13"/>
  <c r="AB70" i="13"/>
  <c r="X70" i="13"/>
  <c r="T70" i="13"/>
  <c r="P70" i="13"/>
  <c r="L70" i="13"/>
  <c r="H70" i="13"/>
  <c r="D70" i="13"/>
  <c r="AU69" i="13"/>
  <c r="AM69" i="13"/>
  <c r="AE69" i="13"/>
  <c r="Y69" i="13"/>
  <c r="R69" i="13"/>
  <c r="J69" i="13"/>
  <c r="C69" i="13"/>
  <c r="AG66" i="13"/>
  <c r="AA59" i="13"/>
  <c r="AO58" i="13"/>
  <c r="AA58" i="13"/>
  <c r="M58" i="13"/>
  <c r="K54" i="13"/>
  <c r="D54" i="13"/>
  <c r="AC53" i="13"/>
  <c r="AN50" i="13"/>
  <c r="AG32" i="13"/>
  <c r="AU4" i="20"/>
  <c r="AT4" i="20"/>
  <c r="AS4" i="20"/>
  <c r="AU8" i="20"/>
  <c r="AT8" i="20"/>
  <c r="AS8" i="20"/>
  <c r="AU12" i="20"/>
  <c r="AT12" i="20"/>
  <c r="AS12" i="20"/>
  <c r="AU16" i="20"/>
  <c r="AT16" i="20"/>
  <c r="AS16" i="20"/>
  <c r="N20" i="20"/>
  <c r="AU20" i="20"/>
  <c r="AT20" i="20"/>
  <c r="AS20" i="20"/>
  <c r="AU24" i="20"/>
  <c r="AT24" i="20"/>
  <c r="AS24" i="20"/>
  <c r="AU27" i="20"/>
  <c r="AT27" i="20"/>
  <c r="AS27" i="20"/>
  <c r="AU30" i="20"/>
  <c r="AT30" i="20"/>
  <c r="AS30" i="20"/>
  <c r="AC34" i="20"/>
  <c r="AU34" i="20"/>
  <c r="AT34" i="20"/>
  <c r="AS34" i="20"/>
  <c r="AU38" i="20"/>
  <c r="AT38" i="20"/>
  <c r="AS38" i="20"/>
  <c r="U42" i="20"/>
  <c r="AU42" i="20"/>
  <c r="AT42" i="20"/>
  <c r="AS42" i="20"/>
  <c r="AU46" i="20"/>
  <c r="AS46" i="20"/>
  <c r="AT46" i="20"/>
  <c r="J54" i="20"/>
  <c r="AU54" i="20"/>
  <c r="AT54" i="20"/>
  <c r="AS54" i="20"/>
  <c r="AU60" i="20"/>
  <c r="AT60" i="20"/>
  <c r="AS60" i="20"/>
  <c r="AU64" i="20"/>
  <c r="AT64" i="20"/>
  <c r="AS64" i="20"/>
  <c r="AU67" i="20"/>
  <c r="AT67" i="20"/>
  <c r="AS67" i="20"/>
  <c r="AU69" i="20"/>
  <c r="AT69" i="20"/>
  <c r="AS69" i="20"/>
  <c r="AU72" i="20"/>
  <c r="AT72" i="20"/>
  <c r="AS72" i="20"/>
  <c r="C74" i="20"/>
  <c r="AU75" i="20"/>
  <c r="AT75" i="20"/>
  <c r="AS75" i="20"/>
  <c r="AU76" i="20"/>
  <c r="AT76" i="20"/>
  <c r="AS76" i="20"/>
  <c r="B77" i="20"/>
  <c r="AU77" i="20"/>
  <c r="AT77" i="20"/>
  <c r="AS77" i="20"/>
  <c r="AU81" i="20"/>
  <c r="AT81" i="20"/>
  <c r="AS81" i="20"/>
  <c r="D82" i="20"/>
  <c r="D90" i="20"/>
  <c r="K93" i="20"/>
  <c r="AU93" i="20"/>
  <c r="AT93" i="20"/>
  <c r="AS93" i="20"/>
  <c r="AT97" i="20"/>
  <c r="AS97" i="20"/>
  <c r="AU97" i="20"/>
  <c r="AU98" i="20"/>
  <c r="AT98" i="20"/>
  <c r="AS98" i="20"/>
  <c r="R98" i="20"/>
  <c r="J103" i="20"/>
  <c r="AU103" i="20"/>
  <c r="AT103" i="20"/>
  <c r="AS103" i="20"/>
  <c r="H105" i="20"/>
  <c r="AU108" i="20"/>
  <c r="AT108" i="20"/>
  <c r="AS108" i="20"/>
  <c r="AL109" i="20"/>
  <c r="AU109" i="20"/>
  <c r="AT109" i="20"/>
  <c r="AS109" i="20"/>
  <c r="D112" i="20"/>
  <c r="AU113" i="20"/>
  <c r="AT113" i="20"/>
  <c r="AS113" i="20"/>
  <c r="AU115" i="20"/>
  <c r="AT115" i="20"/>
  <c r="AS115" i="20"/>
  <c r="O115" i="20"/>
  <c r="U117" i="20"/>
  <c r="AU117" i="20"/>
  <c r="AT117" i="20"/>
  <c r="AS117" i="20"/>
  <c r="AU120" i="20"/>
  <c r="AT120" i="20"/>
  <c r="AS120" i="20"/>
  <c r="J72" i="20"/>
  <c r="K73" i="20"/>
  <c r="O98" i="20"/>
  <c r="R74" i="20"/>
  <c r="U98" i="20"/>
  <c r="U74" i="20"/>
  <c r="Y98" i="20"/>
  <c r="AA76" i="20"/>
  <c r="AC98" i="20"/>
  <c r="AU5" i="20"/>
  <c r="AT5" i="20"/>
  <c r="AS5" i="20"/>
  <c r="AU9" i="20"/>
  <c r="AT9" i="20"/>
  <c r="AS9" i="20"/>
  <c r="AU13" i="20"/>
  <c r="AT13" i="20"/>
  <c r="AS13" i="20"/>
  <c r="AS17" i="20"/>
  <c r="AU17" i="20"/>
  <c r="AT17" i="20"/>
  <c r="AU21" i="20"/>
  <c r="AT21" i="20"/>
  <c r="AS21" i="20"/>
  <c r="AU25" i="20"/>
  <c r="AT25" i="20"/>
  <c r="AS25" i="20"/>
  <c r="N28" i="20"/>
  <c r="AU28" i="20"/>
  <c r="AT28" i="20"/>
  <c r="AS28" i="20"/>
  <c r="AU31" i="20"/>
  <c r="AT31" i="20"/>
  <c r="AS31" i="20"/>
  <c r="S35" i="20"/>
  <c r="AU35" i="20"/>
  <c r="AT35" i="20"/>
  <c r="AS35" i="20"/>
  <c r="AU39" i="20"/>
  <c r="AT39" i="20"/>
  <c r="AS39" i="20"/>
  <c r="AU43" i="20"/>
  <c r="AT43" i="20"/>
  <c r="AS43" i="20"/>
  <c r="AU47" i="20"/>
  <c r="AT47" i="20"/>
  <c r="AS47" i="20"/>
  <c r="AS49" i="20"/>
  <c r="AU49" i="20"/>
  <c r="AT49" i="20"/>
  <c r="Z55" i="20"/>
  <c r="AU55" i="20"/>
  <c r="AT55" i="20"/>
  <c r="AS55" i="20"/>
  <c r="AU61" i="20"/>
  <c r="AT61" i="20"/>
  <c r="AS61" i="20"/>
  <c r="AU65" i="20"/>
  <c r="AS65" i="20"/>
  <c r="AT65" i="20"/>
  <c r="AU71" i="20"/>
  <c r="AT71" i="20"/>
  <c r="AS71" i="20"/>
  <c r="T73" i="20"/>
  <c r="AU73" i="20"/>
  <c r="AT73" i="20"/>
  <c r="AS73" i="20"/>
  <c r="Q79" i="20"/>
  <c r="AU79" i="20"/>
  <c r="AT79" i="20"/>
  <c r="AS79" i="20"/>
  <c r="AU82" i="20"/>
  <c r="AT82" i="20"/>
  <c r="AS82" i="20"/>
  <c r="AU84" i="20"/>
  <c r="AT84" i="20"/>
  <c r="AS84" i="20"/>
  <c r="J87" i="20"/>
  <c r="AU87" i="20"/>
  <c r="AT87" i="20"/>
  <c r="AS87" i="20"/>
  <c r="AU90" i="20"/>
  <c r="AT90" i="20"/>
  <c r="AS90" i="20"/>
  <c r="AU94" i="20"/>
  <c r="AT94" i="20"/>
  <c r="AS94" i="20"/>
  <c r="AU104" i="20"/>
  <c r="AT104" i="20"/>
  <c r="AS104" i="20"/>
  <c r="AC106" i="20"/>
  <c r="AS106" i="20"/>
  <c r="AU106" i="20"/>
  <c r="AT106" i="20"/>
  <c r="U110" i="20"/>
  <c r="AS110" i="20"/>
  <c r="AU110" i="20"/>
  <c r="AT110" i="20"/>
  <c r="AU111" i="20"/>
  <c r="AT111" i="20"/>
  <c r="AS111" i="20"/>
  <c r="AU112" i="20"/>
  <c r="AT112" i="20"/>
  <c r="AS112" i="20"/>
  <c r="P112" i="20"/>
  <c r="AS118" i="20"/>
  <c r="AU118" i="20"/>
  <c r="AT118" i="20"/>
  <c r="AS121" i="20"/>
  <c r="AU121" i="20"/>
  <c r="AT121" i="20"/>
  <c r="J82" i="20"/>
  <c r="J68" i="20"/>
  <c r="O90" i="20"/>
  <c r="P73" i="20"/>
  <c r="Q73" i="20"/>
  <c r="U90" i="20"/>
  <c r="Y90" i="20"/>
  <c r="AB73" i="20"/>
  <c r="AC82" i="20"/>
  <c r="AU6" i="20"/>
  <c r="AS6" i="20"/>
  <c r="AT6" i="20"/>
  <c r="AU10" i="20"/>
  <c r="AT10" i="20"/>
  <c r="AS10" i="20"/>
  <c r="AT14" i="20"/>
  <c r="AU14" i="20"/>
  <c r="AS14" i="20"/>
  <c r="AU18" i="20"/>
  <c r="AT18" i="20"/>
  <c r="AS18" i="20"/>
  <c r="O22" i="20"/>
  <c r="AU22" i="20"/>
  <c r="AT22" i="20"/>
  <c r="AS22" i="20"/>
  <c r="AU29" i="20"/>
  <c r="AT29" i="20"/>
  <c r="AS29" i="20"/>
  <c r="N32" i="20"/>
  <c r="AU32" i="20"/>
  <c r="AT32" i="20"/>
  <c r="AS32" i="20"/>
  <c r="AU36" i="20"/>
  <c r="AT36" i="20"/>
  <c r="AS36" i="20"/>
  <c r="AU40" i="20"/>
  <c r="AT40" i="20"/>
  <c r="AS40" i="20"/>
  <c r="AU44" i="20"/>
  <c r="AT44" i="20"/>
  <c r="AS44" i="20"/>
  <c r="Y50" i="20"/>
  <c r="AU50" i="20"/>
  <c r="AT50" i="20"/>
  <c r="AS50" i="20"/>
  <c r="N52" i="20"/>
  <c r="AU52" i="20"/>
  <c r="AT52" i="20"/>
  <c r="AS52" i="20"/>
  <c r="AU56" i="20"/>
  <c r="AT56" i="20"/>
  <c r="AS56" i="20"/>
  <c r="R58" i="20"/>
  <c r="AU58" i="20"/>
  <c r="AT58" i="20"/>
  <c r="AS58" i="20"/>
  <c r="C62" i="20"/>
  <c r="AU62" i="20"/>
  <c r="AT62" i="20"/>
  <c r="AS62" i="20"/>
  <c r="AU66" i="20"/>
  <c r="AT66" i="20"/>
  <c r="AS66" i="20"/>
  <c r="AU68" i="20"/>
  <c r="AT68" i="20"/>
  <c r="AS68" i="20"/>
  <c r="H71" i="20"/>
  <c r="AU74" i="20"/>
  <c r="AT74" i="20"/>
  <c r="AS74" i="20"/>
  <c r="AU80" i="20"/>
  <c r="AT80" i="20"/>
  <c r="AS80" i="20"/>
  <c r="B82" i="20"/>
  <c r="F82" i="20"/>
  <c r="AO82" i="20" s="1"/>
  <c r="AU85" i="20"/>
  <c r="AT85" i="20"/>
  <c r="AS85" i="20"/>
  <c r="AS86" i="20"/>
  <c r="AU86" i="20"/>
  <c r="AT86" i="20"/>
  <c r="AU88" i="20"/>
  <c r="AT88" i="20"/>
  <c r="AS88" i="20"/>
  <c r="AU91" i="20"/>
  <c r="AT91" i="20"/>
  <c r="AS91" i="20"/>
  <c r="AU92" i="20"/>
  <c r="AT92" i="20"/>
  <c r="AS92" i="20"/>
  <c r="AU96" i="20"/>
  <c r="AT96" i="20"/>
  <c r="AS96" i="20"/>
  <c r="V99" i="20"/>
  <c r="AU99" i="20"/>
  <c r="AT99" i="20"/>
  <c r="AS99" i="20"/>
  <c r="Z99" i="20"/>
  <c r="AU100" i="20"/>
  <c r="AT100" i="20"/>
  <c r="AS100" i="20"/>
  <c r="AU101" i="20"/>
  <c r="AT101" i="20"/>
  <c r="AS101" i="20"/>
  <c r="AS105" i="20"/>
  <c r="AU105" i="20"/>
  <c r="AT105" i="20"/>
  <c r="P105" i="20"/>
  <c r="AU107" i="20"/>
  <c r="AT107" i="20"/>
  <c r="AS107" i="20"/>
  <c r="AA107" i="20"/>
  <c r="J111" i="20"/>
  <c r="H112" i="20"/>
  <c r="Q112" i="20"/>
  <c r="AS114" i="20"/>
  <c r="AU114" i="20"/>
  <c r="AT114" i="20"/>
  <c r="P114" i="20"/>
  <c r="AU119" i="20"/>
  <c r="AT119" i="20"/>
  <c r="AS119" i="20"/>
  <c r="J76" i="20"/>
  <c r="K90" i="20"/>
  <c r="N72" i="20"/>
  <c r="O82" i="20"/>
  <c r="R82" i="20"/>
  <c r="V114" i="20"/>
  <c r="T85" i="20"/>
  <c r="Y114" i="20"/>
  <c r="X85" i="20"/>
  <c r="X69" i="20"/>
  <c r="AA68" i="20"/>
  <c r="AE76" i="20"/>
  <c r="AV58" i="13"/>
  <c r="AF58" i="13"/>
  <c r="S58" i="13"/>
  <c r="D58" i="13"/>
  <c r="AI53" i="13"/>
  <c r="AS50" i="13"/>
  <c r="AT42" i="13"/>
  <c r="K42" i="13"/>
  <c r="AS40" i="13"/>
  <c r="AC40" i="13"/>
  <c r="I40" i="13"/>
  <c r="AK32" i="13"/>
  <c r="AU3" i="20"/>
  <c r="AT3" i="20"/>
  <c r="AS3" i="20"/>
  <c r="AU7" i="20"/>
  <c r="AT7" i="20"/>
  <c r="AS7" i="20"/>
  <c r="AU11" i="20"/>
  <c r="AT11" i="20"/>
  <c r="AS11" i="20"/>
  <c r="AU15" i="20"/>
  <c r="AT15" i="20"/>
  <c r="AS15" i="20"/>
  <c r="AU19" i="20"/>
  <c r="AT19" i="20"/>
  <c r="AS19" i="20"/>
  <c r="AU23" i="20"/>
  <c r="AT23" i="20"/>
  <c r="AS23" i="20"/>
  <c r="AU26" i="20"/>
  <c r="AT26" i="20"/>
  <c r="AS26" i="20"/>
  <c r="C30" i="20"/>
  <c r="AS33" i="20"/>
  <c r="AU33" i="20"/>
  <c r="AT33" i="20"/>
  <c r="X37" i="20"/>
  <c r="AU37" i="20"/>
  <c r="AT37" i="20"/>
  <c r="AS37" i="20"/>
  <c r="AU41" i="20"/>
  <c r="AT41" i="20"/>
  <c r="AS41" i="20"/>
  <c r="AU45" i="20"/>
  <c r="AT45" i="20"/>
  <c r="AS45" i="20"/>
  <c r="AU48" i="20"/>
  <c r="AT48" i="20"/>
  <c r="AS48" i="20"/>
  <c r="AU51" i="20"/>
  <c r="AT51" i="20"/>
  <c r="AS51" i="20"/>
  <c r="T53" i="20"/>
  <c r="AU53" i="20"/>
  <c r="AT53" i="20"/>
  <c r="AS53" i="20"/>
  <c r="AT57" i="20"/>
  <c r="AU57" i="20"/>
  <c r="AS57" i="20"/>
  <c r="AU59" i="20"/>
  <c r="AT59" i="20"/>
  <c r="AS59" i="20"/>
  <c r="AU63" i="20"/>
  <c r="AT63" i="20"/>
  <c r="AS63" i="20"/>
  <c r="C67" i="20"/>
  <c r="H68" i="20"/>
  <c r="Y70" i="20"/>
  <c r="AS70" i="20"/>
  <c r="AU70" i="20"/>
  <c r="AT70" i="20"/>
  <c r="D72" i="20"/>
  <c r="B74" i="20"/>
  <c r="F74" i="20"/>
  <c r="D75" i="20"/>
  <c r="D76" i="20"/>
  <c r="AU78" i="20"/>
  <c r="AT78" i="20"/>
  <c r="AS78" i="20"/>
  <c r="C82" i="20"/>
  <c r="AU83" i="20"/>
  <c r="AT83" i="20"/>
  <c r="AS83" i="20"/>
  <c r="F85" i="20"/>
  <c r="AO85" i="20" s="1"/>
  <c r="T89" i="20"/>
  <c r="AU89" i="20"/>
  <c r="AT89" i="20"/>
  <c r="AS89" i="20"/>
  <c r="R90" i="20"/>
  <c r="H92" i="20"/>
  <c r="AD95" i="20"/>
  <c r="AU95" i="20"/>
  <c r="AT95" i="20"/>
  <c r="AS95" i="20"/>
  <c r="H96" i="20"/>
  <c r="B98" i="20"/>
  <c r="N98" i="20"/>
  <c r="F99" i="20"/>
  <c r="AO99" i="20" s="1"/>
  <c r="AL99" i="20"/>
  <c r="Y102" i="20"/>
  <c r="AS102" i="20"/>
  <c r="AU102" i="20"/>
  <c r="AT102" i="20"/>
  <c r="Z105" i="20"/>
  <c r="D108" i="20"/>
  <c r="AA110" i="20"/>
  <c r="K111" i="20"/>
  <c r="AA112" i="20"/>
  <c r="H114" i="20"/>
  <c r="Q114" i="20"/>
  <c r="D115" i="20"/>
  <c r="K116" i="20"/>
  <c r="AU116" i="20"/>
  <c r="AT116" i="20"/>
  <c r="AS116" i="20"/>
  <c r="AS122" i="20"/>
  <c r="AU122" i="20"/>
  <c r="AT122" i="20"/>
  <c r="J98" i="20"/>
  <c r="J74" i="20"/>
  <c r="K76" i="20"/>
  <c r="O110" i="20"/>
  <c r="O74" i="20"/>
  <c r="S75" i="20"/>
  <c r="T111" i="20"/>
  <c r="U82" i="20"/>
  <c r="W112" i="20"/>
  <c r="Y82" i="20"/>
  <c r="AB97" i="20"/>
  <c r="AE108" i="20"/>
  <c r="AV34" i="13"/>
  <c r="D34" i="20"/>
  <c r="C22" i="20"/>
  <c r="AO33" i="13"/>
  <c r="AT66" i="13"/>
  <c r="AK66" i="13"/>
  <c r="AC66" i="13"/>
  <c r="U66" i="13"/>
  <c r="J66" i="13"/>
  <c r="M64" i="13"/>
  <c r="AO61" i="13"/>
  <c r="AE61" i="13"/>
  <c r="V61" i="13"/>
  <c r="K61" i="13"/>
  <c r="AF59" i="13"/>
  <c r="K59" i="13"/>
  <c r="AJ58" i="13"/>
  <c r="AC58" i="13"/>
  <c r="U58" i="13"/>
  <c r="O58" i="13"/>
  <c r="H58" i="13"/>
  <c r="AO53" i="13"/>
  <c r="N53" i="13"/>
  <c r="AB50" i="13"/>
  <c r="AK48" i="13"/>
  <c r="Q48" i="13"/>
  <c r="AP45" i="13"/>
  <c r="AF45" i="13"/>
  <c r="U45" i="13"/>
  <c r="J45" i="13"/>
  <c r="AK42" i="13"/>
  <c r="U42" i="13"/>
  <c r="AR41" i="13"/>
  <c r="AT40" i="13"/>
  <c r="AJ40" i="13"/>
  <c r="Y40" i="13"/>
  <c r="M40" i="13"/>
  <c r="D40" i="13"/>
  <c r="AB36" i="13"/>
  <c r="AK35" i="13"/>
  <c r="Y32" i="13"/>
  <c r="D22" i="20"/>
  <c r="D30" i="20"/>
  <c r="D42" i="20"/>
  <c r="F52" i="20"/>
  <c r="D54" i="20"/>
  <c r="H58" i="20"/>
  <c r="V55" i="20"/>
  <c r="AP66" i="13"/>
  <c r="AH66" i="13"/>
  <c r="Z66" i="13"/>
  <c r="R66" i="13"/>
  <c r="F66" i="13"/>
  <c r="X50" i="13"/>
  <c r="AV48" i="13"/>
  <c r="AG48" i="13"/>
  <c r="O48" i="13"/>
  <c r="P46" i="13"/>
  <c r="AL45" i="13"/>
  <c r="AB45" i="13"/>
  <c r="Q45" i="13"/>
  <c r="F45" i="13"/>
  <c r="AG42" i="13"/>
  <c r="P42" i="13"/>
  <c r="U40" i="13"/>
  <c r="L40" i="13"/>
  <c r="P36" i="13"/>
  <c r="U35" i="13"/>
  <c r="Q32" i="13"/>
  <c r="C26" i="20"/>
  <c r="C34" i="20"/>
  <c r="B53" i="20"/>
  <c r="H34" i="20"/>
  <c r="Y58" i="20"/>
  <c r="AU66" i="13"/>
  <c r="AL66" i="13"/>
  <c r="AD66" i="13"/>
  <c r="V66" i="13"/>
  <c r="N66" i="13"/>
  <c r="Z64" i="13"/>
  <c r="AK59" i="13"/>
  <c r="P59" i="13"/>
  <c r="AT58" i="13"/>
  <c r="AK58" i="13"/>
  <c r="AE58" i="13"/>
  <c r="X58" i="13"/>
  <c r="P58" i="13"/>
  <c r="I58" i="13"/>
  <c r="C58" i="13"/>
  <c r="AS45" i="13"/>
  <c r="AG45" i="13"/>
  <c r="V45" i="13"/>
  <c r="L45" i="13"/>
  <c r="AJ36" i="13"/>
  <c r="AV35" i="13"/>
  <c r="F53" i="20"/>
  <c r="R54" i="20"/>
  <c r="AL65" i="13"/>
  <c r="I63" i="13"/>
  <c r="P63" i="13"/>
  <c r="AS66" i="13"/>
  <c r="AN66" i="13"/>
  <c r="AJ66" i="13"/>
  <c r="AF66" i="13"/>
  <c r="AB66" i="13"/>
  <c r="X66" i="13"/>
  <c r="T66" i="13"/>
  <c r="P66" i="13"/>
  <c r="L66" i="13"/>
  <c r="H66" i="13"/>
  <c r="D66" i="13"/>
  <c r="AA65" i="13"/>
  <c r="AP64" i="13"/>
  <c r="U64" i="13"/>
  <c r="B64" i="13"/>
  <c r="AA63" i="13"/>
  <c r="AV62" i="13"/>
  <c r="AO62" i="13"/>
  <c r="AJ62" i="13"/>
  <c r="AE62" i="13"/>
  <c r="Y62" i="13"/>
  <c r="T62" i="13"/>
  <c r="O62" i="13"/>
  <c r="I62" i="13"/>
  <c r="D62" i="13"/>
  <c r="F61" i="13"/>
  <c r="N61" i="13"/>
  <c r="U61" i="13"/>
  <c r="AA61" i="13"/>
  <c r="AI61" i="13"/>
  <c r="AP61" i="13"/>
  <c r="AV66" i="13"/>
  <c r="AM66" i="13"/>
  <c r="AI66" i="13"/>
  <c r="AE66" i="13"/>
  <c r="AA66" i="13"/>
  <c r="W66" i="13"/>
  <c r="S66" i="13"/>
  <c r="O66" i="13"/>
  <c r="K66" i="13"/>
  <c r="G66" i="13"/>
  <c r="C66" i="13"/>
  <c r="AH64" i="13"/>
  <c r="P64" i="13"/>
  <c r="U63" i="13"/>
  <c r="AT62" i="13"/>
  <c r="AN62" i="13"/>
  <c r="AI62" i="13"/>
  <c r="AC62" i="13"/>
  <c r="X62" i="13"/>
  <c r="S62" i="13"/>
  <c r="M62" i="13"/>
  <c r="H62" i="13"/>
  <c r="U43" i="13"/>
  <c r="AK43" i="13"/>
  <c r="I43" i="13"/>
  <c r="Y43" i="13"/>
  <c r="M49" i="13"/>
  <c r="U49" i="13"/>
  <c r="AK49" i="13"/>
  <c r="M66" i="13"/>
  <c r="I66" i="13"/>
  <c r="AF63" i="13"/>
  <c r="B62" i="13"/>
  <c r="F62" i="13"/>
  <c r="J62" i="13"/>
  <c r="N62" i="13"/>
  <c r="R62" i="13"/>
  <c r="V62" i="13"/>
  <c r="Z62" i="13"/>
  <c r="AD62" i="13"/>
  <c r="AH62" i="13"/>
  <c r="AL62" i="13"/>
  <c r="AP62" i="13"/>
  <c r="AU62" i="13"/>
  <c r="Y57" i="13"/>
  <c r="S55" i="13"/>
  <c r="AS54" i="13"/>
  <c r="AM54" i="13"/>
  <c r="AG54" i="13"/>
  <c r="AB54" i="13"/>
  <c r="W54" i="13"/>
  <c r="Q54" i="13"/>
  <c r="L54" i="13"/>
  <c r="AV53" i="13"/>
  <c r="AH53" i="13"/>
  <c r="G53" i="13"/>
  <c r="AJ50" i="13"/>
  <c r="T50" i="13"/>
  <c r="AR48" i="13"/>
  <c r="AH48" i="13"/>
  <c r="V48" i="13"/>
  <c r="F48" i="13"/>
  <c r="AK46" i="13"/>
  <c r="AU45" i="13"/>
  <c r="AO45" i="13"/>
  <c r="AJ45" i="13"/>
  <c r="AD45" i="13"/>
  <c r="Y45" i="13"/>
  <c r="T45" i="13"/>
  <c r="N45" i="13"/>
  <c r="I45" i="13"/>
  <c r="D45" i="13"/>
  <c r="AG44" i="13"/>
  <c r="AN40" i="13"/>
  <c r="AF40" i="13"/>
  <c r="X40" i="13"/>
  <c r="P40" i="13"/>
  <c r="AT39" i="13"/>
  <c r="AK38" i="13"/>
  <c r="O38" i="13"/>
  <c r="AR35" i="13"/>
  <c r="AC35" i="13"/>
  <c r="M35" i="13"/>
  <c r="D53" i="20"/>
  <c r="B54" i="20"/>
  <c r="F54" i="20"/>
  <c r="H48" i="20"/>
  <c r="H26" i="20"/>
  <c r="J28" i="20"/>
  <c r="K28" i="20"/>
  <c r="N40" i="20"/>
  <c r="O58" i="20"/>
  <c r="R30" i="20"/>
  <c r="U34" i="20"/>
  <c r="Y42" i="20"/>
  <c r="AA28" i="20"/>
  <c r="AF50" i="13"/>
  <c r="AT45" i="13"/>
  <c r="AN45" i="13"/>
  <c r="AH45" i="13"/>
  <c r="AC45" i="13"/>
  <c r="X45" i="13"/>
  <c r="R45" i="13"/>
  <c r="M45" i="13"/>
  <c r="H45" i="13"/>
  <c r="AE38" i="13"/>
  <c r="J38" i="13"/>
  <c r="AO35" i="13"/>
  <c r="Y35" i="13"/>
  <c r="I35" i="13"/>
  <c r="U32" i="13"/>
  <c r="C54" i="20"/>
  <c r="B58" i="20"/>
  <c r="F58" i="20"/>
  <c r="H40" i="20"/>
  <c r="H22" i="20"/>
  <c r="J24" i="20"/>
  <c r="K20" i="20"/>
  <c r="O30" i="20"/>
  <c r="R22" i="20"/>
  <c r="AD55" i="20"/>
  <c r="J42" i="20"/>
  <c r="J20" i="20"/>
  <c r="W32" i="20"/>
  <c r="AP38" i="13"/>
  <c r="U38" i="13"/>
  <c r="AT35" i="13"/>
  <c r="AG35" i="13"/>
  <c r="H52" i="20"/>
  <c r="H30" i="20"/>
  <c r="J32" i="20"/>
  <c r="K52" i="20"/>
  <c r="W24" i="20"/>
  <c r="I65" i="13"/>
  <c r="N65" i="13"/>
  <c r="S65" i="13"/>
  <c r="Y65" i="13"/>
  <c r="AD65" i="13"/>
  <c r="AI65" i="13"/>
  <c r="AO65" i="13"/>
  <c r="AU65" i="13"/>
  <c r="C65" i="13"/>
  <c r="J65" i="13"/>
  <c r="O65" i="13"/>
  <c r="U65" i="13"/>
  <c r="Z65" i="13"/>
  <c r="AE65" i="13"/>
  <c r="AK65" i="13"/>
  <c r="AP65" i="13"/>
  <c r="AV65" i="13"/>
  <c r="U56" i="13"/>
  <c r="AP56" i="13"/>
  <c r="J56" i="13"/>
  <c r="AK56" i="13"/>
  <c r="Z56" i="13"/>
  <c r="P56" i="13"/>
  <c r="AT65" i="13"/>
  <c r="AH65" i="13"/>
  <c r="W65" i="13"/>
  <c r="M65" i="13"/>
  <c r="AO63" i="13"/>
  <c r="AE63" i="13"/>
  <c r="T63" i="13"/>
  <c r="AO59" i="13"/>
  <c r="AE59" i="13"/>
  <c r="T59" i="13"/>
  <c r="AN55" i="13"/>
  <c r="AT49" i="13"/>
  <c r="AG65" i="13"/>
  <c r="V65" i="13"/>
  <c r="K65" i="13"/>
  <c r="G63" i="13"/>
  <c r="L63" i="13"/>
  <c r="Q63" i="13"/>
  <c r="W63" i="13"/>
  <c r="AB63" i="13"/>
  <c r="AG63" i="13"/>
  <c r="AM63" i="13"/>
  <c r="AS63" i="13"/>
  <c r="C63" i="13"/>
  <c r="H63" i="13"/>
  <c r="M63" i="13"/>
  <c r="S63" i="13"/>
  <c r="X63" i="13"/>
  <c r="AC63" i="13"/>
  <c r="AI63" i="13"/>
  <c r="AN63" i="13"/>
  <c r="AT63" i="13"/>
  <c r="J60" i="13"/>
  <c r="U60" i="13"/>
  <c r="Z60" i="13"/>
  <c r="G59" i="13"/>
  <c r="L59" i="13"/>
  <c r="Q59" i="13"/>
  <c r="W59" i="13"/>
  <c r="AB59" i="13"/>
  <c r="AG59" i="13"/>
  <c r="AM59" i="13"/>
  <c r="AS59" i="13"/>
  <c r="C59" i="13"/>
  <c r="H59" i="13"/>
  <c r="M59" i="13"/>
  <c r="S59" i="13"/>
  <c r="X59" i="13"/>
  <c r="AC59" i="13"/>
  <c r="AI59" i="13"/>
  <c r="AN59" i="13"/>
  <c r="AT59" i="13"/>
  <c r="F57" i="13"/>
  <c r="N57" i="13"/>
  <c r="U57" i="13"/>
  <c r="AA57" i="13"/>
  <c r="AI57" i="13"/>
  <c r="AP57" i="13"/>
  <c r="I57" i="13"/>
  <c r="Q57" i="13"/>
  <c r="Z57" i="13"/>
  <c r="AK57" i="13"/>
  <c r="AU57" i="13"/>
  <c r="V57" i="13"/>
  <c r="AO57" i="13"/>
  <c r="J57" i="13"/>
  <c r="S57" i="13"/>
  <c r="AD57" i="13"/>
  <c r="AL57" i="13"/>
  <c r="AV57" i="13"/>
  <c r="C57" i="13"/>
  <c r="K57" i="13"/>
  <c r="AE57" i="13"/>
  <c r="D55" i="13"/>
  <c r="I55" i="13"/>
  <c r="O55" i="13"/>
  <c r="T55" i="13"/>
  <c r="Y55" i="13"/>
  <c r="AE55" i="13"/>
  <c r="AJ55" i="13"/>
  <c r="AO55" i="13"/>
  <c r="AV55" i="13"/>
  <c r="G55" i="13"/>
  <c r="M55" i="13"/>
  <c r="U55" i="13"/>
  <c r="AB55" i="13"/>
  <c r="AI55" i="13"/>
  <c r="C55" i="13"/>
  <c r="K55" i="13"/>
  <c r="Q55" i="13"/>
  <c r="AF55" i="13"/>
  <c r="AT55" i="13"/>
  <c r="H55" i="13"/>
  <c r="P55" i="13"/>
  <c r="W55" i="13"/>
  <c r="AC55" i="13"/>
  <c r="AK55" i="13"/>
  <c r="AS55" i="13"/>
  <c r="X55" i="13"/>
  <c r="AM55" i="13"/>
  <c r="B49" i="13"/>
  <c r="F49" i="13"/>
  <c r="J49" i="13"/>
  <c r="N49" i="13"/>
  <c r="R49" i="13"/>
  <c r="V49" i="13"/>
  <c r="Z49" i="13"/>
  <c r="AD49" i="13"/>
  <c r="AH49" i="13"/>
  <c r="AL49" i="13"/>
  <c r="AP49" i="13"/>
  <c r="AU49" i="13"/>
  <c r="D49" i="13"/>
  <c r="H49" i="13"/>
  <c r="L49" i="13"/>
  <c r="P49" i="13"/>
  <c r="T49" i="13"/>
  <c r="X49" i="13"/>
  <c r="AB49" i="13"/>
  <c r="AF49" i="13"/>
  <c r="AJ49" i="13"/>
  <c r="AN49" i="13"/>
  <c r="AS49" i="13"/>
  <c r="G49" i="13"/>
  <c r="O49" i="13"/>
  <c r="W49" i="13"/>
  <c r="AE49" i="13"/>
  <c r="AM49" i="13"/>
  <c r="AV49" i="13"/>
  <c r="C49" i="13"/>
  <c r="K49" i="13"/>
  <c r="AA49" i="13"/>
  <c r="AR49" i="13"/>
  <c r="I49" i="13"/>
  <c r="Q49" i="13"/>
  <c r="Y49" i="13"/>
  <c r="AG49" i="13"/>
  <c r="AO49" i="13"/>
  <c r="S49" i="13"/>
  <c r="AI49" i="13"/>
  <c r="AM65" i="13"/>
  <c r="AC65" i="13"/>
  <c r="R65" i="13"/>
  <c r="F65" i="13"/>
  <c r="AV63" i="13"/>
  <c r="AJ63" i="13"/>
  <c r="Y63" i="13"/>
  <c r="O63" i="13"/>
  <c r="D63" i="13"/>
  <c r="AV59" i="13"/>
  <c r="AJ59" i="13"/>
  <c r="Y59" i="13"/>
  <c r="O59" i="13"/>
  <c r="D59" i="13"/>
  <c r="AG57" i="13"/>
  <c r="AF56" i="13"/>
  <c r="AA55" i="13"/>
  <c r="AC49" i="13"/>
  <c r="Z47" i="13"/>
  <c r="J47" i="13"/>
  <c r="AP47" i="13"/>
  <c r="U47" i="13"/>
  <c r="AF47" i="13"/>
  <c r="D46" i="13"/>
  <c r="I46" i="13"/>
  <c r="O46" i="13"/>
  <c r="T46" i="13"/>
  <c r="Y46" i="13"/>
  <c r="AE46" i="13"/>
  <c r="AJ46" i="13"/>
  <c r="AO46" i="13"/>
  <c r="AV46" i="13"/>
  <c r="G46" i="13"/>
  <c r="L46" i="13"/>
  <c r="Q46" i="13"/>
  <c r="W46" i="13"/>
  <c r="AB46" i="13"/>
  <c r="AG46" i="13"/>
  <c r="AM46" i="13"/>
  <c r="AS46" i="13"/>
  <c r="H46" i="13"/>
  <c r="S46" i="13"/>
  <c r="AC46" i="13"/>
  <c r="AN46" i="13"/>
  <c r="M46" i="13"/>
  <c r="AI46" i="13"/>
  <c r="K46" i="13"/>
  <c r="U46" i="13"/>
  <c r="AF46" i="13"/>
  <c r="AR46" i="13"/>
  <c r="C46" i="13"/>
  <c r="X46" i="13"/>
  <c r="AT46" i="13"/>
  <c r="Z53" i="13"/>
  <c r="S53" i="13"/>
  <c r="M53" i="13"/>
  <c r="D39" i="13"/>
  <c r="H39" i="13"/>
  <c r="L39" i="13"/>
  <c r="P39" i="13"/>
  <c r="T39" i="13"/>
  <c r="X39" i="13"/>
  <c r="AB39" i="13"/>
  <c r="AF39" i="13"/>
  <c r="AJ39" i="13"/>
  <c r="AN39" i="13"/>
  <c r="AS39" i="13"/>
  <c r="B39" i="13"/>
  <c r="F39" i="13"/>
  <c r="J39" i="13"/>
  <c r="N39" i="13"/>
  <c r="R39" i="13"/>
  <c r="V39" i="13"/>
  <c r="Z39" i="13"/>
  <c r="AD39" i="13"/>
  <c r="AH39" i="13"/>
  <c r="AL39" i="13"/>
  <c r="AP39" i="13"/>
  <c r="AU39" i="13"/>
  <c r="D34" i="13"/>
  <c r="C34" i="13"/>
  <c r="I34" i="13"/>
  <c r="N34" i="13"/>
  <c r="S34" i="13"/>
  <c r="Y34" i="13"/>
  <c r="AD34" i="13"/>
  <c r="AI34" i="13"/>
  <c r="AO34" i="13"/>
  <c r="AU34" i="13"/>
  <c r="F34" i="13"/>
  <c r="K34" i="13"/>
  <c r="Q34" i="13"/>
  <c r="V34" i="13"/>
  <c r="AA34" i="13"/>
  <c r="AG34" i="13"/>
  <c r="AL34" i="13"/>
  <c r="AR34" i="13"/>
  <c r="B34" i="13"/>
  <c r="M34" i="13"/>
  <c r="W34" i="13"/>
  <c r="AH34" i="13"/>
  <c r="AT34" i="13"/>
  <c r="G34" i="13"/>
  <c r="R34" i="13"/>
  <c r="AC34" i="13"/>
  <c r="AM34" i="13"/>
  <c r="H38" i="20"/>
  <c r="D38" i="20"/>
  <c r="J38" i="20"/>
  <c r="R38" i="20"/>
  <c r="K38" i="20"/>
  <c r="C38" i="20"/>
  <c r="Q47" i="20"/>
  <c r="V47" i="20"/>
  <c r="Z47" i="20"/>
  <c r="B47" i="20"/>
  <c r="O38" i="20"/>
  <c r="AL69" i="13"/>
  <c r="AG69" i="13"/>
  <c r="AA69" i="13"/>
  <c r="V69" i="13"/>
  <c r="Q69" i="13"/>
  <c r="K69" i="13"/>
  <c r="F69" i="13"/>
  <c r="AK64" i="13"/>
  <c r="X64" i="13"/>
  <c r="J64" i="13"/>
  <c r="AS58" i="13"/>
  <c r="AM58" i="13"/>
  <c r="AG58" i="13"/>
  <c r="AB58" i="13"/>
  <c r="W58" i="13"/>
  <c r="Q58" i="13"/>
  <c r="L58" i="13"/>
  <c r="B54" i="13"/>
  <c r="F54" i="13"/>
  <c r="J54" i="13"/>
  <c r="N54" i="13"/>
  <c r="R54" i="13"/>
  <c r="V54" i="13"/>
  <c r="Z54" i="13"/>
  <c r="AD54" i="13"/>
  <c r="AH54" i="13"/>
  <c r="AL54" i="13"/>
  <c r="AP54" i="13"/>
  <c r="AU54" i="13"/>
  <c r="AU53" i="13"/>
  <c r="AM53" i="13"/>
  <c r="AE53" i="13"/>
  <c r="Y53" i="13"/>
  <c r="R53" i="13"/>
  <c r="J53" i="13"/>
  <c r="I50" i="13"/>
  <c r="S50" i="13"/>
  <c r="AA50" i="13"/>
  <c r="AI50" i="13"/>
  <c r="AR50" i="13"/>
  <c r="D50" i="13"/>
  <c r="O50" i="13"/>
  <c r="W50" i="13"/>
  <c r="AE50" i="13"/>
  <c r="AM50" i="13"/>
  <c r="AV50" i="13"/>
  <c r="C44" i="13"/>
  <c r="F44" i="13"/>
  <c r="N44" i="13"/>
  <c r="V44" i="13"/>
  <c r="AD44" i="13"/>
  <c r="AL44" i="13"/>
  <c r="AU44" i="13"/>
  <c r="B44" i="13"/>
  <c r="J44" i="13"/>
  <c r="R44" i="13"/>
  <c r="Z44" i="13"/>
  <c r="AH44" i="13"/>
  <c r="AP44" i="13"/>
  <c r="AR42" i="13"/>
  <c r="AI42" i="13"/>
  <c r="AA42" i="13"/>
  <c r="S42" i="13"/>
  <c r="AR39" i="13"/>
  <c r="AI39" i="13"/>
  <c r="AA39" i="13"/>
  <c r="S39" i="13"/>
  <c r="K39" i="13"/>
  <c r="C39" i="13"/>
  <c r="AM38" i="13"/>
  <c r="AC38" i="13"/>
  <c r="R38" i="13"/>
  <c r="M37" i="13"/>
  <c r="U37" i="13"/>
  <c r="AK37" i="13"/>
  <c r="AF36" i="13"/>
  <c r="AP34" i="13"/>
  <c r="U34" i="13"/>
  <c r="X49" i="20"/>
  <c r="Q49" i="20"/>
  <c r="F49" i="20"/>
  <c r="K49" i="20"/>
  <c r="D49" i="20"/>
  <c r="B49" i="20"/>
  <c r="B56" i="20"/>
  <c r="C59" i="20"/>
  <c r="P49" i="20"/>
  <c r="S47" i="20"/>
  <c r="D53" i="13"/>
  <c r="F53" i="13"/>
  <c r="K53" i="13"/>
  <c r="Q53" i="13"/>
  <c r="V53" i="13"/>
  <c r="AA53" i="13"/>
  <c r="AG53" i="13"/>
  <c r="AL53" i="13"/>
  <c r="AA16" i="20"/>
  <c r="B58" i="13"/>
  <c r="F58" i="13"/>
  <c r="J58" i="13"/>
  <c r="N58" i="13"/>
  <c r="R58" i="13"/>
  <c r="V58" i="13"/>
  <c r="Z58" i="13"/>
  <c r="AD58" i="13"/>
  <c r="AH58" i="13"/>
  <c r="AL58" i="13"/>
  <c r="AP58" i="13"/>
  <c r="AU58" i="13"/>
  <c r="AT53" i="13"/>
  <c r="AK53" i="13"/>
  <c r="AD53" i="13"/>
  <c r="W53" i="13"/>
  <c r="O53" i="13"/>
  <c r="I53" i="13"/>
  <c r="B53" i="13"/>
  <c r="I52" i="13"/>
  <c r="M52" i="13"/>
  <c r="AT52" i="13"/>
  <c r="D42" i="13"/>
  <c r="I42" i="13"/>
  <c r="O42" i="13"/>
  <c r="T42" i="13"/>
  <c r="X42" i="13"/>
  <c r="AB42" i="13"/>
  <c r="AF42" i="13"/>
  <c r="AJ42" i="13"/>
  <c r="AN42" i="13"/>
  <c r="AS42" i="13"/>
  <c r="G42" i="13"/>
  <c r="L42" i="13"/>
  <c r="Q42" i="13"/>
  <c r="V42" i="13"/>
  <c r="Z42" i="13"/>
  <c r="AD42" i="13"/>
  <c r="AH42" i="13"/>
  <c r="AL42" i="13"/>
  <c r="AP42" i="13"/>
  <c r="AU42" i="13"/>
  <c r="AO39" i="13"/>
  <c r="AG39" i="13"/>
  <c r="Y39" i="13"/>
  <c r="Q39" i="13"/>
  <c r="I39" i="13"/>
  <c r="D38" i="13"/>
  <c r="C38" i="13"/>
  <c r="I38" i="13"/>
  <c r="N38" i="13"/>
  <c r="S38" i="13"/>
  <c r="Y38" i="13"/>
  <c r="AD38" i="13"/>
  <c r="AI38" i="13"/>
  <c r="AO38" i="13"/>
  <c r="AU38" i="13"/>
  <c r="F38" i="13"/>
  <c r="K38" i="13"/>
  <c r="Q38" i="13"/>
  <c r="V38" i="13"/>
  <c r="AA38" i="13"/>
  <c r="AG38" i="13"/>
  <c r="AL38" i="13"/>
  <c r="AR38" i="13"/>
  <c r="D36" i="13"/>
  <c r="M36" i="13"/>
  <c r="X36" i="13"/>
  <c r="AG36" i="13"/>
  <c r="AO36" i="13"/>
  <c r="H36" i="13"/>
  <c r="T36" i="13"/>
  <c r="AC36" i="13"/>
  <c r="AK36" i="13"/>
  <c r="AT36" i="13"/>
  <c r="AK34" i="13"/>
  <c r="O34" i="13"/>
  <c r="R8" i="20"/>
  <c r="AD63" i="20"/>
  <c r="Z63" i="20"/>
  <c r="V63" i="20"/>
  <c r="D63" i="20"/>
  <c r="S63" i="20"/>
  <c r="AT44" i="13"/>
  <c r="AC44" i="13"/>
  <c r="M44" i="13"/>
  <c r="AV42" i="13"/>
  <c r="AM42" i="13"/>
  <c r="AE42" i="13"/>
  <c r="W42" i="13"/>
  <c r="M42" i="13"/>
  <c r="C42" i="13"/>
  <c r="J41" i="13"/>
  <c r="AI41" i="13"/>
  <c r="Z41" i="13"/>
  <c r="AV41" i="13"/>
  <c r="AV39" i="13"/>
  <c r="AM39" i="13"/>
  <c r="AE39" i="13"/>
  <c r="W39" i="13"/>
  <c r="O39" i="13"/>
  <c r="G39" i="13"/>
  <c r="AT38" i="13"/>
  <c r="AH38" i="13"/>
  <c r="W38" i="13"/>
  <c r="M38" i="13"/>
  <c r="B38" i="13"/>
  <c r="AN36" i="13"/>
  <c r="U36" i="13"/>
  <c r="D35" i="13"/>
  <c r="H35" i="13"/>
  <c r="L35" i="13"/>
  <c r="P35" i="13"/>
  <c r="T35" i="13"/>
  <c r="X35" i="13"/>
  <c r="AB35" i="13"/>
  <c r="AF35" i="13"/>
  <c r="AJ35" i="13"/>
  <c r="AN35" i="13"/>
  <c r="B35" i="13"/>
  <c r="F35" i="13"/>
  <c r="J35" i="13"/>
  <c r="N35" i="13"/>
  <c r="R35" i="13"/>
  <c r="V35" i="13"/>
  <c r="Z35" i="13"/>
  <c r="AD35" i="13"/>
  <c r="AH35" i="13"/>
  <c r="AL35" i="13"/>
  <c r="G35" i="13"/>
  <c r="O35" i="13"/>
  <c r="W35" i="13"/>
  <c r="AE35" i="13"/>
  <c r="AM35" i="13"/>
  <c r="AS35" i="13"/>
  <c r="C35" i="13"/>
  <c r="K35" i="13"/>
  <c r="S35" i="13"/>
  <c r="AA35" i="13"/>
  <c r="AI35" i="13"/>
  <c r="AP35" i="13"/>
  <c r="AU35" i="13"/>
  <c r="AE34" i="13"/>
  <c r="J34" i="13"/>
  <c r="U33" i="13"/>
  <c r="AK33" i="13"/>
  <c r="I33" i="13"/>
  <c r="AC33" i="13"/>
  <c r="AT33" i="13"/>
  <c r="Q33" i="13"/>
  <c r="AG33" i="13"/>
  <c r="AB37" i="20"/>
  <c r="Q37" i="20"/>
  <c r="F37" i="20"/>
  <c r="T37" i="20"/>
  <c r="P37" i="20"/>
  <c r="D37" i="20"/>
  <c r="B37" i="20"/>
  <c r="B61" i="20"/>
  <c r="X61" i="20"/>
  <c r="Q61" i="20"/>
  <c r="T61" i="20"/>
  <c r="P61" i="20"/>
  <c r="AB49" i="20"/>
  <c r="AO51" i="13"/>
  <c r="AG51" i="13"/>
  <c r="Y51" i="13"/>
  <c r="Q51" i="13"/>
  <c r="I51" i="13"/>
  <c r="AT48" i="13"/>
  <c r="AL48" i="13"/>
  <c r="AE48" i="13"/>
  <c r="U48" i="13"/>
  <c r="AV45" i="13"/>
  <c r="AR45" i="13"/>
  <c r="AM45" i="13"/>
  <c r="AI45" i="13"/>
  <c r="AE45" i="13"/>
  <c r="AA45" i="13"/>
  <c r="W45" i="13"/>
  <c r="S45" i="13"/>
  <c r="O45" i="13"/>
  <c r="K45" i="13"/>
  <c r="G45" i="13"/>
  <c r="C45" i="13"/>
  <c r="AT32" i="13"/>
  <c r="AC32" i="13"/>
  <c r="O4" i="20"/>
  <c r="V35" i="20"/>
  <c r="D35" i="20"/>
  <c r="H50" i="20"/>
  <c r="AC50" i="20"/>
  <c r="T57" i="20"/>
  <c r="J50" i="20"/>
  <c r="H32" i="13"/>
  <c r="P32" i="13"/>
  <c r="X32" i="13"/>
  <c r="AF32" i="13"/>
  <c r="AN32" i="13"/>
  <c r="D32" i="13"/>
  <c r="L32" i="13"/>
  <c r="T32" i="13"/>
  <c r="AB32" i="13"/>
  <c r="AJ32" i="13"/>
  <c r="AS32" i="13"/>
  <c r="W12" i="20"/>
  <c r="Q39" i="20"/>
  <c r="W44" i="20"/>
  <c r="Q55" i="20"/>
  <c r="S55" i="20"/>
  <c r="C55" i="20"/>
  <c r="S67" i="20"/>
  <c r="D67" i="20"/>
  <c r="P69" i="20"/>
  <c r="F69" i="20"/>
  <c r="O50" i="20"/>
  <c r="Q69" i="20"/>
  <c r="R50" i="20"/>
  <c r="U50" i="20"/>
  <c r="AC10" i="20"/>
  <c r="AB21" i="20"/>
  <c r="T25" i="20"/>
  <c r="AC42" i="20"/>
  <c r="AA48" i="20"/>
  <c r="V51" i="20"/>
  <c r="C53" i="20"/>
  <c r="H54" i="20"/>
  <c r="H42" i="20"/>
  <c r="H32" i="20"/>
  <c r="H24" i="20"/>
  <c r="J52" i="20"/>
  <c r="J40" i="20"/>
  <c r="J30" i="20"/>
  <c r="J22" i="20"/>
  <c r="K22" i="20"/>
  <c r="N68" i="20"/>
  <c r="O42" i="20"/>
  <c r="O26" i="20"/>
  <c r="Q53" i="20"/>
  <c r="R42" i="20"/>
  <c r="R34" i="20"/>
  <c r="W48" i="20"/>
  <c r="Y34" i="20"/>
  <c r="Y6" i="20"/>
  <c r="U14" i="20"/>
  <c r="T41" i="20"/>
  <c r="AA64" i="20"/>
  <c r="H28" i="20"/>
  <c r="H20" i="20"/>
  <c r="J58" i="20"/>
  <c r="J48" i="20"/>
  <c r="J34" i="20"/>
  <c r="J26" i="20"/>
  <c r="K54" i="20"/>
  <c r="K30" i="20"/>
  <c r="N48" i="20"/>
  <c r="N24" i="20"/>
  <c r="O54" i="20"/>
  <c r="O34" i="20"/>
  <c r="P53" i="20"/>
  <c r="R26" i="20"/>
  <c r="U58" i="20"/>
  <c r="U26" i="20"/>
  <c r="X53" i="20"/>
  <c r="W40" i="20"/>
  <c r="Y26" i="20"/>
  <c r="AA52" i="20"/>
  <c r="AA20" i="20"/>
  <c r="AE28" i="20"/>
  <c r="AN3" i="20"/>
  <c r="AL3" i="20"/>
  <c r="AI3" i="20"/>
  <c r="AJ3" i="20"/>
  <c r="AM3" i="20"/>
  <c r="AK3" i="20"/>
  <c r="AE3" i="20"/>
  <c r="AB3" i="20"/>
  <c r="AC3" i="20"/>
  <c r="Z3" i="20"/>
  <c r="Y3" i="20"/>
  <c r="U3" i="20"/>
  <c r="AA3" i="20"/>
  <c r="W3" i="20"/>
  <c r="R3" i="20"/>
  <c r="P3" i="20"/>
  <c r="AD3" i="20"/>
  <c r="T3" i="20"/>
  <c r="O3" i="20"/>
  <c r="K3" i="20"/>
  <c r="C4" i="20"/>
  <c r="AM5" i="20"/>
  <c r="AN5" i="20"/>
  <c r="AL5" i="20"/>
  <c r="AK5" i="20"/>
  <c r="AI5" i="20"/>
  <c r="AJ5" i="20"/>
  <c r="AC5" i="20"/>
  <c r="AE5" i="20"/>
  <c r="AD5" i="20"/>
  <c r="Y5" i="20"/>
  <c r="U5" i="20"/>
  <c r="AA5" i="20"/>
  <c r="W5" i="20"/>
  <c r="Z5" i="20"/>
  <c r="V5" i="20"/>
  <c r="N5" i="20"/>
  <c r="R5" i="20"/>
  <c r="O5" i="20"/>
  <c r="C6" i="20"/>
  <c r="AM7" i="20"/>
  <c r="AK7" i="20"/>
  <c r="AN7" i="20"/>
  <c r="AJ7" i="20"/>
  <c r="AL7" i="20"/>
  <c r="AI7" i="20"/>
  <c r="AE7" i="20"/>
  <c r="AC7" i="20"/>
  <c r="AA7" i="20"/>
  <c r="W7" i="20"/>
  <c r="Y7" i="20"/>
  <c r="U7" i="20"/>
  <c r="R7" i="20"/>
  <c r="AB7" i="20"/>
  <c r="O7" i="20"/>
  <c r="X7" i="20"/>
  <c r="T7" i="20"/>
  <c r="Q7" i="20"/>
  <c r="N7" i="20"/>
  <c r="K7" i="20"/>
  <c r="C8" i="20"/>
  <c r="AM9" i="20"/>
  <c r="AN9" i="20"/>
  <c r="AK9" i="20"/>
  <c r="AL9" i="20"/>
  <c r="AI9" i="20"/>
  <c r="AJ9" i="20"/>
  <c r="AC9" i="20"/>
  <c r="AE9" i="20"/>
  <c r="Y9" i="20"/>
  <c r="U9" i="20"/>
  <c r="AD9" i="20"/>
  <c r="AA9" i="20"/>
  <c r="W9" i="20"/>
  <c r="S9" i="20"/>
  <c r="N9" i="20"/>
  <c r="Z9" i="20"/>
  <c r="V9" i="20"/>
  <c r="Q9" i="20"/>
  <c r="O9" i="20"/>
  <c r="C10" i="20"/>
  <c r="AM11" i="20"/>
  <c r="AK11" i="20"/>
  <c r="AN11" i="20"/>
  <c r="AL11" i="20"/>
  <c r="AI11" i="20"/>
  <c r="AJ11" i="20"/>
  <c r="AE11" i="20"/>
  <c r="AC11" i="20"/>
  <c r="AA11" i="20"/>
  <c r="W11" i="20"/>
  <c r="Y11" i="20"/>
  <c r="U11" i="20"/>
  <c r="R11" i="20"/>
  <c r="X11" i="20"/>
  <c r="T11" i="20"/>
  <c r="S11" i="20"/>
  <c r="O11" i="20"/>
  <c r="AD11" i="20"/>
  <c r="AB11" i="20"/>
  <c r="N11" i="20"/>
  <c r="K11" i="20"/>
  <c r="C12" i="20"/>
  <c r="AM13" i="20"/>
  <c r="AN13" i="20"/>
  <c r="AK13" i="20"/>
  <c r="AI13" i="20"/>
  <c r="AL13" i="20"/>
  <c r="AJ13" i="20"/>
  <c r="AC13" i="20"/>
  <c r="AE13" i="20"/>
  <c r="AD13" i="20"/>
  <c r="Y13" i="20"/>
  <c r="U13" i="20"/>
  <c r="AA13" i="20"/>
  <c r="W13" i="20"/>
  <c r="Z13" i="20"/>
  <c r="V13" i="20"/>
  <c r="R13" i="20"/>
  <c r="N13" i="20"/>
  <c r="O13" i="20"/>
  <c r="C14" i="20"/>
  <c r="AM15" i="20"/>
  <c r="AN15" i="20"/>
  <c r="AK15" i="20"/>
  <c r="AL15" i="20"/>
  <c r="AI15" i="20"/>
  <c r="AJ15" i="20"/>
  <c r="AE15" i="20"/>
  <c r="AC15" i="20"/>
  <c r="AA15" i="20"/>
  <c r="W15" i="20"/>
  <c r="Y15" i="20"/>
  <c r="U15" i="20"/>
  <c r="AB15" i="20"/>
  <c r="O15" i="20"/>
  <c r="X15" i="20"/>
  <c r="T15" i="20"/>
  <c r="R15" i="20"/>
  <c r="N15" i="20"/>
  <c r="K15" i="20"/>
  <c r="C16" i="20"/>
  <c r="AM17" i="20"/>
  <c r="AN17" i="20"/>
  <c r="AL17" i="20"/>
  <c r="AK17" i="20"/>
  <c r="AI17" i="20"/>
  <c r="AJ17" i="20"/>
  <c r="AC17" i="20"/>
  <c r="AE17" i="20"/>
  <c r="Y17" i="20"/>
  <c r="U17" i="20"/>
  <c r="AD17" i="20"/>
  <c r="AA17" i="20"/>
  <c r="W17" i="20"/>
  <c r="R17" i="20"/>
  <c r="N17" i="20"/>
  <c r="Z17" i="20"/>
  <c r="V17" i="20"/>
  <c r="O17" i="20"/>
  <c r="C18" i="20"/>
  <c r="AM19" i="20"/>
  <c r="AK19" i="20"/>
  <c r="AL19" i="20"/>
  <c r="AI19" i="20"/>
  <c r="AJ19" i="20"/>
  <c r="AN19" i="20"/>
  <c r="AE19" i="20"/>
  <c r="AC19" i="20"/>
  <c r="AA19" i="20"/>
  <c r="W19" i="20"/>
  <c r="Y19" i="20"/>
  <c r="U19" i="20"/>
  <c r="AD19" i="20"/>
  <c r="X19" i="20"/>
  <c r="T19" i="20"/>
  <c r="O19" i="20"/>
  <c r="AB19" i="20"/>
  <c r="R19" i="20"/>
  <c r="N19" i="20"/>
  <c r="K19" i="20"/>
  <c r="C21" i="20"/>
  <c r="AM23" i="20"/>
  <c r="AL23" i="20"/>
  <c r="AK23" i="20"/>
  <c r="AN23" i="20"/>
  <c r="AJ23" i="20"/>
  <c r="AI23" i="20"/>
  <c r="AE23" i="20"/>
  <c r="AC23" i="20"/>
  <c r="AA23" i="20"/>
  <c r="W23" i="20"/>
  <c r="Y23" i="20"/>
  <c r="U23" i="20"/>
  <c r="AB23" i="20"/>
  <c r="O23" i="20"/>
  <c r="X23" i="20"/>
  <c r="T23" i="20"/>
  <c r="R23" i="20"/>
  <c r="N23" i="20"/>
  <c r="K23" i="20"/>
  <c r="C25" i="20"/>
  <c r="AM27" i="20"/>
  <c r="AK27" i="20"/>
  <c r="AN27" i="20"/>
  <c r="AL27" i="20"/>
  <c r="AI27" i="20"/>
  <c r="AJ27" i="20"/>
  <c r="AE27" i="20"/>
  <c r="AC27" i="20"/>
  <c r="AA27" i="20"/>
  <c r="W27" i="20"/>
  <c r="Y27" i="20"/>
  <c r="U27" i="20"/>
  <c r="X27" i="20"/>
  <c r="T27" i="20"/>
  <c r="O27" i="20"/>
  <c r="AD27" i="20"/>
  <c r="AB27" i="20"/>
  <c r="R27" i="20"/>
  <c r="N27" i="20"/>
  <c r="K27" i="20"/>
  <c r="C29" i="20"/>
  <c r="AM31" i="20"/>
  <c r="AN31" i="20"/>
  <c r="AK31" i="20"/>
  <c r="AL31" i="20"/>
  <c r="AJ31" i="20"/>
  <c r="AI31" i="20"/>
  <c r="AE31" i="20"/>
  <c r="AC31" i="20"/>
  <c r="AA31" i="20"/>
  <c r="W31" i="20"/>
  <c r="Y31" i="20"/>
  <c r="U31" i="20"/>
  <c r="AB31" i="20"/>
  <c r="O31" i="20"/>
  <c r="X31" i="20"/>
  <c r="T31" i="20"/>
  <c r="R31" i="20"/>
  <c r="N31" i="20"/>
  <c r="K31" i="20"/>
  <c r="C33" i="20"/>
  <c r="AN36" i="20"/>
  <c r="AM36" i="20"/>
  <c r="AL36" i="20"/>
  <c r="AI36" i="20"/>
  <c r="AK36" i="20"/>
  <c r="AJ36" i="20"/>
  <c r="AD36" i="20"/>
  <c r="AB36" i="20"/>
  <c r="X36" i="20"/>
  <c r="T36" i="20"/>
  <c r="AC36" i="20"/>
  <c r="Z36" i="20"/>
  <c r="V36" i="20"/>
  <c r="Q36" i="20"/>
  <c r="Y36" i="20"/>
  <c r="U36" i="20"/>
  <c r="S36" i="20"/>
  <c r="P36" i="20"/>
  <c r="C41" i="20"/>
  <c r="B44" i="20"/>
  <c r="C45" i="20"/>
  <c r="AN46" i="20"/>
  <c r="AM46" i="20"/>
  <c r="AL46" i="20"/>
  <c r="AI46" i="20"/>
  <c r="AK46" i="20"/>
  <c r="AJ46" i="20"/>
  <c r="AD46" i="20"/>
  <c r="Z46" i="20"/>
  <c r="V46" i="20"/>
  <c r="AE46" i="20"/>
  <c r="AB46" i="20"/>
  <c r="X46" i="20"/>
  <c r="T46" i="20"/>
  <c r="AC46" i="20"/>
  <c r="W46" i="20"/>
  <c r="S46" i="20"/>
  <c r="P46" i="20"/>
  <c r="AA46" i="20"/>
  <c r="Q46" i="20"/>
  <c r="AN56" i="20"/>
  <c r="AM56" i="20"/>
  <c r="AI56" i="20"/>
  <c r="AK56" i="20"/>
  <c r="AL56" i="20"/>
  <c r="AJ56" i="20"/>
  <c r="AD56" i="20"/>
  <c r="AC56" i="20"/>
  <c r="AB56" i="20"/>
  <c r="X56" i="20"/>
  <c r="T56" i="20"/>
  <c r="Z56" i="20"/>
  <c r="V56" i="20"/>
  <c r="AE56" i="20"/>
  <c r="Y56" i="20"/>
  <c r="U56" i="20"/>
  <c r="Q56" i="20"/>
  <c r="S56" i="20"/>
  <c r="P56" i="20"/>
  <c r="AK59" i="20"/>
  <c r="AN59" i="20"/>
  <c r="AI59" i="20"/>
  <c r="AM59" i="20"/>
  <c r="AL59" i="20"/>
  <c r="AJ59" i="20"/>
  <c r="AE59" i="20"/>
  <c r="AC59" i="20"/>
  <c r="AA59" i="20"/>
  <c r="W59" i="20"/>
  <c r="Y59" i="20"/>
  <c r="U59" i="20"/>
  <c r="X59" i="20"/>
  <c r="T59" i="20"/>
  <c r="O59" i="20"/>
  <c r="AD59" i="20"/>
  <c r="AB59" i="20"/>
  <c r="R59" i="20"/>
  <c r="N59" i="20"/>
  <c r="K59" i="20"/>
  <c r="AN60" i="20"/>
  <c r="AM60" i="20"/>
  <c r="AL60" i="20"/>
  <c r="AI60" i="20"/>
  <c r="AK60" i="20"/>
  <c r="AJ60" i="20"/>
  <c r="AD60" i="20"/>
  <c r="AB60" i="20"/>
  <c r="X60" i="20"/>
  <c r="T60" i="20"/>
  <c r="AC60" i="20"/>
  <c r="Z60" i="20"/>
  <c r="V60" i="20"/>
  <c r="Q60" i="20"/>
  <c r="Y60" i="20"/>
  <c r="U60" i="20"/>
  <c r="S60" i="20"/>
  <c r="P60" i="20"/>
  <c r="AN62" i="20"/>
  <c r="AM62" i="20"/>
  <c r="AL62" i="20"/>
  <c r="AI62" i="20"/>
  <c r="AK62" i="20"/>
  <c r="AJ62" i="20"/>
  <c r="AD62" i="20"/>
  <c r="Z62" i="20"/>
  <c r="V62" i="20"/>
  <c r="AE62" i="20"/>
  <c r="AB62" i="20"/>
  <c r="X62" i="20"/>
  <c r="T62" i="20"/>
  <c r="AC62" i="20"/>
  <c r="W62" i="20"/>
  <c r="S62" i="20"/>
  <c r="P62" i="20"/>
  <c r="AA62" i="20"/>
  <c r="Q62" i="20"/>
  <c r="C66" i="20"/>
  <c r="C70" i="20"/>
  <c r="AL71" i="20"/>
  <c r="AK71" i="20"/>
  <c r="AN71" i="20"/>
  <c r="AM71" i="20"/>
  <c r="AJ71" i="20"/>
  <c r="AI71" i="20"/>
  <c r="AE71" i="20"/>
  <c r="AC71" i="20"/>
  <c r="AA71" i="20"/>
  <c r="W71" i="20"/>
  <c r="Y71" i="20"/>
  <c r="U71" i="20"/>
  <c r="AB71" i="20"/>
  <c r="O71" i="20"/>
  <c r="X71" i="20"/>
  <c r="T71" i="20"/>
  <c r="R71" i="20"/>
  <c r="N71" i="20"/>
  <c r="K71" i="20"/>
  <c r="AN78" i="20"/>
  <c r="AM78" i="20"/>
  <c r="AL78" i="20"/>
  <c r="AI78" i="20"/>
  <c r="AK78" i="20"/>
  <c r="AJ78" i="20"/>
  <c r="AD78" i="20"/>
  <c r="Z78" i="20"/>
  <c r="V78" i="20"/>
  <c r="AE78" i="20"/>
  <c r="AB78" i="20"/>
  <c r="X78" i="20"/>
  <c r="T78" i="20"/>
  <c r="AC78" i="20"/>
  <c r="W78" i="20"/>
  <c r="S78" i="20"/>
  <c r="P78" i="20"/>
  <c r="AA78" i="20"/>
  <c r="Q78" i="20"/>
  <c r="N78" i="20"/>
  <c r="C79" i="20"/>
  <c r="AN80" i="20"/>
  <c r="AM80" i="20"/>
  <c r="AI80" i="20"/>
  <c r="AK80" i="20"/>
  <c r="AJ80" i="20"/>
  <c r="AL80" i="20"/>
  <c r="AD80" i="20"/>
  <c r="AC80" i="20"/>
  <c r="AB80" i="20"/>
  <c r="X80" i="20"/>
  <c r="T80" i="20"/>
  <c r="Z80" i="20"/>
  <c r="V80" i="20"/>
  <c r="Y80" i="20"/>
  <c r="U80" i="20"/>
  <c r="Q80" i="20"/>
  <c r="AE80" i="20"/>
  <c r="S80" i="20"/>
  <c r="P80" i="20"/>
  <c r="AN81" i="20"/>
  <c r="AM81" i="20"/>
  <c r="AL81" i="20"/>
  <c r="AK81" i="20"/>
  <c r="AI81" i="20"/>
  <c r="AJ81" i="20"/>
  <c r="AC81" i="20"/>
  <c r="AE81" i="20"/>
  <c r="Y81" i="20"/>
  <c r="U81" i="20"/>
  <c r="AD81" i="20"/>
  <c r="AA81" i="20"/>
  <c r="W81" i="20"/>
  <c r="R81" i="20"/>
  <c r="Z81" i="20"/>
  <c r="V81" i="20"/>
  <c r="O81" i="20"/>
  <c r="AK83" i="20"/>
  <c r="AL83" i="20"/>
  <c r="AI83" i="20"/>
  <c r="AM83" i="20"/>
  <c r="AJ83" i="20"/>
  <c r="AN83" i="20"/>
  <c r="AE83" i="20"/>
  <c r="AC83" i="20"/>
  <c r="AA83" i="20"/>
  <c r="W83" i="20"/>
  <c r="Y83" i="20"/>
  <c r="U83" i="20"/>
  <c r="AD83" i="20"/>
  <c r="X83" i="20"/>
  <c r="T83" i="20"/>
  <c r="O83" i="20"/>
  <c r="AB83" i="20"/>
  <c r="R83" i="20"/>
  <c r="K83" i="20"/>
  <c r="AN84" i="20"/>
  <c r="AM84" i="20"/>
  <c r="AL84" i="20"/>
  <c r="AI84" i="20"/>
  <c r="AK84" i="20"/>
  <c r="AJ84" i="20"/>
  <c r="AD84" i="20"/>
  <c r="AB84" i="20"/>
  <c r="X84" i="20"/>
  <c r="T84" i="20"/>
  <c r="AC84" i="20"/>
  <c r="Z84" i="20"/>
  <c r="V84" i="20"/>
  <c r="Q84" i="20"/>
  <c r="Y84" i="20"/>
  <c r="U84" i="20"/>
  <c r="S84" i="20"/>
  <c r="P84" i="20"/>
  <c r="AN86" i="20"/>
  <c r="AM86" i="20"/>
  <c r="AL86" i="20"/>
  <c r="AI86" i="20"/>
  <c r="AK86" i="20"/>
  <c r="AJ86" i="20"/>
  <c r="AD86" i="20"/>
  <c r="Z86" i="20"/>
  <c r="V86" i="20"/>
  <c r="AE86" i="20"/>
  <c r="AB86" i="20"/>
  <c r="X86" i="20"/>
  <c r="T86" i="20"/>
  <c r="W86" i="20"/>
  <c r="AC86" i="20"/>
  <c r="AA86" i="20"/>
  <c r="N86" i="20"/>
  <c r="C87" i="20"/>
  <c r="H87" i="20"/>
  <c r="Q88" i="20"/>
  <c r="AK91" i="20"/>
  <c r="AN91" i="20"/>
  <c r="AI91" i="20"/>
  <c r="AJ91" i="20"/>
  <c r="AM91" i="20"/>
  <c r="AL91" i="20"/>
  <c r="AE91" i="20"/>
  <c r="AC91" i="20"/>
  <c r="AA91" i="20"/>
  <c r="W91" i="20"/>
  <c r="Y91" i="20"/>
  <c r="U91" i="20"/>
  <c r="X91" i="20"/>
  <c r="T91" i="20"/>
  <c r="O91" i="20"/>
  <c r="AD91" i="20"/>
  <c r="AB91" i="20"/>
  <c r="R91" i="20"/>
  <c r="AN92" i="20"/>
  <c r="AM92" i="20"/>
  <c r="AL92" i="20"/>
  <c r="AI92" i="20"/>
  <c r="AK92" i="20"/>
  <c r="AJ92" i="20"/>
  <c r="AD92" i="20"/>
  <c r="AB92" i="20"/>
  <c r="X92" i="20"/>
  <c r="T92" i="20"/>
  <c r="AC92" i="20"/>
  <c r="Z92" i="20"/>
  <c r="V92" i="20"/>
  <c r="Y92" i="20"/>
  <c r="U92" i="20"/>
  <c r="S92" i="20"/>
  <c r="AN94" i="20"/>
  <c r="AM94" i="20"/>
  <c r="AI94" i="20"/>
  <c r="AK94" i="20"/>
  <c r="AJ94" i="20"/>
  <c r="AD94" i="20"/>
  <c r="Z94" i="20"/>
  <c r="V94" i="20"/>
  <c r="AE94" i="20"/>
  <c r="AB94" i="20"/>
  <c r="X94" i="20"/>
  <c r="T94" i="20"/>
  <c r="AC94" i="20"/>
  <c r="W94" i="20"/>
  <c r="AA94" i="20"/>
  <c r="AL94" i="20"/>
  <c r="B95" i="20"/>
  <c r="AL95" i="20"/>
  <c r="AN96" i="20"/>
  <c r="AM96" i="20"/>
  <c r="AI96" i="20"/>
  <c r="AK96" i="20"/>
  <c r="AJ96" i="20"/>
  <c r="AD96" i="20"/>
  <c r="AC96" i="20"/>
  <c r="AB96" i="20"/>
  <c r="X96" i="20"/>
  <c r="T96" i="20"/>
  <c r="Z96" i="20"/>
  <c r="V96" i="20"/>
  <c r="Y96" i="20"/>
  <c r="U96" i="20"/>
  <c r="AE96" i="20"/>
  <c r="P96" i="20"/>
  <c r="AN100" i="20"/>
  <c r="AM100" i="20"/>
  <c r="AI100" i="20"/>
  <c r="AK100" i="20"/>
  <c r="AJ100" i="20"/>
  <c r="AD100" i="20"/>
  <c r="X100" i="20"/>
  <c r="T100" i="20"/>
  <c r="AC100" i="20"/>
  <c r="V100" i="20"/>
  <c r="Y100" i="20"/>
  <c r="U100" i="20"/>
  <c r="K100" i="20"/>
  <c r="R100" i="20"/>
  <c r="H101" i="20"/>
  <c r="AA101" i="20"/>
  <c r="N102" i="20"/>
  <c r="AN104" i="20"/>
  <c r="AM104" i="20"/>
  <c r="AI104" i="20"/>
  <c r="AK104" i="20"/>
  <c r="AJ104" i="20"/>
  <c r="AD104" i="20"/>
  <c r="AC104" i="20"/>
  <c r="X104" i="20"/>
  <c r="T104" i="20"/>
  <c r="V104" i="20"/>
  <c r="AE104" i="20"/>
  <c r="Y104" i="20"/>
  <c r="U104" i="20"/>
  <c r="N104" i="20"/>
  <c r="J106" i="20"/>
  <c r="H109" i="20"/>
  <c r="AA109" i="20"/>
  <c r="AN113" i="20"/>
  <c r="AM113" i="20"/>
  <c r="AK113" i="20"/>
  <c r="AI113" i="20"/>
  <c r="AJ113" i="20"/>
  <c r="AE113" i="20"/>
  <c r="AD113" i="20"/>
  <c r="Y113" i="20"/>
  <c r="W113" i="20"/>
  <c r="U113" i="20"/>
  <c r="J116" i="20"/>
  <c r="H66" i="20"/>
  <c r="H62" i="20"/>
  <c r="H46" i="20"/>
  <c r="H18" i="20"/>
  <c r="H14" i="20"/>
  <c r="H10" i="20"/>
  <c r="H6" i="20"/>
  <c r="J3" i="20"/>
  <c r="J100" i="20"/>
  <c r="J96" i="20"/>
  <c r="J92" i="20"/>
  <c r="J88" i="20"/>
  <c r="J84" i="20"/>
  <c r="J80" i="20"/>
  <c r="J64" i="20"/>
  <c r="J60" i="20"/>
  <c r="J56" i="20"/>
  <c r="J44" i="20"/>
  <c r="J36" i="20"/>
  <c r="J16" i="20"/>
  <c r="J12" i="20"/>
  <c r="J8" i="20"/>
  <c r="J4" i="20"/>
  <c r="K94" i="20"/>
  <c r="K86" i="20"/>
  <c r="K81" i="20"/>
  <c r="K70" i="20"/>
  <c r="K65" i="20"/>
  <c r="K60" i="20"/>
  <c r="K44" i="20"/>
  <c r="K33" i="20"/>
  <c r="K17" i="20"/>
  <c r="K12" i="20"/>
  <c r="K6" i="20"/>
  <c r="N64" i="20"/>
  <c r="N56" i="20"/>
  <c r="N16" i="20"/>
  <c r="N8" i="20"/>
  <c r="O102" i="20"/>
  <c r="O94" i="20"/>
  <c r="O86" i="20"/>
  <c r="O78" i="20"/>
  <c r="O70" i="20"/>
  <c r="O62" i="20"/>
  <c r="O46" i="20"/>
  <c r="O14" i="20"/>
  <c r="O6" i="20"/>
  <c r="P81" i="20"/>
  <c r="P65" i="20"/>
  <c r="P57" i="20"/>
  <c r="P41" i="20"/>
  <c r="P33" i="20"/>
  <c r="P25" i="20"/>
  <c r="P17" i="20"/>
  <c r="P9" i="20"/>
  <c r="S3" i="20"/>
  <c r="S79" i="20"/>
  <c r="Q77" i="20"/>
  <c r="S71" i="20"/>
  <c r="R66" i="20"/>
  <c r="Q45" i="20"/>
  <c r="S39" i="20"/>
  <c r="S31" i="20"/>
  <c r="Q29" i="20"/>
  <c r="S23" i="20"/>
  <c r="Q21" i="20"/>
  <c r="R18" i="20"/>
  <c r="S15" i="20"/>
  <c r="Q13" i="20"/>
  <c r="R9" i="20"/>
  <c r="S5" i="20"/>
  <c r="U118" i="20"/>
  <c r="U106" i="20"/>
  <c r="T101" i="20"/>
  <c r="V95" i="20"/>
  <c r="V79" i="20"/>
  <c r="V31" i="20"/>
  <c r="T21" i="20"/>
  <c r="V15" i="20"/>
  <c r="U10" i="20"/>
  <c r="T5" i="20"/>
  <c r="X109" i="20"/>
  <c r="W104" i="20"/>
  <c r="X93" i="20"/>
  <c r="W88" i="20"/>
  <c r="X77" i="20"/>
  <c r="Y66" i="20"/>
  <c r="W56" i="20"/>
  <c r="X45" i="20"/>
  <c r="X29" i="20"/>
  <c r="Y18" i="20"/>
  <c r="X13" i="20"/>
  <c r="W8" i="20"/>
  <c r="AA92" i="20"/>
  <c r="Z87" i="20"/>
  <c r="AB81" i="20"/>
  <c r="Z71" i="20"/>
  <c r="AB65" i="20"/>
  <c r="AA60" i="20"/>
  <c r="AA44" i="20"/>
  <c r="Z39" i="20"/>
  <c r="AB33" i="20"/>
  <c r="Z23" i="20"/>
  <c r="AB17" i="20"/>
  <c r="AA12" i="20"/>
  <c r="Z7" i="20"/>
  <c r="AE116" i="20"/>
  <c r="AD87" i="20"/>
  <c r="AC66" i="20"/>
  <c r="AE44" i="20"/>
  <c r="AD23" i="20"/>
  <c r="AE12" i="20"/>
  <c r="D4" i="20"/>
  <c r="D6" i="20"/>
  <c r="D8" i="20"/>
  <c r="D10" i="20"/>
  <c r="D12" i="20"/>
  <c r="D14" i="20"/>
  <c r="D16" i="20"/>
  <c r="D18" i="20"/>
  <c r="AN20" i="20"/>
  <c r="AM20" i="20"/>
  <c r="AL20" i="20"/>
  <c r="AI20" i="20"/>
  <c r="AK20" i="20"/>
  <c r="AJ20" i="20"/>
  <c r="AD20" i="20"/>
  <c r="AB20" i="20"/>
  <c r="X20" i="20"/>
  <c r="T20" i="20"/>
  <c r="AC20" i="20"/>
  <c r="Z20" i="20"/>
  <c r="V20" i="20"/>
  <c r="Q20" i="20"/>
  <c r="Y20" i="20"/>
  <c r="U20" i="20"/>
  <c r="S20" i="20"/>
  <c r="P20" i="20"/>
  <c r="D21" i="20"/>
  <c r="AN22" i="20"/>
  <c r="AL22" i="20"/>
  <c r="AI22" i="20"/>
  <c r="AK22" i="20"/>
  <c r="AM22" i="20"/>
  <c r="AJ22" i="20"/>
  <c r="AD22" i="20"/>
  <c r="Z22" i="20"/>
  <c r="V22" i="20"/>
  <c r="AE22" i="20"/>
  <c r="AB22" i="20"/>
  <c r="X22" i="20"/>
  <c r="T22" i="20"/>
  <c r="W22" i="20"/>
  <c r="S22" i="20"/>
  <c r="P22" i="20"/>
  <c r="AC22" i="20"/>
  <c r="AA22" i="20"/>
  <c r="Q22" i="20"/>
  <c r="AN24" i="20"/>
  <c r="AM24" i="20"/>
  <c r="AI24" i="20"/>
  <c r="AK24" i="20"/>
  <c r="AL24" i="20"/>
  <c r="AJ24" i="20"/>
  <c r="AD24" i="20"/>
  <c r="AC24" i="20"/>
  <c r="AB24" i="20"/>
  <c r="X24" i="20"/>
  <c r="T24" i="20"/>
  <c r="Z24" i="20"/>
  <c r="V24" i="20"/>
  <c r="AE24" i="20"/>
  <c r="Y24" i="20"/>
  <c r="U24" i="20"/>
  <c r="Q24" i="20"/>
  <c r="S24" i="20"/>
  <c r="P24" i="20"/>
  <c r="D25" i="20"/>
  <c r="AN26" i="20"/>
  <c r="AL26" i="20"/>
  <c r="AM26" i="20"/>
  <c r="AI26" i="20"/>
  <c r="AK26" i="20"/>
  <c r="AJ26" i="20"/>
  <c r="AD26" i="20"/>
  <c r="AE26" i="20"/>
  <c r="Z26" i="20"/>
  <c r="V26" i="20"/>
  <c r="AB26" i="20"/>
  <c r="X26" i="20"/>
  <c r="T26" i="20"/>
  <c r="AA26" i="20"/>
  <c r="S26" i="20"/>
  <c r="P26" i="20"/>
  <c r="W26" i="20"/>
  <c r="Q26" i="20"/>
  <c r="AN28" i="20"/>
  <c r="AM28" i="20"/>
  <c r="AL28" i="20"/>
  <c r="AI28" i="20"/>
  <c r="AK28" i="20"/>
  <c r="AJ28" i="20"/>
  <c r="AD28" i="20"/>
  <c r="AB28" i="20"/>
  <c r="X28" i="20"/>
  <c r="T28" i="20"/>
  <c r="AC28" i="20"/>
  <c r="Z28" i="20"/>
  <c r="V28" i="20"/>
  <c r="Q28" i="20"/>
  <c r="Y28" i="20"/>
  <c r="U28" i="20"/>
  <c r="S28" i="20"/>
  <c r="P28" i="20"/>
  <c r="D29" i="20"/>
  <c r="AN30" i="20"/>
  <c r="AL30" i="20"/>
  <c r="AI30" i="20"/>
  <c r="AK30" i="20"/>
  <c r="AJ30" i="20"/>
  <c r="AM30" i="20"/>
  <c r="AD30" i="20"/>
  <c r="Z30" i="20"/>
  <c r="V30" i="20"/>
  <c r="AE30" i="20"/>
  <c r="AB30" i="20"/>
  <c r="X30" i="20"/>
  <c r="T30" i="20"/>
  <c r="AC30" i="20"/>
  <c r="W30" i="20"/>
  <c r="S30" i="20"/>
  <c r="P30" i="20"/>
  <c r="AA30" i="20"/>
  <c r="Q30" i="20"/>
  <c r="AN32" i="20"/>
  <c r="AM32" i="20"/>
  <c r="AI32" i="20"/>
  <c r="AK32" i="20"/>
  <c r="AL32" i="20"/>
  <c r="AJ32" i="20"/>
  <c r="AD32" i="20"/>
  <c r="AC32" i="20"/>
  <c r="AB32" i="20"/>
  <c r="X32" i="20"/>
  <c r="T32" i="20"/>
  <c r="Z32" i="20"/>
  <c r="V32" i="20"/>
  <c r="Y32" i="20"/>
  <c r="U32" i="20"/>
  <c r="Q32" i="20"/>
  <c r="AE32" i="20"/>
  <c r="S32" i="20"/>
  <c r="P32" i="20"/>
  <c r="D33" i="20"/>
  <c r="AN34" i="20"/>
  <c r="AL34" i="20"/>
  <c r="AI34" i="20"/>
  <c r="AM34" i="20"/>
  <c r="AK34" i="20"/>
  <c r="AJ34" i="20"/>
  <c r="AD34" i="20"/>
  <c r="AE34" i="20"/>
  <c r="Z34" i="20"/>
  <c r="V34" i="20"/>
  <c r="AB34" i="20"/>
  <c r="X34" i="20"/>
  <c r="T34" i="20"/>
  <c r="AA34" i="20"/>
  <c r="S34" i="20"/>
  <c r="P34" i="20"/>
  <c r="W34" i="20"/>
  <c r="Q34" i="20"/>
  <c r="B35" i="20"/>
  <c r="C37" i="20"/>
  <c r="AN38" i="20"/>
  <c r="AL38" i="20"/>
  <c r="AI38" i="20"/>
  <c r="AK38" i="20"/>
  <c r="AM38" i="20"/>
  <c r="AJ38" i="20"/>
  <c r="AD38" i="20"/>
  <c r="Z38" i="20"/>
  <c r="V38" i="20"/>
  <c r="AE38" i="20"/>
  <c r="AB38" i="20"/>
  <c r="X38" i="20"/>
  <c r="T38" i="20"/>
  <c r="W38" i="20"/>
  <c r="S38" i="20"/>
  <c r="P38" i="20"/>
  <c r="AC38" i="20"/>
  <c r="AA38" i="20"/>
  <c r="Q38" i="20"/>
  <c r="D39" i="20"/>
  <c r="AN40" i="20"/>
  <c r="AM40" i="20"/>
  <c r="AI40" i="20"/>
  <c r="AK40" i="20"/>
  <c r="AL40" i="20"/>
  <c r="AJ40" i="20"/>
  <c r="AD40" i="20"/>
  <c r="AC40" i="20"/>
  <c r="AB40" i="20"/>
  <c r="X40" i="20"/>
  <c r="T40" i="20"/>
  <c r="Z40" i="20"/>
  <c r="V40" i="20"/>
  <c r="AE40" i="20"/>
  <c r="Y40" i="20"/>
  <c r="U40" i="20"/>
  <c r="Q40" i="20"/>
  <c r="S40" i="20"/>
  <c r="P40" i="20"/>
  <c r="D41" i="20"/>
  <c r="C44" i="20"/>
  <c r="D45" i="20"/>
  <c r="B48" i="20"/>
  <c r="C49" i="20"/>
  <c r="B51" i="20"/>
  <c r="AN52" i="20"/>
  <c r="AM52" i="20"/>
  <c r="AL52" i="20"/>
  <c r="AI52" i="20"/>
  <c r="AK52" i="20"/>
  <c r="AJ52" i="20"/>
  <c r="AD52" i="20"/>
  <c r="AB52" i="20"/>
  <c r="X52" i="20"/>
  <c r="T52" i="20"/>
  <c r="AC52" i="20"/>
  <c r="Z52" i="20"/>
  <c r="V52" i="20"/>
  <c r="Q52" i="20"/>
  <c r="Y52" i="20"/>
  <c r="U52" i="20"/>
  <c r="S52" i="20"/>
  <c r="P52" i="20"/>
  <c r="AN53" i="20"/>
  <c r="AK53" i="20"/>
  <c r="AM53" i="20"/>
  <c r="AL53" i="20"/>
  <c r="AI53" i="20"/>
  <c r="AJ53" i="20"/>
  <c r="AC53" i="20"/>
  <c r="AE53" i="20"/>
  <c r="AD53" i="20"/>
  <c r="Y53" i="20"/>
  <c r="U53" i="20"/>
  <c r="AA53" i="20"/>
  <c r="W53" i="20"/>
  <c r="Z53" i="20"/>
  <c r="V53" i="20"/>
  <c r="R53" i="20"/>
  <c r="N53" i="20"/>
  <c r="O53" i="20"/>
  <c r="AN54" i="20"/>
  <c r="AM54" i="20"/>
  <c r="AL54" i="20"/>
  <c r="AI54" i="20"/>
  <c r="AK54" i="20"/>
  <c r="AJ54" i="20"/>
  <c r="AD54" i="20"/>
  <c r="Z54" i="20"/>
  <c r="V54" i="20"/>
  <c r="AE54" i="20"/>
  <c r="AB54" i="20"/>
  <c r="X54" i="20"/>
  <c r="T54" i="20"/>
  <c r="W54" i="20"/>
  <c r="S54" i="20"/>
  <c r="P54" i="20"/>
  <c r="AC54" i="20"/>
  <c r="AA54" i="20"/>
  <c r="Q54" i="20"/>
  <c r="F56" i="20"/>
  <c r="C57" i="20"/>
  <c r="AN58" i="20"/>
  <c r="AM58" i="20"/>
  <c r="AL58" i="20"/>
  <c r="AI58" i="20"/>
  <c r="AK58" i="20"/>
  <c r="AJ58" i="20"/>
  <c r="AD58" i="20"/>
  <c r="AE58" i="20"/>
  <c r="Z58" i="20"/>
  <c r="V58" i="20"/>
  <c r="AB58" i="20"/>
  <c r="X58" i="20"/>
  <c r="T58" i="20"/>
  <c r="AA58" i="20"/>
  <c r="S58" i="20"/>
  <c r="P58" i="20"/>
  <c r="W58" i="20"/>
  <c r="Q58" i="20"/>
  <c r="B62" i="20"/>
  <c r="F62" i="20"/>
  <c r="C63" i="20"/>
  <c r="B65" i="20"/>
  <c r="D66" i="20"/>
  <c r="AK67" i="20"/>
  <c r="AI67" i="20"/>
  <c r="AN67" i="20"/>
  <c r="AL67" i="20"/>
  <c r="AM67" i="20"/>
  <c r="AJ67" i="20"/>
  <c r="AE67" i="20"/>
  <c r="AC67" i="20"/>
  <c r="AA67" i="20"/>
  <c r="W67" i="20"/>
  <c r="Y67" i="20"/>
  <c r="U67" i="20"/>
  <c r="AD67" i="20"/>
  <c r="X67" i="20"/>
  <c r="T67" i="20"/>
  <c r="O67" i="20"/>
  <c r="AB67" i="20"/>
  <c r="R67" i="20"/>
  <c r="N67" i="20"/>
  <c r="K67" i="20"/>
  <c r="AN68" i="20"/>
  <c r="AM68" i="20"/>
  <c r="AL68" i="20"/>
  <c r="AI68" i="20"/>
  <c r="AK68" i="20"/>
  <c r="AJ68" i="20"/>
  <c r="AD68" i="20"/>
  <c r="AB68" i="20"/>
  <c r="X68" i="20"/>
  <c r="T68" i="20"/>
  <c r="AC68" i="20"/>
  <c r="Z68" i="20"/>
  <c r="V68" i="20"/>
  <c r="Q68" i="20"/>
  <c r="Y68" i="20"/>
  <c r="U68" i="20"/>
  <c r="S68" i="20"/>
  <c r="P68" i="20"/>
  <c r="AN69" i="20"/>
  <c r="AK69" i="20"/>
  <c r="AM69" i="20"/>
  <c r="AI69" i="20"/>
  <c r="AL69" i="20"/>
  <c r="AJ69" i="20"/>
  <c r="AC69" i="20"/>
  <c r="AE69" i="20"/>
  <c r="AD69" i="20"/>
  <c r="Y69" i="20"/>
  <c r="U69" i="20"/>
  <c r="AA69" i="20"/>
  <c r="W69" i="20"/>
  <c r="Z69" i="20"/>
  <c r="V69" i="20"/>
  <c r="R69" i="20"/>
  <c r="N69" i="20"/>
  <c r="O69" i="20"/>
  <c r="D70" i="20"/>
  <c r="H70" i="20"/>
  <c r="AN72" i="20"/>
  <c r="AM72" i="20"/>
  <c r="AI72" i="20"/>
  <c r="AK72" i="20"/>
  <c r="AL72" i="20"/>
  <c r="AJ72" i="20"/>
  <c r="AD72" i="20"/>
  <c r="AC72" i="20"/>
  <c r="AB72" i="20"/>
  <c r="X72" i="20"/>
  <c r="T72" i="20"/>
  <c r="Z72" i="20"/>
  <c r="V72" i="20"/>
  <c r="AE72" i="20"/>
  <c r="Y72" i="20"/>
  <c r="U72" i="20"/>
  <c r="Q72" i="20"/>
  <c r="S72" i="20"/>
  <c r="P72" i="20"/>
  <c r="AN74" i="20"/>
  <c r="AM74" i="20"/>
  <c r="AL74" i="20"/>
  <c r="AI74" i="20"/>
  <c r="AK74" i="20"/>
  <c r="AJ74" i="20"/>
  <c r="AD74" i="20"/>
  <c r="AE74" i="20"/>
  <c r="Z74" i="20"/>
  <c r="V74" i="20"/>
  <c r="AB74" i="20"/>
  <c r="X74" i="20"/>
  <c r="T74" i="20"/>
  <c r="AA74" i="20"/>
  <c r="S74" i="20"/>
  <c r="P74" i="20"/>
  <c r="W74" i="20"/>
  <c r="Q74" i="20"/>
  <c r="C75" i="20"/>
  <c r="H75" i="20"/>
  <c r="AN76" i="20"/>
  <c r="AM76" i="20"/>
  <c r="AL76" i="20"/>
  <c r="AI76" i="20"/>
  <c r="AK76" i="20"/>
  <c r="AJ76" i="20"/>
  <c r="AD76" i="20"/>
  <c r="AB76" i="20"/>
  <c r="X76" i="20"/>
  <c r="T76" i="20"/>
  <c r="AC76" i="20"/>
  <c r="Z76" i="20"/>
  <c r="V76" i="20"/>
  <c r="Q76" i="20"/>
  <c r="Y76" i="20"/>
  <c r="U76" i="20"/>
  <c r="S76" i="20"/>
  <c r="P76" i="20"/>
  <c r="B78" i="20"/>
  <c r="F78" i="20"/>
  <c r="AO78" i="20" s="1"/>
  <c r="D79" i="20"/>
  <c r="AN82" i="20"/>
  <c r="AM82" i="20"/>
  <c r="AL82" i="20"/>
  <c r="AI82" i="20"/>
  <c r="AK82" i="20"/>
  <c r="AJ82" i="20"/>
  <c r="AD82" i="20"/>
  <c r="AE82" i="20"/>
  <c r="Z82" i="20"/>
  <c r="V82" i="20"/>
  <c r="AB82" i="20"/>
  <c r="X82" i="20"/>
  <c r="T82" i="20"/>
  <c r="AA82" i="20"/>
  <c r="S82" i="20"/>
  <c r="P82" i="20"/>
  <c r="W82" i="20"/>
  <c r="Q82" i="20"/>
  <c r="N82" i="20"/>
  <c r="AN85" i="20"/>
  <c r="AK85" i="20"/>
  <c r="AM85" i="20"/>
  <c r="AL85" i="20"/>
  <c r="AI85" i="20"/>
  <c r="AJ85" i="20"/>
  <c r="AC85" i="20"/>
  <c r="AE85" i="20"/>
  <c r="AD85" i="20"/>
  <c r="Y85" i="20"/>
  <c r="U85" i="20"/>
  <c r="AA85" i="20"/>
  <c r="W85" i="20"/>
  <c r="Z85" i="20"/>
  <c r="V85" i="20"/>
  <c r="O85" i="20"/>
  <c r="B86" i="20"/>
  <c r="F86" i="20"/>
  <c r="AO86" i="20" s="1"/>
  <c r="P86" i="20"/>
  <c r="D87" i="20"/>
  <c r="P87" i="20"/>
  <c r="D88" i="20"/>
  <c r="B90" i="20"/>
  <c r="Q90" i="20"/>
  <c r="F91" i="20"/>
  <c r="AO91" i="20" s="1"/>
  <c r="S91" i="20"/>
  <c r="F94" i="20"/>
  <c r="AO94" i="20" s="1"/>
  <c r="C95" i="20"/>
  <c r="N95" i="20"/>
  <c r="B96" i="20"/>
  <c r="S96" i="20"/>
  <c r="AN98" i="20"/>
  <c r="AM98" i="20"/>
  <c r="AI98" i="20"/>
  <c r="AK98" i="20"/>
  <c r="AJ98" i="20"/>
  <c r="AD98" i="20"/>
  <c r="AE98" i="20"/>
  <c r="V98" i="20"/>
  <c r="X98" i="20"/>
  <c r="T98" i="20"/>
  <c r="W98" i="20"/>
  <c r="Q98" i="20"/>
  <c r="B99" i="20"/>
  <c r="S99" i="20"/>
  <c r="B100" i="20"/>
  <c r="F100" i="20"/>
  <c r="AO100" i="20" s="1"/>
  <c r="S100" i="20"/>
  <c r="D101" i="20"/>
  <c r="P101" i="20"/>
  <c r="AA102" i="20"/>
  <c r="H104" i="20"/>
  <c r="AA104" i="20"/>
  <c r="AN105" i="20"/>
  <c r="AM105" i="20"/>
  <c r="AK105" i="20"/>
  <c r="AI105" i="20"/>
  <c r="AJ105" i="20"/>
  <c r="AC105" i="20"/>
  <c r="AE105" i="20"/>
  <c r="Y105" i="20"/>
  <c r="U105" i="20"/>
  <c r="AD105" i="20"/>
  <c r="W105" i="20"/>
  <c r="V105" i="20"/>
  <c r="O105" i="20"/>
  <c r="Q106" i="20"/>
  <c r="H107" i="20"/>
  <c r="Z107" i="20"/>
  <c r="AN108" i="20"/>
  <c r="AM108" i="20"/>
  <c r="AI108" i="20"/>
  <c r="AK108" i="20"/>
  <c r="AJ108" i="20"/>
  <c r="AD108" i="20"/>
  <c r="X108" i="20"/>
  <c r="T108" i="20"/>
  <c r="AC108" i="20"/>
  <c r="V108" i="20"/>
  <c r="Y108" i="20"/>
  <c r="U108" i="20"/>
  <c r="K109" i="20"/>
  <c r="AN111" i="20"/>
  <c r="AK111" i="20"/>
  <c r="AM111" i="20"/>
  <c r="AJ111" i="20"/>
  <c r="AI111" i="20"/>
  <c r="AC111" i="20"/>
  <c r="AE111" i="20"/>
  <c r="W111" i="20"/>
  <c r="Y111" i="20"/>
  <c r="U111" i="20"/>
  <c r="V111" i="20"/>
  <c r="O111" i="20"/>
  <c r="X111" i="20"/>
  <c r="AN112" i="20"/>
  <c r="AM112" i="20"/>
  <c r="AI112" i="20"/>
  <c r="AK112" i="20"/>
  <c r="AJ112" i="20"/>
  <c r="AD112" i="20"/>
  <c r="X112" i="20"/>
  <c r="AE112" i="20"/>
  <c r="V112" i="20"/>
  <c r="Y112" i="20"/>
  <c r="AC112" i="20"/>
  <c r="U112" i="20"/>
  <c r="N113" i="20"/>
  <c r="AN114" i="20"/>
  <c r="AM114" i="20"/>
  <c r="AI114" i="20"/>
  <c r="AK114" i="20"/>
  <c r="AJ114" i="20"/>
  <c r="AD114" i="20"/>
  <c r="X114" i="20"/>
  <c r="T114" i="20"/>
  <c r="AC114" i="20"/>
  <c r="W114" i="20"/>
  <c r="U114" i="20"/>
  <c r="AL114" i="20"/>
  <c r="H115" i="20"/>
  <c r="Z115" i="20"/>
  <c r="D117" i="20"/>
  <c r="AN119" i="20"/>
  <c r="V120" i="20"/>
  <c r="H65" i="20"/>
  <c r="H61" i="20"/>
  <c r="H57" i="20"/>
  <c r="H53" i="20"/>
  <c r="H49" i="20"/>
  <c r="H45" i="20"/>
  <c r="H41" i="20"/>
  <c r="H37" i="20"/>
  <c r="H33" i="20"/>
  <c r="H29" i="20"/>
  <c r="H25" i="20"/>
  <c r="H21" i="20"/>
  <c r="H17" i="20"/>
  <c r="H13" i="20"/>
  <c r="H9" i="20"/>
  <c r="H5" i="20"/>
  <c r="J99" i="20"/>
  <c r="J95" i="20"/>
  <c r="J91" i="20"/>
  <c r="J83" i="20"/>
  <c r="J79" i="20"/>
  <c r="J75" i="20"/>
  <c r="J71" i="20"/>
  <c r="J67" i="20"/>
  <c r="J63" i="20"/>
  <c r="J59" i="20"/>
  <c r="J55" i="20"/>
  <c r="J51" i="20"/>
  <c r="J47" i="20"/>
  <c r="J43" i="20"/>
  <c r="J39" i="20"/>
  <c r="J35" i="20"/>
  <c r="J31" i="20"/>
  <c r="J27" i="20"/>
  <c r="J23" i="20"/>
  <c r="J19" i="20"/>
  <c r="J15" i="20"/>
  <c r="J11" i="20"/>
  <c r="J7" i="20"/>
  <c r="K97" i="20"/>
  <c r="K89" i="20"/>
  <c r="K85" i="20"/>
  <c r="K80" i="20"/>
  <c r="K74" i="20"/>
  <c r="K69" i="20"/>
  <c r="K64" i="20"/>
  <c r="K58" i="20"/>
  <c r="K53" i="20"/>
  <c r="K48" i="20"/>
  <c r="K42" i="20"/>
  <c r="K37" i="20"/>
  <c r="K32" i="20"/>
  <c r="K26" i="20"/>
  <c r="K21" i="20"/>
  <c r="K16" i="20"/>
  <c r="K10" i="20"/>
  <c r="K5" i="20"/>
  <c r="N3" i="20"/>
  <c r="N70" i="20"/>
  <c r="N62" i="20"/>
  <c r="N54" i="20"/>
  <c r="N46" i="20"/>
  <c r="N38" i="20"/>
  <c r="N30" i="20"/>
  <c r="N22" i="20"/>
  <c r="N14" i="20"/>
  <c r="N6" i="20"/>
  <c r="O108" i="20"/>
  <c r="O100" i="20"/>
  <c r="O92" i="20"/>
  <c r="O84" i="20"/>
  <c r="O76" i="20"/>
  <c r="O68" i="20"/>
  <c r="O60" i="20"/>
  <c r="O52" i="20"/>
  <c r="O44" i="20"/>
  <c r="O36" i="20"/>
  <c r="O28" i="20"/>
  <c r="O20" i="20"/>
  <c r="O12" i="20"/>
  <c r="P79" i="20"/>
  <c r="P71" i="20"/>
  <c r="P63" i="20"/>
  <c r="P55" i="20"/>
  <c r="P47" i="20"/>
  <c r="P39" i="20"/>
  <c r="P31" i="20"/>
  <c r="P23" i="20"/>
  <c r="P15" i="20"/>
  <c r="P7" i="20"/>
  <c r="R84" i="20"/>
  <c r="S81" i="20"/>
  <c r="R76" i="20"/>
  <c r="S73" i="20"/>
  <c r="Q71" i="20"/>
  <c r="R68" i="20"/>
  <c r="S65" i="20"/>
  <c r="Q63" i="20"/>
  <c r="R60" i="20"/>
  <c r="S57" i="20"/>
  <c r="R52" i="20"/>
  <c r="S49" i="20"/>
  <c r="R44" i="20"/>
  <c r="S41" i="20"/>
  <c r="R36" i="20"/>
  <c r="S33" i="20"/>
  <c r="Q31" i="20"/>
  <c r="R28" i="20"/>
  <c r="S25" i="20"/>
  <c r="Q23" i="20"/>
  <c r="R20" i="20"/>
  <c r="S17" i="20"/>
  <c r="Q15" i="20"/>
  <c r="Q12" i="20"/>
  <c r="Q5" i="20"/>
  <c r="V113" i="20"/>
  <c r="T105" i="20"/>
  <c r="U94" i="20"/>
  <c r="V83" i="20"/>
  <c r="U78" i="20"/>
  <c r="V67" i="20"/>
  <c r="U62" i="20"/>
  <c r="U46" i="20"/>
  <c r="U30" i="20"/>
  <c r="V19" i="20"/>
  <c r="T9" i="20"/>
  <c r="X3" i="20"/>
  <c r="X113" i="20"/>
  <c r="W108" i="20"/>
  <c r="X97" i="20"/>
  <c r="W92" i="20"/>
  <c r="Y86" i="20"/>
  <c r="X81" i="20"/>
  <c r="W76" i="20"/>
  <c r="X65" i="20"/>
  <c r="W60" i="20"/>
  <c r="Y54" i="20"/>
  <c r="Y38" i="20"/>
  <c r="X33" i="20"/>
  <c r="W28" i="20"/>
  <c r="Y22" i="20"/>
  <c r="X17" i="20"/>
  <c r="AA96" i="20"/>
  <c r="Z91" i="20"/>
  <c r="AB85" i="20"/>
  <c r="AA80" i="20"/>
  <c r="Z75" i="20"/>
  <c r="AB69" i="20"/>
  <c r="Z59" i="20"/>
  <c r="AB53" i="20"/>
  <c r="Z43" i="20"/>
  <c r="AA32" i="20"/>
  <c r="Z27" i="20"/>
  <c r="Z11" i="20"/>
  <c r="AB5" i="20"/>
  <c r="AE114" i="20"/>
  <c r="AE84" i="20"/>
  <c r="AC74" i="20"/>
  <c r="AE52" i="20"/>
  <c r="AD31" i="20"/>
  <c r="AE20" i="20"/>
  <c r="AN4" i="20"/>
  <c r="AL4" i="20"/>
  <c r="AM4" i="20"/>
  <c r="AI4" i="20"/>
  <c r="AK4" i="20"/>
  <c r="AJ4" i="20"/>
  <c r="AD4" i="20"/>
  <c r="AA4" i="20"/>
  <c r="AB4" i="20"/>
  <c r="X4" i="20"/>
  <c r="T4" i="20"/>
  <c r="AC4" i="20"/>
  <c r="V4" i="20"/>
  <c r="S4" i="20"/>
  <c r="R4" i="20"/>
  <c r="Y4" i="20"/>
  <c r="U4" i="20"/>
  <c r="P4" i="20"/>
  <c r="AN6" i="20"/>
  <c r="AL6" i="20"/>
  <c r="AI6" i="20"/>
  <c r="AK6" i="20"/>
  <c r="AM6" i="20"/>
  <c r="AJ6" i="20"/>
  <c r="AD6" i="20"/>
  <c r="Z6" i="20"/>
  <c r="V6" i="20"/>
  <c r="AE6" i="20"/>
  <c r="AB6" i="20"/>
  <c r="X6" i="20"/>
  <c r="T6" i="20"/>
  <c r="Q6" i="20"/>
  <c r="W6" i="20"/>
  <c r="R6" i="20"/>
  <c r="P6" i="20"/>
  <c r="AC6" i="20"/>
  <c r="AA6" i="20"/>
  <c r="AN8" i="20"/>
  <c r="AM8" i="20"/>
  <c r="AL8" i="20"/>
  <c r="AI8" i="20"/>
  <c r="AK8" i="20"/>
  <c r="AJ8" i="20"/>
  <c r="AD8" i="20"/>
  <c r="AC8" i="20"/>
  <c r="AB8" i="20"/>
  <c r="X8" i="20"/>
  <c r="T8" i="20"/>
  <c r="Z8" i="20"/>
  <c r="V8" i="20"/>
  <c r="S8" i="20"/>
  <c r="AE8" i="20"/>
  <c r="Y8" i="20"/>
  <c r="U8" i="20"/>
  <c r="Q8" i="20"/>
  <c r="P8" i="20"/>
  <c r="AN10" i="20"/>
  <c r="AL10" i="20"/>
  <c r="AM10" i="20"/>
  <c r="AI10" i="20"/>
  <c r="AK10" i="20"/>
  <c r="AJ10" i="20"/>
  <c r="AD10" i="20"/>
  <c r="AE10" i="20"/>
  <c r="Z10" i="20"/>
  <c r="V10" i="20"/>
  <c r="AB10" i="20"/>
  <c r="X10" i="20"/>
  <c r="T10" i="20"/>
  <c r="Q10" i="20"/>
  <c r="AA10" i="20"/>
  <c r="P10" i="20"/>
  <c r="W10" i="20"/>
  <c r="S10" i="20"/>
  <c r="AN12" i="20"/>
  <c r="AM12" i="20"/>
  <c r="AL12" i="20"/>
  <c r="AI12" i="20"/>
  <c r="AK12" i="20"/>
  <c r="AJ12" i="20"/>
  <c r="AD12" i="20"/>
  <c r="AB12" i="20"/>
  <c r="X12" i="20"/>
  <c r="T12" i="20"/>
  <c r="AC12" i="20"/>
  <c r="Z12" i="20"/>
  <c r="V12" i="20"/>
  <c r="S12" i="20"/>
  <c r="Y12" i="20"/>
  <c r="U12" i="20"/>
  <c r="R12" i="20"/>
  <c r="P12" i="20"/>
  <c r="AN14" i="20"/>
  <c r="AL14" i="20"/>
  <c r="AI14" i="20"/>
  <c r="AK14" i="20"/>
  <c r="AJ14" i="20"/>
  <c r="AM14" i="20"/>
  <c r="AD14" i="20"/>
  <c r="Z14" i="20"/>
  <c r="V14" i="20"/>
  <c r="AE14" i="20"/>
  <c r="AB14" i="20"/>
  <c r="X14" i="20"/>
  <c r="T14" i="20"/>
  <c r="AC14" i="20"/>
  <c r="W14" i="20"/>
  <c r="S14" i="20"/>
  <c r="P14" i="20"/>
  <c r="AA14" i="20"/>
  <c r="Q14" i="20"/>
  <c r="AN16" i="20"/>
  <c r="AM16" i="20"/>
  <c r="AI16" i="20"/>
  <c r="AK16" i="20"/>
  <c r="AL16" i="20"/>
  <c r="AJ16" i="20"/>
  <c r="AD16" i="20"/>
  <c r="AC16" i="20"/>
  <c r="AB16" i="20"/>
  <c r="X16" i="20"/>
  <c r="T16" i="20"/>
  <c r="Z16" i="20"/>
  <c r="V16" i="20"/>
  <c r="Y16" i="20"/>
  <c r="U16" i="20"/>
  <c r="Q16" i="20"/>
  <c r="AE16" i="20"/>
  <c r="S16" i="20"/>
  <c r="P16" i="20"/>
  <c r="AN18" i="20"/>
  <c r="AL18" i="20"/>
  <c r="AI18" i="20"/>
  <c r="AM18" i="20"/>
  <c r="AK18" i="20"/>
  <c r="AJ18" i="20"/>
  <c r="AD18" i="20"/>
  <c r="AE18" i="20"/>
  <c r="Z18" i="20"/>
  <c r="V18" i="20"/>
  <c r="AB18" i="20"/>
  <c r="X18" i="20"/>
  <c r="T18" i="20"/>
  <c r="AA18" i="20"/>
  <c r="S18" i="20"/>
  <c r="P18" i="20"/>
  <c r="W18" i="20"/>
  <c r="Q18" i="20"/>
  <c r="AM21" i="20"/>
  <c r="AN21" i="20"/>
  <c r="AK21" i="20"/>
  <c r="AL21" i="20"/>
  <c r="AI21" i="20"/>
  <c r="AJ21" i="20"/>
  <c r="AC21" i="20"/>
  <c r="AE21" i="20"/>
  <c r="AD21" i="20"/>
  <c r="Y21" i="20"/>
  <c r="U21" i="20"/>
  <c r="AA21" i="20"/>
  <c r="W21" i="20"/>
  <c r="Z21" i="20"/>
  <c r="V21" i="20"/>
  <c r="R21" i="20"/>
  <c r="N21" i="20"/>
  <c r="O21" i="20"/>
  <c r="AM25" i="20"/>
  <c r="AN25" i="20"/>
  <c r="AK25" i="20"/>
  <c r="AL25" i="20"/>
  <c r="AI25" i="20"/>
  <c r="AJ25" i="20"/>
  <c r="AC25" i="20"/>
  <c r="AE25" i="20"/>
  <c r="Y25" i="20"/>
  <c r="U25" i="20"/>
  <c r="AD25" i="20"/>
  <c r="AA25" i="20"/>
  <c r="W25" i="20"/>
  <c r="R25" i="20"/>
  <c r="N25" i="20"/>
  <c r="Z25" i="20"/>
  <c r="V25" i="20"/>
  <c r="O25" i="20"/>
  <c r="AM29" i="20"/>
  <c r="AN29" i="20"/>
  <c r="AK29" i="20"/>
  <c r="AI29" i="20"/>
  <c r="AL29" i="20"/>
  <c r="AJ29" i="20"/>
  <c r="AC29" i="20"/>
  <c r="AE29" i="20"/>
  <c r="AD29" i="20"/>
  <c r="Y29" i="20"/>
  <c r="U29" i="20"/>
  <c r="AA29" i="20"/>
  <c r="W29" i="20"/>
  <c r="Z29" i="20"/>
  <c r="V29" i="20"/>
  <c r="R29" i="20"/>
  <c r="N29" i="20"/>
  <c r="O29" i="20"/>
  <c r="AM33" i="20"/>
  <c r="AN33" i="20"/>
  <c r="AL33" i="20"/>
  <c r="AK33" i="20"/>
  <c r="AI33" i="20"/>
  <c r="AJ33" i="20"/>
  <c r="AC33" i="20"/>
  <c r="AE33" i="20"/>
  <c r="Y33" i="20"/>
  <c r="U33" i="20"/>
  <c r="AD33" i="20"/>
  <c r="AA33" i="20"/>
  <c r="W33" i="20"/>
  <c r="R33" i="20"/>
  <c r="N33" i="20"/>
  <c r="Z33" i="20"/>
  <c r="V33" i="20"/>
  <c r="O33" i="20"/>
  <c r="AM39" i="20"/>
  <c r="AL39" i="20"/>
  <c r="AK39" i="20"/>
  <c r="AN39" i="20"/>
  <c r="AJ39" i="20"/>
  <c r="AI39" i="20"/>
  <c r="AE39" i="20"/>
  <c r="AC39" i="20"/>
  <c r="AA39" i="20"/>
  <c r="W39" i="20"/>
  <c r="Y39" i="20"/>
  <c r="U39" i="20"/>
  <c r="AB39" i="20"/>
  <c r="O39" i="20"/>
  <c r="X39" i="20"/>
  <c r="T39" i="20"/>
  <c r="R39" i="20"/>
  <c r="N39" i="20"/>
  <c r="K39" i="20"/>
  <c r="AN41" i="20"/>
  <c r="AM41" i="20"/>
  <c r="AK41" i="20"/>
  <c r="AL41" i="20"/>
  <c r="AI41" i="20"/>
  <c r="AJ41" i="20"/>
  <c r="AC41" i="20"/>
  <c r="AE41" i="20"/>
  <c r="Y41" i="20"/>
  <c r="U41" i="20"/>
  <c r="AD41" i="20"/>
  <c r="AA41" i="20"/>
  <c r="W41" i="20"/>
  <c r="R41" i="20"/>
  <c r="N41" i="20"/>
  <c r="Z41" i="20"/>
  <c r="V41" i="20"/>
  <c r="O41" i="20"/>
  <c r="AK43" i="20"/>
  <c r="AN43" i="20"/>
  <c r="AM43" i="20"/>
  <c r="AI43" i="20"/>
  <c r="AL43" i="20"/>
  <c r="AJ43" i="20"/>
  <c r="AE43" i="20"/>
  <c r="AC43" i="20"/>
  <c r="AA43" i="20"/>
  <c r="W43" i="20"/>
  <c r="Y43" i="20"/>
  <c r="U43" i="20"/>
  <c r="X43" i="20"/>
  <c r="T43" i="20"/>
  <c r="O43" i="20"/>
  <c r="AD43" i="20"/>
  <c r="AB43" i="20"/>
  <c r="R43" i="20"/>
  <c r="N43" i="20"/>
  <c r="K43" i="20"/>
  <c r="AN44" i="20"/>
  <c r="AM44" i="20"/>
  <c r="AL44" i="20"/>
  <c r="AI44" i="20"/>
  <c r="AK44" i="20"/>
  <c r="AJ44" i="20"/>
  <c r="AD44" i="20"/>
  <c r="AB44" i="20"/>
  <c r="X44" i="20"/>
  <c r="T44" i="20"/>
  <c r="AC44" i="20"/>
  <c r="Z44" i="20"/>
  <c r="V44" i="20"/>
  <c r="Q44" i="20"/>
  <c r="Y44" i="20"/>
  <c r="U44" i="20"/>
  <c r="S44" i="20"/>
  <c r="P44" i="20"/>
  <c r="AN45" i="20"/>
  <c r="AK45" i="20"/>
  <c r="AM45" i="20"/>
  <c r="AI45" i="20"/>
  <c r="AL45" i="20"/>
  <c r="AJ45" i="20"/>
  <c r="AC45" i="20"/>
  <c r="AE45" i="20"/>
  <c r="AD45" i="20"/>
  <c r="Y45" i="20"/>
  <c r="U45" i="20"/>
  <c r="AA45" i="20"/>
  <c r="W45" i="20"/>
  <c r="Z45" i="20"/>
  <c r="V45" i="20"/>
  <c r="R45" i="20"/>
  <c r="N45" i="20"/>
  <c r="O45" i="20"/>
  <c r="AK51" i="20"/>
  <c r="AL51" i="20"/>
  <c r="AI51" i="20"/>
  <c r="AN51" i="20"/>
  <c r="AM51" i="20"/>
  <c r="AJ51" i="20"/>
  <c r="AE51" i="20"/>
  <c r="AC51" i="20"/>
  <c r="AA51" i="20"/>
  <c r="W51" i="20"/>
  <c r="Y51" i="20"/>
  <c r="U51" i="20"/>
  <c r="AD51" i="20"/>
  <c r="X51" i="20"/>
  <c r="T51" i="20"/>
  <c r="O51" i="20"/>
  <c r="AB51" i="20"/>
  <c r="R51" i="20"/>
  <c r="N51" i="20"/>
  <c r="K51" i="20"/>
  <c r="AN57" i="20"/>
  <c r="AM57" i="20"/>
  <c r="AK57" i="20"/>
  <c r="AL57" i="20"/>
  <c r="AI57" i="20"/>
  <c r="AJ57" i="20"/>
  <c r="AC57" i="20"/>
  <c r="AE57" i="20"/>
  <c r="Y57" i="20"/>
  <c r="U57" i="20"/>
  <c r="AD57" i="20"/>
  <c r="AA57" i="20"/>
  <c r="W57" i="20"/>
  <c r="R57" i="20"/>
  <c r="N57" i="20"/>
  <c r="Z57" i="20"/>
  <c r="V57" i="20"/>
  <c r="O57" i="20"/>
  <c r="AN64" i="20"/>
  <c r="AM64" i="20"/>
  <c r="AI64" i="20"/>
  <c r="AK64" i="20"/>
  <c r="AL64" i="20"/>
  <c r="AJ64" i="20"/>
  <c r="AD64" i="20"/>
  <c r="AC64" i="20"/>
  <c r="AB64" i="20"/>
  <c r="X64" i="20"/>
  <c r="T64" i="20"/>
  <c r="Z64" i="20"/>
  <c r="V64" i="20"/>
  <c r="Y64" i="20"/>
  <c r="U64" i="20"/>
  <c r="Q64" i="20"/>
  <c r="AE64" i="20"/>
  <c r="S64" i="20"/>
  <c r="P64" i="20"/>
  <c r="AN65" i="20"/>
  <c r="AM65" i="20"/>
  <c r="AL65" i="20"/>
  <c r="AK65" i="20"/>
  <c r="AI65" i="20"/>
  <c r="AJ65" i="20"/>
  <c r="AC65" i="20"/>
  <c r="AE65" i="20"/>
  <c r="Y65" i="20"/>
  <c r="U65" i="20"/>
  <c r="AD65" i="20"/>
  <c r="AA65" i="20"/>
  <c r="W65" i="20"/>
  <c r="R65" i="20"/>
  <c r="N65" i="20"/>
  <c r="Z65" i="20"/>
  <c r="V65" i="20"/>
  <c r="O65" i="20"/>
  <c r="AN66" i="20"/>
  <c r="AM66" i="20"/>
  <c r="AL66" i="20"/>
  <c r="AI66" i="20"/>
  <c r="AK66" i="20"/>
  <c r="AJ66" i="20"/>
  <c r="AD66" i="20"/>
  <c r="AE66" i="20"/>
  <c r="Z66" i="20"/>
  <c r="V66" i="20"/>
  <c r="AB66" i="20"/>
  <c r="X66" i="20"/>
  <c r="T66" i="20"/>
  <c r="AA66" i="20"/>
  <c r="S66" i="20"/>
  <c r="P66" i="20"/>
  <c r="W66" i="20"/>
  <c r="Q66" i="20"/>
  <c r="AN70" i="20"/>
  <c r="AM70" i="20"/>
  <c r="AL70" i="20"/>
  <c r="AI70" i="20"/>
  <c r="AK70" i="20"/>
  <c r="AJ70" i="20"/>
  <c r="AD70" i="20"/>
  <c r="Z70" i="20"/>
  <c r="V70" i="20"/>
  <c r="AE70" i="20"/>
  <c r="AB70" i="20"/>
  <c r="X70" i="20"/>
  <c r="T70" i="20"/>
  <c r="W70" i="20"/>
  <c r="S70" i="20"/>
  <c r="P70" i="20"/>
  <c r="AC70" i="20"/>
  <c r="AA70" i="20"/>
  <c r="Q70" i="20"/>
  <c r="AN77" i="20"/>
  <c r="AK77" i="20"/>
  <c r="AM77" i="20"/>
  <c r="AI77" i="20"/>
  <c r="AL77" i="20"/>
  <c r="AJ77" i="20"/>
  <c r="AC77" i="20"/>
  <c r="AE77" i="20"/>
  <c r="AD77" i="20"/>
  <c r="Y77" i="20"/>
  <c r="U77" i="20"/>
  <c r="AA77" i="20"/>
  <c r="W77" i="20"/>
  <c r="Z77" i="20"/>
  <c r="V77" i="20"/>
  <c r="R77" i="20"/>
  <c r="N77" i="20"/>
  <c r="O77" i="20"/>
  <c r="AN79" i="20"/>
  <c r="AK79" i="20"/>
  <c r="AL79" i="20"/>
  <c r="AM79" i="20"/>
  <c r="AI79" i="20"/>
  <c r="AJ79" i="20"/>
  <c r="AE79" i="20"/>
  <c r="AC79" i="20"/>
  <c r="AA79" i="20"/>
  <c r="W79" i="20"/>
  <c r="Y79" i="20"/>
  <c r="U79" i="20"/>
  <c r="AB79" i="20"/>
  <c r="O79" i="20"/>
  <c r="X79" i="20"/>
  <c r="T79" i="20"/>
  <c r="R79" i="20"/>
  <c r="K79" i="20"/>
  <c r="AL87" i="20"/>
  <c r="AK87" i="20"/>
  <c r="AN87" i="20"/>
  <c r="AM87" i="20"/>
  <c r="AI87" i="20"/>
  <c r="AJ87" i="20"/>
  <c r="AE87" i="20"/>
  <c r="AC87" i="20"/>
  <c r="AA87" i="20"/>
  <c r="W87" i="20"/>
  <c r="Y87" i="20"/>
  <c r="U87" i="20"/>
  <c r="AB87" i="20"/>
  <c r="O87" i="20"/>
  <c r="X87" i="20"/>
  <c r="T87" i="20"/>
  <c r="S87" i="20"/>
  <c r="AN88" i="20"/>
  <c r="AM88" i="20"/>
  <c r="AI88" i="20"/>
  <c r="AK88" i="20"/>
  <c r="AL88" i="20"/>
  <c r="AJ88" i="20"/>
  <c r="AD88" i="20"/>
  <c r="AC88" i="20"/>
  <c r="AB88" i="20"/>
  <c r="X88" i="20"/>
  <c r="T88" i="20"/>
  <c r="Z88" i="20"/>
  <c r="V88" i="20"/>
  <c r="AE88" i="20"/>
  <c r="Y88" i="20"/>
  <c r="U88" i="20"/>
  <c r="AN89" i="20"/>
  <c r="AM89" i="20"/>
  <c r="AK89" i="20"/>
  <c r="AL89" i="20"/>
  <c r="AI89" i="20"/>
  <c r="AJ89" i="20"/>
  <c r="AC89" i="20"/>
  <c r="AE89" i="20"/>
  <c r="Y89" i="20"/>
  <c r="U89" i="20"/>
  <c r="AD89" i="20"/>
  <c r="AA89" i="20"/>
  <c r="W89" i="20"/>
  <c r="Z89" i="20"/>
  <c r="V89" i="20"/>
  <c r="O89" i="20"/>
  <c r="AN93" i="20"/>
  <c r="AK93" i="20"/>
  <c r="AM93" i="20"/>
  <c r="AL93" i="20"/>
  <c r="AI93" i="20"/>
  <c r="AJ93" i="20"/>
  <c r="AC93" i="20"/>
  <c r="AE93" i="20"/>
  <c r="AD93" i="20"/>
  <c r="Y93" i="20"/>
  <c r="U93" i="20"/>
  <c r="AA93" i="20"/>
  <c r="W93" i="20"/>
  <c r="Z93" i="20"/>
  <c r="V93" i="20"/>
  <c r="O93" i="20"/>
  <c r="AN95" i="20"/>
  <c r="AK95" i="20"/>
  <c r="AM95" i="20"/>
  <c r="AI95" i="20"/>
  <c r="AJ95" i="20"/>
  <c r="AE95" i="20"/>
  <c r="AC95" i="20"/>
  <c r="AA95" i="20"/>
  <c r="W95" i="20"/>
  <c r="Y95" i="20"/>
  <c r="U95" i="20"/>
  <c r="AB95" i="20"/>
  <c r="O95" i="20"/>
  <c r="X95" i="20"/>
  <c r="T95" i="20"/>
  <c r="R95" i="20"/>
  <c r="AN101" i="20"/>
  <c r="AK101" i="20"/>
  <c r="AM101" i="20"/>
  <c r="AI101" i="20"/>
  <c r="AJ101" i="20"/>
  <c r="AC101" i="20"/>
  <c r="AE101" i="20"/>
  <c r="AD101" i="20"/>
  <c r="Y101" i="20"/>
  <c r="U101" i="20"/>
  <c r="W101" i="20"/>
  <c r="V101" i="20"/>
  <c r="O101" i="20"/>
  <c r="K101" i="20"/>
  <c r="Q101" i="20"/>
  <c r="AN102" i="20"/>
  <c r="AM102" i="20"/>
  <c r="AI102" i="20"/>
  <c r="AK102" i="20"/>
  <c r="AJ102" i="20"/>
  <c r="AD102" i="20"/>
  <c r="V102" i="20"/>
  <c r="AE102" i="20"/>
  <c r="X102" i="20"/>
  <c r="T102" i="20"/>
  <c r="W102" i="20"/>
  <c r="AC102" i="20"/>
  <c r="AK103" i="20"/>
  <c r="AN103" i="20"/>
  <c r="AM103" i="20"/>
  <c r="AI103" i="20"/>
  <c r="AJ103" i="20"/>
  <c r="AE103" i="20"/>
  <c r="AC103" i="20"/>
  <c r="W103" i="20"/>
  <c r="Y103" i="20"/>
  <c r="U103" i="20"/>
  <c r="O103" i="20"/>
  <c r="X103" i="20"/>
  <c r="T103" i="20"/>
  <c r="AL104" i="20"/>
  <c r="AN106" i="20"/>
  <c r="AM106" i="20"/>
  <c r="AI106" i="20"/>
  <c r="AK106" i="20"/>
  <c r="AJ106" i="20"/>
  <c r="AD106" i="20"/>
  <c r="AE106" i="20"/>
  <c r="V106" i="20"/>
  <c r="X106" i="20"/>
  <c r="T106" i="20"/>
  <c r="W106" i="20"/>
  <c r="AN109" i="20"/>
  <c r="AK109" i="20"/>
  <c r="AM109" i="20"/>
  <c r="AI109" i="20"/>
  <c r="AJ109" i="20"/>
  <c r="AC109" i="20"/>
  <c r="AE109" i="20"/>
  <c r="AD109" i="20"/>
  <c r="Y109" i="20"/>
  <c r="U109" i="20"/>
  <c r="W109" i="20"/>
  <c r="V109" i="20"/>
  <c r="O109" i="20"/>
  <c r="O113" i="20"/>
  <c r="AN116" i="20"/>
  <c r="AM116" i="20"/>
  <c r="AI116" i="20"/>
  <c r="AD116" i="20"/>
  <c r="X116" i="20"/>
  <c r="AC116" i="20"/>
  <c r="V116" i="20"/>
  <c r="Y116" i="20"/>
  <c r="T116" i="20"/>
  <c r="O116" i="20"/>
  <c r="AN117" i="20"/>
  <c r="AM117" i="20"/>
  <c r="AI117" i="20"/>
  <c r="AE117" i="20"/>
  <c r="AC117" i="20"/>
  <c r="Y117" i="20"/>
  <c r="W117" i="20"/>
  <c r="AD117" i="20"/>
  <c r="T117" i="20"/>
  <c r="V117" i="20"/>
  <c r="AN118" i="20"/>
  <c r="AM118" i="20"/>
  <c r="AE118" i="20"/>
  <c r="AC118" i="20"/>
  <c r="T118" i="20"/>
  <c r="V118" i="20"/>
  <c r="H64" i="20"/>
  <c r="H60" i="20"/>
  <c r="H56" i="20"/>
  <c r="H44" i="20"/>
  <c r="H36" i="20"/>
  <c r="H16" i="20"/>
  <c r="H12" i="20"/>
  <c r="H8" i="20"/>
  <c r="H4" i="20"/>
  <c r="J102" i="20"/>
  <c r="J94" i="20"/>
  <c r="J86" i="20"/>
  <c r="J78" i="20"/>
  <c r="J70" i="20"/>
  <c r="J66" i="20"/>
  <c r="J62" i="20"/>
  <c r="J46" i="20"/>
  <c r="J18" i="20"/>
  <c r="J14" i="20"/>
  <c r="J10" i="20"/>
  <c r="J6" i="20"/>
  <c r="K96" i="20"/>
  <c r="K92" i="20"/>
  <c r="K88" i="20"/>
  <c r="K84" i="20"/>
  <c r="K78" i="20"/>
  <c r="K62" i="20"/>
  <c r="K57" i="20"/>
  <c r="K46" i="20"/>
  <c r="K41" i="20"/>
  <c r="K36" i="20"/>
  <c r="K25" i="20"/>
  <c r="K14" i="20"/>
  <c r="K9" i="20"/>
  <c r="K4" i="20"/>
  <c r="N60" i="20"/>
  <c r="N44" i="20"/>
  <c r="N36" i="20"/>
  <c r="N12" i="20"/>
  <c r="N4" i="20"/>
  <c r="O106" i="20"/>
  <c r="O66" i="20"/>
  <c r="O18" i="20"/>
  <c r="O10" i="20"/>
  <c r="P77" i="20"/>
  <c r="P45" i="20"/>
  <c r="P29" i="20"/>
  <c r="P21" i="20"/>
  <c r="P13" i="20"/>
  <c r="P5" i="20"/>
  <c r="S83" i="20"/>
  <c r="Q81" i="20"/>
  <c r="R78" i="20"/>
  <c r="R70" i="20"/>
  <c r="Q65" i="20"/>
  <c r="R62" i="20"/>
  <c r="S59" i="20"/>
  <c r="Q57" i="20"/>
  <c r="S51" i="20"/>
  <c r="R46" i="20"/>
  <c r="S43" i="20"/>
  <c r="Q41" i="20"/>
  <c r="Q33" i="20"/>
  <c r="S27" i="20"/>
  <c r="Q25" i="20"/>
  <c r="S19" i="20"/>
  <c r="Q17" i="20"/>
  <c r="R14" i="20"/>
  <c r="Q11" i="20"/>
  <c r="S7" i="20"/>
  <c r="Q4" i="20"/>
  <c r="U116" i="20"/>
  <c r="T113" i="20"/>
  <c r="T109" i="20"/>
  <c r="V103" i="20"/>
  <c r="T93" i="20"/>
  <c r="V87" i="20"/>
  <c r="T77" i="20"/>
  <c r="V71" i="20"/>
  <c r="U66" i="20"/>
  <c r="T45" i="20"/>
  <c r="V39" i="20"/>
  <c r="T29" i="20"/>
  <c r="V23" i="20"/>
  <c r="U18" i="20"/>
  <c r="T13" i="20"/>
  <c r="V7" i="20"/>
  <c r="X117" i="20"/>
  <c r="Y106" i="20"/>
  <c r="X101" i="20"/>
  <c r="W96" i="20"/>
  <c r="W80" i="20"/>
  <c r="W64" i="20"/>
  <c r="X21" i="20"/>
  <c r="W16" i="20"/>
  <c r="Y10" i="20"/>
  <c r="X5" i="20"/>
  <c r="Z95" i="20"/>
  <c r="AB89" i="20"/>
  <c r="AA84" i="20"/>
  <c r="Z79" i="20"/>
  <c r="AB57" i="20"/>
  <c r="AB41" i="20"/>
  <c r="AA36" i="20"/>
  <c r="Z31" i="20"/>
  <c r="AB25" i="20"/>
  <c r="Z15" i="20"/>
  <c r="AB9" i="20"/>
  <c r="Z4" i="20"/>
  <c r="AC113" i="20"/>
  <c r="AD103" i="20"/>
  <c r="AE92" i="20"/>
  <c r="AD71" i="20"/>
  <c r="AE60" i="20"/>
  <c r="AD39" i="20"/>
  <c r="AC18" i="20"/>
  <c r="AD7" i="20"/>
  <c r="D3" i="20"/>
  <c r="B4" i="20"/>
  <c r="F4" i="20"/>
  <c r="D5" i="20"/>
  <c r="B6" i="20"/>
  <c r="F6" i="20"/>
  <c r="D7" i="20"/>
  <c r="B8" i="20"/>
  <c r="F8" i="20"/>
  <c r="D9" i="20"/>
  <c r="B10" i="20"/>
  <c r="F10" i="20"/>
  <c r="D11" i="20"/>
  <c r="B12" i="20"/>
  <c r="F12" i="20"/>
  <c r="D13" i="20"/>
  <c r="B14" i="20"/>
  <c r="F14" i="20"/>
  <c r="D15" i="20"/>
  <c r="B16" i="20"/>
  <c r="F16" i="20"/>
  <c r="D17" i="20"/>
  <c r="B18" i="20"/>
  <c r="F18" i="20"/>
  <c r="D19" i="20"/>
  <c r="B21" i="20"/>
  <c r="F21" i="20"/>
  <c r="D23" i="20"/>
  <c r="B25" i="20"/>
  <c r="F25" i="20"/>
  <c r="D27" i="20"/>
  <c r="B29" i="20"/>
  <c r="F29" i="20"/>
  <c r="D31" i="20"/>
  <c r="B33" i="20"/>
  <c r="F33" i="20"/>
  <c r="AM35" i="20"/>
  <c r="AK35" i="20"/>
  <c r="AN35" i="20"/>
  <c r="AI35" i="20"/>
  <c r="AL35" i="20"/>
  <c r="AJ35" i="20"/>
  <c r="AE35" i="20"/>
  <c r="AC35" i="20"/>
  <c r="AA35" i="20"/>
  <c r="W35" i="20"/>
  <c r="Y35" i="20"/>
  <c r="U35" i="20"/>
  <c r="AD35" i="20"/>
  <c r="X35" i="20"/>
  <c r="T35" i="20"/>
  <c r="O35" i="20"/>
  <c r="AB35" i="20"/>
  <c r="R35" i="20"/>
  <c r="N35" i="20"/>
  <c r="K35" i="20"/>
  <c r="C36" i="20"/>
  <c r="AM37" i="20"/>
  <c r="AN37" i="20"/>
  <c r="AK37" i="20"/>
  <c r="AL37" i="20"/>
  <c r="AI37" i="20"/>
  <c r="AJ37" i="20"/>
  <c r="AC37" i="20"/>
  <c r="AE37" i="20"/>
  <c r="AD37" i="20"/>
  <c r="Y37" i="20"/>
  <c r="U37" i="20"/>
  <c r="AA37" i="20"/>
  <c r="W37" i="20"/>
  <c r="Z37" i="20"/>
  <c r="V37" i="20"/>
  <c r="R37" i="20"/>
  <c r="N37" i="20"/>
  <c r="O37" i="20"/>
  <c r="B41" i="20"/>
  <c r="F41" i="20"/>
  <c r="AN42" i="20"/>
  <c r="AM42" i="20"/>
  <c r="AL42" i="20"/>
  <c r="AI42" i="20"/>
  <c r="AK42" i="20"/>
  <c r="AJ42" i="20"/>
  <c r="AD42" i="20"/>
  <c r="AE42" i="20"/>
  <c r="Z42" i="20"/>
  <c r="V42" i="20"/>
  <c r="AB42" i="20"/>
  <c r="X42" i="20"/>
  <c r="T42" i="20"/>
  <c r="AA42" i="20"/>
  <c r="S42" i="20"/>
  <c r="P42" i="20"/>
  <c r="W42" i="20"/>
  <c r="Q42" i="20"/>
  <c r="F44" i="20"/>
  <c r="B45" i="20"/>
  <c r="F45" i="20"/>
  <c r="D46" i="20"/>
  <c r="AN47" i="20"/>
  <c r="AK47" i="20"/>
  <c r="AL47" i="20"/>
  <c r="AM47" i="20"/>
  <c r="AI47" i="20"/>
  <c r="AJ47" i="20"/>
  <c r="AE47" i="20"/>
  <c r="AC47" i="20"/>
  <c r="AA47" i="20"/>
  <c r="W47" i="20"/>
  <c r="Y47" i="20"/>
  <c r="U47" i="20"/>
  <c r="AB47" i="20"/>
  <c r="O47" i="20"/>
  <c r="X47" i="20"/>
  <c r="T47" i="20"/>
  <c r="R47" i="20"/>
  <c r="N47" i="20"/>
  <c r="K47" i="20"/>
  <c r="AN48" i="20"/>
  <c r="AM48" i="20"/>
  <c r="AI48" i="20"/>
  <c r="AK48" i="20"/>
  <c r="AJ48" i="20"/>
  <c r="AL48" i="20"/>
  <c r="AD48" i="20"/>
  <c r="AC48" i="20"/>
  <c r="AB48" i="20"/>
  <c r="X48" i="20"/>
  <c r="T48" i="20"/>
  <c r="Z48" i="20"/>
  <c r="V48" i="20"/>
  <c r="Y48" i="20"/>
  <c r="U48" i="20"/>
  <c r="Q48" i="20"/>
  <c r="AE48" i="20"/>
  <c r="S48" i="20"/>
  <c r="P48" i="20"/>
  <c r="AN49" i="20"/>
  <c r="AM49" i="20"/>
  <c r="AL49" i="20"/>
  <c r="AK49" i="20"/>
  <c r="AI49" i="20"/>
  <c r="AJ49" i="20"/>
  <c r="AC49" i="20"/>
  <c r="AE49" i="20"/>
  <c r="Y49" i="20"/>
  <c r="U49" i="20"/>
  <c r="AD49" i="20"/>
  <c r="AA49" i="20"/>
  <c r="W49" i="20"/>
  <c r="R49" i="20"/>
  <c r="N49" i="20"/>
  <c r="Z49" i="20"/>
  <c r="V49" i="20"/>
  <c r="O49" i="20"/>
  <c r="AN50" i="20"/>
  <c r="AM50" i="20"/>
  <c r="AL50" i="20"/>
  <c r="AI50" i="20"/>
  <c r="AK50" i="20"/>
  <c r="AJ50" i="20"/>
  <c r="AD50" i="20"/>
  <c r="AE50" i="20"/>
  <c r="Z50" i="20"/>
  <c r="V50" i="20"/>
  <c r="AB50" i="20"/>
  <c r="X50" i="20"/>
  <c r="T50" i="20"/>
  <c r="AA50" i="20"/>
  <c r="S50" i="20"/>
  <c r="P50" i="20"/>
  <c r="W50" i="20"/>
  <c r="Q50" i="20"/>
  <c r="F51" i="20"/>
  <c r="AL55" i="20"/>
  <c r="AK55" i="20"/>
  <c r="AN55" i="20"/>
  <c r="AM55" i="20"/>
  <c r="AI55" i="20"/>
  <c r="AJ55" i="20"/>
  <c r="AE55" i="20"/>
  <c r="AC55" i="20"/>
  <c r="AA55" i="20"/>
  <c r="W55" i="20"/>
  <c r="Y55" i="20"/>
  <c r="U55" i="20"/>
  <c r="AB55" i="20"/>
  <c r="O55" i="20"/>
  <c r="X55" i="20"/>
  <c r="T55" i="20"/>
  <c r="R55" i="20"/>
  <c r="N55" i="20"/>
  <c r="K55" i="20"/>
  <c r="D56" i="20"/>
  <c r="D59" i="20"/>
  <c r="D60" i="20"/>
  <c r="AN61" i="20"/>
  <c r="AK61" i="20"/>
  <c r="AM61" i="20"/>
  <c r="AL61" i="20"/>
  <c r="AI61" i="20"/>
  <c r="AJ61" i="20"/>
  <c r="AC61" i="20"/>
  <c r="AE61" i="20"/>
  <c r="AD61" i="20"/>
  <c r="Y61" i="20"/>
  <c r="U61" i="20"/>
  <c r="AA61" i="20"/>
  <c r="W61" i="20"/>
  <c r="Z61" i="20"/>
  <c r="V61" i="20"/>
  <c r="R61" i="20"/>
  <c r="N61" i="20"/>
  <c r="O61" i="20"/>
  <c r="D62" i="20"/>
  <c r="AN63" i="20"/>
  <c r="AK63" i="20"/>
  <c r="AL63" i="20"/>
  <c r="AM63" i="20"/>
  <c r="AJ63" i="20"/>
  <c r="AI63" i="20"/>
  <c r="AE63" i="20"/>
  <c r="AC63" i="20"/>
  <c r="AA63" i="20"/>
  <c r="W63" i="20"/>
  <c r="Y63" i="20"/>
  <c r="U63" i="20"/>
  <c r="AB63" i="20"/>
  <c r="O63" i="20"/>
  <c r="X63" i="20"/>
  <c r="T63" i="20"/>
  <c r="R63" i="20"/>
  <c r="N63" i="20"/>
  <c r="K63" i="20"/>
  <c r="F65" i="20"/>
  <c r="B66" i="20"/>
  <c r="F66" i="20"/>
  <c r="B70" i="20"/>
  <c r="F70" i="20"/>
  <c r="D71" i="20"/>
  <c r="AN73" i="20"/>
  <c r="AM73" i="20"/>
  <c r="AK73" i="20"/>
  <c r="AL73" i="20"/>
  <c r="AI73" i="20"/>
  <c r="AJ73" i="20"/>
  <c r="AC73" i="20"/>
  <c r="AE73" i="20"/>
  <c r="Y73" i="20"/>
  <c r="U73" i="20"/>
  <c r="AD73" i="20"/>
  <c r="AA73" i="20"/>
  <c r="W73" i="20"/>
  <c r="R73" i="20"/>
  <c r="N73" i="20"/>
  <c r="Z73" i="20"/>
  <c r="V73" i="20"/>
  <c r="O73" i="20"/>
  <c r="AK75" i="20"/>
  <c r="AN75" i="20"/>
  <c r="AM75" i="20"/>
  <c r="AI75" i="20"/>
  <c r="AL75" i="20"/>
  <c r="AJ75" i="20"/>
  <c r="AE75" i="20"/>
  <c r="AC75" i="20"/>
  <c r="AA75" i="20"/>
  <c r="W75" i="20"/>
  <c r="Y75" i="20"/>
  <c r="U75" i="20"/>
  <c r="X75" i="20"/>
  <c r="T75" i="20"/>
  <c r="O75" i="20"/>
  <c r="AD75" i="20"/>
  <c r="AB75" i="20"/>
  <c r="R75" i="20"/>
  <c r="N75" i="20"/>
  <c r="K75" i="20"/>
  <c r="D78" i="20"/>
  <c r="H78" i="20"/>
  <c r="H79" i="20"/>
  <c r="D83" i="20"/>
  <c r="D86" i="20"/>
  <c r="H86" i="20"/>
  <c r="S86" i="20"/>
  <c r="AN90" i="20"/>
  <c r="AM90" i="20"/>
  <c r="AL90" i="20"/>
  <c r="AI90" i="20"/>
  <c r="AK90" i="20"/>
  <c r="AJ90" i="20"/>
  <c r="AD90" i="20"/>
  <c r="AE90" i="20"/>
  <c r="Z90" i="20"/>
  <c r="V90" i="20"/>
  <c r="AB90" i="20"/>
  <c r="X90" i="20"/>
  <c r="T90" i="20"/>
  <c r="AA90" i="20"/>
  <c r="W90" i="20"/>
  <c r="C91" i="20"/>
  <c r="N91" i="20"/>
  <c r="D92" i="20"/>
  <c r="P92" i="20"/>
  <c r="N94" i="20"/>
  <c r="F95" i="20"/>
  <c r="AO95" i="20" s="1"/>
  <c r="S95" i="20"/>
  <c r="D96" i="20"/>
  <c r="AN97" i="20"/>
  <c r="AM97" i="20"/>
  <c r="AK97" i="20"/>
  <c r="AI97" i="20"/>
  <c r="AJ97" i="20"/>
  <c r="AC97" i="20"/>
  <c r="AE97" i="20"/>
  <c r="Y97" i="20"/>
  <c r="U97" i="20"/>
  <c r="AD97" i="20"/>
  <c r="AA97" i="20"/>
  <c r="W97" i="20"/>
  <c r="Z97" i="20"/>
  <c r="V97" i="20"/>
  <c r="O97" i="20"/>
  <c r="AK99" i="20"/>
  <c r="AN99" i="20"/>
  <c r="AI99" i="20"/>
  <c r="AJ99" i="20"/>
  <c r="AM99" i="20"/>
  <c r="AE99" i="20"/>
  <c r="AC99" i="20"/>
  <c r="W99" i="20"/>
  <c r="Y99" i="20"/>
  <c r="U99" i="20"/>
  <c r="AD99" i="20"/>
  <c r="X99" i="20"/>
  <c r="T99" i="20"/>
  <c r="O99" i="20"/>
  <c r="N99" i="20"/>
  <c r="AA99" i="20"/>
  <c r="D100" i="20"/>
  <c r="H100" i="20"/>
  <c r="P100" i="20"/>
  <c r="AB100" i="20"/>
  <c r="Z101" i="20"/>
  <c r="AK107" i="20"/>
  <c r="AN107" i="20"/>
  <c r="AM107" i="20"/>
  <c r="AI107" i="20"/>
  <c r="AJ107" i="20"/>
  <c r="AE107" i="20"/>
  <c r="AC107" i="20"/>
  <c r="W107" i="20"/>
  <c r="Y107" i="20"/>
  <c r="U107" i="20"/>
  <c r="X107" i="20"/>
  <c r="T107" i="20"/>
  <c r="O107" i="20"/>
  <c r="AD107" i="20"/>
  <c r="P109" i="20"/>
  <c r="AN110" i="20"/>
  <c r="AM110" i="20"/>
  <c r="AI110" i="20"/>
  <c r="AK110" i="20"/>
  <c r="AJ110" i="20"/>
  <c r="AD110" i="20"/>
  <c r="AE110" i="20"/>
  <c r="X110" i="20"/>
  <c r="T110" i="20"/>
  <c r="AC110" i="20"/>
  <c r="W110" i="20"/>
  <c r="V110" i="20"/>
  <c r="AL113" i="20"/>
  <c r="AK115" i="20"/>
  <c r="AI115" i="20"/>
  <c r="AN115" i="20"/>
  <c r="AM115" i="20"/>
  <c r="AJ115" i="20"/>
  <c r="AC115" i="20"/>
  <c r="AD115" i="20"/>
  <c r="W115" i="20"/>
  <c r="Y115" i="20"/>
  <c r="U115" i="20"/>
  <c r="X115" i="20"/>
  <c r="T115" i="20"/>
  <c r="AE115" i="20"/>
  <c r="K115" i="20"/>
  <c r="P115" i="20"/>
  <c r="AL116" i="20"/>
  <c r="H117" i="20"/>
  <c r="P117" i="20"/>
  <c r="H3" i="20"/>
  <c r="H63" i="20"/>
  <c r="H59" i="20"/>
  <c r="H55" i="20"/>
  <c r="H51" i="20"/>
  <c r="H47" i="20"/>
  <c r="H43" i="20"/>
  <c r="H39" i="20"/>
  <c r="H35" i="20"/>
  <c r="H31" i="20"/>
  <c r="H27" i="20"/>
  <c r="H23" i="20"/>
  <c r="H19" i="20"/>
  <c r="H15" i="20"/>
  <c r="H11" i="20"/>
  <c r="H7" i="20"/>
  <c r="I3" i="20"/>
  <c r="J101" i="20"/>
  <c r="J97" i="20"/>
  <c r="J93" i="20"/>
  <c r="J89" i="20"/>
  <c r="J85" i="20"/>
  <c r="J81" i="20"/>
  <c r="J77" i="20"/>
  <c r="J73" i="20"/>
  <c r="J69" i="20"/>
  <c r="J65" i="20"/>
  <c r="J61" i="20"/>
  <c r="J57" i="20"/>
  <c r="J53" i="20"/>
  <c r="J49" i="20"/>
  <c r="J45" i="20"/>
  <c r="J41" i="20"/>
  <c r="J37" i="20"/>
  <c r="J33" i="20"/>
  <c r="J29" i="20"/>
  <c r="J25" i="20"/>
  <c r="J21" i="20"/>
  <c r="J17" i="20"/>
  <c r="J13" i="20"/>
  <c r="J9" i="20"/>
  <c r="J5" i="20"/>
  <c r="K95" i="20"/>
  <c r="K91" i="20"/>
  <c r="K87" i="20"/>
  <c r="K82" i="20"/>
  <c r="K77" i="20"/>
  <c r="K72" i="20"/>
  <c r="K66" i="20"/>
  <c r="K61" i="20"/>
  <c r="K56" i="20"/>
  <c r="K50" i="20"/>
  <c r="K45" i="20"/>
  <c r="K40" i="20"/>
  <c r="K34" i="20"/>
  <c r="K29" i="20"/>
  <c r="K24" i="20"/>
  <c r="K18" i="20"/>
  <c r="K13" i="20"/>
  <c r="K8" i="20"/>
  <c r="N74" i="20"/>
  <c r="N66" i="20"/>
  <c r="N58" i="20"/>
  <c r="N50" i="20"/>
  <c r="N42" i="20"/>
  <c r="N34" i="20"/>
  <c r="N26" i="20"/>
  <c r="N18" i="20"/>
  <c r="N10" i="20"/>
  <c r="O112" i="20"/>
  <c r="O104" i="20"/>
  <c r="O96" i="20"/>
  <c r="O88" i="20"/>
  <c r="O80" i="20"/>
  <c r="O72" i="20"/>
  <c r="O64" i="20"/>
  <c r="O56" i="20"/>
  <c r="O48" i="20"/>
  <c r="O40" i="20"/>
  <c r="O32" i="20"/>
  <c r="O24" i="20"/>
  <c r="O16" i="20"/>
  <c r="O8" i="20"/>
  <c r="P83" i="20"/>
  <c r="P75" i="20"/>
  <c r="P67" i="20"/>
  <c r="P59" i="20"/>
  <c r="P51" i="20"/>
  <c r="P43" i="20"/>
  <c r="P35" i="20"/>
  <c r="P27" i="20"/>
  <c r="P19" i="20"/>
  <c r="P11" i="20"/>
  <c r="Q3" i="20"/>
  <c r="Q83" i="20"/>
  <c r="R80" i="20"/>
  <c r="S77" i="20"/>
  <c r="Q75" i="20"/>
  <c r="R72" i="20"/>
  <c r="S69" i="20"/>
  <c r="Q67" i="20"/>
  <c r="R64" i="20"/>
  <c r="S61" i="20"/>
  <c r="Q59" i="20"/>
  <c r="R56" i="20"/>
  <c r="S53" i="20"/>
  <c r="Q51" i="20"/>
  <c r="R48" i="20"/>
  <c r="S45" i="20"/>
  <c r="Q43" i="20"/>
  <c r="R40" i="20"/>
  <c r="S37" i="20"/>
  <c r="Q35" i="20"/>
  <c r="R32" i="20"/>
  <c r="S29" i="20"/>
  <c r="Q27" i="20"/>
  <c r="R24" i="20"/>
  <c r="S21" i="20"/>
  <c r="Q19" i="20"/>
  <c r="R16" i="20"/>
  <c r="S13" i="20"/>
  <c r="R10" i="20"/>
  <c r="S6" i="20"/>
  <c r="V3" i="20"/>
  <c r="V115" i="20"/>
  <c r="T112" i="20"/>
  <c r="V107" i="20"/>
  <c r="U102" i="20"/>
  <c r="T97" i="20"/>
  <c r="V91" i="20"/>
  <c r="U86" i="20"/>
  <c r="T81" i="20"/>
  <c r="V75" i="20"/>
  <c r="U70" i="20"/>
  <c r="T65" i="20"/>
  <c r="V59" i="20"/>
  <c r="U54" i="20"/>
  <c r="T49" i="20"/>
  <c r="V43" i="20"/>
  <c r="U38" i="20"/>
  <c r="T33" i="20"/>
  <c r="V27" i="20"/>
  <c r="U22" i="20"/>
  <c r="T17" i="20"/>
  <c r="V11" i="20"/>
  <c r="U6" i="20"/>
  <c r="W116" i="20"/>
  <c r="Y110" i="20"/>
  <c r="X105" i="20"/>
  <c r="W100" i="20"/>
  <c r="Y94" i="20"/>
  <c r="X89" i="20"/>
  <c r="W84" i="20"/>
  <c r="Y78" i="20"/>
  <c r="X73" i="20"/>
  <c r="W68" i="20"/>
  <c r="Y62" i="20"/>
  <c r="X57" i="20"/>
  <c r="W52" i="20"/>
  <c r="Y46" i="20"/>
  <c r="X41" i="20"/>
  <c r="W36" i="20"/>
  <c r="Y30" i="20"/>
  <c r="X25" i="20"/>
  <c r="W20" i="20"/>
  <c r="Y14" i="20"/>
  <c r="X9" i="20"/>
  <c r="W4" i="20"/>
  <c r="AB93" i="20"/>
  <c r="AA88" i="20"/>
  <c r="Z83" i="20"/>
  <c r="AB77" i="20"/>
  <c r="AA72" i="20"/>
  <c r="Z67" i="20"/>
  <c r="AB61" i="20"/>
  <c r="AA56" i="20"/>
  <c r="Z51" i="20"/>
  <c r="AB45" i="20"/>
  <c r="AA40" i="20"/>
  <c r="Z35" i="20"/>
  <c r="AB29" i="20"/>
  <c r="AA24" i="20"/>
  <c r="Z19" i="20"/>
  <c r="AB13" i="20"/>
  <c r="AA8" i="20"/>
  <c r="AD118" i="20"/>
  <c r="AD111" i="20"/>
  <c r="AE100" i="20"/>
  <c r="AC90" i="20"/>
  <c r="AD79" i="20"/>
  <c r="AE68" i="20"/>
  <c r="AC58" i="20"/>
  <c r="AD47" i="20"/>
  <c r="AE36" i="20"/>
  <c r="AC26" i="20"/>
  <c r="AD15" i="20"/>
  <c r="AE4" i="20"/>
  <c r="C43" i="20"/>
  <c r="C50" i="20"/>
  <c r="F50" i="20"/>
  <c r="B50" i="20"/>
  <c r="C84" i="20"/>
  <c r="N84" i="20"/>
  <c r="F84" i="20"/>
  <c r="AO84" i="20" s="1"/>
  <c r="B84" i="20"/>
  <c r="H84" i="20"/>
  <c r="D84" i="20"/>
  <c r="B20" i="20"/>
  <c r="B24" i="20"/>
  <c r="F28" i="20"/>
  <c r="F32" i="20"/>
  <c r="C39" i="20"/>
  <c r="F42" i="20"/>
  <c r="B42" i="20"/>
  <c r="F43" i="20"/>
  <c r="D47" i="20"/>
  <c r="C47" i="20"/>
  <c r="D61" i="20"/>
  <c r="C61" i="20"/>
  <c r="F61" i="20"/>
  <c r="H81" i="20"/>
  <c r="D81" i="20"/>
  <c r="N81" i="20"/>
  <c r="C81" i="20"/>
  <c r="B81" i="20"/>
  <c r="B3" i="20"/>
  <c r="F3" i="20"/>
  <c r="B5" i="20"/>
  <c r="F5" i="20"/>
  <c r="B7" i="20"/>
  <c r="F7" i="20"/>
  <c r="B9" i="20"/>
  <c r="F9" i="20"/>
  <c r="B11" i="20"/>
  <c r="F11" i="20"/>
  <c r="B13" i="20"/>
  <c r="F13" i="20"/>
  <c r="B15" i="20"/>
  <c r="F15" i="20"/>
  <c r="B17" i="20"/>
  <c r="F17" i="20"/>
  <c r="B19" i="20"/>
  <c r="F19" i="20"/>
  <c r="C20" i="20"/>
  <c r="B23" i="20"/>
  <c r="F23" i="20"/>
  <c r="C24" i="20"/>
  <c r="B27" i="20"/>
  <c r="F27" i="20"/>
  <c r="C28" i="20"/>
  <c r="B31" i="20"/>
  <c r="F31" i="20"/>
  <c r="C32" i="20"/>
  <c r="C35" i="20"/>
  <c r="F36" i="20"/>
  <c r="F38" i="20"/>
  <c r="B38" i="20"/>
  <c r="F39" i="20"/>
  <c r="B40" i="20"/>
  <c r="B43" i="20"/>
  <c r="C46" i="20"/>
  <c r="F46" i="20"/>
  <c r="B46" i="20"/>
  <c r="F47" i="20"/>
  <c r="C72" i="20"/>
  <c r="F72" i="20"/>
  <c r="B72" i="20"/>
  <c r="H72" i="20"/>
  <c r="F73" i="20"/>
  <c r="H77" i="20"/>
  <c r="D77" i="20"/>
  <c r="C77" i="20"/>
  <c r="F77" i="20"/>
  <c r="AO77" i="20" s="1"/>
  <c r="F81" i="20"/>
  <c r="AO81" i="20" s="1"/>
  <c r="D40" i="20"/>
  <c r="F20" i="20"/>
  <c r="F24" i="20"/>
  <c r="B28" i="20"/>
  <c r="B32" i="20"/>
  <c r="D36" i="20"/>
  <c r="F40" i="20"/>
  <c r="H73" i="20"/>
  <c r="D73" i="20"/>
  <c r="C73" i="20"/>
  <c r="B73" i="20"/>
  <c r="C3" i="20"/>
  <c r="C5" i="20"/>
  <c r="C7" i="20"/>
  <c r="C9" i="20"/>
  <c r="C11" i="20"/>
  <c r="C13" i="20"/>
  <c r="C15" i="20"/>
  <c r="C17" i="20"/>
  <c r="C19" i="20"/>
  <c r="D20" i="20"/>
  <c r="B22" i="20"/>
  <c r="F22" i="20"/>
  <c r="C23" i="20"/>
  <c r="D24" i="20"/>
  <c r="B26" i="20"/>
  <c r="F26" i="20"/>
  <c r="C27" i="20"/>
  <c r="D28" i="20"/>
  <c r="B30" i="20"/>
  <c r="F30" i="20"/>
  <c r="C31" i="20"/>
  <c r="D32" i="20"/>
  <c r="F34" i="20"/>
  <c r="B34" i="20"/>
  <c r="F35" i="20"/>
  <c r="B36" i="20"/>
  <c r="B39" i="20"/>
  <c r="C40" i="20"/>
  <c r="C42" i="20"/>
  <c r="D43" i="20"/>
  <c r="D50" i="20"/>
  <c r="D51" i="20"/>
  <c r="C51" i="20"/>
  <c r="D57" i="20"/>
  <c r="B57" i="20"/>
  <c r="F57" i="20"/>
  <c r="C68" i="20"/>
  <c r="F68" i="20"/>
  <c r="B68" i="20"/>
  <c r="D68" i="20"/>
  <c r="D44" i="20"/>
  <c r="D48" i="20"/>
  <c r="D52" i="20"/>
  <c r="D55" i="20"/>
  <c r="C56" i="20"/>
  <c r="C60" i="20"/>
  <c r="F60" i="20"/>
  <c r="B60" i="20"/>
  <c r="D64" i="20"/>
  <c r="D65" i="20"/>
  <c r="C65" i="20"/>
  <c r="B69" i="20"/>
  <c r="C76" i="20"/>
  <c r="F76" i="20"/>
  <c r="AO76" i="20" s="1"/>
  <c r="B76" i="20"/>
  <c r="D80" i="20"/>
  <c r="N80" i="20"/>
  <c r="N85" i="20"/>
  <c r="B89" i="20"/>
  <c r="R89" i="20"/>
  <c r="S93" i="20"/>
  <c r="C93" i="20"/>
  <c r="R93" i="20"/>
  <c r="N93" i="20"/>
  <c r="F93" i="20"/>
  <c r="AO93" i="20" s="1"/>
  <c r="B93" i="20"/>
  <c r="Q93" i="20"/>
  <c r="P93" i="20"/>
  <c r="H93" i="20"/>
  <c r="D93" i="20"/>
  <c r="F55" i="20"/>
  <c r="B55" i="20"/>
  <c r="C64" i="20"/>
  <c r="F64" i="20"/>
  <c r="B64" i="20"/>
  <c r="H69" i="20"/>
  <c r="D69" i="20"/>
  <c r="C69" i="20"/>
  <c r="C80" i="20"/>
  <c r="H80" i="20"/>
  <c r="B80" i="20"/>
  <c r="F80" i="20"/>
  <c r="AO80" i="20" s="1"/>
  <c r="H85" i="20"/>
  <c r="D85" i="20"/>
  <c r="S85" i="20"/>
  <c r="C85" i="20"/>
  <c r="R85" i="20"/>
  <c r="B85" i="20"/>
  <c r="Q85" i="20"/>
  <c r="P89" i="20"/>
  <c r="H89" i="20"/>
  <c r="D89" i="20"/>
  <c r="S89" i="20"/>
  <c r="C89" i="20"/>
  <c r="Q89" i="20"/>
  <c r="N89" i="20"/>
  <c r="F89" i="20"/>
  <c r="AO89" i="20" s="1"/>
  <c r="R103" i="20"/>
  <c r="N103" i="20"/>
  <c r="AL103" i="20"/>
  <c r="AA103" i="20"/>
  <c r="D103" i="20"/>
  <c r="Z103" i="20"/>
  <c r="H103" i="20"/>
  <c r="K103" i="20"/>
  <c r="Q103" i="20"/>
  <c r="P103" i="20"/>
  <c r="N79" i="20"/>
  <c r="F79" i="20"/>
  <c r="AO79" i="20" s="1"/>
  <c r="B79" i="20"/>
  <c r="S88" i="20"/>
  <c r="C88" i="20"/>
  <c r="R88" i="20"/>
  <c r="N88" i="20"/>
  <c r="F88" i="20"/>
  <c r="AO88" i="20" s="1"/>
  <c r="B88" i="20"/>
  <c r="P97" i="20"/>
  <c r="Q102" i="20"/>
  <c r="B59" i="20"/>
  <c r="F59" i="20"/>
  <c r="B63" i="20"/>
  <c r="F63" i="20"/>
  <c r="B67" i="20"/>
  <c r="F67" i="20"/>
  <c r="B71" i="20"/>
  <c r="F71" i="20"/>
  <c r="B75" i="20"/>
  <c r="F75" i="20"/>
  <c r="AO75" i="20" s="1"/>
  <c r="H88" i="20"/>
  <c r="P88" i="20"/>
  <c r="P94" i="20"/>
  <c r="H94" i="20"/>
  <c r="D94" i="20"/>
  <c r="S94" i="20"/>
  <c r="C94" i="20"/>
  <c r="R94" i="20"/>
  <c r="B94" i="20"/>
  <c r="Q94" i="20"/>
  <c r="S97" i="20"/>
  <c r="C97" i="20"/>
  <c r="AL97" i="20"/>
  <c r="R97" i="20"/>
  <c r="N97" i="20"/>
  <c r="F97" i="20"/>
  <c r="AO97" i="20" s="1"/>
  <c r="B97" i="20"/>
  <c r="D97" i="20"/>
  <c r="Q97" i="20"/>
  <c r="Z102" i="20"/>
  <c r="P102" i="20"/>
  <c r="H102" i="20"/>
  <c r="AL102" i="20"/>
  <c r="K102" i="20"/>
  <c r="D102" i="20"/>
  <c r="R102" i="20"/>
  <c r="Q87" i="20"/>
  <c r="P90" i="20"/>
  <c r="H90" i="20"/>
  <c r="S90" i="20"/>
  <c r="C90" i="20"/>
  <c r="B83" i="20"/>
  <c r="F83" i="20"/>
  <c r="AO83" i="20" s="1"/>
  <c r="N83" i="20"/>
  <c r="Q86" i="20"/>
  <c r="B87" i="20"/>
  <c r="F87" i="20"/>
  <c r="AO87" i="20" s="1"/>
  <c r="N87" i="20"/>
  <c r="R87" i="20"/>
  <c r="F90" i="20"/>
  <c r="AO90" i="20" s="1"/>
  <c r="N90" i="20"/>
  <c r="AB98" i="20"/>
  <c r="P98" i="20"/>
  <c r="H98" i="20"/>
  <c r="D98" i="20"/>
  <c r="AA98" i="20"/>
  <c r="S98" i="20"/>
  <c r="K98" i="20"/>
  <c r="C98" i="20"/>
  <c r="D91" i="20"/>
  <c r="H91" i="20"/>
  <c r="P91" i="20"/>
  <c r="Q92" i="20"/>
  <c r="D95" i="20"/>
  <c r="H95" i="20"/>
  <c r="P95" i="20"/>
  <c r="Q96" i="20"/>
  <c r="D99" i="20"/>
  <c r="H99" i="20"/>
  <c r="P99" i="20"/>
  <c r="AB99" i="20"/>
  <c r="Q100" i="20"/>
  <c r="N101" i="20"/>
  <c r="R101" i="20"/>
  <c r="D104" i="20"/>
  <c r="J104" i="20"/>
  <c r="P104" i="20"/>
  <c r="D106" i="20"/>
  <c r="AA108" i="20"/>
  <c r="P108" i="20"/>
  <c r="H108" i="20"/>
  <c r="Z108" i="20"/>
  <c r="K108" i="20"/>
  <c r="N108" i="20"/>
  <c r="AL108" i="20"/>
  <c r="Z110" i="20"/>
  <c r="K110" i="20"/>
  <c r="P110" i="20"/>
  <c r="J110" i="20"/>
  <c r="D110" i="20"/>
  <c r="AL110" i="20"/>
  <c r="N110" i="20"/>
  <c r="Q110" i="20"/>
  <c r="Q113" i="20"/>
  <c r="D113" i="20"/>
  <c r="AA113" i="20"/>
  <c r="P113" i="20"/>
  <c r="H113" i="20"/>
  <c r="K113" i="20"/>
  <c r="J113" i="20"/>
  <c r="AN121" i="20"/>
  <c r="V121" i="20"/>
  <c r="D121" i="20"/>
  <c r="K121" i="20"/>
  <c r="Q91" i="20"/>
  <c r="B92" i="20"/>
  <c r="F92" i="20"/>
  <c r="AO92" i="20" s="1"/>
  <c r="N92" i="20"/>
  <c r="R92" i="20"/>
  <c r="Q95" i="20"/>
  <c r="F96" i="20"/>
  <c r="AO96" i="20" s="1"/>
  <c r="N96" i="20"/>
  <c r="R96" i="20"/>
  <c r="AL96" i="20"/>
  <c r="Q99" i="20"/>
  <c r="Z100" i="20"/>
  <c r="AL100" i="20"/>
  <c r="AL101" i="20"/>
  <c r="Z104" i="20"/>
  <c r="K104" i="20"/>
  <c r="Q104" i="20"/>
  <c r="AA106" i="20"/>
  <c r="P106" i="20"/>
  <c r="H106" i="20"/>
  <c r="Z106" i="20"/>
  <c r="K106" i="20"/>
  <c r="N106" i="20"/>
  <c r="AL106" i="20"/>
  <c r="Q108" i="20"/>
  <c r="H110" i="20"/>
  <c r="Q111" i="20"/>
  <c r="D111" i="20"/>
  <c r="AL111" i="20"/>
  <c r="AA111" i="20"/>
  <c r="N111" i="20"/>
  <c r="H111" i="20"/>
  <c r="Z111" i="20"/>
  <c r="P111" i="20"/>
  <c r="Z113" i="20"/>
  <c r="J118" i="20"/>
  <c r="D118" i="20"/>
  <c r="K118" i="20"/>
  <c r="V119" i="20"/>
  <c r="J119" i="20"/>
  <c r="D119" i="20"/>
  <c r="K119" i="20"/>
  <c r="J120" i="20"/>
  <c r="D120" i="20"/>
  <c r="AN120" i="20"/>
  <c r="K120" i="20"/>
  <c r="J121" i="20"/>
  <c r="D105" i="20"/>
  <c r="Q105" i="20"/>
  <c r="D107" i="20"/>
  <c r="Q107" i="20"/>
  <c r="D109" i="20"/>
  <c r="Q109" i="20"/>
  <c r="D116" i="20"/>
  <c r="P116" i="20"/>
  <c r="H116" i="20"/>
  <c r="N116" i="20"/>
  <c r="AK116" i="20"/>
  <c r="J105" i="20"/>
  <c r="N105" i="20"/>
  <c r="AL105" i="20"/>
  <c r="J107" i="20"/>
  <c r="N107" i="20"/>
  <c r="AL107" i="20"/>
  <c r="J109" i="20"/>
  <c r="N109" i="20"/>
  <c r="Z109" i="20"/>
  <c r="J112" i="20"/>
  <c r="N112" i="20"/>
  <c r="AL112" i="20"/>
  <c r="J114" i="20"/>
  <c r="N114" i="20"/>
  <c r="AL115" i="20"/>
  <c r="J117" i="20"/>
  <c r="N117" i="20"/>
  <c r="AK117" i="20"/>
  <c r="AQ122" i="20"/>
  <c r="K112" i="20"/>
  <c r="Z112" i="20"/>
  <c r="K114" i="20"/>
  <c r="O114" i="20"/>
  <c r="Z114" i="20"/>
  <c r="J115" i="20"/>
  <c r="N115" i="20"/>
  <c r="K117" i="20"/>
  <c r="O117" i="20"/>
  <c r="AL117" i="20"/>
  <c r="Q98" i="13"/>
  <c r="Z76" i="13"/>
  <c r="Q99" i="13"/>
  <c r="M99" i="13"/>
  <c r="I99" i="13"/>
  <c r="AS98" i="13"/>
  <c r="AF98" i="13"/>
  <c r="T98" i="13"/>
  <c r="D98" i="13"/>
  <c r="AR97" i="13"/>
  <c r="W97" i="13"/>
  <c r="Q95" i="13"/>
  <c r="M95" i="13"/>
  <c r="I95" i="13"/>
  <c r="AS94" i="13"/>
  <c r="AB94" i="13"/>
  <c r="B89" i="13"/>
  <c r="F89" i="13"/>
  <c r="J89" i="13"/>
  <c r="N89" i="13"/>
  <c r="R89" i="13"/>
  <c r="V89" i="13"/>
  <c r="Z89" i="13"/>
  <c r="AD89" i="13"/>
  <c r="AH89" i="13"/>
  <c r="AL89" i="13"/>
  <c r="AP89" i="13"/>
  <c r="AU89" i="13"/>
  <c r="B85" i="13"/>
  <c r="F85" i="13"/>
  <c r="J85" i="13"/>
  <c r="N85" i="13"/>
  <c r="R85" i="13"/>
  <c r="V85" i="13"/>
  <c r="Z85" i="13"/>
  <c r="AD85" i="13"/>
  <c r="AH85" i="13"/>
  <c r="AL85" i="13"/>
  <c r="AP85" i="13"/>
  <c r="AU85" i="13"/>
  <c r="AG78" i="13"/>
  <c r="Q78" i="13"/>
  <c r="A78" i="13"/>
  <c r="AP76" i="13"/>
  <c r="U76" i="13"/>
  <c r="C68" i="13"/>
  <c r="G68" i="13"/>
  <c r="K68" i="13"/>
  <c r="O68" i="13"/>
  <c r="S68" i="13"/>
  <c r="W68" i="13"/>
  <c r="AA68" i="13"/>
  <c r="AE68" i="13"/>
  <c r="AI68" i="13"/>
  <c r="AM68" i="13"/>
  <c r="AV68" i="13"/>
  <c r="F68" i="13"/>
  <c r="L68" i="13"/>
  <c r="Q68" i="13"/>
  <c r="V68" i="13"/>
  <c r="AB68" i="13"/>
  <c r="AG68" i="13"/>
  <c r="AL68" i="13"/>
  <c r="AS68" i="13"/>
  <c r="B68" i="13"/>
  <c r="H68" i="13"/>
  <c r="M68" i="13"/>
  <c r="R68" i="13"/>
  <c r="X68" i="13"/>
  <c r="AC68" i="13"/>
  <c r="AH68" i="13"/>
  <c r="AN68" i="13"/>
  <c r="AT68" i="13"/>
  <c r="D68" i="13"/>
  <c r="I68" i="13"/>
  <c r="N68" i="13"/>
  <c r="T68" i="13"/>
  <c r="Y68" i="13"/>
  <c r="AD68" i="13"/>
  <c r="AJ68" i="13"/>
  <c r="AO68" i="13"/>
  <c r="AU68" i="13"/>
  <c r="AG98" i="13"/>
  <c r="Y98" i="13"/>
  <c r="U98" i="13"/>
  <c r="M98" i="13"/>
  <c r="I98" i="13"/>
  <c r="A98" i="13"/>
  <c r="AO94" i="13"/>
  <c r="AG94" i="13"/>
  <c r="AC94" i="13"/>
  <c r="U94" i="13"/>
  <c r="Q94" i="13"/>
  <c r="I94" i="13"/>
  <c r="AK78" i="13"/>
  <c r="U78" i="13"/>
  <c r="A99" i="13"/>
  <c r="AN98" i="13"/>
  <c r="AJ98" i="13"/>
  <c r="AB98" i="13"/>
  <c r="X98" i="13"/>
  <c r="P98" i="13"/>
  <c r="L98" i="13"/>
  <c r="H98" i="13"/>
  <c r="AV97" i="13"/>
  <c r="AM97" i="13"/>
  <c r="AI97" i="13"/>
  <c r="AE97" i="13"/>
  <c r="AA97" i="13"/>
  <c r="S97" i="13"/>
  <c r="O97" i="13"/>
  <c r="K97" i="13"/>
  <c r="G97" i="13"/>
  <c r="C97" i="13"/>
  <c r="A95" i="13"/>
  <c r="AN94" i="13"/>
  <c r="AJ94" i="13"/>
  <c r="AF94" i="13"/>
  <c r="X94" i="13"/>
  <c r="T94" i="13"/>
  <c r="P94" i="13"/>
  <c r="L94" i="13"/>
  <c r="H94" i="13"/>
  <c r="D94" i="13"/>
  <c r="AR89" i="13"/>
  <c r="AK89" i="13"/>
  <c r="AF89" i="13"/>
  <c r="AA89" i="13"/>
  <c r="U89" i="13"/>
  <c r="P89" i="13"/>
  <c r="K89" i="13"/>
  <c r="AS99" i="13"/>
  <c r="AN99" i="13"/>
  <c r="AJ99" i="13"/>
  <c r="AF99" i="13"/>
  <c r="AB99" i="13"/>
  <c r="X99" i="13"/>
  <c r="T99" i="13"/>
  <c r="P99" i="13"/>
  <c r="L99" i="13"/>
  <c r="H99" i="13"/>
  <c r="AV98" i="13"/>
  <c r="AR98" i="13"/>
  <c r="AM98" i="13"/>
  <c r="AI98" i="13"/>
  <c r="AE98" i="13"/>
  <c r="AA98" i="13"/>
  <c r="W98" i="13"/>
  <c r="S98" i="13"/>
  <c r="O98" i="13"/>
  <c r="K98" i="13"/>
  <c r="G98" i="13"/>
  <c r="C98" i="13"/>
  <c r="AU97" i="13"/>
  <c r="AP97" i="13"/>
  <c r="AL97" i="13"/>
  <c r="AH97" i="13"/>
  <c r="AD97" i="13"/>
  <c r="Z97" i="13"/>
  <c r="V97" i="13"/>
  <c r="R97" i="13"/>
  <c r="N97" i="13"/>
  <c r="J97" i="13"/>
  <c r="F97" i="13"/>
  <c r="B97" i="13"/>
  <c r="AS95" i="13"/>
  <c r="AN95" i="13"/>
  <c r="AJ95" i="13"/>
  <c r="AF95" i="13"/>
  <c r="AB95" i="13"/>
  <c r="X95" i="13"/>
  <c r="T95" i="13"/>
  <c r="P95" i="13"/>
  <c r="L95" i="13"/>
  <c r="H95" i="13"/>
  <c r="D95" i="13"/>
  <c r="AV94" i="13"/>
  <c r="AR94" i="13"/>
  <c r="AM94" i="13"/>
  <c r="AI94" i="13"/>
  <c r="AE94" i="13"/>
  <c r="AA94" i="13"/>
  <c r="W94" i="13"/>
  <c r="S94" i="13"/>
  <c r="O94" i="13"/>
  <c r="K94" i="13"/>
  <c r="G94" i="13"/>
  <c r="C94" i="13"/>
  <c r="AU93" i="13"/>
  <c r="AP93" i="13"/>
  <c r="AL93" i="13"/>
  <c r="AH93" i="13"/>
  <c r="AD93" i="13"/>
  <c r="Z93" i="13"/>
  <c r="V93" i="13"/>
  <c r="R93" i="13"/>
  <c r="N93" i="13"/>
  <c r="J93" i="13"/>
  <c r="F93" i="13"/>
  <c r="B93" i="13"/>
  <c r="AS91" i="13"/>
  <c r="AN91" i="13"/>
  <c r="AJ91" i="13"/>
  <c r="AF91" i="13"/>
  <c r="AA91" i="13"/>
  <c r="V91" i="13"/>
  <c r="Q91" i="13"/>
  <c r="K91" i="13"/>
  <c r="F91" i="13"/>
  <c r="C90" i="13"/>
  <c r="G90" i="13"/>
  <c r="K90" i="13"/>
  <c r="O90" i="13"/>
  <c r="S90" i="13"/>
  <c r="W90" i="13"/>
  <c r="AA90" i="13"/>
  <c r="AE90" i="13"/>
  <c r="AI90" i="13"/>
  <c r="AM90" i="13"/>
  <c r="AR90" i="13"/>
  <c r="AV90" i="13"/>
  <c r="AV89" i="13"/>
  <c r="AO89" i="13"/>
  <c r="AJ89" i="13"/>
  <c r="AE89" i="13"/>
  <c r="Y89" i="13"/>
  <c r="T89" i="13"/>
  <c r="O89" i="13"/>
  <c r="I89" i="13"/>
  <c r="D89" i="13"/>
  <c r="AR87" i="13"/>
  <c r="AL87" i="13"/>
  <c r="AG87" i="13"/>
  <c r="AA87" i="13"/>
  <c r="V87" i="13"/>
  <c r="Q87" i="13"/>
  <c r="K87" i="13"/>
  <c r="F87" i="13"/>
  <c r="C86" i="13"/>
  <c r="G86" i="13"/>
  <c r="K86" i="13"/>
  <c r="O86" i="13"/>
  <c r="S86" i="13"/>
  <c r="W86" i="13"/>
  <c r="AA86" i="13"/>
  <c r="AE86" i="13"/>
  <c r="AI86" i="13"/>
  <c r="AM86" i="13"/>
  <c r="AR86" i="13"/>
  <c r="AV86" i="13"/>
  <c r="AV85" i="13"/>
  <c r="AO85" i="13"/>
  <c r="AJ85" i="13"/>
  <c r="AE85" i="13"/>
  <c r="Y85" i="13"/>
  <c r="T85" i="13"/>
  <c r="O85" i="13"/>
  <c r="I85" i="13"/>
  <c r="D85" i="13"/>
  <c r="AR83" i="13"/>
  <c r="AL83" i="13"/>
  <c r="AG83" i="13"/>
  <c r="AA83" i="13"/>
  <c r="V83" i="13"/>
  <c r="Q83" i="13"/>
  <c r="K83" i="13"/>
  <c r="F83" i="13"/>
  <c r="C82" i="13"/>
  <c r="G82" i="13"/>
  <c r="K82" i="13"/>
  <c r="O82" i="13"/>
  <c r="S82" i="13"/>
  <c r="W82" i="13"/>
  <c r="AA82" i="13"/>
  <c r="AE82" i="13"/>
  <c r="AI82" i="13"/>
  <c r="AM82" i="13"/>
  <c r="AR82" i="13"/>
  <c r="AV82" i="13"/>
  <c r="B81" i="13"/>
  <c r="F81" i="13"/>
  <c r="J81" i="13"/>
  <c r="N81" i="13"/>
  <c r="R81" i="13"/>
  <c r="V81" i="13"/>
  <c r="Z81" i="13"/>
  <c r="AD81" i="13"/>
  <c r="AH81" i="13"/>
  <c r="AL81" i="13"/>
  <c r="AP81" i="13"/>
  <c r="AU81" i="13"/>
  <c r="C81" i="13"/>
  <c r="G81" i="13"/>
  <c r="K81" i="13"/>
  <c r="O81" i="13"/>
  <c r="S81" i="13"/>
  <c r="W81" i="13"/>
  <c r="AA81" i="13"/>
  <c r="AE81" i="13"/>
  <c r="AI81" i="13"/>
  <c r="AM81" i="13"/>
  <c r="AR81" i="13"/>
  <c r="AV81" i="13"/>
  <c r="AT78" i="13"/>
  <c r="AC78" i="13"/>
  <c r="AK76" i="13"/>
  <c r="C72" i="13"/>
  <c r="G72" i="13"/>
  <c r="K72" i="13"/>
  <c r="O72" i="13"/>
  <c r="S72" i="13"/>
  <c r="W72" i="13"/>
  <c r="AA72" i="13"/>
  <c r="AE72" i="13"/>
  <c r="AI72" i="13"/>
  <c r="AM72" i="13"/>
  <c r="AV72" i="13"/>
  <c r="F72" i="13"/>
  <c r="L72" i="13"/>
  <c r="Q72" i="13"/>
  <c r="V72" i="13"/>
  <c r="AB72" i="13"/>
  <c r="AG72" i="13"/>
  <c r="AL72" i="13"/>
  <c r="AS72" i="13"/>
  <c r="B72" i="13"/>
  <c r="H72" i="13"/>
  <c r="M72" i="13"/>
  <c r="R72" i="13"/>
  <c r="X72" i="13"/>
  <c r="AC72" i="13"/>
  <c r="AH72" i="13"/>
  <c r="AN72" i="13"/>
  <c r="AT72" i="13"/>
  <c r="D72" i="13"/>
  <c r="I72" i="13"/>
  <c r="N72" i="13"/>
  <c r="T72" i="13"/>
  <c r="Y72" i="13"/>
  <c r="AD72" i="13"/>
  <c r="AJ72" i="13"/>
  <c r="AO72" i="13"/>
  <c r="AU72" i="13"/>
  <c r="AP68" i="13"/>
  <c r="U68" i="13"/>
  <c r="Y94" i="13"/>
  <c r="M94" i="13"/>
  <c r="A94" i="13"/>
  <c r="B78" i="13"/>
  <c r="F78" i="13"/>
  <c r="J78" i="13"/>
  <c r="N78" i="13"/>
  <c r="R78" i="13"/>
  <c r="V78" i="13"/>
  <c r="Z78" i="13"/>
  <c r="AD78" i="13"/>
  <c r="AH78" i="13"/>
  <c r="AL78" i="13"/>
  <c r="AP78" i="13"/>
  <c r="AU78" i="13"/>
  <c r="C78" i="13"/>
  <c r="G78" i="13"/>
  <c r="K78" i="13"/>
  <c r="O78" i="13"/>
  <c r="S78" i="13"/>
  <c r="W78" i="13"/>
  <c r="AA78" i="13"/>
  <c r="AE78" i="13"/>
  <c r="AI78" i="13"/>
  <c r="AM78" i="13"/>
  <c r="AR78" i="13"/>
  <c r="AV78" i="13"/>
  <c r="D78" i="13"/>
  <c r="H78" i="13"/>
  <c r="L78" i="13"/>
  <c r="P78" i="13"/>
  <c r="T78" i="13"/>
  <c r="X78" i="13"/>
  <c r="AB78" i="13"/>
  <c r="AF78" i="13"/>
  <c r="AJ78" i="13"/>
  <c r="AN78" i="13"/>
  <c r="AS78" i="13"/>
  <c r="C76" i="13"/>
  <c r="G76" i="13"/>
  <c r="K76" i="13"/>
  <c r="O76" i="13"/>
  <c r="S76" i="13"/>
  <c r="W76" i="13"/>
  <c r="AA76" i="13"/>
  <c r="AE76" i="13"/>
  <c r="AI76" i="13"/>
  <c r="AM76" i="13"/>
  <c r="AR76" i="13"/>
  <c r="AV76" i="13"/>
  <c r="A76" i="13"/>
  <c r="F76" i="13"/>
  <c r="L76" i="13"/>
  <c r="Q76" i="13"/>
  <c r="V76" i="13"/>
  <c r="AB76" i="13"/>
  <c r="AG76" i="13"/>
  <c r="AL76" i="13"/>
  <c r="AS76" i="13"/>
  <c r="B76" i="13"/>
  <c r="H76" i="13"/>
  <c r="M76" i="13"/>
  <c r="R76" i="13"/>
  <c r="X76" i="13"/>
  <c r="AC76" i="13"/>
  <c r="AH76" i="13"/>
  <c r="AN76" i="13"/>
  <c r="AT76" i="13"/>
  <c r="D76" i="13"/>
  <c r="I76" i="13"/>
  <c r="N76" i="13"/>
  <c r="T76" i="13"/>
  <c r="Y76" i="13"/>
  <c r="AD76" i="13"/>
  <c r="AJ76" i="13"/>
  <c r="AO76" i="13"/>
  <c r="AU76" i="13"/>
  <c r="AU98" i="13"/>
  <c r="AP98" i="13"/>
  <c r="AL98" i="13"/>
  <c r="AH98" i="13"/>
  <c r="AD98" i="13"/>
  <c r="Z98" i="13"/>
  <c r="V98" i="13"/>
  <c r="R98" i="13"/>
  <c r="N98" i="13"/>
  <c r="J98" i="13"/>
  <c r="F98" i="13"/>
  <c r="AV95" i="13"/>
  <c r="AR95" i="13"/>
  <c r="AM95" i="13"/>
  <c r="AI95" i="13"/>
  <c r="AE95" i="13"/>
  <c r="AA95" i="13"/>
  <c r="W95" i="13"/>
  <c r="S95" i="13"/>
  <c r="O95" i="13"/>
  <c r="K95" i="13"/>
  <c r="G95" i="13"/>
  <c r="AU94" i="13"/>
  <c r="AP94" i="13"/>
  <c r="AL94" i="13"/>
  <c r="AH94" i="13"/>
  <c r="AD94" i="13"/>
  <c r="Z94" i="13"/>
  <c r="V94" i="13"/>
  <c r="R94" i="13"/>
  <c r="N94" i="13"/>
  <c r="J94" i="13"/>
  <c r="F94" i="13"/>
  <c r="D91" i="13"/>
  <c r="H91" i="13"/>
  <c r="L91" i="13"/>
  <c r="P91" i="13"/>
  <c r="T91" i="13"/>
  <c r="X91" i="13"/>
  <c r="AB91" i="13"/>
  <c r="AT89" i="13"/>
  <c r="AN89" i="13"/>
  <c r="AI89" i="13"/>
  <c r="AC89" i="13"/>
  <c r="X89" i="13"/>
  <c r="S89" i="13"/>
  <c r="M89" i="13"/>
  <c r="H89" i="13"/>
  <c r="C89" i="13"/>
  <c r="D87" i="13"/>
  <c r="H87" i="13"/>
  <c r="L87" i="13"/>
  <c r="P87" i="13"/>
  <c r="T87" i="13"/>
  <c r="X87" i="13"/>
  <c r="AB87" i="13"/>
  <c r="AF87" i="13"/>
  <c r="AJ87" i="13"/>
  <c r="AN87" i="13"/>
  <c r="AS87" i="13"/>
  <c r="AT85" i="13"/>
  <c r="AN85" i="13"/>
  <c r="AI85" i="13"/>
  <c r="AC85" i="13"/>
  <c r="X85" i="13"/>
  <c r="S85" i="13"/>
  <c r="M85" i="13"/>
  <c r="H85" i="13"/>
  <c r="C85" i="13"/>
  <c r="D83" i="13"/>
  <c r="H83" i="13"/>
  <c r="L83" i="13"/>
  <c r="P83" i="13"/>
  <c r="T83" i="13"/>
  <c r="X83" i="13"/>
  <c r="AB83" i="13"/>
  <c r="AF83" i="13"/>
  <c r="AJ83" i="13"/>
  <c r="AN83" i="13"/>
  <c r="AS83" i="13"/>
  <c r="AO78" i="13"/>
  <c r="Y78" i="13"/>
  <c r="I78" i="13"/>
  <c r="AF76" i="13"/>
  <c r="J76" i="13"/>
  <c r="AK68" i="13"/>
  <c r="P68" i="13"/>
  <c r="A79" i="13"/>
  <c r="D77" i="13"/>
  <c r="H77" i="13"/>
  <c r="L77" i="13"/>
  <c r="P77" i="13"/>
  <c r="T77" i="13"/>
  <c r="X77" i="13"/>
  <c r="AB77" i="13"/>
  <c r="AF77" i="13"/>
  <c r="AJ77" i="13"/>
  <c r="AN77" i="13"/>
  <c r="AS77" i="13"/>
  <c r="AT75" i="13"/>
  <c r="AN75" i="13"/>
  <c r="AI75" i="13"/>
  <c r="AC75" i="13"/>
  <c r="X75" i="13"/>
  <c r="S75" i="13"/>
  <c r="M75" i="13"/>
  <c r="H75" i="13"/>
  <c r="C75" i="13"/>
  <c r="D73" i="13"/>
  <c r="H73" i="13"/>
  <c r="L73" i="13"/>
  <c r="P73" i="13"/>
  <c r="T73" i="13"/>
  <c r="X73" i="13"/>
  <c r="AB73" i="13"/>
  <c r="AF73" i="13"/>
  <c r="AJ73" i="13"/>
  <c r="AN73" i="13"/>
  <c r="AS73" i="13"/>
  <c r="AT71" i="13"/>
  <c r="AN71" i="13"/>
  <c r="AI71" i="13"/>
  <c r="AC71" i="13"/>
  <c r="X71" i="13"/>
  <c r="S71" i="13"/>
  <c r="M71" i="13"/>
  <c r="H71" i="13"/>
  <c r="C71" i="13"/>
  <c r="D69" i="13"/>
  <c r="H69" i="13"/>
  <c r="L69" i="13"/>
  <c r="P69" i="13"/>
  <c r="T69" i="13"/>
  <c r="X69" i="13"/>
  <c r="AB69" i="13"/>
  <c r="AF69" i="13"/>
  <c r="AJ69" i="13"/>
  <c r="AN69" i="13"/>
  <c r="AS69" i="13"/>
  <c r="AT67" i="13"/>
  <c r="AN67" i="13"/>
  <c r="AI67" i="13"/>
  <c r="AC67" i="13"/>
  <c r="X67" i="13"/>
  <c r="S67" i="13"/>
  <c r="M67" i="13"/>
  <c r="H67" i="13"/>
  <c r="C67" i="13"/>
  <c r="AN64" i="13"/>
  <c r="AC64" i="13"/>
  <c r="R64" i="13"/>
  <c r="AK60" i="13"/>
  <c r="P60" i="13"/>
  <c r="AS79" i="13"/>
  <c r="AN79" i="13"/>
  <c r="AJ79" i="13"/>
  <c r="AF79" i="13"/>
  <c r="AB79" i="13"/>
  <c r="X79" i="13"/>
  <c r="T79" i="13"/>
  <c r="P79" i="13"/>
  <c r="L79" i="13"/>
  <c r="H79" i="13"/>
  <c r="AU77" i="13"/>
  <c r="AO77" i="13"/>
  <c r="AI77" i="13"/>
  <c r="AD77" i="13"/>
  <c r="Y77" i="13"/>
  <c r="S77" i="13"/>
  <c r="N77" i="13"/>
  <c r="I77" i="13"/>
  <c r="C77" i="13"/>
  <c r="AS75" i="13"/>
  <c r="AM75" i="13"/>
  <c r="AG75" i="13"/>
  <c r="AB75" i="13"/>
  <c r="W75" i="13"/>
  <c r="Q75" i="13"/>
  <c r="L75" i="13"/>
  <c r="G75" i="13"/>
  <c r="C73" i="13"/>
  <c r="AS71" i="13"/>
  <c r="AM71" i="13"/>
  <c r="AG71" i="13"/>
  <c r="AB71" i="13"/>
  <c r="W71" i="13"/>
  <c r="Q71" i="13"/>
  <c r="L71" i="13"/>
  <c r="G71" i="13"/>
  <c r="AS67" i="13"/>
  <c r="AM67" i="13"/>
  <c r="AG67" i="13"/>
  <c r="AB67" i="13"/>
  <c r="W67" i="13"/>
  <c r="Q67" i="13"/>
  <c r="L67" i="13"/>
  <c r="G67" i="13"/>
  <c r="C64" i="13"/>
  <c r="G64" i="13"/>
  <c r="K64" i="13"/>
  <c r="O64" i="13"/>
  <c r="S64" i="13"/>
  <c r="W64" i="13"/>
  <c r="AA64" i="13"/>
  <c r="AE64" i="13"/>
  <c r="AI64" i="13"/>
  <c r="AM64" i="13"/>
  <c r="AV64" i="13"/>
  <c r="F64" i="13"/>
  <c r="L64" i="13"/>
  <c r="Q64" i="13"/>
  <c r="V64" i="13"/>
  <c r="AB64" i="13"/>
  <c r="AG64" i="13"/>
  <c r="AL64" i="13"/>
  <c r="AS64" i="13"/>
  <c r="D64" i="13"/>
  <c r="I64" i="13"/>
  <c r="N64" i="13"/>
  <c r="T64" i="13"/>
  <c r="Y64" i="13"/>
  <c r="AD64" i="13"/>
  <c r="AJ64" i="13"/>
  <c r="AO64" i="13"/>
  <c r="AU64" i="13"/>
  <c r="AF60" i="13"/>
  <c r="B75" i="13"/>
  <c r="F75" i="13"/>
  <c r="J75" i="13"/>
  <c r="N75" i="13"/>
  <c r="R75" i="13"/>
  <c r="V75" i="13"/>
  <c r="Z75" i="13"/>
  <c r="AD75" i="13"/>
  <c r="AH75" i="13"/>
  <c r="AL75" i="13"/>
  <c r="AP75" i="13"/>
  <c r="AU75" i="13"/>
  <c r="B71" i="13"/>
  <c r="F71" i="13"/>
  <c r="J71" i="13"/>
  <c r="N71" i="13"/>
  <c r="R71" i="13"/>
  <c r="V71" i="13"/>
  <c r="Z71" i="13"/>
  <c r="AD71" i="13"/>
  <c r="AH71" i="13"/>
  <c r="AL71" i="13"/>
  <c r="AP71" i="13"/>
  <c r="AU71" i="13"/>
  <c r="B67" i="13"/>
  <c r="F67" i="13"/>
  <c r="J67" i="13"/>
  <c r="N67" i="13"/>
  <c r="R67" i="13"/>
  <c r="V67" i="13"/>
  <c r="Z67" i="13"/>
  <c r="AD67" i="13"/>
  <c r="AH67" i="13"/>
  <c r="AL67" i="13"/>
  <c r="AP67" i="13"/>
  <c r="AU67" i="13"/>
  <c r="C60" i="13"/>
  <c r="G60" i="13"/>
  <c r="K60" i="13"/>
  <c r="O60" i="13"/>
  <c r="S60" i="13"/>
  <c r="W60" i="13"/>
  <c r="AA60" i="13"/>
  <c r="AE60" i="13"/>
  <c r="AI60" i="13"/>
  <c r="AM60" i="13"/>
  <c r="AV60" i="13"/>
  <c r="F60" i="13"/>
  <c r="L60" i="13"/>
  <c r="Q60" i="13"/>
  <c r="V60" i="13"/>
  <c r="AB60" i="13"/>
  <c r="AG60" i="13"/>
  <c r="AL60" i="13"/>
  <c r="AS60" i="13"/>
  <c r="B60" i="13"/>
  <c r="H60" i="13"/>
  <c r="M60" i="13"/>
  <c r="R60" i="13"/>
  <c r="X60" i="13"/>
  <c r="AC60" i="13"/>
  <c r="AH60" i="13"/>
  <c r="AN60" i="13"/>
  <c r="AT60" i="13"/>
  <c r="D60" i="13"/>
  <c r="I60" i="13"/>
  <c r="N60" i="13"/>
  <c r="T60" i="13"/>
  <c r="Y60" i="13"/>
  <c r="AD60" i="13"/>
  <c r="AJ60" i="13"/>
  <c r="AO60" i="13"/>
  <c r="AU60" i="13"/>
  <c r="C56" i="13"/>
  <c r="G56" i="13"/>
  <c r="K56" i="13"/>
  <c r="O56" i="13"/>
  <c r="S56" i="13"/>
  <c r="W56" i="13"/>
  <c r="AA56" i="13"/>
  <c r="AE56" i="13"/>
  <c r="AI56" i="13"/>
  <c r="AM56" i="13"/>
  <c r="AV56" i="13"/>
  <c r="F56" i="13"/>
  <c r="L56" i="13"/>
  <c r="Q56" i="13"/>
  <c r="V56" i="13"/>
  <c r="AB56" i="13"/>
  <c r="AG56" i="13"/>
  <c r="AL56" i="13"/>
  <c r="AS56" i="13"/>
  <c r="B56" i="13"/>
  <c r="H56" i="13"/>
  <c r="M56" i="13"/>
  <c r="R56" i="13"/>
  <c r="X56" i="13"/>
  <c r="AC56" i="13"/>
  <c r="AH56" i="13"/>
  <c r="AN56" i="13"/>
  <c r="AT56" i="13"/>
  <c r="D56" i="13"/>
  <c r="I56" i="13"/>
  <c r="N56" i="13"/>
  <c r="T56" i="13"/>
  <c r="Y56" i="13"/>
  <c r="AD56" i="13"/>
  <c r="AJ56" i="13"/>
  <c r="AO56" i="13"/>
  <c r="AU56" i="13"/>
  <c r="D65" i="13"/>
  <c r="H65" i="13"/>
  <c r="D61" i="13"/>
  <c r="H61" i="13"/>
  <c r="L61" i="13"/>
  <c r="P61" i="13"/>
  <c r="T61" i="13"/>
  <c r="X61" i="13"/>
  <c r="AB61" i="13"/>
  <c r="AF61" i="13"/>
  <c r="AJ61" i="13"/>
  <c r="AN61" i="13"/>
  <c r="AS61" i="13"/>
  <c r="D57" i="13"/>
  <c r="H57" i="13"/>
  <c r="L57" i="13"/>
  <c r="P57" i="13"/>
  <c r="T57" i="13"/>
  <c r="X57" i="13"/>
  <c r="AB57" i="13"/>
  <c r="AF57" i="13"/>
  <c r="AJ57" i="13"/>
  <c r="AN57" i="13"/>
  <c r="AS57" i="13"/>
  <c r="AO52" i="13"/>
  <c r="Y52" i="13"/>
  <c r="C47" i="13"/>
  <c r="G47" i="13"/>
  <c r="K47" i="13"/>
  <c r="O47" i="13"/>
  <c r="S47" i="13"/>
  <c r="W47" i="13"/>
  <c r="AA47" i="13"/>
  <c r="AE47" i="13"/>
  <c r="AI47" i="13"/>
  <c r="AM47" i="13"/>
  <c r="AR47" i="13"/>
  <c r="AV47" i="13"/>
  <c r="F47" i="13"/>
  <c r="L47" i="13"/>
  <c r="Q47" i="13"/>
  <c r="V47" i="13"/>
  <c r="AB47" i="13"/>
  <c r="AG47" i="13"/>
  <c r="AL47" i="13"/>
  <c r="AS47" i="13"/>
  <c r="B47" i="13"/>
  <c r="H47" i="13"/>
  <c r="M47" i="13"/>
  <c r="R47" i="13"/>
  <c r="X47" i="13"/>
  <c r="AC47" i="13"/>
  <c r="AH47" i="13"/>
  <c r="AN47" i="13"/>
  <c r="AT47" i="13"/>
  <c r="D47" i="13"/>
  <c r="I47" i="13"/>
  <c r="N47" i="13"/>
  <c r="T47" i="13"/>
  <c r="Y47" i="13"/>
  <c r="AD47" i="13"/>
  <c r="AJ47" i="13"/>
  <c r="AO47" i="13"/>
  <c r="AU47" i="13"/>
  <c r="B52" i="13"/>
  <c r="F52" i="13"/>
  <c r="J52" i="13"/>
  <c r="N52" i="13"/>
  <c r="R52" i="13"/>
  <c r="V52" i="13"/>
  <c r="Z52" i="13"/>
  <c r="AD52" i="13"/>
  <c r="AH52" i="13"/>
  <c r="AL52" i="13"/>
  <c r="AP52" i="13"/>
  <c r="AU52" i="13"/>
  <c r="C52" i="13"/>
  <c r="G52" i="13"/>
  <c r="K52" i="13"/>
  <c r="O52" i="13"/>
  <c r="S52" i="13"/>
  <c r="W52" i="13"/>
  <c r="AA52" i="13"/>
  <c r="AE52" i="13"/>
  <c r="AI52" i="13"/>
  <c r="AM52" i="13"/>
  <c r="AV52" i="13"/>
  <c r="D52" i="13"/>
  <c r="H52" i="13"/>
  <c r="L52" i="13"/>
  <c r="P52" i="13"/>
  <c r="T52" i="13"/>
  <c r="X52" i="13"/>
  <c r="AB52" i="13"/>
  <c r="AF52" i="13"/>
  <c r="AJ52" i="13"/>
  <c r="AN52" i="13"/>
  <c r="AS52" i="13"/>
  <c r="AS65" i="13"/>
  <c r="AN65" i="13"/>
  <c r="AJ65" i="13"/>
  <c r="AF65" i="13"/>
  <c r="AB65" i="13"/>
  <c r="X65" i="13"/>
  <c r="T65" i="13"/>
  <c r="P65" i="13"/>
  <c r="L65" i="13"/>
  <c r="G65" i="13"/>
  <c r="B65" i="13"/>
  <c r="B63" i="13"/>
  <c r="F63" i="13"/>
  <c r="J63" i="13"/>
  <c r="N63" i="13"/>
  <c r="R63" i="13"/>
  <c r="V63" i="13"/>
  <c r="Z63" i="13"/>
  <c r="AD63" i="13"/>
  <c r="AH63" i="13"/>
  <c r="AL63" i="13"/>
  <c r="AP63" i="13"/>
  <c r="AU63" i="13"/>
  <c r="AT61" i="13"/>
  <c r="AM61" i="13"/>
  <c r="AH61" i="13"/>
  <c r="AC61" i="13"/>
  <c r="W61" i="13"/>
  <c r="R61" i="13"/>
  <c r="M61" i="13"/>
  <c r="G61" i="13"/>
  <c r="B61" i="13"/>
  <c r="B59" i="13"/>
  <c r="F59" i="13"/>
  <c r="J59" i="13"/>
  <c r="N59" i="13"/>
  <c r="R59" i="13"/>
  <c r="V59" i="13"/>
  <c r="Z59" i="13"/>
  <c r="AD59" i="13"/>
  <c r="AH59" i="13"/>
  <c r="AL59" i="13"/>
  <c r="AP59" i="13"/>
  <c r="AU59" i="13"/>
  <c r="AT57" i="13"/>
  <c r="AM57" i="13"/>
  <c r="AH57" i="13"/>
  <c r="AC57" i="13"/>
  <c r="W57" i="13"/>
  <c r="R57" i="13"/>
  <c r="M57" i="13"/>
  <c r="G57" i="13"/>
  <c r="B57" i="13"/>
  <c r="B55" i="13"/>
  <c r="F55" i="13"/>
  <c r="J55" i="13"/>
  <c r="N55" i="13"/>
  <c r="R55" i="13"/>
  <c r="V55" i="13"/>
  <c r="Z55" i="13"/>
  <c r="AD55" i="13"/>
  <c r="AH55" i="13"/>
  <c r="AL55" i="13"/>
  <c r="AP55" i="13"/>
  <c r="AU55" i="13"/>
  <c r="AG52" i="13"/>
  <c r="Q52" i="13"/>
  <c r="AK47" i="13"/>
  <c r="P47" i="13"/>
  <c r="AV51" i="13"/>
  <c r="AM51" i="13"/>
  <c r="AI51" i="13"/>
  <c r="AE51" i="13"/>
  <c r="AA51" i="13"/>
  <c r="W51" i="13"/>
  <c r="S51" i="13"/>
  <c r="O51" i="13"/>
  <c r="K51" i="13"/>
  <c r="G51" i="13"/>
  <c r="C51" i="13"/>
  <c r="AU50" i="13"/>
  <c r="AP50" i="13"/>
  <c r="AL50" i="13"/>
  <c r="AH50" i="13"/>
  <c r="AD50" i="13"/>
  <c r="Z50" i="13"/>
  <c r="V50" i="13"/>
  <c r="R50" i="13"/>
  <c r="M50" i="13"/>
  <c r="H50" i="13"/>
  <c r="C50" i="13"/>
  <c r="D48" i="13"/>
  <c r="H48" i="13"/>
  <c r="L48" i="13"/>
  <c r="P48" i="13"/>
  <c r="T48" i="13"/>
  <c r="X48" i="13"/>
  <c r="AB48" i="13"/>
  <c r="AF48" i="13"/>
  <c r="AJ48" i="13"/>
  <c r="AN48" i="13"/>
  <c r="AS48" i="13"/>
  <c r="B43" i="13"/>
  <c r="F43" i="13"/>
  <c r="J43" i="13"/>
  <c r="N43" i="13"/>
  <c r="R43" i="13"/>
  <c r="V43" i="13"/>
  <c r="Z43" i="13"/>
  <c r="AD43" i="13"/>
  <c r="AH43" i="13"/>
  <c r="AL43" i="13"/>
  <c r="AP43" i="13"/>
  <c r="AU43" i="13"/>
  <c r="C43" i="13"/>
  <c r="G43" i="13"/>
  <c r="K43" i="13"/>
  <c r="O43" i="13"/>
  <c r="S43" i="13"/>
  <c r="W43" i="13"/>
  <c r="AA43" i="13"/>
  <c r="AE43" i="13"/>
  <c r="AI43" i="13"/>
  <c r="AM43" i="13"/>
  <c r="AR43" i="13"/>
  <c r="AV43" i="13"/>
  <c r="D43" i="13"/>
  <c r="H43" i="13"/>
  <c r="L43" i="13"/>
  <c r="P43" i="13"/>
  <c r="T43" i="13"/>
  <c r="X43" i="13"/>
  <c r="AB43" i="13"/>
  <c r="AF43" i="13"/>
  <c r="AJ43" i="13"/>
  <c r="AN43" i="13"/>
  <c r="AS43" i="13"/>
  <c r="C41" i="13"/>
  <c r="D41" i="13"/>
  <c r="H41" i="13"/>
  <c r="L41" i="13"/>
  <c r="P41" i="13"/>
  <c r="T41" i="13"/>
  <c r="X41" i="13"/>
  <c r="AB41" i="13"/>
  <c r="F41" i="13"/>
  <c r="K41" i="13"/>
  <c r="Q41" i="13"/>
  <c r="V41" i="13"/>
  <c r="AA41" i="13"/>
  <c r="AF41" i="13"/>
  <c r="AJ41" i="13"/>
  <c r="AN41" i="13"/>
  <c r="AS41" i="13"/>
  <c r="G41" i="13"/>
  <c r="M41" i="13"/>
  <c r="R41" i="13"/>
  <c r="W41" i="13"/>
  <c r="AC41" i="13"/>
  <c r="AG41" i="13"/>
  <c r="AK41" i="13"/>
  <c r="AO41" i="13"/>
  <c r="AT41" i="13"/>
  <c r="B41" i="13"/>
  <c r="I41" i="13"/>
  <c r="N41" i="13"/>
  <c r="S41" i="13"/>
  <c r="Y41" i="13"/>
  <c r="AD41" i="13"/>
  <c r="AH41" i="13"/>
  <c r="AL41" i="13"/>
  <c r="AP41" i="13"/>
  <c r="AU41" i="13"/>
  <c r="AS53" i="13"/>
  <c r="AN53" i="13"/>
  <c r="AJ53" i="13"/>
  <c r="AF53" i="13"/>
  <c r="AB53" i="13"/>
  <c r="X53" i="13"/>
  <c r="T53" i="13"/>
  <c r="P53" i="13"/>
  <c r="L53" i="13"/>
  <c r="H53" i="13"/>
  <c r="AU51" i="13"/>
  <c r="AP51" i="13"/>
  <c r="AL51" i="13"/>
  <c r="AH51" i="13"/>
  <c r="AD51" i="13"/>
  <c r="Z51" i="13"/>
  <c r="V51" i="13"/>
  <c r="R51" i="13"/>
  <c r="N51" i="13"/>
  <c r="J51" i="13"/>
  <c r="F51" i="13"/>
  <c r="B51" i="13"/>
  <c r="AT50" i="13"/>
  <c r="AO50" i="13"/>
  <c r="AK50" i="13"/>
  <c r="AG50" i="13"/>
  <c r="AC50" i="13"/>
  <c r="Y50" i="13"/>
  <c r="U50" i="13"/>
  <c r="Q50" i="13"/>
  <c r="L50" i="13"/>
  <c r="G50" i="13"/>
  <c r="AU48" i="13"/>
  <c r="AO48" i="13"/>
  <c r="AI48" i="13"/>
  <c r="AD48" i="13"/>
  <c r="Y48" i="13"/>
  <c r="S48" i="13"/>
  <c r="N48" i="13"/>
  <c r="I48" i="13"/>
  <c r="C48" i="13"/>
  <c r="AG43" i="13"/>
  <c r="Q43" i="13"/>
  <c r="AM41" i="13"/>
  <c r="U41" i="13"/>
  <c r="AT37" i="13"/>
  <c r="B50" i="13"/>
  <c r="F50" i="13"/>
  <c r="J50" i="13"/>
  <c r="N50" i="13"/>
  <c r="AC48" i="13"/>
  <c r="W48" i="13"/>
  <c r="R48" i="13"/>
  <c r="M48" i="13"/>
  <c r="G48" i="13"/>
  <c r="B48" i="13"/>
  <c r="AT43" i="13"/>
  <c r="AC43" i="13"/>
  <c r="M43" i="13"/>
  <c r="C37" i="13"/>
  <c r="G37" i="13"/>
  <c r="K37" i="13"/>
  <c r="O37" i="13"/>
  <c r="S37" i="13"/>
  <c r="W37" i="13"/>
  <c r="AA37" i="13"/>
  <c r="AE37" i="13"/>
  <c r="AI37" i="13"/>
  <c r="AM37" i="13"/>
  <c r="AR37" i="13"/>
  <c r="AV37" i="13"/>
  <c r="D37" i="13"/>
  <c r="H37" i="13"/>
  <c r="L37" i="13"/>
  <c r="P37" i="13"/>
  <c r="T37" i="13"/>
  <c r="X37" i="13"/>
  <c r="AB37" i="13"/>
  <c r="AF37" i="13"/>
  <c r="AJ37" i="13"/>
  <c r="AN37" i="13"/>
  <c r="AS37" i="13"/>
  <c r="F37" i="13"/>
  <c r="N37" i="13"/>
  <c r="V37" i="13"/>
  <c r="AD37" i="13"/>
  <c r="AL37" i="13"/>
  <c r="AU37" i="13"/>
  <c r="I37" i="13"/>
  <c r="Q37" i="13"/>
  <c r="Y37" i="13"/>
  <c r="AG37" i="13"/>
  <c r="AO37" i="13"/>
  <c r="B37" i="13"/>
  <c r="J37" i="13"/>
  <c r="R37" i="13"/>
  <c r="Z37" i="13"/>
  <c r="AH37" i="13"/>
  <c r="AP37" i="13"/>
  <c r="Y36" i="13"/>
  <c r="Q36" i="13"/>
  <c r="I36" i="13"/>
  <c r="B33" i="13"/>
  <c r="F33" i="13"/>
  <c r="J33" i="13"/>
  <c r="N33" i="13"/>
  <c r="R33" i="13"/>
  <c r="V33" i="13"/>
  <c r="Z33" i="13"/>
  <c r="AD33" i="13"/>
  <c r="AH33" i="13"/>
  <c r="AL33" i="13"/>
  <c r="AP33" i="13"/>
  <c r="AU33" i="13"/>
  <c r="C33" i="13"/>
  <c r="G33" i="13"/>
  <c r="K33" i="13"/>
  <c r="O33" i="13"/>
  <c r="S33" i="13"/>
  <c r="W33" i="13"/>
  <c r="AA33" i="13"/>
  <c r="AE33" i="13"/>
  <c r="AI33" i="13"/>
  <c r="AM33" i="13"/>
  <c r="AR33" i="13"/>
  <c r="AV33" i="13"/>
  <c r="D33" i="13"/>
  <c r="H33" i="13"/>
  <c r="L33" i="13"/>
  <c r="P33" i="13"/>
  <c r="T33" i="13"/>
  <c r="X33" i="13"/>
  <c r="AB33" i="13"/>
  <c r="AF33" i="13"/>
  <c r="AJ33" i="13"/>
  <c r="AN33" i="13"/>
  <c r="AS33" i="13"/>
  <c r="AU46" i="13"/>
  <c r="AP46" i="13"/>
  <c r="AL46" i="13"/>
  <c r="AH46" i="13"/>
  <c r="AD46" i="13"/>
  <c r="Z46" i="13"/>
  <c r="V46" i="13"/>
  <c r="R46" i="13"/>
  <c r="N46" i="13"/>
  <c r="J46" i="13"/>
  <c r="F46" i="13"/>
  <c r="B46" i="13"/>
  <c r="AS44" i="13"/>
  <c r="AN44" i="13"/>
  <c r="AJ44" i="13"/>
  <c r="AF44" i="13"/>
  <c r="AB44" i="13"/>
  <c r="X44" i="13"/>
  <c r="T44" i="13"/>
  <c r="P44" i="13"/>
  <c r="L44" i="13"/>
  <c r="H44" i="13"/>
  <c r="D44" i="13"/>
  <c r="R42" i="13"/>
  <c r="N42" i="13"/>
  <c r="J42" i="13"/>
  <c r="F42" i="13"/>
  <c r="B42" i="13"/>
  <c r="AV44" i="13"/>
  <c r="AR44" i="13"/>
  <c r="AM44" i="13"/>
  <c r="AI44" i="13"/>
  <c r="AE44" i="13"/>
  <c r="AA44" i="13"/>
  <c r="W44" i="13"/>
  <c r="S44" i="13"/>
  <c r="O44" i="13"/>
  <c r="K44" i="13"/>
  <c r="G44" i="13"/>
  <c r="B40" i="13"/>
  <c r="F40" i="13"/>
  <c r="J40" i="13"/>
  <c r="N40" i="13"/>
  <c r="R40" i="13"/>
  <c r="V40" i="13"/>
  <c r="Z40" i="13"/>
  <c r="AD40" i="13"/>
  <c r="AH40" i="13"/>
  <c r="AL40" i="13"/>
  <c r="AP40" i="13"/>
  <c r="AU40" i="13"/>
  <c r="C40" i="13"/>
  <c r="G40" i="13"/>
  <c r="K40" i="13"/>
  <c r="O40" i="13"/>
  <c r="S40" i="13"/>
  <c r="W40" i="13"/>
  <c r="AA40" i="13"/>
  <c r="AE40" i="13"/>
  <c r="AI40" i="13"/>
  <c r="AM40" i="13"/>
  <c r="AR40" i="13"/>
  <c r="AV40" i="13"/>
  <c r="B36" i="13"/>
  <c r="F36" i="13"/>
  <c r="J36" i="13"/>
  <c r="N36" i="13"/>
  <c r="R36" i="13"/>
  <c r="V36" i="13"/>
  <c r="Z36" i="13"/>
  <c r="AD36" i="13"/>
  <c r="AH36" i="13"/>
  <c r="AL36" i="13"/>
  <c r="AP36" i="13"/>
  <c r="AU36" i="13"/>
  <c r="C36" i="13"/>
  <c r="G36" i="13"/>
  <c r="K36" i="13"/>
  <c r="O36" i="13"/>
  <c r="S36" i="13"/>
  <c r="W36" i="13"/>
  <c r="AA36" i="13"/>
  <c r="AE36" i="13"/>
  <c r="AI36" i="13"/>
  <c r="AM36" i="13"/>
  <c r="AR36" i="13"/>
  <c r="AV36" i="13"/>
  <c r="M33" i="13"/>
  <c r="AV32" i="13"/>
  <c r="AR32" i="13"/>
  <c r="AM32" i="13"/>
  <c r="AI32" i="13"/>
  <c r="AE32" i="13"/>
  <c r="AA32" i="13"/>
  <c r="W32" i="13"/>
  <c r="S32" i="13"/>
  <c r="O32" i="13"/>
  <c r="K32" i="13"/>
  <c r="G32" i="13"/>
  <c r="C32" i="13"/>
  <c r="AS38" i="13"/>
  <c r="AN38" i="13"/>
  <c r="AJ38" i="13"/>
  <c r="AF38" i="13"/>
  <c r="AB38" i="13"/>
  <c r="X38" i="13"/>
  <c r="T38" i="13"/>
  <c r="P38" i="13"/>
  <c r="L38" i="13"/>
  <c r="H38" i="13"/>
  <c r="AS34" i="13"/>
  <c r="AN34" i="13"/>
  <c r="AJ34" i="13"/>
  <c r="AF34" i="13"/>
  <c r="AB34" i="13"/>
  <c r="X34" i="13"/>
  <c r="T34" i="13"/>
  <c r="P34" i="13"/>
  <c r="L34" i="13"/>
  <c r="H34" i="13"/>
  <c r="AU32" i="13"/>
  <c r="AP32" i="13"/>
  <c r="AL32" i="13"/>
  <c r="AH32" i="13"/>
  <c r="AD32" i="13"/>
  <c r="Z32" i="13"/>
  <c r="V32" i="13"/>
  <c r="R32" i="13"/>
  <c r="N32" i="13"/>
  <c r="J32" i="13"/>
  <c r="F32" i="13"/>
  <c r="B32" i="13"/>
  <c r="C81" i="18"/>
  <c r="C80" i="18"/>
  <c r="AC60" i="18"/>
  <c r="AB60" i="18"/>
  <c r="AC59" i="18"/>
  <c r="AB59" i="18"/>
  <c r="C39" i="18"/>
  <c r="C38" i="18"/>
  <c r="C6" i="18"/>
  <c r="C5" i="18"/>
  <c r="B4" i="14" l="1"/>
  <c r="E4" i="14"/>
  <c r="E3" i="14"/>
  <c r="AC100" i="4"/>
  <c r="AC99" i="4"/>
  <c r="AB99" i="4"/>
  <c r="AK4" i="14" l="1"/>
  <c r="AG4" i="14"/>
  <c r="AC4" i="14"/>
  <c r="Y4" i="14"/>
  <c r="U4" i="14"/>
  <c r="AJ4" i="14"/>
  <c r="AF4" i="14"/>
  <c r="AB4" i="14"/>
  <c r="X4" i="14"/>
  <c r="AM4" i="14"/>
  <c r="AI4" i="14"/>
  <c r="AE4" i="14"/>
  <c r="AA4" i="14"/>
  <c r="W4" i="14"/>
  <c r="AL4" i="14"/>
  <c r="AH4" i="14"/>
  <c r="AD4" i="14"/>
  <c r="Z4" i="14"/>
  <c r="V4" i="14"/>
  <c r="Q4" i="14"/>
  <c r="L4" i="14"/>
  <c r="P4" i="14"/>
  <c r="J4" i="14"/>
  <c r="O4" i="14"/>
  <c r="M4" i="14"/>
  <c r="K4" i="14"/>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AM3" i="14" l="1"/>
  <c r="AL3" i="14"/>
  <c r="AK3" i="14"/>
  <c r="AJ3" i="14"/>
  <c r="AI3" i="14"/>
  <c r="AH3" i="14"/>
  <c r="AG3" i="14"/>
  <c r="AF3" i="14"/>
  <c r="AE3" i="14"/>
  <c r="AD3" i="14"/>
  <c r="AC3" i="14"/>
  <c r="AB3" i="14"/>
  <c r="AA3" i="14"/>
  <c r="Z3" i="14"/>
  <c r="Y3" i="14"/>
  <c r="X3" i="14"/>
  <c r="W3" i="14"/>
  <c r="V3" i="14"/>
  <c r="U3" i="14"/>
  <c r="Q3" i="14"/>
  <c r="P3" i="14"/>
  <c r="O3" i="14"/>
  <c r="X42" i="7" l="1"/>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X102" i="7"/>
  <c r="X103"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I42" i="7"/>
  <c r="H42" i="7" s="1"/>
  <c r="I52" i="7"/>
  <c r="H52" i="7" s="1"/>
  <c r="I53" i="7"/>
  <c r="I54" i="7"/>
  <c r="I56" i="7"/>
  <c r="H56" i="7" s="1"/>
  <c r="I62" i="7"/>
  <c r="I63" i="7"/>
  <c r="H63" i="7" s="1"/>
  <c r="I67" i="7"/>
  <c r="H67" i="7" s="1"/>
  <c r="I72" i="7"/>
  <c r="I73" i="7"/>
  <c r="I74" i="7"/>
  <c r="I76" i="7"/>
  <c r="I77" i="7"/>
  <c r="I78" i="7"/>
  <c r="I80" i="7"/>
  <c r="I81" i="7"/>
  <c r="I82" i="7"/>
  <c r="I83" i="7"/>
  <c r="I84" i="7"/>
  <c r="I85" i="7"/>
  <c r="I86" i="7"/>
  <c r="I87" i="7"/>
  <c r="I88" i="7"/>
  <c r="I89" i="7"/>
  <c r="I90" i="7"/>
  <c r="I91" i="7"/>
  <c r="I92" i="7"/>
  <c r="I93" i="7"/>
  <c r="I94" i="7"/>
  <c r="I95" i="7"/>
  <c r="I96" i="7"/>
  <c r="I97" i="7"/>
  <c r="I98" i="7"/>
  <c r="I99" i="7"/>
  <c r="I100" i="7"/>
  <c r="I101" i="7"/>
  <c r="I102" i="7"/>
  <c r="I103" i="7"/>
  <c r="H53" i="7"/>
  <c r="H54" i="7"/>
  <c r="H62" i="7"/>
  <c r="H72" i="7"/>
  <c r="H73" i="7"/>
  <c r="H74" i="7"/>
  <c r="H76" i="7"/>
  <c r="H77" i="7"/>
  <c r="H78" i="7"/>
  <c r="H80" i="7"/>
  <c r="H81" i="7"/>
  <c r="H82" i="7"/>
  <c r="H83" i="7"/>
  <c r="H84" i="7"/>
  <c r="H85" i="7"/>
  <c r="H86" i="7"/>
  <c r="H87" i="7"/>
  <c r="H88" i="7"/>
  <c r="H89" i="7"/>
  <c r="H90" i="7"/>
  <c r="H91" i="7"/>
  <c r="H92" i="7"/>
  <c r="H93" i="7"/>
  <c r="H94" i="7"/>
  <c r="H95" i="7"/>
  <c r="H96" i="7"/>
  <c r="H97" i="7"/>
  <c r="H98" i="7"/>
  <c r="H99" i="7"/>
  <c r="H100" i="7"/>
  <c r="H101" i="7"/>
  <c r="H102" i="7"/>
  <c r="H103" i="7"/>
  <c r="N40" i="7" l="1"/>
  <c r="N41" i="7"/>
  <c r="N42" i="7"/>
  <c r="N43" i="7"/>
  <c r="N44" i="7"/>
  <c r="N45" i="7"/>
  <c r="N46" i="7"/>
  <c r="N47" i="7"/>
  <c r="N48" i="7"/>
  <c r="AR59" i="13" s="1"/>
  <c r="N49" i="7"/>
  <c r="AR60" i="13" s="1"/>
  <c r="N50" i="7"/>
  <c r="AR61" i="13" s="1"/>
  <c r="N51" i="7"/>
  <c r="AR62" i="13" s="1"/>
  <c r="N52" i="7"/>
  <c r="AR63" i="13" s="1"/>
  <c r="N53" i="7"/>
  <c r="AR64" i="13" s="1"/>
  <c r="N54" i="7"/>
  <c r="AR65" i="13" s="1"/>
  <c r="N55" i="7"/>
  <c r="AR66" i="13" s="1"/>
  <c r="N56" i="7"/>
  <c r="AR67" i="13" s="1"/>
  <c r="N57" i="7"/>
  <c r="AR68" i="13" s="1"/>
  <c r="N58" i="7"/>
  <c r="AR69" i="13" s="1"/>
  <c r="N59" i="7"/>
  <c r="AR70" i="13" s="1"/>
  <c r="N60" i="7"/>
  <c r="AR71" i="13" s="1"/>
  <c r="N61" i="7"/>
  <c r="AR72" i="13" s="1"/>
  <c r="N62" i="7"/>
  <c r="AR73" i="13" s="1"/>
  <c r="N63" i="7"/>
  <c r="AR74" i="13" s="1"/>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AA102" i="7"/>
  <c r="AA103" i="7"/>
  <c r="AR58" i="13" l="1"/>
  <c r="AR54" i="13"/>
  <c r="AR57" i="13"/>
  <c r="AR53" i="13"/>
  <c r="AR56" i="13"/>
  <c r="AR52" i="13"/>
  <c r="AR55" i="13"/>
  <c r="AR51" i="13"/>
  <c r="AO116" i="13"/>
  <c r="E4" i="13"/>
  <c r="J4" i="13" s="1"/>
  <c r="E5" i="13"/>
  <c r="AA5" i="13" s="1"/>
  <c r="E6" i="13"/>
  <c r="AP6" i="13" s="1"/>
  <c r="E7" i="13"/>
  <c r="Y7" i="13" s="1"/>
  <c r="E8" i="13"/>
  <c r="S8" i="13" s="1"/>
  <c r="E9" i="13"/>
  <c r="H9" i="13" s="1"/>
  <c r="E10" i="13"/>
  <c r="D10" i="13" s="1"/>
  <c r="E11" i="13"/>
  <c r="T11" i="13" s="1"/>
  <c r="E12" i="13"/>
  <c r="T12" i="13" s="1"/>
  <c r="E13" i="13"/>
  <c r="D13" i="13" s="1"/>
  <c r="E14" i="13"/>
  <c r="AE14" i="13" s="1"/>
  <c r="E15" i="13"/>
  <c r="O15" i="13" s="1"/>
  <c r="E16" i="13"/>
  <c r="H16" i="13" s="1"/>
  <c r="E17" i="13"/>
  <c r="H17" i="13" s="1"/>
  <c r="E18" i="13"/>
  <c r="D18" i="13" s="1"/>
  <c r="E19" i="13"/>
  <c r="W19" i="13" s="1"/>
  <c r="E20" i="13"/>
  <c r="K20" i="13" s="1"/>
  <c r="E21" i="13"/>
  <c r="AA21" i="13" s="1"/>
  <c r="E22" i="13"/>
  <c r="AI22" i="13" s="1"/>
  <c r="E23" i="13"/>
  <c r="Y23" i="13" s="1"/>
  <c r="E24" i="13"/>
  <c r="S24" i="13" s="1"/>
  <c r="E25" i="13"/>
  <c r="H25" i="13" s="1"/>
  <c r="E26" i="13"/>
  <c r="D26" i="13" s="1"/>
  <c r="E27" i="13"/>
  <c r="T27" i="13" s="1"/>
  <c r="E28" i="13"/>
  <c r="T28" i="13" s="1"/>
  <c r="E29" i="13"/>
  <c r="AA29" i="13" s="1"/>
  <c r="E30" i="13"/>
  <c r="AR30" i="13" s="1"/>
  <c r="E31" i="13"/>
  <c r="O31" i="13" s="1"/>
  <c r="E101" i="13"/>
  <c r="AJ101" i="13" s="1"/>
  <c r="E102" i="13"/>
  <c r="E103" i="13"/>
  <c r="AL103" i="13" s="1"/>
  <c r="E104" i="13"/>
  <c r="AJ104" i="13" s="1"/>
  <c r="E105" i="13"/>
  <c r="AR105" i="13" s="1"/>
  <c r="E106" i="13"/>
  <c r="AM106" i="13" s="1"/>
  <c r="E107" i="13"/>
  <c r="L107" i="13" s="1"/>
  <c r="E108" i="13"/>
  <c r="AJ108" i="13" s="1"/>
  <c r="E109" i="13"/>
  <c r="AR109" i="13" s="1"/>
  <c r="E110" i="13"/>
  <c r="E111" i="13"/>
  <c r="AC111" i="13" s="1"/>
  <c r="E112" i="13"/>
  <c r="AJ112" i="13" s="1"/>
  <c r="E113" i="13"/>
  <c r="T113" i="13" s="1"/>
  <c r="E114" i="13"/>
  <c r="AL114" i="13" s="1"/>
  <c r="E115" i="13"/>
  <c r="M115" i="13" s="1"/>
  <c r="E116" i="13"/>
  <c r="AE116" i="13" s="1"/>
  <c r="E117" i="13"/>
  <c r="AR117" i="13" s="1"/>
  <c r="E118" i="13"/>
  <c r="I118" i="13" s="1"/>
  <c r="E119" i="13"/>
  <c r="M119" i="13" s="1"/>
  <c r="E120" i="13"/>
  <c r="V120" i="13" s="1"/>
  <c r="E121" i="13"/>
  <c r="AN121" i="13" s="1"/>
  <c r="E122" i="13"/>
  <c r="E123" i="13"/>
  <c r="D123" i="13" s="1"/>
  <c r="D104" i="13"/>
  <c r="D108" i="13"/>
  <c r="C7" i="13" l="1"/>
  <c r="D112" i="13"/>
  <c r="D120" i="13"/>
  <c r="C30" i="13"/>
  <c r="C27" i="13"/>
  <c r="D111" i="13"/>
  <c r="C18" i="13"/>
  <c r="C5" i="13"/>
  <c r="D116" i="13"/>
  <c r="C6" i="13"/>
  <c r="D119" i="13"/>
  <c r="D103" i="13"/>
  <c r="C14" i="13"/>
  <c r="D115" i="13"/>
  <c r="D107" i="13"/>
  <c r="D14" i="13"/>
  <c r="G119" i="13"/>
  <c r="G103" i="13"/>
  <c r="H111" i="13"/>
  <c r="H103" i="13"/>
  <c r="J107" i="13"/>
  <c r="K117" i="13"/>
  <c r="K109" i="13"/>
  <c r="K101" i="13"/>
  <c r="L112" i="13"/>
  <c r="L104" i="13"/>
  <c r="M111" i="13"/>
  <c r="N115" i="13"/>
  <c r="N107" i="13"/>
  <c r="O116" i="13"/>
  <c r="O108" i="13"/>
  <c r="Q113" i="13"/>
  <c r="Q105" i="13"/>
  <c r="T117" i="13"/>
  <c r="T109" i="13"/>
  <c r="T101" i="13"/>
  <c r="V107" i="13"/>
  <c r="X107" i="13"/>
  <c r="AA104" i="13"/>
  <c r="AC108" i="13"/>
  <c r="AL115" i="13"/>
  <c r="AN120" i="13"/>
  <c r="AN104" i="13"/>
  <c r="AR108" i="13"/>
  <c r="G115" i="13"/>
  <c r="H116" i="13"/>
  <c r="H108" i="13"/>
  <c r="J119" i="13"/>
  <c r="J103" i="13"/>
  <c r="K116" i="13"/>
  <c r="K108" i="13"/>
  <c r="L119" i="13"/>
  <c r="L111" i="13"/>
  <c r="L103" i="13"/>
  <c r="M107" i="13"/>
  <c r="N112" i="13"/>
  <c r="N104" i="13"/>
  <c r="O113" i="13"/>
  <c r="O105" i="13"/>
  <c r="Q112" i="13"/>
  <c r="Q104" i="13"/>
  <c r="T116" i="13"/>
  <c r="T108" i="13"/>
  <c r="V119" i="13"/>
  <c r="V103" i="13"/>
  <c r="X103" i="13"/>
  <c r="AC115" i="13"/>
  <c r="AC107" i="13"/>
  <c r="AL111" i="13"/>
  <c r="AN116" i="13"/>
  <c r="AO119" i="13"/>
  <c r="AR112" i="13"/>
  <c r="G111" i="13"/>
  <c r="H115" i="13"/>
  <c r="H107" i="13"/>
  <c r="J115" i="13"/>
  <c r="K121" i="13"/>
  <c r="K113" i="13"/>
  <c r="K105" i="13"/>
  <c r="L116" i="13"/>
  <c r="L108" i="13"/>
  <c r="M103" i="13"/>
  <c r="N111" i="13"/>
  <c r="N103" i="13"/>
  <c r="O112" i="13"/>
  <c r="O104" i="13"/>
  <c r="Q109" i="13"/>
  <c r="Q101" i="13"/>
  <c r="T105" i="13"/>
  <c r="V115" i="13"/>
  <c r="X115" i="13"/>
  <c r="AA112" i="13"/>
  <c r="AC112" i="13"/>
  <c r="AC104" i="13"/>
  <c r="AL107" i="13"/>
  <c r="AN112" i="13"/>
  <c r="AR116" i="13"/>
  <c r="G107" i="13"/>
  <c r="H112" i="13"/>
  <c r="H104" i="13"/>
  <c r="J111" i="13"/>
  <c r="K120" i="13"/>
  <c r="K112" i="13"/>
  <c r="K104" i="13"/>
  <c r="L115" i="13"/>
  <c r="N116" i="13"/>
  <c r="N108" i="13"/>
  <c r="O117" i="13"/>
  <c r="O109" i="13"/>
  <c r="O101" i="13"/>
  <c r="Q108" i="13"/>
  <c r="R103" i="13"/>
  <c r="T112" i="13"/>
  <c r="T104" i="13"/>
  <c r="V111" i="13"/>
  <c r="X111" i="13"/>
  <c r="AA108" i="13"/>
  <c r="AC103" i="13"/>
  <c r="AN108" i="13"/>
  <c r="AR104" i="13"/>
  <c r="AR120" i="13"/>
  <c r="C26" i="13"/>
  <c r="C10" i="13"/>
  <c r="C22" i="13"/>
  <c r="D22" i="13"/>
  <c r="D6" i="13"/>
  <c r="D30" i="13"/>
  <c r="AS122" i="13"/>
  <c r="AT122" i="13"/>
  <c r="AU122" i="13"/>
  <c r="AV122" i="13"/>
  <c r="AS110" i="13"/>
  <c r="AT110" i="13"/>
  <c r="AO110" i="13"/>
  <c r="AU110" i="13"/>
  <c r="AV110" i="13"/>
  <c r="AS102" i="13"/>
  <c r="AT102" i="13"/>
  <c r="AO102" i="13"/>
  <c r="AU102" i="13"/>
  <c r="AV102" i="13"/>
  <c r="I122" i="13"/>
  <c r="I114" i="13"/>
  <c r="I106" i="13"/>
  <c r="U106" i="13"/>
  <c r="C9" i="13"/>
  <c r="AS113" i="13"/>
  <c r="AO113" i="13"/>
  <c r="AT113" i="13"/>
  <c r="AU113" i="13"/>
  <c r="AV113" i="13"/>
  <c r="G114" i="13"/>
  <c r="I121" i="13"/>
  <c r="I113" i="13"/>
  <c r="I101" i="13"/>
  <c r="M118" i="13"/>
  <c r="M114" i="13"/>
  <c r="M110" i="13"/>
  <c r="M106" i="13"/>
  <c r="M102" i="13"/>
  <c r="P113" i="13"/>
  <c r="P109" i="13"/>
  <c r="P101" i="13"/>
  <c r="V106" i="13"/>
  <c r="C13" i="13"/>
  <c r="D121" i="13"/>
  <c r="D117" i="13"/>
  <c r="D113" i="13"/>
  <c r="D109" i="13"/>
  <c r="D105" i="13"/>
  <c r="D101" i="13"/>
  <c r="AS119" i="13"/>
  <c r="AT119" i="13"/>
  <c r="AU119" i="13"/>
  <c r="AV119" i="13"/>
  <c r="AS115" i="13"/>
  <c r="AT115" i="13"/>
  <c r="AU115" i="13"/>
  <c r="AV115" i="13"/>
  <c r="AO115" i="13"/>
  <c r="AS111" i="13"/>
  <c r="AT111" i="13"/>
  <c r="AO111" i="13"/>
  <c r="AU111" i="13"/>
  <c r="AV111" i="13"/>
  <c r="AS107" i="13"/>
  <c r="AT107" i="13"/>
  <c r="AO107" i="13"/>
  <c r="AU107" i="13"/>
  <c r="AV107" i="13"/>
  <c r="AS103" i="13"/>
  <c r="AT103" i="13"/>
  <c r="AU103" i="13"/>
  <c r="AV103" i="13"/>
  <c r="AO103" i="13"/>
  <c r="G120" i="13"/>
  <c r="G116" i="13"/>
  <c r="G112" i="13"/>
  <c r="G108" i="13"/>
  <c r="G104" i="13"/>
  <c r="H117" i="13"/>
  <c r="H113" i="13"/>
  <c r="H109" i="13"/>
  <c r="H105" i="13"/>
  <c r="H101" i="13"/>
  <c r="I119" i="13"/>
  <c r="I115" i="13"/>
  <c r="I111" i="13"/>
  <c r="I107" i="13"/>
  <c r="I103" i="13"/>
  <c r="J120" i="13"/>
  <c r="J116" i="13"/>
  <c r="J112" i="13"/>
  <c r="J108" i="13"/>
  <c r="J104" i="13"/>
  <c r="K122" i="13"/>
  <c r="K118" i="13"/>
  <c r="K114" i="13"/>
  <c r="K110" i="13"/>
  <c r="K106" i="13"/>
  <c r="K102" i="13"/>
  <c r="L117" i="13"/>
  <c r="L113" i="13"/>
  <c r="L109" i="13"/>
  <c r="L105" i="13"/>
  <c r="L101" i="13"/>
  <c r="M116" i="13"/>
  <c r="M112" i="13"/>
  <c r="M108" i="13"/>
  <c r="M104" i="13"/>
  <c r="N117" i="13"/>
  <c r="N113" i="13"/>
  <c r="N109" i="13"/>
  <c r="N105" i="13"/>
  <c r="N101" i="13"/>
  <c r="O114" i="13"/>
  <c r="O110" i="13"/>
  <c r="O106" i="13"/>
  <c r="O102" i="13"/>
  <c r="P115" i="13"/>
  <c r="P111" i="13"/>
  <c r="P107" i="13"/>
  <c r="P103" i="13"/>
  <c r="Q114" i="13"/>
  <c r="Q110" i="13"/>
  <c r="Q106" i="13"/>
  <c r="Q102" i="13"/>
  <c r="R101" i="13"/>
  <c r="T114" i="13"/>
  <c r="T110" i="13"/>
  <c r="T106" i="13"/>
  <c r="T102" i="13"/>
  <c r="U115" i="13"/>
  <c r="U111" i="13"/>
  <c r="U107" i="13"/>
  <c r="U103" i="13"/>
  <c r="V116" i="13"/>
  <c r="V112" i="13"/>
  <c r="V108" i="13"/>
  <c r="V104" i="13"/>
  <c r="W115" i="13"/>
  <c r="W111" i="13"/>
  <c r="W107" i="13"/>
  <c r="W103" i="13"/>
  <c r="X116" i="13"/>
  <c r="X112" i="13"/>
  <c r="X108" i="13"/>
  <c r="X104" i="13"/>
  <c r="Z115" i="13"/>
  <c r="Z111" i="13"/>
  <c r="Z107" i="13"/>
  <c r="Z103" i="13"/>
  <c r="AA114" i="13"/>
  <c r="AA110" i="13"/>
  <c r="AA106" i="13"/>
  <c r="AA102" i="13"/>
  <c r="AC113" i="13"/>
  <c r="AC109" i="13"/>
  <c r="AC105" i="13"/>
  <c r="AC101" i="13"/>
  <c r="AE114" i="13"/>
  <c r="AE110" i="13"/>
  <c r="AE106" i="13"/>
  <c r="AE102" i="13"/>
  <c r="AF111" i="13"/>
  <c r="AF107" i="13"/>
  <c r="AF103" i="13"/>
  <c r="AJ114" i="13"/>
  <c r="AJ110" i="13"/>
  <c r="AJ106" i="13"/>
  <c r="AJ102" i="13"/>
  <c r="AK115" i="13"/>
  <c r="AK111" i="13"/>
  <c r="AK107" i="13"/>
  <c r="AK103" i="13"/>
  <c r="AL116" i="13"/>
  <c r="AL112" i="13"/>
  <c r="AL108" i="13"/>
  <c r="AL104" i="13"/>
  <c r="AM115" i="13"/>
  <c r="AM111" i="13"/>
  <c r="AM107" i="13"/>
  <c r="AM103" i="13"/>
  <c r="AN117" i="13"/>
  <c r="AN113" i="13"/>
  <c r="AN109" i="13"/>
  <c r="AN105" i="13"/>
  <c r="AN101" i="13"/>
  <c r="AR103" i="13"/>
  <c r="AR107" i="13"/>
  <c r="AR111" i="13"/>
  <c r="AR115" i="13"/>
  <c r="AR119" i="13"/>
  <c r="I110" i="13"/>
  <c r="I102" i="13"/>
  <c r="P106" i="13"/>
  <c r="U114" i="13"/>
  <c r="U110" i="13"/>
  <c r="W114" i="13"/>
  <c r="W110" i="13"/>
  <c r="W106" i="13"/>
  <c r="W102" i="13"/>
  <c r="Z114" i="13"/>
  <c r="Z110" i="13"/>
  <c r="Z106" i="13"/>
  <c r="Z102" i="13"/>
  <c r="AA113" i="13"/>
  <c r="AA109" i="13"/>
  <c r="AA105" i="13"/>
  <c r="AA101" i="13"/>
  <c r="AE117" i="13"/>
  <c r="AE113" i="13"/>
  <c r="AE109" i="13"/>
  <c r="AE105" i="13"/>
  <c r="AE101" i="13"/>
  <c r="AF110" i="13"/>
  <c r="AF106" i="13"/>
  <c r="AF102" i="13"/>
  <c r="AJ113" i="13"/>
  <c r="AJ109" i="13"/>
  <c r="AJ105" i="13"/>
  <c r="AK114" i="13"/>
  <c r="AK110" i="13"/>
  <c r="AK106" i="13"/>
  <c r="AK102" i="13"/>
  <c r="AM114" i="13"/>
  <c r="AM110" i="13"/>
  <c r="AM102" i="13"/>
  <c r="AQ122" i="13"/>
  <c r="AS118" i="13"/>
  <c r="AT118" i="13"/>
  <c r="AU118" i="13"/>
  <c r="AV118" i="13"/>
  <c r="AS106" i="13"/>
  <c r="AT106" i="13"/>
  <c r="AU106" i="13"/>
  <c r="AV106" i="13"/>
  <c r="AO106" i="13"/>
  <c r="AS121" i="13"/>
  <c r="AU121" i="13"/>
  <c r="AV121" i="13"/>
  <c r="AT121" i="13"/>
  <c r="AS101" i="13"/>
  <c r="AO101" i="13"/>
  <c r="AT101" i="13"/>
  <c r="AU101" i="13"/>
  <c r="AV101" i="13"/>
  <c r="G110" i="13"/>
  <c r="G102" i="13"/>
  <c r="I109" i="13"/>
  <c r="J118" i="13"/>
  <c r="J114" i="13"/>
  <c r="J106" i="13"/>
  <c r="J102" i="13"/>
  <c r="P117" i="13"/>
  <c r="P105" i="13"/>
  <c r="U117" i="13"/>
  <c r="U113" i="13"/>
  <c r="U109" i="13"/>
  <c r="U105" i="13"/>
  <c r="U101" i="13"/>
  <c r="V118" i="13"/>
  <c r="V110" i="13"/>
  <c r="V102" i="13"/>
  <c r="W113" i="13"/>
  <c r="W109" i="13"/>
  <c r="W105" i="13"/>
  <c r="W101" i="13"/>
  <c r="X114" i="13"/>
  <c r="X110" i="13"/>
  <c r="X106" i="13"/>
  <c r="X102" i="13"/>
  <c r="Z113" i="13"/>
  <c r="Z109" i="13"/>
  <c r="Z105" i="13"/>
  <c r="Z101" i="13"/>
  <c r="AE112" i="13"/>
  <c r="AE108" i="13"/>
  <c r="AE104" i="13"/>
  <c r="AF113" i="13"/>
  <c r="AF109" i="13"/>
  <c r="AF105" i="13"/>
  <c r="AF101" i="13"/>
  <c r="AK117" i="13"/>
  <c r="AK113" i="13"/>
  <c r="AK109" i="13"/>
  <c r="AK105" i="13"/>
  <c r="AK101" i="13"/>
  <c r="AL110" i="13"/>
  <c r="AL106" i="13"/>
  <c r="AL102" i="13"/>
  <c r="AM113" i="13"/>
  <c r="AM109" i="13"/>
  <c r="AM105" i="13"/>
  <c r="AM101" i="13"/>
  <c r="AN119" i="13"/>
  <c r="AN115" i="13"/>
  <c r="AN111" i="13"/>
  <c r="AN107" i="13"/>
  <c r="AN103" i="13"/>
  <c r="AO118" i="13"/>
  <c r="AR101" i="13"/>
  <c r="AR113" i="13"/>
  <c r="AR121" i="13"/>
  <c r="AS114" i="13"/>
  <c r="AT114" i="13"/>
  <c r="AU114" i="13"/>
  <c r="AV114" i="13"/>
  <c r="AO114" i="13"/>
  <c r="P114" i="13"/>
  <c r="P110" i="13"/>
  <c r="P102" i="13"/>
  <c r="U102" i="13"/>
  <c r="AS117" i="13"/>
  <c r="AT117" i="13"/>
  <c r="AU117" i="13"/>
  <c r="AV117" i="13"/>
  <c r="AS109" i="13"/>
  <c r="AO109" i="13"/>
  <c r="AT109" i="13"/>
  <c r="AU109" i="13"/>
  <c r="AV109" i="13"/>
  <c r="AS105" i="13"/>
  <c r="AO105" i="13"/>
  <c r="AT105" i="13"/>
  <c r="AU105" i="13"/>
  <c r="AV105" i="13"/>
  <c r="G118" i="13"/>
  <c r="G106" i="13"/>
  <c r="I117" i="13"/>
  <c r="I105" i="13"/>
  <c r="J110" i="13"/>
  <c r="V114" i="13"/>
  <c r="D122" i="13"/>
  <c r="D118" i="13"/>
  <c r="D114" i="13"/>
  <c r="D110" i="13"/>
  <c r="D106" i="13"/>
  <c r="D102" i="13"/>
  <c r="AS120" i="13"/>
  <c r="AT120" i="13"/>
  <c r="AU120" i="13"/>
  <c r="AV120" i="13"/>
  <c r="AS116" i="13"/>
  <c r="AT116" i="13"/>
  <c r="AU116" i="13"/>
  <c r="AV116" i="13"/>
  <c r="AS112" i="13"/>
  <c r="AT112" i="13"/>
  <c r="AU112" i="13"/>
  <c r="AV112" i="13"/>
  <c r="AO112" i="13"/>
  <c r="AS108" i="13"/>
  <c r="AT108" i="13"/>
  <c r="AU108" i="13"/>
  <c r="AV108" i="13"/>
  <c r="AO108" i="13"/>
  <c r="AS104" i="13"/>
  <c r="AT104" i="13"/>
  <c r="AU104" i="13"/>
  <c r="AV104" i="13"/>
  <c r="AO104" i="13"/>
  <c r="G121" i="13"/>
  <c r="G117" i="13"/>
  <c r="G113" i="13"/>
  <c r="G109" i="13"/>
  <c r="G105" i="13"/>
  <c r="G101" i="13"/>
  <c r="H114" i="13"/>
  <c r="H110" i="13"/>
  <c r="H106" i="13"/>
  <c r="H102" i="13"/>
  <c r="I120" i="13"/>
  <c r="I116" i="13"/>
  <c r="I112" i="13"/>
  <c r="I108" i="13"/>
  <c r="I104" i="13"/>
  <c r="J121" i="13"/>
  <c r="J117" i="13"/>
  <c r="J113" i="13"/>
  <c r="J109" i="13"/>
  <c r="J105" i="13"/>
  <c r="J101" i="13"/>
  <c r="K119" i="13"/>
  <c r="K115" i="13"/>
  <c r="K111" i="13"/>
  <c r="K107" i="13"/>
  <c r="K103" i="13"/>
  <c r="L118" i="13"/>
  <c r="L114" i="13"/>
  <c r="L110" i="13"/>
  <c r="L106" i="13"/>
  <c r="L102" i="13"/>
  <c r="M117" i="13"/>
  <c r="M113" i="13"/>
  <c r="M109" i="13"/>
  <c r="M105" i="13"/>
  <c r="M101" i="13"/>
  <c r="N114" i="13"/>
  <c r="N110" i="13"/>
  <c r="N106" i="13"/>
  <c r="N102" i="13"/>
  <c r="O115" i="13"/>
  <c r="O111" i="13"/>
  <c r="O107" i="13"/>
  <c r="O103" i="13"/>
  <c r="P116" i="13"/>
  <c r="P112" i="13"/>
  <c r="P108" i="13"/>
  <c r="P104" i="13"/>
  <c r="Q115" i="13"/>
  <c r="Q111" i="13"/>
  <c r="Q107" i="13"/>
  <c r="Q103" i="13"/>
  <c r="R102" i="13"/>
  <c r="T115" i="13"/>
  <c r="T111" i="13"/>
  <c r="T107" i="13"/>
  <c r="T103" i="13"/>
  <c r="U116" i="13"/>
  <c r="U112" i="13"/>
  <c r="U108" i="13"/>
  <c r="U104" i="13"/>
  <c r="V121" i="13"/>
  <c r="V117" i="13"/>
  <c r="V113" i="13"/>
  <c r="V109" i="13"/>
  <c r="V105" i="13"/>
  <c r="V101" i="13"/>
  <c r="W112" i="13"/>
  <c r="W108" i="13"/>
  <c r="W104" i="13"/>
  <c r="X117" i="13"/>
  <c r="X113" i="13"/>
  <c r="X109" i="13"/>
  <c r="X105" i="13"/>
  <c r="X101" i="13"/>
  <c r="Z112" i="13"/>
  <c r="Z108" i="13"/>
  <c r="Z104" i="13"/>
  <c r="AA115" i="13"/>
  <c r="AA111" i="13"/>
  <c r="AA107" i="13"/>
  <c r="AA103" i="13"/>
  <c r="AC114" i="13"/>
  <c r="AC110" i="13"/>
  <c r="AC106" i="13"/>
  <c r="AC102" i="13"/>
  <c r="AE115" i="13"/>
  <c r="AE111" i="13"/>
  <c r="AE107" i="13"/>
  <c r="AE103" i="13"/>
  <c r="AF112" i="13"/>
  <c r="AF108" i="13"/>
  <c r="AF104" i="13"/>
  <c r="AJ115" i="13"/>
  <c r="AJ111" i="13"/>
  <c r="AJ107" i="13"/>
  <c r="AJ103" i="13"/>
  <c r="AK116" i="13"/>
  <c r="AK112" i="13"/>
  <c r="AK108" i="13"/>
  <c r="AK104" i="13"/>
  <c r="AL117" i="13"/>
  <c r="AL113" i="13"/>
  <c r="AL109" i="13"/>
  <c r="AL105" i="13"/>
  <c r="AL101" i="13"/>
  <c r="AM112" i="13"/>
  <c r="AM108" i="13"/>
  <c r="AM104" i="13"/>
  <c r="AN122" i="13"/>
  <c r="AN118" i="13"/>
  <c r="AN114" i="13"/>
  <c r="AN110" i="13"/>
  <c r="AN106" i="13"/>
  <c r="AN102" i="13"/>
  <c r="AO117" i="13"/>
  <c r="AR102" i="13"/>
  <c r="AR106" i="13"/>
  <c r="AR110" i="13"/>
  <c r="AR114" i="13"/>
  <c r="AR118" i="13"/>
  <c r="C19" i="13"/>
  <c r="B19" i="13"/>
  <c r="C11" i="13"/>
  <c r="C31" i="13"/>
  <c r="C23" i="13"/>
  <c r="C15" i="13"/>
  <c r="B28" i="13"/>
  <c r="B27" i="13"/>
  <c r="B11" i="13"/>
  <c r="C29" i="13"/>
  <c r="C25" i="13"/>
  <c r="C21" i="13"/>
  <c r="C17" i="13"/>
  <c r="B12" i="13"/>
  <c r="B20" i="13"/>
  <c r="B4" i="13"/>
  <c r="C28" i="13"/>
  <c r="C24" i="13"/>
  <c r="C20" i="13"/>
  <c r="C16" i="13"/>
  <c r="C12" i="13"/>
  <c r="C8" i="13"/>
  <c r="C4" i="13"/>
  <c r="D28" i="13"/>
  <c r="D12" i="13"/>
  <c r="D4" i="13"/>
  <c r="B24" i="13"/>
  <c r="B16" i="13"/>
  <c r="B8" i="13"/>
  <c r="F24" i="13"/>
  <c r="H4" i="13"/>
  <c r="J28" i="13"/>
  <c r="K28" i="13"/>
  <c r="P16" i="13"/>
  <c r="W20" i="13"/>
  <c r="Y8" i="13"/>
  <c r="AJ16" i="13"/>
  <c r="D20" i="13"/>
  <c r="B31" i="13"/>
  <c r="B23" i="13"/>
  <c r="B15" i="13"/>
  <c r="B7" i="13"/>
  <c r="D24" i="13"/>
  <c r="D16" i="13"/>
  <c r="D8" i="13"/>
  <c r="F12" i="13"/>
  <c r="H24" i="13"/>
  <c r="J12" i="13"/>
  <c r="K12" i="13"/>
  <c r="P8" i="13"/>
  <c r="Q20" i="13"/>
  <c r="W4" i="13"/>
  <c r="F8" i="13"/>
  <c r="H20" i="13"/>
  <c r="Q4" i="13"/>
  <c r="AD4" i="13"/>
  <c r="AR8" i="13"/>
  <c r="F28" i="13"/>
  <c r="H8" i="13"/>
  <c r="P24" i="13"/>
  <c r="Y24" i="13"/>
  <c r="H13" i="13"/>
  <c r="M31" i="13"/>
  <c r="O19" i="13"/>
  <c r="S23" i="13"/>
  <c r="S7" i="13"/>
  <c r="T23" i="13"/>
  <c r="T7" i="13"/>
  <c r="U19" i="13"/>
  <c r="X19" i="13"/>
  <c r="Z31" i="13"/>
  <c r="AB17" i="13"/>
  <c r="AC29" i="13"/>
  <c r="AE19" i="13"/>
  <c r="AH23" i="13"/>
  <c r="D29" i="13"/>
  <c r="D25" i="13"/>
  <c r="D21" i="13"/>
  <c r="D17" i="13"/>
  <c r="D9" i="13"/>
  <c r="D5" i="13"/>
  <c r="F20" i="13"/>
  <c r="F11" i="13"/>
  <c r="H21" i="13"/>
  <c r="H12" i="13"/>
  <c r="J20" i="13"/>
  <c r="K4" i="13"/>
  <c r="M23" i="13"/>
  <c r="O16" i="13"/>
  <c r="P31" i="13"/>
  <c r="P15" i="13"/>
  <c r="Q12" i="13"/>
  <c r="S16" i="13"/>
  <c r="T20" i="13"/>
  <c r="T4" i="13"/>
  <c r="U11" i="13"/>
  <c r="W11" i="13"/>
  <c r="Y31" i="13"/>
  <c r="Z16" i="13"/>
  <c r="AD23" i="13"/>
  <c r="AI27" i="13"/>
  <c r="AJ17" i="13"/>
  <c r="AL21" i="13"/>
  <c r="F19" i="13"/>
  <c r="H29" i="13"/>
  <c r="M15" i="13"/>
  <c r="O27" i="13"/>
  <c r="O11" i="13"/>
  <c r="S31" i="13"/>
  <c r="S15" i="13"/>
  <c r="T31" i="13"/>
  <c r="T15" i="13"/>
  <c r="Z15" i="13"/>
  <c r="AF29" i="13"/>
  <c r="D31" i="13"/>
  <c r="D27" i="13"/>
  <c r="D23" i="13"/>
  <c r="D19" i="13"/>
  <c r="D15" i="13"/>
  <c r="D11" i="13"/>
  <c r="D7" i="13"/>
  <c r="F27" i="13"/>
  <c r="F16" i="13"/>
  <c r="F4" i="13"/>
  <c r="H28" i="13"/>
  <c r="H5" i="13"/>
  <c r="M7" i="13"/>
  <c r="O24" i="13"/>
  <c r="O8" i="13"/>
  <c r="P23" i="13"/>
  <c r="P7" i="13"/>
  <c r="Q28" i="13"/>
  <c r="U27" i="13"/>
  <c r="V19" i="13"/>
  <c r="W27" i="13"/>
  <c r="Y15" i="13"/>
  <c r="AG29" i="13"/>
  <c r="AP29" i="13"/>
  <c r="G26" i="13"/>
  <c r="AT26" i="13"/>
  <c r="AU26" i="13"/>
  <c r="AO26" i="13"/>
  <c r="AV26" i="13"/>
  <c r="AS26" i="13"/>
  <c r="AR26" i="13"/>
  <c r="AJ26" i="13"/>
  <c r="AN26" i="13"/>
  <c r="AM26" i="13"/>
  <c r="AK26" i="13"/>
  <c r="AD26" i="13"/>
  <c r="AL26" i="13"/>
  <c r="AI26" i="13"/>
  <c r="AE26" i="13"/>
  <c r="Z26" i="13"/>
  <c r="Y26" i="13"/>
  <c r="W26" i="13"/>
  <c r="AH26" i="13"/>
  <c r="Q26" i="13"/>
  <c r="K26" i="13"/>
  <c r="J26" i="13"/>
  <c r="H26" i="13"/>
  <c r="AP26" i="13"/>
  <c r="AG26" i="13"/>
  <c r="AF26" i="13"/>
  <c r="AC26" i="13"/>
  <c r="T26" i="13"/>
  <c r="S26" i="13"/>
  <c r="P26" i="13"/>
  <c r="O26" i="13"/>
  <c r="F26" i="13"/>
  <c r="G18" i="13"/>
  <c r="AR18" i="13"/>
  <c r="AJ18" i="13"/>
  <c r="AP18" i="13"/>
  <c r="AN18" i="13"/>
  <c r="AM18" i="13"/>
  <c r="AK18" i="13"/>
  <c r="AD18" i="13"/>
  <c r="AI18" i="13"/>
  <c r="AE18" i="13"/>
  <c r="Z18" i="13"/>
  <c r="Y18" i="13"/>
  <c r="W18" i="13"/>
  <c r="AB18" i="13"/>
  <c r="Q18" i="13"/>
  <c r="K18" i="13"/>
  <c r="J18" i="13"/>
  <c r="H18" i="13"/>
  <c r="AL18" i="13"/>
  <c r="T18" i="13"/>
  <c r="S18" i="13"/>
  <c r="P18" i="13"/>
  <c r="O18" i="13"/>
  <c r="F18" i="13"/>
  <c r="G10" i="13"/>
  <c r="AR10" i="13"/>
  <c r="AJ10" i="13"/>
  <c r="AP10" i="13"/>
  <c r="AN10" i="13"/>
  <c r="AM10" i="13"/>
  <c r="AK10" i="13"/>
  <c r="AD10" i="13"/>
  <c r="AL10" i="13"/>
  <c r="AI10" i="13"/>
  <c r="AE10" i="13"/>
  <c r="Z10" i="13"/>
  <c r="Y10" i="13"/>
  <c r="W10" i="13"/>
  <c r="AH10" i="13"/>
  <c r="Q10" i="13"/>
  <c r="K10" i="13"/>
  <c r="J10" i="13"/>
  <c r="H10" i="13"/>
  <c r="AG10" i="13"/>
  <c r="AF10" i="13"/>
  <c r="AC10" i="13"/>
  <c r="T10" i="13"/>
  <c r="S10" i="13"/>
  <c r="P10" i="13"/>
  <c r="O10" i="13"/>
  <c r="F10" i="13"/>
  <c r="I22" i="13"/>
  <c r="I6" i="13"/>
  <c r="L30" i="13"/>
  <c r="L14" i="13"/>
  <c r="N14" i="13"/>
  <c r="R30" i="13"/>
  <c r="U22" i="13"/>
  <c r="U6" i="13"/>
  <c r="V26" i="13"/>
  <c r="X26" i="13"/>
  <c r="X10" i="13"/>
  <c r="G21" i="13"/>
  <c r="AT21" i="13"/>
  <c r="AO21" i="13"/>
  <c r="AV21" i="13"/>
  <c r="AU21" i="13"/>
  <c r="AS21" i="13"/>
  <c r="AN21" i="13"/>
  <c r="AM21" i="13"/>
  <c r="AK21" i="13"/>
  <c r="AD21" i="13"/>
  <c r="AR21" i="13"/>
  <c r="AI21" i="13"/>
  <c r="AH21" i="13"/>
  <c r="AE21" i="13"/>
  <c r="AB21" i="13"/>
  <c r="Z21" i="13"/>
  <c r="Y21" i="13"/>
  <c r="W21" i="13"/>
  <c r="AP21" i="13"/>
  <c r="AJ21" i="13"/>
  <c r="X21" i="13"/>
  <c r="V21" i="13"/>
  <c r="AG21" i="13"/>
  <c r="AF21" i="13"/>
  <c r="AC21" i="13"/>
  <c r="T21" i="13"/>
  <c r="S21" i="13"/>
  <c r="P21" i="13"/>
  <c r="O21" i="13"/>
  <c r="F21" i="13"/>
  <c r="U21" i="13"/>
  <c r="M21" i="13"/>
  <c r="G13" i="13"/>
  <c r="AP13" i="13"/>
  <c r="AN13" i="13"/>
  <c r="AM13" i="13"/>
  <c r="AK13" i="13"/>
  <c r="AD13" i="13"/>
  <c r="AI13" i="13"/>
  <c r="AH13" i="13"/>
  <c r="AE13" i="13"/>
  <c r="AB13" i="13"/>
  <c r="Z13" i="13"/>
  <c r="Y13" i="13"/>
  <c r="W13" i="13"/>
  <c r="AL13" i="13"/>
  <c r="AJ13" i="13"/>
  <c r="X13" i="13"/>
  <c r="V13" i="13"/>
  <c r="AR13" i="13"/>
  <c r="T13" i="13"/>
  <c r="S13" i="13"/>
  <c r="P13" i="13"/>
  <c r="O13" i="13"/>
  <c r="F13" i="13"/>
  <c r="U13" i="13"/>
  <c r="M13" i="13"/>
  <c r="G5" i="13"/>
  <c r="AP5" i="13"/>
  <c r="AN5" i="13"/>
  <c r="AM5" i="13"/>
  <c r="AK5" i="13"/>
  <c r="AD5" i="13"/>
  <c r="AI5" i="13"/>
  <c r="AH5" i="13"/>
  <c r="AE5" i="13"/>
  <c r="AB5" i="13"/>
  <c r="Z5" i="13"/>
  <c r="Y5" i="13"/>
  <c r="W5" i="13"/>
  <c r="AR5" i="13"/>
  <c r="AJ5" i="13"/>
  <c r="X5" i="13"/>
  <c r="V5" i="13"/>
  <c r="AL5" i="13"/>
  <c r="AG5" i="13"/>
  <c r="AF5" i="13"/>
  <c r="AC5" i="13"/>
  <c r="T5" i="13"/>
  <c r="S5" i="13"/>
  <c r="P5" i="13"/>
  <c r="O5" i="13"/>
  <c r="F5" i="13"/>
  <c r="U5" i="13"/>
  <c r="M5" i="13"/>
  <c r="I29" i="13"/>
  <c r="I13" i="13"/>
  <c r="J17" i="13"/>
  <c r="K17" i="13"/>
  <c r="L29" i="13"/>
  <c r="L13" i="13"/>
  <c r="M22" i="13"/>
  <c r="M14" i="13"/>
  <c r="N29" i="13"/>
  <c r="N13" i="13"/>
  <c r="Q25" i="13"/>
  <c r="Q9" i="13"/>
  <c r="R21" i="13"/>
  <c r="R13" i="13"/>
  <c r="R5" i="13"/>
  <c r="AA18" i="13"/>
  <c r="AB10" i="13"/>
  <c r="AC18" i="13"/>
  <c r="AF18" i="13"/>
  <c r="AG18" i="13"/>
  <c r="B30" i="13"/>
  <c r="B26" i="13"/>
  <c r="B22" i="13"/>
  <c r="B18" i="13"/>
  <c r="B14" i="13"/>
  <c r="B10" i="13"/>
  <c r="B6" i="13"/>
  <c r="G28" i="13"/>
  <c r="AT28" i="13"/>
  <c r="AU28" i="13"/>
  <c r="AV28" i="13"/>
  <c r="AS28" i="13"/>
  <c r="AO28" i="13"/>
  <c r="AN28" i="13"/>
  <c r="AM28" i="13"/>
  <c r="AK28" i="13"/>
  <c r="AR28" i="13"/>
  <c r="AP28" i="13"/>
  <c r="AL28" i="13"/>
  <c r="AI28" i="13"/>
  <c r="AH28" i="13"/>
  <c r="AE28" i="13"/>
  <c r="AG28" i="13"/>
  <c r="AF28" i="13"/>
  <c r="AC28" i="13"/>
  <c r="AB28" i="13"/>
  <c r="AJ28" i="13"/>
  <c r="X28" i="13"/>
  <c r="V28" i="13"/>
  <c r="AA28" i="13"/>
  <c r="AD28" i="13"/>
  <c r="U28" i="13"/>
  <c r="M28" i="13"/>
  <c r="Z28" i="13"/>
  <c r="Y28" i="13"/>
  <c r="R28" i="13"/>
  <c r="N28" i="13"/>
  <c r="L28" i="13"/>
  <c r="I28" i="13"/>
  <c r="G24" i="13"/>
  <c r="AT24" i="13"/>
  <c r="AU24" i="13"/>
  <c r="AV24" i="13"/>
  <c r="AS24" i="13"/>
  <c r="AO24" i="13"/>
  <c r="AN24" i="13"/>
  <c r="AM24" i="13"/>
  <c r="AK24" i="13"/>
  <c r="AR24" i="13"/>
  <c r="AP24" i="13"/>
  <c r="AL24" i="13"/>
  <c r="AI24" i="13"/>
  <c r="AH24" i="13"/>
  <c r="AE24" i="13"/>
  <c r="AG24" i="13"/>
  <c r="AF24" i="13"/>
  <c r="AC24" i="13"/>
  <c r="AB24" i="13"/>
  <c r="AD24" i="13"/>
  <c r="X24" i="13"/>
  <c r="V24" i="13"/>
  <c r="AA24" i="13"/>
  <c r="AJ24" i="13"/>
  <c r="U24" i="13"/>
  <c r="M24" i="13"/>
  <c r="W24" i="13"/>
  <c r="R24" i="13"/>
  <c r="N24" i="13"/>
  <c r="L24" i="13"/>
  <c r="I24" i="13"/>
  <c r="G20" i="13"/>
  <c r="AT20" i="13"/>
  <c r="AV20" i="13"/>
  <c r="AU20" i="13"/>
  <c r="AS20" i="13"/>
  <c r="AO20" i="13"/>
  <c r="AN20" i="13"/>
  <c r="AM20" i="13"/>
  <c r="AK20" i="13"/>
  <c r="AR20" i="13"/>
  <c r="AP20" i="13"/>
  <c r="AL20" i="13"/>
  <c r="AI20" i="13"/>
  <c r="AH20" i="13"/>
  <c r="AE20" i="13"/>
  <c r="AG20" i="13"/>
  <c r="AF20" i="13"/>
  <c r="AC20" i="13"/>
  <c r="AB20" i="13"/>
  <c r="AJ20" i="13"/>
  <c r="X20" i="13"/>
  <c r="V20" i="13"/>
  <c r="AA20" i="13"/>
  <c r="U20" i="13"/>
  <c r="M20" i="13"/>
  <c r="Z20" i="13"/>
  <c r="Y20" i="13"/>
  <c r="R20" i="13"/>
  <c r="N20" i="13"/>
  <c r="L20" i="13"/>
  <c r="I20" i="13"/>
  <c r="G16" i="13"/>
  <c r="AP16" i="13"/>
  <c r="AN16" i="13"/>
  <c r="AM16" i="13"/>
  <c r="AK16" i="13"/>
  <c r="AL16" i="13"/>
  <c r="AI16" i="13"/>
  <c r="AH16" i="13"/>
  <c r="AE16" i="13"/>
  <c r="AG16" i="13"/>
  <c r="AF16" i="13"/>
  <c r="AC16" i="13"/>
  <c r="AB16" i="13"/>
  <c r="AR16" i="13"/>
  <c r="AD16" i="13"/>
  <c r="X16" i="13"/>
  <c r="V16" i="13"/>
  <c r="AA16" i="13"/>
  <c r="U16" i="13"/>
  <c r="M16" i="13"/>
  <c r="W16" i="13"/>
  <c r="R16" i="13"/>
  <c r="N16" i="13"/>
  <c r="L16" i="13"/>
  <c r="I16" i="13"/>
  <c r="G12" i="13"/>
  <c r="AP12" i="13"/>
  <c r="AN12" i="13"/>
  <c r="AM12" i="13"/>
  <c r="AK12" i="13"/>
  <c r="AL12" i="13"/>
  <c r="AI12" i="13"/>
  <c r="AH12" i="13"/>
  <c r="AE12" i="13"/>
  <c r="AR12" i="13"/>
  <c r="AG12" i="13"/>
  <c r="AF12" i="13"/>
  <c r="AC12" i="13"/>
  <c r="AB12" i="13"/>
  <c r="AJ12" i="13"/>
  <c r="X12" i="13"/>
  <c r="V12" i="13"/>
  <c r="AA12" i="13"/>
  <c r="AD12" i="13"/>
  <c r="U12" i="13"/>
  <c r="M12" i="13"/>
  <c r="Z12" i="13"/>
  <c r="Y12" i="13"/>
  <c r="R12" i="13"/>
  <c r="N12" i="13"/>
  <c r="L12" i="13"/>
  <c r="I12" i="13"/>
  <c r="G8" i="13"/>
  <c r="AP8" i="13"/>
  <c r="AN8" i="13"/>
  <c r="AM8" i="13"/>
  <c r="AK8" i="13"/>
  <c r="AL8" i="13"/>
  <c r="AI8" i="13"/>
  <c r="AH8" i="13"/>
  <c r="AE8" i="13"/>
  <c r="AG8" i="13"/>
  <c r="AF8" i="13"/>
  <c r="AC8" i="13"/>
  <c r="AB8" i="13"/>
  <c r="AD8" i="13"/>
  <c r="X8" i="13"/>
  <c r="V8" i="13"/>
  <c r="AA8" i="13"/>
  <c r="AJ8" i="13"/>
  <c r="U8" i="13"/>
  <c r="M8" i="13"/>
  <c r="W8" i="13"/>
  <c r="R8" i="13"/>
  <c r="N8" i="13"/>
  <c r="L8" i="13"/>
  <c r="I8" i="13"/>
  <c r="G4" i="13"/>
  <c r="AP4" i="13"/>
  <c r="AN4" i="13"/>
  <c r="AM4" i="13"/>
  <c r="AK4" i="13"/>
  <c r="AL4" i="13"/>
  <c r="AI4" i="13"/>
  <c r="AH4" i="13"/>
  <c r="AE4" i="13"/>
  <c r="AR4" i="13"/>
  <c r="AG4" i="13"/>
  <c r="AF4" i="13"/>
  <c r="AC4" i="13"/>
  <c r="AB4" i="13"/>
  <c r="AA4" i="13"/>
  <c r="AJ4" i="13"/>
  <c r="X4" i="13"/>
  <c r="V4" i="13"/>
  <c r="U4" i="13"/>
  <c r="M4" i="13"/>
  <c r="Z4" i="13"/>
  <c r="Y4" i="13"/>
  <c r="R4" i="13"/>
  <c r="N4" i="13"/>
  <c r="L4" i="13"/>
  <c r="I4" i="13"/>
  <c r="F31" i="13"/>
  <c r="F23" i="13"/>
  <c r="F15" i="13"/>
  <c r="F7" i="13"/>
  <c r="I26" i="13"/>
  <c r="I18" i="13"/>
  <c r="I10" i="13"/>
  <c r="J24" i="13"/>
  <c r="J16" i="13"/>
  <c r="J8" i="13"/>
  <c r="K24" i="13"/>
  <c r="K16" i="13"/>
  <c r="K8" i="13"/>
  <c r="L26" i="13"/>
  <c r="L18" i="13"/>
  <c r="L10" i="13"/>
  <c r="M27" i="13"/>
  <c r="M19" i="13"/>
  <c r="M11" i="13"/>
  <c r="N26" i="13"/>
  <c r="N18" i="13"/>
  <c r="N10" i="13"/>
  <c r="O23" i="13"/>
  <c r="O7" i="13"/>
  <c r="P28" i="13"/>
  <c r="P20" i="13"/>
  <c r="P12" i="13"/>
  <c r="P4" i="13"/>
  <c r="Q24" i="13"/>
  <c r="Q16" i="13"/>
  <c r="Q8" i="13"/>
  <c r="R26" i="13"/>
  <c r="R18" i="13"/>
  <c r="R10" i="13"/>
  <c r="S28" i="13"/>
  <c r="S20" i="13"/>
  <c r="S12" i="13"/>
  <c r="S4" i="13"/>
  <c r="T19" i="13"/>
  <c r="U26" i="13"/>
  <c r="U18" i="13"/>
  <c r="U10" i="13"/>
  <c r="V18" i="13"/>
  <c r="X18" i="13"/>
  <c r="Z24" i="13"/>
  <c r="Z8" i="13"/>
  <c r="AA13" i="13"/>
  <c r="AC13" i="13"/>
  <c r="AD20" i="13"/>
  <c r="AF13" i="13"/>
  <c r="AG13" i="13"/>
  <c r="AH18" i="13"/>
  <c r="G30" i="13"/>
  <c r="AT30" i="13"/>
  <c r="AU30" i="13"/>
  <c r="AO30" i="13"/>
  <c r="AV30" i="13"/>
  <c r="AS30" i="13"/>
  <c r="AP30" i="13"/>
  <c r="AL30" i="13"/>
  <c r="AJ30" i="13"/>
  <c r="AD30" i="13"/>
  <c r="AG30" i="13"/>
  <c r="AF30" i="13"/>
  <c r="AC30" i="13"/>
  <c r="AN30" i="13"/>
  <c r="AM30" i="13"/>
  <c r="AK30" i="13"/>
  <c r="AH30" i="13"/>
  <c r="AB30" i="13"/>
  <c r="Z30" i="13"/>
  <c r="Y30" i="13"/>
  <c r="W30" i="13"/>
  <c r="AI30" i="13"/>
  <c r="AA30" i="13"/>
  <c r="X30" i="13"/>
  <c r="V30" i="13"/>
  <c r="Q30" i="13"/>
  <c r="K30" i="13"/>
  <c r="J30" i="13"/>
  <c r="H30" i="13"/>
  <c r="T30" i="13"/>
  <c r="S30" i="13"/>
  <c r="P30" i="13"/>
  <c r="O30" i="13"/>
  <c r="F30" i="13"/>
  <c r="G22" i="13"/>
  <c r="AT22" i="13"/>
  <c r="AU22" i="13"/>
  <c r="AO22" i="13"/>
  <c r="AV22" i="13"/>
  <c r="AS22" i="13"/>
  <c r="AP22" i="13"/>
  <c r="AL22" i="13"/>
  <c r="AJ22" i="13"/>
  <c r="AD22" i="13"/>
  <c r="AG22" i="13"/>
  <c r="AF22" i="13"/>
  <c r="AC22" i="13"/>
  <c r="AR22" i="13"/>
  <c r="AH22" i="13"/>
  <c r="AB22" i="13"/>
  <c r="Z22" i="13"/>
  <c r="Y22" i="13"/>
  <c r="W22" i="13"/>
  <c r="AE22" i="13"/>
  <c r="AA22" i="13"/>
  <c r="X22" i="13"/>
  <c r="V22" i="13"/>
  <c r="Q22" i="13"/>
  <c r="K22" i="13"/>
  <c r="J22" i="13"/>
  <c r="H22" i="13"/>
  <c r="T22" i="13"/>
  <c r="S22" i="13"/>
  <c r="P22" i="13"/>
  <c r="O22" i="13"/>
  <c r="F22" i="13"/>
  <c r="G14" i="13"/>
  <c r="AR14" i="13"/>
  <c r="AL14" i="13"/>
  <c r="AJ14" i="13"/>
  <c r="AD14" i="13"/>
  <c r="AG14" i="13"/>
  <c r="AF14" i="13"/>
  <c r="AC14" i="13"/>
  <c r="AP14" i="13"/>
  <c r="AN14" i="13"/>
  <c r="AM14" i="13"/>
  <c r="AK14" i="13"/>
  <c r="AH14" i="13"/>
  <c r="AB14" i="13"/>
  <c r="Z14" i="13"/>
  <c r="Y14" i="13"/>
  <c r="W14" i="13"/>
  <c r="AI14" i="13"/>
  <c r="AA14" i="13"/>
  <c r="X14" i="13"/>
  <c r="V14" i="13"/>
  <c r="Q14" i="13"/>
  <c r="K14" i="13"/>
  <c r="J14" i="13"/>
  <c r="H14" i="13"/>
  <c r="T14" i="13"/>
  <c r="S14" i="13"/>
  <c r="P14" i="13"/>
  <c r="O14" i="13"/>
  <c r="F14" i="13"/>
  <c r="G6" i="13"/>
  <c r="AR6" i="13"/>
  <c r="AL6" i="13"/>
  <c r="AJ6" i="13"/>
  <c r="AD6" i="13"/>
  <c r="AG6" i="13"/>
  <c r="AF6" i="13"/>
  <c r="AC6" i="13"/>
  <c r="AH6" i="13"/>
  <c r="AB6" i="13"/>
  <c r="Z6" i="13"/>
  <c r="Y6" i="13"/>
  <c r="W6" i="13"/>
  <c r="AN6" i="13"/>
  <c r="AM6" i="13"/>
  <c r="AK6" i="13"/>
  <c r="AE6" i="13"/>
  <c r="AA6" i="13"/>
  <c r="X6" i="13"/>
  <c r="V6" i="13"/>
  <c r="Q6" i="13"/>
  <c r="K6" i="13"/>
  <c r="J6" i="13"/>
  <c r="H6" i="13"/>
  <c r="T6" i="13"/>
  <c r="S6" i="13"/>
  <c r="P6" i="13"/>
  <c r="O6" i="13"/>
  <c r="F6" i="13"/>
  <c r="I30" i="13"/>
  <c r="I14" i="13"/>
  <c r="L22" i="13"/>
  <c r="L6" i="13"/>
  <c r="N30" i="13"/>
  <c r="N22" i="13"/>
  <c r="N6" i="13"/>
  <c r="R22" i="13"/>
  <c r="R14" i="13"/>
  <c r="R6" i="13"/>
  <c r="U30" i="13"/>
  <c r="U14" i="13"/>
  <c r="V10" i="13"/>
  <c r="AE30" i="13"/>
  <c r="AI6" i="13"/>
  <c r="AK22" i="13"/>
  <c r="AM22" i="13"/>
  <c r="AN22" i="13"/>
  <c r="G29" i="13"/>
  <c r="AT29" i="13"/>
  <c r="AO29" i="13"/>
  <c r="AV29" i="13"/>
  <c r="AU29" i="13"/>
  <c r="AS29" i="13"/>
  <c r="AN29" i="13"/>
  <c r="AM29" i="13"/>
  <c r="AK29" i="13"/>
  <c r="AD29" i="13"/>
  <c r="AR29" i="13"/>
  <c r="AI29" i="13"/>
  <c r="AH29" i="13"/>
  <c r="AE29" i="13"/>
  <c r="AB29" i="13"/>
  <c r="Z29" i="13"/>
  <c r="Y29" i="13"/>
  <c r="W29" i="13"/>
  <c r="AL29" i="13"/>
  <c r="AJ29" i="13"/>
  <c r="X29" i="13"/>
  <c r="V29" i="13"/>
  <c r="T29" i="13"/>
  <c r="S29" i="13"/>
  <c r="P29" i="13"/>
  <c r="O29" i="13"/>
  <c r="F29" i="13"/>
  <c r="U29" i="13"/>
  <c r="M29" i="13"/>
  <c r="G25" i="13"/>
  <c r="AT25" i="13"/>
  <c r="AO25" i="13"/>
  <c r="AV25" i="13"/>
  <c r="AU25" i="13"/>
  <c r="AS25" i="13"/>
  <c r="AN25" i="13"/>
  <c r="AM25" i="13"/>
  <c r="AK25" i="13"/>
  <c r="AD25" i="13"/>
  <c r="AP25" i="13"/>
  <c r="AL25" i="13"/>
  <c r="AI25" i="13"/>
  <c r="AH25" i="13"/>
  <c r="AE25" i="13"/>
  <c r="Z25" i="13"/>
  <c r="Y25" i="13"/>
  <c r="W25" i="13"/>
  <c r="AG25" i="13"/>
  <c r="AF25" i="13"/>
  <c r="AC25" i="13"/>
  <c r="X25" i="13"/>
  <c r="V25" i="13"/>
  <c r="T25" i="13"/>
  <c r="S25" i="13"/>
  <c r="P25" i="13"/>
  <c r="O25" i="13"/>
  <c r="F25" i="13"/>
  <c r="AR25" i="13"/>
  <c r="AJ25" i="13"/>
  <c r="AB25" i="13"/>
  <c r="AA25" i="13"/>
  <c r="U25" i="13"/>
  <c r="M25" i="13"/>
  <c r="G17" i="13"/>
  <c r="AP17" i="13"/>
  <c r="AN17" i="13"/>
  <c r="AM17" i="13"/>
  <c r="AK17" i="13"/>
  <c r="AR17" i="13"/>
  <c r="AD17" i="13"/>
  <c r="AL17" i="13"/>
  <c r="AI17" i="13"/>
  <c r="AH17" i="13"/>
  <c r="AE17" i="13"/>
  <c r="Z17" i="13"/>
  <c r="Y17" i="13"/>
  <c r="W17" i="13"/>
  <c r="AG17" i="13"/>
  <c r="AF17" i="13"/>
  <c r="AC17" i="13"/>
  <c r="X17" i="13"/>
  <c r="V17" i="13"/>
  <c r="T17" i="13"/>
  <c r="S17" i="13"/>
  <c r="P17" i="13"/>
  <c r="O17" i="13"/>
  <c r="F17" i="13"/>
  <c r="AA17" i="13"/>
  <c r="U17" i="13"/>
  <c r="M17" i="13"/>
  <c r="G9" i="13"/>
  <c r="AP9" i="13"/>
  <c r="AN9" i="13"/>
  <c r="AM9" i="13"/>
  <c r="AK9" i="13"/>
  <c r="AR9" i="13"/>
  <c r="AD9" i="13"/>
  <c r="AL9" i="13"/>
  <c r="AI9" i="13"/>
  <c r="AH9" i="13"/>
  <c r="AE9" i="13"/>
  <c r="Z9" i="13"/>
  <c r="Y9" i="13"/>
  <c r="W9" i="13"/>
  <c r="AG9" i="13"/>
  <c r="AF9" i="13"/>
  <c r="AC9" i="13"/>
  <c r="X9" i="13"/>
  <c r="V9" i="13"/>
  <c r="T9" i="13"/>
  <c r="S9" i="13"/>
  <c r="P9" i="13"/>
  <c r="O9" i="13"/>
  <c r="F9" i="13"/>
  <c r="AJ9" i="13"/>
  <c r="AB9" i="13"/>
  <c r="AA9" i="13"/>
  <c r="U9" i="13"/>
  <c r="M9" i="13"/>
  <c r="I21" i="13"/>
  <c r="I5" i="13"/>
  <c r="J25" i="13"/>
  <c r="J9" i="13"/>
  <c r="K25" i="13"/>
  <c r="K9" i="13"/>
  <c r="L21" i="13"/>
  <c r="L5" i="13"/>
  <c r="M30" i="13"/>
  <c r="M6" i="13"/>
  <c r="N21" i="13"/>
  <c r="N5" i="13"/>
  <c r="Q17" i="13"/>
  <c r="R29" i="13"/>
  <c r="B29" i="13"/>
  <c r="B25" i="13"/>
  <c r="B21" i="13"/>
  <c r="B17" i="13"/>
  <c r="B13" i="13"/>
  <c r="B9" i="13"/>
  <c r="B5" i="13"/>
  <c r="G31" i="13"/>
  <c r="AT31" i="13"/>
  <c r="AV31" i="13"/>
  <c r="AU31" i="13"/>
  <c r="AO31" i="13"/>
  <c r="AS31" i="13"/>
  <c r="AR31" i="13"/>
  <c r="AP31" i="13"/>
  <c r="AL31" i="13"/>
  <c r="AN31" i="13"/>
  <c r="AM31" i="13"/>
  <c r="AK31" i="13"/>
  <c r="AG31" i="13"/>
  <c r="AF31" i="13"/>
  <c r="AC31" i="13"/>
  <c r="AB31" i="13"/>
  <c r="AJ31" i="13"/>
  <c r="AI31" i="13"/>
  <c r="AE31" i="13"/>
  <c r="AA31" i="13"/>
  <c r="W31" i="13"/>
  <c r="R31" i="13"/>
  <c r="N31" i="13"/>
  <c r="L31" i="13"/>
  <c r="I31" i="13"/>
  <c r="AH31" i="13"/>
  <c r="AD31" i="13"/>
  <c r="X31" i="13"/>
  <c r="V31" i="13"/>
  <c r="Q31" i="13"/>
  <c r="K31" i="13"/>
  <c r="J31" i="13"/>
  <c r="H31" i="13"/>
  <c r="G27" i="13"/>
  <c r="AT27" i="13"/>
  <c r="AV27" i="13"/>
  <c r="AU27" i="13"/>
  <c r="AO27" i="13"/>
  <c r="AS27" i="13"/>
  <c r="AR27" i="13"/>
  <c r="AP27" i="13"/>
  <c r="AL27" i="13"/>
  <c r="AG27" i="13"/>
  <c r="AF27" i="13"/>
  <c r="AC27" i="13"/>
  <c r="AB27" i="13"/>
  <c r="AJ27" i="13"/>
  <c r="AN27" i="13"/>
  <c r="AM27" i="13"/>
  <c r="AK27" i="13"/>
  <c r="AH27" i="13"/>
  <c r="AA27" i="13"/>
  <c r="AD27" i="13"/>
  <c r="Z27" i="13"/>
  <c r="Y27" i="13"/>
  <c r="R27" i="13"/>
  <c r="N27" i="13"/>
  <c r="L27" i="13"/>
  <c r="I27" i="13"/>
  <c r="AE27" i="13"/>
  <c r="Q27" i="13"/>
  <c r="K27" i="13"/>
  <c r="J27" i="13"/>
  <c r="H27" i="13"/>
  <c r="G23" i="13"/>
  <c r="AT23" i="13"/>
  <c r="AV23" i="13"/>
  <c r="AO23" i="13"/>
  <c r="AU23" i="13"/>
  <c r="AS23" i="13"/>
  <c r="AR23" i="13"/>
  <c r="AP23" i="13"/>
  <c r="AL23" i="13"/>
  <c r="AN23" i="13"/>
  <c r="AM23" i="13"/>
  <c r="AK23" i="13"/>
  <c r="AG23" i="13"/>
  <c r="AF23" i="13"/>
  <c r="AC23" i="13"/>
  <c r="AB23" i="13"/>
  <c r="AJ23" i="13"/>
  <c r="AI23" i="13"/>
  <c r="AE23" i="13"/>
  <c r="AA23" i="13"/>
  <c r="W23" i="13"/>
  <c r="R23" i="13"/>
  <c r="N23" i="13"/>
  <c r="L23" i="13"/>
  <c r="I23" i="13"/>
  <c r="X23" i="13"/>
  <c r="V23" i="13"/>
  <c r="Q23" i="13"/>
  <c r="K23" i="13"/>
  <c r="J23" i="13"/>
  <c r="H23" i="13"/>
  <c r="G19" i="13"/>
  <c r="AT19" i="13"/>
  <c r="AU19" i="13"/>
  <c r="AV19" i="13"/>
  <c r="AO19" i="13"/>
  <c r="AS19" i="13"/>
  <c r="AL19" i="13"/>
  <c r="AR19" i="13"/>
  <c r="AG19" i="13"/>
  <c r="AF19" i="13"/>
  <c r="AC19" i="13"/>
  <c r="AB19" i="13"/>
  <c r="AJ19" i="13"/>
  <c r="AH19" i="13"/>
  <c r="AA19" i="13"/>
  <c r="AD19" i="13"/>
  <c r="Z19" i="13"/>
  <c r="Y19" i="13"/>
  <c r="R19" i="13"/>
  <c r="N19" i="13"/>
  <c r="L19" i="13"/>
  <c r="I19" i="13"/>
  <c r="AP19" i="13"/>
  <c r="AN19" i="13"/>
  <c r="AM19" i="13"/>
  <c r="AK19" i="13"/>
  <c r="AI19" i="13"/>
  <c r="Q19" i="13"/>
  <c r="K19" i="13"/>
  <c r="J19" i="13"/>
  <c r="H19" i="13"/>
  <c r="G15" i="13"/>
  <c r="AL15" i="13"/>
  <c r="AR15" i="13"/>
  <c r="AP15" i="13"/>
  <c r="AN15" i="13"/>
  <c r="AM15" i="13"/>
  <c r="AK15" i="13"/>
  <c r="AG15" i="13"/>
  <c r="AF15" i="13"/>
  <c r="AC15" i="13"/>
  <c r="AB15" i="13"/>
  <c r="AJ15" i="13"/>
  <c r="AI15" i="13"/>
  <c r="AE15" i="13"/>
  <c r="AA15" i="13"/>
  <c r="W15" i="13"/>
  <c r="R15" i="13"/>
  <c r="N15" i="13"/>
  <c r="L15" i="13"/>
  <c r="I15" i="13"/>
  <c r="AH15" i="13"/>
  <c r="AD15" i="13"/>
  <c r="X15" i="13"/>
  <c r="V15" i="13"/>
  <c r="Q15" i="13"/>
  <c r="K15" i="13"/>
  <c r="J15" i="13"/>
  <c r="H15" i="13"/>
  <c r="G11" i="13"/>
  <c r="AL11" i="13"/>
  <c r="AR11" i="13"/>
  <c r="AG11" i="13"/>
  <c r="AF11" i="13"/>
  <c r="AC11" i="13"/>
  <c r="AB11" i="13"/>
  <c r="AJ11" i="13"/>
  <c r="AP11" i="13"/>
  <c r="AN11" i="13"/>
  <c r="AM11" i="13"/>
  <c r="AK11" i="13"/>
  <c r="AH11" i="13"/>
  <c r="AA11" i="13"/>
  <c r="AD11" i="13"/>
  <c r="Z11" i="13"/>
  <c r="Y11" i="13"/>
  <c r="R11" i="13"/>
  <c r="N11" i="13"/>
  <c r="L11" i="13"/>
  <c r="I11" i="13"/>
  <c r="AE11" i="13"/>
  <c r="Q11" i="13"/>
  <c r="K11" i="13"/>
  <c r="J11" i="13"/>
  <c r="H11" i="13"/>
  <c r="G7" i="13"/>
  <c r="AL7" i="13"/>
  <c r="AR7" i="13"/>
  <c r="AP7" i="13"/>
  <c r="AN7" i="13"/>
  <c r="AM7" i="13"/>
  <c r="AK7" i="13"/>
  <c r="AG7" i="13"/>
  <c r="AF7" i="13"/>
  <c r="AC7" i="13"/>
  <c r="AB7" i="13"/>
  <c r="AJ7" i="13"/>
  <c r="AI7" i="13"/>
  <c r="AE7" i="13"/>
  <c r="AA7" i="13"/>
  <c r="W7" i="13"/>
  <c r="R7" i="13"/>
  <c r="N7" i="13"/>
  <c r="L7" i="13"/>
  <c r="I7" i="13"/>
  <c r="X7" i="13"/>
  <c r="V7" i="13"/>
  <c r="Q7" i="13"/>
  <c r="K7" i="13"/>
  <c r="J7" i="13"/>
  <c r="H7" i="13"/>
  <c r="I25" i="13"/>
  <c r="I17" i="13"/>
  <c r="I9" i="13"/>
  <c r="J29" i="13"/>
  <c r="J21" i="13"/>
  <c r="J13" i="13"/>
  <c r="J5" i="13"/>
  <c r="K29" i="13"/>
  <c r="K21" i="13"/>
  <c r="K13" i="13"/>
  <c r="K5" i="13"/>
  <c r="L25" i="13"/>
  <c r="L17" i="13"/>
  <c r="L9" i="13"/>
  <c r="M26" i="13"/>
  <c r="M18" i="13"/>
  <c r="M10" i="13"/>
  <c r="N25" i="13"/>
  <c r="N17" i="13"/>
  <c r="N9" i="13"/>
  <c r="O28" i="13"/>
  <c r="O20" i="13"/>
  <c r="O12" i="13"/>
  <c r="O4" i="13"/>
  <c r="P27" i="13"/>
  <c r="P19" i="13"/>
  <c r="P11" i="13"/>
  <c r="Q29" i="13"/>
  <c r="Q21" i="13"/>
  <c r="Q13" i="13"/>
  <c r="Q5" i="13"/>
  <c r="R25" i="13"/>
  <c r="R17" i="13"/>
  <c r="R9" i="13"/>
  <c r="S27" i="13"/>
  <c r="S19" i="13"/>
  <c r="S11" i="13"/>
  <c r="T24" i="13"/>
  <c r="T16" i="13"/>
  <c r="T8" i="13"/>
  <c r="U31" i="13"/>
  <c r="U23" i="13"/>
  <c r="U15" i="13"/>
  <c r="U7" i="13"/>
  <c r="V27" i="13"/>
  <c r="V11" i="13"/>
  <c r="W28" i="13"/>
  <c r="W12" i="13"/>
  <c r="X27" i="13"/>
  <c r="X11" i="13"/>
  <c r="Y16" i="13"/>
  <c r="Z23" i="13"/>
  <c r="Z7" i="13"/>
  <c r="AA26" i="13"/>
  <c r="AA10" i="13"/>
  <c r="AB26" i="13"/>
  <c r="AD7" i="13"/>
  <c r="AH7" i="13"/>
  <c r="AI11" i="13"/>
  <c r="C4" i="1"/>
  <c r="C3" i="1"/>
  <c r="E3" i="23" l="1"/>
  <c r="E60" i="23"/>
  <c r="B4" i="21"/>
  <c r="A63" i="20"/>
  <c r="A64" i="20"/>
  <c r="A47" i="20"/>
  <c r="A50" i="20"/>
  <c r="A36" i="20"/>
  <c r="A51" i="20"/>
  <c r="A35" i="20"/>
  <c r="A46" i="20"/>
  <c r="A66" i="20"/>
  <c r="A55" i="20"/>
  <c r="A42" i="20"/>
  <c r="A62" i="20"/>
  <c r="A60" i="20"/>
  <c r="A38" i="20"/>
  <c r="A65" i="20"/>
  <c r="A41" i="20"/>
  <c r="A49" i="20"/>
  <c r="A58" i="20"/>
  <c r="A44" i="20"/>
  <c r="A57" i="20"/>
  <c r="A40" i="20"/>
  <c r="A52" i="20"/>
  <c r="A45" i="20"/>
  <c r="A56" i="20"/>
  <c r="A43" i="20"/>
  <c r="A39" i="20"/>
  <c r="A37" i="20"/>
  <c r="A48" i="20"/>
  <c r="A61" i="20"/>
  <c r="A59" i="20"/>
  <c r="A54" i="20"/>
  <c r="A53" i="20"/>
  <c r="A26" i="20"/>
  <c r="A27" i="20"/>
  <c r="A5" i="20"/>
  <c r="A6" i="20"/>
  <c r="A16" i="20"/>
  <c r="A7" i="20"/>
  <c r="A10" i="20"/>
  <c r="A28" i="20"/>
  <c r="A12" i="20"/>
  <c r="A22" i="20"/>
  <c r="A17" i="20"/>
  <c r="A8" i="20"/>
  <c r="A19" i="20"/>
  <c r="A3" i="20"/>
  <c r="A4" i="20"/>
  <c r="A13" i="20"/>
  <c r="A25" i="20"/>
  <c r="A34" i="20"/>
  <c r="A31" i="20"/>
  <c r="A15" i="20"/>
  <c r="A33" i="20"/>
  <c r="A30" i="20"/>
  <c r="A24" i="20"/>
  <c r="A9" i="20"/>
  <c r="A14" i="20"/>
  <c r="A20" i="20"/>
  <c r="A29" i="20"/>
  <c r="A11" i="20"/>
  <c r="A32" i="20"/>
  <c r="A18" i="20"/>
  <c r="A23" i="20"/>
  <c r="A21" i="20"/>
  <c r="A73" i="13"/>
  <c r="A74" i="13"/>
  <c r="A68" i="13"/>
  <c r="A69" i="13"/>
  <c r="A71" i="13"/>
  <c r="A70" i="13"/>
  <c r="A67" i="13"/>
  <c r="A72" i="13"/>
  <c r="A10" i="14"/>
  <c r="A40" i="13"/>
  <c r="A48" i="13"/>
  <c r="A61" i="13"/>
  <c r="A66" i="13"/>
  <c r="A59" i="13"/>
  <c r="A55" i="13"/>
  <c r="A42" i="13"/>
  <c r="A36" i="13"/>
  <c r="A35" i="13"/>
  <c r="A33" i="13"/>
  <c r="A60" i="13"/>
  <c r="A47" i="13"/>
  <c r="A53" i="13"/>
  <c r="A37" i="13"/>
  <c r="A34" i="13"/>
  <c r="A62" i="13"/>
  <c r="A51" i="13"/>
  <c r="A49" i="13"/>
  <c r="A46" i="13"/>
  <c r="A58" i="13"/>
  <c r="A64" i="13"/>
  <c r="A52" i="13"/>
  <c r="A50" i="13"/>
  <c r="A32" i="13"/>
  <c r="A43" i="13"/>
  <c r="A45" i="13"/>
  <c r="A65" i="13"/>
  <c r="A63" i="13"/>
  <c r="A57" i="13"/>
  <c r="A39" i="13"/>
  <c r="A54" i="13"/>
  <c r="A56" i="13"/>
  <c r="A41" i="13"/>
  <c r="A38" i="13"/>
  <c r="A44" i="13"/>
  <c r="A9" i="14"/>
  <c r="C79" i="18"/>
  <c r="C37" i="18"/>
  <c r="C4" i="18"/>
  <c r="A7" i="13"/>
  <c r="A11" i="13"/>
  <c r="A15" i="13"/>
  <c r="A5" i="13"/>
  <c r="A9" i="13"/>
  <c r="A17" i="13"/>
  <c r="A6" i="13"/>
  <c r="A14" i="13"/>
  <c r="A4" i="13"/>
  <c r="A8" i="13"/>
  <c r="A12" i="13"/>
  <c r="A16" i="13"/>
  <c r="A13" i="13"/>
  <c r="A10" i="13"/>
  <c r="A18" i="13"/>
  <c r="A25" i="13"/>
  <c r="A21" i="13"/>
  <c r="C78" i="18"/>
  <c r="C36" i="18"/>
  <c r="C3" i="18"/>
  <c r="A4" i="14"/>
  <c r="A31" i="13"/>
  <c r="A26" i="13"/>
  <c r="A30" i="13"/>
  <c r="A19" i="13"/>
  <c r="A23" i="13"/>
  <c r="A27" i="13"/>
  <c r="A22" i="13"/>
  <c r="A20" i="13"/>
  <c r="A24" i="13"/>
  <c r="A29" i="13"/>
  <c r="A28" i="13"/>
  <c r="B4" i="3"/>
  <c r="B3" i="3"/>
  <c r="B3" i="9"/>
  <c r="B5" i="9"/>
  <c r="B4" i="9"/>
  <c r="B5" i="3"/>
  <c r="U3" i="10" l="1"/>
  <c r="U4" i="10"/>
  <c r="U5" i="10"/>
  <c r="U6" i="10"/>
  <c r="U7" i="10"/>
  <c r="U8" i="10"/>
  <c r="U9" i="10"/>
  <c r="U10" i="10"/>
  <c r="U11" i="10"/>
  <c r="U12" i="10"/>
  <c r="U13" i="10"/>
  <c r="U14" i="10"/>
  <c r="U15" i="10"/>
  <c r="U16" i="10"/>
  <c r="U17" i="10"/>
  <c r="U18" i="10"/>
  <c r="U19" i="10"/>
  <c r="U20" i="10"/>
  <c r="U21" i="10"/>
  <c r="U22" i="10"/>
  <c r="U23" i="10"/>
  <c r="U24" i="10"/>
  <c r="U25" i="10"/>
  <c r="U26" i="10"/>
  <c r="U27" i="10"/>
  <c r="U28" i="10"/>
  <c r="U29"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C121" i="4"/>
  <c r="C120" i="4"/>
  <c r="C119" i="4"/>
  <c r="C118" i="4"/>
  <c r="C77" i="4"/>
  <c r="C76" i="4"/>
  <c r="C75" i="4"/>
  <c r="C74" i="4"/>
  <c r="C38" i="4"/>
  <c r="C37" i="4"/>
  <c r="C36" i="4"/>
  <c r="C35" i="4"/>
  <c r="C6" i="4"/>
  <c r="C5" i="4"/>
  <c r="C4" i="4"/>
  <c r="C3" i="4"/>
  <c r="V42" i="7"/>
  <c r="W42" i="7" s="1"/>
  <c r="V43" i="7"/>
  <c r="W43" i="7" s="1"/>
  <c r="V44" i="7"/>
  <c r="W44" i="7" s="1"/>
  <c r="V45" i="7"/>
  <c r="W45" i="7" s="1"/>
  <c r="V46" i="7"/>
  <c r="W46" i="7" s="1"/>
  <c r="V47" i="7"/>
  <c r="W47" i="7" s="1"/>
  <c r="V48" i="7"/>
  <c r="W48" i="7" s="1"/>
  <c r="V49" i="7"/>
  <c r="W49" i="7" s="1"/>
  <c r="V50" i="7"/>
  <c r="W50" i="7" s="1"/>
  <c r="V51" i="7"/>
  <c r="W51" i="7" s="1"/>
  <c r="V52" i="7"/>
  <c r="W52" i="7" s="1"/>
  <c r="V53" i="7"/>
  <c r="W53" i="7" s="1"/>
  <c r="V54" i="7"/>
  <c r="W54" i="7" s="1"/>
  <c r="V55" i="7"/>
  <c r="W55" i="7" s="1"/>
  <c r="V56" i="7"/>
  <c r="W56" i="7" s="1"/>
  <c r="V57" i="7"/>
  <c r="W57" i="7" s="1"/>
  <c r="V58" i="7"/>
  <c r="W58" i="7" s="1"/>
  <c r="V59" i="7"/>
  <c r="W59" i="7" s="1"/>
  <c r="V60" i="7"/>
  <c r="W60" i="7" s="1"/>
  <c r="V61" i="7"/>
  <c r="W61" i="7" s="1"/>
  <c r="V62" i="7"/>
  <c r="W62" i="7" s="1"/>
  <c r="V63" i="7"/>
  <c r="W63" i="7" s="1"/>
  <c r="V64" i="7"/>
  <c r="W64" i="7" s="1"/>
  <c r="V65" i="7"/>
  <c r="W65" i="7" s="1"/>
  <c r="V66" i="7"/>
  <c r="W66" i="7" s="1"/>
  <c r="V67" i="7"/>
  <c r="W67" i="7" s="1"/>
  <c r="V68" i="7"/>
  <c r="W68" i="7" s="1"/>
  <c r="V69" i="7"/>
  <c r="W69" i="7" s="1"/>
  <c r="V70" i="7"/>
  <c r="W70" i="7" s="1"/>
  <c r="V71" i="7"/>
  <c r="W71" i="7" s="1"/>
  <c r="V72" i="7"/>
  <c r="W72" i="7" s="1"/>
  <c r="V73" i="7"/>
  <c r="W73" i="7" s="1"/>
  <c r="V74" i="7"/>
  <c r="W74" i="7" s="1"/>
  <c r="V75" i="7"/>
  <c r="W75" i="7" s="1"/>
  <c r="V76" i="7"/>
  <c r="W76" i="7" s="1"/>
  <c r="V77" i="7"/>
  <c r="W77" i="7" s="1"/>
  <c r="V78" i="7"/>
  <c r="W78" i="7" s="1"/>
  <c r="V79" i="7"/>
  <c r="W79" i="7" s="1"/>
  <c r="V80" i="7"/>
  <c r="W80" i="7" s="1"/>
  <c r="V81" i="7"/>
  <c r="W81" i="7" s="1"/>
  <c r="V82" i="7"/>
  <c r="W82" i="7" s="1"/>
  <c r="V83" i="7"/>
  <c r="W83" i="7" s="1"/>
  <c r="V84" i="7"/>
  <c r="W84" i="7" s="1"/>
  <c r="V85" i="7"/>
  <c r="W85" i="7" s="1"/>
  <c r="V86" i="7"/>
  <c r="W86" i="7" s="1"/>
  <c r="V87" i="7"/>
  <c r="W87" i="7" s="1"/>
  <c r="V88" i="7"/>
  <c r="W88" i="7" s="1"/>
  <c r="V89" i="7"/>
  <c r="W89" i="7" s="1"/>
  <c r="V90" i="7"/>
  <c r="W90" i="7" s="1"/>
  <c r="V91" i="7"/>
  <c r="W91" i="7" s="1"/>
  <c r="V92" i="7"/>
  <c r="W92" i="7" s="1"/>
  <c r="V93" i="7"/>
  <c r="W93" i="7" s="1"/>
  <c r="V94" i="7"/>
  <c r="W94" i="7" s="1"/>
  <c r="V95" i="7"/>
  <c r="W95" i="7" s="1"/>
  <c r="V96" i="7"/>
  <c r="W96" i="7" s="1"/>
  <c r="V97" i="7"/>
  <c r="W97" i="7" s="1"/>
  <c r="V98" i="7"/>
  <c r="W98" i="7" s="1"/>
  <c r="V99" i="7"/>
  <c r="W99" i="7" s="1"/>
  <c r="V100" i="7"/>
  <c r="W100" i="7" s="1"/>
  <c r="V101" i="7"/>
  <c r="W101" i="7" s="1"/>
  <c r="V102" i="7"/>
  <c r="W102" i="7" s="1"/>
  <c r="V103" i="7"/>
  <c r="W103" i="7" s="1"/>
  <c r="F103" i="7"/>
  <c r="G103" i="7" s="1"/>
  <c r="F102" i="7"/>
  <c r="G102" i="7" s="1"/>
  <c r="F87" i="7"/>
  <c r="G87" i="7" s="1"/>
  <c r="F88" i="7"/>
  <c r="G88" i="7" s="1"/>
  <c r="F89" i="7"/>
  <c r="G89" i="7" s="1"/>
  <c r="F90" i="7"/>
  <c r="G90" i="7" s="1"/>
  <c r="F91" i="7"/>
  <c r="G91" i="7" s="1"/>
  <c r="F92" i="7"/>
  <c r="G92" i="7" s="1"/>
  <c r="F93" i="7"/>
  <c r="G93" i="7" s="1"/>
  <c r="F94" i="7"/>
  <c r="G94" i="7" s="1"/>
  <c r="F95" i="7"/>
  <c r="G95" i="7" s="1"/>
  <c r="F96" i="7"/>
  <c r="G96" i="7" s="1"/>
  <c r="F97" i="7"/>
  <c r="G97" i="7" s="1"/>
  <c r="F98" i="7"/>
  <c r="G98" i="7" s="1"/>
  <c r="F99" i="7"/>
  <c r="G99" i="7" s="1"/>
  <c r="F100" i="7"/>
  <c r="G100" i="7" s="1"/>
  <c r="F101" i="7"/>
  <c r="G101" i="7" s="1"/>
  <c r="F41" i="7"/>
  <c r="G41" i="7" s="1"/>
  <c r="I41" i="7" s="1"/>
  <c r="H41" i="7" s="1"/>
  <c r="F42" i="7"/>
  <c r="G42" i="7" s="1"/>
  <c r="F43" i="7"/>
  <c r="G43" i="7" s="1"/>
  <c r="I43" i="7" s="1"/>
  <c r="H43" i="7" s="1"/>
  <c r="F44" i="7"/>
  <c r="G44" i="7" s="1"/>
  <c r="I44" i="7" s="1"/>
  <c r="H44" i="7" s="1"/>
  <c r="F45" i="7"/>
  <c r="G45" i="7" s="1"/>
  <c r="I45" i="7" s="1"/>
  <c r="H45" i="7" s="1"/>
  <c r="F46" i="7"/>
  <c r="G46" i="7" s="1"/>
  <c r="I46" i="7" s="1"/>
  <c r="H46" i="7" s="1"/>
  <c r="F47" i="7"/>
  <c r="G47" i="7" s="1"/>
  <c r="I47" i="7" s="1"/>
  <c r="H47" i="7" s="1"/>
  <c r="F48" i="7"/>
  <c r="G48" i="7" s="1"/>
  <c r="I48" i="7" s="1"/>
  <c r="H48" i="7" s="1"/>
  <c r="F49" i="7"/>
  <c r="G49" i="7" s="1"/>
  <c r="I49" i="7" s="1"/>
  <c r="H49" i="7" s="1"/>
  <c r="F50" i="7"/>
  <c r="G50" i="7" s="1"/>
  <c r="I50" i="7" s="1"/>
  <c r="H50" i="7" s="1"/>
  <c r="F51" i="7"/>
  <c r="G51" i="7" s="1"/>
  <c r="I51" i="7" s="1"/>
  <c r="H51" i="7" s="1"/>
  <c r="F52" i="7"/>
  <c r="G52" i="7" s="1"/>
  <c r="F53" i="7"/>
  <c r="G53" i="7" s="1"/>
  <c r="F54" i="7"/>
  <c r="G54" i="7" s="1"/>
  <c r="F55" i="7"/>
  <c r="G55" i="7" s="1"/>
  <c r="I55" i="7" s="1"/>
  <c r="H55" i="7" s="1"/>
  <c r="F56" i="7"/>
  <c r="G56" i="7" s="1"/>
  <c r="F57" i="7"/>
  <c r="G57" i="7" s="1"/>
  <c r="I57" i="7" s="1"/>
  <c r="H57" i="7" s="1"/>
  <c r="F58" i="7"/>
  <c r="G58" i="7" s="1"/>
  <c r="I58" i="7" s="1"/>
  <c r="H58" i="7" s="1"/>
  <c r="F59" i="7"/>
  <c r="G59" i="7" s="1"/>
  <c r="I59" i="7" s="1"/>
  <c r="H59" i="7" s="1"/>
  <c r="F60" i="7"/>
  <c r="G60" i="7" s="1"/>
  <c r="I60" i="7" s="1"/>
  <c r="H60" i="7" s="1"/>
  <c r="F61" i="7"/>
  <c r="G61" i="7" s="1"/>
  <c r="I61" i="7" s="1"/>
  <c r="H61" i="7" s="1"/>
  <c r="F62" i="7"/>
  <c r="G62" i="7" s="1"/>
  <c r="F63" i="7"/>
  <c r="G63" i="7" s="1"/>
  <c r="F64" i="7"/>
  <c r="G64" i="7" s="1"/>
  <c r="I64" i="7" s="1"/>
  <c r="H64" i="7" s="1"/>
  <c r="F65" i="7"/>
  <c r="G65" i="7" s="1"/>
  <c r="I65" i="7" s="1"/>
  <c r="H65" i="7" s="1"/>
  <c r="F66" i="7"/>
  <c r="G66" i="7" s="1"/>
  <c r="I66" i="7" s="1"/>
  <c r="H66" i="7" s="1"/>
  <c r="F67" i="7"/>
  <c r="G67" i="7" s="1"/>
  <c r="F68" i="7"/>
  <c r="G68" i="7" s="1"/>
  <c r="I68" i="7" s="1"/>
  <c r="H68" i="7" s="1"/>
  <c r="F69" i="7"/>
  <c r="G69" i="7" s="1"/>
  <c r="I69" i="7" s="1"/>
  <c r="H69" i="7" s="1"/>
  <c r="F70" i="7"/>
  <c r="G70" i="7" s="1"/>
  <c r="I70" i="7" s="1"/>
  <c r="H70" i="7" s="1"/>
  <c r="F71" i="7"/>
  <c r="G71" i="7" s="1"/>
  <c r="I71" i="7" s="1"/>
  <c r="H71" i="7" s="1"/>
  <c r="F72" i="7"/>
  <c r="G72" i="7" s="1"/>
  <c r="F73" i="7"/>
  <c r="G73" i="7" s="1"/>
  <c r="F74" i="7"/>
  <c r="G74" i="7" s="1"/>
  <c r="F75" i="7"/>
  <c r="G75" i="7" s="1"/>
  <c r="I75" i="7" s="1"/>
  <c r="H75" i="7" s="1"/>
  <c r="F76" i="7"/>
  <c r="G76" i="7" s="1"/>
  <c r="F77" i="7"/>
  <c r="G77" i="7" s="1"/>
  <c r="F78" i="7"/>
  <c r="G78" i="7" s="1"/>
  <c r="F79" i="7"/>
  <c r="G79" i="7" s="1"/>
  <c r="I79" i="7" s="1"/>
  <c r="H79" i="7" s="1"/>
  <c r="F80" i="7"/>
  <c r="G80" i="7" s="1"/>
  <c r="F81" i="7"/>
  <c r="G81" i="7" s="1"/>
  <c r="F82" i="7"/>
  <c r="G82" i="7" s="1"/>
  <c r="F83" i="7"/>
  <c r="G83" i="7" s="1"/>
  <c r="F84" i="7"/>
  <c r="G84" i="7" s="1"/>
  <c r="F85" i="7"/>
  <c r="G85" i="7" s="1"/>
  <c r="F86" i="7"/>
  <c r="G86" i="7" s="1"/>
  <c r="U2" i="10" l="1"/>
  <c r="V2" i="10"/>
  <c r="B2" i="22" s="1"/>
  <c r="I2" i="1"/>
  <c r="O1" i="1"/>
  <c r="I5" i="1"/>
  <c r="E2" i="22" l="1"/>
  <c r="C2" i="22"/>
  <c r="A2" i="2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D3" i="12"/>
  <c r="D4" i="12"/>
  <c r="D5" i="12"/>
  <c r="D6" i="12"/>
  <c r="W2" i="10" s="1"/>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BX2" i="10" l="1"/>
  <c r="BZ2" i="10"/>
  <c r="CA2" i="10"/>
  <c r="C18" i="10"/>
  <c r="C37" i="21" s="1"/>
  <c r="C19" i="10"/>
  <c r="C38" i="21" s="1"/>
  <c r="C20" i="10"/>
  <c r="C39" i="21" s="1"/>
  <c r="C21" i="10"/>
  <c r="C40" i="21" s="1"/>
  <c r="C22" i="10"/>
  <c r="C41" i="21" s="1"/>
  <c r="C23" i="10"/>
  <c r="C42" i="21" s="1"/>
  <c r="C24" i="10"/>
  <c r="C43" i="21" s="1"/>
  <c r="C25" i="10"/>
  <c r="C44" i="21" s="1"/>
  <c r="C26" i="10"/>
  <c r="C45" i="21" s="1"/>
  <c r="C27" i="10"/>
  <c r="C46" i="21" s="1"/>
  <c r="C28" i="10"/>
  <c r="C47" i="21" s="1"/>
  <c r="C29" i="10"/>
  <c r="C48" i="21" s="1"/>
  <c r="C30" i="10"/>
  <c r="C49" i="21" s="1"/>
  <c r="C31" i="10"/>
  <c r="C50" i="21" s="1"/>
  <c r="C32" i="10"/>
  <c r="C51" i="21" s="1"/>
  <c r="C33" i="10"/>
  <c r="C52" i="21" s="1"/>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G18" i="10"/>
  <c r="D18" i="22" s="1"/>
  <c r="G19" i="10"/>
  <c r="D19" i="22" s="1"/>
  <c r="G20" i="10"/>
  <c r="D20" i="22" s="1"/>
  <c r="G21" i="10"/>
  <c r="D21" i="22" s="1"/>
  <c r="G22" i="10"/>
  <c r="D22" i="22" s="1"/>
  <c r="G23" i="10"/>
  <c r="D23" i="22" s="1"/>
  <c r="G24" i="10"/>
  <c r="D24" i="22" s="1"/>
  <c r="G25" i="10"/>
  <c r="D25" i="22" s="1"/>
  <c r="G26" i="10"/>
  <c r="D26" i="22" s="1"/>
  <c r="G27" i="10"/>
  <c r="D27" i="22" s="1"/>
  <c r="G28" i="10"/>
  <c r="D28" i="22" s="1"/>
  <c r="G29" i="10"/>
  <c r="D29" i="22" s="1"/>
  <c r="G30" i="10"/>
  <c r="D30" i="22" s="1"/>
  <c r="G31" i="10"/>
  <c r="D31" i="22" s="1"/>
  <c r="G32" i="10"/>
  <c r="D32" i="22" s="1"/>
  <c r="G33" i="10"/>
  <c r="D33" i="22" s="1"/>
  <c r="G34" i="10"/>
  <c r="D34" i="22" s="1"/>
  <c r="G35" i="10"/>
  <c r="D35" i="22" s="1"/>
  <c r="G36" i="10"/>
  <c r="D36" i="22" s="1"/>
  <c r="G37" i="10"/>
  <c r="D37" i="22" s="1"/>
  <c r="G38" i="10"/>
  <c r="D38" i="22" s="1"/>
  <c r="G39" i="10"/>
  <c r="D39" i="22" s="1"/>
  <c r="G40" i="10"/>
  <c r="D40" i="22" s="1"/>
  <c r="G41" i="10"/>
  <c r="D41" i="22" s="1"/>
  <c r="G42" i="10"/>
  <c r="D42" i="22" s="1"/>
  <c r="G43" i="10"/>
  <c r="D43" i="22" s="1"/>
  <c r="G44" i="10"/>
  <c r="D44" i="22" s="1"/>
  <c r="G45" i="10"/>
  <c r="D45" i="22" s="1"/>
  <c r="G46" i="10"/>
  <c r="D46" i="22" s="1"/>
  <c r="G47" i="10"/>
  <c r="D47" i="22" s="1"/>
  <c r="G48" i="10"/>
  <c r="D48" i="22" s="1"/>
  <c r="G49" i="10"/>
  <c r="D49" i="22" s="1"/>
  <c r="G50" i="10"/>
  <c r="D50" i="22" s="1"/>
  <c r="G51" i="10"/>
  <c r="D51" i="22" s="1"/>
  <c r="G52" i="10"/>
  <c r="D52" i="22" s="1"/>
  <c r="G53" i="10"/>
  <c r="D53" i="22" s="1"/>
  <c r="G54" i="10"/>
  <c r="D54" i="22" s="1"/>
  <c r="G55" i="10"/>
  <c r="D55" i="22" s="1"/>
  <c r="G56" i="10"/>
  <c r="D56" i="22" s="1"/>
  <c r="G57" i="10"/>
  <c r="D57" i="22" s="1"/>
  <c r="G58" i="10"/>
  <c r="D58" i="22" s="1"/>
  <c r="G59" i="10"/>
  <c r="D59" i="22" s="1"/>
  <c r="G60" i="10"/>
  <c r="D60" i="22" s="1"/>
  <c r="G61" i="10"/>
  <c r="D61" i="22" s="1"/>
  <c r="G62" i="10"/>
  <c r="D62" i="22" s="1"/>
  <c r="G63" i="10"/>
  <c r="D63" i="22" s="1"/>
  <c r="G64" i="10"/>
  <c r="D64" i="22" s="1"/>
  <c r="G65" i="10"/>
  <c r="D65" i="22" s="1"/>
  <c r="G66" i="10"/>
  <c r="D66" i="22" s="1"/>
  <c r="G67" i="10"/>
  <c r="D67" i="22" s="1"/>
  <c r="G68" i="10"/>
  <c r="D68" i="22" s="1"/>
  <c r="G69" i="10"/>
  <c r="D69" i="22" s="1"/>
  <c r="G70" i="10"/>
  <c r="D70" i="22" s="1"/>
  <c r="G71" i="10"/>
  <c r="D71" i="22" s="1"/>
  <c r="G72" i="10"/>
  <c r="D72" i="22" s="1"/>
  <c r="G73" i="10"/>
  <c r="D73" i="22" s="1"/>
  <c r="G74" i="10"/>
  <c r="D74" i="22" s="1"/>
  <c r="G75" i="10"/>
  <c r="D75" i="22" s="1"/>
  <c r="G76" i="10"/>
  <c r="D76" i="22" s="1"/>
  <c r="G77" i="10"/>
  <c r="D77" i="22" s="1"/>
  <c r="G78" i="10"/>
  <c r="D78" i="22" s="1"/>
  <c r="G79" i="10"/>
  <c r="D79" i="22" s="1"/>
  <c r="G80" i="10"/>
  <c r="D80" i="22" s="1"/>
  <c r="G81" i="10"/>
  <c r="D81" i="22" s="1"/>
  <c r="G82" i="10"/>
  <c r="D82" i="22" s="1"/>
  <c r="G83" i="10"/>
  <c r="D83" i="22" s="1"/>
  <c r="G84" i="10"/>
  <c r="D84" i="22" s="1"/>
  <c r="G85" i="10"/>
  <c r="D85" i="22" s="1"/>
  <c r="G86" i="10"/>
  <c r="D86" i="22" s="1"/>
  <c r="G87" i="10"/>
  <c r="D87" i="22" s="1"/>
  <c r="G88" i="10"/>
  <c r="D88" i="22" s="1"/>
  <c r="G89" i="10"/>
  <c r="D89" i="22" s="1"/>
  <c r="G90" i="10"/>
  <c r="D90" i="22" s="1"/>
  <c r="G91" i="10"/>
  <c r="D91" i="22" s="1"/>
  <c r="G92" i="10"/>
  <c r="D92" i="22" s="1"/>
  <c r="G93" i="10"/>
  <c r="D93" i="22" s="1"/>
  <c r="G94" i="10"/>
  <c r="D94" i="22" s="1"/>
  <c r="G95" i="10"/>
  <c r="D95" i="22" s="1"/>
  <c r="G96" i="10"/>
  <c r="D96" i="22" s="1"/>
  <c r="G97" i="10"/>
  <c r="D97" i="22" s="1"/>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C115" i="21" l="1"/>
  <c r="I96" i="10"/>
  <c r="C111" i="21"/>
  <c r="I92" i="10"/>
  <c r="I88" i="10"/>
  <c r="C107" i="21"/>
  <c r="C103" i="21"/>
  <c r="I84" i="10"/>
  <c r="I80" i="10"/>
  <c r="C99" i="21"/>
  <c r="C95" i="21"/>
  <c r="I76" i="10"/>
  <c r="C91" i="21"/>
  <c r="C87" i="21"/>
  <c r="C83" i="21"/>
  <c r="C79" i="21"/>
  <c r="C75" i="21"/>
  <c r="C71" i="21"/>
  <c r="C67" i="21"/>
  <c r="C63" i="21"/>
  <c r="C59" i="21"/>
  <c r="C55" i="21"/>
  <c r="C114" i="21"/>
  <c r="I95" i="10"/>
  <c r="C110" i="21"/>
  <c r="I91" i="10"/>
  <c r="I87" i="10"/>
  <c r="C106" i="21"/>
  <c r="C102" i="21"/>
  <c r="I83" i="10"/>
  <c r="I79" i="10"/>
  <c r="C98" i="21"/>
  <c r="C94" i="21"/>
  <c r="I75" i="10"/>
  <c r="C90" i="21"/>
  <c r="C86" i="21"/>
  <c r="C82" i="21"/>
  <c r="C78" i="21"/>
  <c r="C74" i="21"/>
  <c r="C70" i="21"/>
  <c r="C66" i="21"/>
  <c r="C62" i="21"/>
  <c r="C58" i="21"/>
  <c r="C54" i="21"/>
  <c r="C113" i="21"/>
  <c r="I94" i="10"/>
  <c r="C109" i="21"/>
  <c r="I90" i="10"/>
  <c r="C105" i="21"/>
  <c r="I86" i="10"/>
  <c r="C101" i="21"/>
  <c r="I82" i="10"/>
  <c r="C97" i="21"/>
  <c r="I78" i="10"/>
  <c r="C93" i="21"/>
  <c r="I74" i="10"/>
  <c r="C89" i="21"/>
  <c r="C85" i="21"/>
  <c r="C81" i="21"/>
  <c r="C77" i="21"/>
  <c r="C73" i="21"/>
  <c r="C69" i="21"/>
  <c r="C65" i="21"/>
  <c r="C61" i="21"/>
  <c r="C57" i="21"/>
  <c r="C53" i="21"/>
  <c r="I97" i="10"/>
  <c r="C116" i="21"/>
  <c r="I93" i="10"/>
  <c r="C112" i="21"/>
  <c r="I89" i="10"/>
  <c r="C108" i="21"/>
  <c r="I85" i="10"/>
  <c r="C104" i="21"/>
  <c r="I81" i="10"/>
  <c r="C100" i="21"/>
  <c r="I77" i="10"/>
  <c r="C96" i="21"/>
  <c r="C92" i="21"/>
  <c r="C88" i="21"/>
  <c r="C84" i="21"/>
  <c r="C80" i="21"/>
  <c r="C76" i="21"/>
  <c r="C72" i="21"/>
  <c r="C68" i="21"/>
  <c r="C64" i="21"/>
  <c r="C60" i="21"/>
  <c r="C56" i="21"/>
  <c r="X96" i="10"/>
  <c r="AC96" i="10" s="1"/>
  <c r="X80" i="10"/>
  <c r="X68" i="10"/>
  <c r="X56" i="10"/>
  <c r="X44" i="10"/>
  <c r="X32" i="10"/>
  <c r="X20" i="10"/>
  <c r="X91" i="10"/>
  <c r="X75" i="10"/>
  <c r="X59" i="10"/>
  <c r="X43" i="10"/>
  <c r="X23" i="10"/>
  <c r="X88" i="10"/>
  <c r="X76" i="10"/>
  <c r="X64" i="10"/>
  <c r="X52" i="10"/>
  <c r="X40" i="10"/>
  <c r="X28" i="10"/>
  <c r="X87" i="10"/>
  <c r="X79" i="10"/>
  <c r="X67" i="10"/>
  <c r="X55" i="10"/>
  <c r="X47" i="10"/>
  <c r="X31" i="10"/>
  <c r="X19" i="10"/>
  <c r="X94" i="10"/>
  <c r="X90" i="10"/>
  <c r="X86" i="10"/>
  <c r="X82" i="10"/>
  <c r="X78" i="10"/>
  <c r="X74" i="10"/>
  <c r="X70" i="10"/>
  <c r="X66" i="10"/>
  <c r="X62" i="10"/>
  <c r="X58" i="10"/>
  <c r="X54" i="10"/>
  <c r="X50" i="10"/>
  <c r="X46" i="10"/>
  <c r="X42" i="10"/>
  <c r="X38" i="10"/>
  <c r="X34" i="10"/>
  <c r="X30" i="10"/>
  <c r="X26" i="10"/>
  <c r="X22" i="10"/>
  <c r="X18" i="10"/>
  <c r="X92" i="10"/>
  <c r="X84" i="10"/>
  <c r="X72" i="10"/>
  <c r="X60" i="10"/>
  <c r="X48" i="10"/>
  <c r="X36" i="10"/>
  <c r="X24" i="10"/>
  <c r="X95" i="10"/>
  <c r="AC95" i="10" s="1"/>
  <c r="X83" i="10"/>
  <c r="X71" i="10"/>
  <c r="X63" i="10"/>
  <c r="X51" i="10"/>
  <c r="X39" i="10"/>
  <c r="X35" i="10"/>
  <c r="X27" i="10"/>
  <c r="X97" i="10"/>
  <c r="AC97" i="10" s="1"/>
  <c r="X93" i="10"/>
  <c r="X89" i="10"/>
  <c r="X85" i="10"/>
  <c r="X81" i="10"/>
  <c r="X77" i="10"/>
  <c r="X73" i="10"/>
  <c r="X69" i="10"/>
  <c r="X65" i="10"/>
  <c r="X61" i="10"/>
  <c r="X57" i="10"/>
  <c r="X53" i="10"/>
  <c r="X49" i="10"/>
  <c r="X45" i="10"/>
  <c r="X41" i="10"/>
  <c r="X37" i="10"/>
  <c r="X33" i="10"/>
  <c r="X29" i="10"/>
  <c r="X25" i="10"/>
  <c r="X21" i="10"/>
  <c r="F97" i="10"/>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9" i="12"/>
  <c r="BY2" i="10" s="1"/>
  <c r="E19" i="12"/>
  <c r="BW2" i="10" s="1"/>
  <c r="O57" i="10" l="1"/>
  <c r="N57" i="10"/>
  <c r="O36" i="10"/>
  <c r="N36" i="10"/>
  <c r="O58" i="10"/>
  <c r="N58" i="10"/>
  <c r="O43" i="10"/>
  <c r="N43" i="10"/>
  <c r="O37" i="10"/>
  <c r="N37" i="10"/>
  <c r="O53" i="10"/>
  <c r="N53" i="10"/>
  <c r="O63" i="10"/>
  <c r="N63" i="10"/>
  <c r="O38" i="10"/>
  <c r="N38" i="10"/>
  <c r="O54" i="10"/>
  <c r="N54" i="10"/>
  <c r="O52" i="10"/>
  <c r="N52" i="10"/>
  <c r="O56" i="10"/>
  <c r="N56" i="10"/>
  <c r="N64" i="10"/>
  <c r="O64" i="10"/>
  <c r="O45" i="10"/>
  <c r="N45" i="10"/>
  <c r="O61" i="10"/>
  <c r="N61" i="10"/>
  <c r="O39" i="10"/>
  <c r="N39" i="10"/>
  <c r="N48" i="10"/>
  <c r="O48" i="10"/>
  <c r="O46" i="10"/>
  <c r="N46" i="10"/>
  <c r="O62" i="10"/>
  <c r="N62" i="10"/>
  <c r="O55" i="10"/>
  <c r="N55" i="10"/>
  <c r="O59" i="10"/>
  <c r="N59" i="10"/>
  <c r="O41" i="10"/>
  <c r="N41" i="10"/>
  <c r="O35" i="10"/>
  <c r="N35" i="10"/>
  <c r="O42" i="10"/>
  <c r="N42" i="10"/>
  <c r="O47" i="10"/>
  <c r="N47" i="10"/>
  <c r="O49" i="10"/>
  <c r="N49" i="10"/>
  <c r="O65" i="10"/>
  <c r="N65" i="10"/>
  <c r="O51" i="10"/>
  <c r="N51" i="10"/>
  <c r="O60" i="10"/>
  <c r="N60" i="10"/>
  <c r="O34" i="10"/>
  <c r="N34" i="10"/>
  <c r="O50" i="10"/>
  <c r="N50" i="10"/>
  <c r="O40" i="10"/>
  <c r="N40" i="10"/>
  <c r="N44" i="10"/>
  <c r="O44" i="10"/>
  <c r="F96" i="10"/>
  <c r="T74" i="10"/>
  <c r="T93" i="10"/>
  <c r="T92" i="10"/>
  <c r="T78" i="10"/>
  <c r="T94" i="10"/>
  <c r="T76" i="10"/>
  <c r="T80" i="10"/>
  <c r="T85" i="10"/>
  <c r="E86" i="10"/>
  <c r="T90" i="10"/>
  <c r="T77" i="10"/>
  <c r="T81" i="10"/>
  <c r="T97" i="10"/>
  <c r="T95" i="10"/>
  <c r="T82" i="10"/>
  <c r="T75" i="10"/>
  <c r="T96" i="10"/>
  <c r="F86" i="10"/>
  <c r="T86" i="10"/>
  <c r="E79" i="10"/>
  <c r="T79" i="10"/>
  <c r="AC91" i="10"/>
  <c r="T91" i="10"/>
  <c r="F89" i="10"/>
  <c r="T89" i="10"/>
  <c r="AD84" i="10"/>
  <c r="T84" i="10"/>
  <c r="AD87" i="10"/>
  <c r="T87" i="10"/>
  <c r="AD83" i="10"/>
  <c r="T83" i="10"/>
  <c r="F88" i="10"/>
  <c r="T88" i="10"/>
  <c r="AD88" i="10"/>
  <c r="AD89" i="10"/>
  <c r="AD86" i="10"/>
  <c r="AC79" i="10"/>
  <c r="F91" i="10"/>
  <c r="AC74" i="10"/>
  <c r="F90" i="10"/>
  <c r="E87" i="10"/>
  <c r="AC90" i="10"/>
  <c r="E74" i="10"/>
  <c r="F87" i="10"/>
  <c r="E81" i="10"/>
  <c r="E97" i="10"/>
  <c r="F82" i="10"/>
  <c r="E88" i="10"/>
  <c r="F75" i="10"/>
  <c r="E91" i="10"/>
  <c r="E82" i="10"/>
  <c r="H45" i="10"/>
  <c r="H33" i="10"/>
  <c r="H65" i="10"/>
  <c r="H97" i="10"/>
  <c r="D97" i="10"/>
  <c r="E95" i="10"/>
  <c r="D95" i="10"/>
  <c r="H95" i="10"/>
  <c r="H34" i="10"/>
  <c r="AC81" i="10"/>
  <c r="F95" i="10"/>
  <c r="H21" i="10"/>
  <c r="H37" i="10"/>
  <c r="H53" i="10"/>
  <c r="H69" i="10"/>
  <c r="F85" i="10"/>
  <c r="H85" i="10"/>
  <c r="D85" i="10"/>
  <c r="H27" i="10"/>
  <c r="H63" i="10"/>
  <c r="H24" i="10"/>
  <c r="H72" i="10"/>
  <c r="H22" i="10"/>
  <c r="H38" i="10"/>
  <c r="H54" i="10"/>
  <c r="H70" i="10"/>
  <c r="H86" i="10"/>
  <c r="D86" i="10"/>
  <c r="H31" i="10"/>
  <c r="D79" i="10"/>
  <c r="H79" i="10"/>
  <c r="H52" i="10"/>
  <c r="H23" i="10"/>
  <c r="D91" i="10"/>
  <c r="H91" i="10"/>
  <c r="H56" i="10"/>
  <c r="AD85" i="10"/>
  <c r="AD82" i="10"/>
  <c r="AC75" i="10"/>
  <c r="F79" i="10"/>
  <c r="H25" i="10"/>
  <c r="H41" i="10"/>
  <c r="H57" i="10"/>
  <c r="H73" i="10"/>
  <c r="H89" i="10"/>
  <c r="D89" i="10"/>
  <c r="H35" i="10"/>
  <c r="H71" i="10"/>
  <c r="H36" i="10"/>
  <c r="F84" i="10"/>
  <c r="H84" i="10"/>
  <c r="D84" i="10"/>
  <c r="H26" i="10"/>
  <c r="H42" i="10"/>
  <c r="H58" i="10"/>
  <c r="F74" i="10"/>
  <c r="H74" i="10"/>
  <c r="D74" i="10"/>
  <c r="E90" i="10"/>
  <c r="H90" i="10"/>
  <c r="D90" i="10"/>
  <c r="H47" i="10"/>
  <c r="D87" i="10"/>
  <c r="H87" i="10"/>
  <c r="H64" i="10"/>
  <c r="H43" i="10"/>
  <c r="H20" i="10"/>
  <c r="H68" i="10"/>
  <c r="H61" i="10"/>
  <c r="F77" i="10"/>
  <c r="H77" i="10"/>
  <c r="D77" i="10"/>
  <c r="F93" i="10"/>
  <c r="H93" i="10"/>
  <c r="D93" i="10"/>
  <c r="H39" i="10"/>
  <c r="D83" i="10"/>
  <c r="H83" i="10"/>
  <c r="H48" i="10"/>
  <c r="F92" i="10"/>
  <c r="H92" i="10"/>
  <c r="D92" i="10"/>
  <c r="H30" i="10"/>
  <c r="H46" i="10"/>
  <c r="H62" i="10"/>
  <c r="F78" i="10"/>
  <c r="H78" i="10"/>
  <c r="D78" i="10"/>
  <c r="F94" i="10"/>
  <c r="H94" i="10"/>
  <c r="D94" i="10"/>
  <c r="H55" i="10"/>
  <c r="H28" i="10"/>
  <c r="E76" i="10"/>
  <c r="H76" i="10"/>
  <c r="D76" i="10"/>
  <c r="H59" i="10"/>
  <c r="H32" i="10"/>
  <c r="F80" i="10"/>
  <c r="H80" i="10"/>
  <c r="D80" i="10"/>
  <c r="H29" i="10"/>
  <c r="H49" i="10"/>
  <c r="F81" i="10"/>
  <c r="H81" i="10"/>
  <c r="D81" i="10"/>
  <c r="H51" i="10"/>
  <c r="H60" i="10"/>
  <c r="H18" i="10"/>
  <c r="H50" i="10"/>
  <c r="H66" i="10"/>
  <c r="H82" i="10"/>
  <c r="D82" i="10"/>
  <c r="H19" i="10"/>
  <c r="H67" i="10"/>
  <c r="H40" i="10"/>
  <c r="D88" i="10"/>
  <c r="H88" i="10"/>
  <c r="E75" i="10"/>
  <c r="D75" i="10"/>
  <c r="H75" i="10"/>
  <c r="H44" i="10"/>
  <c r="E96" i="10"/>
  <c r="D96" i="10"/>
  <c r="H96" i="10"/>
  <c r="E85" i="10"/>
  <c r="E84" i="10"/>
  <c r="E89" i="10"/>
  <c r="AC77" i="10"/>
  <c r="E83" i="10"/>
  <c r="AC93" i="10"/>
  <c r="AC80" i="10"/>
  <c r="AC76" i="10"/>
  <c r="AC92" i="10"/>
  <c r="F83" i="10"/>
  <c r="AC78" i="10"/>
  <c r="AC94" i="10"/>
  <c r="E78" i="10"/>
  <c r="E94" i="10"/>
  <c r="E80" i="10"/>
  <c r="E77" i="10"/>
  <c r="E93" i="10"/>
  <c r="F76" i="10"/>
  <c r="E92" i="10"/>
  <c r="AW74" i="10" l="1"/>
  <c r="K74" i="10" s="1"/>
  <c r="AV74" i="10"/>
  <c r="AU74" i="10"/>
  <c r="AW91" i="10"/>
  <c r="K91" i="10" s="1"/>
  <c r="AV91" i="10"/>
  <c r="J91" i="10" s="1"/>
  <c r="AU91" i="10"/>
  <c r="AW88" i="10"/>
  <c r="K88" i="10" s="1"/>
  <c r="AV88" i="10"/>
  <c r="AU88" i="10"/>
  <c r="AW80" i="10"/>
  <c r="K80" i="10" s="1"/>
  <c r="AV80" i="10"/>
  <c r="AU80" i="10"/>
  <c r="AW83" i="10"/>
  <c r="K83" i="10" s="1"/>
  <c r="AV83" i="10"/>
  <c r="AU83" i="10"/>
  <c r="AW90" i="10"/>
  <c r="K90" i="10" s="1"/>
  <c r="AV90" i="10"/>
  <c r="AU90" i="10"/>
  <c r="AW96" i="10"/>
  <c r="K96" i="10" s="1"/>
  <c r="AV96" i="10"/>
  <c r="AU96" i="10"/>
  <c r="AW75" i="10"/>
  <c r="K75" i="10" s="1"/>
  <c r="AV75" i="10"/>
  <c r="AU75" i="10"/>
  <c r="AW76" i="10"/>
  <c r="K76" i="10" s="1"/>
  <c r="AV76" i="10"/>
  <c r="J76" i="10" s="1"/>
  <c r="AU76" i="10"/>
  <c r="AW78" i="10"/>
  <c r="K78" i="10" s="1"/>
  <c r="AV78" i="10"/>
  <c r="AU78" i="10"/>
  <c r="AW77" i="10"/>
  <c r="K77" i="10" s="1"/>
  <c r="AV77" i="10"/>
  <c r="AU77" i="10"/>
  <c r="AW84" i="10"/>
  <c r="K84" i="10" s="1"/>
  <c r="AV84" i="10"/>
  <c r="AU84" i="10"/>
  <c r="AW86" i="10"/>
  <c r="K86" i="10" s="1"/>
  <c r="AV86" i="10"/>
  <c r="AU86" i="10"/>
  <c r="AW94" i="10"/>
  <c r="K94" i="10" s="1"/>
  <c r="AV94" i="10"/>
  <c r="AU94" i="10"/>
  <c r="AW93" i="10"/>
  <c r="K93" i="10" s="1"/>
  <c r="AV93" i="10"/>
  <c r="AU93" i="10"/>
  <c r="AW87" i="10"/>
  <c r="K87" i="10" s="1"/>
  <c r="AV87" i="10"/>
  <c r="AU87" i="10"/>
  <c r="AW95" i="10"/>
  <c r="K95" i="10" s="1"/>
  <c r="AV95" i="10"/>
  <c r="J95" i="10" s="1"/>
  <c r="AU95" i="10"/>
  <c r="AW81" i="10"/>
  <c r="K81" i="10" s="1"/>
  <c r="AV81" i="10"/>
  <c r="J81" i="10" s="1"/>
  <c r="AU81" i="10"/>
  <c r="AW79" i="10"/>
  <c r="K79" i="10" s="1"/>
  <c r="AV79" i="10"/>
  <c r="AU79" i="10"/>
  <c r="AW92" i="10"/>
  <c r="K92" i="10" s="1"/>
  <c r="AV92" i="10"/>
  <c r="AU92" i="10"/>
  <c r="AW89" i="10"/>
  <c r="K89" i="10" s="1"/>
  <c r="AV89" i="10"/>
  <c r="AU89" i="10"/>
  <c r="AW85" i="10"/>
  <c r="K85" i="10" s="1"/>
  <c r="AV85" i="10"/>
  <c r="AU85" i="10"/>
  <c r="AW82" i="10"/>
  <c r="K82" i="10" s="1"/>
  <c r="AV82" i="10"/>
  <c r="AU82" i="10"/>
  <c r="AW97" i="10"/>
  <c r="K97" i="10" s="1"/>
  <c r="AV97" i="10"/>
  <c r="J97" i="10" s="1"/>
  <c r="AU97" i="10"/>
  <c r="AB100" i="4"/>
  <c r="AX76" i="10" l="1"/>
  <c r="AX97" i="10"/>
  <c r="AX95" i="10"/>
  <c r="AX77" i="10"/>
  <c r="J77" i="10"/>
  <c r="AX88" i="10"/>
  <c r="J88" i="10"/>
  <c r="AX92" i="10"/>
  <c r="J92" i="10"/>
  <c r="AX84" i="10"/>
  <c r="J84" i="10"/>
  <c r="AX89" i="10"/>
  <c r="J89" i="10"/>
  <c r="AX86" i="10"/>
  <c r="J86" i="10"/>
  <c r="AX83" i="10"/>
  <c r="J83" i="10"/>
  <c r="AX74" i="10"/>
  <c r="J74" i="10"/>
  <c r="AX91" i="10"/>
  <c r="AX82" i="10"/>
  <c r="J82" i="10"/>
  <c r="AX79" i="10"/>
  <c r="J79" i="10"/>
  <c r="AX93" i="10"/>
  <c r="J93" i="10"/>
  <c r="AX96" i="10"/>
  <c r="J96" i="10"/>
  <c r="AX87" i="10"/>
  <c r="J87" i="10"/>
  <c r="AX75" i="10"/>
  <c r="J75" i="10"/>
  <c r="AX80" i="10"/>
  <c r="J80" i="10"/>
  <c r="AX85" i="10"/>
  <c r="J85" i="10"/>
  <c r="AX94" i="10"/>
  <c r="J94" i="10"/>
  <c r="AX78" i="10"/>
  <c r="J78" i="10"/>
  <c r="AX90" i="10"/>
  <c r="J90" i="10"/>
  <c r="AX81" i="10"/>
  <c r="E12" i="15"/>
  <c r="E13" i="15"/>
  <c r="E14" i="15"/>
  <c r="E15" i="15"/>
  <c r="E16" i="15"/>
  <c r="E17" i="15"/>
  <c r="E18" i="15"/>
  <c r="E11" i="15"/>
  <c r="E4" i="15"/>
  <c r="E5" i="15"/>
  <c r="E6" i="15"/>
  <c r="E7" i="15"/>
  <c r="E8" i="15"/>
  <c r="E9" i="15"/>
  <c r="E10" i="15"/>
  <c r="E3" i="15"/>
  <c r="D3" i="15"/>
  <c r="G59" i="15" l="1"/>
  <c r="G58" i="15"/>
  <c r="F5" i="15" l="1"/>
  <c r="P5" i="15" s="1"/>
  <c r="F3" i="15" l="1"/>
  <c r="G3" i="15" l="1"/>
  <c r="P3" i="15"/>
  <c r="F4" i="15"/>
  <c r="I5" i="15"/>
  <c r="J5" i="15" s="1"/>
  <c r="F7" i="15"/>
  <c r="F15" i="15"/>
  <c r="F12" i="15"/>
  <c r="F13" i="15"/>
  <c r="F14" i="15"/>
  <c r="F16" i="15"/>
  <c r="F17" i="15"/>
  <c r="F18" i="15"/>
  <c r="F11" i="15"/>
  <c r="G36" i="15"/>
  <c r="G37" i="15" s="1"/>
  <c r="C36" i="15"/>
  <c r="C37" i="15" s="1"/>
  <c r="G28" i="15"/>
  <c r="G29" i="15" s="1"/>
  <c r="C28" i="15"/>
  <c r="C29" i="15" s="1"/>
  <c r="D36" i="15"/>
  <c r="D34" i="15"/>
  <c r="I17" i="15" l="1"/>
  <c r="J17" i="15" s="1"/>
  <c r="P17" i="15"/>
  <c r="I12" i="15"/>
  <c r="J12" i="15" s="1"/>
  <c r="P12" i="15"/>
  <c r="I4" i="15"/>
  <c r="J4" i="15" s="1"/>
  <c r="P4" i="15"/>
  <c r="I16" i="15"/>
  <c r="J16" i="15" s="1"/>
  <c r="P16" i="15"/>
  <c r="I15" i="15"/>
  <c r="J15" i="15" s="1"/>
  <c r="P15" i="15"/>
  <c r="I11" i="15"/>
  <c r="J11" i="15" s="1"/>
  <c r="P11" i="15"/>
  <c r="I18" i="15"/>
  <c r="J18" i="15" s="1"/>
  <c r="P18" i="15"/>
  <c r="I13" i="15"/>
  <c r="J13" i="15" s="1"/>
  <c r="P13" i="15"/>
  <c r="I14" i="15"/>
  <c r="J14" i="15" s="1"/>
  <c r="P14" i="15"/>
  <c r="I7" i="15"/>
  <c r="J7" i="15" s="1"/>
  <c r="P7" i="15"/>
  <c r="I3" i="15"/>
  <c r="J3" i="15" s="1"/>
  <c r="G14" i="15"/>
  <c r="G18" i="15"/>
  <c r="G13" i="15"/>
  <c r="G17" i="15"/>
  <c r="G16" i="15"/>
  <c r="G12" i="15"/>
  <c r="G11" i="15"/>
  <c r="G15" i="15"/>
  <c r="G4" i="15"/>
  <c r="G5" i="15"/>
  <c r="F6" i="15"/>
  <c r="P6" i="15" s="1"/>
  <c r="F8" i="15"/>
  <c r="P8" i="15" s="1"/>
  <c r="F9" i="15"/>
  <c r="P9" i="15" s="1"/>
  <c r="F10" i="15"/>
  <c r="P10" i="15" s="1"/>
  <c r="D4" i="15"/>
  <c r="D5" i="15"/>
  <c r="D6" i="15"/>
  <c r="D7" i="15"/>
  <c r="D8" i="15"/>
  <c r="D9" i="15"/>
  <c r="D10" i="15"/>
  <c r="D11" i="15"/>
  <c r="D12" i="15"/>
  <c r="D13" i="15"/>
  <c r="D14" i="15"/>
  <c r="D15" i="15"/>
  <c r="D16" i="15"/>
  <c r="D17" i="15"/>
  <c r="D18" i="15"/>
  <c r="C4" i="15"/>
  <c r="C5" i="15"/>
  <c r="C6" i="15"/>
  <c r="C7" i="15"/>
  <c r="C8" i="15"/>
  <c r="C9" i="15"/>
  <c r="C10" i="15"/>
  <c r="C11" i="15"/>
  <c r="C12" i="15"/>
  <c r="C13" i="15"/>
  <c r="C14" i="15"/>
  <c r="C15" i="15"/>
  <c r="C16" i="15"/>
  <c r="C17" i="15"/>
  <c r="C18" i="15"/>
  <c r="C3" i="15"/>
  <c r="B4" i="15"/>
  <c r="B5" i="15"/>
  <c r="B6" i="15"/>
  <c r="B7" i="15"/>
  <c r="B8" i="15"/>
  <c r="B9" i="15"/>
  <c r="B10" i="15"/>
  <c r="B11" i="15"/>
  <c r="B12" i="15"/>
  <c r="B13" i="15"/>
  <c r="B14" i="15"/>
  <c r="B15" i="15"/>
  <c r="B16" i="15"/>
  <c r="B17" i="15"/>
  <c r="B18" i="15"/>
  <c r="B3" i="15"/>
  <c r="Q11" i="15" l="1"/>
  <c r="I6" i="15"/>
  <c r="J6" i="15" s="1"/>
  <c r="I10" i="15"/>
  <c r="J10" i="15" s="1"/>
  <c r="G9" i="15"/>
  <c r="I9" i="15"/>
  <c r="J9" i="15" s="1"/>
  <c r="G8" i="15"/>
  <c r="I8" i="15"/>
  <c r="J8" i="15" s="1"/>
  <c r="G7" i="15"/>
  <c r="G10" i="15"/>
  <c r="G6" i="15"/>
  <c r="L3" i="14"/>
  <c r="B3" i="14"/>
  <c r="M3" i="14" l="1"/>
  <c r="K3" i="14"/>
  <c r="J3" i="14"/>
  <c r="Q3" i="15"/>
  <c r="E3" i="13"/>
  <c r="A3" i="13" l="1"/>
  <c r="G3" i="13"/>
  <c r="AM3" i="13"/>
  <c r="AR3" i="13"/>
  <c r="AH3" i="13"/>
  <c r="AG3" i="13"/>
  <c r="AC3" i="13"/>
  <c r="AB3" i="13"/>
  <c r="AJ3" i="13"/>
  <c r="AE3" i="13"/>
  <c r="AA3" i="13"/>
  <c r="Z3" i="13"/>
  <c r="M3" i="13"/>
  <c r="J3" i="13"/>
  <c r="I3" i="13"/>
  <c r="AI3" i="13"/>
  <c r="T3" i="13"/>
  <c r="R3" i="13"/>
  <c r="P3" i="13"/>
  <c r="L3" i="13"/>
  <c r="K3" i="13"/>
  <c r="H3" i="13"/>
  <c r="AF3" i="13"/>
  <c r="AD3" i="13"/>
  <c r="S3" i="13"/>
  <c r="Q3" i="13"/>
  <c r="B3" i="13"/>
  <c r="AK3" i="13"/>
  <c r="X3" i="13"/>
  <c r="U3" i="13"/>
  <c r="N3" i="13"/>
  <c r="AP3" i="13"/>
  <c r="AN3" i="13"/>
  <c r="AL3" i="13"/>
  <c r="Y3" i="13"/>
  <c r="W3" i="13"/>
  <c r="V3" i="13"/>
  <c r="O3" i="13"/>
  <c r="AU3" i="13"/>
  <c r="AT3" i="13"/>
  <c r="AV3" i="13"/>
  <c r="AS3" i="13"/>
  <c r="J146" i="7" l="1"/>
  <c r="AU18" i="13" l="1"/>
  <c r="AS18" i="13"/>
  <c r="AV18" i="13"/>
  <c r="AT18" i="13"/>
  <c r="AV14" i="13"/>
  <c r="AU14" i="13"/>
  <c r="AT14" i="13"/>
  <c r="AS14" i="13"/>
  <c r="AU10" i="13"/>
  <c r="AT10" i="13"/>
  <c r="AS10" i="13"/>
  <c r="AV10" i="13"/>
  <c r="AS6" i="13"/>
  <c r="AV6" i="13"/>
  <c r="AU6" i="13"/>
  <c r="AT6" i="13"/>
  <c r="AV17" i="13"/>
  <c r="AU17" i="13"/>
  <c r="AT17" i="13"/>
  <c r="AS17" i="13"/>
  <c r="AT13" i="13"/>
  <c r="AS13" i="13"/>
  <c r="AV13" i="13"/>
  <c r="AU13" i="13"/>
  <c r="AV9" i="13"/>
  <c r="AU9" i="13"/>
  <c r="AT9" i="13"/>
  <c r="AS9" i="13"/>
  <c r="AV5" i="13"/>
  <c r="AU5" i="13"/>
  <c r="AT5" i="13"/>
  <c r="AS5" i="13"/>
  <c r="AV16" i="13"/>
  <c r="AU16" i="13"/>
  <c r="AT16" i="13"/>
  <c r="AS16" i="13"/>
  <c r="AV12" i="13"/>
  <c r="AU12" i="13"/>
  <c r="AT12" i="13"/>
  <c r="AS12" i="13"/>
  <c r="AV8" i="13"/>
  <c r="AU8" i="13"/>
  <c r="AT8" i="13"/>
  <c r="AS8" i="13"/>
  <c r="AV4" i="13"/>
  <c r="AU4" i="13"/>
  <c r="AT4" i="13"/>
  <c r="AS4" i="13"/>
  <c r="AV15" i="13"/>
  <c r="AS15" i="13"/>
  <c r="AU15" i="13"/>
  <c r="AT15" i="13"/>
  <c r="AV11" i="13"/>
  <c r="AU11" i="13"/>
  <c r="AT11" i="13"/>
  <c r="AS11" i="13"/>
  <c r="AV7" i="13"/>
  <c r="AU7" i="13"/>
  <c r="AT7" i="13"/>
  <c r="AS7" i="13"/>
  <c r="D3" i="13"/>
  <c r="J158" i="7" l="1"/>
  <c r="J154" i="7"/>
  <c r="J150" i="7"/>
  <c r="J153" i="7"/>
  <c r="J149" i="7"/>
  <c r="J157" i="7"/>
  <c r="J160" i="7"/>
  <c r="J156" i="7"/>
  <c r="J152" i="7"/>
  <c r="J148" i="7"/>
  <c r="J159" i="7"/>
  <c r="J155" i="7"/>
  <c r="J151" i="7"/>
  <c r="J147" i="7"/>
  <c r="C143" i="7"/>
  <c r="C144" i="7"/>
  <c r="C145" i="7"/>
  <c r="C146" i="7"/>
  <c r="C147" i="7"/>
  <c r="C148" i="7"/>
  <c r="C150" i="7"/>
  <c r="C151" i="7"/>
  <c r="C152" i="7"/>
  <c r="C153" i="7"/>
  <c r="C154" i="7"/>
  <c r="C155" i="7"/>
  <c r="C149" i="7"/>
  <c r="F3" i="13" l="1"/>
  <c r="C3" i="13"/>
  <c r="A3" i="14" l="1"/>
  <c r="Q3" i="7"/>
  <c r="A3" i="7"/>
  <c r="CB18" i="10" l="1"/>
  <c r="CB19" i="10"/>
  <c r="CB20" i="10"/>
  <c r="CB21" i="10"/>
  <c r="CB22" i="10"/>
  <c r="CB23" i="10"/>
  <c r="CB24" i="10"/>
  <c r="CB25" i="10"/>
  <c r="CB26" i="10"/>
  <c r="CB27" i="10"/>
  <c r="CB28" i="10"/>
  <c r="CB29" i="10"/>
  <c r="CB30" i="10"/>
  <c r="CB31" i="10"/>
  <c r="CB32" i="10"/>
  <c r="CB33" i="10"/>
  <c r="CB34" i="10"/>
  <c r="CB35" i="10"/>
  <c r="CB36" i="10"/>
  <c r="CB37" i="10"/>
  <c r="CB38" i="10"/>
  <c r="CB39" i="10"/>
  <c r="CB40" i="10"/>
  <c r="CB41" i="10"/>
  <c r="CB42" i="10"/>
  <c r="CB43" i="10"/>
  <c r="CB44" i="10"/>
  <c r="CB45" i="10"/>
  <c r="CB46" i="10"/>
  <c r="CB47" i="10"/>
  <c r="CB48" i="10"/>
  <c r="CB49" i="10"/>
  <c r="CB50" i="10"/>
  <c r="CB51" i="10"/>
  <c r="CB52" i="10"/>
  <c r="CB53" i="10"/>
  <c r="CB54" i="10"/>
  <c r="CB55" i="10"/>
  <c r="CB56" i="10"/>
  <c r="CB57" i="10"/>
  <c r="CB58" i="10"/>
  <c r="CB59" i="10"/>
  <c r="CB60" i="10"/>
  <c r="CB61" i="10"/>
  <c r="CB62" i="10"/>
  <c r="CB63" i="10"/>
  <c r="CB64" i="10"/>
  <c r="CB65" i="10"/>
  <c r="CB66" i="10"/>
  <c r="CB67" i="10"/>
  <c r="CB68" i="10"/>
  <c r="CB69" i="10"/>
  <c r="CB70" i="10"/>
  <c r="CB71" i="10"/>
  <c r="CB72" i="10"/>
  <c r="CB73" i="10"/>
  <c r="CB74" i="10"/>
  <c r="CB75" i="10"/>
  <c r="CB76" i="10"/>
  <c r="CB77" i="10"/>
  <c r="CB78" i="10"/>
  <c r="CB79" i="10"/>
  <c r="CB80" i="10"/>
  <c r="CB81" i="10"/>
  <c r="CB82" i="10"/>
  <c r="CB83" i="10"/>
  <c r="CB84" i="10"/>
  <c r="CB85" i="10"/>
  <c r="CB86" i="10"/>
  <c r="CB87" i="10"/>
  <c r="CB88" i="10"/>
  <c r="CB89" i="10"/>
  <c r="CB90" i="10"/>
  <c r="CB91" i="10"/>
  <c r="CB92" i="10"/>
  <c r="CB93" i="10"/>
  <c r="CB94" i="10"/>
  <c r="CB95" i="10"/>
  <c r="CB96" i="10"/>
  <c r="CB97" i="10"/>
  <c r="BV18" i="10"/>
  <c r="BV19" i="10"/>
  <c r="BV20" i="10"/>
  <c r="BV21" i="10"/>
  <c r="BV22" i="10"/>
  <c r="BV23" i="10"/>
  <c r="BV24" i="10"/>
  <c r="BV25" i="10"/>
  <c r="BV26" i="10"/>
  <c r="BV27" i="10"/>
  <c r="BV28" i="10"/>
  <c r="BV29" i="10"/>
  <c r="BV30" i="10"/>
  <c r="BV31" i="10"/>
  <c r="BV32" i="10"/>
  <c r="BV33" i="10"/>
  <c r="BV34" i="10"/>
  <c r="BV35" i="10"/>
  <c r="BV36" i="10"/>
  <c r="BV37" i="10"/>
  <c r="BV38" i="10"/>
  <c r="BV39" i="10"/>
  <c r="BV40" i="10"/>
  <c r="BV41" i="10"/>
  <c r="BV42" i="10"/>
  <c r="BV43" i="10"/>
  <c r="BV44" i="10"/>
  <c r="BV45" i="10"/>
  <c r="BV46" i="10"/>
  <c r="BV47" i="10"/>
  <c r="BV48" i="10"/>
  <c r="BV49" i="10"/>
  <c r="BV50" i="10"/>
  <c r="BV51" i="10"/>
  <c r="BV52" i="10"/>
  <c r="BV53" i="10"/>
  <c r="BV54" i="10"/>
  <c r="BV55" i="10"/>
  <c r="BV56" i="10"/>
  <c r="BV57" i="10"/>
  <c r="BV58" i="10"/>
  <c r="BV59" i="10"/>
  <c r="BV60" i="10"/>
  <c r="BV61" i="10"/>
  <c r="BV62" i="10"/>
  <c r="BV63" i="10"/>
  <c r="BV64" i="10"/>
  <c r="BV65" i="10"/>
  <c r="BV66" i="10"/>
  <c r="BV67" i="10"/>
  <c r="BV68" i="10"/>
  <c r="BV69" i="10"/>
  <c r="BV70" i="10"/>
  <c r="BV71" i="10"/>
  <c r="BV72" i="10"/>
  <c r="BV73" i="10"/>
  <c r="BV74" i="10"/>
  <c r="BV75" i="10"/>
  <c r="BV76" i="10"/>
  <c r="BV77" i="10"/>
  <c r="BV78" i="10"/>
  <c r="BV79" i="10"/>
  <c r="BV80" i="10"/>
  <c r="BV81" i="10"/>
  <c r="BV82" i="10"/>
  <c r="BV83" i="10"/>
  <c r="BV84" i="10"/>
  <c r="BV85" i="10"/>
  <c r="BV86" i="10"/>
  <c r="BV87" i="10"/>
  <c r="BV88" i="10"/>
  <c r="BV89" i="10"/>
  <c r="BV90" i="10"/>
  <c r="BV91" i="10"/>
  <c r="BV92" i="10"/>
  <c r="BV93" i="10"/>
  <c r="BV94" i="10"/>
  <c r="BV95" i="10"/>
  <c r="BV96" i="10"/>
  <c r="BV97" i="10"/>
  <c r="BU18" i="10"/>
  <c r="BU19" i="10"/>
  <c r="BU20" i="10"/>
  <c r="BU21" i="10"/>
  <c r="BU22" i="10"/>
  <c r="BU23" i="10"/>
  <c r="BU24" i="10"/>
  <c r="BU25" i="10"/>
  <c r="BU26" i="10"/>
  <c r="BU27" i="10"/>
  <c r="BU28" i="10"/>
  <c r="BU29" i="10"/>
  <c r="BU30" i="10"/>
  <c r="BU31" i="10"/>
  <c r="BU32" i="10"/>
  <c r="BU33" i="10"/>
  <c r="BU34" i="10"/>
  <c r="BU35" i="10"/>
  <c r="BU36" i="10"/>
  <c r="BU37" i="10"/>
  <c r="BU38" i="10"/>
  <c r="BU39" i="10"/>
  <c r="BU40" i="10"/>
  <c r="BU41" i="10"/>
  <c r="BU42" i="10"/>
  <c r="BU43" i="10"/>
  <c r="BU44" i="10"/>
  <c r="BU45" i="10"/>
  <c r="BU46" i="10"/>
  <c r="BU47" i="10"/>
  <c r="BU48" i="10"/>
  <c r="BU49" i="10"/>
  <c r="BU50" i="10"/>
  <c r="BU51" i="10"/>
  <c r="BU52" i="10"/>
  <c r="BU53" i="10"/>
  <c r="BU54" i="10"/>
  <c r="BU55" i="10"/>
  <c r="BU56" i="10"/>
  <c r="BU57" i="10"/>
  <c r="BU58" i="10"/>
  <c r="BU59" i="10"/>
  <c r="BU60" i="10"/>
  <c r="BU61" i="10"/>
  <c r="BU62" i="10"/>
  <c r="BU63" i="10"/>
  <c r="BU64" i="10"/>
  <c r="BU65" i="10"/>
  <c r="BU66" i="10"/>
  <c r="BU67" i="10"/>
  <c r="BU68" i="10"/>
  <c r="BU69" i="10"/>
  <c r="BU70" i="10"/>
  <c r="BU71" i="10"/>
  <c r="BU72" i="10"/>
  <c r="BU73" i="10"/>
  <c r="BU74" i="10"/>
  <c r="BU75" i="10"/>
  <c r="BU76" i="10"/>
  <c r="BU77" i="10"/>
  <c r="BU78" i="10"/>
  <c r="BU79" i="10"/>
  <c r="BU80" i="10"/>
  <c r="BU81" i="10"/>
  <c r="BU82" i="10"/>
  <c r="BU83" i="10"/>
  <c r="BU84" i="10"/>
  <c r="BU85" i="10"/>
  <c r="BU86" i="10"/>
  <c r="BU87" i="10"/>
  <c r="BU88" i="10"/>
  <c r="BU89" i="10"/>
  <c r="BU90" i="10"/>
  <c r="BU91" i="10"/>
  <c r="BU92" i="10"/>
  <c r="BU93" i="10"/>
  <c r="BU94" i="10"/>
  <c r="BU95" i="10"/>
  <c r="BU96" i="10"/>
  <c r="BU97" i="10"/>
  <c r="BT49" i="10"/>
  <c r="BT50" i="10"/>
  <c r="BT51" i="10"/>
  <c r="BT52" i="10"/>
  <c r="BT53" i="10"/>
  <c r="BT54" i="10"/>
  <c r="BT55" i="10"/>
  <c r="BT56" i="10"/>
  <c r="BT57" i="10"/>
  <c r="BT58" i="10"/>
  <c r="BT59" i="10"/>
  <c r="BT60" i="10"/>
  <c r="BT61" i="10"/>
  <c r="BT62" i="10"/>
  <c r="BT63" i="10"/>
  <c r="BT64" i="10"/>
  <c r="BT65" i="10"/>
  <c r="BT66" i="10"/>
  <c r="BT67" i="10"/>
  <c r="BT68" i="10"/>
  <c r="BT69" i="10"/>
  <c r="BT70" i="10"/>
  <c r="BT71" i="10"/>
  <c r="BT72" i="10"/>
  <c r="BT73" i="10"/>
  <c r="BT74" i="10"/>
  <c r="BT75" i="10"/>
  <c r="BT76" i="10"/>
  <c r="BT77" i="10"/>
  <c r="BT78" i="10"/>
  <c r="BT79" i="10"/>
  <c r="BT80" i="10"/>
  <c r="BT81" i="10"/>
  <c r="BT82" i="10"/>
  <c r="BT83" i="10"/>
  <c r="BT84" i="10"/>
  <c r="BT85" i="10"/>
  <c r="BT86" i="10"/>
  <c r="BT87" i="10"/>
  <c r="BT88" i="10"/>
  <c r="BT89" i="10"/>
  <c r="BT90" i="10"/>
  <c r="BT91" i="10"/>
  <c r="BT92" i="10"/>
  <c r="BT93" i="10"/>
  <c r="BT94" i="10"/>
  <c r="BT95" i="10"/>
  <c r="BT96" i="10"/>
  <c r="BT97" i="10"/>
  <c r="BT18" i="10"/>
  <c r="BT19" i="10"/>
  <c r="BT20" i="10"/>
  <c r="BT21" i="10"/>
  <c r="BT22" i="10"/>
  <c r="BT23" i="10"/>
  <c r="BT24" i="10"/>
  <c r="BT25" i="10"/>
  <c r="BT26" i="10"/>
  <c r="BT27" i="10"/>
  <c r="BT28" i="10"/>
  <c r="BT29" i="10"/>
  <c r="BT30" i="10"/>
  <c r="BT31" i="10"/>
  <c r="BT32" i="10"/>
  <c r="BT33" i="10"/>
  <c r="BT34" i="10"/>
  <c r="BT35" i="10"/>
  <c r="BT36" i="10"/>
  <c r="BT37" i="10"/>
  <c r="BT38" i="10"/>
  <c r="BT39" i="10"/>
  <c r="BT40" i="10"/>
  <c r="BT41" i="10"/>
  <c r="BT42" i="10"/>
  <c r="BT43" i="10"/>
  <c r="BT44" i="10"/>
  <c r="BT45" i="10"/>
  <c r="BT46" i="10"/>
  <c r="BT47" i="10"/>
  <c r="BT48" i="10"/>
  <c r="G4" i="10" l="1"/>
  <c r="D4" i="22" s="1"/>
  <c r="G5" i="10"/>
  <c r="D5" i="22" s="1"/>
  <c r="G6" i="10"/>
  <c r="D6" i="22" s="1"/>
  <c r="G7" i="10"/>
  <c r="D7" i="22" s="1"/>
  <c r="G8" i="10"/>
  <c r="D8" i="22" s="1"/>
  <c r="G9" i="10"/>
  <c r="D9" i="22" s="1"/>
  <c r="G10" i="10"/>
  <c r="D10" i="22" s="1"/>
  <c r="G11" i="10"/>
  <c r="D11" i="22" s="1"/>
  <c r="G12" i="10"/>
  <c r="D12" i="22" s="1"/>
  <c r="G13" i="10"/>
  <c r="D13" i="22" s="1"/>
  <c r="G14" i="10"/>
  <c r="D14" i="22" s="1"/>
  <c r="G15" i="10"/>
  <c r="D15" i="22" s="1"/>
  <c r="G16" i="10"/>
  <c r="D16" i="22" s="1"/>
  <c r="G17" i="10"/>
  <c r="D17" i="22" s="1"/>
  <c r="B4" i="10"/>
  <c r="C4" i="10"/>
  <c r="C23" i="21" s="1"/>
  <c r="B5" i="10"/>
  <c r="C5" i="10"/>
  <c r="C24" i="21" s="1"/>
  <c r="B6" i="10"/>
  <c r="C6" i="10"/>
  <c r="C25" i="21" s="1"/>
  <c r="B7" i="10"/>
  <c r="C7" i="10"/>
  <c r="C26" i="21" s="1"/>
  <c r="B8" i="10"/>
  <c r="C8" i="10"/>
  <c r="C27" i="21" s="1"/>
  <c r="B9" i="10"/>
  <c r="C9" i="10"/>
  <c r="C28" i="21" s="1"/>
  <c r="B10" i="10"/>
  <c r="C10" i="10"/>
  <c r="C29" i="21" s="1"/>
  <c r="B11" i="10"/>
  <c r="C11" i="10"/>
  <c r="C30" i="21" s="1"/>
  <c r="B12" i="10"/>
  <c r="C12" i="10"/>
  <c r="C31" i="21" s="1"/>
  <c r="B13" i="10"/>
  <c r="C13" i="10"/>
  <c r="C32" i="21" s="1"/>
  <c r="B14" i="10"/>
  <c r="C14" i="10"/>
  <c r="C33" i="21" s="1"/>
  <c r="B15" i="10"/>
  <c r="C15" i="10"/>
  <c r="C34" i="21" s="1"/>
  <c r="B16" i="10"/>
  <c r="C16" i="10"/>
  <c r="C35" i="21" s="1"/>
  <c r="B17" i="10"/>
  <c r="C17" i="10"/>
  <c r="C36" i="21" s="1"/>
  <c r="G3" i="10"/>
  <c r="D3" i="22" s="1"/>
  <c r="G2" i="10"/>
  <c r="C3" i="10"/>
  <c r="C22" i="21" s="1"/>
  <c r="B3" i="10"/>
  <c r="C2" i="10"/>
  <c r="B2" i="10"/>
  <c r="M86" i="23"/>
  <c r="K85" i="23"/>
  <c r="K88" i="23"/>
  <c r="J86" i="23"/>
  <c r="K87" i="23"/>
  <c r="J82" i="23"/>
  <c r="L85" i="23"/>
  <c r="L82" i="23"/>
  <c r="J84" i="23"/>
  <c r="M88" i="23"/>
  <c r="K86" i="23"/>
  <c r="J81" i="23"/>
  <c r="K82" i="23"/>
  <c r="M84" i="23"/>
  <c r="J83" i="23"/>
  <c r="M87" i="23"/>
  <c r="M83" i="23"/>
  <c r="K84" i="23"/>
  <c r="K81" i="23"/>
  <c r="L86" i="23"/>
  <c r="M82" i="23"/>
  <c r="K83" i="23"/>
  <c r="L87" i="23"/>
  <c r="L84" i="23"/>
  <c r="M81" i="23"/>
  <c r="L81" i="23"/>
  <c r="J85" i="23"/>
  <c r="J87" i="23"/>
  <c r="J88" i="23"/>
  <c r="M85" i="23"/>
  <c r="L88" i="23"/>
  <c r="L83" i="23"/>
  <c r="D2" i="22" l="1"/>
  <c r="C21" i="21"/>
  <c r="A6" i="10"/>
  <c r="BU6" i="10" s="1"/>
  <c r="A17" i="10"/>
  <c r="A13" i="10"/>
  <c r="A9" i="10"/>
  <c r="A3" i="10"/>
  <c r="V3" i="10"/>
  <c r="A10" i="10"/>
  <c r="A16" i="10"/>
  <c r="A12" i="10"/>
  <c r="A8" i="10"/>
  <c r="A4" i="10"/>
  <c r="A14" i="10"/>
  <c r="A15" i="10"/>
  <c r="A11" i="10"/>
  <c r="A7" i="10"/>
  <c r="D110" i="7"/>
  <c r="C111" i="7"/>
  <c r="B112" i="7"/>
  <c r="F112" i="7"/>
  <c r="A113" i="7"/>
  <c r="E113" i="7"/>
  <c r="D114" i="7"/>
  <c r="C115" i="7"/>
  <c r="B116" i="7"/>
  <c r="F116" i="7"/>
  <c r="D111" i="7"/>
  <c r="A114" i="7"/>
  <c r="C116" i="7"/>
  <c r="A110" i="7"/>
  <c r="E110" i="7"/>
  <c r="C112" i="7"/>
  <c r="B113" i="7"/>
  <c r="F113" i="7"/>
  <c r="E114" i="7"/>
  <c r="D115" i="7"/>
  <c r="B110" i="7"/>
  <c r="F110" i="7"/>
  <c r="A111" i="7"/>
  <c r="E111" i="7"/>
  <c r="D112" i="7"/>
  <c r="C113" i="7"/>
  <c r="B114" i="7"/>
  <c r="F114" i="7"/>
  <c r="A115" i="7"/>
  <c r="E115" i="7"/>
  <c r="D116" i="7"/>
  <c r="C110" i="7"/>
  <c r="B111" i="7"/>
  <c r="F111" i="7"/>
  <c r="A112" i="7"/>
  <c r="E112" i="7"/>
  <c r="D113" i="7"/>
  <c r="C114" i="7"/>
  <c r="B115" i="7"/>
  <c r="F115" i="7"/>
  <c r="A116" i="7"/>
  <c r="E116" i="7"/>
  <c r="A5" i="10"/>
  <c r="BT5" i="10"/>
  <c r="BV5" i="10"/>
  <c r="A2" i="10"/>
  <c r="BV17" i="10"/>
  <c r="BT17" i="10"/>
  <c r="BV13" i="10"/>
  <c r="BT13" i="10"/>
  <c r="BV9" i="10"/>
  <c r="BT9" i="10"/>
  <c r="X16" i="10"/>
  <c r="BV16" i="10"/>
  <c r="BT16" i="10"/>
  <c r="X12" i="10"/>
  <c r="BV12" i="10"/>
  <c r="BT12" i="10"/>
  <c r="BV8" i="10"/>
  <c r="BT8" i="10"/>
  <c r="X4" i="10"/>
  <c r="BV4" i="10"/>
  <c r="BT4" i="10"/>
  <c r="BT2" i="10"/>
  <c r="B21" i="21" s="1"/>
  <c r="D21" i="21" s="1"/>
  <c r="BV2" i="10"/>
  <c r="X15" i="10"/>
  <c r="BV15" i="10"/>
  <c r="BT15" i="10"/>
  <c r="B34" i="21" s="1"/>
  <c r="D34" i="21" s="1"/>
  <c r="X11" i="10"/>
  <c r="BV11" i="10"/>
  <c r="BT11" i="10"/>
  <c r="X7" i="10"/>
  <c r="BV7" i="10"/>
  <c r="BT7" i="10"/>
  <c r="X3" i="10"/>
  <c r="BV3" i="10"/>
  <c r="BT3" i="10"/>
  <c r="BT14" i="10"/>
  <c r="BV14" i="10"/>
  <c r="BT10" i="10"/>
  <c r="B29" i="21" s="1"/>
  <c r="D29" i="21" s="1"/>
  <c r="BV10" i="10"/>
  <c r="BT6" i="10"/>
  <c r="BV6" i="10"/>
  <c r="X14" i="10"/>
  <c r="G129" i="7"/>
  <c r="F129" i="7"/>
  <c r="B129" i="7"/>
  <c r="F128" i="7"/>
  <c r="B128" i="7"/>
  <c r="F127" i="7"/>
  <c r="B127" i="7"/>
  <c r="E126" i="7"/>
  <c r="A126" i="7"/>
  <c r="E125" i="7"/>
  <c r="A125" i="7"/>
  <c r="E124" i="7"/>
  <c r="A124" i="7"/>
  <c r="E123" i="7"/>
  <c r="A123" i="7"/>
  <c r="E128" i="7"/>
  <c r="E127" i="7"/>
  <c r="D126" i="7"/>
  <c r="D125" i="7"/>
  <c r="D124" i="7"/>
  <c r="D123" i="7"/>
  <c r="E129" i="7"/>
  <c r="D129" i="7"/>
  <c r="D128" i="7"/>
  <c r="D127" i="7"/>
  <c r="C126" i="7"/>
  <c r="C125" i="7"/>
  <c r="C124" i="7"/>
  <c r="C123" i="7"/>
  <c r="C129" i="7"/>
  <c r="G128" i="7"/>
  <c r="C128" i="7"/>
  <c r="G127" i="7"/>
  <c r="C127" i="7"/>
  <c r="F126" i="7"/>
  <c r="B126" i="7"/>
  <c r="F125" i="7"/>
  <c r="B125" i="7"/>
  <c r="F124" i="7"/>
  <c r="B124" i="7"/>
  <c r="F123" i="7"/>
  <c r="B123" i="7"/>
  <c r="X17" i="10"/>
  <c r="X10" i="10"/>
  <c r="X9" i="10"/>
  <c r="X8" i="10"/>
  <c r="X6" i="10"/>
  <c r="X13" i="10"/>
  <c r="X5" i="10"/>
  <c r="X2" i="10"/>
  <c r="B30" i="21" l="1"/>
  <c r="D30" i="21" s="1"/>
  <c r="B35" i="21"/>
  <c r="D35" i="21" s="1"/>
  <c r="B25" i="21"/>
  <c r="D25" i="21" s="1"/>
  <c r="B26" i="21"/>
  <c r="D26" i="21" s="1"/>
  <c r="B23" i="21"/>
  <c r="D23" i="21" s="1"/>
  <c r="B33" i="21"/>
  <c r="D33" i="21" s="1"/>
  <c r="B22" i="21"/>
  <c r="D22" i="21" s="1"/>
  <c r="B51" i="21"/>
  <c r="D51" i="21" s="1"/>
  <c r="B47" i="21"/>
  <c r="D47" i="21" s="1"/>
  <c r="B43" i="21"/>
  <c r="D43" i="21" s="1"/>
  <c r="B39" i="21"/>
  <c r="D39" i="21" s="1"/>
  <c r="B27" i="21"/>
  <c r="D27" i="21" s="1"/>
  <c r="B28" i="21"/>
  <c r="D28" i="21" s="1"/>
  <c r="B36" i="21"/>
  <c r="D36" i="21" s="1"/>
  <c r="B24" i="21"/>
  <c r="D24" i="21" s="1"/>
  <c r="B50" i="21"/>
  <c r="D50" i="21" s="1"/>
  <c r="B42" i="21"/>
  <c r="D42" i="21" s="1"/>
  <c r="B38" i="21"/>
  <c r="D38" i="21" s="1"/>
  <c r="B45" i="21"/>
  <c r="D45" i="21" s="1"/>
  <c r="B41" i="21"/>
  <c r="D41" i="21" s="1"/>
  <c r="B37" i="21"/>
  <c r="D37" i="21" s="1"/>
  <c r="B46" i="21"/>
  <c r="D46" i="21" s="1"/>
  <c r="B49" i="21"/>
  <c r="D49" i="21" s="1"/>
  <c r="B31" i="21"/>
  <c r="D31" i="21" s="1"/>
  <c r="B32" i="21"/>
  <c r="D32" i="21" s="1"/>
  <c r="B52" i="21"/>
  <c r="D52" i="21" s="1"/>
  <c r="B48" i="21"/>
  <c r="D48" i="21" s="1"/>
  <c r="B44" i="21"/>
  <c r="D44" i="21" s="1"/>
  <c r="B40" i="21"/>
  <c r="D40" i="21" s="1"/>
  <c r="B58" i="21"/>
  <c r="D58" i="21" s="1"/>
  <c r="B104" i="21"/>
  <c r="D104" i="21" s="1"/>
  <c r="B57" i="21"/>
  <c r="D57" i="21" s="1"/>
  <c r="B62" i="21"/>
  <c r="D62" i="21" s="1"/>
  <c r="B66" i="21"/>
  <c r="D66" i="21" s="1"/>
  <c r="B59" i="21"/>
  <c r="D59" i="21" s="1"/>
  <c r="B61" i="21"/>
  <c r="D61" i="21" s="1"/>
  <c r="B70" i="21"/>
  <c r="D70" i="21" s="1"/>
  <c r="B74" i="21"/>
  <c r="D74" i="21" s="1"/>
  <c r="B71" i="21"/>
  <c r="D71" i="21" s="1"/>
  <c r="B65" i="21"/>
  <c r="D65" i="21" s="1"/>
  <c r="B78" i="21"/>
  <c r="D78" i="21" s="1"/>
  <c r="B82" i="21"/>
  <c r="D82" i="21" s="1"/>
  <c r="B91" i="21"/>
  <c r="D91" i="21" s="1"/>
  <c r="B69" i="21"/>
  <c r="D69" i="21" s="1"/>
  <c r="B86" i="21"/>
  <c r="D86" i="21" s="1"/>
  <c r="B90" i="21"/>
  <c r="D90" i="21" s="1"/>
  <c r="B103" i="21"/>
  <c r="D103" i="21" s="1"/>
  <c r="B73" i="21"/>
  <c r="D73" i="21" s="1"/>
  <c r="B94" i="21"/>
  <c r="D94" i="21" s="1"/>
  <c r="B98" i="21"/>
  <c r="D98" i="21" s="1"/>
  <c r="B115" i="21"/>
  <c r="D115" i="21" s="1"/>
  <c r="B77" i="21"/>
  <c r="D77" i="21" s="1"/>
  <c r="B102" i="21"/>
  <c r="D102" i="21" s="1"/>
  <c r="B106" i="21"/>
  <c r="D106" i="21" s="1"/>
  <c r="B76" i="21"/>
  <c r="D76" i="21" s="1"/>
  <c r="B81" i="21"/>
  <c r="D81" i="21" s="1"/>
  <c r="B110" i="21"/>
  <c r="D110" i="21" s="1"/>
  <c r="B114" i="21"/>
  <c r="D114" i="21" s="1"/>
  <c r="B96" i="21"/>
  <c r="D96" i="21" s="1"/>
  <c r="B85" i="21"/>
  <c r="D85" i="21" s="1"/>
  <c r="B63" i="21"/>
  <c r="D63" i="21" s="1"/>
  <c r="B55" i="21"/>
  <c r="D55" i="21" s="1"/>
  <c r="B112" i="21"/>
  <c r="D112" i="21" s="1"/>
  <c r="B89" i="21"/>
  <c r="D89" i="21" s="1"/>
  <c r="B79" i="21"/>
  <c r="D79" i="21" s="1"/>
  <c r="B67" i="21"/>
  <c r="D67" i="21" s="1"/>
  <c r="B56" i="21"/>
  <c r="D56" i="21" s="1"/>
  <c r="B93" i="21"/>
  <c r="D93" i="21" s="1"/>
  <c r="B87" i="21"/>
  <c r="D87" i="21" s="1"/>
  <c r="B75" i="21"/>
  <c r="D75" i="21" s="1"/>
  <c r="B60" i="21"/>
  <c r="D60" i="21" s="1"/>
  <c r="B97" i="21"/>
  <c r="D97" i="21" s="1"/>
  <c r="B99" i="21"/>
  <c r="D99" i="21" s="1"/>
  <c r="B83" i="21"/>
  <c r="D83" i="21" s="1"/>
  <c r="B64" i="21"/>
  <c r="D64" i="21" s="1"/>
  <c r="B101" i="21"/>
  <c r="D101" i="21" s="1"/>
  <c r="B111" i="21"/>
  <c r="D111" i="21" s="1"/>
  <c r="B95" i="21"/>
  <c r="D95" i="21" s="1"/>
  <c r="B80" i="21"/>
  <c r="D80" i="21" s="1"/>
  <c r="B105" i="21"/>
  <c r="D105" i="21" s="1"/>
  <c r="B68" i="21"/>
  <c r="D68" i="21" s="1"/>
  <c r="B107" i="21"/>
  <c r="D107" i="21" s="1"/>
  <c r="B92" i="21"/>
  <c r="D92" i="21" s="1"/>
  <c r="B109" i="21"/>
  <c r="D109" i="21" s="1"/>
  <c r="B84" i="21"/>
  <c r="D84" i="21" s="1"/>
  <c r="B72" i="21"/>
  <c r="D72" i="21" s="1"/>
  <c r="B108" i="21"/>
  <c r="D108" i="21" s="1"/>
  <c r="B113" i="21"/>
  <c r="D113" i="21" s="1"/>
  <c r="B100" i="21"/>
  <c r="D100" i="21" s="1"/>
  <c r="B88" i="21"/>
  <c r="D88" i="21" s="1"/>
  <c r="B53" i="21"/>
  <c r="D53" i="21" s="1"/>
  <c r="B54" i="21"/>
  <c r="D54" i="21" s="1"/>
  <c r="B116" i="21"/>
  <c r="D116" i="21" s="1"/>
  <c r="W3" i="10"/>
  <c r="BW3" i="10" s="1"/>
  <c r="B3" i="22"/>
  <c r="H8" i="10"/>
  <c r="H5" i="10"/>
  <c r="H4" i="10"/>
  <c r="H13" i="10"/>
  <c r="H10" i="10"/>
  <c r="H14" i="10"/>
  <c r="H7" i="10"/>
  <c r="H12" i="10"/>
  <c r="H2" i="10"/>
  <c r="H15" i="10"/>
  <c r="H9" i="10"/>
  <c r="H11" i="10"/>
  <c r="H16" i="10"/>
  <c r="H6" i="10"/>
  <c r="H17" i="10"/>
  <c r="H3" i="10"/>
  <c r="V4" i="10"/>
  <c r="B4" i="22" s="1"/>
  <c r="AC2" i="10"/>
  <c r="AE2" i="10"/>
  <c r="AD2" i="10"/>
  <c r="CB2" i="10"/>
  <c r="CC2" i="10"/>
  <c r="CB6" i="10"/>
  <c r="CB8" i="10"/>
  <c r="CB13" i="10"/>
  <c r="CB10" i="10"/>
  <c r="CB3" i="10"/>
  <c r="CB7" i="10"/>
  <c r="CB12" i="10"/>
  <c r="CB17" i="10"/>
  <c r="CB15" i="10"/>
  <c r="CB14" i="10"/>
  <c r="CB5" i="10"/>
  <c r="CB9" i="10"/>
  <c r="CB11" i="10"/>
  <c r="CB4" i="10"/>
  <c r="CB16" i="10"/>
  <c r="B81" i="23"/>
  <c r="AC3" i="10" l="1"/>
  <c r="AE3" i="10"/>
  <c r="AD3" i="10"/>
  <c r="CC3" i="10"/>
  <c r="BZ3" i="10"/>
  <c r="BY3" i="10"/>
  <c r="BX3" i="10"/>
  <c r="CA3" i="10"/>
  <c r="E4" i="22"/>
  <c r="C4" i="22"/>
  <c r="A4" i="22"/>
  <c r="E3" i="22"/>
  <c r="C3" i="22"/>
  <c r="A3" i="22"/>
  <c r="W4" i="10"/>
  <c r="AD4" i="10" s="1"/>
  <c r="V5" i="10"/>
  <c r="B5" i="22" s="1"/>
  <c r="B82" i="23"/>
  <c r="E5" i="22" l="1"/>
  <c r="C5" i="22"/>
  <c r="A5" i="22"/>
  <c r="AE4" i="10"/>
  <c r="CA4" i="10"/>
  <c r="BZ4" i="10"/>
  <c r="BY4" i="10"/>
  <c r="BX4" i="10"/>
  <c r="BW4" i="10"/>
  <c r="CC4" i="10"/>
  <c r="W5" i="10"/>
  <c r="AD5" i="10" s="1"/>
  <c r="V6" i="10"/>
  <c r="B6" i="22" s="1"/>
  <c r="AC4" i="10"/>
  <c r="BU12" i="10"/>
  <c r="BU7" i="10"/>
  <c r="BU16" i="10"/>
  <c r="BU11" i="10"/>
  <c r="BU15" i="10"/>
  <c r="BU14" i="10"/>
  <c r="BU5" i="10"/>
  <c r="BU10" i="10"/>
  <c r="BU2" i="10"/>
  <c r="BU3" i="10"/>
  <c r="BU8" i="10"/>
  <c r="BU17" i="10"/>
  <c r="BU13" i="10"/>
  <c r="BU4" i="10"/>
  <c r="BU9" i="10"/>
  <c r="B83" i="23"/>
  <c r="E6" i="22" l="1"/>
  <c r="C6" i="22"/>
  <c r="A6" i="22"/>
  <c r="CC5" i="10"/>
  <c r="CA5" i="10"/>
  <c r="BZ5" i="10"/>
  <c r="BY5" i="10"/>
  <c r="BX5" i="10"/>
  <c r="BW5" i="10"/>
  <c r="AE5" i="10"/>
  <c r="AC5" i="10"/>
  <c r="W6" i="10"/>
  <c r="AD6" i="10" s="1"/>
  <c r="V7" i="10"/>
  <c r="B7" i="22" s="1"/>
  <c r="B84" i="23"/>
  <c r="E7" i="22" l="1"/>
  <c r="C7" i="22"/>
  <c r="A7" i="22"/>
  <c r="AC6" i="10"/>
  <c r="CA6" i="10"/>
  <c r="BZ6" i="10"/>
  <c r="BX6" i="10"/>
  <c r="BW6" i="10"/>
  <c r="BY6" i="10"/>
  <c r="AE6" i="10"/>
  <c r="CC6" i="10"/>
  <c r="W7" i="10"/>
  <c r="AD7" i="10" s="1"/>
  <c r="V8" i="10"/>
  <c r="B8" i="22" s="1"/>
  <c r="B85" i="23"/>
  <c r="E8" i="22" l="1"/>
  <c r="C8" i="22"/>
  <c r="A8" i="22"/>
  <c r="AC7" i="10"/>
  <c r="CA7" i="10"/>
  <c r="BZ7" i="10"/>
  <c r="BY7" i="10"/>
  <c r="BX7" i="10"/>
  <c r="BW7" i="10"/>
  <c r="CC7" i="10"/>
  <c r="AE7" i="10"/>
  <c r="W8" i="10"/>
  <c r="AD8" i="10" s="1"/>
  <c r="V9" i="10"/>
  <c r="B9" i="22" s="1"/>
  <c r="B86" i="23"/>
  <c r="E9" i="22" l="1"/>
  <c r="C9" i="22"/>
  <c r="A9" i="22"/>
  <c r="CC8" i="10"/>
  <c r="CA8" i="10"/>
  <c r="BZ8" i="10"/>
  <c r="BY8" i="10"/>
  <c r="BX8" i="10"/>
  <c r="BW8" i="10"/>
  <c r="AE8" i="10"/>
  <c r="AC8" i="10"/>
  <c r="W9" i="10"/>
  <c r="AD9" i="10" s="1"/>
  <c r="V10" i="10"/>
  <c r="B10" i="22" s="1"/>
  <c r="B87" i="23"/>
  <c r="E10" i="22" l="1"/>
  <c r="C10" i="22"/>
  <c r="A10" i="22"/>
  <c r="CC9" i="10"/>
  <c r="CA9" i="10"/>
  <c r="BZ9" i="10"/>
  <c r="BY9" i="10"/>
  <c r="BX9" i="10"/>
  <c r="BW9" i="10"/>
  <c r="AC9" i="10"/>
  <c r="W10" i="10"/>
  <c r="AC10" i="10" s="1"/>
  <c r="V11" i="10"/>
  <c r="B11" i="22" s="1"/>
  <c r="AE9" i="10"/>
  <c r="B88" i="23"/>
  <c r="E11" i="22" l="1"/>
  <c r="C11" i="22"/>
  <c r="A11" i="22"/>
  <c r="AD10" i="10"/>
  <c r="BW10" i="10"/>
  <c r="CA10" i="10"/>
  <c r="BZ10" i="10"/>
  <c r="BY10" i="10"/>
  <c r="BX10" i="10"/>
  <c r="AE10" i="10"/>
  <c r="CC10" i="10"/>
  <c r="W11" i="10"/>
  <c r="AC11" i="10" s="1"/>
  <c r="V12" i="10"/>
  <c r="B12" i="22" s="1"/>
  <c r="C81" i="23"/>
  <c r="E12" i="22" l="1"/>
  <c r="C12" i="22"/>
  <c r="A12" i="22"/>
  <c r="AD11" i="10"/>
  <c r="CA11" i="10"/>
  <c r="BZ11" i="10"/>
  <c r="BY11" i="10"/>
  <c r="BX11" i="10"/>
  <c r="BW11" i="10"/>
  <c r="AE11" i="10"/>
  <c r="CC11" i="10"/>
  <c r="W12" i="10"/>
  <c r="AC12" i="10" s="1"/>
  <c r="V13" i="10"/>
  <c r="B13" i="22" s="1"/>
  <c r="C82" i="23"/>
  <c r="E13" i="22" l="1"/>
  <c r="C13" i="22"/>
  <c r="A13" i="22"/>
  <c r="AD12" i="10"/>
  <c r="CA12" i="10"/>
  <c r="BZ12" i="10"/>
  <c r="BY12" i="10"/>
  <c r="BX12" i="10"/>
  <c r="BW12" i="10"/>
  <c r="CC12" i="10"/>
  <c r="W13" i="10"/>
  <c r="AC13" i="10" s="1"/>
  <c r="V14" i="10"/>
  <c r="B14" i="22" s="1"/>
  <c r="AE12" i="10"/>
  <c r="C83" i="23"/>
  <c r="E14" i="22" l="1"/>
  <c r="C14" i="22"/>
  <c r="A14" i="22"/>
  <c r="CC13" i="10"/>
  <c r="CA13" i="10"/>
  <c r="BZ13" i="10"/>
  <c r="BX13" i="10"/>
  <c r="BY13" i="10"/>
  <c r="BW13" i="10"/>
  <c r="W14" i="10"/>
  <c r="AC14" i="10" s="1"/>
  <c r="V15" i="10"/>
  <c r="B15" i="22" s="1"/>
  <c r="AE13" i="10"/>
  <c r="AD13" i="10"/>
  <c r="C84" i="23"/>
  <c r="E15" i="22" l="1"/>
  <c r="C15" i="22"/>
  <c r="A15" i="22"/>
  <c r="AD14" i="10"/>
  <c r="BW14" i="10"/>
  <c r="CA14" i="10"/>
  <c r="BZ14" i="10"/>
  <c r="BX14" i="10"/>
  <c r="BY14" i="10"/>
  <c r="W15" i="10"/>
  <c r="AC15" i="10" s="1"/>
  <c r="V16" i="10"/>
  <c r="B16" i="22" s="1"/>
  <c r="AE14" i="10"/>
  <c r="CC14" i="10"/>
  <c r="C85" i="23"/>
  <c r="E16" i="22" l="1"/>
  <c r="C16" i="22"/>
  <c r="A16" i="22"/>
  <c r="AD15" i="10"/>
  <c r="CA15" i="10"/>
  <c r="BZ15" i="10"/>
  <c r="BY15" i="10"/>
  <c r="BW15" i="10"/>
  <c r="BX15" i="10"/>
  <c r="W16" i="10"/>
  <c r="AC16" i="10" s="1"/>
  <c r="V17" i="10"/>
  <c r="B17" i="22" s="1"/>
  <c r="AE15" i="10"/>
  <c r="CC15" i="10"/>
  <c r="C86" i="23"/>
  <c r="E17" i="22" l="1"/>
  <c r="C17" i="22"/>
  <c r="A17" i="22"/>
  <c r="AD16" i="10"/>
  <c r="CA16" i="10"/>
  <c r="BZ16" i="10"/>
  <c r="BY16" i="10"/>
  <c r="BX16" i="10"/>
  <c r="BW16" i="10"/>
  <c r="CC16" i="10"/>
  <c r="W17" i="10"/>
  <c r="AC17" i="10" s="1"/>
  <c r="V18" i="10"/>
  <c r="B18" i="22" s="1"/>
  <c r="AE16" i="10"/>
  <c r="C87" i="23"/>
  <c r="E18" i="22" l="1"/>
  <c r="C18" i="22"/>
  <c r="A18" i="22"/>
  <c r="AD17" i="10"/>
  <c r="CA17" i="10"/>
  <c r="BZ17" i="10"/>
  <c r="BY17" i="10"/>
  <c r="BX17" i="10"/>
  <c r="BW17" i="10"/>
  <c r="CC17" i="10"/>
  <c r="AE17" i="10"/>
  <c r="W18" i="10"/>
  <c r="AC18" i="10" s="1"/>
  <c r="V19" i="10"/>
  <c r="B19" i="22" s="1"/>
  <c r="C88" i="23"/>
  <c r="E19" i="22" l="1"/>
  <c r="C19" i="22"/>
  <c r="A19" i="22"/>
  <c r="BW18" i="10"/>
  <c r="BY18" i="10"/>
  <c r="BX18" i="10"/>
  <c r="CA18" i="10"/>
  <c r="BZ18" i="10"/>
  <c r="W19" i="10"/>
  <c r="AC19" i="10" s="1"/>
  <c r="V20" i="10"/>
  <c r="B20" i="22" s="1"/>
  <c r="CC18" i="10"/>
  <c r="AE18" i="10"/>
  <c r="AD18" i="10"/>
  <c r="D81" i="23"/>
  <c r="E20" i="22" l="1"/>
  <c r="C20" i="22"/>
  <c r="A20" i="22"/>
  <c r="CA19" i="10"/>
  <c r="BZ19" i="10"/>
  <c r="BY19" i="10"/>
  <c r="BW19" i="10"/>
  <c r="BX19" i="10"/>
  <c r="W20" i="10"/>
  <c r="AC20" i="10" s="1"/>
  <c r="V21" i="10"/>
  <c r="B21" i="22" s="1"/>
  <c r="AE19" i="10"/>
  <c r="AD19" i="10"/>
  <c r="CC19" i="10"/>
  <c r="D82" i="23"/>
  <c r="E21" i="22" l="1"/>
  <c r="C21" i="22"/>
  <c r="A21" i="22"/>
  <c r="CA20" i="10"/>
  <c r="BZ20" i="10"/>
  <c r="BY20" i="10"/>
  <c r="BX20" i="10"/>
  <c r="BW20" i="10"/>
  <c r="W21" i="10"/>
  <c r="AC21" i="10" s="1"/>
  <c r="V22" i="10"/>
  <c r="B22" i="22" s="1"/>
  <c r="AD20" i="10"/>
  <c r="CC20" i="10"/>
  <c r="AE20" i="10"/>
  <c r="D83" i="23"/>
  <c r="E22" i="22" l="1"/>
  <c r="C22" i="22"/>
  <c r="A22" i="22"/>
  <c r="CA21" i="10"/>
  <c r="BZ21" i="10"/>
  <c r="BY21" i="10"/>
  <c r="BX21" i="10"/>
  <c r="BW21" i="10"/>
  <c r="W22" i="10"/>
  <c r="AC22" i="10" s="1"/>
  <c r="V23" i="10"/>
  <c r="B23" i="22" s="1"/>
  <c r="AE21" i="10"/>
  <c r="AD21" i="10"/>
  <c r="CC21" i="10"/>
  <c r="D84" i="23"/>
  <c r="E23" i="22" l="1"/>
  <c r="C23" i="22"/>
  <c r="A23" i="22"/>
  <c r="CA22" i="10"/>
  <c r="BZ22" i="10"/>
  <c r="BX22" i="10"/>
  <c r="BW22" i="10"/>
  <c r="BY22" i="10"/>
  <c r="W23" i="10"/>
  <c r="AC23" i="10" s="1"/>
  <c r="V24" i="10"/>
  <c r="B24" i="22" s="1"/>
  <c r="AE22" i="10"/>
  <c r="AD22" i="10"/>
  <c r="CC22" i="10"/>
  <c r="D85" i="23"/>
  <c r="E24" i="22" l="1"/>
  <c r="C24" i="22"/>
  <c r="A24" i="22"/>
  <c r="CA23" i="10"/>
  <c r="BZ23" i="10"/>
  <c r="BY23" i="10"/>
  <c r="BX23" i="10"/>
  <c r="BW23" i="10"/>
  <c r="W24" i="10"/>
  <c r="AC24" i="10" s="1"/>
  <c r="V25" i="10"/>
  <c r="B25" i="22" s="1"/>
  <c r="AE23" i="10"/>
  <c r="AD23" i="10"/>
  <c r="CC23" i="10"/>
  <c r="D86" i="23"/>
  <c r="E25" i="22" l="1"/>
  <c r="C25" i="22"/>
  <c r="A25" i="22"/>
  <c r="CA24" i="10"/>
  <c r="BZ24" i="10"/>
  <c r="BY24" i="10"/>
  <c r="BX24" i="10"/>
  <c r="BW24" i="10"/>
  <c r="W25" i="10"/>
  <c r="AC25" i="10" s="1"/>
  <c r="V26" i="10"/>
  <c r="B26" i="22" s="1"/>
  <c r="AE24" i="10"/>
  <c r="CC24" i="10"/>
  <c r="AD24" i="10"/>
  <c r="D87" i="23"/>
  <c r="E26" i="22" l="1"/>
  <c r="C26" i="22"/>
  <c r="A26" i="22"/>
  <c r="CA25" i="10"/>
  <c r="BZ25" i="10"/>
  <c r="BY25" i="10"/>
  <c r="BX25" i="10"/>
  <c r="BW25" i="10"/>
  <c r="W26" i="10"/>
  <c r="AC26" i="10" s="1"/>
  <c r="V27" i="10"/>
  <c r="B27" i="22" s="1"/>
  <c r="AE25" i="10"/>
  <c r="AD25" i="10"/>
  <c r="CC25" i="10"/>
  <c r="D88" i="23"/>
  <c r="E27" i="22" l="1"/>
  <c r="C27" i="22"/>
  <c r="A27" i="22"/>
  <c r="BW26" i="10"/>
  <c r="CA26" i="10"/>
  <c r="BZ26" i="10"/>
  <c r="BY26" i="10"/>
  <c r="BX26" i="10"/>
  <c r="W27" i="10"/>
  <c r="AC27" i="10" s="1"/>
  <c r="V28" i="10"/>
  <c r="B28" i="22" s="1"/>
  <c r="AE26" i="10"/>
  <c r="AD26" i="10"/>
  <c r="CC26" i="10"/>
  <c r="E81" i="23"/>
  <c r="E28" i="22" l="1"/>
  <c r="C28" i="22"/>
  <c r="A28" i="22"/>
  <c r="CA27" i="10"/>
  <c r="BZ27" i="10"/>
  <c r="BY27" i="10"/>
  <c r="BX27" i="10"/>
  <c r="BW27" i="10"/>
  <c r="W28" i="10"/>
  <c r="AC28" i="10" s="1"/>
  <c r="V29" i="10"/>
  <c r="B29" i="22" s="1"/>
  <c r="AE27" i="10"/>
  <c r="AD27" i="10"/>
  <c r="CC27" i="10"/>
  <c r="E82" i="23"/>
  <c r="E29" i="22" l="1"/>
  <c r="C29" i="22"/>
  <c r="A29" i="22"/>
  <c r="CA28" i="10"/>
  <c r="BZ28" i="10"/>
  <c r="BY28" i="10"/>
  <c r="BX28" i="10"/>
  <c r="BW28" i="10"/>
  <c r="W29" i="10"/>
  <c r="AC29" i="10" s="1"/>
  <c r="V30" i="10"/>
  <c r="B30" i="22" s="1"/>
  <c r="AE28" i="10"/>
  <c r="AD28" i="10"/>
  <c r="CC28" i="10"/>
  <c r="E83" i="23"/>
  <c r="E30" i="22" l="1"/>
  <c r="C30" i="22"/>
  <c r="A30" i="22"/>
  <c r="CA29" i="10"/>
  <c r="BZ29" i="10"/>
  <c r="BX29" i="10"/>
  <c r="BY29" i="10"/>
  <c r="BW29" i="10"/>
  <c r="W30" i="10"/>
  <c r="AC30" i="10" s="1"/>
  <c r="V31" i="10"/>
  <c r="B31" i="22" s="1"/>
  <c r="AE29" i="10"/>
  <c r="CC29" i="10"/>
  <c r="AD29" i="10"/>
  <c r="E84" i="23"/>
  <c r="E31" i="22" l="1"/>
  <c r="C31" i="22"/>
  <c r="A31" i="22"/>
  <c r="BW30" i="10"/>
  <c r="CA30" i="10"/>
  <c r="BZ30" i="10"/>
  <c r="BX30" i="10"/>
  <c r="BY30" i="10"/>
  <c r="W31" i="10"/>
  <c r="AC31" i="10" s="1"/>
  <c r="V32" i="10"/>
  <c r="B32" i="22" s="1"/>
  <c r="AE30" i="10"/>
  <c r="AD30" i="10"/>
  <c r="CC30" i="10"/>
  <c r="E85" i="23"/>
  <c r="E32" i="22" l="1"/>
  <c r="C32" i="22"/>
  <c r="A32" i="22"/>
  <c r="CA31" i="10"/>
  <c r="BZ31" i="10"/>
  <c r="BY31" i="10"/>
  <c r="BW31" i="10"/>
  <c r="BX31" i="10"/>
  <c r="W32" i="10"/>
  <c r="AC32" i="10" s="1"/>
  <c r="V33" i="10"/>
  <c r="B33" i="22" s="1"/>
  <c r="AE31" i="10"/>
  <c r="CC31" i="10"/>
  <c r="AD31" i="10"/>
  <c r="E86" i="23"/>
  <c r="E33" i="22" l="1"/>
  <c r="C33" i="22"/>
  <c r="A33" i="22"/>
  <c r="CA32" i="10"/>
  <c r="BZ32" i="10"/>
  <c r="BY32" i="10"/>
  <c r="BX32" i="10"/>
  <c r="BW32" i="10"/>
  <c r="W33" i="10"/>
  <c r="AC33" i="10" s="1"/>
  <c r="V34" i="10"/>
  <c r="B34" i="22" s="1"/>
  <c r="AE32" i="10"/>
  <c r="AD32" i="10"/>
  <c r="CC32" i="10"/>
  <c r="E87" i="23"/>
  <c r="E34" i="22" l="1"/>
  <c r="C34" i="22"/>
  <c r="A34" i="22"/>
  <c r="CA33" i="10"/>
  <c r="BZ33" i="10"/>
  <c r="BY33" i="10"/>
  <c r="BX33" i="10"/>
  <c r="BW33" i="10"/>
  <c r="W34" i="10"/>
  <c r="AD34" i="10" s="1"/>
  <c r="V35" i="10"/>
  <c r="B35" i="22" s="1"/>
  <c r="CC33" i="10"/>
  <c r="AE33" i="10"/>
  <c r="AD33" i="10"/>
  <c r="E88" i="23"/>
  <c r="E35" i="22" l="1"/>
  <c r="A35" i="22"/>
  <c r="C35" i="22"/>
  <c r="BW34" i="10"/>
  <c r="BY34" i="10"/>
  <c r="BX34" i="10"/>
  <c r="CA34" i="10"/>
  <c r="BZ34" i="10"/>
  <c r="W35" i="10"/>
  <c r="AD35" i="10" s="1"/>
  <c r="V36" i="10"/>
  <c r="B36" i="22" s="1"/>
  <c r="AE34" i="10"/>
  <c r="AC34" i="10"/>
  <c r="CC34" i="10"/>
  <c r="F81" i="23"/>
  <c r="A36" i="22" l="1"/>
  <c r="E36" i="22"/>
  <c r="C36" i="22"/>
  <c r="CA35" i="10"/>
  <c r="BZ35" i="10"/>
  <c r="BY35" i="10"/>
  <c r="BW35" i="10"/>
  <c r="BX35" i="10"/>
  <c r="W36" i="10"/>
  <c r="AD36" i="10" s="1"/>
  <c r="V37" i="10"/>
  <c r="B37" i="22" s="1"/>
  <c r="AC35" i="10"/>
  <c r="AE35" i="10"/>
  <c r="CC35" i="10"/>
  <c r="F82" i="23"/>
  <c r="E37" i="22" l="1"/>
  <c r="C37" i="22"/>
  <c r="A37" i="22"/>
  <c r="CA36" i="10"/>
  <c r="BZ36" i="10"/>
  <c r="BY36" i="10"/>
  <c r="BX36" i="10"/>
  <c r="BW36" i="10"/>
  <c r="W37" i="10"/>
  <c r="AD37" i="10" s="1"/>
  <c r="V38" i="10"/>
  <c r="B38" i="22" s="1"/>
  <c r="CC36" i="10"/>
  <c r="AE36" i="10"/>
  <c r="AC36" i="10"/>
  <c r="F83" i="23"/>
  <c r="E38" i="22" l="1"/>
  <c r="C38" i="22"/>
  <c r="A38" i="22"/>
  <c r="CA37" i="10"/>
  <c r="BZ37" i="10"/>
  <c r="BY37" i="10"/>
  <c r="BX37" i="10"/>
  <c r="BW37" i="10"/>
  <c r="W38" i="10"/>
  <c r="AD38" i="10" s="1"/>
  <c r="V39" i="10"/>
  <c r="B39" i="22" s="1"/>
  <c r="AE37" i="10"/>
  <c r="AC37" i="10"/>
  <c r="CC37" i="10"/>
  <c r="F84" i="23"/>
  <c r="C39" i="22" l="1"/>
  <c r="E39" i="22"/>
  <c r="A39" i="22"/>
  <c r="CA38" i="10"/>
  <c r="BZ38" i="10"/>
  <c r="BX38" i="10"/>
  <c r="BW38" i="10"/>
  <c r="BY38" i="10"/>
  <c r="W39" i="10"/>
  <c r="AD39" i="10" s="1"/>
  <c r="V40" i="10"/>
  <c r="B40" i="22" s="1"/>
  <c r="AC38" i="10"/>
  <c r="CC38" i="10"/>
  <c r="AE38" i="10"/>
  <c r="F85" i="23"/>
  <c r="E40" i="22" l="1"/>
  <c r="A40" i="22"/>
  <c r="C40" i="22"/>
  <c r="CA39" i="10"/>
  <c r="BZ39" i="10"/>
  <c r="BY39" i="10"/>
  <c r="BX39" i="10"/>
  <c r="BW39" i="10"/>
  <c r="W40" i="10"/>
  <c r="AD40" i="10" s="1"/>
  <c r="V41" i="10"/>
  <c r="B41" i="22" s="1"/>
  <c r="AC39" i="10"/>
  <c r="CC39" i="10"/>
  <c r="AE39" i="10"/>
  <c r="F86" i="23"/>
  <c r="E41" i="22" l="1"/>
  <c r="C41" i="22"/>
  <c r="A41" i="22"/>
  <c r="CA40" i="10"/>
  <c r="BZ40" i="10"/>
  <c r="BY40" i="10"/>
  <c r="BX40" i="10"/>
  <c r="BW40" i="10"/>
  <c r="W41" i="10"/>
  <c r="AD41" i="10" s="1"/>
  <c r="V42" i="10"/>
  <c r="B42" i="22" s="1"/>
  <c r="AC40" i="10"/>
  <c r="AE40" i="10"/>
  <c r="CC40" i="10"/>
  <c r="F87" i="23"/>
  <c r="E42" i="22" l="1"/>
  <c r="C42" i="22"/>
  <c r="A42" i="22"/>
  <c r="CA41" i="10"/>
  <c r="BZ41" i="10"/>
  <c r="BY41" i="10"/>
  <c r="BX41" i="10"/>
  <c r="BW41" i="10"/>
  <c r="W42" i="10"/>
  <c r="AC42" i="10" s="1"/>
  <c r="V43" i="10"/>
  <c r="B43" i="22" s="1"/>
  <c r="AE41" i="10"/>
  <c r="AC41" i="10"/>
  <c r="CC41" i="10"/>
  <c r="F88" i="23"/>
  <c r="A43" i="22" l="1"/>
  <c r="E43" i="22"/>
  <c r="C43" i="22"/>
  <c r="BW42" i="10"/>
  <c r="CA42" i="10"/>
  <c r="BZ42" i="10"/>
  <c r="BY42" i="10"/>
  <c r="BX42" i="10"/>
  <c r="W43" i="10"/>
  <c r="AC43" i="10" s="1"/>
  <c r="V44" i="10"/>
  <c r="B44" i="22" s="1"/>
  <c r="AE42" i="10"/>
  <c r="AD42" i="10"/>
  <c r="CC42" i="10"/>
  <c r="G81" i="23"/>
  <c r="E44" i="22" l="1"/>
  <c r="C44" i="22"/>
  <c r="A44" i="22"/>
  <c r="CA43" i="10"/>
  <c r="BZ43" i="10"/>
  <c r="BY43" i="10"/>
  <c r="BX43" i="10"/>
  <c r="BW43" i="10"/>
  <c r="W44" i="10"/>
  <c r="AC44" i="10" s="1"/>
  <c r="V45" i="10"/>
  <c r="B45" i="22" s="1"/>
  <c r="AD43" i="10"/>
  <c r="AE43" i="10"/>
  <c r="CC43" i="10"/>
  <c r="G82" i="23"/>
  <c r="E45" i="22" l="1"/>
  <c r="C45" i="22"/>
  <c r="A45" i="22"/>
  <c r="CA44" i="10"/>
  <c r="BZ44" i="10"/>
  <c r="BY44" i="10"/>
  <c r="BX44" i="10"/>
  <c r="BW44" i="10"/>
  <c r="W45" i="10"/>
  <c r="AC45" i="10" s="1"/>
  <c r="V46" i="10"/>
  <c r="B46" i="22" s="1"/>
  <c r="AD44" i="10"/>
  <c r="AE44" i="10"/>
  <c r="CC44" i="10"/>
  <c r="G83" i="23"/>
  <c r="E46" i="22" l="1"/>
  <c r="C46" i="22"/>
  <c r="A46" i="22"/>
  <c r="CA45" i="10"/>
  <c r="BZ45" i="10"/>
  <c r="BX45" i="10"/>
  <c r="BY45" i="10"/>
  <c r="BW45" i="10"/>
  <c r="W46" i="10"/>
  <c r="AC46" i="10" s="1"/>
  <c r="V47" i="10"/>
  <c r="B47" i="22" s="1"/>
  <c r="AD45" i="10"/>
  <c r="CC45" i="10"/>
  <c r="AE45" i="10"/>
  <c r="G84" i="23"/>
  <c r="E47" i="22" l="1"/>
  <c r="C47" i="22"/>
  <c r="A47" i="22"/>
  <c r="BW46" i="10"/>
  <c r="CA46" i="10"/>
  <c r="BZ46" i="10"/>
  <c r="BX46" i="10"/>
  <c r="BY46" i="10"/>
  <c r="W47" i="10"/>
  <c r="AC47" i="10" s="1"/>
  <c r="V48" i="10"/>
  <c r="B48" i="22" s="1"/>
  <c r="AD46" i="10"/>
  <c r="CC46" i="10"/>
  <c r="AE46" i="10"/>
  <c r="G85" i="23"/>
  <c r="E48" i="22" l="1"/>
  <c r="C48" i="22"/>
  <c r="A48" i="22"/>
  <c r="CA47" i="10"/>
  <c r="BZ47" i="10"/>
  <c r="BY47" i="10"/>
  <c r="BW47" i="10"/>
  <c r="BX47" i="10"/>
  <c r="W48" i="10"/>
  <c r="AC48" i="10" s="1"/>
  <c r="V49" i="10"/>
  <c r="B49" i="22" s="1"/>
  <c r="AD47" i="10"/>
  <c r="CC47" i="10"/>
  <c r="AE47" i="10"/>
  <c r="G86" i="23"/>
  <c r="E49" i="22" l="1"/>
  <c r="C49" i="22"/>
  <c r="A49" i="22"/>
  <c r="CA48" i="10"/>
  <c r="BZ48" i="10"/>
  <c r="BY48" i="10"/>
  <c r="BX48" i="10"/>
  <c r="BW48" i="10"/>
  <c r="W49" i="10"/>
  <c r="AC49" i="10" s="1"/>
  <c r="V50" i="10"/>
  <c r="B50" i="22" s="1"/>
  <c r="AD48" i="10"/>
  <c r="CC48" i="10"/>
  <c r="AE48" i="10"/>
  <c r="G87" i="23"/>
  <c r="E50" i="22" l="1"/>
  <c r="C50" i="22"/>
  <c r="A50" i="22"/>
  <c r="CA49" i="10"/>
  <c r="BZ49" i="10"/>
  <c r="BY49" i="10"/>
  <c r="BX49" i="10"/>
  <c r="BW49" i="10"/>
  <c r="W50" i="10"/>
  <c r="AD50" i="10" s="1"/>
  <c r="V51" i="10"/>
  <c r="B51" i="22" s="1"/>
  <c r="AD49" i="10"/>
  <c r="CC49" i="10"/>
  <c r="AE49" i="10"/>
  <c r="G88" i="23"/>
  <c r="C51" i="22" l="1"/>
  <c r="E51" i="22"/>
  <c r="A51" i="22"/>
  <c r="BW50" i="10"/>
  <c r="BY50" i="10"/>
  <c r="BX50" i="10"/>
  <c r="BZ50" i="10"/>
  <c r="CA50" i="10"/>
  <c r="W51" i="10"/>
  <c r="AD51" i="10" s="1"/>
  <c r="V52" i="10"/>
  <c r="B52" i="22" s="1"/>
  <c r="AC50" i="10"/>
  <c r="CC50" i="10"/>
  <c r="AE50" i="10"/>
  <c r="H81" i="23"/>
  <c r="A52" i="22" l="1"/>
  <c r="E52" i="22"/>
  <c r="C52" i="22"/>
  <c r="CA51" i="10"/>
  <c r="BZ51" i="10"/>
  <c r="BY51" i="10"/>
  <c r="BW51" i="10"/>
  <c r="BX51" i="10"/>
  <c r="W52" i="10"/>
  <c r="AD52" i="10" s="1"/>
  <c r="V53" i="10"/>
  <c r="B53" i="22" s="1"/>
  <c r="CC51" i="10"/>
  <c r="AC51" i="10"/>
  <c r="AE51" i="10"/>
  <c r="H82" i="23"/>
  <c r="E53" i="22" l="1"/>
  <c r="C53" i="22"/>
  <c r="A53" i="22"/>
  <c r="CA52" i="10"/>
  <c r="BZ52" i="10"/>
  <c r="BY52" i="10"/>
  <c r="BX52" i="10"/>
  <c r="BW52" i="10"/>
  <c r="W53" i="10"/>
  <c r="AD53" i="10" s="1"/>
  <c r="V54" i="10"/>
  <c r="B54" i="22" s="1"/>
  <c r="CC52" i="10"/>
  <c r="AC52" i="10"/>
  <c r="AE52" i="10"/>
  <c r="H83" i="23"/>
  <c r="E54" i="22" l="1"/>
  <c r="C54" i="22"/>
  <c r="A54" i="22"/>
  <c r="CA53" i="10"/>
  <c r="BZ53" i="10"/>
  <c r="BY53" i="10"/>
  <c r="BX53" i="10"/>
  <c r="BW53" i="10"/>
  <c r="W54" i="10"/>
  <c r="AD54" i="10" s="1"/>
  <c r="V55" i="10"/>
  <c r="B55" i="22" s="1"/>
  <c r="AC53" i="10"/>
  <c r="CC53" i="10"/>
  <c r="AE53" i="10"/>
  <c r="H84" i="23"/>
  <c r="C55" i="22" l="1"/>
  <c r="E55" i="22"/>
  <c r="A55" i="22"/>
  <c r="CA54" i="10"/>
  <c r="BZ54" i="10"/>
  <c r="BX54" i="10"/>
  <c r="BW54" i="10"/>
  <c r="BY54" i="10"/>
  <c r="W55" i="10"/>
  <c r="AD55" i="10" s="1"/>
  <c r="V56" i="10"/>
  <c r="B56" i="22" s="1"/>
  <c r="AC54" i="10"/>
  <c r="AE54" i="10"/>
  <c r="CC54" i="10"/>
  <c r="H85" i="23"/>
  <c r="A56" i="22" l="1"/>
  <c r="C56" i="22"/>
  <c r="E56" i="22"/>
  <c r="CA55" i="10"/>
  <c r="BZ55" i="10"/>
  <c r="BY55" i="10"/>
  <c r="BX55" i="10"/>
  <c r="BW55" i="10"/>
  <c r="W56" i="10"/>
  <c r="AD56" i="10" s="1"/>
  <c r="V57" i="10"/>
  <c r="B57" i="22" s="1"/>
  <c r="AC55" i="10"/>
  <c r="AE55" i="10"/>
  <c r="CC55" i="10"/>
  <c r="H86" i="23"/>
  <c r="E57" i="22" l="1"/>
  <c r="C57" i="22"/>
  <c r="A57" i="22"/>
  <c r="CA56" i="10"/>
  <c r="BZ56" i="10"/>
  <c r="BY56" i="10"/>
  <c r="BX56" i="10"/>
  <c r="BW56" i="10"/>
  <c r="W57" i="10"/>
  <c r="AD57" i="10" s="1"/>
  <c r="V58" i="10"/>
  <c r="B58" i="22" s="1"/>
  <c r="AE56" i="10"/>
  <c r="CC56" i="10"/>
  <c r="AC56" i="10"/>
  <c r="H87" i="23"/>
  <c r="E58" i="22" l="1"/>
  <c r="C58" i="22"/>
  <c r="A58" i="22"/>
  <c r="CA57" i="10"/>
  <c r="BZ57" i="10"/>
  <c r="BY57" i="10"/>
  <c r="BX57" i="10"/>
  <c r="BW57" i="10"/>
  <c r="W58" i="10"/>
  <c r="AC58" i="10" s="1"/>
  <c r="V59" i="10"/>
  <c r="B59" i="22" s="1"/>
  <c r="CC57" i="10"/>
  <c r="AC57" i="10"/>
  <c r="AE57" i="10"/>
  <c r="H88" i="23"/>
  <c r="E59" i="22" l="1"/>
  <c r="C59" i="22"/>
  <c r="A59" i="22"/>
  <c r="BX58" i="10"/>
  <c r="BW58" i="10"/>
  <c r="CA58" i="10"/>
  <c r="BZ58" i="10"/>
  <c r="BY58" i="10"/>
  <c r="W59" i="10"/>
  <c r="AC59" i="10" s="1"/>
  <c r="V60" i="10"/>
  <c r="B60" i="22" s="1"/>
  <c r="AE58" i="10"/>
  <c r="AD58" i="10"/>
  <c r="CC58" i="10"/>
  <c r="I81" i="23"/>
  <c r="E60" i="22" l="1"/>
  <c r="C60" i="22"/>
  <c r="A60" i="22"/>
  <c r="CA59" i="10"/>
  <c r="BZ59" i="10"/>
  <c r="BY59" i="10"/>
  <c r="BX59" i="10"/>
  <c r="BW59" i="10"/>
  <c r="W60" i="10"/>
  <c r="AC60" i="10" s="1"/>
  <c r="V61" i="10"/>
  <c r="B61" i="22" s="1"/>
  <c r="AE59" i="10"/>
  <c r="AD59" i="10"/>
  <c r="CC59" i="10"/>
  <c r="I82" i="23"/>
  <c r="E61" i="22" l="1"/>
  <c r="C61" i="22"/>
  <c r="A61" i="22"/>
  <c r="CA60" i="10"/>
  <c r="BZ60" i="10"/>
  <c r="BY60" i="10"/>
  <c r="BX60" i="10"/>
  <c r="BW60" i="10"/>
  <c r="W61" i="10"/>
  <c r="AC61" i="10" s="1"/>
  <c r="V62" i="10"/>
  <c r="B62" i="22" s="1"/>
  <c r="AE60" i="10"/>
  <c r="AD60" i="10"/>
  <c r="CC60" i="10"/>
  <c r="I83" i="23"/>
  <c r="E62" i="22" l="1"/>
  <c r="C62" i="22"/>
  <c r="A62" i="22"/>
  <c r="CA61" i="10"/>
  <c r="BZ61" i="10"/>
  <c r="BY61" i="10"/>
  <c r="BX61" i="10"/>
  <c r="BW61" i="10"/>
  <c r="W62" i="10"/>
  <c r="AC62" i="10" s="1"/>
  <c r="V63" i="10"/>
  <c r="B63" i="22" s="1"/>
  <c r="AE61" i="10"/>
  <c r="AD61" i="10"/>
  <c r="CC61" i="10"/>
  <c r="I84" i="23"/>
  <c r="C63" i="22" l="1"/>
  <c r="E63" i="22"/>
  <c r="A63" i="22"/>
  <c r="BX62" i="10"/>
  <c r="BW62" i="10"/>
  <c r="CA62" i="10"/>
  <c r="BZ62" i="10"/>
  <c r="BY62" i="10"/>
  <c r="W63" i="10"/>
  <c r="AC63" i="10" s="1"/>
  <c r="V64" i="10"/>
  <c r="B64" i="22" s="1"/>
  <c r="AE62" i="10"/>
  <c r="AD62" i="10"/>
  <c r="CC62" i="10"/>
  <c r="I85" i="23"/>
  <c r="E64" i="22" l="1"/>
  <c r="C64" i="22"/>
  <c r="A64" i="22"/>
  <c r="CA63" i="10"/>
  <c r="BZ63" i="10"/>
  <c r="BY63" i="10"/>
  <c r="BX63" i="10"/>
  <c r="BW63" i="10"/>
  <c r="W64" i="10"/>
  <c r="AC64" i="10" s="1"/>
  <c r="V65" i="10"/>
  <c r="B65" i="22" s="1"/>
  <c r="AE63" i="10"/>
  <c r="AD63" i="10"/>
  <c r="CC63" i="10"/>
  <c r="I86" i="23"/>
  <c r="E65" i="22" l="1"/>
  <c r="C65" i="22"/>
  <c r="A65" i="22"/>
  <c r="CA64" i="10"/>
  <c r="BZ64" i="10"/>
  <c r="BY64" i="10"/>
  <c r="BX64" i="10"/>
  <c r="BW64" i="10"/>
  <c r="W65" i="10"/>
  <c r="AC65" i="10" s="1"/>
  <c r="V66" i="10"/>
  <c r="B66" i="22" s="1"/>
  <c r="CC64" i="10"/>
  <c r="AE64" i="10"/>
  <c r="AD64" i="10"/>
  <c r="I87" i="23"/>
  <c r="E66" i="22" l="1"/>
  <c r="C66" i="22"/>
  <c r="A66" i="22"/>
  <c r="CA65" i="10"/>
  <c r="BZ65" i="10"/>
  <c r="BY65" i="10"/>
  <c r="BX65" i="10"/>
  <c r="BW65" i="10"/>
  <c r="W66" i="10"/>
  <c r="AD66" i="10" s="1"/>
  <c r="V67" i="10"/>
  <c r="B67" i="22" s="1"/>
  <c r="AE65" i="10"/>
  <c r="AD65" i="10"/>
  <c r="CC65" i="10"/>
  <c r="I88" i="23"/>
  <c r="E67" i="22" l="1"/>
  <c r="C67" i="22"/>
  <c r="A67" i="22"/>
  <c r="BX66" i="10"/>
  <c r="BW66" i="10"/>
  <c r="BZ66" i="10"/>
  <c r="BY66" i="10"/>
  <c r="CA66" i="10"/>
  <c r="W67" i="10"/>
  <c r="AD67" i="10" s="1"/>
  <c r="V68" i="10"/>
  <c r="B68" i="22" s="1"/>
  <c r="AE66" i="10"/>
  <c r="AC66" i="10"/>
  <c r="CC66" i="10"/>
  <c r="A68" i="22" l="1"/>
  <c r="C68" i="22"/>
  <c r="E68" i="22"/>
  <c r="CA67" i="10"/>
  <c r="BZ67" i="10"/>
  <c r="BY67" i="10"/>
  <c r="BX67" i="10"/>
  <c r="BW67" i="10"/>
  <c r="W68" i="10"/>
  <c r="AD68" i="10" s="1"/>
  <c r="V69" i="10"/>
  <c r="B69" i="22" s="1"/>
  <c r="CC67" i="10"/>
  <c r="AE67" i="10"/>
  <c r="AC67" i="10"/>
  <c r="E69" i="22" l="1"/>
  <c r="C69" i="22"/>
  <c r="A69" i="22"/>
  <c r="CA68" i="10"/>
  <c r="BZ68" i="10"/>
  <c r="BY68" i="10"/>
  <c r="BX68" i="10"/>
  <c r="BW68" i="10"/>
  <c r="W69" i="10"/>
  <c r="AD69" i="10" s="1"/>
  <c r="V70" i="10"/>
  <c r="B70" i="22" s="1"/>
  <c r="CC68" i="10"/>
  <c r="AE68" i="10"/>
  <c r="AC68" i="10"/>
  <c r="E70" i="22" l="1"/>
  <c r="C70" i="22"/>
  <c r="A70" i="22"/>
  <c r="CA69" i="10"/>
  <c r="BZ69" i="10"/>
  <c r="BY69" i="10"/>
  <c r="BX69" i="10"/>
  <c r="BW69" i="10"/>
  <c r="W70" i="10"/>
  <c r="AD70" i="10" s="1"/>
  <c r="V71" i="10"/>
  <c r="B71" i="22" s="1"/>
  <c r="AE69" i="10"/>
  <c r="AC69" i="10"/>
  <c r="CC69" i="10"/>
  <c r="E71" i="22" l="1"/>
  <c r="C71" i="22"/>
  <c r="A71" i="22"/>
  <c r="CA70" i="10"/>
  <c r="BX70" i="10"/>
  <c r="BW70" i="10"/>
  <c r="BZ70" i="10"/>
  <c r="BY70" i="10"/>
  <c r="W71" i="10"/>
  <c r="AD71" i="10" s="1"/>
  <c r="V72" i="10"/>
  <c r="B72" i="22" s="1"/>
  <c r="AC70" i="10"/>
  <c r="CC70" i="10"/>
  <c r="AE70" i="10"/>
  <c r="A72" i="22" l="1"/>
  <c r="E72" i="22"/>
  <c r="C72" i="22"/>
  <c r="CA71" i="10"/>
  <c r="BZ71" i="10"/>
  <c r="BY71" i="10"/>
  <c r="BX71" i="10"/>
  <c r="BW71" i="10"/>
  <c r="W72" i="10"/>
  <c r="AD72" i="10" s="1"/>
  <c r="V73" i="10"/>
  <c r="B73" i="22" s="1"/>
  <c r="CC71" i="10"/>
  <c r="AE71" i="10"/>
  <c r="AC71" i="10"/>
  <c r="E73" i="22" l="1"/>
  <c r="C73" i="22"/>
  <c r="A73" i="22"/>
  <c r="CA72" i="10"/>
  <c r="BZ72" i="10"/>
  <c r="BY72" i="10"/>
  <c r="BX72" i="10"/>
  <c r="BW72" i="10"/>
  <c r="W73" i="10"/>
  <c r="AD73" i="10" s="1"/>
  <c r="V74" i="10"/>
  <c r="B74" i="22" s="1"/>
  <c r="AE72" i="10"/>
  <c r="AC72" i="10"/>
  <c r="CC72" i="10"/>
  <c r="E74" i="22" l="1"/>
  <c r="C74" i="22"/>
  <c r="A74" i="22"/>
  <c r="CA73" i="10"/>
  <c r="BZ73" i="10"/>
  <c r="BY73" i="10"/>
  <c r="BX73" i="10"/>
  <c r="BW73" i="10"/>
  <c r="W74" i="10"/>
  <c r="V75" i="10"/>
  <c r="B75" i="22" s="1"/>
  <c r="CC73" i="10"/>
  <c r="AE73" i="10"/>
  <c r="AC73" i="10"/>
  <c r="C75" i="22" l="1"/>
  <c r="E75" i="22"/>
  <c r="A75" i="22"/>
  <c r="BX74" i="10"/>
  <c r="BW74" i="10"/>
  <c r="CA74" i="10"/>
  <c r="BZ74" i="10"/>
  <c r="BY74" i="10"/>
  <c r="W75" i="10"/>
  <c r="V76" i="10"/>
  <c r="B76" i="22" s="1"/>
  <c r="AE74" i="10"/>
  <c r="AD74" i="10"/>
  <c r="CC74" i="10"/>
  <c r="E76" i="22" l="1"/>
  <c r="C76" i="22"/>
  <c r="A76" i="22"/>
  <c r="CA75" i="10"/>
  <c r="BZ75" i="10"/>
  <c r="BY75" i="10"/>
  <c r="BX75" i="10"/>
  <c r="BW75" i="10"/>
  <c r="W76" i="10"/>
  <c r="V77" i="10"/>
  <c r="B77" i="22" s="1"/>
  <c r="CC75" i="10"/>
  <c r="AE75" i="10"/>
  <c r="AD75" i="10"/>
  <c r="E77" i="22" l="1"/>
  <c r="C77" i="22"/>
  <c r="A77" i="22"/>
  <c r="CA76" i="10"/>
  <c r="BZ76" i="10"/>
  <c r="BY76" i="10"/>
  <c r="BX76" i="10"/>
  <c r="BW76" i="10"/>
  <c r="W77" i="10"/>
  <c r="V78" i="10"/>
  <c r="B78" i="22" s="1"/>
  <c r="CC76" i="10"/>
  <c r="AE76" i="10"/>
  <c r="AD76" i="10"/>
  <c r="E78" i="22" l="1"/>
  <c r="C78" i="22"/>
  <c r="A78" i="22"/>
  <c r="CA77" i="10"/>
  <c r="BZ77" i="10"/>
  <c r="BY77" i="10"/>
  <c r="BX77" i="10"/>
  <c r="BW77" i="10"/>
  <c r="W78" i="10"/>
  <c r="V79" i="10"/>
  <c r="B79" i="22" s="1"/>
  <c r="CC77" i="10"/>
  <c r="AD77" i="10"/>
  <c r="AE77" i="10"/>
  <c r="C79" i="22" l="1"/>
  <c r="E79" i="22"/>
  <c r="A79" i="22"/>
  <c r="BX78" i="10"/>
  <c r="BW78" i="10"/>
  <c r="CA78" i="10"/>
  <c r="BZ78" i="10"/>
  <c r="BY78" i="10"/>
  <c r="W79" i="10"/>
  <c r="V80" i="10"/>
  <c r="B80" i="22" s="1"/>
  <c r="CC78" i="10"/>
  <c r="AD78" i="10"/>
  <c r="AE78" i="10"/>
  <c r="E80" i="22" l="1"/>
  <c r="C80" i="22"/>
  <c r="A80" i="22"/>
  <c r="CA79" i="10"/>
  <c r="BZ79" i="10"/>
  <c r="BY79" i="10"/>
  <c r="BX79" i="10"/>
  <c r="BW79" i="10"/>
  <c r="W80" i="10"/>
  <c r="V81" i="10"/>
  <c r="B81" i="22" s="1"/>
  <c r="CC79" i="10"/>
  <c r="AE79" i="10"/>
  <c r="AD79" i="10"/>
  <c r="E81" i="22" l="1"/>
  <c r="C81" i="22"/>
  <c r="A81" i="22"/>
  <c r="CA80" i="10"/>
  <c r="BZ80" i="10"/>
  <c r="BY80" i="10"/>
  <c r="BX80" i="10"/>
  <c r="BW80" i="10"/>
  <c r="W81" i="10"/>
  <c r="V82" i="10"/>
  <c r="B82" i="22" s="1"/>
  <c r="CC80" i="10"/>
  <c r="AE80" i="10"/>
  <c r="AD80" i="10"/>
  <c r="E82" i="22" l="1"/>
  <c r="C82" i="22"/>
  <c r="A82" i="22"/>
  <c r="CA81" i="10"/>
  <c r="BZ81" i="10"/>
  <c r="BY81" i="10"/>
  <c r="BX81" i="10"/>
  <c r="BW81" i="10"/>
  <c r="W82" i="10"/>
  <c r="V83" i="10"/>
  <c r="B83" i="22" s="1"/>
  <c r="AE81" i="10"/>
  <c r="AD81" i="10"/>
  <c r="CC81" i="10"/>
  <c r="E83" i="22" l="1"/>
  <c r="C83" i="22"/>
  <c r="A83" i="22"/>
  <c r="BX82" i="10"/>
  <c r="BW82" i="10"/>
  <c r="BZ82" i="10"/>
  <c r="BY82" i="10"/>
  <c r="CA82" i="10"/>
  <c r="W83" i="10"/>
  <c r="V84" i="10"/>
  <c r="B84" i="22" s="1"/>
  <c r="AE82" i="10"/>
  <c r="AC82" i="10"/>
  <c r="CC82" i="10"/>
  <c r="A84" i="22" l="1"/>
  <c r="E84" i="22"/>
  <c r="C84" i="22"/>
  <c r="CA83" i="10"/>
  <c r="BZ83" i="10"/>
  <c r="BY83" i="10"/>
  <c r="BX83" i="10"/>
  <c r="BW83" i="10"/>
  <c r="W84" i="10"/>
  <c r="V85" i="10"/>
  <c r="B85" i="22" s="1"/>
  <c r="CC83" i="10"/>
  <c r="AE83" i="10"/>
  <c r="AC83" i="10"/>
  <c r="E85" i="22" l="1"/>
  <c r="C85" i="22"/>
  <c r="A85" i="22"/>
  <c r="CA84" i="10"/>
  <c r="BZ84" i="10"/>
  <c r="BY84" i="10"/>
  <c r="BX84" i="10"/>
  <c r="BW84" i="10"/>
  <c r="W85" i="10"/>
  <c r="V86" i="10"/>
  <c r="B86" i="22" s="1"/>
  <c r="AE84" i="10"/>
  <c r="AC84" i="10"/>
  <c r="CC84" i="10"/>
  <c r="E86" i="22" l="1"/>
  <c r="C86" i="22"/>
  <c r="A86" i="22"/>
  <c r="CA85" i="10"/>
  <c r="BZ85" i="10"/>
  <c r="BY85" i="10"/>
  <c r="BX85" i="10"/>
  <c r="BW85" i="10"/>
  <c r="W86" i="10"/>
  <c r="V87" i="10"/>
  <c r="B87" i="22" s="1"/>
  <c r="CC85" i="10"/>
  <c r="AE85" i="10"/>
  <c r="AC85" i="10"/>
  <c r="E87" i="22" l="1"/>
  <c r="C87" i="22"/>
  <c r="A87" i="22"/>
  <c r="CA86" i="10"/>
  <c r="BX86" i="10"/>
  <c r="BW86" i="10"/>
  <c r="BZ86" i="10"/>
  <c r="BY86" i="10"/>
  <c r="W87" i="10"/>
  <c r="V88" i="10"/>
  <c r="B88" i="22" s="1"/>
  <c r="CC86" i="10"/>
  <c r="AE86" i="10"/>
  <c r="AC86" i="10"/>
  <c r="A88" i="22" l="1"/>
  <c r="E88" i="22"/>
  <c r="C88" i="22"/>
  <c r="CA87" i="10"/>
  <c r="BZ87" i="10"/>
  <c r="BY87" i="10"/>
  <c r="BX87" i="10"/>
  <c r="BW87" i="10"/>
  <c r="W88" i="10"/>
  <c r="V89" i="10"/>
  <c r="B89" i="22" s="1"/>
  <c r="CC87" i="10"/>
  <c r="AE87" i="10"/>
  <c r="AC87" i="10"/>
  <c r="E89" i="22" l="1"/>
  <c r="C89" i="22"/>
  <c r="A89" i="22"/>
  <c r="CA88" i="10"/>
  <c r="BZ88" i="10"/>
  <c r="BY88" i="10"/>
  <c r="BX88" i="10"/>
  <c r="BW88" i="10"/>
  <c r="W89" i="10"/>
  <c r="V90" i="10"/>
  <c r="B90" i="22" s="1"/>
  <c r="CC88" i="10"/>
  <c r="AC88" i="10"/>
  <c r="AE88" i="10"/>
  <c r="E90" i="22" l="1"/>
  <c r="C90" i="22"/>
  <c r="A90" i="22"/>
  <c r="CA89" i="10"/>
  <c r="BZ89" i="10"/>
  <c r="BY89" i="10"/>
  <c r="BX89" i="10"/>
  <c r="BW89" i="10"/>
  <c r="W90" i="10"/>
  <c r="V91" i="10"/>
  <c r="B91" i="22" s="1"/>
  <c r="AE89" i="10"/>
  <c r="AC89" i="10"/>
  <c r="CC89" i="10"/>
  <c r="AA13" i="10" a="1"/>
  <c r="AA54" i="10" a="1"/>
  <c r="AA42" i="10" a="1"/>
  <c r="AA14" i="10" a="1"/>
  <c r="AA65" i="10" a="1"/>
  <c r="AA22" i="10" a="1"/>
  <c r="AA41" i="10" a="1"/>
  <c r="AA17" i="10" a="1"/>
  <c r="AA21" i="10" a="1"/>
  <c r="AA32" i="10" a="1"/>
  <c r="AA2" i="10" a="1"/>
  <c r="AA71" i="10" a="1"/>
  <c r="AA50" i="10" a="1"/>
  <c r="AA16" i="10" a="1"/>
  <c r="AA33" i="10" a="1"/>
  <c r="AA76" i="10" a="1"/>
  <c r="AA67" i="10" a="1"/>
  <c r="AA93" i="10" a="1"/>
  <c r="AA39" i="10" a="1"/>
  <c r="AA45" i="10" a="1"/>
  <c r="AA23" i="10" a="1"/>
  <c r="AA5" i="10" a="1"/>
  <c r="AA82" i="10" a="1"/>
  <c r="AA12" i="10" a="1"/>
  <c r="AA7" i="10" a="1"/>
  <c r="AA63" i="10" a="1"/>
  <c r="AA95" i="10" a="1"/>
  <c r="AA20" i="10" a="1"/>
  <c r="AA60" i="10" a="1"/>
  <c r="AA55" i="10" a="1"/>
  <c r="AA81" i="10" a="1"/>
  <c r="AA40" i="10" a="1"/>
  <c r="AA3" i="10" a="1"/>
  <c r="AA31" i="10" a="1"/>
  <c r="AA94" i="10" a="1"/>
  <c r="AA62" i="10" a="1"/>
  <c r="AA30" i="10" a="1"/>
  <c r="AA10" i="10" a="1"/>
  <c r="AA53" i="10" a="1"/>
  <c r="AA66" i="10" a="1"/>
  <c r="AA78" i="10" a="1"/>
  <c r="AA90" i="10" a="1"/>
  <c r="AA77" i="10" a="1"/>
  <c r="AA36" i="10" a="1"/>
  <c r="AA29" i="10" a="1"/>
  <c r="AA44" i="10" a="1"/>
  <c r="AA19" i="10" a="1"/>
  <c r="AA48" i="10" a="1"/>
  <c r="AA86" i="10" a="1"/>
  <c r="AA8" i="10" a="1"/>
  <c r="AA49" i="10" a="1"/>
  <c r="AA9" i="10" a="1"/>
  <c r="AA25" i="10" a="1"/>
  <c r="AA87" i="10" a="1"/>
  <c r="AA24" i="10" a="1"/>
  <c r="AA59" i="10" a="1"/>
  <c r="AA70" i="10" a="1"/>
  <c r="AA4" i="10" a="1"/>
  <c r="AA89" i="10" a="1"/>
  <c r="AA34" i="10" a="1"/>
  <c r="AA11" i="10" a="1"/>
  <c r="AA85" i="10" a="1"/>
  <c r="AA74" i="10" a="1"/>
  <c r="AA75" i="10" a="1"/>
  <c r="AA52" i="10" a="1"/>
  <c r="AA18" i="10" a="1"/>
  <c r="AA84" i="10" a="1"/>
  <c r="AA26" i="10" a="1"/>
  <c r="AA69" i="10" a="1"/>
  <c r="AA56" i="10" a="1"/>
  <c r="AA72" i="10" a="1"/>
  <c r="AA47" i="10" a="1"/>
  <c r="AA37" i="10" a="1"/>
  <c r="AA51" i="10" a="1"/>
  <c r="AA97" i="10" a="1"/>
  <c r="AA83" i="10" a="1"/>
  <c r="AA68" i="10" a="1"/>
  <c r="AA28" i="10" a="1"/>
  <c r="AA96" i="10" a="1"/>
  <c r="AA43" i="10" a="1"/>
  <c r="AA61" i="10" a="1"/>
  <c r="AA6" i="10" a="1"/>
  <c r="AA79" i="10" a="1"/>
  <c r="AA91" i="10" a="1"/>
  <c r="AA46" i="10" a="1"/>
  <c r="AA38" i="10" a="1"/>
  <c r="AA58" i="10" a="1"/>
  <c r="AA73" i="10" a="1"/>
  <c r="AA35" i="10" a="1"/>
  <c r="AA80" i="10" a="1"/>
  <c r="AA64" i="10" a="1"/>
  <c r="AA57" i="10" a="1"/>
  <c r="AA15" i="10" a="1"/>
  <c r="AA88" i="10" a="1"/>
  <c r="AA92" i="10" a="1"/>
  <c r="AA27" i="10" a="1"/>
  <c r="E91" i="22" l="1"/>
  <c r="C91" i="22"/>
  <c r="A91" i="22"/>
  <c r="BX90" i="10"/>
  <c r="BW90" i="10"/>
  <c r="CA90" i="10"/>
  <c r="BZ90" i="10"/>
  <c r="BY90" i="10"/>
  <c r="AA5" i="10"/>
  <c r="AA9" i="10"/>
  <c r="AA11" i="10"/>
  <c r="AA13" i="10"/>
  <c r="AA15" i="10"/>
  <c r="AA19" i="10"/>
  <c r="AA23" i="10"/>
  <c r="AA27" i="10"/>
  <c r="AA31" i="10"/>
  <c r="AA35" i="10"/>
  <c r="AA39" i="10"/>
  <c r="AA43" i="10"/>
  <c r="AA47" i="10"/>
  <c r="AA51" i="10"/>
  <c r="AA55" i="10"/>
  <c r="AA57" i="10"/>
  <c r="AA61" i="10"/>
  <c r="AA65" i="10"/>
  <c r="AA69" i="10"/>
  <c r="AA73" i="10"/>
  <c r="AA77" i="10"/>
  <c r="AA81" i="10"/>
  <c r="AA85" i="10"/>
  <c r="AA89" i="10"/>
  <c r="AA97" i="10"/>
  <c r="AA6" i="10"/>
  <c r="AA10" i="10"/>
  <c r="AA14" i="10"/>
  <c r="AA18" i="10"/>
  <c r="AA22" i="10"/>
  <c r="AA24" i="10"/>
  <c r="AA30" i="10"/>
  <c r="AA34" i="10"/>
  <c r="AA38" i="10"/>
  <c r="AA42" i="10"/>
  <c r="AA44" i="10"/>
  <c r="AA48" i="10"/>
  <c r="AA52" i="10"/>
  <c r="AA56" i="10"/>
  <c r="AA60" i="10"/>
  <c r="AA64" i="10"/>
  <c r="AA68" i="10"/>
  <c r="AA72" i="10"/>
  <c r="AA76" i="10"/>
  <c r="AA80" i="10"/>
  <c r="AA84" i="10"/>
  <c r="AA88" i="10"/>
  <c r="AA92" i="10"/>
  <c r="AA96" i="10"/>
  <c r="AA93" i="10"/>
  <c r="AA4" i="10"/>
  <c r="AA8" i="10"/>
  <c r="AA12" i="10"/>
  <c r="AA16" i="10"/>
  <c r="AA20" i="10"/>
  <c r="AA26" i="10"/>
  <c r="AA28" i="10"/>
  <c r="AA32" i="10"/>
  <c r="AA36" i="10"/>
  <c r="AA40" i="10"/>
  <c r="AA46" i="10"/>
  <c r="AA50" i="10"/>
  <c r="AA54" i="10"/>
  <c r="AA58" i="10"/>
  <c r="AA62" i="10"/>
  <c r="AA66" i="10"/>
  <c r="AA70" i="10"/>
  <c r="AA74" i="10"/>
  <c r="AA78" i="10"/>
  <c r="AA82" i="10"/>
  <c r="AA86" i="10"/>
  <c r="AA90" i="10"/>
  <c r="AA94" i="10"/>
  <c r="AA91" i="10"/>
  <c r="AA3" i="10"/>
  <c r="AA7" i="10"/>
  <c r="AA17" i="10"/>
  <c r="AA21" i="10"/>
  <c r="AA25" i="10"/>
  <c r="AA29" i="10"/>
  <c r="AA33" i="10"/>
  <c r="AA37" i="10"/>
  <c r="AA41" i="10"/>
  <c r="AA45" i="10"/>
  <c r="AA49" i="10"/>
  <c r="AA53" i="10"/>
  <c r="AA59" i="10"/>
  <c r="AA63" i="10"/>
  <c r="AA67" i="10"/>
  <c r="AA71" i="10"/>
  <c r="AA75" i="10"/>
  <c r="AA79" i="10"/>
  <c r="AA83" i="10"/>
  <c r="AA87" i="10"/>
  <c r="AA95" i="10"/>
  <c r="AA2" i="10"/>
  <c r="W91" i="10"/>
  <c r="V92" i="10"/>
  <c r="B92" i="22" s="1"/>
  <c r="CC90" i="10"/>
  <c r="AE90" i="10"/>
  <c r="AD90" i="10"/>
  <c r="E92" i="22" l="1"/>
  <c r="C92" i="22"/>
  <c r="A92" i="22"/>
  <c r="C22" i="9"/>
  <c r="C23" i="9"/>
  <c r="C29" i="9"/>
  <c r="C30" i="9"/>
  <c r="C35" i="9"/>
  <c r="C28" i="9"/>
  <c r="C34" i="9"/>
  <c r="C24" i="9"/>
  <c r="C25" i="9"/>
  <c r="C36" i="9"/>
  <c r="C31" i="9"/>
  <c r="C26" i="9"/>
  <c r="C27" i="9"/>
  <c r="C33" i="9"/>
  <c r="C32" i="9"/>
  <c r="C72" i="9"/>
  <c r="B72" i="9"/>
  <c r="J72" i="9" s="1"/>
  <c r="C110" i="9"/>
  <c r="B110" i="9"/>
  <c r="J110" i="9" s="1"/>
  <c r="C51" i="9"/>
  <c r="B51" i="9"/>
  <c r="J51" i="9" s="1"/>
  <c r="C114" i="9"/>
  <c r="B114" i="9"/>
  <c r="C94" i="9"/>
  <c r="B94" i="9"/>
  <c r="J94" i="9" s="1"/>
  <c r="C78" i="9"/>
  <c r="B78" i="9"/>
  <c r="C60" i="9"/>
  <c r="B60" i="9"/>
  <c r="J60" i="9" s="1"/>
  <c r="C44" i="9"/>
  <c r="B44" i="9"/>
  <c r="C105" i="9"/>
  <c r="B105" i="9"/>
  <c r="J105" i="9" s="1"/>
  <c r="C89" i="9"/>
  <c r="B89" i="9"/>
  <c r="C73" i="9"/>
  <c r="B73" i="9"/>
  <c r="J73" i="9" s="1"/>
  <c r="C55" i="9"/>
  <c r="B55" i="9"/>
  <c r="C39" i="9"/>
  <c r="B39" i="9"/>
  <c r="J39" i="9" s="1"/>
  <c r="C107" i="9"/>
  <c r="B107" i="9"/>
  <c r="C91" i="9"/>
  <c r="B91" i="9"/>
  <c r="J91" i="9" s="1"/>
  <c r="C75" i="9"/>
  <c r="B75" i="9"/>
  <c r="C61" i="9"/>
  <c r="B61" i="9"/>
  <c r="J61" i="9" s="1"/>
  <c r="C43" i="9"/>
  <c r="B43" i="9"/>
  <c r="C104" i="9"/>
  <c r="B104" i="9"/>
  <c r="J104" i="9" s="1"/>
  <c r="C88" i="9"/>
  <c r="B88" i="9"/>
  <c r="C74" i="9"/>
  <c r="B74" i="9"/>
  <c r="J74" i="9" s="1"/>
  <c r="C58" i="9"/>
  <c r="B58" i="9"/>
  <c r="C42" i="9"/>
  <c r="B42" i="9"/>
  <c r="J42" i="9" s="1"/>
  <c r="C106" i="9"/>
  <c r="B106" i="9"/>
  <c r="J106" i="9" s="1"/>
  <c r="C85" i="9"/>
  <c r="B85" i="9"/>
  <c r="J85" i="9" s="1"/>
  <c r="C112" i="9"/>
  <c r="B112" i="9"/>
  <c r="C103" i="9"/>
  <c r="B103" i="9"/>
  <c r="J103" i="9" s="1"/>
  <c r="C87" i="9"/>
  <c r="B87" i="9"/>
  <c r="C71" i="9"/>
  <c r="B71" i="9"/>
  <c r="C57" i="9"/>
  <c r="B57" i="9"/>
  <c r="C41" i="9"/>
  <c r="B41" i="9"/>
  <c r="C100" i="9"/>
  <c r="B100" i="9"/>
  <c r="C84" i="9"/>
  <c r="B84" i="9"/>
  <c r="C70" i="9"/>
  <c r="B70" i="9"/>
  <c r="C54" i="9"/>
  <c r="B54" i="9"/>
  <c r="C38" i="9"/>
  <c r="B38" i="9"/>
  <c r="C113" i="9"/>
  <c r="B113" i="9"/>
  <c r="J113" i="9" s="1"/>
  <c r="C97" i="9"/>
  <c r="B97" i="9"/>
  <c r="C81" i="9"/>
  <c r="B81" i="9"/>
  <c r="J81" i="9" s="1"/>
  <c r="C65" i="9"/>
  <c r="B65" i="9"/>
  <c r="C47" i="9"/>
  <c r="B47" i="9"/>
  <c r="J47" i="9" s="1"/>
  <c r="C115" i="9"/>
  <c r="B115" i="9"/>
  <c r="C99" i="9"/>
  <c r="B99" i="9"/>
  <c r="J99" i="9" s="1"/>
  <c r="C83" i="9"/>
  <c r="B83" i="9"/>
  <c r="C67" i="9"/>
  <c r="B67" i="9"/>
  <c r="J67" i="9" s="1"/>
  <c r="C53" i="9"/>
  <c r="B53" i="9"/>
  <c r="C37" i="9"/>
  <c r="B37" i="9"/>
  <c r="J37" i="9" s="1"/>
  <c r="C116" i="9"/>
  <c r="B116" i="9"/>
  <c r="C96" i="9"/>
  <c r="B96" i="9"/>
  <c r="J96" i="9" s="1"/>
  <c r="C80" i="9"/>
  <c r="B80" i="9"/>
  <c r="C66" i="9"/>
  <c r="B66" i="9"/>
  <c r="J66" i="9" s="1"/>
  <c r="C50" i="9"/>
  <c r="B50" i="9"/>
  <c r="C90" i="9"/>
  <c r="B90" i="9"/>
  <c r="C56" i="9"/>
  <c r="B56" i="9"/>
  <c r="C40" i="9"/>
  <c r="B40" i="9"/>
  <c r="C101" i="9"/>
  <c r="B101" i="9"/>
  <c r="C69" i="9"/>
  <c r="B69" i="9"/>
  <c r="C102" i="9"/>
  <c r="B102" i="9"/>
  <c r="C86" i="9"/>
  <c r="B86" i="9"/>
  <c r="C68" i="9"/>
  <c r="B68" i="9"/>
  <c r="C52" i="9"/>
  <c r="B52" i="9"/>
  <c r="C98" i="9"/>
  <c r="B98" i="9"/>
  <c r="C82" i="9"/>
  <c r="B82" i="9"/>
  <c r="C64" i="9"/>
  <c r="B64" i="9"/>
  <c r="C48" i="9"/>
  <c r="B48" i="9"/>
  <c r="C109" i="9"/>
  <c r="B109" i="9"/>
  <c r="C93" i="9"/>
  <c r="B93" i="9"/>
  <c r="C77" i="9"/>
  <c r="B77" i="9"/>
  <c r="C59" i="9"/>
  <c r="B59" i="9"/>
  <c r="C45" i="9"/>
  <c r="B45" i="9"/>
  <c r="C111" i="9"/>
  <c r="B111" i="9"/>
  <c r="C95" i="9"/>
  <c r="B95" i="9"/>
  <c r="C79" i="9"/>
  <c r="B79" i="9"/>
  <c r="C63" i="9"/>
  <c r="B63" i="9"/>
  <c r="C49" i="9"/>
  <c r="B49" i="9"/>
  <c r="C108" i="9"/>
  <c r="B108" i="9"/>
  <c r="C92" i="9"/>
  <c r="B92" i="9"/>
  <c r="C76" i="9"/>
  <c r="B76" i="9"/>
  <c r="C62" i="9"/>
  <c r="B62" i="9"/>
  <c r="C46" i="9"/>
  <c r="B46" i="9"/>
  <c r="B21" i="9"/>
  <c r="J21" i="9" s="1"/>
  <c r="C21" i="9"/>
  <c r="BJ87" i="10"/>
  <c r="BM87" i="10" s="1"/>
  <c r="BJ53" i="10"/>
  <c r="BM53" i="10" s="1"/>
  <c r="BJ21" i="10"/>
  <c r="BJ95" i="10"/>
  <c r="BM95" i="10" s="1"/>
  <c r="BJ75" i="10"/>
  <c r="BM75" i="10" s="1"/>
  <c r="BJ59" i="10"/>
  <c r="BM59" i="10" s="1"/>
  <c r="BJ41" i="10"/>
  <c r="BM41" i="10" s="1"/>
  <c r="BJ25" i="10"/>
  <c r="BJ86" i="10"/>
  <c r="BM86" i="10" s="1"/>
  <c r="BJ70" i="10"/>
  <c r="BM70" i="10" s="1"/>
  <c r="BJ54" i="10"/>
  <c r="BM54" i="10" s="1"/>
  <c r="BJ36" i="10"/>
  <c r="BM36" i="10" s="1"/>
  <c r="BJ20" i="10"/>
  <c r="BJ88" i="10"/>
  <c r="BM88" i="10" s="1"/>
  <c r="BJ72" i="10"/>
  <c r="BM72" i="10" s="1"/>
  <c r="BJ56" i="10"/>
  <c r="BM56" i="10" s="1"/>
  <c r="BJ42" i="10"/>
  <c r="BM42" i="10" s="1"/>
  <c r="BJ24" i="10"/>
  <c r="BJ85" i="10"/>
  <c r="BM85" i="10" s="1"/>
  <c r="BJ69" i="10"/>
  <c r="BM69" i="10" s="1"/>
  <c r="BJ55" i="10"/>
  <c r="BM55" i="10" s="1"/>
  <c r="BJ39" i="10"/>
  <c r="BM39" i="10" s="1"/>
  <c r="BJ23" i="10"/>
  <c r="BJ82" i="10"/>
  <c r="BM82" i="10" s="1"/>
  <c r="BJ93" i="10"/>
  <c r="BM93" i="10" s="1"/>
  <c r="BJ68" i="10"/>
  <c r="BM68" i="10" s="1"/>
  <c r="BJ52" i="10"/>
  <c r="BM52" i="10" s="1"/>
  <c r="BJ22" i="10"/>
  <c r="BJ81" i="10"/>
  <c r="BM81" i="10" s="1"/>
  <c r="BJ65" i="10"/>
  <c r="BM65" i="10" s="1"/>
  <c r="BJ51" i="10"/>
  <c r="BM51" i="10" s="1"/>
  <c r="BJ35" i="10"/>
  <c r="BM35" i="10" s="1"/>
  <c r="BJ19" i="10"/>
  <c r="BJ71" i="10"/>
  <c r="BM71" i="10" s="1"/>
  <c r="BJ37" i="10"/>
  <c r="BM37" i="10" s="1"/>
  <c r="BJ91" i="10"/>
  <c r="BM91" i="10" s="1"/>
  <c r="BJ66" i="10"/>
  <c r="BM66" i="10" s="1"/>
  <c r="BJ50" i="10"/>
  <c r="BM50" i="10" s="1"/>
  <c r="BJ32" i="10"/>
  <c r="BJ84" i="10"/>
  <c r="BM84" i="10" s="1"/>
  <c r="BJ38" i="10"/>
  <c r="BM38" i="10" s="1"/>
  <c r="BJ83" i="10"/>
  <c r="BM83" i="10" s="1"/>
  <c r="BJ67" i="10"/>
  <c r="BM67" i="10" s="1"/>
  <c r="BJ49" i="10"/>
  <c r="BM49" i="10" s="1"/>
  <c r="BJ33" i="10"/>
  <c r="BJ94" i="10"/>
  <c r="BM94" i="10" s="1"/>
  <c r="BJ78" i="10"/>
  <c r="BM78" i="10" s="1"/>
  <c r="BJ62" i="10"/>
  <c r="BM62" i="10" s="1"/>
  <c r="BJ46" i="10"/>
  <c r="BM46" i="10" s="1"/>
  <c r="BJ28" i="10"/>
  <c r="BJ96" i="10"/>
  <c r="BM96" i="10" s="1"/>
  <c r="BJ80" i="10"/>
  <c r="BM80" i="10" s="1"/>
  <c r="BJ64" i="10"/>
  <c r="BM64" i="10" s="1"/>
  <c r="BJ48" i="10"/>
  <c r="BM48" i="10" s="1"/>
  <c r="BJ34" i="10"/>
  <c r="BM34" i="10" s="1"/>
  <c r="BJ18" i="10"/>
  <c r="BJ97" i="10"/>
  <c r="BM97" i="10" s="1"/>
  <c r="BJ77" i="10"/>
  <c r="BM77" i="10" s="1"/>
  <c r="BJ61" i="10"/>
  <c r="BM61" i="10" s="1"/>
  <c r="BJ47" i="10"/>
  <c r="BM47" i="10" s="1"/>
  <c r="BJ31" i="10"/>
  <c r="BJ79" i="10"/>
  <c r="BM79" i="10" s="1"/>
  <c r="BJ63" i="10"/>
  <c r="BM63" i="10" s="1"/>
  <c r="BJ45" i="10"/>
  <c r="BM45" i="10" s="1"/>
  <c r="BJ29" i="10"/>
  <c r="BJ90" i="10"/>
  <c r="BM90" i="10" s="1"/>
  <c r="BJ74" i="10"/>
  <c r="BM74" i="10" s="1"/>
  <c r="BJ58" i="10"/>
  <c r="BM58" i="10" s="1"/>
  <c r="BJ40" i="10"/>
  <c r="BM40" i="10" s="1"/>
  <c r="BJ26" i="10"/>
  <c r="BJ92" i="10"/>
  <c r="BM92" i="10" s="1"/>
  <c r="BJ76" i="10"/>
  <c r="BM76" i="10" s="1"/>
  <c r="BJ60" i="10"/>
  <c r="BM60" i="10" s="1"/>
  <c r="BJ44" i="10"/>
  <c r="BM44" i="10" s="1"/>
  <c r="BJ30" i="10"/>
  <c r="BJ89" i="10"/>
  <c r="BM89" i="10" s="1"/>
  <c r="BJ73" i="10"/>
  <c r="BM73" i="10" s="1"/>
  <c r="BJ57" i="10"/>
  <c r="BM57" i="10" s="1"/>
  <c r="BJ43" i="10"/>
  <c r="BM43" i="10" s="1"/>
  <c r="BJ27" i="10"/>
  <c r="BJ3" i="10"/>
  <c r="BL3" i="10" s="1"/>
  <c r="B22" i="9"/>
  <c r="J22" i="9" s="1"/>
  <c r="BJ4" i="10"/>
  <c r="BL4" i="10" s="1"/>
  <c r="B23" i="9"/>
  <c r="J23" i="9" s="1"/>
  <c r="BJ10" i="10"/>
  <c r="BL10" i="10" s="1"/>
  <c r="B29" i="9"/>
  <c r="J29" i="9" s="1"/>
  <c r="BJ11" i="10"/>
  <c r="BL11" i="10" s="1"/>
  <c r="B30" i="9"/>
  <c r="J30" i="9" s="1"/>
  <c r="BJ16" i="10"/>
  <c r="BK16" i="10" s="1"/>
  <c r="B35" i="9"/>
  <c r="J35" i="9" s="1"/>
  <c r="BJ6" i="10"/>
  <c r="BL6" i="10" s="1"/>
  <c r="B25" i="9"/>
  <c r="J25" i="9" s="1"/>
  <c r="BJ9" i="10"/>
  <c r="BL9" i="10" s="1"/>
  <c r="B28" i="9"/>
  <c r="J28" i="9" s="1"/>
  <c r="BJ17" i="10"/>
  <c r="BL17" i="10" s="1"/>
  <c r="B36" i="9"/>
  <c r="J36" i="9" s="1"/>
  <c r="BJ12" i="10"/>
  <c r="BL12" i="10" s="1"/>
  <c r="B31" i="9"/>
  <c r="J31" i="9" s="1"/>
  <c r="BJ15" i="10"/>
  <c r="BK15" i="10" s="1"/>
  <c r="B34" i="9"/>
  <c r="J34" i="9" s="1"/>
  <c r="BJ5" i="10"/>
  <c r="BL5" i="10" s="1"/>
  <c r="B24" i="9"/>
  <c r="J24" i="9" s="1"/>
  <c r="BJ7" i="10"/>
  <c r="BK7" i="10" s="1"/>
  <c r="B26" i="9"/>
  <c r="J26" i="9" s="1"/>
  <c r="BJ8" i="10"/>
  <c r="BL8" i="10" s="1"/>
  <c r="B27" i="9"/>
  <c r="J27" i="9" s="1"/>
  <c r="BJ14" i="10"/>
  <c r="BK14" i="10" s="1"/>
  <c r="B33" i="9"/>
  <c r="J33" i="9" s="1"/>
  <c r="BJ13" i="10"/>
  <c r="BL13" i="10" s="1"/>
  <c r="B32" i="9"/>
  <c r="J32" i="9" s="1"/>
  <c r="AO2" i="10"/>
  <c r="BJ2" i="10"/>
  <c r="AO79" i="10"/>
  <c r="AO95" i="10"/>
  <c r="AO75" i="10"/>
  <c r="AO59" i="10"/>
  <c r="AO41" i="10"/>
  <c r="AO25" i="10"/>
  <c r="AO3" i="10"/>
  <c r="AO86" i="10"/>
  <c r="AO70" i="10"/>
  <c r="AO54" i="10"/>
  <c r="AO36" i="10"/>
  <c r="AO20" i="10"/>
  <c r="AO4" i="10"/>
  <c r="AO88" i="10"/>
  <c r="AO72" i="10"/>
  <c r="AO56" i="10"/>
  <c r="AO42" i="10"/>
  <c r="AO24" i="10"/>
  <c r="AO10" i="10"/>
  <c r="AO85" i="10"/>
  <c r="AO69" i="10"/>
  <c r="AO55" i="10"/>
  <c r="AO39" i="10"/>
  <c r="AO23" i="10"/>
  <c r="AO11" i="10"/>
  <c r="AO87" i="10"/>
  <c r="AO71" i="10"/>
  <c r="AO53" i="10"/>
  <c r="AO37" i="10"/>
  <c r="AO21" i="10"/>
  <c r="AO91" i="10"/>
  <c r="AO82" i="10"/>
  <c r="AO66" i="10"/>
  <c r="AO50" i="10"/>
  <c r="AO32" i="10"/>
  <c r="AO16" i="10"/>
  <c r="AO93" i="10"/>
  <c r="AO84" i="10"/>
  <c r="AO68" i="10"/>
  <c r="AO52" i="10"/>
  <c r="AO38" i="10"/>
  <c r="AO22" i="10"/>
  <c r="AO6" i="10"/>
  <c r="AO81" i="10"/>
  <c r="AO65" i="10"/>
  <c r="AO51" i="10"/>
  <c r="AO35" i="10"/>
  <c r="AO19" i="10"/>
  <c r="AO9" i="10"/>
  <c r="AO83" i="10"/>
  <c r="AO67" i="10"/>
  <c r="AO49" i="10"/>
  <c r="AO33" i="10"/>
  <c r="AO17" i="10"/>
  <c r="AO94" i="10"/>
  <c r="AO78" i="10"/>
  <c r="AO62" i="10"/>
  <c r="AO46" i="10"/>
  <c r="AO28" i="10"/>
  <c r="AO12" i="10"/>
  <c r="AO96" i="10"/>
  <c r="AO80" i="10"/>
  <c r="AO64" i="10"/>
  <c r="AO48" i="10"/>
  <c r="AO34" i="10"/>
  <c r="AO18" i="10"/>
  <c r="AO97" i="10"/>
  <c r="AO77" i="10"/>
  <c r="AO61" i="10"/>
  <c r="AO47" i="10"/>
  <c r="AO31" i="10"/>
  <c r="AO15" i="10"/>
  <c r="AO5" i="10"/>
  <c r="AO63" i="10"/>
  <c r="AO45" i="10"/>
  <c r="AO29" i="10"/>
  <c r="AO7" i="10"/>
  <c r="AO90" i="10"/>
  <c r="AO74" i="10"/>
  <c r="AO58" i="10"/>
  <c r="AO40" i="10"/>
  <c r="AO26" i="10"/>
  <c r="AO8" i="10"/>
  <c r="AO92" i="10"/>
  <c r="AO76" i="10"/>
  <c r="AO60" i="10"/>
  <c r="AO44" i="10"/>
  <c r="AO30" i="10"/>
  <c r="AO14" i="10"/>
  <c r="AO89" i="10"/>
  <c r="AO73" i="10"/>
  <c r="AO57" i="10"/>
  <c r="AO43" i="10"/>
  <c r="AO27" i="10"/>
  <c r="AO13" i="10"/>
  <c r="CA91" i="10"/>
  <c r="BZ91" i="10"/>
  <c r="BY91" i="10"/>
  <c r="BX91" i="10"/>
  <c r="BW91" i="10"/>
  <c r="S96" i="7"/>
  <c r="S98" i="7"/>
  <c r="S100" i="7"/>
  <c r="S102" i="7"/>
  <c r="S103" i="7"/>
  <c r="S101" i="7"/>
  <c r="S97" i="7"/>
  <c r="S99" i="7"/>
  <c r="S85" i="7"/>
  <c r="S69" i="7"/>
  <c r="S51" i="7"/>
  <c r="S35" i="7"/>
  <c r="S13" i="7"/>
  <c r="S80" i="7"/>
  <c r="S64" i="7"/>
  <c r="S46" i="7"/>
  <c r="S32" i="7"/>
  <c r="S14" i="7"/>
  <c r="S82" i="7"/>
  <c r="S66" i="7"/>
  <c r="S50" i="7"/>
  <c r="S36" i="7"/>
  <c r="S20" i="7"/>
  <c r="S95" i="7"/>
  <c r="S79" i="7"/>
  <c r="S63" i="7"/>
  <c r="S49" i="7"/>
  <c r="S33" i="7"/>
  <c r="S19" i="7"/>
  <c r="S77" i="7"/>
  <c r="S59" i="7"/>
  <c r="S43" i="7"/>
  <c r="S27" i="7"/>
  <c r="S90" i="7"/>
  <c r="S74" i="7"/>
  <c r="S44" i="7"/>
  <c r="S28" i="7"/>
  <c r="S12" i="7"/>
  <c r="S87" i="7"/>
  <c r="S71" i="7"/>
  <c r="S57" i="7"/>
  <c r="S41" i="7"/>
  <c r="S15" i="7"/>
  <c r="S89" i="7"/>
  <c r="S73" i="7"/>
  <c r="R73" i="7" s="1"/>
  <c r="S55" i="7"/>
  <c r="S39" i="7"/>
  <c r="S23" i="7"/>
  <c r="S68" i="7"/>
  <c r="S34" i="7"/>
  <c r="S18" i="7"/>
  <c r="S81" i="7"/>
  <c r="S65" i="7"/>
  <c r="S47" i="7"/>
  <c r="S31" i="7"/>
  <c r="S9" i="7"/>
  <c r="S92" i="7"/>
  <c r="S76" i="7"/>
  <c r="S60" i="7"/>
  <c r="S42" i="7"/>
  <c r="S26" i="7"/>
  <c r="S10" i="7"/>
  <c r="S94" i="7"/>
  <c r="S78" i="7"/>
  <c r="S62" i="7"/>
  <c r="S48" i="7"/>
  <c r="S30" i="7"/>
  <c r="S16" i="7"/>
  <c r="S91" i="7"/>
  <c r="S75" i="7"/>
  <c r="S61" i="7"/>
  <c r="S45" i="7"/>
  <c r="S29" i="7"/>
  <c r="S17" i="7"/>
  <c r="S93" i="7"/>
  <c r="S88" i="7"/>
  <c r="S72" i="7"/>
  <c r="S56" i="7"/>
  <c r="S38" i="7"/>
  <c r="S22" i="7"/>
  <c r="S58" i="7"/>
  <c r="S25" i="7"/>
  <c r="S84" i="7"/>
  <c r="S52" i="7"/>
  <c r="S86" i="7"/>
  <c r="S70" i="7"/>
  <c r="S54" i="7"/>
  <c r="S40" i="7"/>
  <c r="S24" i="7"/>
  <c r="S83" i="7"/>
  <c r="S67" i="7"/>
  <c r="S53" i="7"/>
  <c r="S37" i="7"/>
  <c r="S21" i="7"/>
  <c r="S11" i="7"/>
  <c r="S8" i="7"/>
  <c r="W92" i="10"/>
  <c r="V93" i="10"/>
  <c r="B93" i="22" s="1"/>
  <c r="AE91" i="10"/>
  <c r="AD91" i="10"/>
  <c r="CC91" i="10"/>
  <c r="AP9" i="10" a="1"/>
  <c r="E93" i="22" l="1"/>
  <c r="C93" i="22"/>
  <c r="A93" i="22"/>
  <c r="BL21" i="10"/>
  <c r="BK87" i="10"/>
  <c r="BK20" i="10"/>
  <c r="BL51" i="10"/>
  <c r="G59" i="21"/>
  <c r="H59" i="21" s="1"/>
  <c r="E59" i="21"/>
  <c r="F59" i="21" s="1"/>
  <c r="J59" i="21"/>
  <c r="J93" i="21"/>
  <c r="E93" i="21"/>
  <c r="F93" i="21" s="1"/>
  <c r="G93" i="21"/>
  <c r="H93" i="21" s="1"/>
  <c r="J26" i="21"/>
  <c r="E26" i="21"/>
  <c r="F26" i="21" s="1"/>
  <c r="G26" i="21"/>
  <c r="H26" i="21" s="1"/>
  <c r="E48" i="21"/>
  <c r="F48" i="21" s="1"/>
  <c r="G48" i="21"/>
  <c r="H48" i="21" s="1"/>
  <c r="J48" i="21"/>
  <c r="G21" i="21"/>
  <c r="H21" i="21" s="1"/>
  <c r="A21" i="21"/>
  <c r="E21" i="21"/>
  <c r="F21" i="21" s="1"/>
  <c r="J21" i="21"/>
  <c r="E80" i="21"/>
  <c r="F80" i="21" s="1"/>
  <c r="G80" i="21"/>
  <c r="H80" i="21" s="1"/>
  <c r="J80" i="21"/>
  <c r="E68" i="21"/>
  <c r="F68" i="21" s="1"/>
  <c r="J68" i="21"/>
  <c r="G68" i="21"/>
  <c r="H68" i="21" s="1"/>
  <c r="G84" i="21"/>
  <c r="H84" i="21" s="1"/>
  <c r="E84" i="21"/>
  <c r="F84" i="21" s="1"/>
  <c r="J84" i="21"/>
  <c r="G87" i="21"/>
  <c r="H87" i="21" s="1"/>
  <c r="E87" i="21"/>
  <c r="F87" i="21" s="1"/>
  <c r="J87" i="21"/>
  <c r="J112" i="21"/>
  <c r="E112" i="21"/>
  <c r="F112" i="21" s="1"/>
  <c r="G112" i="21"/>
  <c r="H112" i="21" s="1"/>
  <c r="J69" i="21"/>
  <c r="E69" i="21"/>
  <c r="F69" i="21" s="1"/>
  <c r="G69" i="21"/>
  <c r="H69" i="21" s="1"/>
  <c r="E106" i="21"/>
  <c r="F106" i="21" s="1"/>
  <c r="G106" i="21"/>
  <c r="H106" i="21" s="1"/>
  <c r="J106" i="21"/>
  <c r="E100" i="21"/>
  <c r="F100" i="21" s="1"/>
  <c r="G100" i="21"/>
  <c r="H100" i="21" s="1"/>
  <c r="J100" i="21"/>
  <c r="G104" i="21"/>
  <c r="H104" i="21" s="1"/>
  <c r="J104" i="21"/>
  <c r="E104" i="21"/>
  <c r="F104" i="21" s="1"/>
  <c r="G43" i="21"/>
  <c r="H43" i="21" s="1"/>
  <c r="E43" i="21"/>
  <c r="F43" i="21" s="1"/>
  <c r="J43" i="21"/>
  <c r="G75" i="21"/>
  <c r="H75" i="21" s="1"/>
  <c r="E75" i="21"/>
  <c r="F75" i="21" s="1"/>
  <c r="J75" i="21"/>
  <c r="G107" i="21"/>
  <c r="H107" i="21" s="1"/>
  <c r="E107" i="21"/>
  <c r="F107" i="21" s="1"/>
  <c r="J107" i="21"/>
  <c r="E46" i="21"/>
  <c r="F46" i="21" s="1"/>
  <c r="G46" i="21"/>
  <c r="H46" i="21" s="1"/>
  <c r="J46" i="21"/>
  <c r="G76" i="21"/>
  <c r="H76" i="21" s="1"/>
  <c r="E76" i="21"/>
  <c r="F76" i="21" s="1"/>
  <c r="J76" i="21"/>
  <c r="G108" i="21"/>
  <c r="H108" i="21" s="1"/>
  <c r="J108" i="21"/>
  <c r="E108" i="21"/>
  <c r="F108" i="21" s="1"/>
  <c r="G79" i="21"/>
  <c r="H79" i="21" s="1"/>
  <c r="J79" i="21"/>
  <c r="E79" i="21"/>
  <c r="F79" i="21" s="1"/>
  <c r="J50" i="21"/>
  <c r="G50" i="21"/>
  <c r="H50" i="21" s="1"/>
  <c r="E50" i="21"/>
  <c r="F50" i="21" s="1"/>
  <c r="J53" i="21"/>
  <c r="E53" i="21"/>
  <c r="F53" i="21" s="1"/>
  <c r="G53" i="21"/>
  <c r="H53" i="21" s="1"/>
  <c r="G83" i="21"/>
  <c r="H83" i="21" s="1"/>
  <c r="E83" i="21"/>
  <c r="F83" i="21" s="1"/>
  <c r="J83" i="21"/>
  <c r="J65" i="21"/>
  <c r="E65" i="21"/>
  <c r="F65" i="21" s="1"/>
  <c r="G65" i="21"/>
  <c r="H65" i="21" s="1"/>
  <c r="J97" i="21"/>
  <c r="E97" i="21"/>
  <c r="F97" i="21" s="1"/>
  <c r="G97" i="21"/>
  <c r="H97" i="21" s="1"/>
  <c r="J86" i="21"/>
  <c r="E86" i="21"/>
  <c r="F86" i="21" s="1"/>
  <c r="G86" i="21"/>
  <c r="H86" i="21" s="1"/>
  <c r="G54" i="21"/>
  <c r="H54" i="21" s="1"/>
  <c r="E54" i="21"/>
  <c r="F54" i="21" s="1"/>
  <c r="J54" i="21"/>
  <c r="J41" i="21"/>
  <c r="E41" i="21"/>
  <c r="F41" i="21" s="1"/>
  <c r="G41" i="21"/>
  <c r="H41" i="21" s="1"/>
  <c r="J101" i="21"/>
  <c r="E101" i="21"/>
  <c r="F101" i="21" s="1"/>
  <c r="G101" i="21"/>
  <c r="H101" i="21" s="1"/>
  <c r="J40" i="21"/>
  <c r="G40" i="21"/>
  <c r="H40" i="21" s="1"/>
  <c r="E40" i="21"/>
  <c r="F40" i="21" s="1"/>
  <c r="J34" i="21"/>
  <c r="G34" i="21"/>
  <c r="H34" i="21" s="1"/>
  <c r="E34" i="21"/>
  <c r="F34" i="21" s="1"/>
  <c r="J66" i="21"/>
  <c r="G66" i="21"/>
  <c r="H66" i="21" s="1"/>
  <c r="E66" i="21"/>
  <c r="F66" i="21" s="1"/>
  <c r="J113" i="21"/>
  <c r="E113" i="21"/>
  <c r="F113" i="21" s="1"/>
  <c r="G113" i="21"/>
  <c r="H113" i="21" s="1"/>
  <c r="J28" i="21"/>
  <c r="E28" i="21"/>
  <c r="F28" i="21" s="1"/>
  <c r="G28" i="21"/>
  <c r="H28" i="21" s="1"/>
  <c r="G70" i="21"/>
  <c r="H70" i="21" s="1"/>
  <c r="E70" i="21"/>
  <c r="F70" i="21" s="1"/>
  <c r="J70" i="21"/>
  <c r="G30" i="21"/>
  <c r="H30" i="21" s="1"/>
  <c r="J30" i="21"/>
  <c r="E30" i="21"/>
  <c r="F30" i="21" s="1"/>
  <c r="J58" i="21"/>
  <c r="E58" i="21"/>
  <c r="F58" i="21" s="1"/>
  <c r="G58" i="21"/>
  <c r="H58" i="21" s="1"/>
  <c r="G39" i="21"/>
  <c r="H39" i="21" s="1"/>
  <c r="E39" i="21"/>
  <c r="F39" i="21" s="1"/>
  <c r="J39" i="21"/>
  <c r="J105" i="21"/>
  <c r="E105" i="21"/>
  <c r="F105" i="21" s="1"/>
  <c r="G105" i="21"/>
  <c r="H105" i="21" s="1"/>
  <c r="G60" i="21"/>
  <c r="H60" i="21" s="1"/>
  <c r="J60" i="21"/>
  <c r="E60" i="21"/>
  <c r="F60" i="21" s="1"/>
  <c r="G94" i="21"/>
  <c r="H94" i="21" s="1"/>
  <c r="J94" i="21"/>
  <c r="E94" i="21"/>
  <c r="F94" i="21" s="1"/>
  <c r="E32" i="21"/>
  <c r="F32" i="21" s="1"/>
  <c r="J32" i="21"/>
  <c r="G32" i="21"/>
  <c r="H32" i="21" s="1"/>
  <c r="J49" i="21"/>
  <c r="E49" i="21"/>
  <c r="F49" i="21" s="1"/>
  <c r="G49" i="21"/>
  <c r="H49" i="21" s="1"/>
  <c r="G111" i="21"/>
  <c r="H111" i="21" s="1"/>
  <c r="E111" i="21"/>
  <c r="F111" i="21" s="1"/>
  <c r="J111" i="21"/>
  <c r="J45" i="21"/>
  <c r="E45" i="21"/>
  <c r="F45" i="21" s="1"/>
  <c r="G45" i="21"/>
  <c r="H45" i="21" s="1"/>
  <c r="J77" i="21"/>
  <c r="E77" i="21"/>
  <c r="F77" i="21" s="1"/>
  <c r="G77" i="21"/>
  <c r="H77" i="21" s="1"/>
  <c r="J109" i="21"/>
  <c r="E109" i="21"/>
  <c r="F109" i="21" s="1"/>
  <c r="G109" i="21"/>
  <c r="H109" i="21" s="1"/>
  <c r="E64" i="21"/>
  <c r="F64" i="21" s="1"/>
  <c r="J64" i="21"/>
  <c r="G64" i="21"/>
  <c r="H64" i="21" s="1"/>
  <c r="G98" i="21"/>
  <c r="H98" i="21" s="1"/>
  <c r="J98" i="21"/>
  <c r="E98" i="21"/>
  <c r="F98" i="21" s="1"/>
  <c r="J96" i="21"/>
  <c r="E96" i="21"/>
  <c r="F96" i="21" s="1"/>
  <c r="G96" i="21"/>
  <c r="H96" i="21" s="1"/>
  <c r="G115" i="21"/>
  <c r="H115" i="21" s="1"/>
  <c r="J115" i="21"/>
  <c r="E115" i="21"/>
  <c r="F115" i="21" s="1"/>
  <c r="G47" i="21"/>
  <c r="H47" i="21" s="1"/>
  <c r="J47" i="21"/>
  <c r="E47" i="21"/>
  <c r="F47" i="21" s="1"/>
  <c r="J52" i="21"/>
  <c r="G52" i="21"/>
  <c r="H52" i="21" s="1"/>
  <c r="E52" i="21"/>
  <c r="F52" i="21" s="1"/>
  <c r="G25" i="21"/>
  <c r="H25" i="21" s="1"/>
  <c r="E25" i="21"/>
  <c r="F25" i="21" s="1"/>
  <c r="J25" i="21"/>
  <c r="G71" i="21"/>
  <c r="H71" i="21" s="1"/>
  <c r="E71" i="21"/>
  <c r="F71" i="21" s="1"/>
  <c r="J71" i="21"/>
  <c r="G103" i="21"/>
  <c r="H103" i="21" s="1"/>
  <c r="E103" i="21"/>
  <c r="F103" i="21" s="1"/>
  <c r="J103" i="21"/>
  <c r="G51" i="21"/>
  <c r="H51" i="21" s="1"/>
  <c r="E51" i="21"/>
  <c r="F51" i="21" s="1"/>
  <c r="J51" i="21"/>
  <c r="J85" i="21"/>
  <c r="E85" i="21"/>
  <c r="F85" i="21" s="1"/>
  <c r="G85" i="21"/>
  <c r="H85" i="21" s="1"/>
  <c r="G110" i="21"/>
  <c r="H110" i="21" s="1"/>
  <c r="J110" i="21"/>
  <c r="E110" i="21"/>
  <c r="F110" i="21" s="1"/>
  <c r="G24" i="21"/>
  <c r="H24" i="21" s="1"/>
  <c r="E24" i="21"/>
  <c r="F24" i="21" s="1"/>
  <c r="J24" i="21"/>
  <c r="J37" i="21"/>
  <c r="E37" i="21"/>
  <c r="F37" i="21" s="1"/>
  <c r="G37" i="21"/>
  <c r="H37" i="21" s="1"/>
  <c r="J57" i="21"/>
  <c r="E57" i="21"/>
  <c r="F57" i="21" s="1"/>
  <c r="G57" i="21"/>
  <c r="H57" i="21" s="1"/>
  <c r="G88" i="21"/>
  <c r="H88" i="21" s="1"/>
  <c r="J88" i="21"/>
  <c r="E88" i="21"/>
  <c r="F88" i="21" s="1"/>
  <c r="J29" i="21"/>
  <c r="E29" i="21"/>
  <c r="F29" i="21" s="1"/>
  <c r="G29" i="21"/>
  <c r="H29" i="21" s="1"/>
  <c r="J61" i="21"/>
  <c r="E61" i="21"/>
  <c r="F61" i="21" s="1"/>
  <c r="G61" i="21"/>
  <c r="H61" i="21" s="1"/>
  <c r="G91" i="21"/>
  <c r="H91" i="21" s="1"/>
  <c r="J91" i="21"/>
  <c r="E91" i="21"/>
  <c r="F91" i="21" s="1"/>
  <c r="J23" i="21"/>
  <c r="G23" i="21"/>
  <c r="H23" i="21" s="1"/>
  <c r="E23" i="21"/>
  <c r="F23" i="21" s="1"/>
  <c r="J73" i="21"/>
  <c r="E73" i="21"/>
  <c r="F73" i="21" s="1"/>
  <c r="G73" i="21"/>
  <c r="H73" i="21" s="1"/>
  <c r="E78" i="21"/>
  <c r="F78" i="21" s="1"/>
  <c r="J78" i="21"/>
  <c r="G78" i="21"/>
  <c r="H78" i="21" s="1"/>
  <c r="G114" i="21"/>
  <c r="H114" i="21" s="1"/>
  <c r="J114" i="21"/>
  <c r="E114" i="21"/>
  <c r="F114" i="21" s="1"/>
  <c r="E62" i="21"/>
  <c r="F62" i="21" s="1"/>
  <c r="G62" i="21"/>
  <c r="H62" i="21" s="1"/>
  <c r="J62" i="21"/>
  <c r="J92" i="21"/>
  <c r="E92" i="21"/>
  <c r="F92" i="21" s="1"/>
  <c r="G92" i="21"/>
  <c r="H92" i="21" s="1"/>
  <c r="J33" i="21"/>
  <c r="E33" i="21"/>
  <c r="F33" i="21" s="1"/>
  <c r="G33" i="21"/>
  <c r="H33" i="21" s="1"/>
  <c r="G63" i="21"/>
  <c r="H63" i="21" s="1"/>
  <c r="J63" i="21"/>
  <c r="E63" i="21"/>
  <c r="F63" i="21" s="1"/>
  <c r="G95" i="21"/>
  <c r="H95" i="21" s="1"/>
  <c r="J95" i="21"/>
  <c r="E95" i="21"/>
  <c r="F95" i="21" s="1"/>
  <c r="G27" i="21"/>
  <c r="H27" i="21" s="1"/>
  <c r="E27" i="21"/>
  <c r="F27" i="21" s="1"/>
  <c r="J27" i="21"/>
  <c r="J82" i="21"/>
  <c r="E82" i="21"/>
  <c r="F82" i="21" s="1"/>
  <c r="G82" i="21"/>
  <c r="H82" i="21" s="1"/>
  <c r="J116" i="21"/>
  <c r="E116" i="21"/>
  <c r="F116" i="21" s="1"/>
  <c r="G116" i="21"/>
  <c r="H116" i="21" s="1"/>
  <c r="G67" i="21"/>
  <c r="H67" i="21" s="1"/>
  <c r="E67" i="21"/>
  <c r="F67" i="21" s="1"/>
  <c r="J67" i="21"/>
  <c r="G99" i="21"/>
  <c r="H99" i="21" s="1"/>
  <c r="J99" i="21"/>
  <c r="E99" i="21"/>
  <c r="F99" i="21" s="1"/>
  <c r="G31" i="21"/>
  <c r="H31" i="21" s="1"/>
  <c r="J31" i="21"/>
  <c r="E31" i="21"/>
  <c r="F31" i="21" s="1"/>
  <c r="J81" i="21"/>
  <c r="E81" i="21"/>
  <c r="F81" i="21" s="1"/>
  <c r="G81" i="21"/>
  <c r="H81" i="21" s="1"/>
  <c r="G36" i="21"/>
  <c r="H36" i="21" s="1"/>
  <c r="J36" i="21"/>
  <c r="E36" i="21"/>
  <c r="F36" i="21" s="1"/>
  <c r="J102" i="21"/>
  <c r="E102" i="21"/>
  <c r="F102" i="21" s="1"/>
  <c r="G102" i="21"/>
  <c r="H102" i="21" s="1"/>
  <c r="G56" i="21"/>
  <c r="H56" i="21" s="1"/>
  <c r="E56" i="21"/>
  <c r="F56" i="21" s="1"/>
  <c r="J56" i="21"/>
  <c r="G72" i="21"/>
  <c r="H72" i="21" s="1"/>
  <c r="E72" i="21"/>
  <c r="F72" i="21" s="1"/>
  <c r="J72" i="21"/>
  <c r="E38" i="21"/>
  <c r="F38" i="21" s="1"/>
  <c r="G38" i="21"/>
  <c r="H38" i="21" s="1"/>
  <c r="J38" i="21"/>
  <c r="G35" i="21"/>
  <c r="H35" i="21" s="1"/>
  <c r="E35" i="21"/>
  <c r="F35" i="21" s="1"/>
  <c r="J35" i="21"/>
  <c r="E90" i="21"/>
  <c r="F90" i="21" s="1"/>
  <c r="J90" i="21"/>
  <c r="G90" i="21"/>
  <c r="H90" i="21" s="1"/>
  <c r="G42" i="21"/>
  <c r="H42" i="21" s="1"/>
  <c r="E42" i="21"/>
  <c r="F42" i="21" s="1"/>
  <c r="J42" i="21"/>
  <c r="E74" i="21"/>
  <c r="F74" i="21" s="1"/>
  <c r="J74" i="21"/>
  <c r="G74" i="21"/>
  <c r="H74" i="21" s="1"/>
  <c r="G55" i="21"/>
  <c r="H55" i="21" s="1"/>
  <c r="E55" i="21"/>
  <c r="F55" i="21" s="1"/>
  <c r="J55" i="21"/>
  <c r="J89" i="21"/>
  <c r="E89" i="21"/>
  <c r="F89" i="21" s="1"/>
  <c r="G89" i="21"/>
  <c r="H89" i="21" s="1"/>
  <c r="J22" i="21"/>
  <c r="E22" i="21"/>
  <c r="F22" i="21" s="1"/>
  <c r="A22" i="21"/>
  <c r="A23" i="21" s="1"/>
  <c r="A24" i="21" s="1"/>
  <c r="A25" i="21" s="1"/>
  <c r="A26" i="21" s="1"/>
  <c r="A27" i="21" s="1"/>
  <c r="A28" i="21" s="1"/>
  <c r="A29" i="21" s="1"/>
  <c r="A30" i="21" s="1"/>
  <c r="A31" i="21" s="1"/>
  <c r="A32" i="21" s="1"/>
  <c r="A33" i="21" s="1"/>
  <c r="A34" i="21" s="1"/>
  <c r="A35" i="21" s="1"/>
  <c r="A36" i="21" s="1"/>
  <c r="A37" i="21" s="1"/>
  <c r="G22" i="21"/>
  <c r="H22" i="21" s="1"/>
  <c r="J44" i="21"/>
  <c r="G44" i="21"/>
  <c r="H44" i="21" s="1"/>
  <c r="E44" i="21"/>
  <c r="F44" i="21" s="1"/>
  <c r="J46" i="9"/>
  <c r="G76" i="9"/>
  <c r="H76" i="9" s="1"/>
  <c r="J76" i="9"/>
  <c r="G108" i="9"/>
  <c r="H108" i="9" s="1"/>
  <c r="J108" i="9"/>
  <c r="G63" i="9"/>
  <c r="H63" i="9" s="1"/>
  <c r="J63" i="9"/>
  <c r="J95" i="9"/>
  <c r="G45" i="9"/>
  <c r="H45" i="9" s="1"/>
  <c r="J45" i="9"/>
  <c r="G77" i="9"/>
  <c r="H77" i="9" s="1"/>
  <c r="J77" i="9"/>
  <c r="G109" i="9"/>
  <c r="H109" i="9" s="1"/>
  <c r="J109" i="9"/>
  <c r="J64" i="9"/>
  <c r="G98" i="9"/>
  <c r="H98" i="9" s="1"/>
  <c r="J98" i="9"/>
  <c r="G68" i="9"/>
  <c r="H68" i="9" s="1"/>
  <c r="J68" i="9"/>
  <c r="G102" i="9"/>
  <c r="H102" i="9" s="1"/>
  <c r="J102" i="9"/>
  <c r="G101" i="9"/>
  <c r="H101" i="9" s="1"/>
  <c r="J101" i="9"/>
  <c r="G56" i="9"/>
  <c r="H56" i="9" s="1"/>
  <c r="J56" i="9"/>
  <c r="G50" i="9"/>
  <c r="H50" i="9" s="1"/>
  <c r="J50" i="9"/>
  <c r="G80" i="9"/>
  <c r="H80" i="9" s="1"/>
  <c r="J80" i="9"/>
  <c r="G116" i="9"/>
  <c r="H116" i="9" s="1"/>
  <c r="J116" i="9"/>
  <c r="G53" i="9"/>
  <c r="H53" i="9" s="1"/>
  <c r="J53" i="9"/>
  <c r="G83" i="9"/>
  <c r="H83" i="9" s="1"/>
  <c r="J83" i="9"/>
  <c r="G115" i="9"/>
  <c r="H115" i="9" s="1"/>
  <c r="J115" i="9"/>
  <c r="G65" i="9"/>
  <c r="H65" i="9" s="1"/>
  <c r="J65" i="9"/>
  <c r="G97" i="9"/>
  <c r="H97" i="9" s="1"/>
  <c r="J97" i="9"/>
  <c r="G38" i="9"/>
  <c r="H38" i="9" s="1"/>
  <c r="J38" i="9"/>
  <c r="J70" i="9"/>
  <c r="G100" i="9"/>
  <c r="H100" i="9" s="1"/>
  <c r="J100" i="9"/>
  <c r="G57" i="9"/>
  <c r="H57" i="9" s="1"/>
  <c r="J57" i="9"/>
  <c r="G87" i="9"/>
  <c r="H87" i="9" s="1"/>
  <c r="J87" i="9"/>
  <c r="G112" i="9"/>
  <c r="H112" i="9" s="1"/>
  <c r="J112" i="9"/>
  <c r="G58" i="9"/>
  <c r="H58" i="9" s="1"/>
  <c r="J58" i="9"/>
  <c r="G88" i="9"/>
  <c r="H88" i="9" s="1"/>
  <c r="J88" i="9"/>
  <c r="G43" i="9"/>
  <c r="H43" i="9" s="1"/>
  <c r="J43" i="9"/>
  <c r="G75" i="9"/>
  <c r="H75" i="9" s="1"/>
  <c r="J75" i="9"/>
  <c r="G107" i="9"/>
  <c r="H107" i="9" s="1"/>
  <c r="J107" i="9"/>
  <c r="G55" i="9"/>
  <c r="H55" i="9" s="1"/>
  <c r="J55" i="9"/>
  <c r="G89" i="9"/>
  <c r="H89" i="9" s="1"/>
  <c r="J89" i="9"/>
  <c r="G44" i="9"/>
  <c r="H44" i="9" s="1"/>
  <c r="J44" i="9"/>
  <c r="G78" i="9"/>
  <c r="H78" i="9" s="1"/>
  <c r="J78" i="9"/>
  <c r="G114" i="9"/>
  <c r="H114" i="9" s="1"/>
  <c r="J114" i="9"/>
  <c r="G62" i="9"/>
  <c r="H62" i="9" s="1"/>
  <c r="J62" i="9"/>
  <c r="G92" i="9"/>
  <c r="H92" i="9" s="1"/>
  <c r="J92" i="9"/>
  <c r="G49" i="9"/>
  <c r="H49" i="9" s="1"/>
  <c r="J49" i="9"/>
  <c r="G79" i="9"/>
  <c r="H79" i="9" s="1"/>
  <c r="J79" i="9"/>
  <c r="G111" i="9"/>
  <c r="H111" i="9" s="1"/>
  <c r="J111" i="9"/>
  <c r="G59" i="9"/>
  <c r="H59" i="9" s="1"/>
  <c r="J59" i="9"/>
  <c r="G93" i="9"/>
  <c r="H93" i="9" s="1"/>
  <c r="J93" i="9"/>
  <c r="G48" i="9"/>
  <c r="H48" i="9" s="1"/>
  <c r="J48" i="9"/>
  <c r="G82" i="9"/>
  <c r="H82" i="9" s="1"/>
  <c r="J82" i="9"/>
  <c r="G52" i="9"/>
  <c r="H52" i="9" s="1"/>
  <c r="J52" i="9"/>
  <c r="G86" i="9"/>
  <c r="H86" i="9" s="1"/>
  <c r="J86" i="9"/>
  <c r="G69" i="9"/>
  <c r="H69" i="9" s="1"/>
  <c r="J69" i="9"/>
  <c r="G40" i="9"/>
  <c r="H40" i="9" s="1"/>
  <c r="J40" i="9"/>
  <c r="G90" i="9"/>
  <c r="H90" i="9" s="1"/>
  <c r="J90" i="9"/>
  <c r="G54" i="9"/>
  <c r="H54" i="9" s="1"/>
  <c r="J54" i="9"/>
  <c r="G84" i="9"/>
  <c r="H84" i="9" s="1"/>
  <c r="J84" i="9"/>
  <c r="G41" i="9"/>
  <c r="H41" i="9" s="1"/>
  <c r="J41" i="9"/>
  <c r="G71" i="9"/>
  <c r="H71" i="9" s="1"/>
  <c r="J71" i="9"/>
  <c r="BK78" i="10"/>
  <c r="BK51" i="10"/>
  <c r="BK41" i="10"/>
  <c r="E32" i="9"/>
  <c r="F32" i="9" s="1"/>
  <c r="G32" i="9"/>
  <c r="H32" i="9" s="1"/>
  <c r="E27" i="9"/>
  <c r="F27" i="9" s="1"/>
  <c r="G27" i="9"/>
  <c r="H27" i="9" s="1"/>
  <c r="E24" i="9"/>
  <c r="F24" i="9" s="1"/>
  <c r="G24" i="9"/>
  <c r="H24" i="9" s="1"/>
  <c r="E31" i="9"/>
  <c r="F31" i="9" s="1"/>
  <c r="G31" i="9"/>
  <c r="H31" i="9" s="1"/>
  <c r="E28" i="9"/>
  <c r="F28" i="9" s="1"/>
  <c r="G28" i="9"/>
  <c r="H28" i="9" s="1"/>
  <c r="E35" i="9"/>
  <c r="F35" i="9" s="1"/>
  <c r="G35" i="9"/>
  <c r="H35" i="9" s="1"/>
  <c r="E29" i="9"/>
  <c r="F29" i="9" s="1"/>
  <c r="G29" i="9"/>
  <c r="H29" i="9" s="1"/>
  <c r="E22" i="9"/>
  <c r="F22" i="9" s="1"/>
  <c r="G22" i="9"/>
  <c r="H22" i="9" s="1"/>
  <c r="E46" i="9"/>
  <c r="F46" i="9" s="1"/>
  <c r="G46" i="9"/>
  <c r="H46" i="9" s="1"/>
  <c r="E95" i="9"/>
  <c r="F95" i="9" s="1"/>
  <c r="G95" i="9"/>
  <c r="H95" i="9" s="1"/>
  <c r="E64" i="9"/>
  <c r="F64" i="9" s="1"/>
  <c r="G64" i="9"/>
  <c r="H64" i="9" s="1"/>
  <c r="E70" i="9"/>
  <c r="F70" i="9" s="1"/>
  <c r="G70" i="9"/>
  <c r="H70" i="9" s="1"/>
  <c r="E106" i="9"/>
  <c r="F106" i="9" s="1"/>
  <c r="G106" i="9"/>
  <c r="H106" i="9" s="1"/>
  <c r="E110" i="9"/>
  <c r="F110" i="9" s="1"/>
  <c r="G110" i="9"/>
  <c r="H110" i="9" s="1"/>
  <c r="E33" i="9"/>
  <c r="F33" i="9" s="1"/>
  <c r="G33" i="9"/>
  <c r="H33" i="9" s="1"/>
  <c r="E26" i="9"/>
  <c r="F26" i="9" s="1"/>
  <c r="G26" i="9"/>
  <c r="H26" i="9" s="1"/>
  <c r="E34" i="9"/>
  <c r="F34" i="9" s="1"/>
  <c r="G34" i="9"/>
  <c r="H34" i="9" s="1"/>
  <c r="E36" i="9"/>
  <c r="F36" i="9" s="1"/>
  <c r="G36" i="9"/>
  <c r="H36" i="9" s="1"/>
  <c r="E25" i="9"/>
  <c r="F25" i="9" s="1"/>
  <c r="G25" i="9"/>
  <c r="H25" i="9" s="1"/>
  <c r="E30" i="9"/>
  <c r="F30" i="9" s="1"/>
  <c r="G30" i="9"/>
  <c r="H30" i="9" s="1"/>
  <c r="E23" i="9"/>
  <c r="F23" i="9" s="1"/>
  <c r="G23" i="9"/>
  <c r="H23" i="9" s="1"/>
  <c r="E66" i="9"/>
  <c r="F66" i="9" s="1"/>
  <c r="G66" i="9"/>
  <c r="H66" i="9" s="1"/>
  <c r="E96" i="9"/>
  <c r="F96" i="9" s="1"/>
  <c r="G96" i="9"/>
  <c r="H96" i="9" s="1"/>
  <c r="E37" i="9"/>
  <c r="F37" i="9" s="1"/>
  <c r="G37" i="9"/>
  <c r="H37" i="9" s="1"/>
  <c r="E67" i="9"/>
  <c r="F67" i="9" s="1"/>
  <c r="G67" i="9"/>
  <c r="H67" i="9" s="1"/>
  <c r="E99" i="9"/>
  <c r="F99" i="9" s="1"/>
  <c r="G99" i="9"/>
  <c r="H99" i="9" s="1"/>
  <c r="E47" i="9"/>
  <c r="F47" i="9" s="1"/>
  <c r="G47" i="9"/>
  <c r="H47" i="9" s="1"/>
  <c r="E81" i="9"/>
  <c r="F81" i="9" s="1"/>
  <c r="G81" i="9"/>
  <c r="H81" i="9" s="1"/>
  <c r="E113" i="9"/>
  <c r="F113" i="9" s="1"/>
  <c r="G113" i="9"/>
  <c r="H113" i="9" s="1"/>
  <c r="E103" i="9"/>
  <c r="F103" i="9" s="1"/>
  <c r="G103" i="9"/>
  <c r="H103" i="9" s="1"/>
  <c r="E85" i="9"/>
  <c r="F85" i="9" s="1"/>
  <c r="G85" i="9"/>
  <c r="H85" i="9" s="1"/>
  <c r="E42" i="9"/>
  <c r="F42" i="9" s="1"/>
  <c r="G42" i="9"/>
  <c r="H42" i="9" s="1"/>
  <c r="E74" i="9"/>
  <c r="F74" i="9" s="1"/>
  <c r="G74" i="9"/>
  <c r="H74" i="9" s="1"/>
  <c r="E104" i="9"/>
  <c r="F104" i="9" s="1"/>
  <c r="G104" i="9"/>
  <c r="H104" i="9" s="1"/>
  <c r="E61" i="9"/>
  <c r="F61" i="9" s="1"/>
  <c r="G61" i="9"/>
  <c r="H61" i="9" s="1"/>
  <c r="E91" i="9"/>
  <c r="F91" i="9" s="1"/>
  <c r="G91" i="9"/>
  <c r="H91" i="9" s="1"/>
  <c r="E39" i="9"/>
  <c r="F39" i="9" s="1"/>
  <c r="G39" i="9"/>
  <c r="H39" i="9" s="1"/>
  <c r="E73" i="9"/>
  <c r="F73" i="9" s="1"/>
  <c r="G73" i="9"/>
  <c r="H73" i="9" s="1"/>
  <c r="E105" i="9"/>
  <c r="F105" i="9" s="1"/>
  <c r="G105" i="9"/>
  <c r="H105" i="9" s="1"/>
  <c r="E60" i="9"/>
  <c r="F60" i="9" s="1"/>
  <c r="G60" i="9"/>
  <c r="H60" i="9" s="1"/>
  <c r="E94" i="9"/>
  <c r="F94" i="9" s="1"/>
  <c r="G94" i="9"/>
  <c r="H94" i="9" s="1"/>
  <c r="E51" i="9"/>
  <c r="F51" i="9" s="1"/>
  <c r="G51" i="9"/>
  <c r="H51" i="9" s="1"/>
  <c r="E72" i="9"/>
  <c r="F72" i="9" s="1"/>
  <c r="G72" i="9"/>
  <c r="H72" i="9" s="1"/>
  <c r="BL32" i="10"/>
  <c r="E21" i="9"/>
  <c r="F21" i="9" s="1"/>
  <c r="G21" i="9"/>
  <c r="H21" i="9" s="1"/>
  <c r="BL64" i="10"/>
  <c r="BK60" i="10"/>
  <c r="BK85" i="10"/>
  <c r="E76" i="9"/>
  <c r="F76" i="9" s="1"/>
  <c r="E108" i="9"/>
  <c r="F108" i="9" s="1"/>
  <c r="E63" i="9"/>
  <c r="F63" i="9" s="1"/>
  <c r="E45" i="9"/>
  <c r="F45" i="9" s="1"/>
  <c r="E77" i="9"/>
  <c r="F77" i="9" s="1"/>
  <c r="E109" i="9"/>
  <c r="F109" i="9" s="1"/>
  <c r="E98" i="9"/>
  <c r="F98" i="9" s="1"/>
  <c r="E68" i="9"/>
  <c r="F68" i="9" s="1"/>
  <c r="E102" i="9"/>
  <c r="F102" i="9" s="1"/>
  <c r="E101" i="9"/>
  <c r="F101" i="9" s="1"/>
  <c r="E56" i="9"/>
  <c r="F56" i="9" s="1"/>
  <c r="E50" i="9"/>
  <c r="F50" i="9" s="1"/>
  <c r="E80" i="9"/>
  <c r="F80" i="9" s="1"/>
  <c r="E116" i="9"/>
  <c r="F116" i="9" s="1"/>
  <c r="E53" i="9"/>
  <c r="F53" i="9" s="1"/>
  <c r="E83" i="9"/>
  <c r="F83" i="9" s="1"/>
  <c r="E115" i="9"/>
  <c r="F115" i="9" s="1"/>
  <c r="E65" i="9"/>
  <c r="F65" i="9" s="1"/>
  <c r="E97" i="9"/>
  <c r="F97" i="9" s="1"/>
  <c r="E38" i="9"/>
  <c r="F38" i="9" s="1"/>
  <c r="E100" i="9"/>
  <c r="F100" i="9" s="1"/>
  <c r="E57" i="9"/>
  <c r="F57" i="9" s="1"/>
  <c r="E87" i="9"/>
  <c r="F87" i="9" s="1"/>
  <c r="E112" i="9"/>
  <c r="F112" i="9" s="1"/>
  <c r="E58" i="9"/>
  <c r="F58" i="9" s="1"/>
  <c r="E88" i="9"/>
  <c r="F88" i="9" s="1"/>
  <c r="E43" i="9"/>
  <c r="F43" i="9" s="1"/>
  <c r="E75" i="9"/>
  <c r="F75" i="9" s="1"/>
  <c r="E107" i="9"/>
  <c r="F107" i="9" s="1"/>
  <c r="E55" i="9"/>
  <c r="F55" i="9" s="1"/>
  <c r="E89" i="9"/>
  <c r="F89" i="9" s="1"/>
  <c r="E44" i="9"/>
  <c r="F44" i="9" s="1"/>
  <c r="E78" i="9"/>
  <c r="F78" i="9" s="1"/>
  <c r="E114" i="9"/>
  <c r="F114" i="9" s="1"/>
  <c r="E62" i="9"/>
  <c r="F62" i="9" s="1"/>
  <c r="E92" i="9"/>
  <c r="F92" i="9" s="1"/>
  <c r="E49" i="9"/>
  <c r="F49" i="9" s="1"/>
  <c r="E79" i="9"/>
  <c r="F79" i="9" s="1"/>
  <c r="E111" i="9"/>
  <c r="F111" i="9" s="1"/>
  <c r="E59" i="9"/>
  <c r="F59" i="9" s="1"/>
  <c r="E93" i="9"/>
  <c r="F93" i="9" s="1"/>
  <c r="E48" i="9"/>
  <c r="F48" i="9" s="1"/>
  <c r="E82" i="9"/>
  <c r="F82" i="9" s="1"/>
  <c r="E52" i="9"/>
  <c r="F52" i="9" s="1"/>
  <c r="E86" i="9"/>
  <c r="F86" i="9" s="1"/>
  <c r="E69" i="9"/>
  <c r="F69" i="9" s="1"/>
  <c r="E40" i="9"/>
  <c r="F40" i="9" s="1"/>
  <c r="E90" i="9"/>
  <c r="F90" i="9" s="1"/>
  <c r="E54" i="9"/>
  <c r="F54" i="9" s="1"/>
  <c r="E84" i="9"/>
  <c r="F84" i="9" s="1"/>
  <c r="E41" i="9"/>
  <c r="F41" i="9" s="1"/>
  <c r="E71" i="9"/>
  <c r="F71" i="9" s="1"/>
  <c r="BL73" i="10"/>
  <c r="BL67" i="10"/>
  <c r="BK92" i="10"/>
  <c r="BK57" i="10"/>
  <c r="BK29" i="10"/>
  <c r="BK28" i="10"/>
  <c r="BK32" i="10"/>
  <c r="BM32" i="10" s="1"/>
  <c r="BL36" i="10"/>
  <c r="BL30" i="10"/>
  <c r="BL26" i="10"/>
  <c r="BK62" i="10"/>
  <c r="BK24" i="10"/>
  <c r="BL59" i="10"/>
  <c r="BL38" i="10"/>
  <c r="BK30" i="10"/>
  <c r="BK88" i="10"/>
  <c r="BK95" i="10"/>
  <c r="BL68" i="10"/>
  <c r="BL71" i="10"/>
  <c r="BK90" i="10"/>
  <c r="BK91" i="10"/>
  <c r="BL55" i="10"/>
  <c r="BL58" i="10"/>
  <c r="BK64" i="10"/>
  <c r="BK93" i="10"/>
  <c r="BK55" i="10"/>
  <c r="BK61" i="10"/>
  <c r="BL46" i="10"/>
  <c r="BL85" i="10"/>
  <c r="BL20" i="10"/>
  <c r="BL66" i="10"/>
  <c r="BL87" i="10"/>
  <c r="BK72" i="10"/>
  <c r="BK40" i="10"/>
  <c r="BL31" i="10"/>
  <c r="BK33" i="10"/>
  <c r="BK86" i="10"/>
  <c r="BL19" i="10"/>
  <c r="BL52" i="10"/>
  <c r="BL37" i="10"/>
  <c r="BK11" i="10"/>
  <c r="BK4" i="10"/>
  <c r="BK13" i="10"/>
  <c r="BK8" i="10"/>
  <c r="BM8" i="10" s="1"/>
  <c r="BK58" i="10"/>
  <c r="BK63" i="10"/>
  <c r="BL97" i="10"/>
  <c r="BK96" i="10"/>
  <c r="BL86" i="10"/>
  <c r="BL42" i="10"/>
  <c r="BL43" i="10"/>
  <c r="BL90" i="10"/>
  <c r="BK5" i="10"/>
  <c r="BK97" i="10"/>
  <c r="BK12" i="10"/>
  <c r="BL78" i="10"/>
  <c r="BL83" i="10"/>
  <c r="BK9" i="10"/>
  <c r="BL65" i="10"/>
  <c r="BL93" i="10"/>
  <c r="BK23" i="10"/>
  <c r="BK42" i="10"/>
  <c r="BL75" i="10"/>
  <c r="BK27" i="10"/>
  <c r="BK73" i="10"/>
  <c r="BL33" i="10"/>
  <c r="BK6" i="10"/>
  <c r="BK3" i="10"/>
  <c r="BK43" i="10"/>
  <c r="BK89" i="10"/>
  <c r="BL92" i="10"/>
  <c r="BK26" i="10"/>
  <c r="BK74" i="10"/>
  <c r="BL63" i="10"/>
  <c r="BK31" i="10"/>
  <c r="BM31" i="10" s="1"/>
  <c r="BK34" i="10"/>
  <c r="BK46" i="10"/>
  <c r="BK94" i="10"/>
  <c r="BK67" i="10"/>
  <c r="BK54" i="10"/>
  <c r="BK19" i="10"/>
  <c r="BK81" i="10"/>
  <c r="BK52" i="10"/>
  <c r="BL16" i="10"/>
  <c r="BL91" i="10"/>
  <c r="BK37" i="10"/>
  <c r="BK10" i="10"/>
  <c r="BK75" i="10"/>
  <c r="BL27" i="10"/>
  <c r="BL57" i="10"/>
  <c r="BL89" i="10"/>
  <c r="BL60" i="10"/>
  <c r="BL40" i="10"/>
  <c r="BL74" i="10"/>
  <c r="BL29" i="10"/>
  <c r="BL61" i="10"/>
  <c r="BL34" i="10"/>
  <c r="BL96" i="10"/>
  <c r="BL28" i="10"/>
  <c r="BL62" i="10"/>
  <c r="BL94" i="10"/>
  <c r="BL49" i="10"/>
  <c r="BK39" i="10"/>
  <c r="BL56" i="10"/>
  <c r="BL54" i="10"/>
  <c r="BL41" i="10"/>
  <c r="BL35" i="10"/>
  <c r="BL81" i="10"/>
  <c r="BK38" i="10"/>
  <c r="BK68" i="10"/>
  <c r="BK66" i="10"/>
  <c r="BK21" i="10"/>
  <c r="BM21" i="10" s="1"/>
  <c r="BK71" i="10"/>
  <c r="BL23" i="10"/>
  <c r="BL69" i="10"/>
  <c r="BL72" i="10"/>
  <c r="BK70" i="10"/>
  <c r="BL14" i="10"/>
  <c r="BL44" i="10"/>
  <c r="BL76" i="10"/>
  <c r="BL7" i="10"/>
  <c r="BL45" i="10"/>
  <c r="BL79" i="10"/>
  <c r="BL15" i="10"/>
  <c r="BL47" i="10"/>
  <c r="BL77" i="10"/>
  <c r="BL18" i="10"/>
  <c r="BL48" i="10"/>
  <c r="BL80" i="10"/>
  <c r="BK17" i="10"/>
  <c r="BM17" i="10" s="1"/>
  <c r="BK49" i="10"/>
  <c r="BK83" i="10"/>
  <c r="BK56" i="10"/>
  <c r="BK59" i="10"/>
  <c r="BK35" i="10"/>
  <c r="BK65" i="10"/>
  <c r="BL22" i="10"/>
  <c r="BL84" i="10"/>
  <c r="BL50" i="10"/>
  <c r="BL82" i="10"/>
  <c r="BL53" i="10"/>
  <c r="BK69" i="10"/>
  <c r="BK36" i="10"/>
  <c r="BL25" i="10"/>
  <c r="BK44" i="10"/>
  <c r="BK76" i="10"/>
  <c r="BK45" i="10"/>
  <c r="BK79" i="10"/>
  <c r="BK47" i="10"/>
  <c r="BK77" i="10"/>
  <c r="BK18" i="10"/>
  <c r="BM18" i="10" s="1"/>
  <c r="BK48" i="10"/>
  <c r="BK80" i="10"/>
  <c r="BL39" i="10"/>
  <c r="BL24" i="10"/>
  <c r="BL88" i="10"/>
  <c r="BL95" i="10"/>
  <c r="BK22" i="10"/>
  <c r="BK84" i="10"/>
  <c r="BK50" i="10"/>
  <c r="BK82" i="10"/>
  <c r="BK53" i="10"/>
  <c r="BL70" i="10"/>
  <c r="BK25" i="10"/>
  <c r="BL2" i="10"/>
  <c r="BK2" i="10"/>
  <c r="AP9" i="10"/>
  <c r="Q21" i="7"/>
  <c r="R53" i="7"/>
  <c r="T83" i="7"/>
  <c r="R40" i="7"/>
  <c r="R70" i="7"/>
  <c r="R52" i="7"/>
  <c r="R25" i="7"/>
  <c r="R22" i="7"/>
  <c r="T56" i="7"/>
  <c r="R88" i="7"/>
  <c r="R17" i="7"/>
  <c r="Q45" i="7"/>
  <c r="Q75" i="7"/>
  <c r="T16" i="7"/>
  <c r="R48" i="7"/>
  <c r="R78" i="7"/>
  <c r="T10" i="7"/>
  <c r="Q42" i="7"/>
  <c r="R76" i="7"/>
  <c r="R9" i="7"/>
  <c r="T47" i="7"/>
  <c r="Q81" i="7"/>
  <c r="R34" i="7"/>
  <c r="R23" i="7"/>
  <c r="Q55" i="7"/>
  <c r="T89" i="7"/>
  <c r="T41" i="7"/>
  <c r="R71" i="7"/>
  <c r="T12" i="7"/>
  <c r="T44" i="7"/>
  <c r="T90" i="7"/>
  <c r="Q43" i="7"/>
  <c r="T77" i="7"/>
  <c r="Q33" i="7"/>
  <c r="Q63" i="7"/>
  <c r="Q95" i="7"/>
  <c r="T36" i="7"/>
  <c r="Q66" i="7"/>
  <c r="R14" i="7"/>
  <c r="T46" i="7"/>
  <c r="R80" i="7"/>
  <c r="Q35" i="7"/>
  <c r="R69" i="7"/>
  <c r="T99" i="7"/>
  <c r="Q101" i="7"/>
  <c r="T102" i="7"/>
  <c r="T98" i="7"/>
  <c r="T11" i="7"/>
  <c r="T37" i="7"/>
  <c r="R67" i="7"/>
  <c r="T24" i="7"/>
  <c r="R54" i="7"/>
  <c r="Q86" i="7"/>
  <c r="R84" i="7"/>
  <c r="Q58" i="7"/>
  <c r="R38" i="7"/>
  <c r="R72" i="7"/>
  <c r="Q93" i="7"/>
  <c r="Q29" i="7"/>
  <c r="Q61" i="7"/>
  <c r="T91" i="7"/>
  <c r="T30" i="7"/>
  <c r="R62" i="7"/>
  <c r="Q94" i="7"/>
  <c r="Q26" i="7"/>
  <c r="Q60" i="7"/>
  <c r="R92" i="7"/>
  <c r="Q31" i="7"/>
  <c r="Q65" i="7"/>
  <c r="R18" i="7"/>
  <c r="R68" i="7"/>
  <c r="T39" i="7"/>
  <c r="Q73" i="7"/>
  <c r="R15" i="7"/>
  <c r="T57" i="7"/>
  <c r="Q87" i="7"/>
  <c r="R28" i="7"/>
  <c r="R74" i="7"/>
  <c r="Q27" i="7"/>
  <c r="T59" i="7"/>
  <c r="Q19" i="7"/>
  <c r="T49" i="7"/>
  <c r="T79" i="7"/>
  <c r="Q20" i="7"/>
  <c r="R50" i="7"/>
  <c r="Q82" i="7"/>
  <c r="T32" i="7"/>
  <c r="Q64" i="7"/>
  <c r="Q13" i="7"/>
  <c r="T51" i="7"/>
  <c r="Q85" i="7"/>
  <c r="Q97" i="7"/>
  <c r="Q103" i="7"/>
  <c r="T100" i="7"/>
  <c r="R96" i="7"/>
  <c r="R8" i="7"/>
  <c r="T26" i="7"/>
  <c r="Q50" i="7"/>
  <c r="T74" i="7"/>
  <c r="R93" i="7"/>
  <c r="T13" i="7"/>
  <c r="Q15" i="7"/>
  <c r="T61" i="7"/>
  <c r="T87" i="7"/>
  <c r="R91" i="7"/>
  <c r="R49" i="7"/>
  <c r="T103" i="7"/>
  <c r="T97" i="7"/>
  <c r="R31" i="7"/>
  <c r="R64" i="7"/>
  <c r="Q84" i="7"/>
  <c r="T58" i="7"/>
  <c r="Q59" i="7"/>
  <c r="T94" i="7"/>
  <c r="R61" i="7"/>
  <c r="T20" i="7"/>
  <c r="R13" i="7"/>
  <c r="R100" i="7"/>
  <c r="R87" i="7"/>
  <c r="T72" i="7"/>
  <c r="Q91" i="7"/>
  <c r="T92" i="7"/>
  <c r="Q49" i="7"/>
  <c r="R32" i="7"/>
  <c r="T85" i="7"/>
  <c r="T15" i="7"/>
  <c r="Q28" i="7"/>
  <c r="R27" i="7"/>
  <c r="T93" i="7"/>
  <c r="T62" i="7"/>
  <c r="T31" i="7"/>
  <c r="Q30" i="7"/>
  <c r="R82" i="7"/>
  <c r="T64" i="7"/>
  <c r="Q51" i="7"/>
  <c r="Q57" i="7"/>
  <c r="R58" i="7"/>
  <c r="Q72" i="7"/>
  <c r="T27" i="7"/>
  <c r="T29" i="7"/>
  <c r="R94" i="7"/>
  <c r="T60" i="7"/>
  <c r="T65" i="7"/>
  <c r="R19" i="7"/>
  <c r="R20" i="7"/>
  <c r="T82" i="7"/>
  <c r="Q96" i="7"/>
  <c r="R85" i="7"/>
  <c r="Q100" i="7"/>
  <c r="T38" i="7"/>
  <c r="R60" i="7"/>
  <c r="R79" i="7"/>
  <c r="T54" i="7"/>
  <c r="Q52" i="7"/>
  <c r="Q99" i="7"/>
  <c r="T84" i="7"/>
  <c r="R57" i="7"/>
  <c r="T28" i="7"/>
  <c r="Q74" i="7"/>
  <c r="Q38" i="7"/>
  <c r="R97" i="7"/>
  <c r="R59" i="7"/>
  <c r="R29" i="7"/>
  <c r="Q62" i="7"/>
  <c r="R26" i="7"/>
  <c r="Q92" i="7"/>
  <c r="R65" i="7"/>
  <c r="R30" i="7"/>
  <c r="T19" i="7"/>
  <c r="Q79" i="7"/>
  <c r="T50" i="7"/>
  <c r="Q32" i="7"/>
  <c r="T96" i="7"/>
  <c r="R51" i="7"/>
  <c r="R103" i="7"/>
  <c r="Q68" i="7"/>
  <c r="T73" i="7"/>
  <c r="T18" i="7"/>
  <c r="R43" i="7"/>
  <c r="Q89" i="7"/>
  <c r="Q41" i="7"/>
  <c r="T71" i="7"/>
  <c r="Q12" i="7"/>
  <c r="T95" i="7"/>
  <c r="R36" i="7"/>
  <c r="T66" i="7"/>
  <c r="R98" i="7"/>
  <c r="Q46" i="7"/>
  <c r="Q80" i="7"/>
  <c r="T45" i="7"/>
  <c r="T101" i="7"/>
  <c r="R12" i="7"/>
  <c r="Q44" i="7"/>
  <c r="R99" i="7"/>
  <c r="Q56" i="7"/>
  <c r="Q88" i="7"/>
  <c r="T43" i="7"/>
  <c r="Q77" i="7"/>
  <c r="R81" i="7"/>
  <c r="R33" i="7"/>
  <c r="T63" i="7"/>
  <c r="R95" i="7"/>
  <c r="T35" i="7"/>
  <c r="Q69" i="7"/>
  <c r="T40" i="7"/>
  <c r="T23" i="7"/>
  <c r="Q98" i="7"/>
  <c r="R55" i="7"/>
  <c r="T81" i="7"/>
  <c r="T14" i="7"/>
  <c r="R46" i="7"/>
  <c r="R35" i="7"/>
  <c r="T25" i="7"/>
  <c r="Q34" i="7"/>
  <c r="T55" i="7"/>
  <c r="Q71" i="7"/>
  <c r="R77" i="7"/>
  <c r="R101" i="7"/>
  <c r="R42" i="7"/>
  <c r="Q36" i="7"/>
  <c r="R41" i="7"/>
  <c r="R44" i="7"/>
  <c r="R90" i="7"/>
  <c r="T33" i="7"/>
  <c r="R63" i="7"/>
  <c r="T69" i="7"/>
  <c r="T70" i="7"/>
  <c r="T34" i="7"/>
  <c r="Q23" i="7"/>
  <c r="R89" i="7"/>
  <c r="Q90" i="7"/>
  <c r="T22" i="7"/>
  <c r="R56" i="7"/>
  <c r="Q76" i="7"/>
  <c r="R66" i="7"/>
  <c r="Q14" i="7"/>
  <c r="Q102" i="7"/>
  <c r="CA92" i="10"/>
  <c r="BZ92" i="10"/>
  <c r="BY92" i="10"/>
  <c r="BX92" i="10"/>
  <c r="BW92" i="10"/>
  <c r="Q40" i="7"/>
  <c r="Q25" i="7"/>
  <c r="Q22" i="7"/>
  <c r="R75" i="7"/>
  <c r="Q48" i="7"/>
  <c r="Q9" i="7"/>
  <c r="R45" i="7"/>
  <c r="R10" i="7"/>
  <c r="T80" i="7"/>
  <c r="R102" i="7"/>
  <c r="T88" i="7"/>
  <c r="Q17" i="7"/>
  <c r="R16" i="7"/>
  <c r="Q10" i="7"/>
  <c r="T9" i="7"/>
  <c r="T48" i="7"/>
  <c r="T78" i="7"/>
  <c r="T42" i="7"/>
  <c r="R47" i="7"/>
  <c r="T75" i="7"/>
  <c r="T17" i="7"/>
  <c r="Q16" i="7"/>
  <c r="Q78" i="7"/>
  <c r="T76" i="7"/>
  <c r="Q47" i="7"/>
  <c r="R21" i="7"/>
  <c r="T21" i="7"/>
  <c r="Q83" i="7"/>
  <c r="Q70" i="7"/>
  <c r="Q67" i="7"/>
  <c r="Q11" i="7"/>
  <c r="T67" i="7"/>
  <c r="R24" i="7"/>
  <c r="Q37" i="7"/>
  <c r="Q54" i="7"/>
  <c r="R86" i="7"/>
  <c r="Q18" i="7"/>
  <c r="T68" i="7"/>
  <c r="Q39" i="7"/>
  <c r="T53" i="7"/>
  <c r="T52" i="7"/>
  <c r="R11" i="7"/>
  <c r="R39" i="7"/>
  <c r="Q53" i="7"/>
  <c r="R83" i="7"/>
  <c r="R37" i="7"/>
  <c r="Q24" i="7"/>
  <c r="T86" i="7"/>
  <c r="D35" i="9"/>
  <c r="D34" i="9"/>
  <c r="D30" i="9"/>
  <c r="D29" i="9"/>
  <c r="D36" i="9"/>
  <c r="D31" i="9"/>
  <c r="D32" i="9"/>
  <c r="D33" i="9"/>
  <c r="D23" i="9"/>
  <c r="D22" i="9"/>
  <c r="D25" i="9"/>
  <c r="D27" i="9"/>
  <c r="D24" i="9"/>
  <c r="D28" i="9"/>
  <c r="D26" i="9"/>
  <c r="Q8" i="7"/>
  <c r="T8" i="7"/>
  <c r="W93" i="10"/>
  <c r="V94" i="10"/>
  <c r="B94" i="22" s="1"/>
  <c r="AE92" i="10"/>
  <c r="AD92" i="10"/>
  <c r="CC92" i="10"/>
  <c r="AP64" i="10" a="1"/>
  <c r="AP70" i="10" a="1"/>
  <c r="AP31" i="10" a="1"/>
  <c r="AP51" i="10" a="1"/>
  <c r="AP63" i="10" a="1"/>
  <c r="AP82" i="10" a="1"/>
  <c r="AP45" i="10" a="1"/>
  <c r="AP7" i="10" a="1"/>
  <c r="AP88" i="10" a="1"/>
  <c r="AP76" i="10" a="1"/>
  <c r="AP12" i="10" a="1"/>
  <c r="AP62" i="10" a="1"/>
  <c r="AP25" i="10" a="1"/>
  <c r="AP58" i="10" a="1"/>
  <c r="AP68" i="10" a="1"/>
  <c r="AP3" i="10" a="1"/>
  <c r="AP96" i="10" a="1"/>
  <c r="AP10" i="10" a="1"/>
  <c r="AP38" i="10" a="1"/>
  <c r="AP56" i="10" a="1"/>
  <c r="AP89" i="10" a="1"/>
  <c r="AP94" i="10" a="1"/>
  <c r="AP28" i="10" a="1"/>
  <c r="AP13" i="10" a="1"/>
  <c r="AP52" i="10" a="1"/>
  <c r="AP23" i="10" a="1"/>
  <c r="AP42" i="10" a="1"/>
  <c r="AP53" i="10" a="1"/>
  <c r="AP47" i="10" a="1"/>
  <c r="AP15" i="10" a="1"/>
  <c r="AP85" i="10" a="1"/>
  <c r="AP60" i="10" a="1"/>
  <c r="AP66" i="10" a="1"/>
  <c r="AP36" i="10" a="1"/>
  <c r="AP16" i="10" a="1"/>
  <c r="AP78" i="10" a="1"/>
  <c r="AP44" i="10" a="1"/>
  <c r="AP72" i="10" a="1"/>
  <c r="AP90" i="10" a="1"/>
  <c r="AP95" i="10" a="1"/>
  <c r="AP29" i="10" a="1"/>
  <c r="AP39" i="10" a="1"/>
  <c r="AP57" i="10" a="1"/>
  <c r="AP50" i="10" a="1"/>
  <c r="AP17" i="10" a="1"/>
  <c r="AP19" i="10" a="1"/>
  <c r="AP59" i="10" a="1"/>
  <c r="AP43" i="10" a="1"/>
  <c r="AP8" i="10" a="1"/>
  <c r="AP97" i="10" a="1"/>
  <c r="AP6" i="10" a="1"/>
  <c r="AP55" i="10" a="1"/>
  <c r="AP11" i="10" a="1"/>
  <c r="AP21" i="10" a="1"/>
  <c r="AP67" i="10" a="1"/>
  <c r="AP77" i="10" a="1"/>
  <c r="AP27" i="10" a="1"/>
  <c r="AP20" i="10" a="1"/>
  <c r="AP33" i="10" a="1"/>
  <c r="AP61" i="10" a="1"/>
  <c r="AP91" i="10" a="1"/>
  <c r="AP41" i="10" a="1"/>
  <c r="AP86" i="10" a="1"/>
  <c r="AP73" i="10" a="1"/>
  <c r="AP74" i="10" a="1"/>
  <c r="AP46" i="10" a="1"/>
  <c r="AP87" i="10" a="1"/>
  <c r="AP37" i="10" a="1"/>
  <c r="AP32" i="10" a="1"/>
  <c r="AP30" i="10" a="1"/>
  <c r="AP69" i="10" a="1"/>
  <c r="AP5" i="10" a="1"/>
  <c r="AP84" i="10" a="1"/>
  <c r="AP71" i="10" a="1"/>
  <c r="AP4" i="10" a="1"/>
  <c r="AP81" i="10" a="1"/>
  <c r="AP35" i="10" a="1"/>
  <c r="AP65" i="10" a="1"/>
  <c r="AP14" i="10" a="1"/>
  <c r="AP80" i="10" a="1"/>
  <c r="AP49" i="10" a="1"/>
  <c r="AP54" i="10" a="1"/>
  <c r="AP40" i="10" a="1"/>
  <c r="AP26" i="10" a="1"/>
  <c r="AP22" i="10" a="1"/>
  <c r="AP75" i="10" a="1"/>
  <c r="AP34" i="10" a="1"/>
  <c r="AP92" i="10" a="1"/>
  <c r="AP24" i="10" a="1"/>
  <c r="AP93" i="10" a="1"/>
  <c r="AP48" i="10" a="1"/>
  <c r="AP18" i="10" a="1"/>
  <c r="AP83" i="10" a="1"/>
  <c r="AP79" i="10" a="1"/>
  <c r="BM25" i="10" l="1"/>
  <c r="BM27" i="10"/>
  <c r="BM22" i="10"/>
  <c r="BM28" i="10"/>
  <c r="BM30" i="10"/>
  <c r="BM24" i="10"/>
  <c r="BM26" i="10"/>
  <c r="BM33" i="10"/>
  <c r="BM20" i="10"/>
  <c r="BM19" i="10"/>
  <c r="BM23" i="10"/>
  <c r="BM29" i="10"/>
  <c r="E94" i="22"/>
  <c r="C94" i="22"/>
  <c r="A94" i="22"/>
  <c r="P81" i="10"/>
  <c r="BM11" i="10"/>
  <c r="BM5" i="10"/>
  <c r="Q84" i="10"/>
  <c r="BM12" i="10"/>
  <c r="BM13" i="10"/>
  <c r="BM10" i="10"/>
  <c r="BM6" i="10"/>
  <c r="A38" i="21"/>
  <c r="BM7" i="10"/>
  <c r="P93" i="10"/>
  <c r="BM16" i="10"/>
  <c r="P87" i="10"/>
  <c r="P94" i="10"/>
  <c r="BM9" i="10"/>
  <c r="P89" i="10"/>
  <c r="BM15" i="10"/>
  <c r="BM3" i="10"/>
  <c r="BM14" i="10"/>
  <c r="Q78" i="10"/>
  <c r="Q88" i="10"/>
  <c r="BM4" i="10"/>
  <c r="P80" i="10"/>
  <c r="P86" i="10"/>
  <c r="P97" i="10"/>
  <c r="P77" i="10"/>
  <c r="P85" i="10"/>
  <c r="P92" i="10"/>
  <c r="P79" i="10"/>
  <c r="P78" i="10"/>
  <c r="Q75" i="10"/>
  <c r="P83" i="10"/>
  <c r="Q74" i="10"/>
  <c r="Q85" i="10"/>
  <c r="P96" i="10"/>
  <c r="P76" i="10"/>
  <c r="Q79" i="10"/>
  <c r="P75" i="10"/>
  <c r="P82" i="10"/>
  <c r="P84" i="10"/>
  <c r="P88" i="10"/>
  <c r="P91" i="10"/>
  <c r="Q89" i="10"/>
  <c r="Q76" i="10"/>
  <c r="Q95" i="10"/>
  <c r="Q90" i="10"/>
  <c r="Q97" i="10"/>
  <c r="P95" i="10"/>
  <c r="P90" i="10"/>
  <c r="P74" i="10"/>
  <c r="Q81" i="10"/>
  <c r="Q92" i="10"/>
  <c r="Q83" i="10"/>
  <c r="Q91" i="10"/>
  <c r="Q94" i="10"/>
  <c r="Q86" i="10"/>
  <c r="Q96" i="10"/>
  <c r="Q87" i="10"/>
  <c r="Q82" i="10"/>
  <c r="Q93" i="10"/>
  <c r="Q77" i="10"/>
  <c r="Q80" i="10"/>
  <c r="BM2" i="10"/>
  <c r="AP75" i="10"/>
  <c r="AP60" i="10"/>
  <c r="AP18" i="10"/>
  <c r="AP80" i="10"/>
  <c r="AP41" i="10"/>
  <c r="AP15" i="10"/>
  <c r="AP79" i="10"/>
  <c r="AP64" i="10"/>
  <c r="AP20" i="10"/>
  <c r="AP84" i="10"/>
  <c r="AP45" i="10"/>
  <c r="AP19" i="10"/>
  <c r="AP83" i="10"/>
  <c r="AP66" i="10"/>
  <c r="AP22" i="10"/>
  <c r="AP88" i="10"/>
  <c r="AP49" i="10"/>
  <c r="AP23" i="10"/>
  <c r="AP87" i="10"/>
  <c r="AP70" i="10"/>
  <c r="AP26" i="10"/>
  <c r="AP92" i="10"/>
  <c r="AP53" i="10"/>
  <c r="AP27" i="10"/>
  <c r="AP91" i="10"/>
  <c r="AP74" i="10"/>
  <c r="AP30" i="10"/>
  <c r="AP94" i="10"/>
  <c r="AP57" i="10"/>
  <c r="AP31" i="10"/>
  <c r="AP95" i="10"/>
  <c r="AP78" i="10"/>
  <c r="AP34" i="10"/>
  <c r="AP3" i="10"/>
  <c r="AP61" i="10"/>
  <c r="AP35" i="10"/>
  <c r="AP16" i="10"/>
  <c r="AP82" i="10"/>
  <c r="AP38" i="10"/>
  <c r="AP5" i="10"/>
  <c r="AP65" i="10"/>
  <c r="AP39" i="10"/>
  <c r="AP24" i="10"/>
  <c r="AP86" i="10"/>
  <c r="AP42" i="10"/>
  <c r="AP7" i="10"/>
  <c r="AP69" i="10"/>
  <c r="AP43" i="10"/>
  <c r="AP28" i="10"/>
  <c r="AP90" i="10"/>
  <c r="AP46" i="10"/>
  <c r="AP11" i="10"/>
  <c r="AP73" i="10"/>
  <c r="AP47" i="10"/>
  <c r="AP32" i="10"/>
  <c r="AP96" i="10"/>
  <c r="AP50" i="10"/>
  <c r="AP13" i="10"/>
  <c r="AP77" i="10"/>
  <c r="AP51" i="10"/>
  <c r="AP36" i="10"/>
  <c r="AP4" i="10"/>
  <c r="AP54" i="10"/>
  <c r="AP17" i="10"/>
  <c r="AP81" i="10"/>
  <c r="AP55" i="10"/>
  <c r="AP40" i="10"/>
  <c r="AP6" i="10"/>
  <c r="AP58" i="10"/>
  <c r="AP21" i="10"/>
  <c r="AP85" i="10"/>
  <c r="AP59" i="10"/>
  <c r="AP44" i="10"/>
  <c r="AP8" i="10"/>
  <c r="AP62" i="10"/>
  <c r="AP25" i="10"/>
  <c r="AP89" i="10"/>
  <c r="AP63" i="10"/>
  <c r="AP48" i="10"/>
  <c r="AP10" i="10"/>
  <c r="AP68" i="10"/>
  <c r="AP29" i="10"/>
  <c r="AP93" i="10"/>
  <c r="AP67" i="10"/>
  <c r="AP52" i="10"/>
  <c r="AP12" i="10"/>
  <c r="AP72" i="10"/>
  <c r="AP33" i="10"/>
  <c r="AP97" i="10"/>
  <c r="AP71" i="10"/>
  <c r="AP56" i="10"/>
  <c r="AP14" i="10"/>
  <c r="AP76" i="10"/>
  <c r="AP37" i="10"/>
  <c r="CA93" i="10"/>
  <c r="BZ93" i="10"/>
  <c r="BY93" i="10"/>
  <c r="BX93" i="10"/>
  <c r="BW93" i="10"/>
  <c r="W94" i="10"/>
  <c r="V95" i="10"/>
  <c r="B95" i="22" s="1"/>
  <c r="CC93" i="10"/>
  <c r="AD93" i="10"/>
  <c r="AE93" i="10"/>
  <c r="BN85" i="10" l="1"/>
  <c r="BN82" i="10"/>
  <c r="BN83" i="10"/>
  <c r="BN96" i="10"/>
  <c r="BN81" i="10"/>
  <c r="BN78" i="10"/>
  <c r="BN84" i="10"/>
  <c r="BN77" i="10"/>
  <c r="BN74" i="10"/>
  <c r="BN92" i="10"/>
  <c r="BN97" i="10"/>
  <c r="BN94" i="10"/>
  <c r="BN86" i="10"/>
  <c r="BN76" i="10"/>
  <c r="BN79" i="10"/>
  <c r="BN80" i="10"/>
  <c r="BN93" i="10"/>
  <c r="BN90" i="10"/>
  <c r="BN88" i="10"/>
  <c r="BN75" i="10"/>
  <c r="BN95" i="10"/>
  <c r="BN91" i="10"/>
  <c r="BN87" i="10"/>
  <c r="BN89" i="10"/>
  <c r="E95" i="22"/>
  <c r="C95" i="22"/>
  <c r="A95" i="22"/>
  <c r="A39" i="21"/>
  <c r="BX94" i="10"/>
  <c r="BW94" i="10"/>
  <c r="CA94" i="10"/>
  <c r="BZ94" i="10"/>
  <c r="BY94" i="10"/>
  <c r="W95" i="10"/>
  <c r="V96" i="10"/>
  <c r="B96" i="22" s="1"/>
  <c r="CC94" i="10"/>
  <c r="AE94" i="10"/>
  <c r="AD94" i="10"/>
  <c r="E96" i="22" l="1"/>
  <c r="C96" i="22"/>
  <c r="A96" i="22"/>
  <c r="A40" i="21"/>
  <c r="CA95" i="10"/>
  <c r="BZ95" i="10"/>
  <c r="BY95" i="10"/>
  <c r="BX95" i="10"/>
  <c r="BW95" i="10"/>
  <c r="W96" i="10"/>
  <c r="V97" i="10"/>
  <c r="B97" i="22" s="1"/>
  <c r="AE95" i="10"/>
  <c r="AD95" i="10"/>
  <c r="CC95" i="10"/>
  <c r="E97" i="22" l="1"/>
  <c r="C97" i="22"/>
  <c r="A97" i="22"/>
  <c r="A41" i="21"/>
  <c r="CA96" i="10"/>
  <c r="BZ96" i="10"/>
  <c r="BY96" i="10"/>
  <c r="BX96" i="10"/>
  <c r="BW96" i="10"/>
  <c r="W97" i="10"/>
  <c r="AE96" i="10"/>
  <c r="CC96" i="10"/>
  <c r="AD96" i="10"/>
  <c r="A42" i="21" l="1"/>
  <c r="CA97" i="10"/>
  <c r="BZ97" i="10"/>
  <c r="BY97" i="10"/>
  <c r="BX97" i="10"/>
  <c r="BW97" i="10"/>
  <c r="AE97" i="10"/>
  <c r="AD97" i="10"/>
  <c r="CC97" i="10"/>
  <c r="AB57" i="10" a="1"/>
  <c r="AB89" i="10" a="1"/>
  <c r="AB79" i="10" a="1"/>
  <c r="AB24" i="10" a="1"/>
  <c r="AB92" i="10" a="1"/>
  <c r="AB37" i="10" a="1"/>
  <c r="AB82" i="10" a="1"/>
  <c r="AB32" i="10" a="1"/>
  <c r="AB41" i="10" a="1"/>
  <c r="AB63" i="10" a="1"/>
  <c r="AB19" i="10" a="1"/>
  <c r="AB54" i="10" a="1"/>
  <c r="AB86" i="10" a="1"/>
  <c r="AB3" i="10" a="1"/>
  <c r="AB43" i="10" a="1"/>
  <c r="AB36" i="10" a="1"/>
  <c r="AB11" i="10" a="1"/>
  <c r="AB12" i="10" a="1"/>
  <c r="AB77" i="10" a="1"/>
  <c r="AB13" i="10" a="1"/>
  <c r="AB27" i="10" a="1"/>
  <c r="AB16" i="10" a="1"/>
  <c r="AB80" i="10" a="1"/>
  <c r="AB10" i="10" a="1"/>
  <c r="AB25" i="10" a="1"/>
  <c r="AB74" i="10" a="1"/>
  <c r="AB49" i="10" a="1"/>
  <c r="AB66" i="10" a="1"/>
  <c r="AB67" i="10" a="1"/>
  <c r="AB50" i="10" a="1"/>
  <c r="AB76" i="10" a="1"/>
  <c r="AB83" i="10" a="1"/>
  <c r="AB59" i="10" a="1"/>
  <c r="AB28" i="10" a="1"/>
  <c r="AB53" i="10" a="1"/>
  <c r="AB2" i="10" a="1"/>
  <c r="AB44" i="10" a="1"/>
  <c r="AB58" i="10" a="1"/>
  <c r="AB5" i="10" a="1"/>
  <c r="AB29" i="10" a="1"/>
  <c r="AB70" i="10" a="1"/>
  <c r="AB20" i="10" a="1"/>
  <c r="AB38" i="10" a="1"/>
  <c r="AB30" i="10" a="1"/>
  <c r="AB73" i="10" a="1"/>
  <c r="AB81" i="10" a="1"/>
  <c r="AB55" i="10" a="1"/>
  <c r="AB71" i="10" a="1"/>
  <c r="AB34" i="10" a="1"/>
  <c r="AB46" i="10" a="1"/>
  <c r="AB91" i="10" a="1"/>
  <c r="AB69" i="10" a="1"/>
  <c r="AB4" i="10" a="1"/>
  <c r="AB60" i="10" a="1"/>
  <c r="AB64" i="10" a="1"/>
  <c r="AB26" i="10" a="1"/>
  <c r="AB18" i="10" a="1"/>
  <c r="AB17" i="10" a="1"/>
  <c r="AB61" i="10" a="1"/>
  <c r="AB33" i="10" a="1"/>
  <c r="AB51" i="10" a="1"/>
  <c r="AB56" i="10" a="1"/>
  <c r="AB72" i="10" a="1"/>
  <c r="AB39" i="10" a="1"/>
  <c r="AB7" i="10" a="1"/>
  <c r="AB94" i="10" a="1"/>
  <c r="AB45" i="10" a="1"/>
  <c r="AB21" i="10" a="1"/>
  <c r="AB90" i="10" a="1"/>
  <c r="AB15" i="10" a="1"/>
  <c r="AB96" i="10" a="1"/>
  <c r="AB68" i="10" a="1"/>
  <c r="AB9" i="10" a="1"/>
  <c r="AB31" i="10" a="1"/>
  <c r="AB6" i="10" a="1"/>
  <c r="AB48" i="10" a="1"/>
  <c r="AB85" i="10" a="1"/>
  <c r="AB93" i="10" a="1"/>
  <c r="AB87" i="10" a="1"/>
  <c r="AB88" i="10" a="1"/>
  <c r="AB65" i="10" a="1"/>
  <c r="AB95" i="10" a="1"/>
  <c r="AB47" i="10" a="1"/>
  <c r="AB84" i="10" a="1"/>
  <c r="AB62" i="10" a="1"/>
  <c r="AB22" i="10" a="1"/>
  <c r="AB40" i="10" a="1"/>
  <c r="AB23" i="10" a="1"/>
  <c r="AB78" i="10" a="1"/>
  <c r="AB75" i="10" a="1"/>
  <c r="AB52" i="10" a="1"/>
  <c r="AB35" i="10" a="1"/>
  <c r="AB42" i="10" a="1"/>
  <c r="AB8" i="10" a="1"/>
  <c r="AB97" i="10" a="1"/>
  <c r="AB14" i="10" a="1"/>
  <c r="A43" i="21" l="1"/>
  <c r="AB2" i="10"/>
  <c r="AB97" i="10"/>
  <c r="AB93" i="10"/>
  <c r="AB89" i="10"/>
  <c r="AB85" i="10"/>
  <c r="AB81" i="10"/>
  <c r="AB77" i="10"/>
  <c r="AB73" i="10"/>
  <c r="AB69" i="10"/>
  <c r="AB65" i="10"/>
  <c r="AB61" i="10"/>
  <c r="AB55" i="10"/>
  <c r="AB51" i="10"/>
  <c r="AB47" i="10"/>
  <c r="AB43" i="10"/>
  <c r="AB39" i="10"/>
  <c r="AB35" i="10"/>
  <c r="AB31" i="10"/>
  <c r="AB27" i="10"/>
  <c r="AB23" i="10"/>
  <c r="AB19" i="10"/>
  <c r="AB15" i="10"/>
  <c r="AB11" i="10"/>
  <c r="AB7" i="10"/>
  <c r="AB3" i="10"/>
  <c r="AB94" i="10"/>
  <c r="AB90" i="10"/>
  <c r="AB86" i="10"/>
  <c r="AB82" i="10"/>
  <c r="AB78" i="10"/>
  <c r="AB74" i="10"/>
  <c r="AB70" i="10"/>
  <c r="AB66" i="10"/>
  <c r="AB62" i="10"/>
  <c r="AB58" i="10"/>
  <c r="AB54" i="10"/>
  <c r="AB50" i="10"/>
  <c r="AB46" i="10"/>
  <c r="AB42" i="10"/>
  <c r="AB38" i="10"/>
  <c r="AB34" i="10"/>
  <c r="AB30" i="10"/>
  <c r="AB26" i="10"/>
  <c r="AB22" i="10"/>
  <c r="AB18" i="10"/>
  <c r="AB12" i="10"/>
  <c r="AB8" i="10"/>
  <c r="AB4" i="10"/>
  <c r="AB96" i="10"/>
  <c r="AB92" i="10"/>
  <c r="AB88" i="10"/>
  <c r="AB84" i="10"/>
  <c r="AB80" i="10"/>
  <c r="AB76" i="10"/>
  <c r="AB72" i="10"/>
  <c r="AB68" i="10"/>
  <c r="AB64" i="10"/>
  <c r="AB60" i="10"/>
  <c r="AB56" i="10"/>
  <c r="AB52" i="10"/>
  <c r="AB48" i="10"/>
  <c r="AB44" i="10"/>
  <c r="AB40" i="10"/>
  <c r="AB36" i="10"/>
  <c r="AB32" i="10"/>
  <c r="AB28" i="10"/>
  <c r="AB24" i="10"/>
  <c r="AB20" i="10"/>
  <c r="AB16" i="10"/>
  <c r="AB14" i="10"/>
  <c r="AB10" i="10"/>
  <c r="AB6" i="10"/>
  <c r="AB95" i="10"/>
  <c r="AB91" i="10"/>
  <c r="AB87" i="10"/>
  <c r="AB83" i="10"/>
  <c r="AB79" i="10"/>
  <c r="AB75" i="10"/>
  <c r="AB71" i="10"/>
  <c r="AB67" i="10"/>
  <c r="AB63" i="10"/>
  <c r="AB59" i="10"/>
  <c r="AB57" i="10"/>
  <c r="AB53" i="10"/>
  <c r="AB49" i="10"/>
  <c r="AB45" i="10"/>
  <c r="AB41" i="10"/>
  <c r="AB37" i="10"/>
  <c r="AB33" i="10"/>
  <c r="AB29" i="10"/>
  <c r="AB25" i="10"/>
  <c r="AB21" i="10"/>
  <c r="AB17" i="10"/>
  <c r="AB13" i="10"/>
  <c r="AB9" i="10"/>
  <c r="AB5" i="10"/>
  <c r="L12" i="23"/>
  <c r="M12" i="23"/>
  <c r="J12" i="23"/>
  <c r="J7" i="23"/>
  <c r="K9" i="23"/>
  <c r="M13" i="23"/>
  <c r="L7" i="23"/>
  <c r="L6" i="23"/>
  <c r="K6" i="23"/>
  <c r="L10" i="23"/>
  <c r="K7" i="23"/>
  <c r="L13" i="23"/>
  <c r="K10" i="23"/>
  <c r="M11" i="23"/>
  <c r="K12" i="23"/>
  <c r="K13" i="23"/>
  <c r="L8" i="23"/>
  <c r="L9" i="23"/>
  <c r="J11" i="23"/>
  <c r="M10" i="23"/>
  <c r="M7" i="23"/>
  <c r="J10" i="23"/>
  <c r="J6" i="23"/>
  <c r="J8" i="23"/>
  <c r="J9" i="23"/>
  <c r="J13" i="23"/>
  <c r="M9" i="23"/>
  <c r="L11" i="23"/>
  <c r="M8" i="23"/>
  <c r="K11" i="23"/>
  <c r="K8" i="23"/>
  <c r="M6" i="23"/>
  <c r="BF13" i="10" l="1"/>
  <c r="BH13" i="10" s="1"/>
  <c r="BF29" i="10"/>
  <c r="BH29" i="10" s="1"/>
  <c r="BF45" i="10"/>
  <c r="BG45" i="10" s="1"/>
  <c r="BF59" i="10"/>
  <c r="BH59" i="10" s="1"/>
  <c r="BF75" i="10"/>
  <c r="BI75" i="10" s="1"/>
  <c r="BF91" i="10"/>
  <c r="BI91" i="10" s="1"/>
  <c r="BF14" i="10"/>
  <c r="BG14" i="10" s="1"/>
  <c r="BF28" i="10"/>
  <c r="BH28" i="10" s="1"/>
  <c r="BF44" i="10"/>
  <c r="BH44" i="10" s="1"/>
  <c r="BF60" i="10"/>
  <c r="BH60" i="10" s="1"/>
  <c r="BF76" i="10"/>
  <c r="BI76" i="10" s="1"/>
  <c r="BF92" i="10"/>
  <c r="BI92" i="10" s="1"/>
  <c r="BF12" i="10"/>
  <c r="BG12" i="10" s="1"/>
  <c r="BF30" i="10"/>
  <c r="BH30" i="10" s="1"/>
  <c r="BF46" i="10"/>
  <c r="BG46" i="10" s="1"/>
  <c r="BF62" i="10"/>
  <c r="BG62" i="10" s="1"/>
  <c r="BF78" i="10"/>
  <c r="BI78" i="10" s="1"/>
  <c r="BF94" i="10"/>
  <c r="BI94" i="10" s="1"/>
  <c r="BF15" i="10"/>
  <c r="BG15" i="10" s="1"/>
  <c r="BF31" i="10"/>
  <c r="BG31" i="10" s="1"/>
  <c r="BF47" i="10"/>
  <c r="BG47" i="10" s="1"/>
  <c r="BF65" i="10"/>
  <c r="BH65" i="10" s="1"/>
  <c r="BF81" i="10"/>
  <c r="BI81" i="10" s="1"/>
  <c r="BF97" i="10"/>
  <c r="BI97" i="10" s="1"/>
  <c r="BF17" i="10"/>
  <c r="BG17" i="10" s="1"/>
  <c r="BF33" i="10"/>
  <c r="BH33" i="10" s="1"/>
  <c r="BF49" i="10"/>
  <c r="BG49" i="10" s="1"/>
  <c r="BF63" i="10"/>
  <c r="BH63" i="10" s="1"/>
  <c r="BF79" i="10"/>
  <c r="BI79" i="10" s="1"/>
  <c r="BF95" i="10"/>
  <c r="BI95" i="10" s="1"/>
  <c r="BF16" i="10"/>
  <c r="BG16" i="10" s="1"/>
  <c r="BF32" i="10"/>
  <c r="BH32" i="10" s="1"/>
  <c r="BF48" i="10"/>
  <c r="BG48" i="10" s="1"/>
  <c r="BF64" i="10"/>
  <c r="BG64" i="10" s="1"/>
  <c r="BF80" i="10"/>
  <c r="BI80" i="10" s="1"/>
  <c r="BF96" i="10"/>
  <c r="BI96" i="10" s="1"/>
  <c r="BF18" i="10"/>
  <c r="BH18" i="10" s="1"/>
  <c r="BF34" i="10"/>
  <c r="BG34" i="10" s="1"/>
  <c r="BF50" i="10"/>
  <c r="BH50" i="10" s="1"/>
  <c r="BF66" i="10"/>
  <c r="BH66" i="10" s="1"/>
  <c r="BF82" i="10"/>
  <c r="BI82" i="10" s="1"/>
  <c r="BF19" i="10"/>
  <c r="BH19" i="10" s="1"/>
  <c r="BF35" i="10"/>
  <c r="BG35" i="10" s="1"/>
  <c r="BF51" i="10"/>
  <c r="BH51" i="10" s="1"/>
  <c r="BF69" i="10"/>
  <c r="BH69" i="10" s="1"/>
  <c r="BF85" i="10"/>
  <c r="BI85" i="10" s="1"/>
  <c r="BF5" i="10"/>
  <c r="BG5" i="10" s="1"/>
  <c r="BF21" i="10"/>
  <c r="BH21" i="10" s="1"/>
  <c r="BF37" i="10"/>
  <c r="BH37" i="10" s="1"/>
  <c r="BF53" i="10"/>
  <c r="BG53" i="10" s="1"/>
  <c r="BF67" i="10"/>
  <c r="BG67" i="10" s="1"/>
  <c r="BF83" i="10"/>
  <c r="BI83" i="10" s="1"/>
  <c r="BF6" i="10"/>
  <c r="BH6" i="10" s="1"/>
  <c r="BF20" i="10"/>
  <c r="BG20" i="10" s="1"/>
  <c r="BF36" i="10"/>
  <c r="BH36" i="10" s="1"/>
  <c r="BF52" i="10"/>
  <c r="BH52" i="10" s="1"/>
  <c r="BF68" i="10"/>
  <c r="BG68" i="10" s="1"/>
  <c r="BF84" i="10"/>
  <c r="BI84" i="10" s="1"/>
  <c r="BF4" i="10"/>
  <c r="BG4" i="10" s="1"/>
  <c r="BF22" i="10"/>
  <c r="BH22" i="10" s="1"/>
  <c r="BF38" i="10"/>
  <c r="BH38" i="10" s="1"/>
  <c r="BF54" i="10"/>
  <c r="BH54" i="10" s="1"/>
  <c r="BF70" i="10"/>
  <c r="BG70" i="10" s="1"/>
  <c r="BF86" i="10"/>
  <c r="BI86" i="10" s="1"/>
  <c r="BF7" i="10"/>
  <c r="BH7" i="10" s="1"/>
  <c r="BF23" i="10"/>
  <c r="BG23" i="10" s="1"/>
  <c r="BF39" i="10"/>
  <c r="BG39" i="10" s="1"/>
  <c r="BF55" i="10"/>
  <c r="BH55" i="10" s="1"/>
  <c r="BF73" i="10"/>
  <c r="BG73" i="10" s="1"/>
  <c r="BF89" i="10"/>
  <c r="BI89" i="10" s="1"/>
  <c r="BF9" i="10"/>
  <c r="BG9" i="10" s="1"/>
  <c r="BF25" i="10"/>
  <c r="BH25" i="10" s="1"/>
  <c r="BF41" i="10"/>
  <c r="BG41" i="10" s="1"/>
  <c r="BF57" i="10"/>
  <c r="BH57" i="10" s="1"/>
  <c r="BF71" i="10"/>
  <c r="BH71" i="10" s="1"/>
  <c r="BF87" i="10"/>
  <c r="BI87" i="10" s="1"/>
  <c r="BF10" i="10"/>
  <c r="BG10" i="10" s="1"/>
  <c r="BF24" i="10"/>
  <c r="BG24" i="10" s="1"/>
  <c r="BF40" i="10"/>
  <c r="BG40" i="10" s="1"/>
  <c r="BF56" i="10"/>
  <c r="BH56" i="10" s="1"/>
  <c r="BF72" i="10"/>
  <c r="BG72" i="10" s="1"/>
  <c r="BF88" i="10"/>
  <c r="BI88" i="10" s="1"/>
  <c r="BF8" i="10"/>
  <c r="BH8" i="10" s="1"/>
  <c r="BF26" i="10"/>
  <c r="BH26" i="10" s="1"/>
  <c r="BF42" i="10"/>
  <c r="BG42" i="10" s="1"/>
  <c r="BF58" i="10"/>
  <c r="BH58" i="10" s="1"/>
  <c r="BF74" i="10"/>
  <c r="BI74" i="10" s="1"/>
  <c r="BF90" i="10"/>
  <c r="BI90" i="10" s="1"/>
  <c r="BF11" i="10"/>
  <c r="BG11" i="10" s="1"/>
  <c r="BF27" i="10"/>
  <c r="BH27" i="10" s="1"/>
  <c r="BF43" i="10"/>
  <c r="BG43" i="10" s="1"/>
  <c r="BF61" i="10"/>
  <c r="BG61" i="10" s="1"/>
  <c r="BF77" i="10"/>
  <c r="BI77" i="10" s="1"/>
  <c r="BF93" i="10"/>
  <c r="BI93" i="10" s="1"/>
  <c r="I56" i="10"/>
  <c r="I39" i="10"/>
  <c r="I49" i="10"/>
  <c r="I48" i="10"/>
  <c r="I62" i="10"/>
  <c r="I68" i="10"/>
  <c r="I61" i="10"/>
  <c r="I67" i="10"/>
  <c r="I35" i="10"/>
  <c r="I42" i="10"/>
  <c r="I7" i="10"/>
  <c r="I8" i="10"/>
  <c r="I13" i="10"/>
  <c r="I14" i="10"/>
  <c r="I63" i="10"/>
  <c r="I73" i="10"/>
  <c r="I41" i="10"/>
  <c r="I40" i="10"/>
  <c r="I54" i="10"/>
  <c r="I44" i="10"/>
  <c r="I45" i="10"/>
  <c r="I59" i="10"/>
  <c r="I66" i="10"/>
  <c r="I34" i="10"/>
  <c r="I11" i="10"/>
  <c r="I12" i="10"/>
  <c r="I17" i="10"/>
  <c r="I55" i="10"/>
  <c r="I65" i="10"/>
  <c r="I72" i="10"/>
  <c r="I71" i="10"/>
  <c r="I46" i="10"/>
  <c r="I36" i="10"/>
  <c r="I60" i="10"/>
  <c r="I51" i="10"/>
  <c r="I58" i="10"/>
  <c r="I53" i="10"/>
  <c r="I2" i="10"/>
  <c r="I15" i="10"/>
  <c r="I16" i="10"/>
  <c r="I6" i="10"/>
  <c r="I47" i="10"/>
  <c r="I57" i="10"/>
  <c r="I64" i="10"/>
  <c r="I70" i="10"/>
  <c r="I38" i="10"/>
  <c r="I69" i="10"/>
  <c r="I52" i="10"/>
  <c r="I43" i="10"/>
  <c r="I50" i="10"/>
  <c r="I37" i="10"/>
  <c r="I3" i="10"/>
  <c r="I4" i="10"/>
  <c r="I5" i="10"/>
  <c r="I10" i="10"/>
  <c r="I9" i="10"/>
  <c r="A44" i="21"/>
  <c r="A21" i="9"/>
  <c r="A22" i="9" s="1"/>
  <c r="A23" i="9" s="1"/>
  <c r="A24" i="9" s="1"/>
  <c r="A25" i="9" s="1"/>
  <c r="A26" i="9" s="1"/>
  <c r="A27" i="9" s="1"/>
  <c r="A28" i="9" s="1"/>
  <c r="A29" i="9" s="1"/>
  <c r="A30" i="9" s="1"/>
  <c r="A31" i="9" s="1"/>
  <c r="A32" i="9" s="1"/>
  <c r="A33" i="9" s="1"/>
  <c r="A34" i="9" s="1"/>
  <c r="A35" i="9" s="1"/>
  <c r="A36" i="9" s="1"/>
  <c r="A37" i="9" s="1"/>
  <c r="D21" i="9"/>
  <c r="I31" i="10"/>
  <c r="I32" i="10"/>
  <c r="I33" i="10"/>
  <c r="I18" i="10"/>
  <c r="I19" i="10"/>
  <c r="I20" i="10"/>
  <c r="I21" i="10"/>
  <c r="I22" i="10"/>
  <c r="I23" i="10"/>
  <c r="I24" i="10"/>
  <c r="I25" i="10"/>
  <c r="I26" i="10"/>
  <c r="I27" i="10"/>
  <c r="I28" i="10"/>
  <c r="I29" i="10"/>
  <c r="I30" i="10"/>
  <c r="BG57" i="10"/>
  <c r="AI3" i="10"/>
  <c r="BF3" i="10"/>
  <c r="AI2" i="10"/>
  <c r="BF2" i="10"/>
  <c r="AI13" i="10"/>
  <c r="AI12" i="10"/>
  <c r="AI29" i="10"/>
  <c r="AI15" i="10"/>
  <c r="AI5" i="10"/>
  <c r="AI9" i="10"/>
  <c r="AI45" i="10"/>
  <c r="AI14" i="10"/>
  <c r="AI60" i="10"/>
  <c r="AI92" i="10"/>
  <c r="AI46" i="10"/>
  <c r="AI94" i="10"/>
  <c r="AI31" i="10"/>
  <c r="AI49" i="10"/>
  <c r="AI16" i="10"/>
  <c r="AI64" i="10"/>
  <c r="AI96" i="10"/>
  <c r="AI18" i="10"/>
  <c r="AI66" i="10"/>
  <c r="AI21" i="10"/>
  <c r="AI37" i="10"/>
  <c r="AI53" i="10"/>
  <c r="AI67" i="10"/>
  <c r="AI83" i="10"/>
  <c r="AI6" i="10"/>
  <c r="AI20" i="10"/>
  <c r="AI36" i="10"/>
  <c r="AI52" i="10"/>
  <c r="AI68" i="10"/>
  <c r="AI84" i="10"/>
  <c r="AI4" i="10"/>
  <c r="AI22" i="10"/>
  <c r="AI38" i="10"/>
  <c r="AI54" i="10"/>
  <c r="AI70" i="10"/>
  <c r="AI86" i="10"/>
  <c r="AI7" i="10"/>
  <c r="AI23" i="10"/>
  <c r="AI39" i="10"/>
  <c r="AI55" i="10"/>
  <c r="AI73" i="10"/>
  <c r="AI89" i="10"/>
  <c r="AI59" i="10"/>
  <c r="AI91" i="10"/>
  <c r="AI44" i="10"/>
  <c r="AI76" i="10"/>
  <c r="AI30" i="10"/>
  <c r="AI78" i="10"/>
  <c r="AI47" i="10"/>
  <c r="AI33" i="10"/>
  <c r="AI79" i="10"/>
  <c r="AI32" i="10"/>
  <c r="AI25" i="10"/>
  <c r="AI41" i="10"/>
  <c r="AI57" i="10"/>
  <c r="AI71" i="10"/>
  <c r="AI87" i="10"/>
  <c r="AI10" i="10"/>
  <c r="AI24" i="10"/>
  <c r="AI40" i="10"/>
  <c r="AI56" i="10"/>
  <c r="AI72" i="10"/>
  <c r="AI88" i="10"/>
  <c r="AI8" i="10"/>
  <c r="AI26" i="10"/>
  <c r="AI42" i="10"/>
  <c r="AI58" i="10"/>
  <c r="AI74" i="10"/>
  <c r="AI90" i="10"/>
  <c r="AI11" i="10"/>
  <c r="AI27" i="10"/>
  <c r="AI43" i="10"/>
  <c r="AI61" i="10"/>
  <c r="AI77" i="10"/>
  <c r="AI93" i="10"/>
  <c r="AI65" i="10"/>
  <c r="AI81" i="10"/>
  <c r="AI97" i="10"/>
  <c r="AI75" i="10"/>
  <c r="AI28" i="10"/>
  <c r="AI62" i="10"/>
  <c r="AI17" i="10"/>
  <c r="AI63" i="10"/>
  <c r="AI95" i="10"/>
  <c r="AI48" i="10"/>
  <c r="AI80" i="10"/>
  <c r="AI34" i="10"/>
  <c r="AI50" i="10"/>
  <c r="AI82" i="10"/>
  <c r="AI19" i="10"/>
  <c r="AI35" i="10"/>
  <c r="AI51" i="10"/>
  <c r="AI69" i="10"/>
  <c r="AI85" i="10"/>
  <c r="D98" i="3"/>
  <c r="D70" i="3"/>
  <c r="D72" i="3"/>
  <c r="D25" i="3"/>
  <c r="D39" i="3"/>
  <c r="D55" i="3"/>
  <c r="D71" i="3"/>
  <c r="D87" i="3"/>
  <c r="D103" i="3"/>
  <c r="D23" i="3"/>
  <c r="D41" i="3"/>
  <c r="D57" i="3"/>
  <c r="D73" i="3"/>
  <c r="D89" i="3"/>
  <c r="D105" i="3"/>
  <c r="D26" i="3"/>
  <c r="D42" i="3"/>
  <c r="D58" i="3"/>
  <c r="D74" i="3"/>
  <c r="D92" i="3"/>
  <c r="D108" i="3"/>
  <c r="D36" i="3"/>
  <c r="D52" i="3"/>
  <c r="D68" i="3"/>
  <c r="D82" i="3"/>
  <c r="D114" i="3"/>
  <c r="D35" i="3"/>
  <c r="D51" i="3"/>
  <c r="D67" i="3"/>
  <c r="D83" i="3"/>
  <c r="D99" i="3"/>
  <c r="D115" i="3"/>
  <c r="D37" i="3"/>
  <c r="D53" i="3"/>
  <c r="D69" i="3"/>
  <c r="D85" i="3"/>
  <c r="D101" i="3"/>
  <c r="D22" i="3"/>
  <c r="D38" i="3"/>
  <c r="D54" i="3"/>
  <c r="D88" i="3"/>
  <c r="D104" i="3"/>
  <c r="D24" i="3"/>
  <c r="D40" i="3"/>
  <c r="D56" i="3"/>
  <c r="D86" i="3"/>
  <c r="D102" i="3"/>
  <c r="D28" i="3"/>
  <c r="D44" i="3"/>
  <c r="D60" i="3"/>
  <c r="D76" i="3"/>
  <c r="D90" i="3"/>
  <c r="D106" i="3"/>
  <c r="D29" i="3"/>
  <c r="D43" i="3"/>
  <c r="D59" i="3"/>
  <c r="D75" i="3"/>
  <c r="D91" i="3"/>
  <c r="D107" i="3"/>
  <c r="D27" i="3"/>
  <c r="D45" i="3"/>
  <c r="D61" i="3"/>
  <c r="D77" i="3"/>
  <c r="D93" i="3"/>
  <c r="D109" i="3"/>
  <c r="D30" i="3"/>
  <c r="D46" i="3"/>
  <c r="D62" i="3"/>
  <c r="D80" i="3"/>
  <c r="D96" i="3"/>
  <c r="D112" i="3"/>
  <c r="D32" i="3"/>
  <c r="D48" i="3"/>
  <c r="D64" i="3"/>
  <c r="D78" i="3"/>
  <c r="D94" i="3"/>
  <c r="D110" i="3"/>
  <c r="D33" i="3"/>
  <c r="D47" i="3"/>
  <c r="D63" i="3"/>
  <c r="D79" i="3"/>
  <c r="D95" i="3"/>
  <c r="D111" i="3"/>
  <c r="D31" i="3"/>
  <c r="D49" i="3"/>
  <c r="D65" i="3"/>
  <c r="D81" i="3"/>
  <c r="D97" i="3"/>
  <c r="D113" i="3"/>
  <c r="D34" i="3"/>
  <c r="D50" i="3"/>
  <c r="D66" i="3"/>
  <c r="D84" i="3"/>
  <c r="D100" i="3"/>
  <c r="D116" i="3"/>
  <c r="C21" i="3"/>
  <c r="D21" i="3"/>
  <c r="B28" i="3"/>
  <c r="J28" i="3" s="1"/>
  <c r="C28" i="3"/>
  <c r="C44" i="3"/>
  <c r="C60" i="3"/>
  <c r="C76" i="3"/>
  <c r="C90" i="3"/>
  <c r="C106" i="3"/>
  <c r="C29" i="3"/>
  <c r="C43" i="3"/>
  <c r="C59" i="3"/>
  <c r="C75" i="3"/>
  <c r="C91" i="3"/>
  <c r="C107" i="3"/>
  <c r="B27" i="3"/>
  <c r="J27" i="3" s="1"/>
  <c r="C27" i="3"/>
  <c r="C45" i="3"/>
  <c r="C61" i="3"/>
  <c r="C77" i="3"/>
  <c r="C93" i="3"/>
  <c r="C109" i="3"/>
  <c r="C30" i="3"/>
  <c r="C46" i="3"/>
  <c r="C62" i="3"/>
  <c r="C80" i="3"/>
  <c r="C96" i="3"/>
  <c r="C112" i="3"/>
  <c r="C32" i="3"/>
  <c r="C48" i="3"/>
  <c r="C64" i="3"/>
  <c r="C78" i="3"/>
  <c r="C94" i="3"/>
  <c r="C110" i="3"/>
  <c r="C33" i="3"/>
  <c r="C47" i="3"/>
  <c r="C63" i="3"/>
  <c r="C79" i="3"/>
  <c r="C95" i="3"/>
  <c r="C111" i="3"/>
  <c r="C31" i="3"/>
  <c r="C49" i="3"/>
  <c r="C65" i="3"/>
  <c r="C81" i="3"/>
  <c r="C97" i="3"/>
  <c r="C113" i="3"/>
  <c r="C34" i="3"/>
  <c r="C50" i="3"/>
  <c r="C66" i="3"/>
  <c r="C84" i="3"/>
  <c r="C100" i="3"/>
  <c r="C116" i="3"/>
  <c r="C36" i="3"/>
  <c r="C52" i="3"/>
  <c r="C68" i="3"/>
  <c r="C82" i="3"/>
  <c r="C98" i="3"/>
  <c r="C114" i="3"/>
  <c r="C35" i="3"/>
  <c r="C51" i="3"/>
  <c r="C67" i="3"/>
  <c r="C83" i="3"/>
  <c r="C99" i="3"/>
  <c r="C115" i="3"/>
  <c r="C37" i="3"/>
  <c r="C53" i="3"/>
  <c r="C69" i="3"/>
  <c r="C85" i="3"/>
  <c r="C101" i="3"/>
  <c r="B22" i="3"/>
  <c r="J22" i="3" s="1"/>
  <c r="C22" i="3"/>
  <c r="C38" i="3"/>
  <c r="C54" i="3"/>
  <c r="C70" i="3"/>
  <c r="C88" i="3"/>
  <c r="C104" i="3"/>
  <c r="B24" i="3"/>
  <c r="J24" i="3" s="1"/>
  <c r="C24" i="3"/>
  <c r="C40" i="3"/>
  <c r="C56" i="3"/>
  <c r="C72" i="3"/>
  <c r="C86" i="3"/>
  <c r="C102" i="3"/>
  <c r="B25" i="3"/>
  <c r="J25" i="3" s="1"/>
  <c r="C25" i="3"/>
  <c r="C39" i="3"/>
  <c r="C55" i="3"/>
  <c r="C71" i="3"/>
  <c r="C87" i="3"/>
  <c r="C103" i="3"/>
  <c r="B23" i="3"/>
  <c r="J23" i="3" s="1"/>
  <c r="C23" i="3"/>
  <c r="C41" i="3"/>
  <c r="C57" i="3"/>
  <c r="C73" i="3"/>
  <c r="C89" i="3"/>
  <c r="C105" i="3"/>
  <c r="B26" i="3"/>
  <c r="J26" i="3" s="1"/>
  <c r="C26" i="3"/>
  <c r="C42" i="3"/>
  <c r="C58" i="3"/>
  <c r="C74" i="3"/>
  <c r="C92" i="3"/>
  <c r="C108" i="3"/>
  <c r="B21" i="3"/>
  <c r="G21" i="3" s="1"/>
  <c r="H21" i="3" s="1"/>
  <c r="B72" i="3"/>
  <c r="G72" i="3" s="1"/>
  <c r="H72" i="3" s="1"/>
  <c r="B39" i="3"/>
  <c r="G39" i="3" s="1"/>
  <c r="H39" i="3" s="1"/>
  <c r="B71" i="3"/>
  <c r="G71" i="3" s="1"/>
  <c r="H71" i="3" s="1"/>
  <c r="B41" i="3"/>
  <c r="G41" i="3" s="1"/>
  <c r="H41" i="3" s="1"/>
  <c r="B57" i="3"/>
  <c r="G57" i="3" s="1"/>
  <c r="H57" i="3" s="1"/>
  <c r="B73" i="3"/>
  <c r="G73" i="3" s="1"/>
  <c r="H73" i="3" s="1"/>
  <c r="B89" i="3"/>
  <c r="B105" i="3"/>
  <c r="B42" i="3"/>
  <c r="G42" i="3" s="1"/>
  <c r="H42" i="3" s="1"/>
  <c r="B58" i="3"/>
  <c r="G58" i="3" s="1"/>
  <c r="H58" i="3" s="1"/>
  <c r="B74" i="3"/>
  <c r="G74" i="3" s="1"/>
  <c r="H74" i="3" s="1"/>
  <c r="B92" i="3"/>
  <c r="B108" i="3"/>
  <c r="B103" i="3"/>
  <c r="B44" i="3"/>
  <c r="G44" i="3" s="1"/>
  <c r="H44" i="3" s="1"/>
  <c r="B60" i="3"/>
  <c r="G60" i="3" s="1"/>
  <c r="H60" i="3" s="1"/>
  <c r="B76" i="3"/>
  <c r="G76" i="3" s="1"/>
  <c r="H76" i="3" s="1"/>
  <c r="B90" i="3"/>
  <c r="B106" i="3"/>
  <c r="B29" i="3"/>
  <c r="G29" i="3" s="1"/>
  <c r="H29" i="3" s="1"/>
  <c r="B43" i="3"/>
  <c r="G43" i="3" s="1"/>
  <c r="H43" i="3" s="1"/>
  <c r="B59" i="3"/>
  <c r="G59" i="3" s="1"/>
  <c r="H59" i="3" s="1"/>
  <c r="B75" i="3"/>
  <c r="G75" i="3" s="1"/>
  <c r="H75" i="3" s="1"/>
  <c r="B91" i="3"/>
  <c r="B107" i="3"/>
  <c r="B45" i="3"/>
  <c r="G45" i="3" s="1"/>
  <c r="H45" i="3" s="1"/>
  <c r="B61" i="3"/>
  <c r="G61" i="3" s="1"/>
  <c r="H61" i="3" s="1"/>
  <c r="B77" i="3"/>
  <c r="B93" i="3"/>
  <c r="B109" i="3"/>
  <c r="B30" i="3"/>
  <c r="G30" i="3" s="1"/>
  <c r="H30" i="3" s="1"/>
  <c r="B46" i="3"/>
  <c r="G46" i="3" s="1"/>
  <c r="H46" i="3" s="1"/>
  <c r="B62" i="3"/>
  <c r="G62" i="3" s="1"/>
  <c r="H62" i="3" s="1"/>
  <c r="B80" i="3"/>
  <c r="B96" i="3"/>
  <c r="B112" i="3"/>
  <c r="B40" i="3"/>
  <c r="G40" i="3" s="1"/>
  <c r="H40" i="3" s="1"/>
  <c r="B56" i="3"/>
  <c r="G56" i="3" s="1"/>
  <c r="H56" i="3" s="1"/>
  <c r="B86" i="3"/>
  <c r="B102" i="3"/>
  <c r="B55" i="3"/>
  <c r="G55" i="3" s="1"/>
  <c r="H55" i="3" s="1"/>
  <c r="B87" i="3"/>
  <c r="B32" i="3"/>
  <c r="G32" i="3" s="1"/>
  <c r="H32" i="3" s="1"/>
  <c r="B48" i="3"/>
  <c r="G48" i="3" s="1"/>
  <c r="H48" i="3" s="1"/>
  <c r="B64" i="3"/>
  <c r="G64" i="3" s="1"/>
  <c r="H64" i="3" s="1"/>
  <c r="B78" i="3"/>
  <c r="B94" i="3"/>
  <c r="B110" i="3"/>
  <c r="B33" i="3"/>
  <c r="G33" i="3" s="1"/>
  <c r="H33" i="3" s="1"/>
  <c r="B47" i="3"/>
  <c r="G47" i="3" s="1"/>
  <c r="H47" i="3" s="1"/>
  <c r="B63" i="3"/>
  <c r="G63" i="3" s="1"/>
  <c r="H63" i="3" s="1"/>
  <c r="B79" i="3"/>
  <c r="B95" i="3"/>
  <c r="B111" i="3"/>
  <c r="B31" i="3"/>
  <c r="G31" i="3" s="1"/>
  <c r="H31" i="3" s="1"/>
  <c r="B49" i="3"/>
  <c r="G49" i="3" s="1"/>
  <c r="H49" i="3" s="1"/>
  <c r="B65" i="3"/>
  <c r="G65" i="3" s="1"/>
  <c r="H65" i="3" s="1"/>
  <c r="B81" i="3"/>
  <c r="B97" i="3"/>
  <c r="B113" i="3"/>
  <c r="B34" i="3"/>
  <c r="G34" i="3" s="1"/>
  <c r="H34" i="3" s="1"/>
  <c r="B50" i="3"/>
  <c r="G50" i="3" s="1"/>
  <c r="H50" i="3" s="1"/>
  <c r="B66" i="3"/>
  <c r="G66" i="3" s="1"/>
  <c r="H66" i="3" s="1"/>
  <c r="B84" i="3"/>
  <c r="B100" i="3"/>
  <c r="B116" i="3"/>
  <c r="B36" i="3"/>
  <c r="G36" i="3" s="1"/>
  <c r="H36" i="3" s="1"/>
  <c r="B52" i="3"/>
  <c r="G52" i="3" s="1"/>
  <c r="H52" i="3" s="1"/>
  <c r="B68" i="3"/>
  <c r="G68" i="3" s="1"/>
  <c r="H68" i="3" s="1"/>
  <c r="B82" i="3"/>
  <c r="B98" i="3"/>
  <c r="B114" i="3"/>
  <c r="B35" i="3"/>
  <c r="G35" i="3" s="1"/>
  <c r="H35" i="3" s="1"/>
  <c r="B51" i="3"/>
  <c r="G51" i="3" s="1"/>
  <c r="H51" i="3" s="1"/>
  <c r="B67" i="3"/>
  <c r="G67" i="3" s="1"/>
  <c r="H67" i="3" s="1"/>
  <c r="B83" i="3"/>
  <c r="B99" i="3"/>
  <c r="B115" i="3"/>
  <c r="B37" i="3"/>
  <c r="G37" i="3" s="1"/>
  <c r="H37" i="3" s="1"/>
  <c r="B53" i="3"/>
  <c r="G53" i="3" s="1"/>
  <c r="H53" i="3" s="1"/>
  <c r="B69" i="3"/>
  <c r="G69" i="3" s="1"/>
  <c r="H69" i="3" s="1"/>
  <c r="B85" i="3"/>
  <c r="B101" i="3"/>
  <c r="B38" i="3"/>
  <c r="G38" i="3" s="1"/>
  <c r="H38" i="3" s="1"/>
  <c r="B54" i="3"/>
  <c r="G54" i="3" s="1"/>
  <c r="H54" i="3" s="1"/>
  <c r="B70" i="3"/>
  <c r="G70" i="3" s="1"/>
  <c r="H70" i="3" s="1"/>
  <c r="B88" i="3"/>
  <c r="B104" i="3"/>
  <c r="C97" i="7"/>
  <c r="B97" i="7" s="1"/>
  <c r="C98" i="7"/>
  <c r="D98" i="7" s="1"/>
  <c r="C100" i="7"/>
  <c r="D100" i="7" s="1"/>
  <c r="C87" i="7"/>
  <c r="A87" i="7" s="1"/>
  <c r="C103" i="7"/>
  <c r="D103" i="7" s="1"/>
  <c r="C101" i="7"/>
  <c r="B101" i="7" s="1"/>
  <c r="C102" i="7"/>
  <c r="A102" i="7" s="1"/>
  <c r="C88" i="7"/>
  <c r="D88" i="7" s="1"/>
  <c r="C89" i="7"/>
  <c r="D89" i="7" s="1"/>
  <c r="C90" i="7"/>
  <c r="A90" i="7" s="1"/>
  <c r="C92" i="7"/>
  <c r="D92" i="7" s="1"/>
  <c r="C95" i="7"/>
  <c r="B95" i="7" s="1"/>
  <c r="C91" i="7"/>
  <c r="D91" i="7" s="1"/>
  <c r="C93" i="7"/>
  <c r="D93" i="7" s="1"/>
  <c r="C94" i="7"/>
  <c r="B94" i="7" s="1"/>
  <c r="C96" i="7"/>
  <c r="B96" i="7" s="1"/>
  <c r="C99" i="7"/>
  <c r="D99" i="7" s="1"/>
  <c r="C47" i="7"/>
  <c r="B47" i="7" s="1"/>
  <c r="C63" i="7"/>
  <c r="D63" i="7" s="1"/>
  <c r="C77" i="7"/>
  <c r="A77" i="7" s="1"/>
  <c r="C30" i="7"/>
  <c r="B30" i="7" s="1"/>
  <c r="C32" i="7"/>
  <c r="D32" i="7" s="1"/>
  <c r="C64" i="7"/>
  <c r="A64" i="7" s="1"/>
  <c r="C80" i="7"/>
  <c r="A80" i="7" s="1"/>
  <c r="C17" i="7"/>
  <c r="B17" i="7" s="1"/>
  <c r="C33" i="7"/>
  <c r="B33" i="7" s="1"/>
  <c r="C49" i="7"/>
  <c r="D49" i="7" s="1"/>
  <c r="C67" i="7"/>
  <c r="B67" i="7" s="1"/>
  <c r="C83" i="7"/>
  <c r="B83" i="7" s="1"/>
  <c r="C51" i="7"/>
  <c r="D51" i="7" s="1"/>
  <c r="C27" i="7"/>
  <c r="A27" i="7" s="1"/>
  <c r="C43" i="7"/>
  <c r="B43" i="7" s="1"/>
  <c r="C59" i="7"/>
  <c r="D59" i="7" s="1"/>
  <c r="C73" i="7"/>
  <c r="B73" i="7" s="1"/>
  <c r="C26" i="7"/>
  <c r="D26" i="7" s="1"/>
  <c r="C42" i="7"/>
  <c r="B42" i="7" s="1"/>
  <c r="C58" i="7"/>
  <c r="B58" i="7" s="1"/>
  <c r="C74" i="7"/>
  <c r="A74" i="7" s="1"/>
  <c r="C28" i="7"/>
  <c r="B28" i="7" s="1"/>
  <c r="C44" i="7"/>
  <c r="D44" i="7" s="1"/>
  <c r="C60" i="7"/>
  <c r="A60" i="7" s="1"/>
  <c r="C76" i="7"/>
  <c r="B76" i="7" s="1"/>
  <c r="C29" i="7"/>
  <c r="B29" i="7" s="1"/>
  <c r="C45" i="7"/>
  <c r="D45" i="7" s="1"/>
  <c r="C61" i="7"/>
  <c r="B61" i="7" s="1"/>
  <c r="C79" i="7"/>
  <c r="D79" i="7" s="1"/>
  <c r="C31" i="7"/>
  <c r="A31" i="7" s="1"/>
  <c r="C16" i="7"/>
  <c r="B149" i="7" s="1"/>
  <c r="C46" i="7"/>
  <c r="B46" i="7" s="1"/>
  <c r="C62" i="7"/>
  <c r="D62" i="7" s="1"/>
  <c r="C78" i="7"/>
  <c r="B78" i="7" s="1"/>
  <c r="C48" i="7"/>
  <c r="B48" i="7" s="1"/>
  <c r="C19" i="7"/>
  <c r="B152" i="7" s="1"/>
  <c r="C35" i="7"/>
  <c r="A35" i="7" s="1"/>
  <c r="C65" i="7"/>
  <c r="D65" i="7" s="1"/>
  <c r="C81" i="7"/>
  <c r="B81" i="7" s="1"/>
  <c r="C20" i="7"/>
  <c r="D20" i="7" s="1"/>
  <c r="C34" i="7"/>
  <c r="D34" i="7" s="1"/>
  <c r="C50" i="7"/>
  <c r="D50" i="7" s="1"/>
  <c r="C66" i="7"/>
  <c r="B66" i="7" s="1"/>
  <c r="C82" i="7"/>
  <c r="A82" i="7" s="1"/>
  <c r="C18" i="7"/>
  <c r="D18" i="7" s="1"/>
  <c r="C36" i="7"/>
  <c r="A36" i="7" s="1"/>
  <c r="C52" i="7"/>
  <c r="A52" i="7" s="1"/>
  <c r="C68" i="7"/>
  <c r="D68" i="7" s="1"/>
  <c r="C84" i="7"/>
  <c r="A84" i="7" s="1"/>
  <c r="C21" i="7"/>
  <c r="D21" i="7" s="1"/>
  <c r="C37" i="7"/>
  <c r="D37" i="7" s="1"/>
  <c r="C53" i="7"/>
  <c r="A53" i="7" s="1"/>
  <c r="C71" i="7"/>
  <c r="B71" i="7" s="1"/>
  <c r="C23" i="7"/>
  <c r="C39" i="7"/>
  <c r="A39" i="7" s="1"/>
  <c r="C55" i="7"/>
  <c r="A55" i="7" s="1"/>
  <c r="C69" i="7"/>
  <c r="D69" i="7" s="1"/>
  <c r="C85" i="7"/>
  <c r="B85" i="7" s="1"/>
  <c r="C22" i="7"/>
  <c r="B22" i="7" s="1"/>
  <c r="C38" i="7"/>
  <c r="B38" i="7" s="1"/>
  <c r="C54" i="7"/>
  <c r="A54" i="7" s="1"/>
  <c r="C70" i="7"/>
  <c r="A70" i="7" s="1"/>
  <c r="C86" i="7"/>
  <c r="A86" i="7" s="1"/>
  <c r="C24" i="7"/>
  <c r="B24" i="7" s="1"/>
  <c r="C40" i="7"/>
  <c r="B40" i="7" s="1"/>
  <c r="C56" i="7"/>
  <c r="B56" i="7" s="1"/>
  <c r="C72" i="7"/>
  <c r="A72" i="7" s="1"/>
  <c r="C25" i="7"/>
  <c r="B25" i="7" s="1"/>
  <c r="C41" i="7"/>
  <c r="B41" i="7" s="1"/>
  <c r="C57" i="7"/>
  <c r="A57" i="7" s="1"/>
  <c r="C75" i="7"/>
  <c r="B75" i="7" s="1"/>
  <c r="C14" i="7"/>
  <c r="D14" i="7" s="1"/>
  <c r="C9" i="7"/>
  <c r="B9" i="7" s="1"/>
  <c r="C11" i="7"/>
  <c r="A11" i="7" s="1"/>
  <c r="C12" i="7"/>
  <c r="B12" i="7" s="1"/>
  <c r="C10" i="7"/>
  <c r="D10" i="7" s="1"/>
  <c r="C13" i="7"/>
  <c r="D13" i="7" s="1"/>
  <c r="C15" i="7"/>
  <c r="B15" i="7" s="1"/>
  <c r="C8" i="7"/>
  <c r="AJ2" i="10" a="1"/>
  <c r="BG13" i="10" l="1"/>
  <c r="P45" i="10" s="1"/>
  <c r="BG18" i="10"/>
  <c r="BG78" i="10"/>
  <c r="BG44" i="10"/>
  <c r="BH82" i="10"/>
  <c r="BH75" i="10"/>
  <c r="BG79" i="10"/>
  <c r="BG75" i="10"/>
  <c r="BG69" i="10"/>
  <c r="BH47" i="10"/>
  <c r="BH42" i="10"/>
  <c r="BG94" i="10"/>
  <c r="BG37" i="10"/>
  <c r="BH48" i="10"/>
  <c r="BH11" i="10"/>
  <c r="BH68" i="10"/>
  <c r="BH17" i="10"/>
  <c r="Q49" i="10" s="1"/>
  <c r="BH12" i="10"/>
  <c r="BG7" i="10"/>
  <c r="P39" i="10" s="1"/>
  <c r="BG6" i="10"/>
  <c r="P38" i="10" s="1"/>
  <c r="BH91" i="10"/>
  <c r="BG38" i="10"/>
  <c r="BG82" i="10"/>
  <c r="BH79" i="10"/>
  <c r="BG76" i="10"/>
  <c r="BH34" i="10"/>
  <c r="BH78" i="10"/>
  <c r="BH43" i="10"/>
  <c r="BG36" i="10"/>
  <c r="BH89" i="10"/>
  <c r="BG19" i="10"/>
  <c r="BI19" i="10" s="1"/>
  <c r="BH72" i="10"/>
  <c r="BH73" i="10"/>
  <c r="BH10" i="10"/>
  <c r="BH77" i="10"/>
  <c r="BH41" i="10"/>
  <c r="BG77" i="10"/>
  <c r="BG71" i="10"/>
  <c r="BG8" i="10"/>
  <c r="BH70" i="10"/>
  <c r="BG50" i="10"/>
  <c r="BG81" i="10"/>
  <c r="BH5" i="10"/>
  <c r="BH16" i="10"/>
  <c r="Q16" i="10" s="1"/>
  <c r="BH46" i="10"/>
  <c r="BH49" i="10"/>
  <c r="BH81" i="10"/>
  <c r="BG27" i="10"/>
  <c r="BI27" i="10" s="1"/>
  <c r="BH24" i="10"/>
  <c r="BI24" i="10" s="1"/>
  <c r="BG85" i="10"/>
  <c r="BG65" i="10"/>
  <c r="BH23" i="10"/>
  <c r="BI23" i="10" s="1"/>
  <c r="BH64" i="10"/>
  <c r="BI64" i="10" s="1"/>
  <c r="BG29" i="10"/>
  <c r="BI29" i="10" s="1"/>
  <c r="BG88" i="10"/>
  <c r="BG93" i="10"/>
  <c r="BG54" i="10"/>
  <c r="BI54" i="10" s="1"/>
  <c r="BG84" i="10"/>
  <c r="BH20" i="10"/>
  <c r="BI20" i="10" s="1"/>
  <c r="BH53" i="10"/>
  <c r="Q53" i="10" s="1"/>
  <c r="BG95" i="10"/>
  <c r="BG33" i="10"/>
  <c r="BG30" i="10"/>
  <c r="P30" i="10" s="1"/>
  <c r="BG60" i="10"/>
  <c r="BI60" i="10" s="1"/>
  <c r="BG58" i="10"/>
  <c r="BI58" i="10" s="1"/>
  <c r="BH85" i="10"/>
  <c r="BH94" i="10"/>
  <c r="BH88" i="10"/>
  <c r="BG91" i="10"/>
  <c r="BH93" i="10"/>
  <c r="BG89" i="10"/>
  <c r="BH84" i="10"/>
  <c r="BH95" i="10"/>
  <c r="BH9" i="10"/>
  <c r="BH4" i="10"/>
  <c r="BI4" i="10" s="1"/>
  <c r="BH35" i="10"/>
  <c r="BI35" i="10" s="1"/>
  <c r="BH40" i="10"/>
  <c r="Q40" i="10" s="1"/>
  <c r="BG26" i="10"/>
  <c r="BI26" i="10" s="1"/>
  <c r="BG25" i="10"/>
  <c r="P25" i="10" s="1"/>
  <c r="BG86" i="10"/>
  <c r="BG90" i="10"/>
  <c r="BG21" i="10"/>
  <c r="BG32" i="10"/>
  <c r="BI32" i="10" s="1"/>
  <c r="BG55" i="10"/>
  <c r="BI55" i="10" s="1"/>
  <c r="BN55" i="10" s="1"/>
  <c r="BG83" i="10"/>
  <c r="BG96" i="10"/>
  <c r="BG59" i="10"/>
  <c r="BI59" i="10" s="1"/>
  <c r="BH14" i="10"/>
  <c r="Q14" i="10" s="1"/>
  <c r="BH45" i="10"/>
  <c r="BI45" i="10" s="1"/>
  <c r="BH74" i="10"/>
  <c r="BH39" i="10"/>
  <c r="BI39" i="10" s="1"/>
  <c r="BG52" i="10"/>
  <c r="BI52" i="10" s="1"/>
  <c r="BH67" i="10"/>
  <c r="BG66" i="10"/>
  <c r="BH80" i="10"/>
  <c r="BH15" i="10"/>
  <c r="BI15" i="10" s="1"/>
  <c r="BG28" i="10"/>
  <c r="BI28" i="10" s="1"/>
  <c r="BG74" i="10"/>
  <c r="BH76" i="10"/>
  <c r="BG56" i="10"/>
  <c r="BI56" i="10" s="1"/>
  <c r="BG22" i="10"/>
  <c r="P22" i="10" s="1"/>
  <c r="BG51" i="10"/>
  <c r="BI51" i="10" s="1"/>
  <c r="BG80" i="10"/>
  <c r="BG63" i="10"/>
  <c r="P63" i="10" s="1"/>
  <c r="BH87" i="10"/>
  <c r="BH61" i="10"/>
  <c r="BH97" i="10"/>
  <c r="BH31" i="10"/>
  <c r="Q31" i="10" s="1"/>
  <c r="BH62" i="10"/>
  <c r="BI62" i="10" s="1"/>
  <c r="BH92" i="10"/>
  <c r="BG87" i="10"/>
  <c r="BG97" i="10"/>
  <c r="BG92" i="10"/>
  <c r="BH86" i="10"/>
  <c r="BH83" i="10"/>
  <c r="BH96" i="10"/>
  <c r="BH90" i="10"/>
  <c r="AQ3" i="20"/>
  <c r="AQ4" i="20"/>
  <c r="AQ8" i="20"/>
  <c r="AQ12" i="20"/>
  <c r="AQ16" i="20"/>
  <c r="AQ20" i="20"/>
  <c r="AQ24" i="20"/>
  <c r="AQ28" i="20"/>
  <c r="AQ32" i="20"/>
  <c r="AQ36" i="20"/>
  <c r="AQ44" i="20"/>
  <c r="AQ48" i="20"/>
  <c r="AQ56" i="20"/>
  <c r="AQ68" i="20"/>
  <c r="AQ73" i="20"/>
  <c r="AQ5" i="20"/>
  <c r="AQ9" i="20"/>
  <c r="AQ13" i="20"/>
  <c r="AQ17" i="20"/>
  <c r="AQ21" i="20"/>
  <c r="AQ25" i="20"/>
  <c r="AQ29" i="20"/>
  <c r="AQ33" i="20"/>
  <c r="AQ37" i="20"/>
  <c r="AQ41" i="20"/>
  <c r="AQ45" i="20"/>
  <c r="AQ49" i="20"/>
  <c r="AQ53" i="20"/>
  <c r="AQ57" i="20"/>
  <c r="AQ61" i="20"/>
  <c r="AQ69" i="20"/>
  <c r="AQ6" i="20"/>
  <c r="AQ10" i="20"/>
  <c r="AQ14" i="20"/>
  <c r="AQ18" i="20"/>
  <c r="AQ22" i="20"/>
  <c r="AQ26" i="20"/>
  <c r="AQ30" i="20"/>
  <c r="AQ34" i="20"/>
  <c r="AQ38" i="20"/>
  <c r="AQ42" i="20"/>
  <c r="AQ46" i="20"/>
  <c r="AQ50" i="20"/>
  <c r="AQ54" i="20"/>
  <c r="AQ58" i="20"/>
  <c r="AQ62" i="20"/>
  <c r="AQ66" i="20"/>
  <c r="AQ70" i="20"/>
  <c r="AQ74" i="20"/>
  <c r="AQ7" i="20"/>
  <c r="AQ11" i="20"/>
  <c r="AQ15" i="20"/>
  <c r="AQ19" i="20"/>
  <c r="AQ23" i="20"/>
  <c r="AQ27" i="20"/>
  <c r="AQ31" i="20"/>
  <c r="AQ35" i="20"/>
  <c r="AQ39" i="20"/>
  <c r="AQ43" i="20"/>
  <c r="AQ47" i="20"/>
  <c r="AQ51" i="20"/>
  <c r="AQ55" i="20"/>
  <c r="AQ59" i="20"/>
  <c r="AQ63" i="20"/>
  <c r="AQ67" i="20"/>
  <c r="AQ71" i="20"/>
  <c r="AQ40" i="20"/>
  <c r="AQ52" i="20"/>
  <c r="AQ60" i="20"/>
  <c r="AQ64" i="20"/>
  <c r="AQ72" i="20"/>
  <c r="AQ65" i="20"/>
  <c r="AP3" i="20"/>
  <c r="AP4" i="20"/>
  <c r="AP8" i="20"/>
  <c r="AP12" i="20"/>
  <c r="AP16" i="20"/>
  <c r="AP20" i="20"/>
  <c r="AP24" i="20"/>
  <c r="AP28" i="20"/>
  <c r="AP32" i="20"/>
  <c r="AP36" i="20"/>
  <c r="AP40" i="20"/>
  <c r="AP48" i="20"/>
  <c r="AP52" i="20"/>
  <c r="AP60" i="20"/>
  <c r="AR60" i="20" s="1"/>
  <c r="AP64" i="20"/>
  <c r="AR64" i="20" s="1"/>
  <c r="AP72" i="20"/>
  <c r="AR72" i="20" s="1"/>
  <c r="AP41" i="20"/>
  <c r="AR41" i="20" s="1"/>
  <c r="AP57" i="20"/>
  <c r="AR57" i="20" s="1"/>
  <c r="AP65" i="20"/>
  <c r="AR65" i="20" s="1"/>
  <c r="AP73" i="20"/>
  <c r="AR73" i="20" s="1"/>
  <c r="AP5" i="20"/>
  <c r="AR5" i="20" s="1"/>
  <c r="AP9" i="20"/>
  <c r="AR9" i="20" s="1"/>
  <c r="AP13" i="20"/>
  <c r="AR13" i="20" s="1"/>
  <c r="AP17" i="20"/>
  <c r="AR17" i="20" s="1"/>
  <c r="AP21" i="20"/>
  <c r="AR21" i="20" s="1"/>
  <c r="AP25" i="20"/>
  <c r="AR25" i="20" s="1"/>
  <c r="AP29" i="20"/>
  <c r="AR29" i="20" s="1"/>
  <c r="AP33" i="20"/>
  <c r="AR33" i="20" s="1"/>
  <c r="AP45" i="20"/>
  <c r="AR45" i="20" s="1"/>
  <c r="AP49" i="20"/>
  <c r="AR49" i="20" s="1"/>
  <c r="AP61" i="20"/>
  <c r="AR61" i="20" s="1"/>
  <c r="AP6" i="20"/>
  <c r="AR6" i="20" s="1"/>
  <c r="AP10" i="20"/>
  <c r="AR10" i="20" s="1"/>
  <c r="AP14" i="20"/>
  <c r="AR14" i="20" s="1"/>
  <c r="AP18" i="20"/>
  <c r="AR18" i="20" s="1"/>
  <c r="AP22" i="20"/>
  <c r="AR22" i="20" s="1"/>
  <c r="AP26" i="20"/>
  <c r="AR26" i="20" s="1"/>
  <c r="AP30" i="20"/>
  <c r="AR30" i="20" s="1"/>
  <c r="AP34" i="20"/>
  <c r="AR34" i="20" s="1"/>
  <c r="AP38" i="20"/>
  <c r="AR38" i="20" s="1"/>
  <c r="AP42" i="20"/>
  <c r="AR42" i="20" s="1"/>
  <c r="AP46" i="20"/>
  <c r="AR46" i="20" s="1"/>
  <c r="AP50" i="20"/>
  <c r="AR50" i="20" s="1"/>
  <c r="AP54" i="20"/>
  <c r="AR54" i="20" s="1"/>
  <c r="AP58" i="20"/>
  <c r="AR58" i="20" s="1"/>
  <c r="AP62" i="20"/>
  <c r="AR62" i="20" s="1"/>
  <c r="AP66" i="20"/>
  <c r="AR66" i="20" s="1"/>
  <c r="AP70" i="20"/>
  <c r="AR70" i="20" s="1"/>
  <c r="AP74" i="20"/>
  <c r="AR74" i="20" s="1"/>
  <c r="AP7" i="20"/>
  <c r="AR7" i="20" s="1"/>
  <c r="AP11" i="20"/>
  <c r="AR11" i="20" s="1"/>
  <c r="AP15" i="20"/>
  <c r="AR15" i="20" s="1"/>
  <c r="AP19" i="20"/>
  <c r="AR19" i="20" s="1"/>
  <c r="AP23" i="20"/>
  <c r="AR23" i="20" s="1"/>
  <c r="AP27" i="20"/>
  <c r="AR27" i="20" s="1"/>
  <c r="AP31" i="20"/>
  <c r="AR31" i="20" s="1"/>
  <c r="AP35" i="20"/>
  <c r="AR35" i="20" s="1"/>
  <c r="AP39" i="20"/>
  <c r="AR39" i="20" s="1"/>
  <c r="AP43" i="20"/>
  <c r="AR43" i="20" s="1"/>
  <c r="AP47" i="20"/>
  <c r="AR47" i="20" s="1"/>
  <c r="AP51" i="20"/>
  <c r="AR51" i="20" s="1"/>
  <c r="AP55" i="20"/>
  <c r="AR55" i="20" s="1"/>
  <c r="AP59" i="20"/>
  <c r="AR59" i="20" s="1"/>
  <c r="AP63" i="20"/>
  <c r="AR63" i="20" s="1"/>
  <c r="AP67" i="20"/>
  <c r="AR67" i="20" s="1"/>
  <c r="AP71" i="20"/>
  <c r="AR71" i="20" s="1"/>
  <c r="AP44" i="20"/>
  <c r="AR44" i="20" s="1"/>
  <c r="AP56" i="20"/>
  <c r="AR56" i="20" s="1"/>
  <c r="AP68" i="20"/>
  <c r="AR68" i="20" s="1"/>
  <c r="AP37" i="20"/>
  <c r="AR37" i="20" s="1"/>
  <c r="AP53" i="20"/>
  <c r="AR53" i="20" s="1"/>
  <c r="AP69" i="20"/>
  <c r="AR69" i="20" s="1"/>
  <c r="AR3" i="20"/>
  <c r="AR4" i="20"/>
  <c r="AR8" i="20"/>
  <c r="AR12" i="20"/>
  <c r="AR16" i="20"/>
  <c r="AR20" i="20"/>
  <c r="AR24" i="20"/>
  <c r="AR28" i="20"/>
  <c r="AR32" i="20"/>
  <c r="AR36" i="20"/>
  <c r="AR40" i="20"/>
  <c r="AR48" i="20"/>
  <c r="AR52" i="20"/>
  <c r="AO3" i="20"/>
  <c r="AO4" i="20"/>
  <c r="AO8" i="20"/>
  <c r="AO12" i="20"/>
  <c r="AO16" i="20"/>
  <c r="AO20" i="20"/>
  <c r="AO24" i="20"/>
  <c r="AO28" i="20"/>
  <c r="AO32" i="20"/>
  <c r="AO36" i="20"/>
  <c r="AO40" i="20"/>
  <c r="AO44" i="20"/>
  <c r="AO48" i="20"/>
  <c r="AO52" i="20"/>
  <c r="AO56" i="20"/>
  <c r="AO60" i="20"/>
  <c r="AO64" i="20"/>
  <c r="AO68" i="20"/>
  <c r="AO72" i="20"/>
  <c r="AO5" i="20"/>
  <c r="AO9" i="20"/>
  <c r="AO13" i="20"/>
  <c r="AO17" i="20"/>
  <c r="AO21" i="20"/>
  <c r="AO25" i="20"/>
  <c r="AO29" i="20"/>
  <c r="AO33" i="20"/>
  <c r="AO37" i="20"/>
  <c r="AO41" i="20"/>
  <c r="AO45" i="20"/>
  <c r="AO49" i="20"/>
  <c r="AO53" i="20"/>
  <c r="AO57" i="20"/>
  <c r="AO61" i="20"/>
  <c r="AO65" i="20"/>
  <c r="AO73" i="20"/>
  <c r="AO6" i="20"/>
  <c r="AO10" i="20"/>
  <c r="AO14" i="20"/>
  <c r="AO18" i="20"/>
  <c r="AO22" i="20"/>
  <c r="AO26" i="20"/>
  <c r="AO30" i="20"/>
  <c r="AO34" i="20"/>
  <c r="AO38" i="20"/>
  <c r="AO42" i="20"/>
  <c r="AO46" i="20"/>
  <c r="AO50" i="20"/>
  <c r="AO54" i="20"/>
  <c r="AO58" i="20"/>
  <c r="AO62" i="20"/>
  <c r="AO66" i="20"/>
  <c r="AO70" i="20"/>
  <c r="AO74" i="20"/>
  <c r="AO7" i="20"/>
  <c r="AO11" i="20"/>
  <c r="AO15" i="20"/>
  <c r="AO19" i="20"/>
  <c r="AO23" i="20"/>
  <c r="AO27" i="20"/>
  <c r="AO31" i="20"/>
  <c r="AO35" i="20"/>
  <c r="AO39" i="20"/>
  <c r="AO43" i="20"/>
  <c r="AO47" i="20"/>
  <c r="AO51" i="20"/>
  <c r="AO55" i="20"/>
  <c r="AO59" i="20"/>
  <c r="AO63" i="20"/>
  <c r="AO67" i="20"/>
  <c r="AO71" i="20"/>
  <c r="AO69" i="20"/>
  <c r="BI49" i="10"/>
  <c r="BI43" i="10"/>
  <c r="BI71" i="10"/>
  <c r="BI21" i="10"/>
  <c r="BI66" i="10"/>
  <c r="BI34" i="10"/>
  <c r="BI47" i="10"/>
  <c r="BI73" i="10"/>
  <c r="BI70" i="10"/>
  <c r="BI72" i="10"/>
  <c r="BI42" i="10"/>
  <c r="BI61" i="10"/>
  <c r="BN61" i="10" s="1"/>
  <c r="BI41" i="10"/>
  <c r="BI38" i="10"/>
  <c r="BI68" i="10"/>
  <c r="BI36" i="10"/>
  <c r="BI67" i="10"/>
  <c r="BI37" i="10"/>
  <c r="BI69" i="10"/>
  <c r="BI50" i="10"/>
  <c r="BI18" i="10"/>
  <c r="BI48" i="10"/>
  <c r="BI33" i="10"/>
  <c r="BI65" i="10"/>
  <c r="BI44" i="10"/>
  <c r="BI57" i="10"/>
  <c r="P14" i="10"/>
  <c r="Q17" i="10"/>
  <c r="Q11" i="10"/>
  <c r="Q13" i="10"/>
  <c r="P17" i="10"/>
  <c r="P70" i="10"/>
  <c r="P43" i="10"/>
  <c r="P40" i="10"/>
  <c r="P50" i="10"/>
  <c r="P37" i="10"/>
  <c r="P73" i="10"/>
  <c r="Q56" i="10"/>
  <c r="Q61" i="10"/>
  <c r="Q59" i="10"/>
  <c r="Q42" i="10"/>
  <c r="P44" i="10"/>
  <c r="Q44" i="10"/>
  <c r="Q69" i="10"/>
  <c r="Q67" i="10"/>
  <c r="P6" i="10"/>
  <c r="Q10" i="10"/>
  <c r="P12" i="10"/>
  <c r="P10" i="10"/>
  <c r="P69" i="10"/>
  <c r="P48" i="10"/>
  <c r="P49" i="10"/>
  <c r="Q36" i="10"/>
  <c r="P67" i="10"/>
  <c r="P72" i="10"/>
  <c r="Q71" i="10"/>
  <c r="P71" i="10"/>
  <c r="Q60" i="10"/>
  <c r="P5" i="10"/>
  <c r="P16" i="10"/>
  <c r="Q12" i="10"/>
  <c r="Q6" i="10"/>
  <c r="P13" i="10"/>
  <c r="P68" i="10"/>
  <c r="P36" i="10"/>
  <c r="P66" i="10"/>
  <c r="P46" i="10"/>
  <c r="Q65" i="10"/>
  <c r="P64" i="10"/>
  <c r="P53" i="10"/>
  <c r="P42" i="10"/>
  <c r="P41" i="10"/>
  <c r="Q37" i="10"/>
  <c r="Q66" i="10"/>
  <c r="P15" i="10"/>
  <c r="Q5" i="10"/>
  <c r="P11" i="10"/>
  <c r="Q57" i="10"/>
  <c r="P51" i="10"/>
  <c r="Q73" i="10"/>
  <c r="P61" i="10"/>
  <c r="Q54" i="10"/>
  <c r="Q72" i="10"/>
  <c r="P57" i="10"/>
  <c r="Q58" i="10"/>
  <c r="Q38" i="10"/>
  <c r="P47" i="10"/>
  <c r="Q52" i="10"/>
  <c r="Q68" i="10"/>
  <c r="Q51" i="10"/>
  <c r="Q50" i="10"/>
  <c r="Q41" i="10"/>
  <c r="Q43" i="10"/>
  <c r="Q70" i="10"/>
  <c r="BN67" i="10"/>
  <c r="BN73" i="10"/>
  <c r="BN70" i="10"/>
  <c r="BN69" i="10"/>
  <c r="BN68" i="10"/>
  <c r="BN72" i="10"/>
  <c r="BN71" i="10"/>
  <c r="BN66" i="10"/>
  <c r="T45" i="10"/>
  <c r="T51" i="10"/>
  <c r="T38" i="10"/>
  <c r="T57" i="10"/>
  <c r="T62" i="10"/>
  <c r="T71" i="10"/>
  <c r="T66" i="10"/>
  <c r="D53" i="10"/>
  <c r="D38" i="10"/>
  <c r="D70" i="10"/>
  <c r="D56" i="10"/>
  <c r="D43" i="10"/>
  <c r="D39" i="10"/>
  <c r="D46" i="10"/>
  <c r="D40" i="10"/>
  <c r="D50" i="10"/>
  <c r="T73" i="10"/>
  <c r="T39" i="10"/>
  <c r="T37" i="10"/>
  <c r="T54" i="10"/>
  <c r="T42" i="10"/>
  <c r="T55" i="10"/>
  <c r="T60" i="10"/>
  <c r="T67" i="10"/>
  <c r="T63" i="10"/>
  <c r="T70" i="10"/>
  <c r="T56" i="10"/>
  <c r="T47" i="10"/>
  <c r="T64" i="10"/>
  <c r="D34" i="10"/>
  <c r="D37" i="10"/>
  <c r="D63" i="10"/>
  <c r="D72" i="10"/>
  <c r="D57" i="10"/>
  <c r="D66" i="10"/>
  <c r="T36" i="10"/>
  <c r="T48" i="10"/>
  <c r="T53" i="10"/>
  <c r="T52" i="10"/>
  <c r="T61" i="10"/>
  <c r="T59" i="10"/>
  <c r="T34" i="10"/>
  <c r="T40" i="10"/>
  <c r="D65" i="10"/>
  <c r="D54" i="10"/>
  <c r="D35" i="10"/>
  <c r="D71" i="10"/>
  <c r="D58" i="10"/>
  <c r="D47" i="10"/>
  <c r="D49" i="10"/>
  <c r="T43" i="10"/>
  <c r="T49" i="10"/>
  <c r="T69" i="10"/>
  <c r="T35" i="10"/>
  <c r="T46" i="10"/>
  <c r="T41" i="10"/>
  <c r="T50" i="10"/>
  <c r="T44" i="10"/>
  <c r="T72" i="10"/>
  <c r="T58" i="10"/>
  <c r="T68" i="10"/>
  <c r="T65" i="10"/>
  <c r="D45" i="10"/>
  <c r="D69" i="10"/>
  <c r="D52" i="10"/>
  <c r="D41" i="10"/>
  <c r="D73" i="10"/>
  <c r="D42" i="10"/>
  <c r="D64" i="10"/>
  <c r="D61" i="10"/>
  <c r="D62" i="10"/>
  <c r="D51" i="10"/>
  <c r="D60" i="10"/>
  <c r="D36" i="10"/>
  <c r="D68" i="10"/>
  <c r="D55" i="10"/>
  <c r="D44" i="10"/>
  <c r="D48" i="10"/>
  <c r="D59" i="10"/>
  <c r="D67" i="10"/>
  <c r="T5" i="10"/>
  <c r="T6" i="10"/>
  <c r="T11" i="10"/>
  <c r="T16" i="10"/>
  <c r="D2" i="10"/>
  <c r="D15" i="10"/>
  <c r="D16" i="10"/>
  <c r="D17" i="10"/>
  <c r="D3" i="10"/>
  <c r="T9" i="10"/>
  <c r="T10" i="10"/>
  <c r="T15" i="10"/>
  <c r="T2" i="10"/>
  <c r="D5" i="10"/>
  <c r="T13" i="10"/>
  <c r="T14" i="10"/>
  <c r="T8" i="10"/>
  <c r="T3" i="10"/>
  <c r="D7" i="10"/>
  <c r="D8" i="10"/>
  <c r="D9" i="10"/>
  <c r="D10" i="10"/>
  <c r="D6" i="10"/>
  <c r="T17" i="10"/>
  <c r="T7" i="10"/>
  <c r="T12" i="10"/>
  <c r="T4" i="10"/>
  <c r="D11" i="10"/>
  <c r="D12" i="10"/>
  <c r="D13" i="10"/>
  <c r="D14" i="10"/>
  <c r="D4" i="10"/>
  <c r="Q9" i="10"/>
  <c r="P9" i="10"/>
  <c r="T21" i="10"/>
  <c r="T25" i="10"/>
  <c r="T29" i="10"/>
  <c r="T33" i="10"/>
  <c r="T18" i="10"/>
  <c r="T22" i="10"/>
  <c r="T26" i="10"/>
  <c r="T30" i="10"/>
  <c r="T19" i="10"/>
  <c r="T23" i="10"/>
  <c r="T27" i="10"/>
  <c r="T31" i="10"/>
  <c r="T20" i="10"/>
  <c r="T24" i="10"/>
  <c r="T28" i="10"/>
  <c r="T32" i="10"/>
  <c r="D37" i="9"/>
  <c r="A38" i="9"/>
  <c r="A45" i="21"/>
  <c r="D19" i="10"/>
  <c r="D23" i="10"/>
  <c r="D27" i="10"/>
  <c r="D31" i="10"/>
  <c r="D20" i="10"/>
  <c r="D24" i="10"/>
  <c r="D28" i="10"/>
  <c r="D32" i="10"/>
  <c r="D21" i="10"/>
  <c r="D25" i="10"/>
  <c r="D29" i="10"/>
  <c r="D33" i="10"/>
  <c r="D18" i="10"/>
  <c r="D22" i="10"/>
  <c r="D26" i="10"/>
  <c r="D30" i="10"/>
  <c r="Q25" i="10"/>
  <c r="Q30" i="10"/>
  <c r="Q28" i="10"/>
  <c r="Q21" i="10"/>
  <c r="Q22" i="10"/>
  <c r="Q32" i="10"/>
  <c r="Q33" i="10"/>
  <c r="Q26" i="10"/>
  <c r="Q27" i="10"/>
  <c r="Q29" i="10"/>
  <c r="P33" i="10"/>
  <c r="P24" i="10"/>
  <c r="P21" i="10"/>
  <c r="P31" i="10"/>
  <c r="P23" i="10"/>
  <c r="P20" i="10"/>
  <c r="P29" i="10"/>
  <c r="P26" i="10"/>
  <c r="BI11" i="10"/>
  <c r="BI12" i="10"/>
  <c r="BI10" i="10"/>
  <c r="BI9" i="10"/>
  <c r="BI8" i="10"/>
  <c r="BI7" i="10"/>
  <c r="BI5" i="10"/>
  <c r="BG3" i="10"/>
  <c r="P19" i="10" s="1"/>
  <c r="BH3" i="10"/>
  <c r="Q19" i="10" s="1"/>
  <c r="BG2" i="10"/>
  <c r="P18" i="10" s="1"/>
  <c r="BH2" i="10"/>
  <c r="Q18" i="10" s="1"/>
  <c r="AJ2" i="10"/>
  <c r="B8" i="7"/>
  <c r="A89" i="7"/>
  <c r="D81" i="7"/>
  <c r="B80" i="7"/>
  <c r="B37" i="7"/>
  <c r="A95" i="7"/>
  <c r="A98" i="7"/>
  <c r="D33" i="7"/>
  <c r="A93" i="7"/>
  <c r="A91" i="7"/>
  <c r="B52" i="7"/>
  <c r="D67" i="7"/>
  <c r="A48" i="7"/>
  <c r="B44" i="7"/>
  <c r="D42" i="7"/>
  <c r="A75" i="7"/>
  <c r="D87" i="7"/>
  <c r="A66" i="7"/>
  <c r="A96" i="7"/>
  <c r="D77" i="7"/>
  <c r="B88" i="7"/>
  <c r="A51" i="7"/>
  <c r="D35" i="7"/>
  <c r="A103" i="7"/>
  <c r="A58" i="7"/>
  <c r="D84" i="7"/>
  <c r="B34" i="7"/>
  <c r="A62" i="7"/>
  <c r="A71" i="7"/>
  <c r="B151" i="7"/>
  <c r="A97" i="7"/>
  <c r="A99" i="7"/>
  <c r="E88" i="3"/>
  <c r="F88" i="3" s="1"/>
  <c r="G88" i="3"/>
  <c r="H88" i="3" s="1"/>
  <c r="E101" i="3"/>
  <c r="F101" i="3" s="1"/>
  <c r="G101" i="3"/>
  <c r="H101" i="3" s="1"/>
  <c r="E98" i="3"/>
  <c r="F98" i="3" s="1"/>
  <c r="G98" i="3"/>
  <c r="H98" i="3" s="1"/>
  <c r="E97" i="3"/>
  <c r="F97" i="3" s="1"/>
  <c r="G97" i="3"/>
  <c r="H97" i="3" s="1"/>
  <c r="E94" i="3"/>
  <c r="F94" i="3" s="1"/>
  <c r="G94" i="3"/>
  <c r="H94" i="3" s="1"/>
  <c r="E86" i="3"/>
  <c r="F86" i="3" s="1"/>
  <c r="G86" i="3"/>
  <c r="H86" i="3" s="1"/>
  <c r="E96" i="3"/>
  <c r="F96" i="3" s="1"/>
  <c r="G96" i="3"/>
  <c r="H96" i="3" s="1"/>
  <c r="E106" i="3"/>
  <c r="F106" i="3" s="1"/>
  <c r="G106" i="3"/>
  <c r="H106" i="3" s="1"/>
  <c r="E89" i="3"/>
  <c r="F89" i="3" s="1"/>
  <c r="G89" i="3"/>
  <c r="H89" i="3" s="1"/>
  <c r="E25" i="3"/>
  <c r="F25" i="3" s="1"/>
  <c r="G25" i="3"/>
  <c r="H25" i="3" s="1"/>
  <c r="E27" i="3"/>
  <c r="F27" i="3" s="1"/>
  <c r="G27" i="3"/>
  <c r="H27" i="3" s="1"/>
  <c r="E85" i="3"/>
  <c r="F85" i="3" s="1"/>
  <c r="G85" i="3"/>
  <c r="H85" i="3" s="1"/>
  <c r="E115" i="3"/>
  <c r="F115" i="3" s="1"/>
  <c r="G115" i="3"/>
  <c r="H115" i="3" s="1"/>
  <c r="E82" i="3"/>
  <c r="F82" i="3" s="1"/>
  <c r="G82" i="3"/>
  <c r="H82" i="3" s="1"/>
  <c r="E116" i="3"/>
  <c r="F116" i="3" s="1"/>
  <c r="G116" i="3"/>
  <c r="H116" i="3" s="1"/>
  <c r="E81" i="3"/>
  <c r="F81" i="3" s="1"/>
  <c r="G81" i="3"/>
  <c r="H81" i="3" s="1"/>
  <c r="E111" i="3"/>
  <c r="F111" i="3" s="1"/>
  <c r="G111" i="3"/>
  <c r="H111" i="3" s="1"/>
  <c r="E78" i="3"/>
  <c r="F78" i="3" s="1"/>
  <c r="G78" i="3"/>
  <c r="H78" i="3" s="1"/>
  <c r="E87" i="3"/>
  <c r="F87" i="3" s="1"/>
  <c r="G87" i="3"/>
  <c r="H87" i="3" s="1"/>
  <c r="E80" i="3"/>
  <c r="F80" i="3" s="1"/>
  <c r="G80" i="3"/>
  <c r="H80" i="3" s="1"/>
  <c r="E109" i="3"/>
  <c r="F109" i="3" s="1"/>
  <c r="G109" i="3"/>
  <c r="H109" i="3" s="1"/>
  <c r="E90" i="3"/>
  <c r="F90" i="3" s="1"/>
  <c r="G90" i="3"/>
  <c r="H90" i="3" s="1"/>
  <c r="E103" i="3"/>
  <c r="F103" i="3" s="1"/>
  <c r="G103" i="3"/>
  <c r="H103" i="3" s="1"/>
  <c r="E23" i="3"/>
  <c r="F23" i="3" s="1"/>
  <c r="G23" i="3"/>
  <c r="H23" i="3" s="1"/>
  <c r="E28" i="3"/>
  <c r="F28" i="3" s="1"/>
  <c r="G28" i="3"/>
  <c r="H28" i="3" s="1"/>
  <c r="E99" i="3"/>
  <c r="F99" i="3" s="1"/>
  <c r="G99" i="3"/>
  <c r="H99" i="3" s="1"/>
  <c r="E100" i="3"/>
  <c r="F100" i="3" s="1"/>
  <c r="G100" i="3"/>
  <c r="H100" i="3" s="1"/>
  <c r="E95" i="3"/>
  <c r="F95" i="3" s="1"/>
  <c r="G95" i="3"/>
  <c r="H95" i="3" s="1"/>
  <c r="E93" i="3"/>
  <c r="F93" i="3" s="1"/>
  <c r="G93" i="3"/>
  <c r="H93" i="3" s="1"/>
  <c r="E107" i="3"/>
  <c r="F107" i="3" s="1"/>
  <c r="G107" i="3"/>
  <c r="H107" i="3" s="1"/>
  <c r="E108" i="3"/>
  <c r="F108" i="3" s="1"/>
  <c r="G108" i="3"/>
  <c r="H108" i="3" s="1"/>
  <c r="E26" i="3"/>
  <c r="F26" i="3" s="1"/>
  <c r="G26" i="3"/>
  <c r="H26" i="3" s="1"/>
  <c r="E22" i="3"/>
  <c r="F22" i="3" s="1"/>
  <c r="G22" i="3"/>
  <c r="H22" i="3" s="1"/>
  <c r="E104" i="3"/>
  <c r="F104" i="3" s="1"/>
  <c r="G104" i="3"/>
  <c r="H104" i="3" s="1"/>
  <c r="E83" i="3"/>
  <c r="F83" i="3" s="1"/>
  <c r="G83" i="3"/>
  <c r="H83" i="3" s="1"/>
  <c r="E114" i="3"/>
  <c r="F114" i="3" s="1"/>
  <c r="G114" i="3"/>
  <c r="H114" i="3" s="1"/>
  <c r="E84" i="3"/>
  <c r="F84" i="3" s="1"/>
  <c r="G84" i="3"/>
  <c r="H84" i="3" s="1"/>
  <c r="E113" i="3"/>
  <c r="F113" i="3" s="1"/>
  <c r="G113" i="3"/>
  <c r="H113" i="3" s="1"/>
  <c r="E79" i="3"/>
  <c r="F79" i="3" s="1"/>
  <c r="G79" i="3"/>
  <c r="H79" i="3" s="1"/>
  <c r="E110" i="3"/>
  <c r="F110" i="3" s="1"/>
  <c r="G110" i="3"/>
  <c r="H110" i="3" s="1"/>
  <c r="E102" i="3"/>
  <c r="F102" i="3" s="1"/>
  <c r="G102" i="3"/>
  <c r="H102" i="3" s="1"/>
  <c r="E112" i="3"/>
  <c r="F112" i="3" s="1"/>
  <c r="G112" i="3"/>
  <c r="H112" i="3" s="1"/>
  <c r="E77" i="3"/>
  <c r="F77" i="3" s="1"/>
  <c r="G77" i="3"/>
  <c r="H77" i="3" s="1"/>
  <c r="E91" i="3"/>
  <c r="F91" i="3" s="1"/>
  <c r="G91" i="3"/>
  <c r="H91" i="3" s="1"/>
  <c r="E92" i="3"/>
  <c r="F92" i="3" s="1"/>
  <c r="G92" i="3"/>
  <c r="H92" i="3" s="1"/>
  <c r="E105" i="3"/>
  <c r="F105" i="3" s="1"/>
  <c r="G105" i="3"/>
  <c r="H105" i="3" s="1"/>
  <c r="E24" i="3"/>
  <c r="F24" i="3" s="1"/>
  <c r="G24" i="3"/>
  <c r="H24" i="3" s="1"/>
  <c r="A18" i="7"/>
  <c r="A79" i="7"/>
  <c r="B84" i="7"/>
  <c r="B18" i="7"/>
  <c r="B35" i="7"/>
  <c r="B62" i="7"/>
  <c r="D47" i="7"/>
  <c r="D76" i="7"/>
  <c r="A73" i="7"/>
  <c r="D71" i="7"/>
  <c r="B98" i="7"/>
  <c r="A34" i="7"/>
  <c r="B51" i="7"/>
  <c r="A33" i="7"/>
  <c r="B32" i="7"/>
  <c r="B93" i="7"/>
  <c r="A47" i="7"/>
  <c r="A76" i="7"/>
  <c r="D73" i="7"/>
  <c r="A32" i="7"/>
  <c r="B90" i="7"/>
  <c r="B74" i="7"/>
  <c r="E21" i="3"/>
  <c r="F21" i="3" s="1"/>
  <c r="D39" i="7"/>
  <c r="J37" i="3"/>
  <c r="E37" i="3"/>
  <c r="F37" i="3" s="1"/>
  <c r="J67" i="3"/>
  <c r="E67" i="3"/>
  <c r="F67" i="3" s="1"/>
  <c r="J36" i="3"/>
  <c r="E36" i="3"/>
  <c r="F36" i="3" s="1"/>
  <c r="J66" i="3"/>
  <c r="E66" i="3"/>
  <c r="F66" i="3" s="1"/>
  <c r="J31" i="3"/>
  <c r="E31" i="3"/>
  <c r="F31" i="3" s="1"/>
  <c r="J63" i="3"/>
  <c r="E63" i="3"/>
  <c r="F63" i="3" s="1"/>
  <c r="J32" i="3"/>
  <c r="E32" i="3"/>
  <c r="F32" i="3" s="1"/>
  <c r="J30" i="3"/>
  <c r="E30" i="3"/>
  <c r="F30" i="3" s="1"/>
  <c r="J61" i="3"/>
  <c r="E61" i="3"/>
  <c r="F61" i="3" s="1"/>
  <c r="J75" i="3"/>
  <c r="E75" i="3"/>
  <c r="F75" i="3" s="1"/>
  <c r="J44" i="3"/>
  <c r="E44" i="3"/>
  <c r="F44" i="3" s="1"/>
  <c r="J74" i="3"/>
  <c r="E74" i="3"/>
  <c r="F74" i="3" s="1"/>
  <c r="J71" i="3"/>
  <c r="E71" i="3"/>
  <c r="F71" i="3" s="1"/>
  <c r="J70" i="3"/>
  <c r="E70" i="3"/>
  <c r="F70" i="3" s="1"/>
  <c r="J51" i="3"/>
  <c r="E51" i="3"/>
  <c r="F51" i="3" s="1"/>
  <c r="J50" i="3"/>
  <c r="E50" i="3"/>
  <c r="F50" i="3" s="1"/>
  <c r="J47" i="3"/>
  <c r="E47" i="3"/>
  <c r="F47" i="3" s="1"/>
  <c r="J56" i="3"/>
  <c r="E56" i="3"/>
  <c r="F56" i="3" s="1"/>
  <c r="J45" i="3"/>
  <c r="E45" i="3"/>
  <c r="F45" i="3" s="1"/>
  <c r="J59" i="3"/>
  <c r="E59" i="3"/>
  <c r="F59" i="3" s="1"/>
  <c r="J58" i="3"/>
  <c r="E58" i="3"/>
  <c r="F58" i="3" s="1"/>
  <c r="J73" i="3"/>
  <c r="E73" i="3"/>
  <c r="F73" i="3" s="1"/>
  <c r="J39" i="3"/>
  <c r="E39" i="3"/>
  <c r="F39" i="3" s="1"/>
  <c r="J54" i="3"/>
  <c r="E54" i="3"/>
  <c r="F54" i="3" s="1"/>
  <c r="J69" i="3"/>
  <c r="E69" i="3"/>
  <c r="F69" i="3" s="1"/>
  <c r="J35" i="3"/>
  <c r="E35" i="3"/>
  <c r="F35" i="3" s="1"/>
  <c r="J68" i="3"/>
  <c r="E68" i="3"/>
  <c r="F68" i="3" s="1"/>
  <c r="J34" i="3"/>
  <c r="E34" i="3"/>
  <c r="F34" i="3" s="1"/>
  <c r="J65" i="3"/>
  <c r="E65" i="3"/>
  <c r="F65" i="3" s="1"/>
  <c r="J33" i="3"/>
  <c r="E33" i="3"/>
  <c r="F33" i="3" s="1"/>
  <c r="J64" i="3"/>
  <c r="E64" i="3"/>
  <c r="F64" i="3" s="1"/>
  <c r="J55" i="3"/>
  <c r="E55" i="3"/>
  <c r="F55" i="3" s="1"/>
  <c r="J40" i="3"/>
  <c r="E40" i="3"/>
  <c r="F40" i="3" s="1"/>
  <c r="J62" i="3"/>
  <c r="E62" i="3"/>
  <c r="F62" i="3" s="1"/>
  <c r="J43" i="3"/>
  <c r="E43" i="3"/>
  <c r="F43" i="3" s="1"/>
  <c r="J76" i="3"/>
  <c r="E76" i="3"/>
  <c r="F76" i="3" s="1"/>
  <c r="J42" i="3"/>
  <c r="E42" i="3"/>
  <c r="F42" i="3" s="1"/>
  <c r="J57" i="3"/>
  <c r="E57" i="3"/>
  <c r="F57" i="3" s="1"/>
  <c r="J72" i="3"/>
  <c r="E72" i="3"/>
  <c r="F72" i="3" s="1"/>
  <c r="J38" i="3"/>
  <c r="E38" i="3"/>
  <c r="F38" i="3" s="1"/>
  <c r="J53" i="3"/>
  <c r="E53" i="3"/>
  <c r="F53" i="3" s="1"/>
  <c r="J52" i="3"/>
  <c r="E52" i="3"/>
  <c r="F52" i="3" s="1"/>
  <c r="J49" i="3"/>
  <c r="E49" i="3"/>
  <c r="F49" i="3" s="1"/>
  <c r="J48" i="3"/>
  <c r="E48" i="3"/>
  <c r="F48" i="3" s="1"/>
  <c r="J46" i="3"/>
  <c r="E46" i="3"/>
  <c r="F46" i="3" s="1"/>
  <c r="J29" i="3"/>
  <c r="E29" i="3"/>
  <c r="F29" i="3" s="1"/>
  <c r="J60" i="3"/>
  <c r="E60" i="3"/>
  <c r="F60" i="3" s="1"/>
  <c r="J41" i="3"/>
  <c r="E41" i="3"/>
  <c r="F41" i="3" s="1"/>
  <c r="B16" i="7"/>
  <c r="A45" i="7"/>
  <c r="D22" i="7"/>
  <c r="J104" i="3"/>
  <c r="J85" i="3"/>
  <c r="J115" i="3"/>
  <c r="J83" i="3"/>
  <c r="J114" i="3"/>
  <c r="J82" i="3"/>
  <c r="J116" i="3"/>
  <c r="J84" i="3"/>
  <c r="J113" i="3"/>
  <c r="J81" i="3"/>
  <c r="J111" i="3"/>
  <c r="J79" i="3"/>
  <c r="J110" i="3"/>
  <c r="J78" i="3"/>
  <c r="J87" i="3"/>
  <c r="J102" i="3"/>
  <c r="J112" i="3"/>
  <c r="J80" i="3"/>
  <c r="J109" i="3"/>
  <c r="J77" i="3"/>
  <c r="J91" i="3"/>
  <c r="J90" i="3"/>
  <c r="J103" i="3"/>
  <c r="J92" i="3"/>
  <c r="J105" i="3"/>
  <c r="J88" i="3"/>
  <c r="J101" i="3"/>
  <c r="J99" i="3"/>
  <c r="J98" i="3"/>
  <c r="J100" i="3"/>
  <c r="J97" i="3"/>
  <c r="J95" i="3"/>
  <c r="J94" i="3"/>
  <c r="J86" i="3"/>
  <c r="J96" i="3"/>
  <c r="J93" i="3"/>
  <c r="J107" i="3"/>
  <c r="J106" i="3"/>
  <c r="J108" i="3"/>
  <c r="J89" i="3"/>
  <c r="D53" i="7"/>
  <c r="D83" i="7"/>
  <c r="D30" i="7"/>
  <c r="B21" i="7"/>
  <c r="B20" i="7"/>
  <c r="B49" i="7"/>
  <c r="D17" i="7"/>
  <c r="D64" i="7"/>
  <c r="B103" i="7"/>
  <c r="D97" i="7"/>
  <c r="A83" i="7"/>
  <c r="A17" i="7"/>
  <c r="A30" i="7"/>
  <c r="A68" i="7"/>
  <c r="A19" i="7"/>
  <c r="B53" i="7"/>
  <c r="B82" i="7"/>
  <c r="D19" i="7"/>
  <c r="B100" i="7"/>
  <c r="B68" i="7"/>
  <c r="B36" i="7"/>
  <c r="D82" i="7"/>
  <c r="B50" i="7"/>
  <c r="A20" i="7"/>
  <c r="B99" i="7"/>
  <c r="B150" i="7"/>
  <c r="B89" i="7"/>
  <c r="B153" i="7"/>
  <c r="B19" i="7"/>
  <c r="D94" i="7"/>
  <c r="D46" i="7"/>
  <c r="D61" i="7"/>
  <c r="B91" i="7"/>
  <c r="A26" i="7"/>
  <c r="A23" i="7"/>
  <c r="B154" i="7"/>
  <c r="A100" i="7"/>
  <c r="D36" i="7"/>
  <c r="A61" i="7"/>
  <c r="D27" i="7"/>
  <c r="B102" i="7"/>
  <c r="A50" i="7"/>
  <c r="A65" i="7"/>
  <c r="A94" i="7"/>
  <c r="A92" i="7"/>
  <c r="A10" i="7"/>
  <c r="B65" i="7"/>
  <c r="D78" i="7"/>
  <c r="A46" i="7"/>
  <c r="D29" i="7"/>
  <c r="D54" i="7"/>
  <c r="D41" i="7"/>
  <c r="D38" i="7"/>
  <c r="A37" i="7"/>
  <c r="D66" i="7"/>
  <c r="A81" i="7"/>
  <c r="D96" i="7"/>
  <c r="D48" i="7"/>
  <c r="D95" i="7"/>
  <c r="A44" i="7"/>
  <c r="A21" i="7"/>
  <c r="D52" i="7"/>
  <c r="A67" i="7"/>
  <c r="A49" i="7"/>
  <c r="D80" i="7"/>
  <c r="B64" i="7"/>
  <c r="B14" i="7"/>
  <c r="D16" i="7"/>
  <c r="B63" i="7"/>
  <c r="D15" i="7"/>
  <c r="B45" i="7"/>
  <c r="B146" i="7"/>
  <c r="A28" i="7"/>
  <c r="A42" i="7"/>
  <c r="D43" i="7"/>
  <c r="D75" i="7"/>
  <c r="A88" i="7"/>
  <c r="D72" i="7"/>
  <c r="B86" i="7"/>
  <c r="A22" i="7"/>
  <c r="B39" i="7"/>
  <c r="D31" i="7"/>
  <c r="B87" i="7"/>
  <c r="A16" i="7"/>
  <c r="B77" i="7"/>
  <c r="A43" i="7"/>
  <c r="B72" i="7"/>
  <c r="D86" i="7"/>
  <c r="B155" i="7"/>
  <c r="A14" i="7"/>
  <c r="A78" i="7"/>
  <c r="A63" i="7"/>
  <c r="B148" i="7"/>
  <c r="B92" i="7"/>
  <c r="D28" i="7"/>
  <c r="B26" i="7"/>
  <c r="B31" i="7"/>
  <c r="B60" i="7"/>
  <c r="D74" i="7"/>
  <c r="A41" i="7"/>
  <c r="A56" i="7"/>
  <c r="D101" i="7"/>
  <c r="A24" i="7"/>
  <c r="D55" i="7"/>
  <c r="B147" i="7"/>
  <c r="B79" i="7"/>
  <c r="A29" i="7"/>
  <c r="D60" i="7"/>
  <c r="D90" i="7"/>
  <c r="D58" i="7"/>
  <c r="A59" i="7"/>
  <c r="B27" i="7"/>
  <c r="D102" i="7"/>
  <c r="D85" i="7"/>
  <c r="A15" i="7"/>
  <c r="B13" i="7"/>
  <c r="D40" i="7"/>
  <c r="B54" i="7"/>
  <c r="A69" i="7"/>
  <c r="B10" i="7"/>
  <c r="B11" i="7"/>
  <c r="D9" i="7"/>
  <c r="A40" i="7"/>
  <c r="B70" i="7"/>
  <c r="A101" i="7"/>
  <c r="B69" i="7"/>
  <c r="B143" i="7"/>
  <c r="D11" i="7"/>
  <c r="A25" i="7"/>
  <c r="D56" i="7"/>
  <c r="D24" i="7"/>
  <c r="D70" i="7"/>
  <c r="D12" i="7"/>
  <c r="B144" i="7"/>
  <c r="A13" i="7"/>
  <c r="B145" i="7"/>
  <c r="B59" i="7"/>
  <c r="B57" i="7"/>
  <c r="D25" i="7"/>
  <c r="B55" i="7"/>
  <c r="B23" i="7"/>
  <c r="A12" i="7"/>
  <c r="D57" i="7"/>
  <c r="A9" i="7"/>
  <c r="A38" i="7"/>
  <c r="A85" i="7"/>
  <c r="D23" i="7"/>
  <c r="J21" i="3"/>
  <c r="A21" i="3"/>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D8" i="7"/>
  <c r="A8" i="7"/>
  <c r="AJ24" i="10" a="1"/>
  <c r="AJ61" i="10" a="1"/>
  <c r="AJ5" i="10" a="1"/>
  <c r="AJ71" i="10" a="1"/>
  <c r="AJ41" i="10" a="1"/>
  <c r="AJ6" i="10" a="1"/>
  <c r="AJ47" i="10" a="1"/>
  <c r="AJ23" i="10" a="1"/>
  <c r="AJ43" i="10" a="1"/>
  <c r="AJ60" i="10" a="1"/>
  <c r="AJ40" i="10" a="1"/>
  <c r="AJ89" i="10" a="1"/>
  <c r="AJ66" i="10" a="1"/>
  <c r="AJ15" i="10" a="1"/>
  <c r="AJ21" i="10" a="1"/>
  <c r="AJ94" i="10" a="1"/>
  <c r="AJ68" i="10" a="1"/>
  <c r="AJ82" i="10" a="1"/>
  <c r="AJ58" i="10" a="1"/>
  <c r="AJ76" i="10" a="1"/>
  <c r="AJ3" i="10" a="1"/>
  <c r="AJ55" i="10" a="1"/>
  <c r="AJ52" i="10" a="1"/>
  <c r="AJ32" i="10" a="1"/>
  <c r="AJ51" i="10" a="1"/>
  <c r="AJ59" i="10" a="1"/>
  <c r="AJ69" i="10" a="1"/>
  <c r="AJ12" i="10" a="1"/>
  <c r="AJ57" i="10" a="1"/>
  <c r="AJ54" i="10" a="1"/>
  <c r="AJ33" i="10" a="1"/>
  <c r="AJ22" i="10" a="1"/>
  <c r="AJ95" i="10" a="1"/>
  <c r="AJ10" i="10" a="1"/>
  <c r="AJ62" i="10" a="1"/>
  <c r="AJ88" i="10" a="1"/>
  <c r="AJ91" i="10" a="1"/>
  <c r="AJ17" i="10" a="1"/>
  <c r="AJ97" i="10" a="1"/>
  <c r="AJ92" i="10" a="1"/>
  <c r="AJ70" i="10" a="1"/>
  <c r="AJ38" i="10" a="1"/>
  <c r="AJ9" i="10" a="1"/>
  <c r="AJ26" i="10" a="1"/>
  <c r="AJ44" i="10" a="1"/>
  <c r="AJ19" i="10" a="1"/>
  <c r="AJ74" i="10" a="1"/>
  <c r="AJ42" i="10" a="1"/>
  <c r="AJ93" i="10" a="1"/>
  <c r="AJ35" i="10" a="1"/>
  <c r="AJ20" i="10" a="1"/>
  <c r="AJ36" i="10" a="1"/>
  <c r="AP2" i="10" a="1"/>
  <c r="AJ14" i="10" a="1"/>
  <c r="AJ77" i="10" a="1"/>
  <c r="AJ64" i="10" a="1"/>
  <c r="AJ84" i="10" a="1"/>
  <c r="AJ78" i="10" a="1"/>
  <c r="AJ48" i="10" a="1"/>
  <c r="AJ8" i="10" a="1"/>
  <c r="AJ39" i="10" a="1"/>
  <c r="AJ80" i="10" a="1"/>
  <c r="AJ63" i="10" a="1"/>
  <c r="AJ79" i="10" a="1"/>
  <c r="AJ49" i="10" a="1"/>
  <c r="AJ31" i="10" a="1"/>
  <c r="AJ4" i="10" a="1"/>
  <c r="AJ86" i="10" a="1"/>
  <c r="AJ81" i="10" a="1"/>
  <c r="AJ30" i="10" a="1"/>
  <c r="AJ46" i="10" a="1"/>
  <c r="AJ65" i="10" a="1"/>
  <c r="AJ25" i="10" a="1"/>
  <c r="AJ45" i="10" a="1"/>
  <c r="AJ96" i="10" a="1"/>
  <c r="AJ53" i="10" a="1"/>
  <c r="AJ11" i="10" a="1"/>
  <c r="AJ13" i="10" a="1"/>
  <c r="AJ56" i="10" a="1"/>
  <c r="AJ83" i="10" a="1"/>
  <c r="AJ34" i="10" a="1"/>
  <c r="AJ75" i="10" a="1"/>
  <c r="AJ87" i="10" a="1"/>
  <c r="AJ18" i="10" a="1"/>
  <c r="AJ67" i="10" a="1"/>
  <c r="AJ16" i="10" a="1"/>
  <c r="AJ72" i="10" a="1"/>
  <c r="AJ90" i="10" a="1"/>
  <c r="AJ29" i="10" a="1"/>
  <c r="AJ37" i="10" a="1"/>
  <c r="AJ27" i="10" a="1"/>
  <c r="AJ28" i="10" a="1"/>
  <c r="AJ85" i="10" a="1"/>
  <c r="AJ50" i="10" a="1"/>
  <c r="AJ73" i="10" a="1"/>
  <c r="AJ7" i="10" a="1"/>
  <c r="BN47" i="10" l="1"/>
  <c r="BI17" i="10"/>
  <c r="BN49" i="10" s="1"/>
  <c r="BI13" i="10"/>
  <c r="BN45" i="10" s="1"/>
  <c r="BI22" i="10"/>
  <c r="BI25" i="10"/>
  <c r="P62" i="10"/>
  <c r="BN36" i="10"/>
  <c r="BN50" i="10"/>
  <c r="BN57" i="10"/>
  <c r="BI6" i="10"/>
  <c r="BN38" i="10" s="1"/>
  <c r="BN56" i="10"/>
  <c r="BN52" i="10"/>
  <c r="Q63" i="10"/>
  <c r="BN59" i="10"/>
  <c r="Q47" i="10"/>
  <c r="Q55" i="10"/>
  <c r="Q48" i="10"/>
  <c r="BN58" i="10"/>
  <c r="Q34" i="10"/>
  <c r="P35" i="10"/>
  <c r="BN42" i="10"/>
  <c r="BN43" i="10"/>
  <c r="BN60" i="10"/>
  <c r="BN37" i="10"/>
  <c r="BN39" i="10"/>
  <c r="P65" i="10"/>
  <c r="BN44" i="10"/>
  <c r="BN41" i="10"/>
  <c r="BN51" i="10"/>
  <c r="P34" i="10"/>
  <c r="BN65" i="10"/>
  <c r="BN54" i="10"/>
  <c r="BN64" i="10"/>
  <c r="Q46" i="10"/>
  <c r="N30" i="10"/>
  <c r="O30" i="10" s="1"/>
  <c r="N33" i="10"/>
  <c r="O33" i="10" s="1"/>
  <c r="N32" i="10"/>
  <c r="O32" i="10" s="1"/>
  <c r="O31" i="10"/>
  <c r="N31" i="10"/>
  <c r="N12" i="10"/>
  <c r="O12" i="10" s="1"/>
  <c r="N9" i="10"/>
  <c r="O9" i="10" s="1"/>
  <c r="N3" i="10"/>
  <c r="O3" i="10" s="1"/>
  <c r="O2" i="10"/>
  <c r="N2" i="10"/>
  <c r="N26" i="10"/>
  <c r="O26" i="10" s="1"/>
  <c r="O29" i="10"/>
  <c r="N29" i="10"/>
  <c r="N28" i="10"/>
  <c r="O28" i="10" s="1"/>
  <c r="N27" i="10"/>
  <c r="O27" i="10" s="1"/>
  <c r="N4" i="10"/>
  <c r="O4" i="10" s="1"/>
  <c r="N11" i="10"/>
  <c r="O11" i="10" s="1"/>
  <c r="N8" i="10"/>
  <c r="O8" i="10" s="1"/>
  <c r="N17" i="10"/>
  <c r="O17" i="10" s="1"/>
  <c r="O22" i="10"/>
  <c r="N22" i="10"/>
  <c r="O25" i="10"/>
  <c r="N25" i="10"/>
  <c r="O24" i="10"/>
  <c r="N24" i="10"/>
  <c r="N23" i="10"/>
  <c r="O23" i="10" s="1"/>
  <c r="N14" i="10"/>
  <c r="O14" i="10" s="1"/>
  <c r="N6" i="10"/>
  <c r="O6" i="10" s="1"/>
  <c r="N7" i="10"/>
  <c r="O7" i="10" s="1"/>
  <c r="N16" i="10"/>
  <c r="O16" i="10" s="1"/>
  <c r="N18" i="10"/>
  <c r="O18" i="10" s="1"/>
  <c r="N21" i="10"/>
  <c r="O21" i="10" s="1"/>
  <c r="N20" i="10"/>
  <c r="O20" i="10" s="1"/>
  <c r="N19" i="10"/>
  <c r="O19" i="10" s="1"/>
  <c r="N13" i="10"/>
  <c r="O13" i="10" s="1"/>
  <c r="O10" i="10"/>
  <c r="N10" i="10"/>
  <c r="N5" i="10"/>
  <c r="O5" i="10" s="1"/>
  <c r="O15" i="10"/>
  <c r="N15" i="10"/>
  <c r="Q24" i="10"/>
  <c r="P58" i="10"/>
  <c r="P54" i="10"/>
  <c r="Q64" i="10"/>
  <c r="BI40" i="10"/>
  <c r="BN40" i="10" s="1"/>
  <c r="BI46" i="10"/>
  <c r="Q62" i="10"/>
  <c r="BI16" i="10"/>
  <c r="BN16" i="10" s="1"/>
  <c r="P27" i="10"/>
  <c r="Q20" i="10"/>
  <c r="Q15" i="10"/>
  <c r="P55" i="10"/>
  <c r="BI53" i="10"/>
  <c r="BN53" i="10" s="1"/>
  <c r="BI14" i="10"/>
  <c r="BN14" i="10" s="1"/>
  <c r="BI63" i="10"/>
  <c r="Q23" i="10"/>
  <c r="Q35" i="10"/>
  <c r="BN23" i="10"/>
  <c r="P52" i="10"/>
  <c r="P60" i="10"/>
  <c r="BN32" i="10"/>
  <c r="P32" i="10"/>
  <c r="Q39" i="10"/>
  <c r="P59" i="10"/>
  <c r="BI30" i="10"/>
  <c r="BN30" i="10" s="1"/>
  <c r="P56" i="10"/>
  <c r="P28" i="10"/>
  <c r="Q45" i="10"/>
  <c r="BN29" i="10"/>
  <c r="BI31" i="10"/>
  <c r="BN31" i="10" s="1"/>
  <c r="AW18" i="10"/>
  <c r="K18" i="10" s="1"/>
  <c r="AW21" i="10"/>
  <c r="K21" i="10" s="1"/>
  <c r="AW20" i="10"/>
  <c r="K20" i="10" s="1"/>
  <c r="AW19" i="10"/>
  <c r="K19" i="10" s="1"/>
  <c r="AW13" i="10"/>
  <c r="K13" i="10" s="1"/>
  <c r="AW10" i="10"/>
  <c r="K10" i="10" s="1"/>
  <c r="AW5" i="10"/>
  <c r="K5" i="10" s="1"/>
  <c r="AW15" i="10"/>
  <c r="K15" i="10" s="1"/>
  <c r="AW48" i="10"/>
  <c r="K48" i="10" s="1"/>
  <c r="AW36" i="10"/>
  <c r="K36" i="10" s="1"/>
  <c r="AW61" i="10"/>
  <c r="K61" i="10" s="1"/>
  <c r="AW41" i="10"/>
  <c r="K41" i="10" s="1"/>
  <c r="AW49" i="10"/>
  <c r="K49" i="10" s="1"/>
  <c r="AW35" i="10"/>
  <c r="K35" i="10" s="1"/>
  <c r="AW57" i="10"/>
  <c r="K57" i="10" s="1"/>
  <c r="AW34" i="10"/>
  <c r="K34" i="10" s="1"/>
  <c r="AW46" i="10"/>
  <c r="K46" i="10" s="1"/>
  <c r="AW30" i="10"/>
  <c r="K30" i="10" s="1"/>
  <c r="AW33" i="10"/>
  <c r="K33" i="10" s="1"/>
  <c r="AW32" i="10"/>
  <c r="K32" i="10" s="1"/>
  <c r="AW31" i="10"/>
  <c r="K31" i="10" s="1"/>
  <c r="AW12" i="10"/>
  <c r="K12" i="10" s="1"/>
  <c r="AW9" i="10"/>
  <c r="K9" i="10" s="1"/>
  <c r="AW3" i="10"/>
  <c r="K3" i="10" s="1"/>
  <c r="AW44" i="10"/>
  <c r="K44" i="10" s="1"/>
  <c r="AW60" i="10"/>
  <c r="K60" i="10" s="1"/>
  <c r="AW64" i="10"/>
  <c r="K64" i="10" s="1"/>
  <c r="AW52" i="10"/>
  <c r="K52" i="10" s="1"/>
  <c r="AW47" i="10"/>
  <c r="K47" i="10" s="1"/>
  <c r="AW54" i="10"/>
  <c r="K54" i="10" s="1"/>
  <c r="AW39" i="10"/>
  <c r="K39" i="10" s="1"/>
  <c r="AW38" i="10"/>
  <c r="K38" i="10" s="1"/>
  <c r="AW26" i="10"/>
  <c r="K26" i="10" s="1"/>
  <c r="AW29" i="10"/>
  <c r="K29" i="10" s="1"/>
  <c r="AW28" i="10"/>
  <c r="K28" i="10" s="1"/>
  <c r="AW27" i="10"/>
  <c r="K27" i="10" s="1"/>
  <c r="AW4" i="10"/>
  <c r="K4" i="10" s="1"/>
  <c r="AW11" i="10"/>
  <c r="K11" i="10" s="1"/>
  <c r="AW8" i="10"/>
  <c r="K8" i="10" s="1"/>
  <c r="AW17" i="10"/>
  <c r="K17" i="10" s="1"/>
  <c r="AW55" i="10"/>
  <c r="K55" i="10" s="1"/>
  <c r="AW51" i="10"/>
  <c r="K51" i="10" s="1"/>
  <c r="AW42" i="10"/>
  <c r="K42" i="10" s="1"/>
  <c r="AW58" i="10"/>
  <c r="K58" i="10" s="1"/>
  <c r="AW65" i="10"/>
  <c r="K65" i="10" s="1"/>
  <c r="AW63" i="10"/>
  <c r="K63" i="10" s="1"/>
  <c r="AW50" i="10"/>
  <c r="K50" i="10" s="1"/>
  <c r="AW43" i="10"/>
  <c r="K43" i="10" s="1"/>
  <c r="AW53" i="10"/>
  <c r="K53" i="10" s="1"/>
  <c r="AW22" i="10"/>
  <c r="K22" i="10" s="1"/>
  <c r="AW25" i="10"/>
  <c r="K25" i="10" s="1"/>
  <c r="AW24" i="10"/>
  <c r="K24" i="10" s="1"/>
  <c r="AW23" i="10"/>
  <c r="K23" i="10" s="1"/>
  <c r="AW14" i="10"/>
  <c r="K14" i="10" s="1"/>
  <c r="AW6" i="10"/>
  <c r="K6" i="10" s="1"/>
  <c r="AW7" i="10"/>
  <c r="K7" i="10" s="1"/>
  <c r="AW16" i="10"/>
  <c r="K16" i="10" s="1"/>
  <c r="AW59" i="10"/>
  <c r="K59" i="10" s="1"/>
  <c r="AW62" i="10"/>
  <c r="K62" i="10" s="1"/>
  <c r="AW45" i="10"/>
  <c r="K45" i="10" s="1"/>
  <c r="AW37" i="10"/>
  <c r="K37" i="10" s="1"/>
  <c r="AW40" i="10"/>
  <c r="K40" i="10" s="1"/>
  <c r="AW56" i="10"/>
  <c r="K56" i="10" s="1"/>
  <c r="AW2" i="10"/>
  <c r="K2" i="10" s="1"/>
  <c r="AW70" i="10"/>
  <c r="K70" i="10" s="1"/>
  <c r="AV70" i="10"/>
  <c r="AU70" i="10"/>
  <c r="AW72" i="10"/>
  <c r="K72" i="10" s="1"/>
  <c r="AV72" i="10"/>
  <c r="AU72" i="10"/>
  <c r="AW67" i="10"/>
  <c r="K67" i="10" s="1"/>
  <c r="AV67" i="10"/>
  <c r="J67" i="10" s="1"/>
  <c r="AU67" i="10"/>
  <c r="AW69" i="10"/>
  <c r="K69" i="10" s="1"/>
  <c r="AV69" i="10"/>
  <c r="AU69" i="10"/>
  <c r="AW68" i="10"/>
  <c r="K68" i="10" s="1"/>
  <c r="AV68" i="10"/>
  <c r="AU68" i="10"/>
  <c r="AW73" i="10"/>
  <c r="K73" i="10" s="1"/>
  <c r="AV73" i="10"/>
  <c r="AU73" i="10"/>
  <c r="AW71" i="10"/>
  <c r="K71" i="10" s="1"/>
  <c r="AV71" i="10"/>
  <c r="J71" i="10" s="1"/>
  <c r="AU71" i="10"/>
  <c r="AW66" i="10"/>
  <c r="K66" i="10" s="1"/>
  <c r="AV66" i="10"/>
  <c r="AU66" i="10"/>
  <c r="AU32" i="10"/>
  <c r="AV32" i="10"/>
  <c r="J32" i="10" s="1"/>
  <c r="AU52" i="10"/>
  <c r="AV52" i="10"/>
  <c r="AU54" i="10"/>
  <c r="AV54" i="10"/>
  <c r="AU39" i="10"/>
  <c r="AV39" i="10"/>
  <c r="J39" i="10" s="1"/>
  <c r="AU26" i="10"/>
  <c r="AV26" i="10"/>
  <c r="J26" i="10" s="1"/>
  <c r="AU29" i="10"/>
  <c r="AV29" i="10"/>
  <c r="J29" i="10" s="1"/>
  <c r="AU28" i="10"/>
  <c r="AV28" i="10"/>
  <c r="J28" i="10" s="1"/>
  <c r="AU27" i="10"/>
  <c r="AV27" i="10"/>
  <c r="AU4" i="10"/>
  <c r="AV4" i="10"/>
  <c r="J4" i="10" s="1"/>
  <c r="AU11" i="10"/>
  <c r="AV11" i="10"/>
  <c r="J11" i="10" s="1"/>
  <c r="AU8" i="10"/>
  <c r="AV8" i="10"/>
  <c r="J8" i="10" s="1"/>
  <c r="AU17" i="10"/>
  <c r="AV17" i="10"/>
  <c r="AU55" i="10"/>
  <c r="AV55" i="10"/>
  <c r="J55" i="10" s="1"/>
  <c r="AU51" i="10"/>
  <c r="AV51" i="10"/>
  <c r="J51" i="10" s="1"/>
  <c r="AU42" i="10"/>
  <c r="AV42" i="10"/>
  <c r="J42" i="10" s="1"/>
  <c r="AU58" i="10"/>
  <c r="AV58" i="10"/>
  <c r="AU65" i="10"/>
  <c r="AV65" i="10"/>
  <c r="J65" i="10" s="1"/>
  <c r="AU63" i="10"/>
  <c r="AV63" i="10"/>
  <c r="J63" i="10" s="1"/>
  <c r="AU50" i="10"/>
  <c r="AV50" i="10"/>
  <c r="J50" i="10" s="1"/>
  <c r="AU43" i="10"/>
  <c r="AV43" i="10"/>
  <c r="AU53" i="10"/>
  <c r="AV53" i="10"/>
  <c r="J53" i="10" s="1"/>
  <c r="AU30" i="10"/>
  <c r="AV30" i="10"/>
  <c r="J30" i="10" s="1"/>
  <c r="AU31" i="10"/>
  <c r="AV31" i="10"/>
  <c r="J31" i="10" s="1"/>
  <c r="AU60" i="10"/>
  <c r="AV60" i="10"/>
  <c r="J60" i="10" s="1"/>
  <c r="AU38" i="10"/>
  <c r="AV38" i="10"/>
  <c r="J38" i="10" s="1"/>
  <c r="AU22" i="10"/>
  <c r="AV22" i="10"/>
  <c r="J22" i="10" s="1"/>
  <c r="AU25" i="10"/>
  <c r="AV25" i="10"/>
  <c r="J25" i="10" s="1"/>
  <c r="AU24" i="10"/>
  <c r="AV24" i="10"/>
  <c r="AU23" i="10"/>
  <c r="AV23" i="10"/>
  <c r="J23" i="10" s="1"/>
  <c r="AU14" i="10"/>
  <c r="AV14" i="10"/>
  <c r="J14" i="10" s="1"/>
  <c r="AU6" i="10"/>
  <c r="AV6" i="10"/>
  <c r="J6" i="10" s="1"/>
  <c r="AU7" i="10"/>
  <c r="AV7" i="10"/>
  <c r="AU16" i="10"/>
  <c r="AV16" i="10"/>
  <c r="J16" i="10" s="1"/>
  <c r="AU59" i="10"/>
  <c r="AV59" i="10"/>
  <c r="J59" i="10" s="1"/>
  <c r="AU62" i="10"/>
  <c r="AV62" i="10"/>
  <c r="J62" i="10" s="1"/>
  <c r="AU45" i="10"/>
  <c r="AV45" i="10"/>
  <c r="AU37" i="10"/>
  <c r="AV37" i="10"/>
  <c r="J37" i="10" s="1"/>
  <c r="AU40" i="10"/>
  <c r="AV40" i="10"/>
  <c r="J40" i="10" s="1"/>
  <c r="AU56" i="10"/>
  <c r="AV56" i="10"/>
  <c r="J56" i="10" s="1"/>
  <c r="AU33" i="10"/>
  <c r="AV33" i="10"/>
  <c r="J33" i="10" s="1"/>
  <c r="AU12" i="10"/>
  <c r="AV12" i="10"/>
  <c r="AU9" i="10"/>
  <c r="AV9" i="10"/>
  <c r="J9" i="10" s="1"/>
  <c r="AU3" i="10"/>
  <c r="AV3" i="10"/>
  <c r="J3" i="10" s="1"/>
  <c r="AU44" i="10"/>
  <c r="AV44" i="10"/>
  <c r="J44" i="10" s="1"/>
  <c r="AU64" i="10"/>
  <c r="AV64" i="10"/>
  <c r="J64" i="10" s="1"/>
  <c r="AU47" i="10"/>
  <c r="AV47" i="10"/>
  <c r="J47" i="10" s="1"/>
  <c r="AU18" i="10"/>
  <c r="AV18" i="10"/>
  <c r="J18" i="10" s="1"/>
  <c r="AU21" i="10"/>
  <c r="AV21" i="10"/>
  <c r="J21" i="10" s="1"/>
  <c r="AU20" i="10"/>
  <c r="AV20" i="10"/>
  <c r="J20" i="10" s="1"/>
  <c r="AU19" i="10"/>
  <c r="AV19" i="10"/>
  <c r="AU13" i="10"/>
  <c r="AV13" i="10"/>
  <c r="J13" i="10" s="1"/>
  <c r="AU10" i="10"/>
  <c r="AV10" i="10"/>
  <c r="J10" i="10" s="1"/>
  <c r="AU5" i="10"/>
  <c r="AV5" i="10"/>
  <c r="J5" i="10" s="1"/>
  <c r="AU15" i="10"/>
  <c r="AV15" i="10"/>
  <c r="AU48" i="10"/>
  <c r="AV48" i="10"/>
  <c r="J48" i="10" s="1"/>
  <c r="AU36" i="10"/>
  <c r="AV36" i="10"/>
  <c r="J36" i="10" s="1"/>
  <c r="AU61" i="10"/>
  <c r="AV61" i="10"/>
  <c r="J61" i="10" s="1"/>
  <c r="AU41" i="10"/>
  <c r="AV41" i="10"/>
  <c r="AU49" i="10"/>
  <c r="AV49" i="10"/>
  <c r="J49" i="10" s="1"/>
  <c r="AU35" i="10"/>
  <c r="AV35" i="10"/>
  <c r="J35" i="10" s="1"/>
  <c r="AU57" i="10"/>
  <c r="AV57" i="10"/>
  <c r="J57" i="10" s="1"/>
  <c r="AU34" i="10"/>
  <c r="AV34" i="10"/>
  <c r="AU46" i="10"/>
  <c r="AV46" i="10"/>
  <c r="J46" i="10" s="1"/>
  <c r="AU2" i="10"/>
  <c r="AV2" i="10"/>
  <c r="BN26" i="10"/>
  <c r="AJ11" i="10"/>
  <c r="AL11" i="10" s="1"/>
  <c r="AM11" i="10" s="1"/>
  <c r="AJ91" i="10"/>
  <c r="AL91" i="10" s="1"/>
  <c r="AM91" i="10" s="1"/>
  <c r="BN22" i="10"/>
  <c r="P8" i="10"/>
  <c r="Q7" i="10"/>
  <c r="Q8" i="10"/>
  <c r="P7" i="10"/>
  <c r="P4" i="10"/>
  <c r="Q4" i="10"/>
  <c r="BN21" i="10"/>
  <c r="BN20" i="10"/>
  <c r="BN24" i="10"/>
  <c r="BN27" i="10"/>
  <c r="G27" i="20"/>
  <c r="G23" i="20"/>
  <c r="G26" i="20"/>
  <c r="G25" i="20"/>
  <c r="G24" i="20"/>
  <c r="G22" i="20"/>
  <c r="G21" i="20"/>
  <c r="G20" i="20"/>
  <c r="BN25" i="10"/>
  <c r="BN28" i="10"/>
  <c r="BN33" i="10"/>
  <c r="BN9" i="10"/>
  <c r="G15" i="20"/>
  <c r="G7" i="20"/>
  <c r="G8" i="20"/>
  <c r="G17" i="20"/>
  <c r="G60" i="20"/>
  <c r="G69" i="20"/>
  <c r="G63" i="20"/>
  <c r="G74" i="20"/>
  <c r="G46" i="20"/>
  <c r="G72" i="20"/>
  <c r="G67" i="20"/>
  <c r="G38" i="20"/>
  <c r="G41" i="20"/>
  <c r="G57" i="20"/>
  <c r="BN13" i="10"/>
  <c r="BN17" i="10"/>
  <c r="G14" i="20"/>
  <c r="G11" i="20"/>
  <c r="G6" i="20"/>
  <c r="G16" i="20"/>
  <c r="G49" i="20"/>
  <c r="G37" i="20"/>
  <c r="G62" i="20"/>
  <c r="G42" i="20"/>
  <c r="G50" i="20"/>
  <c r="G36" i="20"/>
  <c r="G58" i="20"/>
  <c r="G35" i="20"/>
  <c r="G47" i="20"/>
  <c r="G71" i="20"/>
  <c r="BN15" i="10"/>
  <c r="Q2" i="10"/>
  <c r="P2" i="10"/>
  <c r="G13" i="20"/>
  <c r="G10" i="20"/>
  <c r="G4" i="20"/>
  <c r="G3" i="20"/>
  <c r="G45" i="20"/>
  <c r="G61" i="20"/>
  <c r="G65" i="20"/>
  <c r="G53" i="20"/>
  <c r="G48" i="20"/>
  <c r="G55" i="20"/>
  <c r="G73" i="20"/>
  <c r="G40" i="20"/>
  <c r="G39" i="20"/>
  <c r="BN11" i="10"/>
  <c r="Q3" i="10"/>
  <c r="P3" i="10"/>
  <c r="G5" i="20"/>
  <c r="G12" i="20"/>
  <c r="G9" i="20"/>
  <c r="G18" i="20"/>
  <c r="G68" i="20"/>
  <c r="G56" i="20"/>
  <c r="G52" i="20"/>
  <c r="G43" i="20"/>
  <c r="G70" i="20"/>
  <c r="G59" i="20"/>
  <c r="G66" i="20"/>
  <c r="G64" i="20"/>
  <c r="G51" i="20"/>
  <c r="G44" i="20"/>
  <c r="G54" i="20"/>
  <c r="BN10" i="10"/>
  <c r="BN6" i="10"/>
  <c r="BN12" i="10"/>
  <c r="BN5" i="10"/>
  <c r="G19" i="20"/>
  <c r="G31" i="20"/>
  <c r="G34" i="20"/>
  <c r="G33" i="20"/>
  <c r="G32" i="20"/>
  <c r="G30" i="20"/>
  <c r="G29" i="20"/>
  <c r="G28" i="20"/>
  <c r="D38" i="9"/>
  <c r="A39" i="9"/>
  <c r="A46" i="21"/>
  <c r="BI3" i="10"/>
  <c r="BN4" i="10" s="1"/>
  <c r="BI2" i="10"/>
  <c r="BN7" i="10" s="1"/>
  <c r="AL2" i="10"/>
  <c r="AM2" i="10" s="1"/>
  <c r="AP2" i="10"/>
  <c r="AJ77" i="10"/>
  <c r="AL77" i="10" s="1"/>
  <c r="AM77" i="10" s="1"/>
  <c r="AJ58" i="10"/>
  <c r="AL58" i="10" s="1"/>
  <c r="AM58" i="10" s="1"/>
  <c r="AJ18" i="10"/>
  <c r="AL18" i="10" s="1"/>
  <c r="AM18" i="10" s="1"/>
  <c r="AJ80" i="10"/>
  <c r="AL80" i="10" s="1"/>
  <c r="AM80" i="10" s="1"/>
  <c r="AJ43" i="10"/>
  <c r="AL43" i="10" s="1"/>
  <c r="AM43" i="10" s="1"/>
  <c r="AJ33" i="10"/>
  <c r="AL33" i="10" s="1"/>
  <c r="AM33" i="10" s="1"/>
  <c r="AJ97" i="10"/>
  <c r="AL97" i="10" s="1"/>
  <c r="AM97" i="10" s="1"/>
  <c r="AJ78" i="10"/>
  <c r="AL78" i="10" s="1"/>
  <c r="AM78" i="10" s="1"/>
  <c r="AJ34" i="10"/>
  <c r="AL34" i="10" s="1"/>
  <c r="AM34" i="10" s="1"/>
  <c r="AJ5" i="10"/>
  <c r="AL5" i="10" s="1"/>
  <c r="AM5" i="10" s="1"/>
  <c r="AJ63" i="10"/>
  <c r="AL63" i="10" s="1"/>
  <c r="AM63" i="10" s="1"/>
  <c r="AJ37" i="10"/>
  <c r="AL37" i="10" s="1"/>
  <c r="AM37" i="10" s="1"/>
  <c r="AJ16" i="10"/>
  <c r="AL16" i="10" s="1"/>
  <c r="AM16" i="10" s="1"/>
  <c r="AJ82" i="10"/>
  <c r="AL82" i="10" s="1"/>
  <c r="AM82" i="10" s="1"/>
  <c r="AJ40" i="10"/>
  <c r="AL40" i="10" s="1"/>
  <c r="AM40" i="10" s="1"/>
  <c r="AJ7" i="10"/>
  <c r="AL7" i="10" s="1"/>
  <c r="AM7" i="10" s="1"/>
  <c r="AJ67" i="10"/>
  <c r="AL67" i="10" s="1"/>
  <c r="AM67" i="10" s="1"/>
  <c r="AJ41" i="10"/>
  <c r="AL41" i="10" s="1"/>
  <c r="AM41" i="10" s="1"/>
  <c r="AJ22" i="10"/>
  <c r="AL22" i="10" s="1"/>
  <c r="AM22" i="10" s="1"/>
  <c r="AJ86" i="10"/>
  <c r="AL86" i="10" s="1"/>
  <c r="AM86" i="10" s="1"/>
  <c r="AJ44" i="10"/>
  <c r="AL44" i="10" s="1"/>
  <c r="AM44" i="10" s="1"/>
  <c r="AJ9" i="10"/>
  <c r="AL9" i="10" s="1"/>
  <c r="AM9" i="10" s="1"/>
  <c r="AJ71" i="10"/>
  <c r="AL71" i="10" s="1"/>
  <c r="AM71" i="10" s="1"/>
  <c r="AJ29" i="10"/>
  <c r="AL29" i="10" s="1"/>
  <c r="AM29" i="10" s="1"/>
  <c r="AJ93" i="10"/>
  <c r="AL93" i="10" s="1"/>
  <c r="AM93" i="10" s="1"/>
  <c r="AJ74" i="10"/>
  <c r="AL74" i="10" s="1"/>
  <c r="AM74" i="10" s="1"/>
  <c r="AJ30" i="10"/>
  <c r="AL30" i="10" s="1"/>
  <c r="AM30" i="10" s="1"/>
  <c r="AJ3" i="10"/>
  <c r="AL3" i="10" s="1"/>
  <c r="AM3" i="10" s="1"/>
  <c r="AJ59" i="10"/>
  <c r="AL59" i="10" s="1"/>
  <c r="AM59" i="10" s="1"/>
  <c r="AJ49" i="10"/>
  <c r="AL49" i="10" s="1"/>
  <c r="AM49" i="10" s="1"/>
  <c r="AJ32" i="10"/>
  <c r="AL32" i="10" s="1"/>
  <c r="AM32" i="10" s="1"/>
  <c r="AJ94" i="10"/>
  <c r="AL94" i="10" s="1"/>
  <c r="AM94" i="10" s="1"/>
  <c r="AJ52" i="10"/>
  <c r="AL52" i="10" s="1"/>
  <c r="AM52" i="10" s="1"/>
  <c r="AJ15" i="10"/>
  <c r="AL15" i="10" s="1"/>
  <c r="AM15" i="10" s="1"/>
  <c r="AJ79" i="10"/>
  <c r="AL79" i="10" s="1"/>
  <c r="AM79" i="10" s="1"/>
  <c r="AJ53" i="10"/>
  <c r="AL53" i="10" s="1"/>
  <c r="AM53" i="10" s="1"/>
  <c r="AJ36" i="10"/>
  <c r="AL36" i="10" s="1"/>
  <c r="AM36" i="10" s="1"/>
  <c r="AJ4" i="10"/>
  <c r="AL4" i="10" s="1"/>
  <c r="AM4" i="10" s="1"/>
  <c r="AJ56" i="10"/>
  <c r="AL56" i="10" s="1"/>
  <c r="AM56" i="10" s="1"/>
  <c r="AJ19" i="10"/>
  <c r="AL19" i="10" s="1"/>
  <c r="AM19" i="10" s="1"/>
  <c r="AJ83" i="10"/>
  <c r="AL83" i="10" s="1"/>
  <c r="AM83" i="10" s="1"/>
  <c r="AJ57" i="10"/>
  <c r="AL57" i="10" s="1"/>
  <c r="AM57" i="10" s="1"/>
  <c r="AJ38" i="10"/>
  <c r="AL38" i="10" s="1"/>
  <c r="AM38" i="10" s="1"/>
  <c r="AJ6" i="10"/>
  <c r="AL6" i="10" s="1"/>
  <c r="AM6" i="10" s="1"/>
  <c r="AJ60" i="10"/>
  <c r="AL60" i="10" s="1"/>
  <c r="AM60" i="10" s="1"/>
  <c r="AJ23" i="10"/>
  <c r="AL23" i="10" s="1"/>
  <c r="AM23" i="10" s="1"/>
  <c r="AJ87" i="10"/>
  <c r="AL87" i="10" s="1"/>
  <c r="AM87" i="10" s="1"/>
  <c r="AJ45" i="10"/>
  <c r="AL45" i="10" s="1"/>
  <c r="AM45" i="10" s="1"/>
  <c r="AJ28" i="10"/>
  <c r="AL28" i="10" s="1"/>
  <c r="AM28" i="10" s="1"/>
  <c r="AJ90" i="10"/>
  <c r="AL90" i="10" s="1"/>
  <c r="AM90" i="10" s="1"/>
  <c r="AJ48" i="10"/>
  <c r="AL48" i="10" s="1"/>
  <c r="AM48" i="10" s="1"/>
  <c r="AJ13" i="10"/>
  <c r="AL13" i="10" s="1"/>
  <c r="AM13" i="10" s="1"/>
  <c r="AJ75" i="10"/>
  <c r="AL75" i="10" s="1"/>
  <c r="AM75" i="10" s="1"/>
  <c r="AJ65" i="10"/>
  <c r="AL65" i="10" s="1"/>
  <c r="AM65" i="10" s="1"/>
  <c r="AJ46" i="10"/>
  <c r="AL46" i="10" s="1"/>
  <c r="AM46" i="10" s="1"/>
  <c r="AJ10" i="10"/>
  <c r="AL10" i="10" s="1"/>
  <c r="AM10" i="10" s="1"/>
  <c r="AJ68" i="10"/>
  <c r="AL68" i="10" s="1"/>
  <c r="AM68" i="10" s="1"/>
  <c r="AJ31" i="10"/>
  <c r="AL31" i="10" s="1"/>
  <c r="AM31" i="10" s="1"/>
  <c r="AJ95" i="10"/>
  <c r="AL95" i="10" s="1"/>
  <c r="AM95" i="10" s="1"/>
  <c r="AJ69" i="10"/>
  <c r="AL69" i="10" s="1"/>
  <c r="AM69" i="10" s="1"/>
  <c r="AJ50" i="10"/>
  <c r="AL50" i="10" s="1"/>
  <c r="AM50" i="10" s="1"/>
  <c r="AJ12" i="10"/>
  <c r="AL12" i="10" s="1"/>
  <c r="AM12" i="10" s="1"/>
  <c r="AJ72" i="10"/>
  <c r="AL72" i="10" s="1"/>
  <c r="AM72" i="10" s="1"/>
  <c r="AJ35" i="10"/>
  <c r="AL35" i="10" s="1"/>
  <c r="AM35" i="10" s="1"/>
  <c r="AJ96" i="10"/>
  <c r="AL96" i="10" s="1"/>
  <c r="AM96" i="10" s="1"/>
  <c r="AJ73" i="10"/>
  <c r="AL73" i="10" s="1"/>
  <c r="AM73" i="10" s="1"/>
  <c r="AJ54" i="10"/>
  <c r="AL54" i="10" s="1"/>
  <c r="AM54" i="10" s="1"/>
  <c r="AJ14" i="10"/>
  <c r="AL14" i="10" s="1"/>
  <c r="AM14" i="10" s="1"/>
  <c r="AJ76" i="10"/>
  <c r="AL76" i="10" s="1"/>
  <c r="AM76" i="10" s="1"/>
  <c r="AJ39" i="10"/>
  <c r="AL39" i="10" s="1"/>
  <c r="AM39" i="10" s="1"/>
  <c r="AJ61" i="10"/>
  <c r="AL61" i="10" s="1"/>
  <c r="AM61" i="10" s="1"/>
  <c r="AJ42" i="10"/>
  <c r="AL42" i="10" s="1"/>
  <c r="AM42" i="10" s="1"/>
  <c r="AJ8" i="10"/>
  <c r="AL8" i="10" s="1"/>
  <c r="AM8" i="10" s="1"/>
  <c r="AJ64" i="10"/>
  <c r="AL64" i="10" s="1"/>
  <c r="AM64" i="10" s="1"/>
  <c r="AJ27" i="10"/>
  <c r="AL27" i="10" s="1"/>
  <c r="AM27" i="10" s="1"/>
  <c r="AJ17" i="10"/>
  <c r="AL17" i="10" s="1"/>
  <c r="AM17" i="10" s="1"/>
  <c r="AJ81" i="10"/>
  <c r="AL81" i="10" s="1"/>
  <c r="AM81" i="10" s="1"/>
  <c r="AJ62" i="10"/>
  <c r="AL62" i="10" s="1"/>
  <c r="AM62" i="10" s="1"/>
  <c r="AJ20" i="10"/>
  <c r="AL20" i="10" s="1"/>
  <c r="AM20" i="10" s="1"/>
  <c r="AJ84" i="10"/>
  <c r="AL84" i="10" s="1"/>
  <c r="AM84" i="10" s="1"/>
  <c r="AJ47" i="10"/>
  <c r="AL47" i="10" s="1"/>
  <c r="AM47" i="10" s="1"/>
  <c r="AJ21" i="10"/>
  <c r="AL21" i="10" s="1"/>
  <c r="AM21" i="10" s="1"/>
  <c r="AJ85" i="10"/>
  <c r="AL85" i="10" s="1"/>
  <c r="AM85" i="10" s="1"/>
  <c r="AJ66" i="10"/>
  <c r="AL66" i="10" s="1"/>
  <c r="AM66" i="10" s="1"/>
  <c r="AJ24" i="10"/>
  <c r="AL24" i="10" s="1"/>
  <c r="AM24" i="10" s="1"/>
  <c r="AJ88" i="10"/>
  <c r="AL88" i="10" s="1"/>
  <c r="AM88" i="10" s="1"/>
  <c r="AJ51" i="10"/>
  <c r="AL51" i="10" s="1"/>
  <c r="AM51" i="10" s="1"/>
  <c r="AJ25" i="10"/>
  <c r="AL25" i="10" s="1"/>
  <c r="AM25" i="10" s="1"/>
  <c r="AJ89" i="10"/>
  <c r="AL89" i="10" s="1"/>
  <c r="AM89" i="10" s="1"/>
  <c r="AJ70" i="10"/>
  <c r="AL70" i="10" s="1"/>
  <c r="AM70" i="10" s="1"/>
  <c r="AJ26" i="10"/>
  <c r="AL26" i="10" s="1"/>
  <c r="AM26" i="10" s="1"/>
  <c r="AJ92" i="10"/>
  <c r="AL92" i="10" s="1"/>
  <c r="AM92" i="10" s="1"/>
  <c r="AJ55" i="10"/>
  <c r="AL55" i="10" s="1"/>
  <c r="AM55" i="10" s="1"/>
  <c r="F11" i="23"/>
  <c r="H12" i="23"/>
  <c r="H13" i="23"/>
  <c r="B12" i="23"/>
  <c r="G8" i="23"/>
  <c r="D11" i="23"/>
  <c r="C9" i="23"/>
  <c r="E11" i="23"/>
  <c r="G11" i="23"/>
  <c r="H9" i="23"/>
  <c r="D13" i="23"/>
  <c r="I8" i="23"/>
  <c r="E8" i="23"/>
  <c r="F9" i="23"/>
  <c r="E6" i="23"/>
  <c r="D8" i="23"/>
  <c r="E13" i="23"/>
  <c r="H11" i="23"/>
  <c r="I6" i="23"/>
  <c r="H8" i="23"/>
  <c r="B10" i="23"/>
  <c r="H6" i="23"/>
  <c r="I13" i="23"/>
  <c r="H10" i="23"/>
  <c r="I9" i="23"/>
  <c r="I7" i="23"/>
  <c r="F7" i="23"/>
  <c r="F8" i="23"/>
  <c r="C12" i="23"/>
  <c r="B13" i="23"/>
  <c r="B7" i="23"/>
  <c r="E7" i="23"/>
  <c r="C13" i="23"/>
  <c r="D7" i="23"/>
  <c r="E10" i="23"/>
  <c r="B8" i="23"/>
  <c r="D12" i="23"/>
  <c r="I10" i="23"/>
  <c r="C11" i="23"/>
  <c r="F6" i="23"/>
  <c r="H7" i="23"/>
  <c r="G9" i="23"/>
  <c r="E12" i="23"/>
  <c r="E9" i="23"/>
  <c r="F10" i="23"/>
  <c r="G13" i="23"/>
  <c r="C6" i="23"/>
  <c r="D9" i="23"/>
  <c r="G6" i="23"/>
  <c r="G7" i="23"/>
  <c r="B11" i="23"/>
  <c r="C10" i="23"/>
  <c r="B9" i="23"/>
  <c r="G12" i="23"/>
  <c r="C8" i="23"/>
  <c r="F13" i="23"/>
  <c r="D10" i="23"/>
  <c r="D6" i="23"/>
  <c r="G10" i="23"/>
  <c r="I11" i="23"/>
  <c r="F12" i="23"/>
  <c r="C7" i="23"/>
  <c r="I12" i="23"/>
  <c r="B6" i="23"/>
  <c r="BN62" i="10" l="1"/>
  <c r="BN48" i="10"/>
  <c r="BN63" i="10"/>
  <c r="BN34" i="10"/>
  <c r="BN46" i="10"/>
  <c r="BN35" i="10"/>
  <c r="AX68" i="10"/>
  <c r="J68" i="10"/>
  <c r="AX70" i="10"/>
  <c r="J70" i="10"/>
  <c r="AX73" i="10"/>
  <c r="J73" i="10"/>
  <c r="AX72" i="10"/>
  <c r="J72" i="10"/>
  <c r="AX71" i="10"/>
  <c r="AX66" i="10"/>
  <c r="J66" i="10"/>
  <c r="AX69" i="10"/>
  <c r="J69" i="10"/>
  <c r="AX67" i="10"/>
  <c r="AX54" i="10"/>
  <c r="L54" i="10" s="1"/>
  <c r="J54" i="10"/>
  <c r="AX34" i="10"/>
  <c r="L34" i="10" s="1"/>
  <c r="J34" i="10"/>
  <c r="AX41" i="10"/>
  <c r="L41" i="10" s="1"/>
  <c r="J41" i="10"/>
  <c r="AX15" i="10"/>
  <c r="L15" i="10" s="1"/>
  <c r="J15" i="10"/>
  <c r="AX19" i="10"/>
  <c r="L19" i="10" s="1"/>
  <c r="J19" i="10"/>
  <c r="AX45" i="10"/>
  <c r="L45" i="10" s="1"/>
  <c r="J45" i="10"/>
  <c r="AX24" i="10"/>
  <c r="L24" i="10" s="1"/>
  <c r="J24" i="10"/>
  <c r="AX43" i="10"/>
  <c r="L43" i="10" s="1"/>
  <c r="J43" i="10"/>
  <c r="AX58" i="10"/>
  <c r="L58" i="10" s="1"/>
  <c r="J58" i="10"/>
  <c r="AX17" i="10"/>
  <c r="L17" i="10" s="1"/>
  <c r="J17" i="10"/>
  <c r="AX27" i="10"/>
  <c r="L27" i="10" s="1"/>
  <c r="J27" i="10"/>
  <c r="AX52" i="10"/>
  <c r="L52" i="10" s="1"/>
  <c r="J52" i="10"/>
  <c r="AX12" i="10"/>
  <c r="L12" i="10" s="1"/>
  <c r="J12" i="10"/>
  <c r="AX7" i="10"/>
  <c r="L7" i="10" s="1"/>
  <c r="J7" i="10"/>
  <c r="AX2" i="10"/>
  <c r="J2" i="10"/>
  <c r="AX46" i="10"/>
  <c r="L46" i="10" s="1"/>
  <c r="AX57" i="10"/>
  <c r="L57" i="10" s="1"/>
  <c r="AX49" i="10"/>
  <c r="L49" i="10" s="1"/>
  <c r="AX61" i="10"/>
  <c r="L61" i="10" s="1"/>
  <c r="AX48" i="10"/>
  <c r="L48" i="10" s="1"/>
  <c r="AX5" i="10"/>
  <c r="L5" i="10" s="1"/>
  <c r="AX13" i="10"/>
  <c r="L13" i="10" s="1"/>
  <c r="AX20" i="10"/>
  <c r="L20" i="10" s="1"/>
  <c r="AX18" i="10"/>
  <c r="L18" i="10" s="1"/>
  <c r="AX64" i="10"/>
  <c r="L64" i="10" s="1"/>
  <c r="AX3" i="10"/>
  <c r="L3" i="10" s="1"/>
  <c r="AX56" i="10"/>
  <c r="L56" i="10" s="1"/>
  <c r="AX37" i="10"/>
  <c r="L37" i="10" s="1"/>
  <c r="AX62" i="10"/>
  <c r="L62" i="10" s="1"/>
  <c r="AX16" i="10"/>
  <c r="L16" i="10" s="1"/>
  <c r="AX6" i="10"/>
  <c r="L6" i="10" s="1"/>
  <c r="AX23" i="10"/>
  <c r="L23" i="10" s="1"/>
  <c r="AX25" i="10"/>
  <c r="L25" i="10" s="1"/>
  <c r="AX38" i="10"/>
  <c r="L38" i="10" s="1"/>
  <c r="AX31" i="10"/>
  <c r="L31" i="10" s="1"/>
  <c r="AX53" i="10"/>
  <c r="L53" i="10" s="1"/>
  <c r="AX50" i="10"/>
  <c r="L50" i="10" s="1"/>
  <c r="AX65" i="10"/>
  <c r="L65" i="10" s="1"/>
  <c r="AX42" i="10"/>
  <c r="L42" i="10" s="1"/>
  <c r="AX55" i="10"/>
  <c r="L55" i="10" s="1"/>
  <c r="AX8" i="10"/>
  <c r="L8" i="10" s="1"/>
  <c r="AX4" i="10"/>
  <c r="L4" i="10" s="1"/>
  <c r="AX28" i="10"/>
  <c r="L28" i="10" s="1"/>
  <c r="AX26" i="10"/>
  <c r="L26" i="10" s="1"/>
  <c r="AX32" i="10"/>
  <c r="L32" i="10" s="1"/>
  <c r="AX35" i="10"/>
  <c r="L35" i="10" s="1"/>
  <c r="AX36" i="10"/>
  <c r="L36" i="10" s="1"/>
  <c r="AX10" i="10"/>
  <c r="L10" i="10" s="1"/>
  <c r="AX21" i="10"/>
  <c r="L21" i="10" s="1"/>
  <c r="AX47" i="10"/>
  <c r="L47" i="10" s="1"/>
  <c r="AX44" i="10"/>
  <c r="L44" i="10" s="1"/>
  <c r="AX9" i="10"/>
  <c r="L9" i="10" s="1"/>
  <c r="AX33" i="10"/>
  <c r="L33" i="10" s="1"/>
  <c r="AX40" i="10"/>
  <c r="L40" i="10" s="1"/>
  <c r="AX59" i="10"/>
  <c r="L59" i="10" s="1"/>
  <c r="AX14" i="10"/>
  <c r="L14" i="10" s="1"/>
  <c r="AX22" i="10"/>
  <c r="L22" i="10" s="1"/>
  <c r="AX60" i="10"/>
  <c r="L60" i="10" s="1"/>
  <c r="AX30" i="10"/>
  <c r="L30" i="10" s="1"/>
  <c r="AX63" i="10"/>
  <c r="L63" i="10" s="1"/>
  <c r="AX51" i="10"/>
  <c r="L51" i="10" s="1"/>
  <c r="AX11" i="10"/>
  <c r="L11" i="10" s="1"/>
  <c r="AX29" i="10"/>
  <c r="L29" i="10" s="1"/>
  <c r="AX39" i="10"/>
  <c r="L39" i="10" s="1"/>
  <c r="BN8" i="10"/>
  <c r="E18" i="10"/>
  <c r="E12" i="10"/>
  <c r="E13" i="10"/>
  <c r="E10" i="10"/>
  <c r="F46" i="10"/>
  <c r="F59" i="10"/>
  <c r="E62" i="10"/>
  <c r="F73" i="10"/>
  <c r="F52" i="10"/>
  <c r="F68" i="10"/>
  <c r="F39" i="10"/>
  <c r="E64" i="10"/>
  <c r="E72" i="10"/>
  <c r="F60" i="10"/>
  <c r="E41" i="10"/>
  <c r="F44" i="10"/>
  <c r="F56" i="10"/>
  <c r="E61" i="10"/>
  <c r="E39" i="10"/>
  <c r="F49" i="10"/>
  <c r="F50" i="10"/>
  <c r="F47" i="10"/>
  <c r="E54" i="10"/>
  <c r="E52" i="10"/>
  <c r="E11" i="10"/>
  <c r="E15" i="10"/>
  <c r="E6" i="10"/>
  <c r="E3" i="10"/>
  <c r="F51" i="10"/>
  <c r="E73" i="10"/>
  <c r="E59" i="10"/>
  <c r="F35" i="10"/>
  <c r="F37" i="10"/>
  <c r="E35" i="10"/>
  <c r="F53" i="10"/>
  <c r="F43" i="10"/>
  <c r="F48" i="10"/>
  <c r="F61" i="10"/>
  <c r="E38" i="10"/>
  <c r="E66" i="10"/>
  <c r="F54" i="10"/>
  <c r="E71" i="10"/>
  <c r="E53" i="10"/>
  <c r="F71" i="10"/>
  <c r="F64" i="10"/>
  <c r="E56" i="10"/>
  <c r="F65" i="10"/>
  <c r="E40" i="10"/>
  <c r="E14" i="10"/>
  <c r="E17" i="10"/>
  <c r="E4" i="10"/>
  <c r="E8" i="10"/>
  <c r="E55" i="10"/>
  <c r="F36" i="10"/>
  <c r="E36" i="10"/>
  <c r="F66" i="10"/>
  <c r="F34" i="10"/>
  <c r="F55" i="10"/>
  <c r="F40" i="10"/>
  <c r="E65" i="10"/>
  <c r="E37" i="10"/>
  <c r="E47" i="10"/>
  <c r="F69" i="10"/>
  <c r="E43" i="10"/>
  <c r="F72" i="10"/>
  <c r="F41" i="10"/>
  <c r="F57" i="10"/>
  <c r="F63" i="10"/>
  <c r="F38" i="10"/>
  <c r="F70" i="10"/>
  <c r="E67" i="10"/>
  <c r="E60" i="10"/>
  <c r="BN18" i="10"/>
  <c r="BN2" i="10"/>
  <c r="BN19" i="10"/>
  <c r="BN3" i="10"/>
  <c r="E7" i="10"/>
  <c r="E16" i="10"/>
  <c r="E5" i="10"/>
  <c r="E9" i="10"/>
  <c r="E45" i="10"/>
  <c r="F58" i="10"/>
  <c r="E57" i="10"/>
  <c r="E48" i="10"/>
  <c r="E34" i="10"/>
  <c r="E46" i="10"/>
  <c r="E68" i="10"/>
  <c r="E58" i="10"/>
  <c r="E69" i="10"/>
  <c r="E42" i="10"/>
  <c r="F45" i="10"/>
  <c r="F42" i="10"/>
  <c r="E44" i="10"/>
  <c r="F62" i="10"/>
  <c r="E49" i="10"/>
  <c r="E50" i="10"/>
  <c r="E70" i="10"/>
  <c r="E63" i="10"/>
  <c r="F67" i="10"/>
  <c r="E51" i="10"/>
  <c r="A40" i="9"/>
  <c r="D39" i="9"/>
  <c r="A47" i="21"/>
  <c r="E21" i="10"/>
  <c r="E31" i="10"/>
  <c r="E30" i="10"/>
  <c r="E33" i="10"/>
  <c r="E32" i="10"/>
  <c r="E27" i="10"/>
  <c r="E26" i="10"/>
  <c r="E25" i="10"/>
  <c r="E28" i="10"/>
  <c r="E23" i="10"/>
  <c r="E22" i="10"/>
  <c r="E24" i="10"/>
  <c r="E29" i="10"/>
  <c r="E20" i="10"/>
  <c r="E19" i="10"/>
  <c r="AR2" i="10"/>
  <c r="AS2" i="10" s="1"/>
  <c r="E2" i="10"/>
  <c r="AR96" i="10"/>
  <c r="AS96" i="10" s="1"/>
  <c r="AR87" i="10"/>
  <c r="AS87" i="10" s="1"/>
  <c r="AR70" i="10"/>
  <c r="AS70" i="10" s="1"/>
  <c r="AR77" i="10"/>
  <c r="AS77" i="10" s="1"/>
  <c r="AR8" i="10"/>
  <c r="AR19" i="10"/>
  <c r="AS19" i="10" s="1"/>
  <c r="AR80" i="10"/>
  <c r="AS80" i="10" s="1"/>
  <c r="AR71" i="10"/>
  <c r="AS71" i="10" s="1"/>
  <c r="AR54" i="10"/>
  <c r="AS54" i="10" s="1"/>
  <c r="AR61" i="10"/>
  <c r="AS61" i="10" s="1"/>
  <c r="AR39" i="10"/>
  <c r="AS39" i="10" s="1"/>
  <c r="AR43" i="10"/>
  <c r="AS43" i="10" s="1"/>
  <c r="AR76" i="10"/>
  <c r="AS76" i="10" s="1"/>
  <c r="AR67" i="10"/>
  <c r="AS67" i="10" s="1"/>
  <c r="AR50" i="10"/>
  <c r="AS50" i="10" s="1"/>
  <c r="AR57" i="10"/>
  <c r="AS57" i="10" s="1"/>
  <c r="AR31" i="10"/>
  <c r="AS31" i="10" s="1"/>
  <c r="AR35" i="10"/>
  <c r="AS35" i="10" s="1"/>
  <c r="AR72" i="10"/>
  <c r="AS72" i="10" s="1"/>
  <c r="AR63" i="10"/>
  <c r="AS63" i="10" s="1"/>
  <c r="AR46" i="10"/>
  <c r="AS46" i="10" s="1"/>
  <c r="AR53" i="10"/>
  <c r="AS53" i="10" s="1"/>
  <c r="AR27" i="10"/>
  <c r="AS27" i="10" s="1"/>
  <c r="AR29" i="10"/>
  <c r="AS29" i="10" s="1"/>
  <c r="AR15" i="10"/>
  <c r="AR52" i="10"/>
  <c r="AS52" i="10" s="1"/>
  <c r="AR90" i="10"/>
  <c r="AS90" i="10" s="1"/>
  <c r="AR97" i="10"/>
  <c r="AS97" i="10" s="1"/>
  <c r="AR33" i="10"/>
  <c r="AS33" i="10" s="1"/>
  <c r="AR6" i="10"/>
  <c r="AR64" i="10"/>
  <c r="AS64" i="10" s="1"/>
  <c r="AR55" i="10"/>
  <c r="AS55" i="10" s="1"/>
  <c r="AR38" i="10"/>
  <c r="AS38" i="10" s="1"/>
  <c r="AR45" i="10"/>
  <c r="AS45" i="10" s="1"/>
  <c r="AR40" i="10"/>
  <c r="AS40" i="10" s="1"/>
  <c r="AR21" i="10"/>
  <c r="AS21" i="10" s="1"/>
  <c r="AR60" i="10"/>
  <c r="AS60" i="10" s="1"/>
  <c r="AR51" i="10"/>
  <c r="AS51" i="10" s="1"/>
  <c r="AR34" i="10"/>
  <c r="AS34" i="10" s="1"/>
  <c r="AR41" i="10"/>
  <c r="AS41" i="10" s="1"/>
  <c r="AR32" i="10"/>
  <c r="AS32" i="10" s="1"/>
  <c r="AR17" i="10"/>
  <c r="AR56" i="10"/>
  <c r="AS56" i="10" s="1"/>
  <c r="AR94" i="10"/>
  <c r="AS94" i="10" s="1"/>
  <c r="AR30" i="10"/>
  <c r="AS30" i="10" s="1"/>
  <c r="AR37" i="10"/>
  <c r="AS37" i="10" s="1"/>
  <c r="AR26" i="10"/>
  <c r="AS26" i="10" s="1"/>
  <c r="AR13" i="10"/>
  <c r="AR9" i="10"/>
  <c r="AR91" i="10"/>
  <c r="AS91" i="10" s="1"/>
  <c r="AR74" i="10"/>
  <c r="AS74" i="10" s="1"/>
  <c r="AR81" i="10"/>
  <c r="AS81" i="10" s="1"/>
  <c r="AR20" i="10"/>
  <c r="AS20" i="10" s="1"/>
  <c r="AR25" i="10"/>
  <c r="AS25" i="10" s="1"/>
  <c r="AR48" i="10"/>
  <c r="AS48" i="10" s="1"/>
  <c r="AR86" i="10"/>
  <c r="AS86" i="10" s="1"/>
  <c r="AR93" i="10"/>
  <c r="AS93" i="10" s="1"/>
  <c r="AR36" i="10"/>
  <c r="AS36" i="10" s="1"/>
  <c r="AR18" i="10"/>
  <c r="AS18" i="10" s="1"/>
  <c r="AR5" i="10"/>
  <c r="AR44" i="10"/>
  <c r="AS44" i="10" s="1"/>
  <c r="AR82" i="10"/>
  <c r="AS82" i="10" s="1"/>
  <c r="AR89" i="10"/>
  <c r="AS89" i="10" s="1"/>
  <c r="AR28" i="10"/>
  <c r="AS28" i="10" s="1"/>
  <c r="AR14" i="10"/>
  <c r="AR12" i="10"/>
  <c r="AR95" i="10"/>
  <c r="AS95" i="10" s="1"/>
  <c r="AR78" i="10"/>
  <c r="AS78" i="10" s="1"/>
  <c r="AR85" i="10"/>
  <c r="AS85" i="10" s="1"/>
  <c r="AR24" i="10"/>
  <c r="AS24" i="10" s="1"/>
  <c r="AR10" i="10"/>
  <c r="AR23" i="10"/>
  <c r="AS23" i="10" s="1"/>
  <c r="AR84" i="10"/>
  <c r="AS84" i="10" s="1"/>
  <c r="AR75" i="10"/>
  <c r="AS75" i="10" s="1"/>
  <c r="AR58" i="10"/>
  <c r="AS58" i="10" s="1"/>
  <c r="AR65" i="10"/>
  <c r="AS65" i="10" s="1"/>
  <c r="AR47" i="10"/>
  <c r="AS47" i="10" s="1"/>
  <c r="AR11" i="10"/>
  <c r="AR92" i="10"/>
  <c r="AS92" i="10" s="1"/>
  <c r="AR83" i="10"/>
  <c r="AS83" i="10" s="1"/>
  <c r="AR66" i="10"/>
  <c r="AS66" i="10" s="1"/>
  <c r="AR73" i="10"/>
  <c r="AS73" i="10" s="1"/>
  <c r="AR16" i="10"/>
  <c r="AR88" i="10"/>
  <c r="AS88" i="10" s="1"/>
  <c r="AR79" i="10"/>
  <c r="AS79" i="10" s="1"/>
  <c r="AR62" i="10"/>
  <c r="AS62" i="10" s="1"/>
  <c r="AR69" i="10"/>
  <c r="AS69" i="10" s="1"/>
  <c r="AR3" i="10"/>
  <c r="AR4" i="10"/>
  <c r="AR22" i="10"/>
  <c r="AS22" i="10" s="1"/>
  <c r="AR68" i="10"/>
  <c r="AS68" i="10" s="1"/>
  <c r="AR59" i="10"/>
  <c r="AS59" i="10" s="1"/>
  <c r="AR42" i="10"/>
  <c r="AS42" i="10" s="1"/>
  <c r="AR49" i="10"/>
  <c r="AS49" i="10" s="1"/>
  <c r="AR7" i="10"/>
  <c r="F19" i="10" l="1"/>
  <c r="F31" i="10"/>
  <c r="F30" i="10"/>
  <c r="F20" i="10"/>
  <c r="F24" i="10"/>
  <c r="F28" i="10"/>
  <c r="F32" i="10"/>
  <c r="F21" i="10"/>
  <c r="F25" i="10"/>
  <c r="F29" i="10"/>
  <c r="F33" i="10"/>
  <c r="F18" i="10"/>
  <c r="F22" i="10"/>
  <c r="F26" i="10"/>
  <c r="F23" i="10"/>
  <c r="F27" i="10"/>
  <c r="L2" i="10"/>
  <c r="M2" i="10" s="1"/>
  <c r="M70" i="23"/>
  <c r="I70" i="23"/>
  <c r="E70" i="23"/>
  <c r="L69" i="23"/>
  <c r="H69" i="23"/>
  <c r="D69" i="23"/>
  <c r="K68" i="23"/>
  <c r="G68" i="23"/>
  <c r="C68" i="23"/>
  <c r="J67" i="23"/>
  <c r="F67" i="23"/>
  <c r="M66" i="23"/>
  <c r="I66" i="23"/>
  <c r="E66" i="23"/>
  <c r="L65" i="23"/>
  <c r="H65" i="23"/>
  <c r="D65" i="23"/>
  <c r="K64" i="23"/>
  <c r="G64" i="23"/>
  <c r="C64" i="23"/>
  <c r="M69" i="23"/>
  <c r="L68" i="23"/>
  <c r="K67" i="23"/>
  <c r="J66" i="23"/>
  <c r="I65" i="23"/>
  <c r="L64" i="23"/>
  <c r="L70" i="23"/>
  <c r="H70" i="23"/>
  <c r="D70" i="23"/>
  <c r="K69" i="23"/>
  <c r="G69" i="23"/>
  <c r="C69" i="23"/>
  <c r="J68" i="23"/>
  <c r="F68" i="23"/>
  <c r="M67" i="23"/>
  <c r="I67" i="23"/>
  <c r="E67" i="23"/>
  <c r="L66" i="23"/>
  <c r="H66" i="23"/>
  <c r="D66" i="23"/>
  <c r="K65" i="23"/>
  <c r="G65" i="23"/>
  <c r="C65" i="23"/>
  <c r="J64" i="23"/>
  <c r="F64" i="23"/>
  <c r="F70" i="23"/>
  <c r="E69" i="23"/>
  <c r="D68" i="23"/>
  <c r="C67" i="23"/>
  <c r="M65" i="23"/>
  <c r="H64" i="23"/>
  <c r="K70" i="23"/>
  <c r="G70" i="23"/>
  <c r="C70" i="23"/>
  <c r="J69" i="23"/>
  <c r="F69" i="23"/>
  <c r="M68" i="23"/>
  <c r="I68" i="23"/>
  <c r="E68" i="23"/>
  <c r="L67" i="23"/>
  <c r="H67" i="23"/>
  <c r="D67" i="23"/>
  <c r="K66" i="23"/>
  <c r="G66" i="23"/>
  <c r="C66" i="23"/>
  <c r="J65" i="23"/>
  <c r="F65" i="23"/>
  <c r="M64" i="23"/>
  <c r="I64" i="23"/>
  <c r="E64" i="23"/>
  <c r="J70" i="23"/>
  <c r="I69" i="23"/>
  <c r="H68" i="23"/>
  <c r="G67" i="23"/>
  <c r="F66" i="23"/>
  <c r="E65" i="23"/>
  <c r="D64" i="23"/>
  <c r="M63" i="23"/>
  <c r="I63" i="23"/>
  <c r="E63" i="23"/>
  <c r="L63" i="23"/>
  <c r="H63" i="23"/>
  <c r="D63" i="23"/>
  <c r="F63" i="23"/>
  <c r="K63" i="23"/>
  <c r="G63" i="23"/>
  <c r="C63" i="23"/>
  <c r="J63" i="23"/>
  <c r="B70" i="23"/>
  <c r="B69" i="23"/>
  <c r="B65" i="23"/>
  <c r="B68" i="23"/>
  <c r="B64" i="23"/>
  <c r="B67" i="23"/>
  <c r="B66" i="23"/>
  <c r="B63" i="23"/>
  <c r="M29" i="10"/>
  <c r="M30" i="10"/>
  <c r="M59" i="10"/>
  <c r="M44" i="10"/>
  <c r="M36" i="10"/>
  <c r="M28" i="10"/>
  <c r="M42" i="10"/>
  <c r="M31" i="10"/>
  <c r="M6" i="10"/>
  <c r="M56" i="10"/>
  <c r="M20" i="10"/>
  <c r="M61" i="10"/>
  <c r="M11" i="10"/>
  <c r="M60" i="10"/>
  <c r="M40" i="10"/>
  <c r="M47" i="10"/>
  <c r="M35" i="10"/>
  <c r="M4" i="10"/>
  <c r="M65" i="10"/>
  <c r="M38" i="10"/>
  <c r="M16" i="10"/>
  <c r="M3" i="10"/>
  <c r="M13" i="10"/>
  <c r="M49" i="10"/>
  <c r="M12" i="10"/>
  <c r="M27" i="10"/>
  <c r="M58" i="10"/>
  <c r="M24" i="10"/>
  <c r="M19" i="10"/>
  <c r="M41" i="10"/>
  <c r="M54" i="10"/>
  <c r="M51" i="10"/>
  <c r="M22" i="10"/>
  <c r="M33" i="10"/>
  <c r="M21" i="10"/>
  <c r="M32" i="10"/>
  <c r="M8" i="10"/>
  <c r="M50" i="10"/>
  <c r="M25" i="10"/>
  <c r="M62" i="10"/>
  <c r="M64" i="10"/>
  <c r="M5" i="10"/>
  <c r="M57" i="10"/>
  <c r="M39" i="10"/>
  <c r="M63" i="10"/>
  <c r="M14" i="10"/>
  <c r="M9" i="10"/>
  <c r="M10" i="10"/>
  <c r="M26" i="10"/>
  <c r="M55" i="10"/>
  <c r="M53" i="10"/>
  <c r="M23" i="10"/>
  <c r="M37" i="10"/>
  <c r="M18" i="10"/>
  <c r="M48" i="10"/>
  <c r="M46" i="10"/>
  <c r="M7" i="10"/>
  <c r="M52" i="10"/>
  <c r="M17" i="10"/>
  <c r="M43" i="10"/>
  <c r="M45" i="10"/>
  <c r="M15" i="10"/>
  <c r="M34" i="10"/>
  <c r="A41" i="9"/>
  <c r="D40" i="9"/>
  <c r="A48" i="21"/>
  <c r="AS7" i="10"/>
  <c r="F7" i="10"/>
  <c r="AS16" i="10"/>
  <c r="F16" i="10"/>
  <c r="AS10" i="10"/>
  <c r="F10" i="10"/>
  <c r="AS11" i="10"/>
  <c r="F11" i="10"/>
  <c r="AS12" i="10"/>
  <c r="F12" i="10"/>
  <c r="AS17" i="10"/>
  <c r="F17" i="10"/>
  <c r="AS6" i="10"/>
  <c r="F6" i="10"/>
  <c r="AS4" i="10"/>
  <c r="F4" i="10"/>
  <c r="AS9" i="10"/>
  <c r="F9" i="10"/>
  <c r="AS15" i="10"/>
  <c r="F15" i="10"/>
  <c r="AS8" i="10"/>
  <c r="F8" i="10"/>
  <c r="AS3" i="10"/>
  <c r="M41" i="23" s="1"/>
  <c r="F3" i="10"/>
  <c r="AS14" i="10"/>
  <c r="F14" i="10"/>
  <c r="AS5" i="10"/>
  <c r="F5" i="10"/>
  <c r="AS13" i="10"/>
  <c r="F13" i="10"/>
  <c r="F2" i="10"/>
  <c r="E21" i="23" l="1"/>
  <c r="C33" i="23"/>
  <c r="F29" i="23"/>
  <c r="F21" i="23"/>
  <c r="D33" i="23"/>
  <c r="G29" i="23"/>
  <c r="G25" i="23"/>
  <c r="B25" i="23"/>
  <c r="E29" i="23"/>
  <c r="D25" i="23"/>
  <c r="G21" i="23"/>
  <c r="F33" i="23"/>
  <c r="B29" i="23"/>
  <c r="D21" i="23"/>
  <c r="G33" i="23"/>
  <c r="C29" i="23"/>
  <c r="C25" i="23"/>
  <c r="E33" i="23"/>
  <c r="D29" i="23"/>
  <c r="F25" i="23"/>
  <c r="C21" i="23"/>
  <c r="B33" i="23"/>
  <c r="E25" i="23"/>
  <c r="B21" i="23"/>
  <c r="M40" i="23"/>
  <c r="M42" i="23"/>
  <c r="C49" i="23"/>
  <c r="I21" i="23"/>
  <c r="K53" i="23"/>
  <c r="N49" i="23"/>
  <c r="J41" i="23"/>
  <c r="G45" i="23"/>
  <c r="L53" i="23"/>
  <c r="B45" i="23"/>
  <c r="N45" i="23"/>
  <c r="J25" i="23"/>
  <c r="L41" i="23"/>
  <c r="C45" i="23"/>
  <c r="N29" i="23"/>
  <c r="J53" i="23"/>
  <c r="K33" i="23"/>
  <c r="C41" i="23"/>
  <c r="G41" i="23"/>
  <c r="I53" i="23"/>
  <c r="K29" i="23"/>
  <c r="F53" i="23"/>
  <c r="I25" i="23"/>
  <c r="D45" i="23"/>
  <c r="K49" i="23"/>
  <c r="M21" i="23"/>
  <c r="D41" i="23"/>
  <c r="I49" i="23"/>
  <c r="B49" i="23"/>
  <c r="F41" i="23"/>
  <c r="E49" i="23"/>
  <c r="M53" i="23"/>
  <c r="F45" i="23"/>
  <c r="N33" i="23"/>
  <c r="E45" i="23"/>
  <c r="K41" i="23"/>
  <c r="L29" i="23"/>
  <c r="L33" i="23"/>
  <c r="J49" i="23"/>
  <c r="B41" i="23"/>
  <c r="L21" i="23"/>
  <c r="N25" i="23"/>
  <c r="K25" i="23"/>
  <c r="C53" i="23"/>
  <c r="B53" i="23"/>
  <c r="E53" i="23"/>
  <c r="J21" i="23"/>
  <c r="N41" i="23"/>
  <c r="N21" i="23"/>
  <c r="G49" i="23"/>
  <c r="F49" i="23"/>
  <c r="M33" i="23"/>
  <c r="J29" i="23"/>
  <c r="D49" i="23"/>
  <c r="L45" i="23"/>
  <c r="K45" i="23"/>
  <c r="I45" i="23"/>
  <c r="K21" i="23"/>
  <c r="I41" i="23"/>
  <c r="J33" i="23"/>
  <c r="I33" i="23"/>
  <c r="M49" i="23"/>
  <c r="N53" i="23"/>
  <c r="G53" i="23"/>
  <c r="I29" i="23"/>
  <c r="L25" i="23"/>
  <c r="E41" i="23"/>
  <c r="M45" i="23"/>
  <c r="L49" i="23"/>
  <c r="M25" i="23"/>
  <c r="M29" i="23"/>
  <c r="J45" i="23"/>
  <c r="D53" i="23"/>
  <c r="D41" i="9"/>
  <c r="A42" i="9"/>
  <c r="A49" i="21"/>
  <c r="M48" i="23" l="1"/>
  <c r="M50" i="23"/>
  <c r="M44" i="23"/>
  <c r="M46" i="23"/>
  <c r="G20" i="23"/>
  <c r="G22" i="23"/>
  <c r="E40" i="23"/>
  <c r="E42" i="23"/>
  <c r="J32" i="23"/>
  <c r="J34" i="23"/>
  <c r="F30" i="23"/>
  <c r="F28" i="23"/>
  <c r="G50" i="23"/>
  <c r="G48" i="23"/>
  <c r="K26" i="23"/>
  <c r="K24" i="23"/>
  <c r="D52" i="23"/>
  <c r="D54" i="23"/>
  <c r="L48" i="23"/>
  <c r="L50" i="23"/>
  <c r="L26" i="23"/>
  <c r="L24" i="23"/>
  <c r="N52" i="23"/>
  <c r="N54" i="23"/>
  <c r="I42" i="23"/>
  <c r="I40" i="23"/>
  <c r="K44" i="23"/>
  <c r="K46" i="23"/>
  <c r="J30" i="23"/>
  <c r="J28" i="23"/>
  <c r="N22" i="23"/>
  <c r="N20" i="23"/>
  <c r="B54" i="23"/>
  <c r="B52" i="23"/>
  <c r="G30" i="23"/>
  <c r="G28" i="23"/>
  <c r="J50" i="23"/>
  <c r="J48" i="23"/>
  <c r="L30" i="23"/>
  <c r="L28" i="23"/>
  <c r="C20" i="23"/>
  <c r="C22" i="23"/>
  <c r="M52" i="23"/>
  <c r="M54" i="23"/>
  <c r="F40" i="23"/>
  <c r="F42" i="23"/>
  <c r="F26" i="23"/>
  <c r="F24" i="23"/>
  <c r="D44" i="23"/>
  <c r="D46" i="23"/>
  <c r="I26" i="23"/>
  <c r="I24" i="23"/>
  <c r="I54" i="23"/>
  <c r="I52" i="23"/>
  <c r="K34" i="23"/>
  <c r="K32" i="23"/>
  <c r="C46" i="23"/>
  <c r="C44" i="23"/>
  <c r="E30" i="23"/>
  <c r="E28" i="23"/>
  <c r="D26" i="23"/>
  <c r="D24" i="23"/>
  <c r="I22" i="23"/>
  <c r="I20" i="23"/>
  <c r="I28" i="23"/>
  <c r="I30" i="23"/>
  <c r="F22" i="23"/>
  <c r="F20" i="23"/>
  <c r="L44" i="23"/>
  <c r="L46" i="23"/>
  <c r="M32" i="23"/>
  <c r="M34" i="23"/>
  <c r="N42" i="23"/>
  <c r="N40" i="23"/>
  <c r="C54" i="23"/>
  <c r="C52" i="23"/>
  <c r="N26" i="23"/>
  <c r="N24" i="23"/>
  <c r="D34" i="23"/>
  <c r="D32" i="23"/>
  <c r="K42" i="23"/>
  <c r="K40" i="23"/>
  <c r="C24" i="23"/>
  <c r="C26" i="23"/>
  <c r="E48" i="23"/>
  <c r="E50" i="23"/>
  <c r="B48" i="23"/>
  <c r="B50" i="23"/>
  <c r="E20" i="23"/>
  <c r="E22" i="23"/>
  <c r="D28" i="23"/>
  <c r="D30" i="23"/>
  <c r="F52" i="23"/>
  <c r="F54" i="23"/>
  <c r="B30" i="23"/>
  <c r="B28" i="23"/>
  <c r="J54" i="23"/>
  <c r="J52" i="23"/>
  <c r="L40" i="23"/>
  <c r="L42" i="23"/>
  <c r="B46" i="23"/>
  <c r="B44" i="23"/>
  <c r="J42" i="23"/>
  <c r="J40" i="23"/>
  <c r="C48" i="23"/>
  <c r="C50" i="23"/>
  <c r="J44" i="23"/>
  <c r="J46" i="23"/>
  <c r="G52" i="23"/>
  <c r="G54" i="23"/>
  <c r="K22" i="23"/>
  <c r="K20" i="23"/>
  <c r="D50" i="23"/>
  <c r="D48" i="23"/>
  <c r="F50" i="23"/>
  <c r="F48" i="23"/>
  <c r="J22" i="23"/>
  <c r="J20" i="23"/>
  <c r="G26" i="23"/>
  <c r="G24" i="23"/>
  <c r="L22" i="23"/>
  <c r="L20" i="23"/>
  <c r="D22" i="23"/>
  <c r="D20" i="23"/>
  <c r="E44" i="23"/>
  <c r="E46" i="23"/>
  <c r="N34" i="23"/>
  <c r="N32" i="23"/>
  <c r="E32" i="23"/>
  <c r="E34" i="23"/>
  <c r="I50" i="23"/>
  <c r="I48" i="23"/>
  <c r="M20" i="23"/>
  <c r="M22" i="23"/>
  <c r="C32" i="23"/>
  <c r="C34" i="23"/>
  <c r="K30" i="23"/>
  <c r="K28" i="23"/>
  <c r="G42" i="23"/>
  <c r="G40" i="23"/>
  <c r="N30" i="23"/>
  <c r="N28" i="23"/>
  <c r="J26" i="23"/>
  <c r="J24" i="23"/>
  <c r="L54" i="23"/>
  <c r="L52" i="23"/>
  <c r="N50" i="23"/>
  <c r="N48" i="23"/>
  <c r="C30" i="23"/>
  <c r="C28" i="23"/>
  <c r="M28" i="23"/>
  <c r="M30" i="23"/>
  <c r="I32" i="23"/>
  <c r="I34" i="23"/>
  <c r="M24" i="23"/>
  <c r="M26" i="23"/>
  <c r="E24" i="23"/>
  <c r="E26" i="23"/>
  <c r="I46" i="23"/>
  <c r="I44" i="23"/>
  <c r="E54" i="23"/>
  <c r="E52" i="23"/>
  <c r="B42" i="23"/>
  <c r="B40" i="23"/>
  <c r="L34" i="23"/>
  <c r="L32" i="23"/>
  <c r="F34" i="23"/>
  <c r="F32" i="23"/>
  <c r="F44" i="23"/>
  <c r="F46" i="23"/>
  <c r="B34" i="23"/>
  <c r="B32" i="23"/>
  <c r="D40" i="23"/>
  <c r="D42" i="23"/>
  <c r="K48" i="23"/>
  <c r="K50" i="23"/>
  <c r="B20" i="23"/>
  <c r="B22" i="23"/>
  <c r="B26" i="23"/>
  <c r="B24" i="23"/>
  <c r="C42" i="23"/>
  <c r="C40" i="23"/>
  <c r="G34" i="23"/>
  <c r="G32" i="23"/>
  <c r="N46" i="23"/>
  <c r="N44" i="23"/>
  <c r="G44" i="23"/>
  <c r="G46" i="23"/>
  <c r="K54" i="23"/>
  <c r="K52" i="23"/>
  <c r="D42" i="9"/>
  <c r="A43" i="9"/>
  <c r="A50" i="21"/>
  <c r="D43" i="9" l="1"/>
  <c r="A44" i="9"/>
  <c r="A51" i="21"/>
  <c r="D44" i="9" l="1"/>
  <c r="A45" i="9"/>
  <c r="A52" i="2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D45" i="9" l="1"/>
  <c r="A46" i="9"/>
  <c r="A47" i="9" l="1"/>
  <c r="D46" i="9"/>
  <c r="D47" i="9" l="1"/>
  <c r="A48" i="9"/>
  <c r="D48" i="9" l="1"/>
  <c r="A49" i="9"/>
  <c r="A50" i="9" l="1"/>
  <c r="D49" i="9"/>
  <c r="D50" i="9" l="1"/>
  <c r="A51" i="9"/>
  <c r="D51" i="9" l="1"/>
  <c r="A52" i="9"/>
  <c r="D52" i="9" l="1"/>
  <c r="A53" i="9"/>
  <c r="D53" i="9" l="1"/>
  <c r="A54" i="9"/>
  <c r="D54" i="9" l="1"/>
  <c r="A55" i="9"/>
  <c r="A56" i="9" l="1"/>
  <c r="D55" i="9"/>
  <c r="D56" i="9" l="1"/>
  <c r="A57" i="9"/>
  <c r="D57" i="9" l="1"/>
  <c r="A58" i="9"/>
  <c r="D58" i="9" l="1"/>
  <c r="A59" i="9"/>
  <c r="D59" i="9" l="1"/>
  <c r="A60" i="9"/>
  <c r="A61" i="9" l="1"/>
  <c r="D60" i="9"/>
  <c r="D61" i="9" l="1"/>
  <c r="A62" i="9"/>
  <c r="D62" i="9" l="1"/>
  <c r="A63" i="9"/>
  <c r="D63" i="9" l="1"/>
  <c r="A64" i="9"/>
  <c r="D64" i="9" l="1"/>
  <c r="A65" i="9"/>
  <c r="D65" i="9" l="1"/>
  <c r="A66" i="9"/>
  <c r="D66" i="9" l="1"/>
  <c r="A67" i="9"/>
  <c r="D67" i="9" l="1"/>
  <c r="A68" i="9"/>
  <c r="D68" i="9" l="1"/>
  <c r="A69" i="9"/>
  <c r="D69" i="9" l="1"/>
  <c r="A70" i="9"/>
  <c r="D70" i="9" l="1"/>
  <c r="A71" i="9"/>
  <c r="D71" i="9" l="1"/>
  <c r="A72" i="9"/>
  <c r="D72" i="9" l="1"/>
  <c r="A73" i="9"/>
  <c r="A74" i="9" l="1"/>
  <c r="D73" i="9"/>
  <c r="D74" i="9" l="1"/>
  <c r="A75" i="9"/>
  <c r="A76" i="9" l="1"/>
  <c r="D75" i="9"/>
  <c r="D76" i="9" l="1"/>
  <c r="A77" i="9"/>
  <c r="D77" i="9" l="1"/>
  <c r="A78" i="9"/>
  <c r="D78" i="9" l="1"/>
  <c r="A79" i="9"/>
  <c r="D79" i="9" l="1"/>
  <c r="A80" i="9"/>
  <c r="D80" i="9" l="1"/>
  <c r="A81" i="9"/>
  <c r="A82" i="9" l="1"/>
  <c r="D81" i="9"/>
  <c r="D82" i="9" l="1"/>
  <c r="A83" i="9"/>
  <c r="D83" i="9" l="1"/>
  <c r="A84" i="9"/>
  <c r="D84" i="9" l="1"/>
  <c r="A85" i="9"/>
  <c r="A86" i="9" l="1"/>
  <c r="D85" i="9"/>
  <c r="D86" i="9" l="1"/>
  <c r="A87" i="9"/>
  <c r="D87" i="9" l="1"/>
  <c r="A88" i="9"/>
  <c r="D88" i="9" l="1"/>
  <c r="A89" i="9"/>
  <c r="D89" i="9" l="1"/>
  <c r="A90" i="9"/>
  <c r="D90" i="9" l="1"/>
  <c r="A91" i="9"/>
  <c r="A92" i="9" l="1"/>
  <c r="D91" i="9"/>
  <c r="D92" i="9" l="1"/>
  <c r="A93" i="9"/>
  <c r="A94" i="9" l="1"/>
  <c r="D93" i="9"/>
  <c r="D94" i="9" l="1"/>
  <c r="A95" i="9"/>
  <c r="A96" i="9" l="1"/>
  <c r="D95" i="9"/>
  <c r="D96" i="9" l="1"/>
  <c r="A97" i="9"/>
  <c r="D97" i="9" l="1"/>
  <c r="A98" i="9"/>
  <c r="D98" i="9" l="1"/>
  <c r="A99" i="9"/>
  <c r="D99" i="9" l="1"/>
  <c r="A100" i="9"/>
  <c r="D100" i="9" l="1"/>
  <c r="A101" i="9"/>
  <c r="D101" i="9" l="1"/>
  <c r="A102" i="9"/>
  <c r="D102" i="9" l="1"/>
  <c r="A103" i="9"/>
  <c r="D103" i="9" l="1"/>
  <c r="A104" i="9"/>
  <c r="A105" i="9" l="1"/>
  <c r="D104" i="9"/>
  <c r="D105" i="9" l="1"/>
  <c r="A106" i="9"/>
  <c r="D106" i="9" l="1"/>
  <c r="A107" i="9"/>
  <c r="D107" i="9" l="1"/>
  <c r="A108" i="9"/>
  <c r="A109" i="9" l="1"/>
  <c r="D108" i="9"/>
  <c r="D109" i="9" l="1"/>
  <c r="A110" i="9"/>
  <c r="A111" i="9" l="1"/>
  <c r="D110" i="9"/>
  <c r="D111" i="9" l="1"/>
  <c r="A112" i="9"/>
  <c r="D112" i="9" l="1"/>
  <c r="A113" i="9"/>
  <c r="D113" i="9" l="1"/>
  <c r="A114" i="9"/>
  <c r="D114" i="9" l="1"/>
  <c r="A115" i="9"/>
  <c r="D115" i="9" l="1"/>
  <c r="A116" i="9"/>
  <c r="D116" i="9" s="1"/>
</calcChain>
</file>

<file path=xl/sharedStrings.xml><?xml version="1.0" encoding="utf-8"?>
<sst xmlns="http://schemas.openxmlformats.org/spreadsheetml/2006/main" count="3794" uniqueCount="1837">
  <si>
    <t>Date</t>
  </si>
  <si>
    <t>Technician</t>
  </si>
  <si>
    <t>Well Ref</t>
  </si>
  <si>
    <t>Patient Name</t>
  </si>
  <si>
    <t>Sample-ID</t>
  </si>
  <si>
    <t>Freezer Position</t>
  </si>
  <si>
    <t>Sample</t>
  </si>
  <si>
    <t>Analyte</t>
  </si>
  <si>
    <t>Plate ID</t>
  </si>
  <si>
    <t>Tube ID</t>
  </si>
  <si>
    <t>Row</t>
  </si>
  <si>
    <t>Col</t>
  </si>
  <si>
    <t>Forename</t>
  </si>
  <si>
    <t>Surname</t>
  </si>
  <si>
    <t>OD (ng/ul)</t>
  </si>
  <si>
    <t>[Header]</t>
  </si>
  <si>
    <t>IEMFileVersion</t>
  </si>
  <si>
    <t>Investigator Name</t>
  </si>
  <si>
    <t>Experiment Name</t>
  </si>
  <si>
    <t>Workflow</t>
  </si>
  <si>
    <t>GenerateFASTQ</t>
  </si>
  <si>
    <t>Application</t>
  </si>
  <si>
    <t>Assay</t>
  </si>
  <si>
    <t>Description</t>
  </si>
  <si>
    <t>Chemistry</t>
  </si>
  <si>
    <t>[Reads]</t>
  </si>
  <si>
    <t>[Settings]</t>
  </si>
  <si>
    <t>[Data]</t>
  </si>
  <si>
    <t>Sample_ID</t>
  </si>
  <si>
    <t>Sample_Name</t>
  </si>
  <si>
    <t>Sample_Plate</t>
  </si>
  <si>
    <t>Sample_Well</t>
  </si>
  <si>
    <t>index</t>
  </si>
  <si>
    <t>I7_Index_ID</t>
  </si>
  <si>
    <t>index2</t>
  </si>
  <si>
    <t>I5_Index_ID</t>
  </si>
  <si>
    <t>UP01</t>
  </si>
  <si>
    <t>TCCGGAGA</t>
  </si>
  <si>
    <t>D702</t>
  </si>
  <si>
    <t>AGGATAGG</t>
  </si>
  <si>
    <t>D503</t>
  </si>
  <si>
    <t>UP02</t>
  </si>
  <si>
    <t>CTGAAGCT</t>
  </si>
  <si>
    <t>D707</t>
  </si>
  <si>
    <t>TCAGAGCC</t>
  </si>
  <si>
    <t>D504</t>
  </si>
  <si>
    <t>UP03</t>
  </si>
  <si>
    <t>CGTAGCTC</t>
  </si>
  <si>
    <t>D717</t>
  </si>
  <si>
    <t>CATCCGAA</t>
  </si>
  <si>
    <t>D509</t>
  </si>
  <si>
    <t>UP04</t>
  </si>
  <si>
    <t>GAATTCGT</t>
  </si>
  <si>
    <t>D706</t>
  </si>
  <si>
    <t>TTATGAGT</t>
  </si>
  <si>
    <t>D510</t>
  </si>
  <si>
    <t>UP05</t>
  </si>
  <si>
    <t>AGCGATAG</t>
  </si>
  <si>
    <t>D712</t>
  </si>
  <si>
    <t>ACGAATAA</t>
  </si>
  <si>
    <t>D513</t>
  </si>
  <si>
    <t>UP06</t>
  </si>
  <si>
    <t>GCGATTAA</t>
  </si>
  <si>
    <t>D724</t>
  </si>
  <si>
    <t>GATCTGCT</t>
  </si>
  <si>
    <t>D515</t>
  </si>
  <si>
    <t>UP07</t>
  </si>
  <si>
    <t>ATTCAGAA</t>
  </si>
  <si>
    <t>D705</t>
  </si>
  <si>
    <t>AGGCTATA</t>
  </si>
  <si>
    <t>D501</t>
  </si>
  <si>
    <t>UP08</t>
  </si>
  <si>
    <t>GAATAATC</t>
  </si>
  <si>
    <t>D713</t>
  </si>
  <si>
    <t>GCCTCTAT</t>
  </si>
  <si>
    <t>D502</t>
  </si>
  <si>
    <t>UP09</t>
  </si>
  <si>
    <t>TTAATCAG</t>
  </si>
  <si>
    <t>D715</t>
  </si>
  <si>
    <t>CTTCGCCT</t>
  </si>
  <si>
    <t>D505</t>
  </si>
  <si>
    <t>UP10</t>
  </si>
  <si>
    <t>CGCTCATT</t>
  </si>
  <si>
    <t>D703</t>
  </si>
  <si>
    <t>TAAGATTA</t>
  </si>
  <si>
    <t>D506</t>
  </si>
  <si>
    <t>UP11</t>
  </si>
  <si>
    <t>TCCGCGAA</t>
  </si>
  <si>
    <t>D710</t>
  </si>
  <si>
    <t>AGTAAGTA</t>
  </si>
  <si>
    <t>D517</t>
  </si>
  <si>
    <t>UP12</t>
  </si>
  <si>
    <t>ATTACTCG</t>
  </si>
  <si>
    <t>D701</t>
  </si>
  <si>
    <t>GACTTCCT</t>
  </si>
  <si>
    <t>D518</t>
  </si>
  <si>
    <t>UP13</t>
  </si>
  <si>
    <t>ACTGCTTA</t>
  </si>
  <si>
    <t>D716</t>
  </si>
  <si>
    <t>AGAGGCGC</t>
  </si>
  <si>
    <t>D511</t>
  </si>
  <si>
    <t>UP14</t>
  </si>
  <si>
    <t>ATGCGGCT</t>
  </si>
  <si>
    <t>D714</t>
  </si>
  <si>
    <t>TAGCCGCG</t>
  </si>
  <si>
    <t>D512</t>
  </si>
  <si>
    <t>UP15</t>
  </si>
  <si>
    <t>GCCTCTCT</t>
  </si>
  <si>
    <t>D718</t>
  </si>
  <si>
    <t>TTCGTAGG</t>
  </si>
  <si>
    <t>D514</t>
  </si>
  <si>
    <t>UP16</t>
  </si>
  <si>
    <t>GCCGTAGG</t>
  </si>
  <si>
    <t>D719</t>
  </si>
  <si>
    <t>CGCTCCGC</t>
  </si>
  <si>
    <t>D516</t>
  </si>
  <si>
    <t xml:space="preserve">Technical Work Transfer Checks </t>
  </si>
  <si>
    <t>Check</t>
  </si>
  <si>
    <t>Qubit check</t>
  </si>
  <si>
    <t>1 in 10 Dilution</t>
  </si>
  <si>
    <t>Trusight Oncology 500 Set-up</t>
  </si>
  <si>
    <t xml:space="preserve">Trusight Oncology 500 @ Bristol Genetics </t>
  </si>
  <si>
    <t>DNA</t>
  </si>
  <si>
    <t>RNA</t>
  </si>
  <si>
    <t>Final Dilution</t>
  </si>
  <si>
    <t>Quantification and normalisation of Samples</t>
  </si>
  <si>
    <t>RNA sample to CF plate (Witnessed)</t>
  </si>
  <si>
    <t>CF plate to BIND1 plate</t>
  </si>
  <si>
    <t>cDNA Synthesis</t>
  </si>
  <si>
    <t>gDNA fragmentation</t>
  </si>
  <si>
    <t>End Repair and A-Tailing - gDNA and cDNA</t>
  </si>
  <si>
    <t>LP plate to LP2 plate</t>
  </si>
  <si>
    <t>Clean Up Ligation</t>
  </si>
  <si>
    <t>LP2 plate to LS plate</t>
  </si>
  <si>
    <t>Index PCR</t>
  </si>
  <si>
    <t>UPxx index to LS plate (witnessed)</t>
  </si>
  <si>
    <t>gDNA to covaris microtube (witnessed)</t>
  </si>
  <si>
    <t>ALS plate to HYB1 plate</t>
  </si>
  <si>
    <t>Hybridization and Capture</t>
  </si>
  <si>
    <t>HYB1 plate to CAP1 plate</t>
  </si>
  <si>
    <t>Cap1 plate to ELU1 plate</t>
  </si>
  <si>
    <t>ELU1 plate to CAP2 plate</t>
  </si>
  <si>
    <t>CAP2 plate to ELU2 plate</t>
  </si>
  <si>
    <t>Amplification of Enriched Library</t>
  </si>
  <si>
    <t>ELU2 plate to BIND2 plate</t>
  </si>
  <si>
    <t>BIND2 plate to PL plate</t>
  </si>
  <si>
    <t xml:space="preserve"> Library Quantification</t>
  </si>
  <si>
    <t xml:space="preserve"> Library Normalization</t>
  </si>
  <si>
    <t>PL plate to BBN plate</t>
  </si>
  <si>
    <t>BBN plate to NL plate</t>
  </si>
  <si>
    <t>Library Pooling</t>
  </si>
  <si>
    <t xml:space="preserve">NextSeq parameter </t>
  </si>
  <si>
    <t>Clusters passing filter (%)</t>
  </si>
  <si>
    <t>Email Bioinformatics</t>
  </si>
  <si>
    <r>
      <rPr>
        <sz val="14"/>
        <rFont val="Arial"/>
        <family val="2"/>
      </rPr>
      <t xml:space="preserve">         □</t>
    </r>
    <r>
      <rPr>
        <sz val="11"/>
        <rFont val="Arial"/>
        <family val="2"/>
      </rPr>
      <t xml:space="preserve"> 2x</t>
    </r>
  </si>
  <si>
    <r>
      <rPr>
        <sz val="14"/>
        <rFont val="Arial"/>
        <family val="2"/>
      </rPr>
      <t xml:space="preserve">         □</t>
    </r>
    <r>
      <rPr>
        <sz val="11"/>
        <rFont val="Arial"/>
        <family val="2"/>
      </rPr>
      <t xml:space="preserve"> 3x</t>
    </r>
  </si>
  <si>
    <t>Sample Name</t>
  </si>
  <si>
    <t>Storage Position</t>
  </si>
  <si>
    <t>Sample Conc for dilution (ng/ul)</t>
  </si>
  <si>
    <t>Water</t>
  </si>
  <si>
    <t>DNA Volume</t>
  </si>
  <si>
    <t>Dilution</t>
  </si>
  <si>
    <t>C2</t>
  </si>
  <si>
    <t>RNA Volume</t>
  </si>
  <si>
    <t>Qubit dsDNA HS reagents</t>
  </si>
  <si>
    <t>Lot#</t>
  </si>
  <si>
    <t>Open date</t>
  </si>
  <si>
    <t>Expiry date</t>
  </si>
  <si>
    <t>Qubit RNA HS reagents</t>
  </si>
  <si>
    <r>
      <rPr>
        <b/>
        <sz val="11"/>
        <rFont val="Arial"/>
        <family val="2"/>
      </rPr>
      <t>Wash</t>
    </r>
    <r>
      <rPr>
        <sz val="11"/>
        <rFont val="Arial"/>
        <family val="2"/>
      </rPr>
      <t xml:space="preserve">   </t>
    </r>
    <r>
      <rPr>
        <sz val="14"/>
        <rFont val="Arial"/>
        <family val="2"/>
      </rPr>
      <t>□</t>
    </r>
    <r>
      <rPr>
        <sz val="11"/>
        <rFont val="Arial"/>
        <family val="2"/>
      </rPr>
      <t xml:space="preserve"> 1x</t>
    </r>
  </si>
  <si>
    <r>
      <rPr>
        <b/>
        <sz val="11"/>
        <rFont val="Arial"/>
        <family val="2"/>
      </rPr>
      <t>Wash</t>
    </r>
    <r>
      <rPr>
        <sz val="11"/>
        <rFont val="Arial"/>
        <family val="2"/>
      </rPr>
      <t xml:space="preserve">    </t>
    </r>
    <r>
      <rPr>
        <sz val="14"/>
        <rFont val="Arial"/>
        <family val="2"/>
      </rPr>
      <t>□</t>
    </r>
    <r>
      <rPr>
        <sz val="11"/>
        <rFont val="Arial"/>
        <family val="2"/>
      </rPr>
      <t xml:space="preserve"> 1x</t>
    </r>
  </si>
  <si>
    <t>Reference</t>
  </si>
  <si>
    <t>Lot Number</t>
  </si>
  <si>
    <t>Open Date</t>
  </si>
  <si>
    <t>Expiry Date</t>
  </si>
  <si>
    <t>Reagent Consumables</t>
  </si>
  <si>
    <t>HT1 (Hybridization Buffer)</t>
  </si>
  <si>
    <t>PhiX Control (Dilute to 20pM)</t>
  </si>
  <si>
    <t>NextSeq Reagent Cartridge</t>
  </si>
  <si>
    <t>NextSeq Flow cell</t>
  </si>
  <si>
    <t>NextSeq Buffer</t>
  </si>
  <si>
    <t>NextSeq Accessory Kit</t>
  </si>
  <si>
    <t>ID</t>
  </si>
  <si>
    <t>Estimated Yield (Gb)</t>
  </si>
  <si>
    <r>
      <t>QC</t>
    </r>
    <r>
      <rPr>
        <b/>
        <sz val="12"/>
        <rFont val="Arial"/>
        <family val="2"/>
      </rPr>
      <t xml:space="preserve"> </t>
    </r>
    <r>
      <rPr>
        <b/>
        <sz val="12"/>
        <rFont val="Calibri"/>
        <family val="2"/>
      </rPr>
      <t>≥</t>
    </r>
    <r>
      <rPr>
        <b/>
        <sz val="11"/>
        <rFont val="Calibri"/>
        <family val="2"/>
      </rPr>
      <t xml:space="preserve"> </t>
    </r>
    <r>
      <rPr>
        <b/>
        <sz val="11"/>
        <rFont val="Arial"/>
        <family val="2"/>
      </rPr>
      <t>30 (%)</t>
    </r>
  </si>
  <si>
    <t>Nuclease Free Water</t>
  </si>
  <si>
    <t>Ethanol</t>
  </si>
  <si>
    <t>N/A</t>
  </si>
  <si>
    <t>Amplicon</t>
  </si>
  <si>
    <t>NextSeq</t>
  </si>
  <si>
    <t>Platform</t>
  </si>
  <si>
    <t>Manifest</t>
  </si>
  <si>
    <t>GenomeFolder</t>
  </si>
  <si>
    <t>Sample_Project</t>
  </si>
  <si>
    <t>TSO500</t>
  </si>
  <si>
    <t>FASTQ Only</t>
  </si>
  <si>
    <t>Trusight Oncology 500 @ Bristol Booking Sheet BGL/TECH/NGS/FORM/2</t>
  </si>
  <si>
    <t>Plate No</t>
  </si>
  <si>
    <t>Patient Initials</t>
  </si>
  <si>
    <t>DNA Rack Well</t>
  </si>
  <si>
    <t>DNA Stock Plate</t>
  </si>
  <si>
    <t>Water Reservoir</t>
  </si>
  <si>
    <t>Water Reservior Trough</t>
  </si>
  <si>
    <t>Index Plate</t>
  </si>
  <si>
    <t>Index plate well</t>
  </si>
  <si>
    <t>Index ID</t>
  </si>
  <si>
    <t>NGS Panel</t>
  </si>
  <si>
    <t>A</t>
  </si>
  <si>
    <t>B</t>
  </si>
  <si>
    <t>C</t>
  </si>
  <si>
    <t>D</t>
  </si>
  <si>
    <t>E</t>
  </si>
  <si>
    <t>G</t>
  </si>
  <si>
    <t>H</t>
  </si>
  <si>
    <t>F</t>
  </si>
  <si>
    <t>A1</t>
  </si>
  <si>
    <t>WATER RESERVOIR</t>
  </si>
  <si>
    <t>Added in script tab to enable plate layouts and collate indexing information etc. RM</t>
  </si>
  <si>
    <t>i7 Index Name</t>
  </si>
  <si>
    <t>Index Primer</t>
  </si>
  <si>
    <t>i7 Bases for Sample Sheet</t>
  </si>
  <si>
    <t>CCTATCCT</t>
  </si>
  <si>
    <t>GGCTCTGA</t>
  </si>
  <si>
    <t>TTCGGATG</t>
  </si>
  <si>
    <t>ACTCATAA</t>
  </si>
  <si>
    <t>TTATTCGT</t>
  </si>
  <si>
    <t>AGCAGATC</t>
  </si>
  <si>
    <t>TATAGCCT</t>
  </si>
  <si>
    <t>ATAGAGGC</t>
  </si>
  <si>
    <t>AGGCGAAG</t>
  </si>
  <si>
    <t>TAATCTTA</t>
  </si>
  <si>
    <t>TACTTACT</t>
  </si>
  <si>
    <t>AGGAAGTC</t>
  </si>
  <si>
    <t>GCGCCTCT</t>
  </si>
  <si>
    <t>CGCGGCTA</t>
  </si>
  <si>
    <t>CCTACGAA</t>
  </si>
  <si>
    <t>GCGGAGCG</t>
  </si>
  <si>
    <t>i5 Index Name</t>
  </si>
  <si>
    <t>TruSight Tumor 170 and TruSight Oncology 500 adaptors</t>
  </si>
  <si>
    <t>First index to be used</t>
  </si>
  <si>
    <t>Last index to be used</t>
  </si>
  <si>
    <t>Added in index drop down selection to the booking tab; select 1st index to be used, last index auto populates. RM</t>
  </si>
  <si>
    <t>Plate B</t>
  </si>
  <si>
    <t>Plate well</t>
  </si>
  <si>
    <t>v4</t>
  </si>
  <si>
    <t>Functionality added to populate sample tables in normalisation and dilution tab. RM</t>
  </si>
  <si>
    <t>Added in indices table to contain reference table for index sequences. RM</t>
  </si>
  <si>
    <t>Added plate map to normalisation and dilution tab. RM</t>
  </si>
  <si>
    <t>To do</t>
  </si>
  <si>
    <t>RNA plate map information</t>
  </si>
  <si>
    <t>NextSeq SampleName</t>
  </si>
  <si>
    <t>SamplePlate</t>
  </si>
  <si>
    <t>SampleWell</t>
  </si>
  <si>
    <t>NextSeq I7IndexID</t>
  </si>
  <si>
    <t>I5IndexID</t>
  </si>
  <si>
    <t>Pair _ID</t>
  </si>
  <si>
    <t>All sample sheet information is created in these columns</t>
  </si>
  <si>
    <t>Added in functions to pull sample sheet data from script tab into RNA sample sheet tab. RM</t>
  </si>
  <si>
    <t>Added in functions to populate DNA NextSeq sheet, currently the RNA and DNA sample sheets hold all the samples, this will have to be changed for mixed DNA/RNA runs. RM</t>
  </si>
  <si>
    <t>TSO500 RNA library prep</t>
  </si>
  <si>
    <t>Collates info for plate map, searches for StarLims analyte names; hardcoded into formula, will need changing if StarLims test name changes</t>
  </si>
  <si>
    <t>Changed look up value for plate map to match StarLims analyte name</t>
  </si>
  <si>
    <t>Stock Qubit (ng/ul)</t>
  </si>
  <si>
    <t>Purified Library Qubit (ng/ul)</t>
  </si>
  <si>
    <t>Quantification of Tumour DNA</t>
  </si>
  <si>
    <t>Quantification of Tumour RNA</t>
  </si>
  <si>
    <t>Added DNA/RNA quantification table for HTF @ 80ng input value RS</t>
  </si>
  <si>
    <t>TSO500 DNA Library prep</t>
  </si>
  <si>
    <t>Removed expiry date for qubit kits, added run number to every part of the paperwork</t>
  </si>
  <si>
    <t>Added worklist numbers throughout document. Amended normalisation tables for easier use. Just generally made it better. RS</t>
  </si>
  <si>
    <t>BIND1 to LP plate</t>
  </si>
  <si>
    <t>Comments:</t>
  </si>
  <si>
    <t>Added section for recording for Pooled Library concentrations, as the RNA Tapestation have arrived !</t>
  </si>
  <si>
    <t>Corrected i7 UP08 &amp; UP09 index sequences, copied from Illumina reference doc that error in index order. RM</t>
  </si>
  <si>
    <t>v5</t>
  </si>
  <si>
    <t>v6</t>
  </si>
  <si>
    <t>DNA plate map information</t>
  </si>
  <si>
    <t>Combined plate map information</t>
  </si>
  <si>
    <t>RNA WL No.</t>
  </si>
  <si>
    <t>DNA WL No.</t>
  </si>
  <si>
    <t>Created combined plate map in 'Samples dilution + norm tab'</t>
  </si>
  <si>
    <t>Added in separate WL fields that feed into script, sample sheet, worksheet tabs &amp; sample dilution tab. RM</t>
  </si>
  <si>
    <t>Pooling check (PRL/PDL)</t>
  </si>
  <si>
    <t>Covaris 8 AFA MicroTube</t>
  </si>
  <si>
    <t>Edited Check list to prevent duplication of RNA/DNA samples. Changed PRL PDL check to "Pooling check" to cover both instances. Added Covaris Microtubes to the Consumables list. Removed Injection water as there is no point keeping logs of it. RS</t>
  </si>
  <si>
    <t>PRL/PDL to DDL</t>
  </si>
  <si>
    <t>Added Tapestation Check and PRL/PDL to DDL pooling check RS</t>
  </si>
  <si>
    <t xml:space="preserve">11/11/20 Fixed HTF RNA calculations to load 80ng of RNA per patient. </t>
  </si>
  <si>
    <t>Data to be copied into TruSight Oncology 500 Quality Monitoring Spreadsheet</t>
  </si>
  <si>
    <t>Run Number</t>
  </si>
  <si>
    <t>Sample ID</t>
  </si>
  <si>
    <t>Sample OD (ng/ul)</t>
  </si>
  <si>
    <t>Box 1 Open Date</t>
  </si>
  <si>
    <t>Box 1 Lot #</t>
  </si>
  <si>
    <t>Box 1 Expiry Date</t>
  </si>
  <si>
    <t>Box 3 Lot #</t>
  </si>
  <si>
    <t>Box 3 Open Date</t>
  </si>
  <si>
    <t>Box 3 Expiry Date</t>
  </si>
  <si>
    <t>Box 4 Lot #</t>
  </si>
  <si>
    <t>Box 4 Open Date</t>
  </si>
  <si>
    <t>Box 4 Expiry Date</t>
  </si>
  <si>
    <t>Box 5 Lot #</t>
  </si>
  <si>
    <t>Box 5 Open Date</t>
  </si>
  <si>
    <t>Box 5 Expiry Date</t>
  </si>
  <si>
    <t>Box 2 Lot #</t>
  </si>
  <si>
    <t>Box 2 Open Date</t>
  </si>
  <si>
    <t>Box 2 Expiry Date</t>
  </si>
  <si>
    <t>Box 7 Lot #</t>
  </si>
  <si>
    <t>Box 6 Open Date</t>
  </si>
  <si>
    <t>Box 7 Open Date</t>
  </si>
  <si>
    <t>Box 7 Expiry Date</t>
  </si>
  <si>
    <t>Box 6 Lot #</t>
  </si>
  <si>
    <t>Box 6 Expiry Date</t>
  </si>
  <si>
    <t>Box 8 Lot #</t>
  </si>
  <si>
    <t>Box 8 Open Date</t>
  </si>
  <si>
    <t>Box 8 Expiry Date</t>
  </si>
  <si>
    <t>Box 9 Lot #</t>
  </si>
  <si>
    <t>Box 9 Open Date</t>
  </si>
  <si>
    <t>Box 9 Expiry Date</t>
  </si>
  <si>
    <t>Nuclease Free Water Lot #</t>
  </si>
  <si>
    <t>Nuclease Free Water Open Date</t>
  </si>
  <si>
    <t>Covaris 8 AFA Microtube Lot #</t>
  </si>
  <si>
    <t>Covaris 8 AFA Microtube Open date</t>
  </si>
  <si>
    <t>Ethanol Lot #</t>
  </si>
  <si>
    <t>Ethanol Open Date</t>
  </si>
  <si>
    <t>Changed colour of RNA samples in plate map as were not very 'aesthetic', now a calming light green. RM</t>
  </si>
  <si>
    <t>Added TSO500 QM tab. AB</t>
  </si>
  <si>
    <t>gDNA (bp)</t>
  </si>
  <si>
    <t>Library Yield  (ng/ul)</t>
  </si>
  <si>
    <t>Outcome</t>
  </si>
  <si>
    <t>Concentration (nM)</t>
  </si>
  <si>
    <t>B Number</t>
  </si>
  <si>
    <t>B1</t>
  </si>
  <si>
    <t>C1</t>
  </si>
  <si>
    <t>D1</t>
  </si>
  <si>
    <t>E1</t>
  </si>
  <si>
    <t>F1</t>
  </si>
  <si>
    <t>G1</t>
  </si>
  <si>
    <t>H1</t>
  </si>
  <si>
    <t>A2</t>
  </si>
  <si>
    <t>B2</t>
  </si>
  <si>
    <t>D2</t>
  </si>
  <si>
    <t>E2</t>
  </si>
  <si>
    <t>F2</t>
  </si>
  <si>
    <t>G2</t>
  </si>
  <si>
    <t>H2</t>
  </si>
  <si>
    <t>Max tapestation</t>
  </si>
  <si>
    <t>Max Conc.</t>
  </si>
  <si>
    <t>ALS yield (ng/ul)</t>
  </si>
  <si>
    <t>1/10?</t>
  </si>
  <si>
    <t>Pass/ Fail</t>
  </si>
  <si>
    <t>Cluster Density (K/mm2)</t>
  </si>
  <si>
    <t>Yield (Gb)</t>
  </si>
  <si>
    <t>QC ≥ 30 (%)</t>
  </si>
  <si>
    <t>Panel</t>
  </si>
  <si>
    <t>Instrument</t>
  </si>
  <si>
    <t>Loading kit</t>
  </si>
  <si>
    <t>Patient libraries loaded</t>
  </si>
  <si>
    <t>Loading concentration (pM)</t>
  </si>
  <si>
    <t>Cluster Density K/mm2</t>
  </si>
  <si>
    <t>Clusters Passing Filter</t>
  </si>
  <si>
    <t>&gt;=Q30%</t>
  </si>
  <si>
    <t>Estimated Yield Gb</t>
  </si>
  <si>
    <t>PhiX %</t>
  </si>
  <si>
    <t>PhiX lot#</t>
  </si>
  <si>
    <t>Date Opened</t>
  </si>
  <si>
    <t>10M NaOH lot#</t>
  </si>
  <si>
    <t>Date Opened2</t>
  </si>
  <si>
    <t>Expiry date3</t>
  </si>
  <si>
    <t>Flow cell lot#</t>
  </si>
  <si>
    <t>Date Opened4</t>
  </si>
  <si>
    <t>Expiry date5</t>
  </si>
  <si>
    <t>Reagent Cartridge lot#</t>
  </si>
  <si>
    <t>ID6</t>
  </si>
  <si>
    <t>Date Opened7</t>
  </si>
  <si>
    <t>Expiry date8</t>
  </si>
  <si>
    <t>Buffer reagent lot#</t>
  </si>
  <si>
    <t>ID9</t>
  </si>
  <si>
    <t>Date Opened10</t>
  </si>
  <si>
    <t>Expiry date11</t>
  </si>
  <si>
    <t>Accessory kit lot#</t>
  </si>
  <si>
    <t>ID12</t>
  </si>
  <si>
    <t>Date Opened13</t>
  </si>
  <si>
    <t>Expiry date14</t>
  </si>
  <si>
    <t>HT1 buffer lot#</t>
  </si>
  <si>
    <t>Date Opened15</t>
  </si>
  <si>
    <t>Expiry date16</t>
  </si>
  <si>
    <t>IQC Actions</t>
  </si>
  <si>
    <t>High kit V2.5 300</t>
  </si>
  <si>
    <t>Patient:</t>
  </si>
  <si>
    <t>Library Concentration</t>
  </si>
  <si>
    <t>Molarity</t>
  </si>
  <si>
    <t>Volume to Pool</t>
  </si>
  <si>
    <t>Well</t>
  </si>
  <si>
    <t>Average Base Pair:</t>
  </si>
  <si>
    <t>Final nM:</t>
  </si>
  <si>
    <t>Volume:</t>
  </si>
  <si>
    <t>Pool No:</t>
  </si>
  <si>
    <r>
      <t>2</t>
    </r>
    <r>
      <rPr>
        <b/>
        <vertAlign val="superscript"/>
        <sz val="11"/>
        <color theme="1"/>
        <rFont val="Calibri"/>
        <family val="2"/>
        <scheme val="minor"/>
      </rPr>
      <t>o</t>
    </r>
    <r>
      <rPr>
        <b/>
        <sz val="11"/>
        <color theme="1"/>
        <rFont val="Calibri"/>
        <family val="2"/>
        <scheme val="minor"/>
      </rPr>
      <t xml:space="preserve"> Diluted Pooling Variables</t>
    </r>
  </si>
  <si>
    <t>Tapestation Value (nM)</t>
  </si>
  <si>
    <t>Diluted Pool (nM)</t>
  </si>
  <si>
    <t>Diluted Pool Vol (ul)</t>
  </si>
  <si>
    <t>Vol Pool</t>
  </si>
  <si>
    <t>Vol H2O</t>
  </si>
  <si>
    <r>
      <t>Assessing 2</t>
    </r>
    <r>
      <rPr>
        <b/>
        <vertAlign val="superscript"/>
        <sz val="11"/>
        <color theme="1"/>
        <rFont val="Calibri"/>
        <family val="2"/>
        <scheme val="minor"/>
      </rPr>
      <t>o</t>
    </r>
    <r>
      <rPr>
        <b/>
        <sz val="11"/>
        <color theme="1"/>
        <rFont val="Calibri"/>
        <family val="2"/>
        <scheme val="minor"/>
      </rPr>
      <t xml:space="preserve"> Diluted Pool</t>
    </r>
  </si>
  <si>
    <t>Tapestation Values (nM)</t>
  </si>
  <si>
    <t>Average Tapestation Value (nM)</t>
  </si>
  <si>
    <t>Vol H2O to add</t>
  </si>
  <si>
    <t>Dilute RNA  Pool:</t>
  </si>
  <si>
    <t>Dilute DNA  Pool:</t>
  </si>
  <si>
    <t>Assessing RNA Pool:</t>
  </si>
  <si>
    <t>Assessing DNA Pool:</t>
  </si>
  <si>
    <t>RNA POOL</t>
  </si>
  <si>
    <t>DNA POOL</t>
  </si>
  <si>
    <t>Spike?</t>
  </si>
  <si>
    <t>Spike 4nM pool</t>
  </si>
  <si>
    <t>PL library Tapestation Peak</t>
  </si>
  <si>
    <t>Average:</t>
  </si>
  <si>
    <t>SD:</t>
  </si>
  <si>
    <t>NextSeq 500</t>
  </si>
  <si>
    <t>NextSeq 550</t>
  </si>
  <si>
    <t>GAACTGAGCG</t>
  </si>
  <si>
    <t>TCGTGGAGCG</t>
  </si>
  <si>
    <t>CGCTCCACGA</t>
  </si>
  <si>
    <t>AGGTCAGATA</t>
  </si>
  <si>
    <t>CTACAAGATA</t>
  </si>
  <si>
    <t>TATCTTGTAG</t>
  </si>
  <si>
    <t>CGTCTCATAT</t>
  </si>
  <si>
    <t>TATAGTAGCT</t>
  </si>
  <si>
    <t>AGCTACTATA</t>
  </si>
  <si>
    <t>ATTCCATAAG</t>
  </si>
  <si>
    <t>TGCCTGGTGG</t>
  </si>
  <si>
    <t>CCACCAGGCA</t>
  </si>
  <si>
    <t>GACGAGATTA</t>
  </si>
  <si>
    <t>ACATTATCCT</t>
  </si>
  <si>
    <t>AGGATAATGT</t>
  </si>
  <si>
    <t>AACATCGCGC</t>
  </si>
  <si>
    <t>GTCCACTTGT</t>
  </si>
  <si>
    <t>ACAAGTGGAC</t>
  </si>
  <si>
    <t>CTAGTGCTCT</t>
  </si>
  <si>
    <t>TGGAACAGTA</t>
  </si>
  <si>
    <t>TACTGTTCCA</t>
  </si>
  <si>
    <t>GATCAAGGCA</t>
  </si>
  <si>
    <t>CCTTGTTAAT</t>
  </si>
  <si>
    <t>ATTAACAAGG</t>
  </si>
  <si>
    <t>GACTGAGTAG</t>
  </si>
  <si>
    <t>GTTGATAGTG</t>
  </si>
  <si>
    <t>CACTATCAAC</t>
  </si>
  <si>
    <t>AGTCAGACGA</t>
  </si>
  <si>
    <t>ACCAGCGACA</t>
  </si>
  <si>
    <t>TGTCGCTGGT</t>
  </si>
  <si>
    <t>CCGTATGTTC</t>
  </si>
  <si>
    <t>CATACACTGT</t>
  </si>
  <si>
    <t>ACAGTGTATG</t>
  </si>
  <si>
    <t>GAGTCATAGG</t>
  </si>
  <si>
    <t>GTGTGGCGCT</t>
  </si>
  <si>
    <t>AGCGCCACAC</t>
  </si>
  <si>
    <t>CTTGCCATTA</t>
  </si>
  <si>
    <t>ATCACGAAGG</t>
  </si>
  <si>
    <t>CCTTCGTGAT</t>
  </si>
  <si>
    <t>GAAGCGGCAC</t>
  </si>
  <si>
    <t>CGGCTCTACT</t>
  </si>
  <si>
    <t>AGTAGAGCCG</t>
  </si>
  <si>
    <t>TCCATTGCCG</t>
  </si>
  <si>
    <t>GAATGCACGA</t>
  </si>
  <si>
    <t>TCGTGCATTC</t>
  </si>
  <si>
    <t>CGGTTACGGC</t>
  </si>
  <si>
    <t>AAGACTATAG</t>
  </si>
  <si>
    <t>CTATAGTCTT</t>
  </si>
  <si>
    <t>GAGAATGGTT</t>
  </si>
  <si>
    <t>TCGGCAGCAA</t>
  </si>
  <si>
    <t>TTGCTGCCGA</t>
  </si>
  <si>
    <t>A3</t>
  </si>
  <si>
    <t>AGAGGCAACC</t>
  </si>
  <si>
    <t>CTAATGATGG</t>
  </si>
  <si>
    <t>CCATCATTAG</t>
  </si>
  <si>
    <t>B3</t>
  </si>
  <si>
    <t>GGTTGCCTCT</t>
  </si>
  <si>
    <t>C3</t>
  </si>
  <si>
    <t>GATAGGCCGA</t>
  </si>
  <si>
    <t>CGCACATGGC</t>
  </si>
  <si>
    <t>GCCATGTGCG</t>
  </si>
  <si>
    <t>D3</t>
  </si>
  <si>
    <t>ATGGTTGACT</t>
  </si>
  <si>
    <t>GGCCTGTCCT</t>
  </si>
  <si>
    <t>AGGACAGGCC</t>
  </si>
  <si>
    <t>E3</t>
  </si>
  <si>
    <t>TATTGCGCTC</t>
  </si>
  <si>
    <t>CTGTGTTAGG</t>
  </si>
  <si>
    <t>CCTAACACAG</t>
  </si>
  <si>
    <t>F3</t>
  </si>
  <si>
    <t>ACGCCTTGTT</t>
  </si>
  <si>
    <t>TAAGGAACGT</t>
  </si>
  <si>
    <t>ACGTTCCTTA</t>
  </si>
  <si>
    <t>G3</t>
  </si>
  <si>
    <t>TTCTACATAC</t>
  </si>
  <si>
    <t>CTAACTGTAA</t>
  </si>
  <si>
    <t>TTACAGTTAG</t>
  </si>
  <si>
    <t>H3</t>
  </si>
  <si>
    <t>AACCATAGAA</t>
  </si>
  <si>
    <t>GGCGAGATGG</t>
  </si>
  <si>
    <t>CCATCTCGCC</t>
  </si>
  <si>
    <t>A4</t>
  </si>
  <si>
    <t>GGTTGCGAGG</t>
  </si>
  <si>
    <t>AATAGAGCAA</t>
  </si>
  <si>
    <t>TTGCTCTATT</t>
  </si>
  <si>
    <t>B4</t>
  </si>
  <si>
    <t>TAAGCATCCA</t>
  </si>
  <si>
    <t>TCAATCCATT</t>
  </si>
  <si>
    <t>AATGGATTGA</t>
  </si>
  <si>
    <t>C4</t>
  </si>
  <si>
    <t>ACCACGACAT</t>
  </si>
  <si>
    <t>TCGTATGCGG</t>
  </si>
  <si>
    <t>CCGCATACGA</t>
  </si>
  <si>
    <t>D4</t>
  </si>
  <si>
    <t>GCCGCACTCT</t>
  </si>
  <si>
    <t>TCCGACCTCG</t>
  </si>
  <si>
    <t>CGAGGTCGGA</t>
  </si>
  <si>
    <t>E4</t>
  </si>
  <si>
    <t>CTTATGGAAT</t>
  </si>
  <si>
    <t>F4</t>
  </si>
  <si>
    <t>GTGACACGCA</t>
  </si>
  <si>
    <t>GCTTACGGAC</t>
  </si>
  <si>
    <t>GTCCGTAAGC</t>
  </si>
  <si>
    <t>G4</t>
  </si>
  <si>
    <t>GAACATACGG</t>
  </si>
  <si>
    <t>H4</t>
  </si>
  <si>
    <t>TGATTATACG</t>
  </si>
  <si>
    <t>GTCGATTACA</t>
  </si>
  <si>
    <t>TGTAATCGAC</t>
  </si>
  <si>
    <t>A5</t>
  </si>
  <si>
    <t>CAGCCGCGTA</t>
  </si>
  <si>
    <t>ACTAGCCGTG</t>
  </si>
  <si>
    <t>CACGGCTAGT</t>
  </si>
  <si>
    <t>B5</t>
  </si>
  <si>
    <t>GGTAACTCGC</t>
  </si>
  <si>
    <t>AAGTTGGTGA</t>
  </si>
  <si>
    <t>TCACCAACTT</t>
  </si>
  <si>
    <t>C5</t>
  </si>
  <si>
    <t>ACCGGCCGTA</t>
  </si>
  <si>
    <t>TGGCAATATT</t>
  </si>
  <si>
    <t>AATATTGCCA</t>
  </si>
  <si>
    <t>D5</t>
  </si>
  <si>
    <t>GATCACCGCG</t>
  </si>
  <si>
    <t>CGCGGTGATC</t>
  </si>
  <si>
    <t>E5</t>
  </si>
  <si>
    <t>GTGCAGACAG</t>
  </si>
  <si>
    <t>TACCATCCGT</t>
  </si>
  <si>
    <t>ACGGATGGTA</t>
  </si>
  <si>
    <t>F5</t>
  </si>
  <si>
    <t>CAATCGGCTG</t>
  </si>
  <si>
    <t>GCTGTAGGAA</t>
  </si>
  <si>
    <t>TTCCTACAGC</t>
  </si>
  <si>
    <t>G5</t>
  </si>
  <si>
    <t>TATGTAGTCA</t>
  </si>
  <si>
    <t>CGCACTAATG</t>
  </si>
  <si>
    <t>CATTAGTGCG</t>
  </si>
  <si>
    <t>H5</t>
  </si>
  <si>
    <t>ACTCGGCAAT</t>
  </si>
  <si>
    <t>GACAACTGAA</t>
  </si>
  <si>
    <t>TTCAGTTGTC</t>
  </si>
  <si>
    <t>A6</t>
  </si>
  <si>
    <t>GTCTAATGGC</t>
  </si>
  <si>
    <t>AGTGGTCAGG</t>
  </si>
  <si>
    <t>CCTGACCACT</t>
  </si>
  <si>
    <t>B6</t>
  </si>
  <si>
    <t>TTCTATGGTT</t>
  </si>
  <si>
    <t>C6</t>
  </si>
  <si>
    <t>CTGCGAGCCA</t>
  </si>
  <si>
    <t>AATCCGGCCA</t>
  </si>
  <si>
    <t>TGGCCGGATT</t>
  </si>
  <si>
    <t>D6</t>
  </si>
  <si>
    <t>CGTTATTCTA</t>
  </si>
  <si>
    <t>CCATAAGGTT</t>
  </si>
  <si>
    <t>AACCTTATGG</t>
  </si>
  <si>
    <t>E6</t>
  </si>
  <si>
    <t>AGATCCATTA</t>
  </si>
  <si>
    <t>ATCTCTACCA</t>
  </si>
  <si>
    <t>TGGTAGAGAT</t>
  </si>
  <si>
    <t>F6</t>
  </si>
  <si>
    <t>GTCCTGGATA</t>
  </si>
  <si>
    <t>CGGTGGCGAA</t>
  </si>
  <si>
    <t>TTCGCCACCG</t>
  </si>
  <si>
    <t>G6</t>
  </si>
  <si>
    <t>CAGTGGCACT</t>
  </si>
  <si>
    <t>TAACAATAGG</t>
  </si>
  <si>
    <t>CCTATTGTTA</t>
  </si>
  <si>
    <t>H6</t>
  </si>
  <si>
    <t>AGTGTTGCAC</t>
  </si>
  <si>
    <t>CTGGTACACG</t>
  </si>
  <si>
    <t>CGTGTACCAG</t>
  </si>
  <si>
    <t>A7</t>
  </si>
  <si>
    <t>GACACCATGT</t>
  </si>
  <si>
    <t>TCAACGTGTA</t>
  </si>
  <si>
    <t>TACACGTTGA</t>
  </si>
  <si>
    <t>B7</t>
  </si>
  <si>
    <t>CCTGTCTGTC</t>
  </si>
  <si>
    <t>ACTGTTGTGA</t>
  </si>
  <si>
    <t>TCACAACAGT</t>
  </si>
  <si>
    <t>C7</t>
  </si>
  <si>
    <t>TGATGTAAGA</t>
  </si>
  <si>
    <t>GTGCGTCCTT</t>
  </si>
  <si>
    <t>AAGGACGCAC</t>
  </si>
  <si>
    <t>D7</t>
  </si>
  <si>
    <t>GGAATTGTAA</t>
  </si>
  <si>
    <t>AGCACATCCT</t>
  </si>
  <si>
    <t>AGGATGTGCT</t>
  </si>
  <si>
    <t>E7</t>
  </si>
  <si>
    <t>GCATAAGCTT</t>
  </si>
  <si>
    <t>TTCCGTCGCA</t>
  </si>
  <si>
    <t>TGCGACGGAA</t>
  </si>
  <si>
    <t>F7</t>
  </si>
  <si>
    <t>CTGAGGAATA</t>
  </si>
  <si>
    <t>CTTAACCACT</t>
  </si>
  <si>
    <t>AGTGGTTAAG</t>
  </si>
  <si>
    <t>G7</t>
  </si>
  <si>
    <t>AACGCACGAG</t>
  </si>
  <si>
    <t>GCCTCGGATA</t>
  </si>
  <si>
    <t>TATCCGAGGC</t>
  </si>
  <si>
    <t>H7</t>
  </si>
  <si>
    <t>TCTATCCTAA</t>
  </si>
  <si>
    <t>CGTCGACTGG</t>
  </si>
  <si>
    <t>CCAGTCGACG</t>
  </si>
  <si>
    <t>A8</t>
  </si>
  <si>
    <t>CTCGCTTCGG</t>
  </si>
  <si>
    <t>TACTAGTCAA</t>
  </si>
  <si>
    <t>TTGACTAGTA</t>
  </si>
  <si>
    <t>B8</t>
  </si>
  <si>
    <t>CTGTTGGTCC</t>
  </si>
  <si>
    <t>ATAGACCGTT</t>
  </si>
  <si>
    <t>AACGGTCTAT</t>
  </si>
  <si>
    <t>C8</t>
  </si>
  <si>
    <t>TTACCTGGAA</t>
  </si>
  <si>
    <t>ACAGTTCCAG</t>
  </si>
  <si>
    <t>CTGGAACTGT</t>
  </si>
  <si>
    <t>D8</t>
  </si>
  <si>
    <t>TGGCTAATCA</t>
  </si>
  <si>
    <t>AGGCATGTAG</t>
  </si>
  <si>
    <t>CTACATGCCT</t>
  </si>
  <si>
    <t>E8</t>
  </si>
  <si>
    <t>AACACTGTTA</t>
  </si>
  <si>
    <t>GCAAGTCTCA</t>
  </si>
  <si>
    <t>TGAGACTTGC</t>
  </si>
  <si>
    <t>F8</t>
  </si>
  <si>
    <t>ATTGCGCGGT</t>
  </si>
  <si>
    <t>TTGGCTCCGC</t>
  </si>
  <si>
    <t>GCGGAGCCAA</t>
  </si>
  <si>
    <t>G8</t>
  </si>
  <si>
    <t>TGGCGCGAAC</t>
  </si>
  <si>
    <t>AACTGATACT</t>
  </si>
  <si>
    <t>AGTATCAGTT</t>
  </si>
  <si>
    <t>H8</t>
  </si>
  <si>
    <t>TAATGTGTCT</t>
  </si>
  <si>
    <t>GTAAGGCATA</t>
  </si>
  <si>
    <t>TATGCCTTAC</t>
  </si>
  <si>
    <t>A9</t>
  </si>
  <si>
    <t>ATACCAACGC</t>
  </si>
  <si>
    <t>AATTGCTGCG</t>
  </si>
  <si>
    <t>CGCAGCAATT</t>
  </si>
  <si>
    <t>B9</t>
  </si>
  <si>
    <t>TTACAATTCC</t>
  </si>
  <si>
    <t>C9</t>
  </si>
  <si>
    <t>CACGGAACAA</t>
  </si>
  <si>
    <t>AACCTAGCAC</t>
  </si>
  <si>
    <t>GTGCTAGGTT</t>
  </si>
  <si>
    <t>D9</t>
  </si>
  <si>
    <t>TGGAGTACTT</t>
  </si>
  <si>
    <t>TCTGTGTGGA</t>
  </si>
  <si>
    <t>TCCACACAGA</t>
  </si>
  <si>
    <t>E9</t>
  </si>
  <si>
    <t>GTATTGACGT</t>
  </si>
  <si>
    <t>GGAATTCCAA</t>
  </si>
  <si>
    <t>TTGGAATTCC</t>
  </si>
  <si>
    <t>F9</t>
  </si>
  <si>
    <t>CTTGTACACC</t>
  </si>
  <si>
    <t>AAGCGCGCTT</t>
  </si>
  <si>
    <t>G9</t>
  </si>
  <si>
    <t>ACACAGGTGG</t>
  </si>
  <si>
    <t>TGAGCGTTGT</t>
  </si>
  <si>
    <t>ACAACGCTCA</t>
  </si>
  <si>
    <t>H9</t>
  </si>
  <si>
    <t>CCTGCGGAAC</t>
  </si>
  <si>
    <t>ATCATAGGCT</t>
  </si>
  <si>
    <t>AGCCTATGAT</t>
  </si>
  <si>
    <t>A10</t>
  </si>
  <si>
    <t>TTCATAAGGT</t>
  </si>
  <si>
    <t>TGTTAGAAGG</t>
  </si>
  <si>
    <t>CCTTCTAACA</t>
  </si>
  <si>
    <t>B10</t>
  </si>
  <si>
    <t>CTCTGCAGCG</t>
  </si>
  <si>
    <t>GATGGATGTA</t>
  </si>
  <si>
    <t>TACATCCATC</t>
  </si>
  <si>
    <t>C10</t>
  </si>
  <si>
    <t>CTGACTCTAC</t>
  </si>
  <si>
    <t>ACGGCCGTCA</t>
  </si>
  <si>
    <t>TGACGGCCGT</t>
  </si>
  <si>
    <t>D10</t>
  </si>
  <si>
    <t>TCTGGTATCC</t>
  </si>
  <si>
    <t>CGTTGCTTAC</t>
  </si>
  <si>
    <t>GTAAGCAACG</t>
  </si>
  <si>
    <t>E10</t>
  </si>
  <si>
    <t>TGACTACATA</t>
  </si>
  <si>
    <t>F10</t>
  </si>
  <si>
    <t>ACGGTCAGGA</t>
  </si>
  <si>
    <t>CGGCCTCGTT</t>
  </si>
  <si>
    <t>AACGAGGCCG</t>
  </si>
  <si>
    <t>G10</t>
  </si>
  <si>
    <t>GGCAAGCCAG</t>
  </si>
  <si>
    <t>CAAGCATCCG</t>
  </si>
  <si>
    <t>CGGATGCTTG</t>
  </si>
  <si>
    <t>H10</t>
  </si>
  <si>
    <t>TCGTCTGACT</t>
  </si>
  <si>
    <t>A11</t>
  </si>
  <si>
    <t>ACCGTTACAA</t>
  </si>
  <si>
    <t>CTCATAGCGA</t>
  </si>
  <si>
    <t>TCGCTATGAG</t>
  </si>
  <si>
    <t>B11</t>
  </si>
  <si>
    <t>AGACACATTA</t>
  </si>
  <si>
    <t>C11</t>
  </si>
  <si>
    <t>GCGCGATGTT</t>
  </si>
  <si>
    <t>D11</t>
  </si>
  <si>
    <t>TGGTACCTAA</t>
  </si>
  <si>
    <t>CATGAGTACT</t>
  </si>
  <si>
    <t>AGTACTCATG</t>
  </si>
  <si>
    <t>E11</t>
  </si>
  <si>
    <t>ACGTCAATAC</t>
  </si>
  <si>
    <t>F11</t>
  </si>
  <si>
    <t>CCTCTACATG</t>
  </si>
  <si>
    <t>GATACCTCCT</t>
  </si>
  <si>
    <t>AGGAGGTATC</t>
  </si>
  <si>
    <t>G11</t>
  </si>
  <si>
    <t>GGAGCGTGTA</t>
  </si>
  <si>
    <t>ATCCGTAAGT</t>
  </si>
  <si>
    <t>ACTTACGGAT</t>
  </si>
  <si>
    <t>H11</t>
  </si>
  <si>
    <t>CGTGTATCTT</t>
  </si>
  <si>
    <t>AAGATACACG</t>
  </si>
  <si>
    <t>A12</t>
  </si>
  <si>
    <t>ACTTCAAGCG</t>
  </si>
  <si>
    <t>GAACCATGAA</t>
  </si>
  <si>
    <t>TTCATGGTTC</t>
  </si>
  <si>
    <t>B12</t>
  </si>
  <si>
    <t>TCAGAAGGCG</t>
  </si>
  <si>
    <t>GGCCATCATA</t>
  </si>
  <si>
    <t>TATGATGGCC</t>
  </si>
  <si>
    <t>C12</t>
  </si>
  <si>
    <t>GCGTTGGTAT</t>
  </si>
  <si>
    <t>ACATACTTCC</t>
  </si>
  <si>
    <t>GGAAGTATGT</t>
  </si>
  <si>
    <t>D12</t>
  </si>
  <si>
    <t>ACATATCCAG</t>
  </si>
  <si>
    <t>TATGTGCAAT</t>
  </si>
  <si>
    <t>ATTGCACATA</t>
  </si>
  <si>
    <t>E12</t>
  </si>
  <si>
    <t>TCATAGATTG</t>
  </si>
  <si>
    <t>GATTAAGGTG</t>
  </si>
  <si>
    <t>CACCTTAATC</t>
  </si>
  <si>
    <t>F12</t>
  </si>
  <si>
    <t>GTATTCCACC</t>
  </si>
  <si>
    <t>ATGTAGACAA</t>
  </si>
  <si>
    <t>TTGTCTACAT</t>
  </si>
  <si>
    <t>G12</t>
  </si>
  <si>
    <t>CCTCCGTCCA</t>
  </si>
  <si>
    <t>CACATCGGTG</t>
  </si>
  <si>
    <t>CACCGATGTG</t>
  </si>
  <si>
    <t>H12</t>
  </si>
  <si>
    <t>Please Select</t>
  </si>
  <si>
    <t>v7</t>
  </si>
  <si>
    <t xml:space="preserve">Improved layout of the sample dilution tables. </t>
  </si>
  <si>
    <t>added a loading QM tab and information pertaining to the NextSeq load RS</t>
  </si>
  <si>
    <t>formatted cells in 'loading QM' tab so the data appears as percentages and dates as appropriate. AG</t>
  </si>
  <si>
    <t>UDP0001</t>
  </si>
  <si>
    <t>UDP0002</t>
  </si>
  <si>
    <t>UDP0003</t>
  </si>
  <si>
    <t>UDP0004</t>
  </si>
  <si>
    <t>UDP0005</t>
  </si>
  <si>
    <t>UDP0006</t>
  </si>
  <si>
    <t>UDP0007</t>
  </si>
  <si>
    <t>UDP0008</t>
  </si>
  <si>
    <t>UDP0009</t>
  </si>
  <si>
    <t>UDP0010</t>
  </si>
  <si>
    <t>UDP0011</t>
  </si>
  <si>
    <t>UDP0012</t>
  </si>
  <si>
    <t>UDP0013</t>
  </si>
  <si>
    <t>UDP0014</t>
  </si>
  <si>
    <t>UDP0015</t>
  </si>
  <si>
    <t>UDP0016</t>
  </si>
  <si>
    <t>UDP0017</t>
  </si>
  <si>
    <t>UDP0018</t>
  </si>
  <si>
    <t>UDP0019</t>
  </si>
  <si>
    <t>UDP0020</t>
  </si>
  <si>
    <t>UDP0021</t>
  </si>
  <si>
    <t>UDP0022</t>
  </si>
  <si>
    <t>UDP0023</t>
  </si>
  <si>
    <t>UDP0024</t>
  </si>
  <si>
    <t>UDP0025</t>
  </si>
  <si>
    <t>UDP0026</t>
  </si>
  <si>
    <t>UDP0027</t>
  </si>
  <si>
    <t>UDP0028</t>
  </si>
  <si>
    <t>UDP0029</t>
  </si>
  <si>
    <t>UDP0030</t>
  </si>
  <si>
    <t>UDP0031</t>
  </si>
  <si>
    <t>UDP0032</t>
  </si>
  <si>
    <t>UDP0033</t>
  </si>
  <si>
    <t>UDP0034</t>
  </si>
  <si>
    <t>UDP0035</t>
  </si>
  <si>
    <t>UDP0036</t>
  </si>
  <si>
    <t>UDP0037</t>
  </si>
  <si>
    <t>UDP0038</t>
  </si>
  <si>
    <t>UDP0039</t>
  </si>
  <si>
    <t>UDP0040</t>
  </si>
  <si>
    <t>UDP0041</t>
  </si>
  <si>
    <t>UDP0042</t>
  </si>
  <si>
    <t>UDP0043</t>
  </si>
  <si>
    <t>UDP0044</t>
  </si>
  <si>
    <t>UDP0045</t>
  </si>
  <si>
    <t>UDP0046</t>
  </si>
  <si>
    <t>UDP0047</t>
  </si>
  <si>
    <t>UDP0048</t>
  </si>
  <si>
    <t>UDP0049</t>
  </si>
  <si>
    <t>UDP0050</t>
  </si>
  <si>
    <t>UDP0051</t>
  </si>
  <si>
    <t>UDP0052</t>
  </si>
  <si>
    <t>UDP0053</t>
  </si>
  <si>
    <t>UDP0054</t>
  </si>
  <si>
    <t>UDP0055</t>
  </si>
  <si>
    <t>UDP0056</t>
  </si>
  <si>
    <t>UDP0057</t>
  </si>
  <si>
    <t>UDP0058</t>
  </si>
  <si>
    <t>UDP0059</t>
  </si>
  <si>
    <t>UDP0060</t>
  </si>
  <si>
    <t>UDP0061</t>
  </si>
  <si>
    <t>UDP0062</t>
  </si>
  <si>
    <t>UDP0063</t>
  </si>
  <si>
    <t>UDP0064</t>
  </si>
  <si>
    <t>UDP0065</t>
  </si>
  <si>
    <t>UDP0066</t>
  </si>
  <si>
    <t>UDP0067</t>
  </si>
  <si>
    <t>UDP0068</t>
  </si>
  <si>
    <t>UDP0069</t>
  </si>
  <si>
    <t>UDP0070</t>
  </si>
  <si>
    <t>UDP0071</t>
  </si>
  <si>
    <t>UDP0072</t>
  </si>
  <si>
    <t>UDP0073</t>
  </si>
  <si>
    <t>UDP0074</t>
  </si>
  <si>
    <t>UDP0075</t>
  </si>
  <si>
    <t>UDP0076</t>
  </si>
  <si>
    <t>UDP0077</t>
  </si>
  <si>
    <t>UDP0078</t>
  </si>
  <si>
    <t>UDP0079</t>
  </si>
  <si>
    <t>UDP0080</t>
  </si>
  <si>
    <t>UDP0081</t>
  </si>
  <si>
    <t>UDP0082</t>
  </si>
  <si>
    <t>UDP0083</t>
  </si>
  <si>
    <t>UDP0084</t>
  </si>
  <si>
    <t>UDP0085</t>
  </si>
  <si>
    <t>UDP0086</t>
  </si>
  <si>
    <t>UDP0087</t>
  </si>
  <si>
    <t>UDP0088</t>
  </si>
  <si>
    <t>UDP0089</t>
  </si>
  <si>
    <t>UDP0090</t>
  </si>
  <si>
    <t>UDP0091</t>
  </si>
  <si>
    <t>UDP0092</t>
  </si>
  <si>
    <t>UDP0093</t>
  </si>
  <si>
    <t>UDP0094</t>
  </si>
  <si>
    <t>UDP0095</t>
  </si>
  <si>
    <t>UDP0096</t>
  </si>
  <si>
    <t>UDP0097</t>
  </si>
  <si>
    <t>UDP0098</t>
  </si>
  <si>
    <t>UDP0099</t>
  </si>
  <si>
    <t>UDP0100</t>
  </si>
  <si>
    <t>UDP0101</t>
  </si>
  <si>
    <t>UDP0102</t>
  </si>
  <si>
    <t>UDP0103</t>
  </si>
  <si>
    <t>UDP0104</t>
  </si>
  <si>
    <t>UDP0105</t>
  </si>
  <si>
    <t>UDP0106</t>
  </si>
  <si>
    <t>UDP0107</t>
  </si>
  <si>
    <t>UDP0108</t>
  </si>
  <si>
    <t>UDP0109</t>
  </si>
  <si>
    <t>UDP0110</t>
  </si>
  <si>
    <t>UDP0111</t>
  </si>
  <si>
    <t>UDP0112</t>
  </si>
  <si>
    <t>UDP0113</t>
  </si>
  <si>
    <t>UDP0114</t>
  </si>
  <si>
    <t>UDP0115</t>
  </si>
  <si>
    <t>UDP0116</t>
  </si>
  <si>
    <t>UDP0117</t>
  </si>
  <si>
    <t>UDP0118</t>
  </si>
  <si>
    <t>UDP0119</t>
  </si>
  <si>
    <t>UDP0120</t>
  </si>
  <si>
    <t>UDP0121</t>
  </si>
  <si>
    <t>UDP0122</t>
  </si>
  <si>
    <t>UDP0123</t>
  </si>
  <si>
    <t>UDP0124</t>
  </si>
  <si>
    <t>UDP0125</t>
  </si>
  <si>
    <t>UDP0126</t>
  </si>
  <si>
    <t>UDP0127</t>
  </si>
  <si>
    <t>UDP0128</t>
  </si>
  <si>
    <t>UDP0129</t>
  </si>
  <si>
    <t>UDP0130</t>
  </si>
  <si>
    <t>UDP0131</t>
  </si>
  <si>
    <t>UDP0132</t>
  </si>
  <si>
    <t>UDP0133</t>
  </si>
  <si>
    <t>UDP0134</t>
  </si>
  <si>
    <t>UDP0135</t>
  </si>
  <si>
    <t>UDP0136</t>
  </si>
  <si>
    <t>UDP0137</t>
  </si>
  <si>
    <t>UDP0138</t>
  </si>
  <si>
    <t>UDP0139</t>
  </si>
  <si>
    <t>UDP0140</t>
  </si>
  <si>
    <t>UDP0141</t>
  </si>
  <si>
    <t>UDP0142</t>
  </si>
  <si>
    <t>UDP0143</t>
  </si>
  <si>
    <t>UDP0144</t>
  </si>
  <si>
    <t>UDP0145</t>
  </si>
  <si>
    <t>UDP0146</t>
  </si>
  <si>
    <t>UDP0147</t>
  </si>
  <si>
    <t>UDP0148</t>
  </si>
  <si>
    <t>UDP0149</t>
  </si>
  <si>
    <t>UDP0150</t>
  </si>
  <si>
    <t>UDP0151</t>
  </si>
  <si>
    <t>UDP0152</t>
  </si>
  <si>
    <t>UDP0153</t>
  </si>
  <si>
    <t>UDP0154</t>
  </si>
  <si>
    <t>UDP0155</t>
  </si>
  <si>
    <t>UDP0156</t>
  </si>
  <si>
    <t>UDP0157</t>
  </si>
  <si>
    <t>UDP0158</t>
  </si>
  <si>
    <t>UDP0159</t>
  </si>
  <si>
    <t>UDP0160</t>
  </si>
  <si>
    <t>UDP0161</t>
  </si>
  <si>
    <t>UDP0162</t>
  </si>
  <si>
    <t>UDP0163</t>
  </si>
  <si>
    <t>UDP0164</t>
  </si>
  <si>
    <t>UDP0165</t>
  </si>
  <si>
    <t>UDP0166</t>
  </si>
  <si>
    <t>UDP0167</t>
  </si>
  <si>
    <t>UDP0168</t>
  </si>
  <si>
    <t>UDP0169</t>
  </si>
  <si>
    <t>UDP0170</t>
  </si>
  <si>
    <t>UDP0171</t>
  </si>
  <si>
    <t>UDP0172</t>
  </si>
  <si>
    <t>UDP0173</t>
  </si>
  <si>
    <t>UDP0174</t>
  </si>
  <si>
    <t>UDP0175</t>
  </si>
  <si>
    <t>UDP0176</t>
  </si>
  <si>
    <t>UDP0177</t>
  </si>
  <si>
    <t>UDP0178</t>
  </si>
  <si>
    <t>UDP0179</t>
  </si>
  <si>
    <t>UDP0180</t>
  </si>
  <si>
    <t>UDP0181</t>
  </si>
  <si>
    <t>UDP0182</t>
  </si>
  <si>
    <t>UDP0183</t>
  </si>
  <si>
    <t>UDP0184</t>
  </si>
  <si>
    <t>UDP0185</t>
  </si>
  <si>
    <t>UDP0186</t>
  </si>
  <si>
    <t>UDP0187</t>
  </si>
  <si>
    <t>UDP0188</t>
  </si>
  <si>
    <t>UDP0189</t>
  </si>
  <si>
    <t>UDP0190</t>
  </si>
  <si>
    <t>UDP0191</t>
  </si>
  <si>
    <t>UDP0192</t>
  </si>
  <si>
    <t>TGCCGGTCAG</t>
  </si>
  <si>
    <t>CACTCAATTC</t>
  </si>
  <si>
    <t>TCTCACACGC</t>
  </si>
  <si>
    <t>TCAATGGAGA</t>
  </si>
  <si>
    <t>ATATGCATGT</t>
  </si>
  <si>
    <t>ATGGCGCCTG</t>
  </si>
  <si>
    <t>TCCGTTATGT</t>
  </si>
  <si>
    <t>GGTCTATTAA</t>
  </si>
  <si>
    <t>CAGCAATCGT</t>
  </si>
  <si>
    <t>TTCTGTAGAA</t>
  </si>
  <si>
    <t>GAACGCAATA</t>
  </si>
  <si>
    <t>GGTAGAATTA</t>
  </si>
  <si>
    <t>TAATTAGCGT</t>
  </si>
  <si>
    <t>TGATGGCTAC</t>
  </si>
  <si>
    <t>GAATTACAAG</t>
  </si>
  <si>
    <t>TAGAATTGGA</t>
  </si>
  <si>
    <t>AGGCAGCTCT</t>
  </si>
  <si>
    <t>ATCGGCGAAG</t>
  </si>
  <si>
    <t>CCGTGACCGA</t>
  </si>
  <si>
    <t>ATACTTGTTC</t>
  </si>
  <si>
    <t>TCCGCCAATT</t>
  </si>
  <si>
    <t>AGAGAACCTA</t>
  </si>
  <si>
    <t>GATATTGTGT</t>
  </si>
  <si>
    <t>CGTACAGGAA</t>
  </si>
  <si>
    <t>CTGCGTTACC</t>
  </si>
  <si>
    <t>AGGCCGTGGA</t>
  </si>
  <si>
    <t>GCTGACGTTG</t>
  </si>
  <si>
    <t>CTAATAACCG</t>
  </si>
  <si>
    <t>TCTAGGCGCG</t>
  </si>
  <si>
    <t>ATAGCCAAGA</t>
  </si>
  <si>
    <t>TTCGGTGTGA</t>
  </si>
  <si>
    <t>ATGTAACGTT</t>
  </si>
  <si>
    <t>TGGTGTTATG</t>
  </si>
  <si>
    <t>TGGCCTCTGT</t>
  </si>
  <si>
    <t>CCAGGCACCA</t>
  </si>
  <si>
    <t>CCGGTTCCTA</t>
  </si>
  <si>
    <t>GGCCAATATT</t>
  </si>
  <si>
    <t>GAATACCTAT</t>
  </si>
  <si>
    <t>TACGTGAAGG</t>
  </si>
  <si>
    <t>CTTATTGGCC</t>
  </si>
  <si>
    <t>ACAACTACTG</t>
  </si>
  <si>
    <t>GTTGGATGAA</t>
  </si>
  <si>
    <t>AATCCAATTG</t>
  </si>
  <si>
    <t>CCGCGTATAG</t>
  </si>
  <si>
    <t>GATTCTGAAT</t>
  </si>
  <si>
    <t>TAGAGAATAC</t>
  </si>
  <si>
    <t>TTGTATCAGG</t>
  </si>
  <si>
    <t>CACAGCGGTC</t>
  </si>
  <si>
    <t>CCACGCTGAA</t>
  </si>
  <si>
    <t>GTTCGGAGTT</t>
  </si>
  <si>
    <t>ATAGCGGAAT</t>
  </si>
  <si>
    <t>GCAATATTCA</t>
  </si>
  <si>
    <t>CTAGATTGCG</t>
  </si>
  <si>
    <t>CGATGCGGTT</t>
  </si>
  <si>
    <t>TCCGGACTAG</t>
  </si>
  <si>
    <t>GTGACGGAGC</t>
  </si>
  <si>
    <t>AATTCCATCT</t>
  </si>
  <si>
    <t>TTAACGGTGT</t>
  </si>
  <si>
    <t>ACTTGTTATC</t>
  </si>
  <si>
    <t>TTAACCTTCG</t>
  </si>
  <si>
    <t>CATATGCGAT</t>
  </si>
  <si>
    <t>TATGACAATC</t>
  </si>
  <si>
    <t>ATGTTGTTGG</t>
  </si>
  <si>
    <t>GCACCACCAA</t>
  </si>
  <si>
    <t>AGGCGTTCGC</t>
  </si>
  <si>
    <t>CCTCCGGTTG</t>
  </si>
  <si>
    <t>GTCCACCGCT</t>
  </si>
  <si>
    <t>ATTGTTCGTC</t>
  </si>
  <si>
    <t>GGACCAGTGG</t>
  </si>
  <si>
    <t>CTCGAATATA</t>
  </si>
  <si>
    <t>GATCGTCGCG</t>
  </si>
  <si>
    <t>CGCTGTCTCA</t>
  </si>
  <si>
    <t>AATGCGAACA</t>
  </si>
  <si>
    <t>AATTCTTGGA</t>
  </si>
  <si>
    <t>ATCCAGGTAT</t>
  </si>
  <si>
    <t>ACGGTCCAAC</t>
  </si>
  <si>
    <t>GTAACTTGGT</t>
  </si>
  <si>
    <t>TGCTACTGCC</t>
  </si>
  <si>
    <t>CAACACCGCA</t>
  </si>
  <si>
    <t>TTGAATGTTG</t>
  </si>
  <si>
    <t>CCGGTAACAC</t>
  </si>
  <si>
    <t>CCTGATACAA</t>
  </si>
  <si>
    <t>TTAAGTTGTG</t>
  </si>
  <si>
    <t>CGGACAGTGA</t>
  </si>
  <si>
    <t>GCACTACAAC</t>
  </si>
  <si>
    <t>TGGTGCCTGG</t>
  </si>
  <si>
    <t>TCCACGGCCT</t>
  </si>
  <si>
    <t>TTGTAGTGTA</t>
  </si>
  <si>
    <t>CCACGACACG</t>
  </si>
  <si>
    <t>TGTGATGTAT</t>
  </si>
  <si>
    <t>GAGCGCAATA</t>
  </si>
  <si>
    <t>ATCTTACTGT</t>
  </si>
  <si>
    <t>ATGTCGTGGT</t>
  </si>
  <si>
    <t>GTAGCCATCA</t>
  </si>
  <si>
    <t>TGGTTAAGAA</t>
  </si>
  <si>
    <t>TGTTGTTCGT</t>
  </si>
  <si>
    <t>CCAACAACAT</t>
  </si>
  <si>
    <t>ACCGGCTCAG</t>
  </si>
  <si>
    <t>GTTAATCTGA</t>
  </si>
  <si>
    <t>CGGCTAACGT</t>
  </si>
  <si>
    <t>TCCAAGAATT</t>
  </si>
  <si>
    <t>CCGAACGTTG</t>
  </si>
  <si>
    <t>TAACCGCCGA</t>
  </si>
  <si>
    <t>CTCCGTGCTG</t>
  </si>
  <si>
    <t>CATTCCAGCT</t>
  </si>
  <si>
    <t>GGTTATGCTA</t>
  </si>
  <si>
    <t>ACCACACGGT</t>
  </si>
  <si>
    <t>TAGGTTCTCT</t>
  </si>
  <si>
    <t>TATGGCTCGA</t>
  </si>
  <si>
    <t>CTCGTGCGTT</t>
  </si>
  <si>
    <t>CCAGTTGGCA</t>
  </si>
  <si>
    <t>TGTTCGCATT</t>
  </si>
  <si>
    <t>AACCGCATCG</t>
  </si>
  <si>
    <t>CGAAGGTTAA</t>
  </si>
  <si>
    <t>AGTGCCACTG</t>
  </si>
  <si>
    <t>GAACAAGTAT</t>
  </si>
  <si>
    <t>ACGATTGCTG</t>
  </si>
  <si>
    <t>ATACCTGGAT</t>
  </si>
  <si>
    <t>TCCAATTCTA</t>
  </si>
  <si>
    <t>TGAGACAGCG</t>
  </si>
  <si>
    <t>ACGCTAATTA</t>
  </si>
  <si>
    <t>TATATTCGAG</t>
  </si>
  <si>
    <t>CGGTCCGATA</t>
  </si>
  <si>
    <t>ACAATAGAGT</t>
  </si>
  <si>
    <t>CGGTTATTAG</t>
  </si>
  <si>
    <t>GATAACAAGT</t>
  </si>
  <si>
    <t>AGTTATCACA</t>
  </si>
  <si>
    <t>TTCCAGGTAA</t>
  </si>
  <si>
    <t>CATGTAGAGG</t>
  </si>
  <si>
    <t>GATTGTCATA</t>
  </si>
  <si>
    <t>ATTCCGCTAT</t>
  </si>
  <si>
    <t>GACCGCTGTG</t>
  </si>
  <si>
    <t>TAGGAACCGG</t>
  </si>
  <si>
    <t>AGCGGTGGAC</t>
  </si>
  <si>
    <t>TATAGATTCG</t>
  </si>
  <si>
    <t>ACAGAGGCCA</t>
  </si>
  <si>
    <t>ATTCCTATTG</t>
  </si>
  <si>
    <t>TATTCCTCAG</t>
  </si>
  <si>
    <t>CGCCTTCTGA</t>
  </si>
  <si>
    <t>GCGCAGAGTA</t>
  </si>
  <si>
    <t>GGCGCCAATT</t>
  </si>
  <si>
    <t>AGATATGGCG</t>
  </si>
  <si>
    <t>CCTGCTTGGT</t>
  </si>
  <si>
    <t>GACGAACAAT</t>
  </si>
  <si>
    <t>TGGCGGTCCA</t>
  </si>
  <si>
    <t>CTTCAGTTAC</t>
  </si>
  <si>
    <t>TCCTGACCGT</t>
  </si>
  <si>
    <t>CGCGCCTAGA</t>
  </si>
  <si>
    <t>AGGATAAGTT</t>
  </si>
  <si>
    <t>AGGCCAGACA</t>
  </si>
  <si>
    <t>CCTTGAACGG</t>
  </si>
  <si>
    <t>CACCACCTAC</t>
  </si>
  <si>
    <t>TTGCTTGTAT</t>
  </si>
  <si>
    <t>CAATCTATGA</t>
  </si>
  <si>
    <t>TGGTACTGAT</t>
  </si>
  <si>
    <t>TTCATCCAAC</t>
  </si>
  <si>
    <t>CATAACACCA</t>
  </si>
  <si>
    <t>TCCTATTAGC</t>
  </si>
  <si>
    <t>TCTCTAGATT</t>
  </si>
  <si>
    <t>CGCGAGCCTA</t>
  </si>
  <si>
    <t>GATAAGCTCT</t>
  </si>
  <si>
    <t>GAGATGTCGA</t>
  </si>
  <si>
    <t>CTGGATATGT</t>
  </si>
  <si>
    <t>GGCCAATAAG</t>
  </si>
  <si>
    <t>ATTACTCACC</t>
  </si>
  <si>
    <t>AATTGGCGGA</t>
  </si>
  <si>
    <t>TTGTCAACTT</t>
  </si>
  <si>
    <t>GGCGAATTCT</t>
  </si>
  <si>
    <t>CAACGTCAGC</t>
  </si>
  <si>
    <t>TCTTACATCA</t>
  </si>
  <si>
    <t>CGCCATACCT</t>
  </si>
  <si>
    <t>CTAATGTCTT</t>
  </si>
  <si>
    <t>CAACCGGAGG</t>
  </si>
  <si>
    <t>GGCAGTAGCA</t>
  </si>
  <si>
    <t>TTAGGATAGA</t>
  </si>
  <si>
    <t>CGCAATCTAG</t>
  </si>
  <si>
    <t>GAGTTGTACT</t>
  </si>
  <si>
    <t>CACAACTTAA</t>
  </si>
  <si>
    <t>TCACTGTCCG</t>
  </si>
  <si>
    <t>GTTGTAGTGC</t>
  </si>
  <si>
    <t>TACACTACAA</t>
  </si>
  <si>
    <t>CGTGTCGTGG</t>
  </si>
  <si>
    <t>ATACATCACA</t>
  </si>
  <si>
    <t>ACAGTAAGAT</t>
  </si>
  <si>
    <t>TTCTTAACCA</t>
  </si>
  <si>
    <t>ACGAACAACA</t>
  </si>
  <si>
    <t>CTGAGCCGGT</t>
  </si>
  <si>
    <t>TCAGATTAAC</t>
  </si>
  <si>
    <t>ACGTTAGCCG</t>
  </si>
  <si>
    <t>CAACGTTCGG</t>
  </si>
  <si>
    <t>TCGGCGGTTA</t>
  </si>
  <si>
    <t>CAGCACGGAG</t>
  </si>
  <si>
    <t>AGCTGGAATG</t>
  </si>
  <si>
    <t>TAGCATAACC</t>
  </si>
  <si>
    <t>ACCGTGTGGT</t>
  </si>
  <si>
    <t>TCGAGCCATA</t>
  </si>
  <si>
    <t>TGCCAACTGG</t>
  </si>
  <si>
    <t>TATCGGACCG</t>
  </si>
  <si>
    <t>ACTCTATTGT</t>
  </si>
  <si>
    <t>TGTGATAACT</t>
  </si>
  <si>
    <t>CGAATCTATA</t>
  </si>
  <si>
    <t>CAATAGGAAT</t>
  </si>
  <si>
    <t>TACTCTGCGC</t>
  </si>
  <si>
    <t>AATTGGCGCC</t>
  </si>
  <si>
    <t>CGCCATATCT</t>
  </si>
  <si>
    <t>ACCAAGCAGG</t>
  </si>
  <si>
    <t>TGGACCGCCA</t>
  </si>
  <si>
    <t>GTAACTGAAG</t>
  </si>
  <si>
    <t>AACTTATCCT</t>
  </si>
  <si>
    <t>TGTCTGGCCT</t>
  </si>
  <si>
    <t>CCGTTCAAGG</t>
  </si>
  <si>
    <t>GTAGGTGGTG</t>
  </si>
  <si>
    <t>ATACAAGCAA</t>
  </si>
  <si>
    <t>ATCAGTACCA</t>
  </si>
  <si>
    <t>GCTAATAGGA</t>
  </si>
  <si>
    <t>AATCTAGAGA</t>
  </si>
  <si>
    <t>TAGGCTCGCG</t>
  </si>
  <si>
    <t>AGAGCTTATC</t>
  </si>
  <si>
    <t>TCGACATCTC</t>
  </si>
  <si>
    <t>GGTGAGTAAT</t>
  </si>
  <si>
    <t>AAGTTGACAA</t>
  </si>
  <si>
    <t>AGAATTCGCC</t>
  </si>
  <si>
    <t>AGGTATGGCG</t>
  </si>
  <si>
    <t>AAGACATTAG</t>
  </si>
  <si>
    <t>AGTACAACTC</t>
  </si>
  <si>
    <t>i5 Bases for Sample Sheet NovaSeq 6000 with v1.0 reagent kits, MiSeq, HiSeq 2000/2500, NextSeq 2000 (Sample Sheet v2)</t>
  </si>
  <si>
    <t>i5 Bases for Sample Sheet iSeq, NovaSeq 6000 with v1.5 reagent kits, MiniSeq, NextSeq 500/550, HiSeq 3000/4000/X, NextSeq 2000 (Sample Sheet v1)</t>
  </si>
  <si>
    <t>Low concentration sample</t>
  </si>
  <si>
    <t>Plate A</t>
  </si>
  <si>
    <t>Index plate</t>
  </si>
  <si>
    <t>DNA samples</t>
  </si>
  <si>
    <t>RNA samples</t>
  </si>
  <si>
    <t>count of DNA samples &lt; cut off conc</t>
  </si>
  <si>
    <t>count of RNA samples &lt; cut off conc</t>
  </si>
  <si>
    <t>Index_ID</t>
  </si>
  <si>
    <t>Added in columns in script tab to collate sample sheet  data. RM</t>
  </si>
  <si>
    <t>Added in functions to populate RNA and DNA plate maps by analyte type i.e. either TSO500 RNA or TSO500 DNA. RM</t>
  </si>
  <si>
    <t>Added a column to record the tapestation peaks for the gDNA samples</t>
  </si>
  <si>
    <t xml:space="preserve">Added a tapestations assessment for gDNA samples </t>
  </si>
  <si>
    <t>Added A QC box for ALS qubit, and added this to the QM tab</t>
  </si>
  <si>
    <t>align loading tab with other NGS booking sheets</t>
  </si>
  <si>
    <t>Manual</t>
  </si>
  <si>
    <t>Number of samples on run</t>
  </si>
  <si>
    <t>Correct i5 index name from i5_UP001 to i5_UP01 to align with rest of indices RM</t>
  </si>
  <si>
    <t>Extended index list to include plate B and corrected i5 and i7 naming columns RM</t>
  </si>
  <si>
    <t>Converting booking sheet to 96 sample version RM</t>
  </si>
  <si>
    <t>Plate_well</t>
  </si>
  <si>
    <t>Amended script tab re column look-ups as new columns have shifted result column. RM</t>
  </si>
  <si>
    <t>Thermal cycler</t>
  </si>
  <si>
    <t>NGS instrument</t>
  </si>
  <si>
    <t>Eppendorf 1 (96)</t>
  </si>
  <si>
    <t>MiSeq M00132</t>
  </si>
  <si>
    <t>Eppendorf 2 (96)</t>
  </si>
  <si>
    <t>MiSeq M03605</t>
  </si>
  <si>
    <t>Eppendorf 3 (96)</t>
  </si>
  <si>
    <t>Eppendorf 4 (96)</t>
  </si>
  <si>
    <t>Eppendorf 5 (96)</t>
  </si>
  <si>
    <t>Eppendorf 6a (64)</t>
  </si>
  <si>
    <t>Eppendorf 6b (32)</t>
  </si>
  <si>
    <t>Eppendorf 7a (64)</t>
  </si>
  <si>
    <t>Eppendorf 7b (32)</t>
  </si>
  <si>
    <t>Eppendorf 8a (64)</t>
  </si>
  <si>
    <t>Eppendorf 8b (32)</t>
  </si>
  <si>
    <t>G-Storm FL</t>
  </si>
  <si>
    <t>G-Storm BL</t>
  </si>
  <si>
    <t>G-Storm FR</t>
  </si>
  <si>
    <t>G-Storm BR</t>
  </si>
  <si>
    <t>Veriti</t>
  </si>
  <si>
    <t>MiniAmp 1</t>
  </si>
  <si>
    <t>MiniAmp 2</t>
  </si>
  <si>
    <t>Dyad 1A</t>
  </si>
  <si>
    <t>Dyad 1B</t>
  </si>
  <si>
    <t>Dyad 2A</t>
  </si>
  <si>
    <t>Dyad 2B</t>
  </si>
  <si>
    <t>Thermal Cycler</t>
  </si>
  <si>
    <t>Dilution Plate</t>
  </si>
  <si>
    <t>SimpliAmp 1</t>
  </si>
  <si>
    <t>SimpliAmp 2</t>
  </si>
  <si>
    <t>MiniAmp 3</t>
  </si>
  <si>
    <t>MiniAmp 4</t>
  </si>
  <si>
    <t>RNA table information</t>
  </si>
  <si>
    <t>DNA table information</t>
  </si>
  <si>
    <t>Tapestation Peak (bp)</t>
  </si>
  <si>
    <t>Reformatted the tables in Sample dil + norm tab. RM</t>
  </si>
  <si>
    <t>C2/V2 values dome from DNA and RNA worksheet tabs</t>
  </si>
  <si>
    <r>
      <t>C2 (ng µl</t>
    </r>
    <r>
      <rPr>
        <vertAlign val="superscript"/>
        <sz val="10"/>
        <rFont val="Arial"/>
        <family val="2"/>
      </rPr>
      <t>-1</t>
    </r>
    <r>
      <rPr>
        <sz val="10"/>
        <rFont val="Arial"/>
        <family val="2"/>
      </rPr>
      <t>)</t>
    </r>
  </si>
  <si>
    <t>V2 (µl)</t>
  </si>
  <si>
    <t>RNA Worklist No.</t>
  </si>
  <si>
    <t>DNA Worklist No.</t>
  </si>
  <si>
    <t>Covaris microtube to LP  plate and Tapestation</t>
  </si>
  <si>
    <t>DNA normalisation and fragmentation</t>
  </si>
  <si>
    <t>RNA normalisation and cDNA generation</t>
  </si>
  <si>
    <t>Shared workflow</t>
  </si>
  <si>
    <t xml:space="preserve">– RNA (Pre Amp) </t>
  </si>
  <si>
    <t xml:space="preserve">Box 1 Library Prep </t>
  </si>
  <si>
    <t>– DNA + RNA (Pre Amp)</t>
  </si>
  <si>
    <t>Box 3 Library Prep</t>
  </si>
  <si>
    <t>– DNA + RNA (Pre-Amp)</t>
  </si>
  <si>
    <t>Box 5 Library prep</t>
  </si>
  <si>
    <t>Box 4 Library Prep</t>
  </si>
  <si>
    <t>Box 2 Library Prep</t>
  </si>
  <si>
    <t>Box 7 Enrichment</t>
  </si>
  <si>
    <t>Box 6 Enrichment</t>
  </si>
  <si>
    <t>Box 8 - Enrichment</t>
  </si>
  <si>
    <t>– DNA + RNA (Post-Amp)</t>
  </si>
  <si>
    <t>Reagent record</t>
  </si>
  <si>
    <t>Library prep reagents</t>
  </si>
  <si>
    <t>Loading reagents</t>
  </si>
  <si>
    <t>NextSeq reagents</t>
  </si>
  <si>
    <t>Lot number</t>
  </si>
  <si>
    <t>NGS QA</t>
  </si>
  <si>
    <r>
      <t>Cluster density (K/mm</t>
    </r>
    <r>
      <rPr>
        <b/>
        <vertAlign val="superscript"/>
        <sz val="10"/>
        <rFont val="Arial"/>
        <family val="2"/>
      </rPr>
      <t>2</t>
    </r>
    <r>
      <rPr>
        <b/>
        <sz val="10"/>
        <rFont val="Arial"/>
        <family val="2"/>
      </rPr>
      <t>)</t>
    </r>
  </si>
  <si>
    <t>Link up reagents data to QM tabs &amp; check formats are carried through</t>
  </si>
  <si>
    <t>Combined worksheets and reagent record tabs. RM</t>
  </si>
  <si>
    <t>NovaSeq reagents</t>
  </si>
  <si>
    <t>NovaSeq Flow cell</t>
  </si>
  <si>
    <t>NovaSeq Buffer</t>
  </si>
  <si>
    <t>NovaSeq Cluster Cartridge</t>
  </si>
  <si>
    <t>NovaSeq SBS Cartridge</t>
  </si>
  <si>
    <t>NovaSeq library tube</t>
  </si>
  <si>
    <t>Amended sample sheet tabs to align with pipeline formats sent through by Matt W. RM</t>
  </si>
  <si>
    <t>Plate map</t>
  </si>
  <si>
    <t>Well details</t>
  </si>
  <si>
    <t>RNA_Plate</t>
  </si>
  <si>
    <t>DNA_Plate</t>
  </si>
  <si>
    <t>Combined_Plate</t>
  </si>
  <si>
    <t>Created plate map tab, can switch well details i.e. index ID, sample info etc. RM</t>
  </si>
  <si>
    <t>Dilution plate map</t>
  </si>
  <si>
    <t>PCR Plate Well</t>
  </si>
  <si>
    <t>Dilution plate well (HARDCODED)</t>
  </si>
  <si>
    <t>RNA_dilution</t>
  </si>
  <si>
    <t>DNA_dilution</t>
  </si>
  <si>
    <t>Added conditional formatting to highlight DNA/RNA samples in plate map. RM</t>
  </si>
  <si>
    <t>LOAD A</t>
  </si>
  <si>
    <t>LOAD B</t>
  </si>
  <si>
    <t>Date A           Date B</t>
  </si>
  <si>
    <t>Check A    Check B</t>
  </si>
  <si>
    <t>Indexes</t>
  </si>
  <si>
    <t>UDP Anchors</t>
  </si>
  <si>
    <t>DNA &amp; RNA Probes (Post-Amp)</t>
  </si>
  <si>
    <t>Housekeeping RS</t>
  </si>
  <si>
    <t>Corrected dilution plate well references, now fills in order. RM</t>
  </si>
  <si>
    <t>Min Peak:</t>
  </si>
  <si>
    <t>Max Peak</t>
  </si>
  <si>
    <t>HP3</t>
  </si>
  <si>
    <t>dPhiX Control (Dilute to 2.5nM)</t>
  </si>
  <si>
    <t>NovaSeq Side A</t>
  </si>
  <si>
    <t>NovaSeq Side B</t>
  </si>
  <si>
    <t>Automation checks:</t>
  </si>
  <si>
    <t>Index</t>
  </si>
  <si>
    <t>Index Selection Check:</t>
  </si>
  <si>
    <t>Qubit:</t>
  </si>
  <si>
    <t>PL plate to Qubit tube:</t>
  </si>
  <si>
    <t>Qubit check:</t>
  </si>
  <si>
    <t>1 in 10 Dilution:</t>
  </si>
  <si>
    <t>Final Dilution:</t>
  </si>
  <si>
    <t xml:space="preserve">Check </t>
  </si>
  <si>
    <t xml:space="preserve">Date </t>
  </si>
  <si>
    <t>RSB</t>
  </si>
  <si>
    <t>Pooling check (PRL/PDL):</t>
  </si>
  <si>
    <t>PRL/PDL to Dil1:</t>
  </si>
  <si>
    <t xml:space="preserve">NovaSeq parameter </t>
  </si>
  <si>
    <t>gDNA to Covaris microtube:</t>
  </si>
  <si>
    <t>RNA sample to LQ-RNA PCR plate (for overnight storage):</t>
  </si>
  <si>
    <t>LQ-RNA PCR plate to LQ-RNA MIDI:</t>
  </si>
  <si>
    <t>Created a new QM tab for automation. AG</t>
  </si>
  <si>
    <t>Nextseq</t>
  </si>
  <si>
    <t>Novaseq</t>
  </si>
  <si>
    <t>2.5pM</t>
  </si>
  <si>
    <t>PhiX</t>
  </si>
  <si>
    <t>SBS Cartridge lot#</t>
  </si>
  <si>
    <t>Cluster Cartridge lot#</t>
  </si>
  <si>
    <t>Library tube lot#</t>
  </si>
  <si>
    <t>Fixed Loading QM tab, added Novaseq. AG</t>
  </si>
  <si>
    <t>v8</t>
  </si>
  <si>
    <t>TSO500 DNA library prep</t>
  </si>
  <si>
    <t>Primary water vol for DNA dil</t>
  </si>
  <si>
    <t>Primary DNA vol</t>
  </si>
  <si>
    <t>Primary RNA vol</t>
  </si>
  <si>
    <t>Primary water vol for RNA dil</t>
  </si>
  <si>
    <t>Sample Qubit conc</t>
  </si>
  <si>
    <t>Pulled from sample dil &amp; norm tab</t>
  </si>
  <si>
    <t>Added in separate dilution columns in script for DNA and RNA. RM</t>
  </si>
  <si>
    <t>Tube ID (no dups/blanks)</t>
  </si>
  <si>
    <t>Tube ID ( dups/blanks removed)</t>
  </si>
  <si>
    <t>DNA WELL</t>
  </si>
  <si>
    <t>Removes duplicates and assigns position for stock DNA tubes in DNA tube rack</t>
  </si>
  <si>
    <t>DNA tube rack map information</t>
  </si>
  <si>
    <t>DNA Stock PLATE</t>
  </si>
  <si>
    <t>DNA Stock plate_well</t>
  </si>
  <si>
    <t>RNA WELL</t>
  </si>
  <si>
    <t>RNA Stock PLATE</t>
  </si>
  <si>
    <t>RNA Stock plate_well</t>
  </si>
  <si>
    <t>Removes duplicates and assigns position for stock RNA tubes in RNA tube rack</t>
  </si>
  <si>
    <t>RNA tube rack map information</t>
  </si>
  <si>
    <t>Added in DNA/RNA tube rack data into script tab. RM</t>
  </si>
  <si>
    <t>Check:</t>
  </si>
  <si>
    <t>Date:</t>
  </si>
  <si>
    <t>Added in DNA/RNA tube rack maps into plate map tab. RM</t>
  </si>
  <si>
    <t>WL no:</t>
  </si>
  <si>
    <t>Amended formula when selecting index plate/well in booking tab, highlights when in appropiate selection of manual indexes RM</t>
  </si>
  <si>
    <t>Added formula for sample normalisation into script tab; for robot dilutions. RM</t>
  </si>
  <si>
    <t>Added new MiniAmp thermal cyclers to drop down list. RM</t>
  </si>
  <si>
    <t>Extended ranges in booking sheet to pull throughout DNA and RNA WL#. RM</t>
  </si>
  <si>
    <t>Amended conc in script tab to reflect Qubit values rather than OD from SL export. RM</t>
  </si>
  <si>
    <t>Added filter to script tab to allow for separte DNA/RNA normalisation. RM</t>
  </si>
  <si>
    <t>Qubit tube well HARDCODED</t>
  </si>
  <si>
    <t>PCR well HARDCODED</t>
  </si>
  <si>
    <t>Qubit plate HARDCODED</t>
  </si>
  <si>
    <t>Qubit flex tube reference table</t>
  </si>
  <si>
    <t>Due to attacched quibt tube lids can only fit tubes every other column</t>
  </si>
  <si>
    <t>Meaning 2 Qubit plates for 96 samples</t>
  </si>
  <si>
    <t>Added in Qubit flex tube reference table. RM</t>
  </si>
  <si>
    <t>Qubit plate</t>
  </si>
  <si>
    <t>Qubit well ref</t>
  </si>
  <si>
    <t>DNA Qubit plate</t>
  </si>
  <si>
    <t>DNA Qubit tube well ref</t>
  </si>
  <si>
    <t>RNA Qubit plate</t>
  </si>
  <si>
    <t>RNA Qubit tube well ref</t>
  </si>
  <si>
    <t>DNA dil plate sample info</t>
  </si>
  <si>
    <t>RNA dil plate sample info</t>
  </si>
  <si>
    <t>Qubit flex tube plate/well ref lookup tables for Qubit plate maps</t>
  </si>
  <si>
    <t>Qubit1</t>
  </si>
  <si>
    <t>Qubit2</t>
  </si>
  <si>
    <t>DNA Qubit plate_well</t>
  </si>
  <si>
    <t>RNA Qubit plate_well</t>
  </si>
  <si>
    <t>Pulls through Qubit plate/well for original combined sample list</t>
  </si>
  <si>
    <t>Qubit plate/well ref combined sample list</t>
  </si>
  <si>
    <t>Dilution Plate well</t>
  </si>
  <si>
    <t>Added in Qubit plate map</t>
  </si>
  <si>
    <t>Changed i5 index sequences to reflect NovaSeq v1 kits. RM</t>
  </si>
  <si>
    <t>Added in combined loading sheet for BI. RM</t>
  </si>
  <si>
    <t>Automated</t>
  </si>
  <si>
    <t>Added in formula for DNA/RNA dilutions; if stock vol = &lt;1ul then use 1ul make make up volume to require conc. RM</t>
  </si>
  <si>
    <t>Add in NovaSeq kit choices and loading side to QM data</t>
  </si>
  <si>
    <t>S1 V1 200</t>
  </si>
  <si>
    <t>S2 V1 200</t>
  </si>
  <si>
    <t>S4 V1 200</t>
  </si>
  <si>
    <t>SP V1 200</t>
  </si>
  <si>
    <t>NextSeq kits</t>
  </si>
  <si>
    <t>NovaSeq kits</t>
  </si>
  <si>
    <t>SourcePlate</t>
  </si>
  <si>
    <t>SourceWell</t>
  </si>
  <si>
    <t>DestPlate</t>
  </si>
  <si>
    <t>DestWell</t>
  </si>
  <si>
    <t>TrsfVol</t>
  </si>
  <si>
    <t>Added in Index script tab to allow for script driven index transfer. RM</t>
  </si>
  <si>
    <t>Corrected forumal pulling through stock Qubit value into QM tab. RM</t>
  </si>
  <si>
    <t>Library yeild</t>
  </si>
  <si>
    <t>Corrected forumal pulling through stock Library yeild value into QM tab. RM</t>
  </si>
  <si>
    <t>ALS plate Qubit (ng/ul)</t>
  </si>
  <si>
    <t>Pass/Fail</t>
  </si>
  <si>
    <t>Number of DNA_Analyte on run</t>
  </si>
  <si>
    <t>Number of RNA_Analyte on run</t>
  </si>
  <si>
    <t>Select workflow type:</t>
  </si>
  <si>
    <t>DNA conc</t>
  </si>
  <si>
    <t>DNA vol</t>
  </si>
  <si>
    <t>RNA conc</t>
  </si>
  <si>
    <t>RNA vol</t>
  </si>
  <si>
    <t>Adjusted dilution values to align with selected workflow type; manual or automated - selected in booking tab. RM</t>
  </si>
  <si>
    <t>Is StarLims export in correct plate order i.e. A1&gt;columns&gt;rows&gt;H12?</t>
  </si>
  <si>
    <t>Added in warning when SL export is not in expected order i.e. A1&gt;columns&gt;rows&gt;H12. Appears in booking tab and plate map tab</t>
  </si>
  <si>
    <t>Sample sheet version</t>
  </si>
  <si>
    <t>v1</t>
  </si>
  <si>
    <t>Added in sample sheet version number selection drop down in booking sheet tab. RM</t>
  </si>
  <si>
    <t>stock conc ng/ul</t>
  </si>
  <si>
    <t>dilution factor</t>
  </si>
  <si>
    <t>H2O vol</t>
  </si>
  <si>
    <t>Automation DNA dilution thresholds</t>
  </si>
  <si>
    <t>Dilution factor required</t>
  </si>
  <si>
    <t>DNA vol ul</t>
  </si>
  <si>
    <t>H2O vol ul</t>
  </si>
  <si>
    <t>Dilution factor table</t>
  </si>
  <si>
    <t>Determines if and what dilution factor is required based on stock Qubit conc</t>
  </si>
  <si>
    <t>reference table in TSO500 booking tab</t>
  </si>
  <si>
    <t>Dilution factor plate DNA vol</t>
  </si>
  <si>
    <t>Dilution factor plate water vol</t>
  </si>
  <si>
    <t>Continued work on dilution facotr script; incorporates multiple dilution factor options depending on starting Qubit conc of sample, reference table in booking tab, workings in robot script. To be reviewed by TSO GTs before use. RM</t>
  </si>
  <si>
    <t>Started constructing 1/10 dilution script for robot dilutions. RM</t>
  </si>
  <si>
    <t>Dilution factor conc ngul</t>
  </si>
  <si>
    <t>Remade 'Plate map' tab as could not unlock for editing. RM</t>
  </si>
  <si>
    <t>v9</t>
  </si>
  <si>
    <t>DNA_dilutionfactor</t>
  </si>
  <si>
    <t>Reference table for DNA/RNA input</t>
  </si>
  <si>
    <t>Reference table for dilution factor threshold hold cut-offs</t>
  </si>
  <si>
    <t>Thermal cycler list</t>
  </si>
  <si>
    <t>NGS analyser list</t>
  </si>
  <si>
    <t>NextSeq kit list</t>
  </si>
  <si>
    <t>NovaSeq kit list</t>
  </si>
  <si>
    <t>Analyte names</t>
  </si>
  <si>
    <t>Box 9 - Enrichment</t>
  </si>
  <si>
    <t>Wash for automation</t>
  </si>
  <si>
    <t>Updated QM tab to incorporate reagents in auto kits. RM</t>
  </si>
  <si>
    <t>Updated reagent box reference numbers to reflect use of Auto kits. AG</t>
  </si>
  <si>
    <t>VERSION CHANGED TO V2 TO ALLIGN WITH Q-PULSE. RM</t>
  </si>
  <si>
    <t>V2</t>
  </si>
  <si>
    <t>LP2 PCR plate to LP2 MIDI plate:</t>
  </si>
  <si>
    <t>Covaris microtube to LP2 PCR plate:</t>
  </si>
  <si>
    <t>v3</t>
  </si>
  <si>
    <t>CR27267 &amp; CR27483 RM</t>
  </si>
  <si>
    <t>Helen</t>
  </si>
  <si>
    <t>SPILLER</t>
  </si>
  <si>
    <t>B2303375</t>
  </si>
  <si>
    <t>47/B9</t>
  </si>
  <si>
    <t>PL2302737-02-01/A01</t>
  </si>
  <si>
    <t>B2303375-003</t>
  </si>
  <si>
    <t>Mark</t>
  </si>
  <si>
    <t>FRICKER</t>
  </si>
  <si>
    <t>B2303416</t>
  </si>
  <si>
    <t>47/B13</t>
  </si>
  <si>
    <t>PL2302737-02-01/B01</t>
  </si>
  <si>
    <t>B2303416-002</t>
  </si>
  <si>
    <t>Susan</t>
  </si>
  <si>
    <t>HOBSON</t>
  </si>
  <si>
    <t>B2303420</t>
  </si>
  <si>
    <t>47/B17</t>
  </si>
  <si>
    <t>PL2302737-02-01/C01</t>
  </si>
  <si>
    <t>B2303420-002</t>
  </si>
  <si>
    <t>Hugh</t>
  </si>
  <si>
    <t>GLADDEN</t>
  </si>
  <si>
    <t>B2303424</t>
  </si>
  <si>
    <t>47/B10</t>
  </si>
  <si>
    <t>PL2302737-02-01/D01</t>
  </si>
  <si>
    <t>B2303424-002</t>
  </si>
  <si>
    <t>Richard</t>
  </si>
  <si>
    <t>WYATT</t>
  </si>
  <si>
    <t>B2303467</t>
  </si>
  <si>
    <t>47/B40</t>
  </si>
  <si>
    <t>PL2302737-02-01/E01</t>
  </si>
  <si>
    <t>B2303467-003</t>
  </si>
  <si>
    <t>Sharon</t>
  </si>
  <si>
    <t>KNOWLES</t>
  </si>
  <si>
    <t>B2303589</t>
  </si>
  <si>
    <t>47/B16</t>
  </si>
  <si>
    <t>PL2302737-02-01/F01</t>
  </si>
  <si>
    <t>B2303589-003</t>
  </si>
  <si>
    <t>Bridget</t>
  </si>
  <si>
    <t>HALL</t>
  </si>
  <si>
    <t>B2303726</t>
  </si>
  <si>
    <t>47/B34</t>
  </si>
  <si>
    <t>PL2302737-02-01/G01</t>
  </si>
  <si>
    <t>B2303726-002</t>
  </si>
  <si>
    <t>PEDWELL</t>
  </si>
  <si>
    <t>B2303754</t>
  </si>
  <si>
    <t>47/B39</t>
  </si>
  <si>
    <t>PL2302737-02-01/H01</t>
  </si>
  <si>
    <t>B2303754-002</t>
  </si>
  <si>
    <t>Clive</t>
  </si>
  <si>
    <t>HUTTON</t>
  </si>
  <si>
    <t>B2303778</t>
  </si>
  <si>
    <t>47/B36</t>
  </si>
  <si>
    <t>PL2302737-02-01/A02</t>
  </si>
  <si>
    <t>B2303778-003</t>
  </si>
  <si>
    <t>Bryan</t>
  </si>
  <si>
    <t>WILLS</t>
  </si>
  <si>
    <t>B2303780</t>
  </si>
  <si>
    <t>47/B35</t>
  </si>
  <si>
    <t>PL2302737-02-01/B02</t>
  </si>
  <si>
    <t>B2303780-003</t>
  </si>
  <si>
    <t>Charles</t>
  </si>
  <si>
    <t>HILL</t>
  </si>
  <si>
    <t>B2303831</t>
  </si>
  <si>
    <t>47/C17</t>
  </si>
  <si>
    <t>PL2302737-02-01/C02</t>
  </si>
  <si>
    <t>B2303831-003</t>
  </si>
  <si>
    <t>Carole</t>
  </si>
  <si>
    <t>BEATTIE</t>
  </si>
  <si>
    <t>B2303853</t>
  </si>
  <si>
    <t>47/C15</t>
  </si>
  <si>
    <t>PL2302737-02-01/D02</t>
  </si>
  <si>
    <t>B2303853-003</t>
  </si>
  <si>
    <t>Stephen</t>
  </si>
  <si>
    <t>GILBERT</t>
  </si>
  <si>
    <t>B2303857</t>
  </si>
  <si>
    <t>47/C22</t>
  </si>
  <si>
    <t>PL2302737-02-01/E02</t>
  </si>
  <si>
    <t>B2303857-003</t>
  </si>
  <si>
    <t>Sylvia</t>
  </si>
  <si>
    <t>DUNN</t>
  </si>
  <si>
    <t>B2303879</t>
  </si>
  <si>
    <t>47/C23</t>
  </si>
  <si>
    <t>PL2302737-02-01/F02</t>
  </si>
  <si>
    <t>B2303879-003</t>
  </si>
  <si>
    <t>Lesley</t>
  </si>
  <si>
    <t>RICHARDSON</t>
  </si>
  <si>
    <t>B2303891</t>
  </si>
  <si>
    <t>47/C21</t>
  </si>
  <si>
    <t>PL2302737-02-01/G02</t>
  </si>
  <si>
    <t>B2303891-003</t>
  </si>
  <si>
    <t>Christine</t>
  </si>
  <si>
    <t>RICHARDS</t>
  </si>
  <si>
    <t>B2303942</t>
  </si>
  <si>
    <t>47/C18</t>
  </si>
  <si>
    <t>PL2302737-02-01/H02</t>
  </si>
  <si>
    <t>B2303942-003</t>
  </si>
  <si>
    <t>Cassandra</t>
  </si>
  <si>
    <t>LANGWITH</t>
  </si>
  <si>
    <t>B2303943</t>
  </si>
  <si>
    <t>47/C16</t>
  </si>
  <si>
    <t>PL2302737-02-01/A03</t>
  </si>
  <si>
    <t>B2303943-003</t>
  </si>
  <si>
    <t>Heriaty</t>
  </si>
  <si>
    <t>HOLT</t>
  </si>
  <si>
    <t>B2304017</t>
  </si>
  <si>
    <t>47/E22</t>
  </si>
  <si>
    <t>PL2302737-02-01/B03</t>
  </si>
  <si>
    <t>B2304017-005</t>
  </si>
  <si>
    <t>Anthony</t>
  </si>
  <si>
    <t>BARBER</t>
  </si>
  <si>
    <t>B2304023</t>
  </si>
  <si>
    <t>47/D2</t>
  </si>
  <si>
    <t>PL2302737-02-01/C03</t>
  </si>
  <si>
    <t>B2304023-002</t>
  </si>
  <si>
    <t>Michelle</t>
  </si>
  <si>
    <t>SKYES</t>
  </si>
  <si>
    <t>B2304024</t>
  </si>
  <si>
    <t>47/D3</t>
  </si>
  <si>
    <t>PL2302737-02-01/D03</t>
  </si>
  <si>
    <t>B2304024-002</t>
  </si>
  <si>
    <t>Janet</t>
  </si>
  <si>
    <t>ALLEN</t>
  </si>
  <si>
    <t>B2304025</t>
  </si>
  <si>
    <t>47/D4</t>
  </si>
  <si>
    <t>PL2302737-02-01/E03</t>
  </si>
  <si>
    <t>B2304025-002</t>
  </si>
  <si>
    <t>Karen</t>
  </si>
  <si>
    <t>SMITH</t>
  </si>
  <si>
    <t>B2304027</t>
  </si>
  <si>
    <t>47/D5</t>
  </si>
  <si>
    <t>PL2302737-02-01/F03</t>
  </si>
  <si>
    <t>B2304027-002</t>
  </si>
  <si>
    <t>Edward</t>
  </si>
  <si>
    <t>GREENHALL</t>
  </si>
  <si>
    <t>B2304031</t>
  </si>
  <si>
    <t>47/E21</t>
  </si>
  <si>
    <t>PL2302737-02-01/G03</t>
  </si>
  <si>
    <t>B2304031-005</t>
  </si>
  <si>
    <t>Gillian</t>
  </si>
  <si>
    <t>LLOYD-EVANS</t>
  </si>
  <si>
    <t>B2304065</t>
  </si>
  <si>
    <t>47/D13</t>
  </si>
  <si>
    <t>PL2302737-02-01/H03</t>
  </si>
  <si>
    <t>B2304065-002</t>
  </si>
  <si>
    <t>Josephine</t>
  </si>
  <si>
    <t>FRY</t>
  </si>
  <si>
    <t>B2304073</t>
  </si>
  <si>
    <t>47/D12</t>
  </si>
  <si>
    <t>PL2302737-02-01/A04</t>
  </si>
  <si>
    <t>B2304073-002</t>
  </si>
  <si>
    <t>Graham</t>
  </si>
  <si>
    <t>HORNSBY</t>
  </si>
  <si>
    <t>B2304127</t>
  </si>
  <si>
    <t>47/D8</t>
  </si>
  <si>
    <t>PL2302737-02-01/B04</t>
  </si>
  <si>
    <t>B2304127-003</t>
  </si>
  <si>
    <t>Therese</t>
  </si>
  <si>
    <t>DIPPER</t>
  </si>
  <si>
    <t>B2304136</t>
  </si>
  <si>
    <t>47/D7</t>
  </si>
  <si>
    <t>PL2302737-02-01/C04</t>
  </si>
  <si>
    <t>B2304136-002</t>
  </si>
  <si>
    <t>MARFELL</t>
  </si>
  <si>
    <t>B2304253</t>
  </si>
  <si>
    <t>47/D16</t>
  </si>
  <si>
    <t>PL2302737-02-01/D04</t>
  </si>
  <si>
    <t>B2304253-003</t>
  </si>
  <si>
    <t>B2304260</t>
  </si>
  <si>
    <t>47/D17</t>
  </si>
  <si>
    <t>PL2302737-02-01/E04</t>
  </si>
  <si>
    <t>B2304260-003</t>
  </si>
  <si>
    <t>Pamela</t>
  </si>
  <si>
    <t>BRADBURY</t>
  </si>
  <si>
    <t>B2304327</t>
  </si>
  <si>
    <t>47/D21</t>
  </si>
  <si>
    <t>PL2302737-02-01/F04</t>
  </si>
  <si>
    <t>B2304327-003</t>
  </si>
  <si>
    <t>ROBERT</t>
  </si>
  <si>
    <t>MORRIS</t>
  </si>
  <si>
    <t>B2304761</t>
  </si>
  <si>
    <t>47/F25</t>
  </si>
  <si>
    <t>PL2302737-02-01/G04</t>
  </si>
  <si>
    <t>B2304761-003</t>
  </si>
  <si>
    <t>B2304844</t>
  </si>
  <si>
    <t>47/G9</t>
  </si>
  <si>
    <t>PL2302737-02-01/H04</t>
  </si>
  <si>
    <t>B2304844-003</t>
  </si>
  <si>
    <t>MASTERS</t>
  </si>
  <si>
    <t>B2227181</t>
  </si>
  <si>
    <t>687/H35</t>
  </si>
  <si>
    <t>PL2302738-02-01/A05</t>
  </si>
  <si>
    <t>B2227181-003</t>
  </si>
  <si>
    <t>Carol-Anne</t>
  </si>
  <si>
    <t>BURROUGHS</t>
  </si>
  <si>
    <t>B2300179</t>
  </si>
  <si>
    <t>713/B17</t>
  </si>
  <si>
    <t>PL2302738-02-01/B05</t>
  </si>
  <si>
    <t>B2300179-003</t>
  </si>
  <si>
    <t>Alison</t>
  </si>
  <si>
    <t>NELMS</t>
  </si>
  <si>
    <t>B2300910</t>
  </si>
  <si>
    <t>714/J1</t>
  </si>
  <si>
    <t>PL2302738-02-01/C05</t>
  </si>
  <si>
    <t>B2300910-003</t>
  </si>
  <si>
    <t>HODGE</t>
  </si>
  <si>
    <t>B2301055</t>
  </si>
  <si>
    <t>715/A3</t>
  </si>
  <si>
    <t>PL2302738-02-01/D05</t>
  </si>
  <si>
    <t>B2301055-005</t>
  </si>
  <si>
    <t>Mary</t>
  </si>
  <si>
    <t>NICKERSON</t>
  </si>
  <si>
    <t>B2301204</t>
  </si>
  <si>
    <t>715/E24</t>
  </si>
  <si>
    <t>PL2302738-02-01/E05</t>
  </si>
  <si>
    <t>B2301204-003</t>
  </si>
  <si>
    <t>Doreen</t>
  </si>
  <si>
    <t>FLYNN</t>
  </si>
  <si>
    <t>B2301528</t>
  </si>
  <si>
    <t>715/F40</t>
  </si>
  <si>
    <t>PL2302738-02-01/F05</t>
  </si>
  <si>
    <t>B2301528-003</t>
  </si>
  <si>
    <t>Joan</t>
  </si>
  <si>
    <t>MARSHALL</t>
  </si>
  <si>
    <t>B2301729</t>
  </si>
  <si>
    <t>715/I38</t>
  </si>
  <si>
    <t>PL2302738-02-01/G05</t>
  </si>
  <si>
    <t>B2301729-003</t>
  </si>
  <si>
    <t>Roger</t>
  </si>
  <si>
    <t>NORMAN</t>
  </si>
  <si>
    <t>B2302804</t>
  </si>
  <si>
    <t>717/J32</t>
  </si>
  <si>
    <t>PL2302738-02-01/H05</t>
  </si>
  <si>
    <t>B2302804-003</t>
  </si>
  <si>
    <t>Elizabeth</t>
  </si>
  <si>
    <t>BOWLER</t>
  </si>
  <si>
    <t>B2302837</t>
  </si>
  <si>
    <t>718/B38</t>
  </si>
  <si>
    <t>PL2302738-02-01/A06</t>
  </si>
  <si>
    <t>B2302837-003</t>
  </si>
  <si>
    <t>Faith</t>
  </si>
  <si>
    <t>LEVER</t>
  </si>
  <si>
    <t>B2302893</t>
  </si>
  <si>
    <t>720/A17</t>
  </si>
  <si>
    <t>PL2302738-02-01/B06</t>
  </si>
  <si>
    <t>B2302893-002</t>
  </si>
  <si>
    <t>Charlene</t>
  </si>
  <si>
    <t>FRIEND</t>
  </si>
  <si>
    <t>B2303093</t>
  </si>
  <si>
    <t>718/D14</t>
  </si>
  <si>
    <t>PL2302738-02-01/C06</t>
  </si>
  <si>
    <t>B2303093-003</t>
  </si>
  <si>
    <t>Matthew</t>
  </si>
  <si>
    <t>MCDONALD</t>
  </si>
  <si>
    <t>B2303194</t>
  </si>
  <si>
    <t>718/D15</t>
  </si>
  <si>
    <t>PL2302738-02-01/D06</t>
  </si>
  <si>
    <t>B2303194-003</t>
  </si>
  <si>
    <t>Sijo</t>
  </si>
  <si>
    <t>BABU</t>
  </si>
  <si>
    <t>B2303234</t>
  </si>
  <si>
    <t>718/E27</t>
  </si>
  <si>
    <t>PL2302738-02-01/E06</t>
  </si>
  <si>
    <t>B2303234-003</t>
  </si>
  <si>
    <t>Claire</t>
  </si>
  <si>
    <t>GILSON</t>
  </si>
  <si>
    <t>B2303307</t>
  </si>
  <si>
    <t>718/I12</t>
  </si>
  <si>
    <t>PL2302738-02-01/F06</t>
  </si>
  <si>
    <t>B2303307-003</t>
  </si>
  <si>
    <t>Shirley</t>
  </si>
  <si>
    <t>CANN</t>
  </si>
  <si>
    <t>B2303308</t>
  </si>
  <si>
    <t>719/A42</t>
  </si>
  <si>
    <t>PL2302738-02-01/G06</t>
  </si>
  <si>
    <t>B2303308-003</t>
  </si>
  <si>
    <t>Neil</t>
  </si>
  <si>
    <t>SIMPSON</t>
  </si>
  <si>
    <t>B2303348</t>
  </si>
  <si>
    <t>719/C26</t>
  </si>
  <si>
    <t>PL2302738-02-01/H06</t>
  </si>
  <si>
    <t>B2303348-003</t>
  </si>
  <si>
    <t>Jane</t>
  </si>
  <si>
    <t>JESSOP</t>
  </si>
  <si>
    <t>B2303358</t>
  </si>
  <si>
    <t>719/A33</t>
  </si>
  <si>
    <t>PL2302738-02-01/A07</t>
  </si>
  <si>
    <t>B2303358-002</t>
  </si>
  <si>
    <t>Bernice</t>
  </si>
  <si>
    <t>MORGAN</t>
  </si>
  <si>
    <t>B2303377</t>
  </si>
  <si>
    <t>718/I1</t>
  </si>
  <si>
    <t>PL2302738-02-01/B07</t>
  </si>
  <si>
    <t>B2303377-005</t>
  </si>
  <si>
    <t>Christopher</t>
  </si>
  <si>
    <t>WRAGG</t>
  </si>
  <si>
    <t>B2303558</t>
  </si>
  <si>
    <t>719/I7</t>
  </si>
  <si>
    <t>PL2302738-02-01/C07</t>
  </si>
  <si>
    <t>B2303558-003</t>
  </si>
  <si>
    <t>Hazel</t>
  </si>
  <si>
    <t>DYNES</t>
  </si>
  <si>
    <t>B2303762</t>
  </si>
  <si>
    <t>719/D7</t>
  </si>
  <si>
    <t>PL2302738-02-01/D07</t>
  </si>
  <si>
    <t>B2303762-004</t>
  </si>
  <si>
    <t>Cathryn</t>
  </si>
  <si>
    <t>NICKELS</t>
  </si>
  <si>
    <t>B2303974</t>
  </si>
  <si>
    <t>720/B26</t>
  </si>
  <si>
    <t>PL2302738-02-01/E07</t>
  </si>
  <si>
    <t>B2303974-003</t>
  </si>
  <si>
    <t>FULFORD</t>
  </si>
  <si>
    <t>B2303980</t>
  </si>
  <si>
    <t>720/D10</t>
  </si>
  <si>
    <t>PL2302738-02-01/F07</t>
  </si>
  <si>
    <t>B2303980-002</t>
  </si>
  <si>
    <t>Adrian</t>
  </si>
  <si>
    <t>PRING</t>
  </si>
  <si>
    <t>B2304058</t>
  </si>
  <si>
    <t>720/J20</t>
  </si>
  <si>
    <t>PL2302738-02-01/G07</t>
  </si>
  <si>
    <t>B2304058-002</t>
  </si>
  <si>
    <t>Julie</t>
  </si>
  <si>
    <t>PLANT</t>
  </si>
  <si>
    <t>B2304148</t>
  </si>
  <si>
    <t>721/B22</t>
  </si>
  <si>
    <t>PL2302738-02-01/H07</t>
  </si>
  <si>
    <t>B2304148-002</t>
  </si>
  <si>
    <t>Jenny</t>
  </si>
  <si>
    <t>COOPER</t>
  </si>
  <si>
    <t>B2304149</t>
  </si>
  <si>
    <t>721/B21</t>
  </si>
  <si>
    <t>PL2302738-02-01/A08</t>
  </si>
  <si>
    <t>B2304149-002</t>
  </si>
  <si>
    <t>Ezmee</t>
  </si>
  <si>
    <t>PHILLIPS</t>
  </si>
  <si>
    <t>B2304437</t>
  </si>
  <si>
    <t>720/J37</t>
  </si>
  <si>
    <t>PL2302738-02-01/B08</t>
  </si>
  <si>
    <t>B2304437-003</t>
  </si>
  <si>
    <t>ARCHIE</t>
  </si>
  <si>
    <t>GIBSON</t>
  </si>
  <si>
    <t>B2304609</t>
  </si>
  <si>
    <t>720/J28</t>
  </si>
  <si>
    <t>PL2302738-02-01/C08</t>
  </si>
  <si>
    <t>B2304609-004</t>
  </si>
  <si>
    <t>Carly</t>
  </si>
  <si>
    <t>WESTLAKE</t>
  </si>
  <si>
    <t>B2304845</t>
  </si>
  <si>
    <t>722/A14</t>
  </si>
  <si>
    <t>PL2302738-02-01/D08</t>
  </si>
  <si>
    <t>B2304845-003</t>
  </si>
  <si>
    <t>B2304848</t>
  </si>
  <si>
    <t>722/A18</t>
  </si>
  <si>
    <t>PL2302738-02-01/E08</t>
  </si>
  <si>
    <t>B2304848-002</t>
  </si>
  <si>
    <t>June</t>
  </si>
  <si>
    <t>FRASER</t>
  </si>
  <si>
    <t>B2304852</t>
  </si>
  <si>
    <t>722/A21</t>
  </si>
  <si>
    <t>PL2302738-02-01/F08</t>
  </si>
  <si>
    <t>B2304852-002</t>
  </si>
  <si>
    <t>Lara-Ann</t>
  </si>
  <si>
    <t>SHELDON-ALLEN</t>
  </si>
  <si>
    <t>B2304853</t>
  </si>
  <si>
    <t>722/A22</t>
  </si>
  <si>
    <t>PL2302738-02-01/G08</t>
  </si>
  <si>
    <t>B2304853-002</t>
  </si>
  <si>
    <t>Karenza</t>
  </si>
  <si>
    <t>PERRING</t>
  </si>
  <si>
    <t>B2304856</t>
  </si>
  <si>
    <t>721/G19</t>
  </si>
  <si>
    <t>PL2302738-02-01/H08</t>
  </si>
  <si>
    <t>B2304856-002</t>
  </si>
  <si>
    <t>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</si>
</sst>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809]d\ mmmm\ yyyy;@"/>
    <numFmt numFmtId="165" formatCode="0.0"/>
    <numFmt numFmtId="166" formatCode="dd/mm/yy;@"/>
  </numFmts>
  <fonts count="43" x14ac:knownFonts="1">
    <font>
      <sz val="11"/>
      <color theme="1"/>
      <name val="Calibri"/>
      <family val="2"/>
      <scheme val="minor"/>
    </font>
    <font>
      <b/>
      <sz val="10"/>
      <name val="Arial"/>
      <family val="2"/>
    </font>
    <font>
      <sz val="10"/>
      <name val="Arial"/>
      <family val="2"/>
    </font>
    <font>
      <b/>
      <sz val="12"/>
      <name val="Arial"/>
      <family val="2"/>
    </font>
    <font>
      <b/>
      <sz val="10"/>
      <color indexed="8"/>
      <name val="Arial"/>
      <family val="2"/>
    </font>
    <font>
      <sz val="10"/>
      <color indexed="8"/>
      <name val="Arial"/>
      <family val="2"/>
    </font>
    <font>
      <sz val="12"/>
      <name val="Arial"/>
      <family val="2"/>
    </font>
    <font>
      <b/>
      <sz val="11"/>
      <name val="Arial"/>
      <family val="2"/>
    </font>
    <font>
      <sz val="10"/>
      <color theme="1"/>
      <name val="Calibri"/>
      <family val="2"/>
      <scheme val="minor"/>
    </font>
    <font>
      <sz val="11"/>
      <name val="Arial"/>
      <family val="2"/>
    </font>
    <font>
      <b/>
      <sz val="11"/>
      <color rgb="FF0000FF"/>
      <name val="Arial"/>
      <family val="2"/>
    </font>
    <font>
      <sz val="14"/>
      <name val="Arial"/>
      <family val="2"/>
    </font>
    <font>
      <sz val="11"/>
      <color theme="1"/>
      <name val="Arial"/>
      <family val="2"/>
    </font>
    <font>
      <sz val="20"/>
      <name val="Arial"/>
      <family val="2"/>
    </font>
    <font>
      <b/>
      <sz val="11"/>
      <color theme="1"/>
      <name val="Calibri"/>
      <family val="2"/>
      <scheme val="minor"/>
    </font>
    <font>
      <vertAlign val="superscript"/>
      <sz val="10"/>
      <name val="Arial"/>
      <family val="2"/>
    </font>
    <font>
      <b/>
      <sz val="12"/>
      <name val="Calibri"/>
      <family val="2"/>
    </font>
    <font>
      <b/>
      <sz val="11"/>
      <name val="Calibri"/>
      <family val="2"/>
    </font>
    <font>
      <sz val="11"/>
      <color rgb="FF1F497D"/>
      <name val="Calibri"/>
      <family val="2"/>
      <scheme val="minor"/>
    </font>
    <font>
      <u/>
      <sz val="11"/>
      <color theme="10"/>
      <name val="Calibri"/>
      <family val="2"/>
      <scheme val="minor"/>
    </font>
    <font>
      <sz val="10"/>
      <color theme="1"/>
      <name val="Arial"/>
      <family val="2"/>
    </font>
    <font>
      <i/>
      <sz val="11"/>
      <color theme="1"/>
      <name val="Calibri"/>
      <family val="2"/>
      <scheme val="minor"/>
    </font>
    <font>
      <sz val="8"/>
      <name val="Arial"/>
      <family val="2"/>
    </font>
    <font>
      <sz val="6"/>
      <name val="Arial"/>
      <family val="2"/>
    </font>
    <font>
      <b/>
      <sz val="11"/>
      <color theme="1"/>
      <name val="Arial"/>
      <family val="2"/>
    </font>
    <font>
      <b/>
      <u/>
      <sz val="11"/>
      <color theme="1"/>
      <name val="Calibri"/>
      <family val="2"/>
      <scheme val="minor"/>
    </font>
    <font>
      <sz val="11"/>
      <color theme="1"/>
      <name val="Calibri"/>
      <family val="2"/>
      <scheme val="minor"/>
    </font>
    <font>
      <b/>
      <sz val="11"/>
      <color theme="0"/>
      <name val="Calibri"/>
      <family val="2"/>
      <scheme val="minor"/>
    </font>
    <font>
      <b/>
      <vertAlign val="superscript"/>
      <sz val="11"/>
      <color theme="1"/>
      <name val="Calibri"/>
      <family val="2"/>
      <scheme val="minor"/>
    </font>
    <font>
      <sz val="11"/>
      <name val="Calibri"/>
      <family val="2"/>
      <scheme val="minor"/>
    </font>
    <font>
      <sz val="11"/>
      <color rgb="FFFFFF00"/>
      <name val="Calibri"/>
      <family val="2"/>
      <scheme val="minor"/>
    </font>
    <font>
      <b/>
      <sz val="8"/>
      <color rgb="FFFF0000"/>
      <name val="Arial"/>
      <family val="2"/>
    </font>
    <font>
      <i/>
      <sz val="11"/>
      <name val="Calibri"/>
      <family val="2"/>
      <scheme val="minor"/>
    </font>
    <font>
      <b/>
      <sz val="11"/>
      <color theme="3"/>
      <name val="Calibri"/>
      <family val="2"/>
      <scheme val="minor"/>
    </font>
    <font>
      <b/>
      <vertAlign val="superscript"/>
      <sz val="10"/>
      <name val="Arial"/>
      <family val="2"/>
    </font>
    <font>
      <sz val="8"/>
      <color theme="1"/>
      <name val="Calibri"/>
      <family val="2"/>
      <scheme val="minor"/>
    </font>
    <font>
      <b/>
      <sz val="8"/>
      <name val="Calibri"/>
      <family val="2"/>
      <scheme val="minor"/>
    </font>
    <font>
      <sz val="8"/>
      <name val="Calibri"/>
      <family val="2"/>
      <scheme val="minor"/>
    </font>
    <font>
      <b/>
      <sz val="11"/>
      <name val="Calibri"/>
      <family val="2"/>
      <scheme val="minor"/>
    </font>
    <font>
      <sz val="11"/>
      <color theme="0"/>
      <name val="Calibri"/>
      <family val="2"/>
      <scheme val="minor"/>
    </font>
    <font>
      <b/>
      <sz val="16"/>
      <color theme="1"/>
      <name val="Calibri"/>
      <family val="2"/>
      <scheme val="minor"/>
    </font>
    <font>
      <b/>
      <sz val="10"/>
      <color rgb="FFFF0000"/>
      <name val="Arial"/>
      <family val="2"/>
    </font>
    <font>
      <b/>
      <sz val="11"/>
      <color rgb="FFFF0000"/>
      <name val="Calibri"/>
      <family val="2"/>
      <scheme val="minor"/>
    </font>
  </fonts>
  <fills count="1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rgb="FF00FFCC"/>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2060"/>
        <bgColor indexed="64"/>
      </patternFill>
    </fill>
    <fill>
      <patternFill patternType="solid">
        <fgColor rgb="FFD7AAE0"/>
        <bgColor indexed="64"/>
      </patternFill>
    </fill>
    <fill>
      <patternFill patternType="solid">
        <fgColor rgb="FF66FFFF"/>
        <bgColor indexed="64"/>
      </patternFill>
    </fill>
    <fill>
      <patternFill patternType="solid">
        <fgColor rgb="FFFF5B5B"/>
        <bgColor indexed="64"/>
      </patternFill>
    </fill>
    <fill>
      <patternFill patternType="solid">
        <fgColor rgb="FFFFFF6D"/>
        <bgColor indexed="64"/>
      </patternFill>
    </fill>
    <fill>
      <patternFill patternType="solid">
        <fgColor theme="3" tint="0.79998168889431442"/>
        <bgColor indexed="64"/>
      </patternFill>
    </fill>
    <fill>
      <patternFill patternType="solid">
        <fgColor theme="5" tint="0.39997558519241921"/>
        <bgColor indexed="64"/>
      </patternFill>
    </fill>
  </fills>
  <borders count="73">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theme="4" tint="0.39997558519241921"/>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thin">
        <color theme="0" tint="-0.24994659260841701"/>
      </bottom>
      <diagonal/>
    </border>
    <border>
      <left/>
      <right style="medium">
        <color theme="4" tint="0.39994506668294322"/>
      </right>
      <top/>
      <bottom/>
      <diagonal/>
    </border>
    <border>
      <left style="medium">
        <color theme="4" tint="0.39994506668294322"/>
      </left>
      <right style="thin">
        <color theme="0" tint="-0.14996795556505021"/>
      </right>
      <top style="medium">
        <color theme="4" tint="0.39997558519241921"/>
      </top>
      <bottom style="thin">
        <color theme="0" tint="-0.24994659260841701"/>
      </bottom>
      <diagonal/>
    </border>
    <border>
      <left style="thin">
        <color theme="0" tint="-0.14996795556505021"/>
      </left>
      <right style="thin">
        <color theme="0" tint="-0.14996795556505021"/>
      </right>
      <top style="medium">
        <color theme="4" tint="0.39997558519241921"/>
      </top>
      <bottom style="thin">
        <color theme="0" tint="-0.24994659260841701"/>
      </bottom>
      <diagonal/>
    </border>
    <border>
      <left style="medium">
        <color theme="4" tint="0.39994506668294322"/>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s>
  <cellStyleXfs count="6">
    <xf numFmtId="0" fontId="0" fillId="0" borderId="0"/>
    <xf numFmtId="0" fontId="2" fillId="0" borderId="0"/>
    <xf numFmtId="0" fontId="2" fillId="0" borderId="0"/>
    <xf numFmtId="0" fontId="19" fillId="0" borderId="0" applyNumberFormat="0" applyFill="0" applyBorder="0" applyAlignment="0" applyProtection="0"/>
    <xf numFmtId="0" fontId="26" fillId="0" borderId="0"/>
    <xf numFmtId="0" fontId="33" fillId="0" borderId="50" applyNumberFormat="0" applyFill="0" applyAlignment="0" applyProtection="0"/>
  </cellStyleXfs>
  <cellXfs count="422">
    <xf numFmtId="0" fontId="0" fillId="0" borderId="0" xfId="0"/>
    <xf numFmtId="0" fontId="9" fillId="0" borderId="0" xfId="0" applyFont="1" applyFill="1" applyBorder="1" applyAlignment="1" applyProtection="1"/>
    <xf numFmtId="0" fontId="3" fillId="0" borderId="0" xfId="1" applyFont="1" applyFill="1" applyBorder="1" applyAlignment="1" applyProtection="1">
      <alignment vertical="top"/>
    </xf>
    <xf numFmtId="0" fontId="6" fillId="0" borderId="0" xfId="0" applyFont="1" applyFill="1" applyBorder="1" applyProtection="1"/>
    <xf numFmtId="0" fontId="2" fillId="0" borderId="0" xfId="0" applyFont="1" applyFill="1" applyBorder="1" applyProtection="1"/>
    <xf numFmtId="0" fontId="2" fillId="0" borderId="0" xfId="0" applyFont="1" applyFill="1" applyBorder="1"/>
    <xf numFmtId="0" fontId="9" fillId="0" borderId="0" xfId="0" applyFont="1" applyFill="1" applyBorder="1" applyProtection="1"/>
    <xf numFmtId="0" fontId="9" fillId="0" borderId="0" xfId="0" applyFont="1" applyFill="1" applyBorder="1" applyAlignment="1" applyProtection="1">
      <alignment horizontal="right"/>
    </xf>
    <xf numFmtId="0" fontId="2" fillId="0" borderId="0" xfId="0" applyFont="1" applyFill="1" applyBorder="1" applyAlignment="1" applyProtection="1"/>
    <xf numFmtId="0" fontId="7" fillId="0" borderId="0" xfId="0" applyFont="1" applyFill="1" applyBorder="1" applyAlignment="1" applyProtection="1">
      <alignment horizontal="left"/>
    </xf>
    <xf numFmtId="0" fontId="2" fillId="0" borderId="0" xfId="0" applyFont="1" applyFill="1" applyBorder="1" applyAlignment="1" applyProtection="1">
      <alignment horizontal="left"/>
    </xf>
    <xf numFmtId="0" fontId="10" fillId="0" borderId="0" xfId="0" applyFont="1" applyFill="1" applyBorder="1" applyAlignment="1" applyProtection="1">
      <alignment horizontal="left"/>
    </xf>
    <xf numFmtId="0" fontId="9" fillId="0" borderId="0" xfId="0" applyFont="1" applyFill="1" applyBorder="1" applyAlignment="1" applyProtection="1">
      <alignment horizontal="left"/>
    </xf>
    <xf numFmtId="0" fontId="2" fillId="0" borderId="0" xfId="0" applyFont="1" applyFill="1" applyBorder="1" applyAlignment="1" applyProtection="1">
      <alignment horizontal="center"/>
    </xf>
    <xf numFmtId="0" fontId="10" fillId="0" borderId="0" xfId="0" applyFont="1" applyFill="1" applyBorder="1" applyAlignment="1" applyProtection="1"/>
    <xf numFmtId="0" fontId="9" fillId="0" borderId="0" xfId="0" applyFont="1" applyFill="1" applyBorder="1"/>
    <xf numFmtId="0" fontId="2" fillId="0" borderId="1" xfId="0" applyFont="1" applyFill="1" applyBorder="1" applyAlignment="1" applyProtection="1">
      <alignment horizontal="left"/>
    </xf>
    <xf numFmtId="0" fontId="9" fillId="0" borderId="0" xfId="0" applyFont="1" applyFill="1" applyBorder="1" applyAlignment="1">
      <alignment horizontal="left"/>
    </xf>
    <xf numFmtId="0" fontId="2" fillId="0" borderId="1" xfId="0" applyFont="1" applyFill="1" applyBorder="1"/>
    <xf numFmtId="0" fontId="2" fillId="0" borderId="16" xfId="0" applyFont="1" applyFill="1" applyBorder="1" applyAlignment="1" applyProtection="1">
      <alignment horizontal="left"/>
    </xf>
    <xf numFmtId="0" fontId="12" fillId="0" borderId="0" xfId="0" applyFont="1"/>
    <xf numFmtId="0" fontId="12" fillId="0" borderId="1" xfId="0" applyFont="1" applyBorder="1"/>
    <xf numFmtId="0" fontId="12" fillId="0" borderId="16" xfId="0" applyFont="1" applyBorder="1"/>
    <xf numFmtId="0" fontId="13" fillId="0" borderId="0" xfId="0" applyFont="1" applyFill="1" applyBorder="1" applyAlignment="1">
      <alignment horizontal="center"/>
    </xf>
    <xf numFmtId="0" fontId="12" fillId="0" borderId="0" xfId="0" applyFont="1" applyBorder="1"/>
    <xf numFmtId="0" fontId="9" fillId="0" borderId="0" xfId="0" applyFont="1" applyFill="1" applyBorder="1" applyAlignment="1">
      <alignment horizontal="left" vertical="center"/>
    </xf>
    <xf numFmtId="0" fontId="9" fillId="0" borderId="16" xfId="0" applyFont="1" applyFill="1" applyBorder="1" applyAlignment="1" applyProtection="1">
      <alignment horizontal="left"/>
    </xf>
    <xf numFmtId="0" fontId="2" fillId="0" borderId="1" xfId="0" applyFont="1" applyFill="1" applyBorder="1" applyProtection="1"/>
    <xf numFmtId="0" fontId="2" fillId="0" borderId="16" xfId="0" applyFont="1" applyFill="1" applyBorder="1" applyProtection="1"/>
    <xf numFmtId="0" fontId="2" fillId="0" borderId="1" xfId="0" applyFont="1" applyFill="1" applyBorder="1" applyAlignment="1" applyProtection="1"/>
    <xf numFmtId="0" fontId="0" fillId="5" borderId="17" xfId="0" applyNumberFormat="1" applyFill="1" applyBorder="1" applyAlignment="1" applyProtection="1">
      <alignment horizontal="center" vertical="center"/>
      <protection locked="0"/>
    </xf>
    <xf numFmtId="0" fontId="0" fillId="0" borderId="0" xfId="0" applyBorder="1"/>
    <xf numFmtId="0" fontId="0" fillId="0" borderId="21" xfId="0" applyBorder="1"/>
    <xf numFmtId="0" fontId="0" fillId="0" borderId="22" xfId="0" applyBorder="1"/>
    <xf numFmtId="0" fontId="0" fillId="0" borderId="23" xfId="0" applyBorder="1"/>
    <xf numFmtId="0" fontId="0" fillId="0" borderId="0" xfId="0" applyProtection="1"/>
    <xf numFmtId="0" fontId="0" fillId="0" borderId="17" xfId="0" applyBorder="1"/>
    <xf numFmtId="0" fontId="0" fillId="0" borderId="24" xfId="0" applyBorder="1" applyAlignment="1">
      <alignment horizontal="center" wrapText="1"/>
    </xf>
    <xf numFmtId="0" fontId="0" fillId="0" borderId="7" xfId="0" applyBorder="1"/>
    <xf numFmtId="0" fontId="0" fillId="0" borderId="26" xfId="0" applyBorder="1"/>
    <xf numFmtId="0" fontId="0" fillId="0" borderId="27" xfId="0" applyBorder="1"/>
    <xf numFmtId="0" fontId="0" fillId="0" borderId="28" xfId="0" applyBorder="1"/>
    <xf numFmtId="0" fontId="0" fillId="0" borderId="29" xfId="0" applyBorder="1"/>
    <xf numFmtId="15" fontId="2" fillId="0" borderId="17" xfId="0" applyNumberFormat="1" applyFont="1" applyBorder="1" applyAlignment="1" applyProtection="1">
      <alignment horizontal="center"/>
    </xf>
    <xf numFmtId="0" fontId="2" fillId="0" borderId="17" xfId="0" applyFont="1" applyBorder="1" applyAlignment="1" applyProtection="1">
      <alignment horizontal="center"/>
    </xf>
    <xf numFmtId="0" fontId="0" fillId="5" borderId="17" xfId="0" applyFill="1" applyBorder="1" applyAlignment="1" applyProtection="1">
      <alignment horizontal="center"/>
    </xf>
    <xf numFmtId="0" fontId="9" fillId="0" borderId="0" xfId="0" applyFont="1" applyFill="1" applyBorder="1" applyAlignment="1">
      <alignment horizontal="right" vertical="center"/>
    </xf>
    <xf numFmtId="0" fontId="9" fillId="0" borderId="0" xfId="0" applyFont="1" applyFill="1" applyBorder="1" applyAlignment="1">
      <alignment horizontal="right"/>
    </xf>
    <xf numFmtId="0" fontId="10" fillId="0" borderId="0" xfId="0" applyFont="1" applyAlignment="1" applyProtection="1">
      <alignment vertical="center"/>
    </xf>
    <xf numFmtId="0" fontId="7" fillId="0" borderId="17" xfId="0" applyFont="1" applyBorder="1" applyProtection="1"/>
    <xf numFmtId="0" fontId="0" fillId="0" borderId="2" xfId="0" applyBorder="1" applyAlignment="1">
      <alignment horizontal="center" wrapText="1"/>
    </xf>
    <xf numFmtId="0" fontId="0" fillId="0" borderId="0" xfId="0" applyFill="1"/>
    <xf numFmtId="14" fontId="0" fillId="0" borderId="0" xfId="0" applyNumberFormat="1"/>
    <xf numFmtId="14" fontId="9" fillId="0" borderId="0" xfId="0" applyNumberFormat="1" applyFont="1" applyFill="1" applyBorder="1" applyAlignment="1" applyProtection="1">
      <alignment horizontal="right"/>
    </xf>
    <xf numFmtId="0" fontId="1" fillId="7" borderId="35" xfId="2" applyFont="1" applyFill="1" applyBorder="1" applyAlignment="1" applyProtection="1">
      <alignment horizontal="left" wrapText="1"/>
    </xf>
    <xf numFmtId="0" fontId="1" fillId="7" borderId="36" xfId="2" applyFont="1" applyFill="1" applyBorder="1" applyAlignment="1" applyProtection="1">
      <alignment horizontal="left" wrapText="1"/>
    </xf>
    <xf numFmtId="0" fontId="1" fillId="8" borderId="37" xfId="2" applyFont="1" applyFill="1" applyBorder="1" applyAlignment="1" applyProtection="1">
      <alignment horizontal="left" wrapText="1"/>
    </xf>
    <xf numFmtId="0" fontId="1" fillId="8" borderId="34" xfId="2" applyFont="1" applyFill="1" applyBorder="1" applyAlignment="1" applyProtection="1">
      <alignment horizontal="left" wrapText="1"/>
    </xf>
    <xf numFmtId="0" fontId="1" fillId="8" borderId="32" xfId="2" applyFont="1" applyFill="1" applyBorder="1" applyAlignment="1" applyProtection="1">
      <alignment horizontal="left" wrapText="1"/>
    </xf>
    <xf numFmtId="0" fontId="1" fillId="2" borderId="34" xfId="2" applyFont="1" applyFill="1" applyBorder="1" applyAlignment="1" applyProtection="1">
      <alignment horizontal="left" wrapText="1"/>
    </xf>
    <xf numFmtId="0" fontId="1" fillId="2" borderId="38" xfId="2" applyFont="1" applyFill="1" applyBorder="1" applyAlignment="1" applyProtection="1">
      <alignment horizontal="left" wrapText="1"/>
    </xf>
    <xf numFmtId="0" fontId="1" fillId="6" borderId="35" xfId="2" applyFont="1" applyFill="1" applyBorder="1" applyAlignment="1" applyProtection="1">
      <alignment horizontal="left" wrapText="1"/>
    </xf>
    <xf numFmtId="0" fontId="1" fillId="2" borderId="37" xfId="2" applyFont="1" applyFill="1" applyBorder="1" applyAlignment="1" applyProtection="1">
      <alignment horizontal="left" wrapText="1"/>
    </xf>
    <xf numFmtId="0" fontId="1" fillId="6" borderId="32" xfId="2" applyFont="1" applyFill="1" applyBorder="1" applyAlignment="1" applyProtection="1">
      <alignment horizontal="left" wrapText="1"/>
    </xf>
    <xf numFmtId="0" fontId="1" fillId="2" borderId="33" xfId="2" applyFont="1" applyFill="1" applyBorder="1" applyAlignment="1" applyProtection="1">
      <alignment horizontal="left" wrapText="1"/>
    </xf>
    <xf numFmtId="0" fontId="2" fillId="0" borderId="21" xfId="2" applyBorder="1" applyProtection="1"/>
    <xf numFmtId="0" fontId="2" fillId="0" borderId="13" xfId="2" applyBorder="1" applyProtection="1"/>
    <xf numFmtId="2" fontId="2" fillId="0" borderId="40" xfId="2" applyNumberFormat="1" applyBorder="1" applyProtection="1"/>
    <xf numFmtId="0" fontId="0" fillId="0" borderId="39" xfId="2" applyFont="1" applyBorder="1" applyProtection="1"/>
    <xf numFmtId="0" fontId="0" fillId="0" borderId="0" xfId="0" applyAlignment="1">
      <alignment wrapText="1"/>
    </xf>
    <xf numFmtId="0" fontId="19" fillId="0" borderId="0" xfId="3"/>
    <xf numFmtId="0" fontId="2" fillId="0" borderId="5" xfId="2" applyFont="1" applyBorder="1" applyProtection="1"/>
    <xf numFmtId="0" fontId="0" fillId="0" borderId="0" xfId="2" applyFont="1" applyBorder="1" applyProtection="1"/>
    <xf numFmtId="0" fontId="2" fillId="0" borderId="0" xfId="2" applyBorder="1" applyProtection="1"/>
    <xf numFmtId="0" fontId="21" fillId="0" borderId="0" xfId="0" applyFont="1"/>
    <xf numFmtId="0" fontId="0" fillId="0" borderId="17" xfId="0" applyBorder="1" applyAlignment="1">
      <alignment wrapText="1"/>
    </xf>
    <xf numFmtId="0" fontId="0" fillId="8" borderId="0" xfId="0" applyFill="1"/>
    <xf numFmtId="0" fontId="0" fillId="0" borderId="25" xfId="0" applyFill="1" applyBorder="1" applyAlignment="1">
      <alignment horizontal="center" wrapText="1"/>
    </xf>
    <xf numFmtId="0" fontId="0" fillId="4" borderId="0" xfId="0" applyFill="1" applyBorder="1"/>
    <xf numFmtId="0" fontId="7" fillId="4" borderId="0" xfId="0" applyFont="1" applyFill="1" applyBorder="1" applyProtection="1"/>
    <xf numFmtId="0" fontId="14" fillId="0" borderId="0" xfId="0" applyFont="1"/>
    <xf numFmtId="0" fontId="25" fillId="0" borderId="0" xfId="0" applyFont="1"/>
    <xf numFmtId="0" fontId="0" fillId="5" borderId="17" xfId="0" applyFill="1" applyBorder="1" applyAlignment="1" applyProtection="1">
      <alignment horizontal="center" vertical="center"/>
      <protection locked="0"/>
    </xf>
    <xf numFmtId="0" fontId="0" fillId="0" borderId="43" xfId="0" applyBorder="1"/>
    <xf numFmtId="0" fontId="0" fillId="0" borderId="44" xfId="0" applyBorder="1"/>
    <xf numFmtId="0" fontId="12" fillId="0" borderId="15" xfId="0" applyFont="1" applyBorder="1"/>
    <xf numFmtId="0" fontId="0" fillId="0" borderId="39" xfId="0" applyBorder="1"/>
    <xf numFmtId="0" fontId="0" fillId="0" borderId="15" xfId="0" applyBorder="1"/>
    <xf numFmtId="0" fontId="0" fillId="0" borderId="14" xfId="0" applyBorder="1"/>
    <xf numFmtId="0" fontId="0" fillId="0" borderId="1" xfId="0" applyBorder="1"/>
    <xf numFmtId="0" fontId="0" fillId="0" borderId="45" xfId="0" applyBorder="1"/>
    <xf numFmtId="0" fontId="10" fillId="0" borderId="42" xfId="0" applyFont="1" applyFill="1" applyBorder="1" applyAlignment="1" applyProtection="1"/>
    <xf numFmtId="2" fontId="0" fillId="0" borderId="17" xfId="0" applyNumberFormat="1" applyBorder="1"/>
    <xf numFmtId="0" fontId="23" fillId="0" borderId="0" xfId="1" applyFont="1" applyFill="1" applyBorder="1" applyAlignment="1" applyProtection="1">
      <alignment horizontal="center" vertical="center" wrapText="1" shrinkToFit="1"/>
    </xf>
    <xf numFmtId="2" fontId="0" fillId="0" borderId="0" xfId="0" applyNumberFormat="1" applyBorder="1"/>
    <xf numFmtId="0" fontId="14" fillId="0" borderId="0" xfId="0" applyFont="1" applyAlignment="1">
      <alignment horizontal="center" vertical="center" wrapText="1"/>
    </xf>
    <xf numFmtId="0" fontId="14" fillId="0" borderId="0" xfId="0" applyFont="1" applyBorder="1" applyAlignment="1">
      <alignment horizontal="center" vertical="center" wrapText="1"/>
    </xf>
    <xf numFmtId="0" fontId="0" fillId="0" borderId="0" xfId="0" applyAlignment="1">
      <alignment horizontal="center"/>
    </xf>
    <xf numFmtId="14" fontId="14" fillId="0" borderId="0" xfId="0" applyNumberFormat="1" applyFont="1" applyAlignment="1">
      <alignment horizontal="center" vertical="center" wrapText="1"/>
    </xf>
    <xf numFmtId="14" fontId="14" fillId="0" borderId="0" xfId="0" applyNumberFormat="1" applyFont="1" applyBorder="1" applyAlignment="1">
      <alignment horizontal="center" vertical="center" wrapText="1"/>
    </xf>
    <xf numFmtId="0" fontId="14" fillId="0" borderId="0" xfId="0" applyFont="1" applyAlignment="1">
      <alignment horizontal="center" wrapText="1"/>
    </xf>
    <xf numFmtId="0" fontId="0" fillId="0" borderId="2" xfId="0" applyBorder="1"/>
    <xf numFmtId="0" fontId="0" fillId="0" borderId="24" xfId="0" applyBorder="1"/>
    <xf numFmtId="165" fontId="0" fillId="0" borderId="17" xfId="0" applyNumberFormat="1" applyBorder="1"/>
    <xf numFmtId="165" fontId="0" fillId="0" borderId="28" xfId="0" applyNumberFormat="1" applyBorder="1"/>
    <xf numFmtId="0" fontId="2" fillId="0" borderId="17" xfId="0" applyFont="1" applyFill="1" applyBorder="1" applyAlignment="1" applyProtection="1">
      <protection locked="0"/>
    </xf>
    <xf numFmtId="0" fontId="0" fillId="0" borderId="17" xfId="0" applyFill="1" applyBorder="1" applyAlignment="1" applyProtection="1">
      <protection locked="0"/>
    </xf>
    <xf numFmtId="0" fontId="0" fillId="0" borderId="17" xfId="0" applyNumberFormat="1" applyFont="1" applyFill="1" applyBorder="1" applyAlignment="1" applyProtection="1">
      <protection locked="0"/>
    </xf>
    <xf numFmtId="0" fontId="0" fillId="0" borderId="17" xfId="0" applyFont="1" applyFill="1" applyBorder="1" applyAlignment="1" applyProtection="1">
      <protection locked="0"/>
    </xf>
    <xf numFmtId="0" fontId="14" fillId="0" borderId="0" xfId="0" applyFont="1" applyAlignment="1">
      <alignment horizontal="center"/>
    </xf>
    <xf numFmtId="0" fontId="0" fillId="0" borderId="0" xfId="0" applyNumberFormat="1"/>
    <xf numFmtId="0" fontId="0" fillId="0" borderId="25" xfId="0" applyFill="1" applyBorder="1"/>
    <xf numFmtId="0" fontId="0" fillId="0" borderId="0" xfId="0" applyFill="1" applyBorder="1"/>
    <xf numFmtId="0" fontId="2" fillId="0" borderId="0" xfId="2" applyProtection="1"/>
    <xf numFmtId="0" fontId="26" fillId="0" borderId="0" xfId="4"/>
    <xf numFmtId="0" fontId="26" fillId="0" borderId="5" xfId="4" applyBorder="1" applyAlignment="1">
      <alignment horizontal="left" vertical="center"/>
    </xf>
    <xf numFmtId="0" fontId="14" fillId="12" borderId="19" xfId="0" applyFont="1" applyFill="1" applyBorder="1"/>
    <xf numFmtId="0" fontId="0" fillId="12" borderId="20" xfId="0" applyFill="1" applyBorder="1"/>
    <xf numFmtId="0" fontId="0" fillId="12" borderId="7" xfId="0" applyFill="1" applyBorder="1"/>
    <xf numFmtId="0" fontId="0" fillId="12" borderId="26" xfId="0" applyFill="1" applyBorder="1"/>
    <xf numFmtId="0" fontId="14" fillId="12" borderId="7" xfId="0" applyFont="1" applyFill="1" applyBorder="1"/>
    <xf numFmtId="0" fontId="14" fillId="12" borderId="27" xfId="0" applyFont="1" applyFill="1" applyBorder="1"/>
    <xf numFmtId="0" fontId="0" fillId="12" borderId="29" xfId="0" applyFill="1" applyBorder="1"/>
    <xf numFmtId="0" fontId="14" fillId="11" borderId="19" xfId="0" applyFont="1" applyFill="1" applyBorder="1"/>
    <xf numFmtId="0" fontId="0" fillId="11" borderId="20" xfId="0" applyFill="1" applyBorder="1"/>
    <xf numFmtId="0" fontId="14" fillId="11" borderId="7" xfId="0" applyFont="1" applyFill="1" applyBorder="1"/>
    <xf numFmtId="0" fontId="0" fillId="11" borderId="26" xfId="0" applyFill="1" applyBorder="1"/>
    <xf numFmtId="0" fontId="0" fillId="11" borderId="7" xfId="0" applyFill="1" applyBorder="1"/>
    <xf numFmtId="0" fontId="14" fillId="11" borderId="27" xfId="0" applyFont="1" applyFill="1" applyBorder="1"/>
    <xf numFmtId="0" fontId="0" fillId="11" borderId="29" xfId="0" applyFill="1" applyBorder="1"/>
    <xf numFmtId="0" fontId="0" fillId="0" borderId="7" xfId="0" applyFill="1" applyBorder="1"/>
    <xf numFmtId="0" fontId="0" fillId="0" borderId="24" xfId="0" applyFill="1" applyBorder="1"/>
    <xf numFmtId="165" fontId="0" fillId="0" borderId="26" xfId="0" applyNumberFormat="1" applyBorder="1"/>
    <xf numFmtId="165" fontId="0" fillId="0" borderId="29" xfId="0" applyNumberFormat="1" applyBorder="1"/>
    <xf numFmtId="0" fontId="29" fillId="11" borderId="11" xfId="2" applyFont="1" applyFill="1" applyBorder="1" applyProtection="1">
      <protection locked="0"/>
    </xf>
    <xf numFmtId="0" fontId="26" fillId="11" borderId="26" xfId="4" applyFont="1" applyFill="1" applyBorder="1" applyProtection="1">
      <protection locked="0"/>
    </xf>
    <xf numFmtId="0" fontId="14" fillId="11" borderId="7" xfId="2" applyFont="1" applyFill="1" applyBorder="1" applyProtection="1"/>
    <xf numFmtId="0" fontId="29" fillId="11" borderId="26" xfId="2" applyFont="1" applyFill="1" applyBorder="1" applyProtection="1">
      <protection locked="0"/>
    </xf>
    <xf numFmtId="2" fontId="29" fillId="11" borderId="26" xfId="2" applyNumberFormat="1" applyFont="1" applyFill="1" applyBorder="1" applyProtection="1"/>
    <xf numFmtId="0" fontId="14" fillId="11" borderId="27" xfId="2" applyFont="1" applyFill="1" applyBorder="1" applyProtection="1"/>
    <xf numFmtId="2" fontId="29" fillId="11" borderId="29" xfId="2" applyNumberFormat="1" applyFont="1" applyFill="1" applyBorder="1" applyProtection="1"/>
    <xf numFmtId="0" fontId="29" fillId="12" borderId="11" xfId="2" applyFont="1" applyFill="1" applyBorder="1" applyProtection="1">
      <protection locked="0"/>
    </xf>
    <xf numFmtId="0" fontId="26" fillId="12" borderId="26" xfId="4" applyFont="1" applyFill="1" applyBorder="1" applyProtection="1">
      <protection locked="0"/>
    </xf>
    <xf numFmtId="0" fontId="14" fillId="12" borderId="7" xfId="2" applyFont="1" applyFill="1" applyBorder="1" applyProtection="1"/>
    <xf numFmtId="0" fontId="29" fillId="12" borderId="26" xfId="2" applyFont="1" applyFill="1" applyBorder="1" applyProtection="1">
      <protection locked="0"/>
    </xf>
    <xf numFmtId="2" fontId="29" fillId="12" borderId="26" xfId="2" applyNumberFormat="1" applyFont="1" applyFill="1" applyBorder="1" applyProtection="1"/>
    <xf numFmtId="0" fontId="14" fillId="12" borderId="27" xfId="2" applyFont="1" applyFill="1" applyBorder="1" applyProtection="1"/>
    <xf numFmtId="2" fontId="29" fillId="12" borderId="29" xfId="2" applyNumberFormat="1" applyFont="1" applyFill="1" applyBorder="1" applyProtection="1"/>
    <xf numFmtId="0" fontId="14" fillId="11" borderId="6" xfId="2" applyFont="1" applyFill="1" applyBorder="1" applyAlignment="1" applyProtection="1">
      <alignment horizontal="center"/>
    </xf>
    <xf numFmtId="0" fontId="14" fillId="11" borderId="46" xfId="2" applyFont="1" applyFill="1" applyBorder="1" applyAlignment="1" applyProtection="1">
      <alignment horizontal="center"/>
    </xf>
    <xf numFmtId="0" fontId="14" fillId="11" borderId="7" xfId="2" applyFont="1" applyFill="1" applyBorder="1" applyAlignment="1" applyProtection="1">
      <alignment horizontal="center" vertical="center"/>
    </xf>
    <xf numFmtId="0" fontId="26" fillId="11" borderId="26" xfId="4" applyFill="1" applyBorder="1" applyProtection="1">
      <protection locked="0"/>
    </xf>
    <xf numFmtId="0" fontId="14" fillId="11" borderId="7" xfId="4" applyFont="1" applyFill="1" applyBorder="1"/>
    <xf numFmtId="0" fontId="26" fillId="11" borderId="26" xfId="4" applyFill="1" applyBorder="1"/>
    <xf numFmtId="0" fontId="26" fillId="11" borderId="29" xfId="4" applyFill="1" applyBorder="1"/>
    <xf numFmtId="0" fontId="14" fillId="12" borderId="6" xfId="2" applyFont="1" applyFill="1" applyBorder="1" applyAlignment="1" applyProtection="1">
      <alignment horizontal="center"/>
    </xf>
    <xf numFmtId="0" fontId="14" fillId="12" borderId="46" xfId="2" applyFont="1" applyFill="1" applyBorder="1" applyAlignment="1" applyProtection="1">
      <alignment horizontal="center"/>
    </xf>
    <xf numFmtId="0" fontId="14" fillId="12" borderId="7" xfId="2" applyFont="1" applyFill="1" applyBorder="1" applyAlignment="1" applyProtection="1">
      <alignment horizontal="center" vertical="center"/>
    </xf>
    <xf numFmtId="0" fontId="26" fillId="12" borderId="26" xfId="4" applyFill="1" applyBorder="1" applyProtection="1">
      <protection locked="0"/>
    </xf>
    <xf numFmtId="0" fontId="14" fillId="12" borderId="7" xfId="4" applyFont="1" applyFill="1" applyBorder="1"/>
    <xf numFmtId="0" fontId="26" fillId="12" borderId="26" xfId="4" applyFill="1" applyBorder="1"/>
    <xf numFmtId="0" fontId="26" fillId="12" borderId="29" xfId="4" applyFill="1" applyBorder="1"/>
    <xf numFmtId="2" fontId="0" fillId="0" borderId="0" xfId="0" applyNumberFormat="1"/>
    <xf numFmtId="165" fontId="0" fillId="13" borderId="17" xfId="0" applyNumberFormat="1" applyFill="1" applyBorder="1"/>
    <xf numFmtId="165" fontId="0" fillId="14" borderId="17" xfId="0" applyNumberFormat="1" applyFill="1" applyBorder="1"/>
    <xf numFmtId="0" fontId="0" fillId="0" borderId="15" xfId="0" applyFill="1" applyBorder="1"/>
    <xf numFmtId="0" fontId="0" fillId="0" borderId="5" xfId="0" applyFill="1" applyBorder="1"/>
    <xf numFmtId="0" fontId="0" fillId="0" borderId="2" xfId="0" applyFill="1" applyBorder="1"/>
    <xf numFmtId="0" fontId="0" fillId="0" borderId="25" xfId="0" applyBorder="1"/>
    <xf numFmtId="165" fontId="0" fillId="14" borderId="28" xfId="0" applyNumberFormat="1" applyFill="1" applyBorder="1"/>
    <xf numFmtId="9" fontId="0" fillId="0" borderId="0" xfId="0" applyNumberFormat="1"/>
    <xf numFmtId="0" fontId="8" fillId="5" borderId="0" xfId="1" applyFont="1" applyFill="1" applyBorder="1" applyAlignment="1" applyProtection="1">
      <alignment horizontal="center" vertical="center"/>
      <protection locked="0"/>
    </xf>
    <xf numFmtId="0" fontId="22" fillId="0" borderId="0" xfId="1" applyFont="1" applyBorder="1" applyAlignment="1" applyProtection="1">
      <alignment horizontal="center"/>
    </xf>
    <xf numFmtId="0" fontId="1" fillId="0" borderId="0" xfId="0" applyFont="1" applyFill="1" applyBorder="1" applyProtection="1"/>
    <xf numFmtId="0" fontId="8" fillId="0" borderId="0" xfId="0" applyFont="1" applyFill="1" applyBorder="1" applyProtection="1"/>
    <xf numFmtId="0" fontId="18" fillId="0" borderId="0" xfId="0" applyFont="1" applyFill="1"/>
    <xf numFmtId="0" fontId="4" fillId="0" borderId="0" xfId="0" applyFont="1" applyFill="1" applyBorder="1" applyProtection="1"/>
    <xf numFmtId="0" fontId="8" fillId="0" borderId="0" xfId="0"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4" fillId="0" borderId="0" xfId="0" applyFont="1" applyFill="1" applyBorder="1" applyAlignment="1" applyProtection="1">
      <alignment horizontal="right"/>
    </xf>
    <xf numFmtId="0" fontId="1" fillId="0" borderId="0" xfId="0" applyFont="1" applyFill="1" applyBorder="1" applyAlignment="1" applyProtection="1">
      <alignment horizontal="center"/>
    </xf>
    <xf numFmtId="0" fontId="1" fillId="0" borderId="0" xfId="0" applyFont="1" applyFill="1" applyBorder="1" applyAlignment="1" applyProtection="1">
      <alignment horizontal="center"/>
      <protection locked="0"/>
    </xf>
    <xf numFmtId="15" fontId="4" fillId="0" borderId="0" xfId="0" applyNumberFormat="1" applyFont="1" applyFill="1" applyBorder="1" applyAlignment="1" applyProtection="1">
      <alignment horizontal="center"/>
    </xf>
    <xf numFmtId="164" fontId="4" fillId="0" borderId="0" xfId="0" applyNumberFormat="1" applyFont="1" applyFill="1" applyBorder="1" applyAlignment="1" applyProtection="1">
      <alignment horizontal="center"/>
    </xf>
    <xf numFmtId="0" fontId="0" fillId="0" borderId="0" xfId="0" applyFill="1" applyBorder="1" applyAlignment="1" applyProtection="1">
      <alignment horizontal="center"/>
    </xf>
    <xf numFmtId="0" fontId="1" fillId="0" borderId="0" xfId="0" applyFont="1" applyFill="1" applyBorder="1" applyAlignment="1" applyProtection="1">
      <alignment horizontal="right"/>
    </xf>
    <xf numFmtId="0" fontId="5" fillId="0" borderId="0" xfId="0" applyFont="1" applyFill="1" applyBorder="1" applyAlignment="1" applyProtection="1">
      <alignment horizontal="center"/>
    </xf>
    <xf numFmtId="0" fontId="20" fillId="0" borderId="0" xfId="0" applyFont="1" applyFill="1" applyBorder="1" applyAlignment="1" applyProtection="1">
      <alignment horizontal="center"/>
    </xf>
    <xf numFmtId="0" fontId="7" fillId="2" borderId="17" xfId="0" applyFont="1" applyFill="1" applyBorder="1" applyAlignment="1" applyProtection="1">
      <alignment horizontal="center" vertical="center"/>
    </xf>
    <xf numFmtId="0" fontId="24" fillId="9" borderId="17" xfId="1" applyFont="1" applyFill="1" applyBorder="1" applyAlignment="1" applyProtection="1">
      <alignment horizontal="center"/>
    </xf>
    <xf numFmtId="0" fontId="30" fillId="0" borderId="0" xfId="0" applyFont="1" applyFill="1"/>
    <xf numFmtId="0" fontId="30" fillId="0" borderId="0" xfId="0" applyFont="1"/>
    <xf numFmtId="0" fontId="2" fillId="0" borderId="0" xfId="0" applyFont="1" applyFill="1" applyBorder="1" applyAlignment="1" applyProtection="1">
      <alignment horizontal="center"/>
    </xf>
    <xf numFmtId="0" fontId="31" fillId="0" borderId="0" xfId="0" applyFont="1" applyFill="1" applyBorder="1" applyAlignment="1" applyProtection="1">
      <alignment horizontal="center"/>
    </xf>
    <xf numFmtId="0" fontId="29" fillId="0" borderId="0" xfId="2" applyNumberFormat="1" applyFont="1" applyBorder="1" applyProtection="1"/>
    <xf numFmtId="0" fontId="0" fillId="0" borderId="0" xfId="2" applyNumberFormat="1" applyFont="1" applyFill="1" applyBorder="1" applyProtection="1"/>
    <xf numFmtId="0" fontId="2" fillId="0" borderId="15" xfId="2" applyFont="1" applyBorder="1" applyProtection="1"/>
    <xf numFmtId="0" fontId="32" fillId="0" borderId="17" xfId="2" applyFont="1" applyFill="1" applyBorder="1" applyAlignment="1" applyProtection="1">
      <protection locked="0"/>
    </xf>
    <xf numFmtId="0" fontId="7" fillId="0" borderId="0" xfId="0" applyFont="1" applyBorder="1" applyAlignment="1" applyProtection="1">
      <alignment vertical="center"/>
    </xf>
    <xf numFmtId="0" fontId="2" fillId="0" borderId="13" xfId="2" applyFont="1" applyBorder="1" applyProtection="1"/>
    <xf numFmtId="0" fontId="1" fillId="2" borderId="49" xfId="2" applyFont="1" applyFill="1" applyBorder="1" applyAlignment="1" applyProtection="1">
      <alignment horizontal="left" wrapText="1"/>
    </xf>
    <xf numFmtId="0" fontId="2" fillId="0" borderId="3" xfId="2" applyBorder="1" applyProtection="1"/>
    <xf numFmtId="0" fontId="2" fillId="0" borderId="40" xfId="2" applyFont="1" applyBorder="1" applyProtection="1"/>
    <xf numFmtId="0" fontId="1" fillId="0" borderId="37" xfId="2" applyFont="1" applyFill="1" applyBorder="1" applyAlignment="1" applyProtection="1">
      <alignment wrapText="1"/>
    </xf>
    <xf numFmtId="0" fontId="1" fillId="0" borderId="33" xfId="2" applyFont="1" applyFill="1" applyBorder="1" applyAlignment="1" applyProtection="1">
      <alignment wrapText="1"/>
    </xf>
    <xf numFmtId="0" fontId="1" fillId="0" borderId="34" xfId="2" applyFont="1" applyFill="1" applyBorder="1" applyAlignment="1" applyProtection="1">
      <alignment wrapText="1"/>
    </xf>
    <xf numFmtId="0" fontId="1" fillId="0" borderId="34" xfId="2" applyFont="1" applyFill="1" applyBorder="1" applyProtection="1"/>
    <xf numFmtId="0" fontId="0" fillId="0" borderId="51" xfId="0" applyBorder="1"/>
    <xf numFmtId="0" fontId="0" fillId="0" borderId="52" xfId="0" applyBorder="1" applyAlignment="1">
      <alignment horizontal="center" wrapText="1"/>
    </xf>
    <xf numFmtId="2" fontId="0" fillId="0" borderId="8" xfId="0" applyNumberFormat="1" applyBorder="1"/>
    <xf numFmtId="0" fontId="0" fillId="0" borderId="9" xfId="0" applyBorder="1"/>
    <xf numFmtId="0" fontId="0" fillId="0" borderId="41" xfId="0" applyBorder="1"/>
    <xf numFmtId="0" fontId="32" fillId="0" borderId="8" xfId="2" applyFont="1" applyFill="1" applyBorder="1" applyAlignment="1" applyProtection="1">
      <protection locked="0"/>
    </xf>
    <xf numFmtId="14" fontId="32" fillId="0" borderId="17" xfId="2" applyNumberFormat="1" applyFont="1" applyFill="1" applyBorder="1" applyAlignment="1" applyProtection="1">
      <protection locked="0"/>
    </xf>
    <xf numFmtId="0" fontId="14" fillId="0" borderId="2" xfId="0" applyFont="1" applyBorder="1" applyAlignment="1">
      <alignment wrapText="1"/>
    </xf>
    <xf numFmtId="0" fontId="2" fillId="0" borderId="54" xfId="0" applyFont="1" applyFill="1" applyBorder="1" applyAlignment="1" applyProtection="1"/>
    <xf numFmtId="0" fontId="9" fillId="0" borderId="54" xfId="0" applyFont="1" applyFill="1" applyBorder="1" applyAlignment="1" applyProtection="1">
      <alignment horizontal="left"/>
    </xf>
    <xf numFmtId="0" fontId="12" fillId="0" borderId="54" xfId="0" applyFont="1" applyBorder="1"/>
    <xf numFmtId="0" fontId="2" fillId="0" borderId="54" xfId="0" applyFont="1" applyFill="1" applyBorder="1" applyProtection="1"/>
    <xf numFmtId="0" fontId="7" fillId="0" borderId="8" xfId="0" applyFont="1" applyBorder="1" applyAlignment="1" applyProtection="1">
      <alignment vertical="center"/>
    </xf>
    <xf numFmtId="0" fontId="9" fillId="0" borderId="17" xfId="0" applyFont="1" applyBorder="1" applyAlignment="1" applyProtection="1"/>
    <xf numFmtId="0" fontId="9" fillId="0" borderId="51" xfId="0" applyFont="1" applyBorder="1" applyAlignment="1" applyProtection="1"/>
    <xf numFmtId="0" fontId="12" fillId="0" borderId="48" xfId="0" applyFont="1" applyBorder="1"/>
    <xf numFmtId="0" fontId="9" fillId="0" borderId="51" xfId="0" applyFont="1" applyBorder="1" applyAlignment="1" applyProtection="1">
      <alignment horizontal="center"/>
    </xf>
    <xf numFmtId="0" fontId="9" fillId="0" borderId="17" xfId="0" applyFont="1" applyBorder="1" applyAlignment="1" applyProtection="1">
      <alignment horizontal="center"/>
    </xf>
    <xf numFmtId="0" fontId="7" fillId="0" borderId="17" xfId="0" applyFont="1" applyBorder="1" applyAlignment="1" applyProtection="1">
      <alignment vertical="center"/>
    </xf>
    <xf numFmtId="0" fontId="12" fillId="0" borderId="43" xfId="0" applyFont="1" applyBorder="1"/>
    <xf numFmtId="14" fontId="0" fillId="0" borderId="0" xfId="0" applyNumberFormat="1" applyFill="1"/>
    <xf numFmtId="0" fontId="33" fillId="0" borderId="55" xfId="5" applyBorder="1" applyAlignment="1">
      <alignment horizontal="center" vertical="center"/>
    </xf>
    <xf numFmtId="0" fontId="0" fillId="15" borderId="0" xfId="0" applyFill="1" applyProtection="1">
      <protection locked="0"/>
    </xf>
    <xf numFmtId="0" fontId="35" fillId="0" borderId="56" xfId="0" applyFont="1" applyBorder="1" applyAlignment="1">
      <alignment horizontal="left" vertical="center" wrapText="1"/>
    </xf>
    <xf numFmtId="0" fontId="35" fillId="0" borderId="57" xfId="0" applyFont="1" applyBorder="1" applyAlignment="1">
      <alignment horizontal="left" vertical="center" wrapText="1"/>
    </xf>
    <xf numFmtId="0" fontId="35" fillId="0" borderId="58" xfId="0" applyFont="1" applyBorder="1" applyAlignment="1">
      <alignment horizontal="left" vertical="center" wrapText="1"/>
    </xf>
    <xf numFmtId="0" fontId="35" fillId="0" borderId="59" xfId="0" applyFont="1" applyBorder="1" applyAlignment="1">
      <alignment horizontal="left" vertical="center" wrapText="1"/>
    </xf>
    <xf numFmtId="0" fontId="14" fillId="0" borderId="17" xfId="0" applyFont="1" applyBorder="1" applyAlignment="1">
      <alignment wrapText="1"/>
    </xf>
    <xf numFmtId="0" fontId="33" fillId="0" borderId="50" xfId="5" applyAlignment="1">
      <alignment horizontal="center"/>
    </xf>
    <xf numFmtId="0" fontId="14" fillId="0" borderId="52" xfId="0" applyFont="1" applyBorder="1"/>
    <xf numFmtId="0" fontId="0" fillId="0" borderId="8" xfId="0" applyBorder="1"/>
    <xf numFmtId="0" fontId="14" fillId="0" borderId="60" xfId="0" applyFont="1" applyBorder="1"/>
    <xf numFmtId="0" fontId="32" fillId="0" borderId="0" xfId="2" applyFont="1" applyFill="1" applyBorder="1" applyAlignment="1" applyProtection="1">
      <protection locked="0"/>
    </xf>
    <xf numFmtId="0" fontId="24" fillId="0" borderId="0" xfId="0" applyFont="1"/>
    <xf numFmtId="0" fontId="12" fillId="0" borderId="17" xfId="0" applyFont="1" applyBorder="1"/>
    <xf numFmtId="0" fontId="2" fillId="0" borderId="0" xfId="0" applyFont="1" applyFill="1" applyBorder="1" applyAlignment="1" applyProtection="1">
      <alignment horizontal="center"/>
    </xf>
    <xf numFmtId="0" fontId="7" fillId="0" borderId="8" xfId="0" applyFont="1" applyBorder="1" applyAlignment="1" applyProtection="1">
      <alignment vertical="center"/>
    </xf>
    <xf numFmtId="0" fontId="2" fillId="0" borderId="0" xfId="0" applyFont="1" applyFill="1" applyBorder="1" applyAlignment="1" applyProtection="1">
      <alignment horizontal="center"/>
    </xf>
    <xf numFmtId="0" fontId="24" fillId="0" borderId="0" xfId="0" applyFont="1" applyBorder="1"/>
    <xf numFmtId="0" fontId="0" fillId="4" borderId="0" xfId="0" applyFill="1" applyBorder="1" applyAlignment="1" applyProtection="1">
      <alignment horizontal="center" vertical="center"/>
      <protection locked="0"/>
    </xf>
    <xf numFmtId="0" fontId="0" fillId="4" borderId="0" xfId="0" applyNumberFormat="1" applyFill="1" applyBorder="1" applyAlignment="1" applyProtection="1">
      <alignment horizontal="center" vertical="center"/>
      <protection locked="0"/>
    </xf>
    <xf numFmtId="0" fontId="14" fillId="0" borderId="0" xfId="0" applyFont="1" applyFill="1" applyAlignment="1">
      <alignment horizontal="center" vertical="center" wrapText="1"/>
    </xf>
    <xf numFmtId="14" fontId="14" fillId="0" borderId="0" xfId="0" applyNumberFormat="1" applyFont="1" applyFill="1" applyAlignment="1">
      <alignment horizontal="center" vertical="center" wrapText="1"/>
    </xf>
    <xf numFmtId="166" fontId="0" fillId="0" borderId="0" xfId="0" applyNumberFormat="1" applyFill="1"/>
    <xf numFmtId="0" fontId="0" fillId="0" borderId="0" xfId="0" applyNumberFormat="1" applyFill="1"/>
    <xf numFmtId="0" fontId="14" fillId="0" borderId="0" xfId="0" applyFont="1" applyFill="1" applyBorder="1" applyAlignment="1">
      <alignment horizontal="center" vertical="center" wrapText="1"/>
    </xf>
    <xf numFmtId="14" fontId="14" fillId="0" borderId="0" xfId="0" applyNumberFormat="1" applyFont="1" applyFill="1" applyBorder="1" applyAlignment="1">
      <alignment horizontal="center" vertical="center" wrapText="1"/>
    </xf>
    <xf numFmtId="0" fontId="29" fillId="0" borderId="0" xfId="0" applyFont="1" applyFill="1"/>
    <xf numFmtId="166" fontId="29" fillId="0" borderId="0" xfId="0" applyNumberFormat="1" applyFont="1" applyFill="1"/>
    <xf numFmtId="0" fontId="29" fillId="0" borderId="0" xfId="0" applyNumberFormat="1" applyFont="1" applyFill="1"/>
    <xf numFmtId="0" fontId="14" fillId="0" borderId="0" xfId="0" applyFont="1" applyFill="1" applyAlignment="1">
      <alignment horizontal="center" wrapText="1"/>
    </xf>
    <xf numFmtId="0" fontId="14" fillId="0" borderId="0" xfId="0" applyFont="1" applyFill="1" applyAlignment="1">
      <alignment horizontal="center"/>
    </xf>
    <xf numFmtId="14" fontId="29" fillId="0" borderId="0" xfId="0" applyNumberFormat="1" applyFont="1" applyFill="1"/>
    <xf numFmtId="166" fontId="0" fillId="0" borderId="0" xfId="0" applyNumberFormat="1"/>
    <xf numFmtId="0" fontId="0" fillId="0" borderId="52" xfId="0" applyBorder="1"/>
    <xf numFmtId="0" fontId="2" fillId="0" borderId="2" xfId="2" applyFont="1" applyFill="1" applyBorder="1" applyProtection="1"/>
    <xf numFmtId="0" fontId="2" fillId="0" borderId="30" xfId="2" applyFont="1" applyFill="1" applyBorder="1" applyProtection="1"/>
    <xf numFmtId="0" fontId="2" fillId="0" borderId="25" xfId="2" applyFont="1" applyFill="1" applyBorder="1" applyProtection="1"/>
    <xf numFmtId="0" fontId="2" fillId="0" borderId="7" xfId="2" applyFont="1" applyFill="1" applyBorder="1" applyProtection="1"/>
    <xf numFmtId="0" fontId="2" fillId="0" borderId="16" xfId="2" applyFont="1" applyFill="1" applyBorder="1" applyProtection="1"/>
    <xf numFmtId="0" fontId="2" fillId="0" borderId="26" xfId="2" applyFont="1" applyFill="1" applyBorder="1" applyProtection="1"/>
    <xf numFmtId="0" fontId="2" fillId="0" borderId="27" xfId="2" applyFont="1" applyFill="1" applyBorder="1" applyProtection="1"/>
    <xf numFmtId="0" fontId="2" fillId="0" borderId="31" xfId="2" applyFont="1" applyFill="1" applyBorder="1" applyProtection="1"/>
    <xf numFmtId="0" fontId="2" fillId="0" borderId="29" xfId="2" applyFont="1" applyFill="1" applyBorder="1" applyProtection="1"/>
    <xf numFmtId="0" fontId="2" fillId="0" borderId="2" xfId="2" applyFill="1" applyBorder="1" applyProtection="1"/>
    <xf numFmtId="0" fontId="2" fillId="0" borderId="30" xfId="2" applyFill="1" applyBorder="1" applyProtection="1"/>
    <xf numFmtId="0" fontId="2" fillId="0" borderId="7" xfId="2" applyFill="1" applyBorder="1" applyProtection="1"/>
    <xf numFmtId="0" fontId="2" fillId="0" borderId="16" xfId="2" applyFill="1" applyBorder="1" applyProtection="1"/>
    <xf numFmtId="0" fontId="2" fillId="0" borderId="4" xfId="2" applyFill="1" applyBorder="1" applyProtection="1"/>
    <xf numFmtId="0" fontId="2" fillId="0" borderId="43" xfId="2" applyFill="1" applyBorder="1" applyProtection="1"/>
    <xf numFmtId="0" fontId="2" fillId="0" borderId="53" xfId="2" applyFont="1" applyFill="1" applyBorder="1" applyProtection="1"/>
    <xf numFmtId="0" fontId="1" fillId="0" borderId="37" xfId="2" applyFont="1" applyFill="1" applyBorder="1" applyAlignment="1" applyProtection="1">
      <alignment horizontal="left" wrapText="1"/>
    </xf>
    <xf numFmtId="0" fontId="1" fillId="0" borderId="33" xfId="2" applyFont="1" applyFill="1" applyBorder="1" applyAlignment="1" applyProtection="1">
      <alignment horizontal="left" wrapText="1"/>
    </xf>
    <xf numFmtId="0" fontId="1" fillId="0" borderId="36" xfId="2" applyFont="1" applyFill="1" applyBorder="1" applyAlignment="1" applyProtection="1">
      <alignment horizontal="left" wrapText="1"/>
    </xf>
    <xf numFmtId="0" fontId="1" fillId="0" borderId="61" xfId="2" applyFont="1" applyFill="1" applyBorder="1" applyAlignment="1" applyProtection="1">
      <alignment horizontal="left" wrapText="1"/>
    </xf>
    <xf numFmtId="0" fontId="0" fillId="0" borderId="0" xfId="0" applyFont="1" applyAlignment="1" applyProtection="1">
      <alignment horizontal="right"/>
    </xf>
    <xf numFmtId="0" fontId="0" fillId="0" borderId="1" xfId="0" applyFont="1" applyBorder="1" applyProtection="1"/>
    <xf numFmtId="0" fontId="0" fillId="0" borderId="0" xfId="0" applyFont="1" applyProtection="1"/>
    <xf numFmtId="0" fontId="36" fillId="0" borderId="2" xfId="0" applyFont="1" applyFill="1" applyBorder="1" applyAlignment="1" applyProtection="1">
      <alignment horizontal="center"/>
    </xf>
    <xf numFmtId="0" fontId="36" fillId="0" borderId="24" xfId="0" applyFont="1" applyFill="1" applyBorder="1" applyAlignment="1" applyProtection="1">
      <alignment horizontal="center"/>
    </xf>
    <xf numFmtId="0" fontId="36" fillId="0" borderId="25" xfId="0" applyFont="1" applyFill="1" applyBorder="1" applyAlignment="1" applyProtection="1">
      <alignment horizontal="center"/>
    </xf>
    <xf numFmtId="0" fontId="37" fillId="0" borderId="12" xfId="0" applyFont="1" applyFill="1" applyBorder="1" applyAlignment="1" applyProtection="1">
      <alignment horizontal="center"/>
    </xf>
    <xf numFmtId="0" fontId="37" fillId="0" borderId="40" xfId="0" applyFont="1" applyFill="1" applyBorder="1" applyAlignment="1" applyProtection="1">
      <alignment horizontal="center"/>
    </xf>
    <xf numFmtId="0" fontId="37" fillId="0" borderId="13" xfId="0" applyFont="1" applyFill="1" applyBorder="1" applyAlignment="1" applyProtection="1">
      <alignment horizontal="center"/>
    </xf>
    <xf numFmtId="2" fontId="37" fillId="0" borderId="12" xfId="0" applyNumberFormat="1" applyFont="1" applyFill="1" applyBorder="1" applyAlignment="1" applyProtection="1">
      <alignment horizontal="center"/>
    </xf>
    <xf numFmtId="2" fontId="37" fillId="0" borderId="40" xfId="0" applyNumberFormat="1" applyFont="1" applyFill="1" applyBorder="1" applyAlignment="1" applyProtection="1">
      <alignment horizontal="center"/>
    </xf>
    <xf numFmtId="2" fontId="37" fillId="0" borderId="13" xfId="0" applyNumberFormat="1" applyFont="1" applyFill="1" applyBorder="1" applyAlignment="1" applyProtection="1">
      <alignment horizontal="center"/>
    </xf>
    <xf numFmtId="0" fontId="36" fillId="0" borderId="7" xfId="0" applyFont="1" applyFill="1" applyBorder="1" applyAlignment="1" applyProtection="1">
      <alignment horizontal="center"/>
    </xf>
    <xf numFmtId="0" fontId="36" fillId="0" borderId="17" xfId="0" applyFont="1" applyFill="1" applyBorder="1" applyAlignment="1" applyProtection="1">
      <alignment horizontal="center"/>
    </xf>
    <xf numFmtId="0" fontId="36" fillId="0" borderId="26" xfId="0" applyFont="1" applyFill="1" applyBorder="1" applyAlignment="1" applyProtection="1">
      <alignment horizontal="center"/>
    </xf>
    <xf numFmtId="0" fontId="37" fillId="0" borderId="62" xfId="0" applyFont="1" applyFill="1" applyBorder="1" applyAlignment="1" applyProtection="1">
      <alignment horizontal="center"/>
    </xf>
    <xf numFmtId="0" fontId="37" fillId="0" borderId="63" xfId="0" applyFont="1" applyFill="1" applyBorder="1" applyAlignment="1" applyProtection="1">
      <alignment horizontal="center"/>
    </xf>
    <xf numFmtId="0" fontId="37" fillId="0" borderId="64" xfId="0" applyFont="1" applyFill="1" applyBorder="1" applyAlignment="1" applyProtection="1">
      <alignment horizontal="center"/>
    </xf>
    <xf numFmtId="0" fontId="38" fillId="0" borderId="0" xfId="0" applyFont="1" applyAlignment="1" applyProtection="1">
      <alignment horizontal="right"/>
    </xf>
    <xf numFmtId="0" fontId="14" fillId="0" borderId="0" xfId="0" applyFont="1" applyAlignment="1">
      <alignment horizontal="right"/>
    </xf>
    <xf numFmtId="0" fontId="2" fillId="0" borderId="39" xfId="2" applyFont="1" applyBorder="1" applyProtection="1"/>
    <xf numFmtId="0" fontId="1" fillId="0" borderId="0" xfId="2" applyFont="1" applyFill="1" applyBorder="1" applyAlignment="1" applyProtection="1">
      <alignment horizontal="left" wrapText="1"/>
    </xf>
    <xf numFmtId="0" fontId="1" fillId="0" borderId="34" xfId="2" applyFont="1" applyFill="1" applyBorder="1" applyAlignment="1" applyProtection="1">
      <alignment horizontal="left" wrapText="1"/>
    </xf>
    <xf numFmtId="0" fontId="0" fillId="0" borderId="65" xfId="0" applyBorder="1"/>
    <xf numFmtId="0" fontId="0" fillId="0" borderId="66" xfId="0" applyBorder="1"/>
    <xf numFmtId="0" fontId="0" fillId="0" borderId="3" xfId="0" applyBorder="1"/>
    <xf numFmtId="0" fontId="0" fillId="0" borderId="12" xfId="0" applyBorder="1"/>
    <xf numFmtId="0" fontId="0" fillId="0" borderId="40" xfId="0" applyBorder="1"/>
    <xf numFmtId="0" fontId="0" fillId="0" borderId="13" xfId="0" applyBorder="1"/>
    <xf numFmtId="0" fontId="0" fillId="0" borderId="62" xfId="0" applyBorder="1"/>
    <xf numFmtId="0" fontId="0" fillId="0" borderId="63" xfId="0" applyBorder="1"/>
    <xf numFmtId="0" fontId="0" fillId="0" borderId="64" xfId="0" applyBorder="1"/>
    <xf numFmtId="0" fontId="1" fillId="16" borderId="49" xfId="2" applyFont="1" applyFill="1" applyBorder="1" applyAlignment="1" applyProtection="1">
      <alignment horizontal="left" wrapText="1"/>
    </xf>
    <xf numFmtId="0" fontId="1" fillId="16" borderId="36" xfId="2" applyFont="1" applyFill="1" applyBorder="1" applyAlignment="1" applyProtection="1">
      <alignment horizontal="left" wrapText="1"/>
    </xf>
    <xf numFmtId="0" fontId="37" fillId="0" borderId="5" xfId="0" applyFont="1" applyFill="1" applyBorder="1" applyAlignment="1" applyProtection="1">
      <alignment horizontal="center"/>
    </xf>
    <xf numFmtId="0" fontId="37" fillId="0" borderId="51" xfId="0" applyFont="1" applyFill="1" applyBorder="1" applyAlignment="1" applyProtection="1">
      <alignment horizontal="center"/>
    </xf>
    <xf numFmtId="0" fontId="37" fillId="0" borderId="0" xfId="0" applyFont="1" applyFill="1" applyBorder="1" applyAlignment="1" applyProtection="1">
      <alignment horizontal="center"/>
    </xf>
    <xf numFmtId="0" fontId="1" fillId="0" borderId="49" xfId="2" applyFont="1" applyFill="1" applyBorder="1" applyAlignment="1" applyProtection="1">
      <alignment horizontal="left" wrapText="1"/>
    </xf>
    <xf numFmtId="0" fontId="0" fillId="0" borderId="67" xfId="0" applyBorder="1"/>
    <xf numFmtId="0" fontId="0" fillId="0" borderId="68" xfId="0" applyBorder="1"/>
    <xf numFmtId="0" fontId="0" fillId="0" borderId="69" xfId="0" applyBorder="1"/>
    <xf numFmtId="0" fontId="0" fillId="0" borderId="61" xfId="0" applyBorder="1"/>
    <xf numFmtId="0" fontId="1" fillId="0" borderId="47" xfId="2" applyFont="1" applyFill="1" applyBorder="1" applyAlignment="1" applyProtection="1">
      <alignment horizontal="left" wrapText="1"/>
    </xf>
    <xf numFmtId="0" fontId="2" fillId="0" borderId="3" xfId="2" applyFont="1" applyBorder="1" applyProtection="1"/>
    <xf numFmtId="0" fontId="39" fillId="0" borderId="0" xfId="0" applyFont="1"/>
    <xf numFmtId="0" fontId="9" fillId="0" borderId="0" xfId="2" applyFont="1" applyBorder="1" applyProtection="1"/>
    <xf numFmtId="165" fontId="2" fillId="0" borderId="12" xfId="2" applyNumberFormat="1" applyFont="1" applyBorder="1" applyProtection="1"/>
    <xf numFmtId="165" fontId="2" fillId="0" borderId="0" xfId="2" applyNumberFormat="1" applyFont="1" applyBorder="1" applyProtection="1"/>
    <xf numFmtId="165" fontId="2" fillId="0" borderId="40" xfId="2" applyNumberFormat="1" applyFont="1" applyBorder="1" applyProtection="1"/>
    <xf numFmtId="2" fontId="2" fillId="0" borderId="40" xfId="2" applyNumberFormat="1" applyFont="1" applyBorder="1" applyProtection="1"/>
    <xf numFmtId="2" fontId="2" fillId="0" borderId="40" xfId="2" applyNumberFormat="1" applyFill="1" applyBorder="1" applyProtection="1"/>
    <xf numFmtId="1" fontId="2" fillId="0" borderId="21" xfId="2" applyNumberFormat="1" applyFont="1" applyBorder="1" applyProtection="1"/>
    <xf numFmtId="1" fontId="2" fillId="0" borderId="21" xfId="2" applyNumberFormat="1" applyFill="1" applyBorder="1" applyProtection="1"/>
    <xf numFmtId="1" fontId="2" fillId="0" borderId="21" xfId="2" applyNumberFormat="1" applyBorder="1" applyProtection="1"/>
    <xf numFmtId="0" fontId="0" fillId="0" borderId="17" xfId="0" applyBorder="1" applyProtection="1">
      <protection locked="0"/>
    </xf>
    <xf numFmtId="0" fontId="0" fillId="0" borderId="51" xfId="0" applyBorder="1" applyProtection="1">
      <protection locked="0"/>
    </xf>
    <xf numFmtId="0" fontId="0" fillId="0" borderId="28"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4" xfId="0" applyBorder="1" applyProtection="1">
      <protection locked="0"/>
    </xf>
    <xf numFmtId="0" fontId="0" fillId="0" borderId="42" xfId="0" applyBorder="1" applyProtection="1">
      <protection locked="0"/>
    </xf>
    <xf numFmtId="0" fontId="0" fillId="0" borderId="27" xfId="0" applyBorder="1" applyProtection="1">
      <protection locked="0"/>
    </xf>
    <xf numFmtId="0" fontId="0" fillId="0" borderId="53" xfId="0" applyBorder="1" applyProtection="1">
      <protection locked="0"/>
    </xf>
    <xf numFmtId="2" fontId="0" fillId="0" borderId="28" xfId="0" applyNumberFormat="1" applyBorder="1"/>
    <xf numFmtId="2" fontId="0" fillId="0" borderId="53" xfId="0" applyNumberFormat="1" applyBorder="1"/>
    <xf numFmtId="0" fontId="0" fillId="0" borderId="26" xfId="0" applyBorder="1" applyProtection="1">
      <protection locked="0"/>
    </xf>
    <xf numFmtId="0" fontId="0" fillId="0" borderId="29" xfId="0" applyBorder="1" applyProtection="1">
      <protection locked="0"/>
    </xf>
    <xf numFmtId="0" fontId="0" fillId="0" borderId="17" xfId="0" applyBorder="1" applyAlignment="1" applyProtection="1">
      <protection locked="0"/>
    </xf>
    <xf numFmtId="14" fontId="32" fillId="0" borderId="17" xfId="2" applyNumberFormat="1" applyFont="1" applyFill="1" applyBorder="1" applyAlignment="1" applyProtection="1">
      <alignment horizontal="center"/>
      <protection locked="0"/>
    </xf>
    <xf numFmtId="0" fontId="0" fillId="0" borderId="70" xfId="0" applyBorder="1" applyProtection="1">
      <protection locked="0"/>
    </xf>
    <xf numFmtId="0" fontId="0" fillId="0" borderId="71" xfId="0" applyBorder="1" applyProtection="1">
      <protection locked="0"/>
    </xf>
    <xf numFmtId="0" fontId="0" fillId="0" borderId="30" xfId="0" applyFill="1" applyBorder="1" applyAlignment="1">
      <alignment horizontal="center" wrapText="1"/>
    </xf>
    <xf numFmtId="0" fontId="0" fillId="0" borderId="52" xfId="0" applyFill="1" applyBorder="1" applyAlignment="1">
      <alignment horizontal="center" wrapText="1"/>
    </xf>
    <xf numFmtId="0" fontId="5" fillId="0" borderId="0" xfId="0" applyFont="1" applyFill="1" applyBorder="1" applyAlignment="1" applyProtection="1">
      <alignment horizontal="center"/>
      <protection locked="0"/>
    </xf>
    <xf numFmtId="0" fontId="40" fillId="0" borderId="0" xfId="0" applyFont="1" applyFill="1" applyBorder="1" applyAlignment="1" applyProtection="1"/>
    <xf numFmtId="0" fontId="12" fillId="0" borderId="0" xfId="0" applyFont="1" applyFill="1" applyBorder="1" applyAlignment="1" applyProtection="1">
      <alignment horizontal="right" vertical="center"/>
    </xf>
    <xf numFmtId="0" fontId="0" fillId="0" borderId="0" xfId="0" applyAlignment="1">
      <alignment horizontal="right" vertical="center"/>
    </xf>
    <xf numFmtId="15" fontId="41" fillId="0" borderId="0" xfId="0" applyNumberFormat="1" applyFont="1" applyFill="1" applyBorder="1" applyAlignment="1" applyProtection="1">
      <alignment horizontal="left"/>
    </xf>
    <xf numFmtId="0" fontId="42" fillId="0" borderId="0" xfId="0" applyFont="1"/>
    <xf numFmtId="0" fontId="0" fillId="0" borderId="0" xfId="0" applyProtection="1">
      <protection locked="0"/>
    </xf>
    <xf numFmtId="0" fontId="2" fillId="0" borderId="0" xfId="2" applyFont="1" applyBorder="1" applyProtection="1"/>
    <xf numFmtId="165" fontId="2" fillId="0" borderId="12" xfId="2" quotePrefix="1" applyNumberFormat="1" applyFont="1" applyBorder="1" applyProtection="1"/>
    <xf numFmtId="0" fontId="37" fillId="0" borderId="72" xfId="0" applyFont="1" applyFill="1" applyBorder="1" applyAlignment="1" applyProtection="1">
      <alignment horizontal="center"/>
    </xf>
    <xf numFmtId="0" fontId="1" fillId="0" borderId="62" xfId="2" applyFont="1" applyFill="1" applyBorder="1" applyAlignment="1" applyProtection="1">
      <alignment horizontal="left" wrapText="1"/>
    </xf>
    <xf numFmtId="0" fontId="1" fillId="0" borderId="63" xfId="2" applyFont="1" applyFill="1" applyBorder="1" applyAlignment="1" applyProtection="1">
      <alignment horizontal="left" wrapText="1"/>
    </xf>
    <xf numFmtId="0" fontId="1" fillId="0" borderId="64" xfId="2" applyFont="1" applyFill="1" applyBorder="1" applyAlignment="1" applyProtection="1">
      <alignment horizontal="left" wrapText="1"/>
    </xf>
    <xf numFmtId="0" fontId="7" fillId="0" borderId="8" xfId="0" applyFont="1" applyBorder="1" applyAlignment="1" applyProtection="1">
      <alignment vertical="center"/>
    </xf>
    <xf numFmtId="0" fontId="40" fillId="0" borderId="0" xfId="0" applyFont="1" applyFill="1" applyBorder="1" applyAlignment="1" applyProtection="1">
      <alignment horizontal="center" vertical="center"/>
      <protection locked="0"/>
    </xf>
    <xf numFmtId="0" fontId="7" fillId="3" borderId="17" xfId="1" applyFont="1" applyFill="1" applyBorder="1" applyAlignment="1" applyProtection="1">
      <alignment horizontal="center" vertical="center"/>
    </xf>
    <xf numFmtId="0" fontId="9" fillId="3" borderId="17" xfId="0" applyFont="1" applyFill="1" applyBorder="1" applyAlignment="1" applyProtection="1">
      <alignment horizontal="center" vertical="center"/>
    </xf>
    <xf numFmtId="0" fontId="24" fillId="9" borderId="17" xfId="0" applyFont="1" applyFill="1" applyBorder="1" applyAlignment="1" applyProtection="1">
      <alignment horizontal="center"/>
    </xf>
    <xf numFmtId="0" fontId="7" fillId="2" borderId="17" xfId="0" applyFont="1" applyFill="1" applyBorder="1" applyAlignment="1" applyProtection="1">
      <alignment horizontal="center" vertical="center"/>
    </xf>
    <xf numFmtId="0" fontId="0" fillId="0" borderId="17" xfId="0" applyFont="1" applyBorder="1" applyAlignment="1" applyProtection="1"/>
    <xf numFmtId="0" fontId="7" fillId="2" borderId="17" xfId="0" applyFont="1" applyFill="1" applyBorder="1" applyAlignment="1" applyProtection="1">
      <alignment horizontal="center" vertical="center" wrapText="1"/>
    </xf>
    <xf numFmtId="0" fontId="0" fillId="0" borderId="17" xfId="0" applyFont="1" applyBorder="1" applyAlignment="1" applyProtection="1">
      <alignment wrapText="1"/>
    </xf>
    <xf numFmtId="0" fontId="0" fillId="0" borderId="17" xfId="0" applyFont="1" applyBorder="1" applyAlignment="1" applyProtection="1">
      <alignment horizontal="center"/>
    </xf>
    <xf numFmtId="0" fontId="9" fillId="0" borderId="51" xfId="0" applyFont="1" applyBorder="1" applyAlignment="1">
      <alignment horizontal="center" vertical="center"/>
    </xf>
    <xf numFmtId="0" fontId="9" fillId="0" borderId="48" xfId="0" applyFont="1" applyBorder="1" applyAlignment="1">
      <alignment horizontal="center" vertical="center"/>
    </xf>
    <xf numFmtId="0" fontId="32" fillId="0" borderId="42" xfId="2" applyFont="1" applyFill="1" applyBorder="1" applyAlignment="1" applyProtection="1">
      <alignment horizontal="center"/>
      <protection locked="0"/>
    </xf>
    <xf numFmtId="0" fontId="32" fillId="0" borderId="43" xfId="2" applyFont="1" applyFill="1" applyBorder="1" applyAlignment="1" applyProtection="1">
      <alignment horizontal="center"/>
      <protection locked="0"/>
    </xf>
    <xf numFmtId="0" fontId="32" fillId="0" borderId="44" xfId="2" applyFont="1" applyFill="1" applyBorder="1" applyAlignment="1" applyProtection="1">
      <alignment horizontal="center"/>
      <protection locked="0"/>
    </xf>
    <xf numFmtId="0" fontId="32" fillId="0" borderId="14" xfId="2" applyFont="1" applyFill="1" applyBorder="1" applyAlignment="1" applyProtection="1">
      <alignment horizontal="center"/>
      <protection locked="0"/>
    </xf>
    <xf numFmtId="0" fontId="32" fillId="0" borderId="1" xfId="2" applyFont="1" applyFill="1" applyBorder="1" applyAlignment="1" applyProtection="1">
      <alignment horizontal="center"/>
      <protection locked="0"/>
    </xf>
    <xf numFmtId="0" fontId="32" fillId="0" borderId="45" xfId="2" applyFont="1" applyFill="1" applyBorder="1" applyAlignment="1" applyProtection="1">
      <alignment horizontal="center"/>
      <protection locked="0"/>
    </xf>
    <xf numFmtId="14" fontId="32" fillId="0" borderId="8" xfId="2" applyNumberFormat="1" applyFont="1" applyFill="1" applyBorder="1" applyAlignment="1" applyProtection="1">
      <alignment horizontal="center"/>
      <protection locked="0"/>
    </xf>
    <xf numFmtId="14" fontId="32" fillId="0" borderId="18" xfId="2" applyNumberFormat="1" applyFont="1" applyFill="1" applyBorder="1" applyAlignment="1" applyProtection="1">
      <alignment horizontal="center"/>
      <protection locked="0"/>
    </xf>
    <xf numFmtId="14" fontId="32" fillId="0" borderId="51" xfId="2" applyNumberFormat="1" applyFont="1" applyFill="1" applyBorder="1" applyAlignment="1" applyProtection="1">
      <alignment horizontal="center"/>
      <protection locked="0"/>
    </xf>
    <xf numFmtId="14" fontId="32" fillId="0" borderId="48" xfId="2" applyNumberFormat="1" applyFont="1" applyFill="1" applyBorder="1" applyAlignment="1" applyProtection="1">
      <alignment horizontal="center"/>
      <protection locked="0"/>
    </xf>
    <xf numFmtId="0" fontId="7" fillId="0" borderId="8" xfId="0" applyFont="1" applyBorder="1" applyAlignment="1" applyProtection="1">
      <alignment vertical="center"/>
    </xf>
    <xf numFmtId="0" fontId="7" fillId="0" borderId="16" xfId="0" applyFont="1" applyBorder="1" applyAlignment="1" applyProtection="1">
      <alignment vertical="center"/>
    </xf>
    <xf numFmtId="0" fontId="7" fillId="0" borderId="18" xfId="0" applyFont="1" applyBorder="1" applyAlignment="1" applyProtection="1">
      <alignment vertical="center"/>
    </xf>
    <xf numFmtId="0" fontId="7" fillId="0" borderId="8" xfId="0" applyFont="1" applyBorder="1" applyAlignment="1" applyProtection="1">
      <alignment horizontal="left" vertical="center"/>
    </xf>
    <xf numFmtId="0" fontId="7" fillId="0" borderId="18" xfId="0" applyFont="1" applyBorder="1" applyAlignment="1" applyProtection="1">
      <alignment horizontal="left" vertical="center"/>
    </xf>
    <xf numFmtId="0" fontId="2" fillId="0" borderId="0" xfId="0" applyFont="1" applyFill="1" applyBorder="1" applyAlignment="1" applyProtection="1">
      <alignment horizontal="center"/>
    </xf>
    <xf numFmtId="0" fontId="7" fillId="0" borderId="0" xfId="0" applyFont="1" applyBorder="1" applyAlignment="1" applyProtection="1">
      <alignment horizontal="center" vertical="center"/>
    </xf>
    <xf numFmtId="0" fontId="9" fillId="0" borderId="8" xfId="0" applyFont="1" applyBorder="1" applyAlignment="1" applyProtection="1">
      <alignment horizontal="center"/>
    </xf>
    <xf numFmtId="0" fontId="9" fillId="0" borderId="16" xfId="0" applyFont="1" applyBorder="1" applyAlignment="1" applyProtection="1">
      <alignment horizontal="center"/>
    </xf>
    <xf numFmtId="0" fontId="9" fillId="0" borderId="18" xfId="0" applyFont="1" applyBorder="1" applyAlignment="1" applyProtection="1">
      <alignment horizontal="center"/>
    </xf>
    <xf numFmtId="0" fontId="32" fillId="0" borderId="8" xfId="2" applyFont="1" applyFill="1" applyBorder="1" applyAlignment="1" applyProtection="1">
      <alignment horizontal="center"/>
      <protection locked="0"/>
    </xf>
    <xf numFmtId="0" fontId="32" fillId="0" borderId="16" xfId="2" applyFont="1" applyFill="1" applyBorder="1" applyAlignment="1" applyProtection="1">
      <alignment horizontal="center"/>
      <protection locked="0"/>
    </xf>
    <xf numFmtId="0" fontId="32" fillId="0" borderId="18" xfId="2" applyFont="1" applyFill="1" applyBorder="1" applyAlignment="1" applyProtection="1">
      <alignment horizontal="center"/>
      <protection locked="0"/>
    </xf>
    <xf numFmtId="0" fontId="7" fillId="0" borderId="8" xfId="0" applyFont="1" applyBorder="1" applyAlignment="1" applyProtection="1">
      <alignment horizontal="center" vertical="center"/>
    </xf>
    <xf numFmtId="0" fontId="7" fillId="0" borderId="16" xfId="0" applyFont="1" applyBorder="1" applyAlignment="1" applyProtection="1">
      <alignment horizontal="center" vertical="center"/>
    </xf>
    <xf numFmtId="0" fontId="7" fillId="0" borderId="18" xfId="0" applyFont="1" applyBorder="1" applyAlignment="1" applyProtection="1">
      <alignment horizontal="center" vertical="center"/>
    </xf>
    <xf numFmtId="0" fontId="0" fillId="0" borderId="8" xfId="0" applyBorder="1" applyAlignment="1">
      <alignment horizontal="center"/>
    </xf>
    <xf numFmtId="0" fontId="0" fillId="0" borderId="18" xfId="0" applyBorder="1" applyAlignment="1">
      <alignment horizontal="center"/>
    </xf>
    <xf numFmtId="0" fontId="14" fillId="0" borderId="0"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165" fontId="27" fillId="10" borderId="26" xfId="0" applyNumberFormat="1" applyFont="1" applyFill="1" applyBorder="1" applyAlignment="1">
      <alignment horizontal="center"/>
    </xf>
    <xf numFmtId="0" fontId="27" fillId="10" borderId="26" xfId="0" applyFont="1" applyFill="1" applyBorder="1" applyAlignment="1">
      <alignment horizontal="center"/>
    </xf>
    <xf numFmtId="0" fontId="27" fillId="10" borderId="29" xfId="0" applyFont="1" applyFill="1" applyBorder="1" applyAlignment="1">
      <alignment horizontal="center"/>
    </xf>
    <xf numFmtId="0" fontId="14" fillId="11" borderId="6" xfId="2" applyFont="1" applyFill="1" applyBorder="1" applyAlignment="1" applyProtection="1">
      <alignment horizontal="center"/>
    </xf>
    <xf numFmtId="0" fontId="14" fillId="11" borderId="46" xfId="2" applyFont="1" applyFill="1" applyBorder="1" applyAlignment="1" applyProtection="1">
      <alignment horizontal="center"/>
    </xf>
    <xf numFmtId="0" fontId="14" fillId="11" borderId="4" xfId="2" applyFont="1" applyFill="1" applyBorder="1" applyAlignment="1" applyProtection="1">
      <alignment horizontal="center" vertical="center"/>
    </xf>
    <xf numFmtId="0" fontId="14" fillId="11" borderId="10" xfId="2" applyFont="1" applyFill="1" applyBorder="1" applyAlignment="1" applyProtection="1">
      <alignment horizontal="center" vertical="center"/>
    </xf>
    <xf numFmtId="0" fontId="14" fillId="12" borderId="6" xfId="2" applyFont="1" applyFill="1" applyBorder="1" applyAlignment="1" applyProtection="1">
      <alignment horizontal="center"/>
    </xf>
    <xf numFmtId="0" fontId="14" fillId="12" borderId="46" xfId="2" applyFont="1" applyFill="1" applyBorder="1" applyAlignment="1" applyProtection="1">
      <alignment horizontal="center"/>
    </xf>
    <xf numFmtId="0" fontId="14" fillId="12" borderId="4" xfId="2" applyFont="1" applyFill="1" applyBorder="1" applyAlignment="1" applyProtection="1">
      <alignment horizontal="center" vertical="center"/>
    </xf>
    <xf numFmtId="0" fontId="14" fillId="12" borderId="10" xfId="2" applyFont="1" applyFill="1" applyBorder="1" applyAlignment="1" applyProtection="1">
      <alignment horizontal="center" vertical="center"/>
    </xf>
  </cellXfs>
  <cellStyles count="6">
    <cellStyle name="Excel Built-in Normal" xfId="1" xr:uid="{00000000-0005-0000-0000-000000000000}"/>
    <cellStyle name="Heading 3" xfId="5" builtinId="18"/>
    <cellStyle name="Hyperlink" xfId="3" builtinId="8"/>
    <cellStyle name="Normal" xfId="0" builtinId="0"/>
    <cellStyle name="Normal 10 3" xfId="4" xr:uid="{00000000-0005-0000-0000-000004000000}"/>
    <cellStyle name="Normal 3 4" xfId="2" xr:uid="{00000000-0005-0000-0000-000005000000}"/>
  </cellStyles>
  <dxfs count="176">
    <dxf>
      <fill>
        <patternFill>
          <bgColor rgb="FFFF9900"/>
        </patternFill>
      </fill>
    </dxf>
    <dxf>
      <fill>
        <patternFill>
          <bgColor rgb="FFFF9900"/>
        </patternFill>
      </fill>
    </dxf>
    <dxf>
      <fill>
        <patternFill>
          <bgColor rgb="FF92D050"/>
        </patternFill>
      </fill>
    </dxf>
    <dxf>
      <fill>
        <patternFill>
          <bgColor theme="5" tint="0.39994506668294322"/>
        </patternFill>
      </fill>
    </dxf>
    <dxf>
      <fill>
        <patternFill>
          <bgColor theme="5" tint="0.39994506668294322"/>
        </patternFill>
      </fill>
    </dxf>
    <dxf>
      <fill>
        <patternFill>
          <bgColor rgb="FF92D050"/>
        </patternFill>
      </fill>
    </dxf>
    <dxf>
      <fill>
        <patternFill>
          <bgColor theme="5" tint="0.39994506668294322"/>
        </patternFill>
      </fill>
    </dxf>
    <dxf>
      <fill>
        <patternFill>
          <bgColor theme="5" tint="0.39994506668294322"/>
        </patternFill>
      </fill>
    </dxf>
    <dxf>
      <fill>
        <patternFill>
          <bgColor rgb="FFFFFF6D"/>
        </patternFill>
      </fill>
    </dxf>
    <dxf>
      <fill>
        <patternFill>
          <bgColor rgb="FFFF5B5B"/>
        </patternFill>
      </fill>
    </dxf>
    <dxf>
      <numFmt numFmtId="0" formatCode="General"/>
    </dxf>
    <dxf>
      <font>
        <color rgb="FF9C0006"/>
      </font>
      <fill>
        <patternFill>
          <bgColor rgb="FFFFC7CE"/>
        </patternFill>
      </fill>
    </dxf>
    <dxf>
      <fill>
        <patternFill>
          <bgColor rgb="FF00B0F0"/>
        </patternFill>
      </fill>
    </dxf>
    <dxf>
      <fill>
        <patternFill>
          <bgColor rgb="FF00B050"/>
        </patternFill>
      </fill>
    </dxf>
    <dxf>
      <fill>
        <patternFill>
          <bgColor rgb="FFFFFF00"/>
        </patternFill>
      </fill>
    </dxf>
    <dxf>
      <fill>
        <patternFill>
          <bgColor rgb="FFFFC000"/>
        </patternFill>
      </fill>
    </dxf>
    <dxf>
      <fill>
        <patternFill>
          <bgColor theme="9" tint="0.59996337778862885"/>
        </patternFill>
      </fill>
    </dxf>
    <dxf>
      <font>
        <color theme="0"/>
      </font>
    </dxf>
    <dxf>
      <fill>
        <patternFill>
          <bgColor theme="6" tint="0.59996337778862885"/>
        </patternFill>
      </fill>
    </dxf>
    <dxf>
      <fill>
        <patternFill>
          <bgColor theme="8" tint="0.59996337778862885"/>
        </patternFill>
      </fill>
    </dxf>
    <dxf>
      <fill>
        <patternFill>
          <bgColor theme="7" tint="0.59996337778862885"/>
        </patternFill>
      </fill>
    </dxf>
    <dxf>
      <fill>
        <patternFill>
          <bgColor theme="9" tint="0.59996337778862885"/>
        </patternFill>
      </fill>
    </dxf>
    <dxf>
      <font>
        <color theme="0"/>
      </font>
    </dxf>
    <dxf>
      <fill>
        <patternFill>
          <bgColor theme="5" tint="0.59996337778862885"/>
        </patternFill>
      </fill>
    </dxf>
    <dxf>
      <fill>
        <patternFill>
          <bgColor theme="8"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bgColor theme="1"/>
        </patternFill>
      </fill>
    </dxf>
    <dxf>
      <border>
        <vertical/>
        <horizontal/>
      </border>
    </dxf>
    <dxf>
      <fill>
        <patternFill>
          <bgColor theme="6" tint="0.39994506668294322"/>
        </patternFill>
      </fill>
    </dxf>
    <dxf>
      <fill>
        <patternFill>
          <bgColor theme="7" tint="0.39994506668294322"/>
        </patternFill>
      </fill>
    </dxf>
    <dxf>
      <fill>
        <patternFill>
          <bgColor theme="9" tint="0.39994506668294322"/>
        </patternFill>
      </fill>
    </dxf>
    <dxf>
      <fill>
        <patternFill patternType="solid">
          <fgColor auto="1"/>
          <bgColor theme="7" tint="0.59996337778862885"/>
        </patternFill>
      </fill>
    </dxf>
    <dxf>
      <fill>
        <patternFill patternType="solid">
          <fgColor auto="1"/>
          <bgColor theme="7" tint="0.59996337778862885"/>
        </patternFill>
      </fill>
    </dxf>
    <dxf>
      <border>
        <vertical/>
        <horizontal/>
      </border>
    </dxf>
    <dxf>
      <fill>
        <patternFill>
          <bgColor theme="6" tint="0.39994506668294322"/>
        </patternFill>
      </fill>
    </dxf>
    <dxf>
      <fill>
        <patternFill>
          <bgColor theme="7" tint="0.39994506668294322"/>
        </patternFill>
      </fill>
    </dxf>
    <dxf>
      <fill>
        <patternFill>
          <bgColor theme="9" tint="0.39994506668294322"/>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patternType="solid">
          <fgColor auto="1"/>
          <bgColor theme="7" tint="0.59996337778862885"/>
        </patternFill>
      </fill>
    </dxf>
    <dxf>
      <fill>
        <patternFill patternType="solid">
          <fgColor auto="1"/>
          <bgColor theme="7" tint="0.59996337778862885"/>
        </patternFill>
      </fill>
    </dxf>
    <dxf>
      <border>
        <vertical/>
        <horizontal/>
      </border>
    </dxf>
    <dxf>
      <fill>
        <patternFill>
          <bgColor theme="6" tint="0.39994506668294322"/>
        </patternFill>
      </fill>
    </dxf>
    <dxf>
      <fill>
        <patternFill>
          <bgColor theme="7" tint="0.39994506668294322"/>
        </patternFill>
      </fill>
    </dxf>
    <dxf>
      <fill>
        <patternFill>
          <bgColor theme="9" tint="0.39994506668294322"/>
        </patternFill>
      </fill>
    </dxf>
    <dxf>
      <fill>
        <patternFill>
          <bgColor theme="6" tint="0.59996337778862885"/>
        </patternFill>
      </fill>
    </dxf>
    <dxf>
      <fill>
        <patternFill>
          <bgColor rgb="FF00B0F0"/>
        </patternFill>
      </fill>
    </dxf>
    <dxf>
      <fill>
        <patternFill>
          <bgColor theme="7" tint="0.79998168889431442"/>
        </patternFill>
      </fill>
    </dxf>
    <dxf>
      <fill>
        <patternFill>
          <bgColor theme="6"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color theme="0"/>
      </font>
      <fill>
        <patternFill>
          <bgColor theme="1"/>
        </patternFill>
      </fill>
    </dxf>
    <dxf>
      <font>
        <color rgb="FF9C0006"/>
      </font>
      <fill>
        <patternFill>
          <bgColor theme="5" tint="0.59996337778862885"/>
        </patternFill>
      </fill>
    </dxf>
    <dxf>
      <font>
        <color rgb="FF006100"/>
      </font>
      <fill>
        <patternFill>
          <bgColor rgb="FFC6EFCE"/>
        </patternFill>
      </fill>
    </dxf>
    <dxf>
      <font>
        <color rgb="FF9C0006"/>
      </font>
      <fill>
        <patternFill>
          <bgColor theme="5" tint="0.59996337778862885"/>
        </patternFill>
      </fill>
    </dxf>
    <dxf>
      <font>
        <color rgb="FF006100"/>
      </font>
      <fill>
        <patternFill>
          <bgColor rgb="FFC6EFCE"/>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theme="9" tint="0.39994506668294322"/>
        </patternFill>
      </fill>
    </dxf>
    <dxf>
      <fill>
        <patternFill>
          <bgColor theme="9" tint="0.39994506668294322"/>
        </patternFill>
      </fill>
    </dxf>
    <dxf>
      <font>
        <color rgb="FF9C0006"/>
      </font>
      <fill>
        <patternFill>
          <bgColor rgb="FFFFC7CE"/>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s>
  <tableStyles count="0" defaultTableStyle="TableStyleMedium2" defaultPivotStyle="PivotStyleLight16"/>
  <colors>
    <mruColors>
      <color rgb="FFFFFF6D"/>
      <color rgb="FFFF5B5B"/>
      <color rgb="FFD7AAE0"/>
      <color rgb="FF66FFFF"/>
      <color rgb="FF3366FF"/>
      <color rgb="FFFF9900"/>
      <color rgb="FFFF0000"/>
      <color rgb="FFF952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607219</xdr:colOff>
      <xdr:row>88</xdr:row>
      <xdr:rowOff>0</xdr:rowOff>
    </xdr:from>
    <xdr:to>
      <xdr:col>6</xdr:col>
      <xdr:colOff>607219</xdr:colOff>
      <xdr:row>91</xdr:row>
      <xdr:rowOff>250031</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4607719" y="19514344"/>
          <a:ext cx="0" cy="10715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700088</xdr:colOff>
      <xdr:row>88</xdr:row>
      <xdr:rowOff>9525</xdr:rowOff>
    </xdr:from>
    <xdr:to>
      <xdr:col>8</xdr:col>
      <xdr:colOff>700088</xdr:colOff>
      <xdr:row>91</xdr:row>
      <xdr:rowOff>259556</xdr:rowOff>
    </xdr:to>
    <xdr:cxnSp macro="">
      <xdr:nvCxnSpPr>
        <xdr:cNvPr id="4" name="Straight Connector 3">
          <a:extLst>
            <a:ext uri="{FF2B5EF4-FFF2-40B4-BE49-F238E27FC236}">
              <a16:creationId xmlns:a16="http://schemas.microsoft.com/office/drawing/2014/main" id="{00000000-0008-0000-0200-000004000000}"/>
            </a:ext>
          </a:extLst>
        </xdr:cNvPr>
        <xdr:cNvCxnSpPr/>
      </xdr:nvCxnSpPr>
      <xdr:spPr>
        <a:xfrm>
          <a:off x="6498432" y="19523869"/>
          <a:ext cx="0" cy="10715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dex_sequences" displayName="Index_sequences" ref="A2:I210" totalsRowShown="0">
  <autoFilter ref="A2:I210" xr:uid="{00000000-0009-0000-0100-000001000000}"/>
  <tableColumns count="9">
    <tableColumn id="8" xr3:uid="{00000000-0010-0000-0000-000008000000}" name="Index plate"/>
    <tableColumn id="9" xr3:uid="{00000000-0010-0000-0000-000009000000}" name="Index plate well"/>
    <tableColumn id="1" xr3:uid="{00000000-0010-0000-0000-000001000000}" name="Index Primer"/>
    <tableColumn id="4" xr3:uid="{00000000-0010-0000-0000-000004000000}" name="Plate_well" dataDxfId="10">
      <calculatedColumnFormula>A3&amp;"_"&amp;B3</calculatedColumnFormula>
    </tableColumn>
    <tableColumn id="2" xr3:uid="{00000000-0010-0000-0000-000002000000}" name="i7 Index Name"/>
    <tableColumn id="3" xr3:uid="{00000000-0010-0000-0000-000003000000}" name="i7 Bases for Sample Sheet"/>
    <tableColumn id="5" xr3:uid="{00000000-0010-0000-0000-000005000000}" name="i5 Index Name"/>
    <tableColumn id="6" xr3:uid="{00000000-0010-0000-0000-000006000000}" name="i5 Bases for Sample Sheet NovaSeq 6000 with v1.0 reagent kits, MiSeq, HiSeq 2000/2500, NextSeq 2000 (Sample Sheet v2)"/>
    <tableColumn id="7" xr3:uid="{00000000-0010-0000-0000-000007000000}" name="i5 Bases for Sample Sheet iSeq, NovaSeq 6000 with v1.5 reagent kits, MiniSeq, NextSeq 500/550, HiSeq 3000/4000/X, NextSeq 2000 (Sample Sheet v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P108"/>
  <sheetViews>
    <sheetView showGridLines="0" view="pageBreakPreview" topLeftCell="A34" zoomScale="85" zoomScaleNormal="100" zoomScaleSheetLayoutView="85" workbookViewId="0">
      <selection activeCell="E18" sqref="E18"/>
    </sheetView>
  </sheetViews>
  <sheetFormatPr defaultRowHeight="15" x14ac:dyDescent="0.25"/>
  <cols>
    <col min="1" max="2" width="10.7109375" customWidth="1"/>
    <col min="3" max="3" width="13.140625" bestFit="1" customWidth="1"/>
    <col min="4" max="4" width="10.7109375" customWidth="1"/>
    <col min="5" max="5" width="13.5703125" customWidth="1"/>
    <col min="6" max="6" width="10.7109375" customWidth="1"/>
    <col min="7" max="7" width="13.7109375" customWidth="1"/>
    <col min="8" max="8" width="33" customWidth="1"/>
    <col min="9" max="9" width="24" customWidth="1"/>
    <col min="10" max="10" width="15.7109375" bestFit="1" customWidth="1"/>
    <col min="15" max="15" width="14.28515625" customWidth="1"/>
    <col min="21" max="21" width="17.5703125" customWidth="1"/>
    <col min="22" max="22" width="15.85546875" customWidth="1"/>
  </cols>
  <sheetData>
    <row r="1" spans="1:42" x14ac:dyDescent="0.25">
      <c r="A1" s="173" t="s">
        <v>121</v>
      </c>
      <c r="B1" s="174"/>
      <c r="C1" s="174"/>
      <c r="D1" s="174"/>
      <c r="F1" s="174"/>
      <c r="G1" s="174"/>
      <c r="H1" s="177"/>
      <c r="I1" s="177"/>
      <c r="J1" s="184"/>
      <c r="N1" t="s">
        <v>1205</v>
      </c>
      <c r="O1">
        <f>COUNTA(J9:J104)</f>
        <v>64</v>
      </c>
      <c r="U1" t="s">
        <v>1211</v>
      </c>
      <c r="V1" t="s">
        <v>1212</v>
      </c>
      <c r="W1" t="s">
        <v>1402</v>
      </c>
      <c r="X1" t="s">
        <v>1403</v>
      </c>
      <c r="Y1" t="s">
        <v>1338</v>
      </c>
      <c r="AD1" t="s">
        <v>1418</v>
      </c>
      <c r="AE1" t="s">
        <v>1419</v>
      </c>
      <c r="AF1" t="s">
        <v>1420</v>
      </c>
      <c r="AG1" t="s">
        <v>1421</v>
      </c>
      <c r="AK1" t="s">
        <v>1431</v>
      </c>
    </row>
    <row r="2" spans="1:42" x14ac:dyDescent="0.25">
      <c r="A2" s="173" t="s">
        <v>196</v>
      </c>
      <c r="B2" s="174"/>
      <c r="C2" s="174"/>
      <c r="D2" s="174"/>
      <c r="E2" s="174"/>
      <c r="F2" s="174"/>
      <c r="G2" s="174"/>
      <c r="H2" s="177"/>
      <c r="I2" s="193" t="str">
        <f>IF(AND(COUNTA(J9:J104)&gt;16,I3="Manual indexes"),"MANUAL INDEXES NOT SUITABLE FOR RUN","")</f>
        <v/>
      </c>
      <c r="J2" s="184"/>
      <c r="N2" t="s">
        <v>1415</v>
      </c>
      <c r="O2">
        <f>COUNTIF(H9:H104,DNA_Analyte)</f>
        <v>32</v>
      </c>
      <c r="U2" t="s">
        <v>1213</v>
      </c>
      <c r="V2" t="s">
        <v>1214</v>
      </c>
      <c r="W2" t="s">
        <v>388</v>
      </c>
      <c r="X2" t="s">
        <v>1401</v>
      </c>
      <c r="Y2" t="s">
        <v>259</v>
      </c>
      <c r="AC2" t="s">
        <v>1204</v>
      </c>
      <c r="AD2">
        <v>6.6</v>
      </c>
      <c r="AE2">
        <v>12</v>
      </c>
      <c r="AF2">
        <v>9.4</v>
      </c>
      <c r="AG2">
        <v>8.5</v>
      </c>
      <c r="AK2" t="s">
        <v>1428</v>
      </c>
      <c r="AL2" t="s">
        <v>1429</v>
      </c>
      <c r="AM2" t="s">
        <v>1419</v>
      </c>
      <c r="AN2" t="s">
        <v>1430</v>
      </c>
    </row>
    <row r="3" spans="1:42" ht="21" x14ac:dyDescent="0.35">
      <c r="A3" s="173" t="s">
        <v>279</v>
      </c>
      <c r="B3" s="175"/>
      <c r="C3" s="178" t="str">
        <f>MID(VLOOKUP("TSO500 DNA library prep",H9:I104,2,FALSE),3,7)</f>
        <v>2302738</v>
      </c>
      <c r="D3" s="356"/>
      <c r="E3" s="357" t="s">
        <v>1417</v>
      </c>
      <c r="F3" s="369" t="s">
        <v>1395</v>
      </c>
      <c r="G3" s="369"/>
      <c r="H3" s="179" t="s">
        <v>766</v>
      </c>
      <c r="I3" s="171" t="s">
        <v>242</v>
      </c>
      <c r="J3" s="184"/>
      <c r="N3" t="s">
        <v>1416</v>
      </c>
      <c r="O3">
        <f>COUNTIF(H9:H104,RNA_Analyte)</f>
        <v>32</v>
      </c>
      <c r="U3" t="s">
        <v>1215</v>
      </c>
      <c r="V3" t="s">
        <v>1216</v>
      </c>
      <c r="X3" t="s">
        <v>1398</v>
      </c>
      <c r="AC3" t="s">
        <v>1395</v>
      </c>
      <c r="AD3">
        <v>3.3</v>
      </c>
      <c r="AE3">
        <v>14</v>
      </c>
      <c r="AF3">
        <v>9.4</v>
      </c>
      <c r="AG3">
        <v>10.5</v>
      </c>
      <c r="AK3">
        <v>0</v>
      </c>
      <c r="AL3">
        <v>0</v>
      </c>
      <c r="AM3">
        <v>0</v>
      </c>
      <c r="AN3">
        <v>0</v>
      </c>
    </row>
    <row r="4" spans="1:42" x14ac:dyDescent="0.25">
      <c r="A4" s="173" t="s">
        <v>278</v>
      </c>
      <c r="B4" s="176"/>
      <c r="C4" s="178" t="str">
        <f>MID(VLOOKUP("TSO500 RNA library prep",H9:I104,2,FALSE),3,7)</f>
        <v>2302737</v>
      </c>
      <c r="D4" s="180"/>
      <c r="E4" s="180"/>
      <c r="F4" s="181"/>
      <c r="G4" s="180"/>
      <c r="H4" s="179" t="s">
        <v>239</v>
      </c>
      <c r="I4" s="355" t="s">
        <v>215</v>
      </c>
      <c r="J4" s="186"/>
      <c r="N4" s="190" t="s">
        <v>1190</v>
      </c>
      <c r="U4" t="s">
        <v>1217</v>
      </c>
      <c r="V4" t="s">
        <v>419</v>
      </c>
      <c r="X4" t="s">
        <v>1399</v>
      </c>
      <c r="AJ4">
        <v>14</v>
      </c>
      <c r="AK4">
        <f>DNAC2*AJ4+1</f>
        <v>47.199999999999996</v>
      </c>
      <c r="AL4">
        <v>10</v>
      </c>
      <c r="AM4">
        <v>3</v>
      </c>
      <c r="AN4">
        <f t="shared" ref="AN4:AN6" si="0">(AM4*AL4)-AM4</f>
        <v>27</v>
      </c>
      <c r="AP4">
        <f>AK4/AL4</f>
        <v>4.72</v>
      </c>
    </row>
    <row r="5" spans="1:42" x14ac:dyDescent="0.25">
      <c r="A5" s="176" t="s">
        <v>0</v>
      </c>
      <c r="B5" s="174"/>
      <c r="C5" s="213">
        <v>44974</v>
      </c>
      <c r="D5" s="182"/>
      <c r="E5" s="183" t="s">
        <v>1</v>
      </c>
      <c r="F5" s="213" t="s">
        <v>1836</v>
      </c>
      <c r="G5" s="183"/>
      <c r="H5" s="185" t="s">
        <v>240</v>
      </c>
      <c r="I5" s="187" t="str">
        <f>INDEX(Index_sequences[Index plate well],SUM(COUNTA('TSO500 Booking'!$J$9:$J$104)+MATCH(I4,Index_sequences[Index plate well],0))-1,1)</f>
        <v>H8</v>
      </c>
      <c r="J5" s="184"/>
      <c r="N5" s="190" t="s">
        <v>1193</v>
      </c>
      <c r="O5" s="191" t="s">
        <v>1195</v>
      </c>
      <c r="U5" t="s">
        <v>1218</v>
      </c>
      <c r="V5" t="s">
        <v>420</v>
      </c>
      <c r="X5" t="s">
        <v>1400</v>
      </c>
      <c r="AC5" t="s">
        <v>1446</v>
      </c>
      <c r="AJ5">
        <v>60</v>
      </c>
      <c r="AK5">
        <f>DNAC2*AJ5+1</f>
        <v>199</v>
      </c>
      <c r="AL5">
        <v>20</v>
      </c>
      <c r="AM5">
        <v>3</v>
      </c>
      <c r="AN5">
        <f t="shared" si="0"/>
        <v>57</v>
      </c>
      <c r="AP5">
        <f t="shared" ref="AP5:AP7" si="1">AK5/AL5</f>
        <v>9.9499999999999993</v>
      </c>
    </row>
    <row r="6" spans="1:42" x14ac:dyDescent="0.25">
      <c r="A6" s="174"/>
      <c r="B6" s="174"/>
      <c r="C6" s="176"/>
      <c r="D6" s="359" t="str">
        <f>IF(O10="NO","PLEASE BE AWARE SL EXPORT NOT IN EXPECTED ORDER,TAKE CARE WHEN SETTING UP INDEX PCR","")</f>
        <v/>
      </c>
      <c r="E6" s="183"/>
      <c r="F6" s="183"/>
      <c r="G6" s="183"/>
      <c r="H6" s="177"/>
      <c r="I6" s="177"/>
      <c r="J6" s="184"/>
      <c r="N6" s="190" t="s">
        <v>1194</v>
      </c>
      <c r="O6" s="191" t="s">
        <v>1196</v>
      </c>
      <c r="U6" t="s">
        <v>1219</v>
      </c>
      <c r="V6" t="s">
        <v>1309</v>
      </c>
      <c r="AJ6">
        <v>120</v>
      </c>
      <c r="AK6">
        <f>DNAC2*AJ6+1</f>
        <v>397</v>
      </c>
      <c r="AL6">
        <v>30</v>
      </c>
      <c r="AM6">
        <v>3</v>
      </c>
      <c r="AN6">
        <f t="shared" si="0"/>
        <v>87</v>
      </c>
      <c r="AP6">
        <f t="shared" si="1"/>
        <v>13.233333333333333</v>
      </c>
    </row>
    <row r="7" spans="1:42" x14ac:dyDescent="0.25">
      <c r="A7" s="372" t="s">
        <v>2</v>
      </c>
      <c r="B7" s="372"/>
      <c r="C7" s="373" t="s">
        <v>3</v>
      </c>
      <c r="D7" s="373"/>
      <c r="E7" s="373" t="s">
        <v>4</v>
      </c>
      <c r="F7" s="375" t="s">
        <v>5</v>
      </c>
      <c r="G7" s="188" t="s">
        <v>6</v>
      </c>
      <c r="H7" s="373" t="s">
        <v>7</v>
      </c>
      <c r="I7" s="370" t="s">
        <v>8</v>
      </c>
      <c r="J7" s="370" t="s">
        <v>9</v>
      </c>
      <c r="U7" t="s">
        <v>1220</v>
      </c>
      <c r="V7" t="s">
        <v>1310</v>
      </c>
      <c r="AJ7">
        <v>240</v>
      </c>
      <c r="AK7">
        <f>DNAC2*AJ7+1</f>
        <v>793</v>
      </c>
      <c r="AL7">
        <v>40</v>
      </c>
      <c r="AM7">
        <v>3</v>
      </c>
      <c r="AN7">
        <f>(AM7*AL7)-AM7</f>
        <v>117</v>
      </c>
      <c r="AP7">
        <f t="shared" si="1"/>
        <v>19.824999999999999</v>
      </c>
    </row>
    <row r="8" spans="1:42" x14ac:dyDescent="0.25">
      <c r="A8" s="189" t="s">
        <v>10</v>
      </c>
      <c r="B8" s="189" t="s">
        <v>11</v>
      </c>
      <c r="C8" s="188" t="s">
        <v>12</v>
      </c>
      <c r="D8" s="188" t="s">
        <v>13</v>
      </c>
      <c r="E8" s="374"/>
      <c r="F8" s="376"/>
      <c r="G8" s="188" t="s">
        <v>14</v>
      </c>
      <c r="H8" s="377"/>
      <c r="I8" s="371"/>
      <c r="J8" s="371"/>
      <c r="U8" t="s">
        <v>1221</v>
      </c>
    </row>
    <row r="9" spans="1:42" x14ac:dyDescent="0.25">
      <c r="A9" s="105" t="s">
        <v>207</v>
      </c>
      <c r="B9" s="106">
        <v>1</v>
      </c>
      <c r="C9" s="105" t="s">
        <v>1463</v>
      </c>
      <c r="D9" s="105" t="s">
        <v>1464</v>
      </c>
      <c r="E9" s="349" t="s">
        <v>1465</v>
      </c>
      <c r="F9" s="105" t="s">
        <v>1466</v>
      </c>
      <c r="G9" s="105">
        <v>0</v>
      </c>
      <c r="H9" s="107" t="s">
        <v>259</v>
      </c>
      <c r="I9" s="107" t="s">
        <v>1467</v>
      </c>
      <c r="J9" s="349" t="s">
        <v>1468</v>
      </c>
      <c r="N9" s="190" t="s">
        <v>1423</v>
      </c>
      <c r="U9" t="s">
        <v>1222</v>
      </c>
      <c r="AJ9" t="s">
        <v>1447</v>
      </c>
    </row>
    <row r="10" spans="1:42" x14ac:dyDescent="0.25">
      <c r="A10" s="108" t="s">
        <v>208</v>
      </c>
      <c r="B10" s="106">
        <v>1</v>
      </c>
      <c r="C10" s="349" t="s">
        <v>1469</v>
      </c>
      <c r="D10" s="106" t="s">
        <v>1470</v>
      </c>
      <c r="E10" s="349" t="s">
        <v>1471</v>
      </c>
      <c r="F10" s="105" t="s">
        <v>1472</v>
      </c>
      <c r="G10" s="105">
        <v>0</v>
      </c>
      <c r="H10" s="107" t="s">
        <v>259</v>
      </c>
      <c r="I10" s="107" t="s">
        <v>1473</v>
      </c>
      <c r="J10" s="349" t="s">
        <v>1474</v>
      </c>
      <c r="N10" t="str">
        <f>A9&amp;B9</f>
        <v>A1</v>
      </c>
      <c r="O10" t="str">
        <f>IF(N10="A1","YES","NO")</f>
        <v>YES</v>
      </c>
      <c r="U10" t="s">
        <v>1223</v>
      </c>
    </row>
    <row r="11" spans="1:42" x14ac:dyDescent="0.25">
      <c r="A11" s="105" t="s">
        <v>209</v>
      </c>
      <c r="B11" s="106">
        <v>1</v>
      </c>
      <c r="C11" s="349" t="s">
        <v>1475</v>
      </c>
      <c r="D11" s="106" t="s">
        <v>1476</v>
      </c>
      <c r="E11" s="349" t="s">
        <v>1477</v>
      </c>
      <c r="F11" s="105" t="s">
        <v>1478</v>
      </c>
      <c r="G11" s="105">
        <v>0</v>
      </c>
      <c r="H11" s="107" t="s">
        <v>259</v>
      </c>
      <c r="I11" s="107" t="s">
        <v>1479</v>
      </c>
      <c r="J11" s="349" t="s">
        <v>1480</v>
      </c>
      <c r="U11" t="s">
        <v>1224</v>
      </c>
    </row>
    <row r="12" spans="1:42" x14ac:dyDescent="0.25">
      <c r="A12" s="105" t="s">
        <v>210</v>
      </c>
      <c r="B12" s="106">
        <v>1</v>
      </c>
      <c r="C12" s="349" t="s">
        <v>1481</v>
      </c>
      <c r="D12" s="106" t="s">
        <v>1482</v>
      </c>
      <c r="E12" s="349" t="s">
        <v>1483</v>
      </c>
      <c r="F12" s="105" t="s">
        <v>1484</v>
      </c>
      <c r="G12" s="105">
        <v>0</v>
      </c>
      <c r="H12" s="107" t="s">
        <v>259</v>
      </c>
      <c r="I12" s="107" t="s">
        <v>1485</v>
      </c>
      <c r="J12" s="349" t="s">
        <v>1486</v>
      </c>
      <c r="U12" t="s">
        <v>1225</v>
      </c>
    </row>
    <row r="13" spans="1:42" x14ac:dyDescent="0.25">
      <c r="A13" s="105" t="s">
        <v>211</v>
      </c>
      <c r="B13" s="106">
        <v>1</v>
      </c>
      <c r="C13" s="349" t="s">
        <v>1487</v>
      </c>
      <c r="D13" s="106" t="s">
        <v>1488</v>
      </c>
      <c r="E13" s="349" t="s">
        <v>1489</v>
      </c>
      <c r="F13" s="105" t="s">
        <v>1490</v>
      </c>
      <c r="G13" s="105">
        <v>0</v>
      </c>
      <c r="H13" s="107" t="s">
        <v>259</v>
      </c>
      <c r="I13" s="107" t="s">
        <v>1491</v>
      </c>
      <c r="J13" s="349" t="s">
        <v>1492</v>
      </c>
      <c r="U13" t="s">
        <v>1226</v>
      </c>
    </row>
    <row r="14" spans="1:42" x14ac:dyDescent="0.25">
      <c r="A14" s="105" t="s">
        <v>214</v>
      </c>
      <c r="B14" s="106">
        <v>1</v>
      </c>
      <c r="C14" s="349" t="s">
        <v>1493</v>
      </c>
      <c r="D14" s="105" t="s">
        <v>1494</v>
      </c>
      <c r="E14" s="349" t="s">
        <v>1495</v>
      </c>
      <c r="F14" s="105" t="s">
        <v>1496</v>
      </c>
      <c r="G14" s="105">
        <v>0</v>
      </c>
      <c r="H14" s="107" t="s">
        <v>259</v>
      </c>
      <c r="I14" s="107" t="s">
        <v>1497</v>
      </c>
      <c r="J14" s="349" t="s">
        <v>1498</v>
      </c>
      <c r="U14" t="s">
        <v>1227</v>
      </c>
    </row>
    <row r="15" spans="1:42" x14ac:dyDescent="0.25">
      <c r="A15" s="105" t="s">
        <v>212</v>
      </c>
      <c r="B15" s="106">
        <v>1</v>
      </c>
      <c r="C15" s="349" t="s">
        <v>1499</v>
      </c>
      <c r="D15" s="105" t="s">
        <v>1500</v>
      </c>
      <c r="E15" s="349" t="s">
        <v>1501</v>
      </c>
      <c r="F15" s="105" t="s">
        <v>1502</v>
      </c>
      <c r="G15" s="105">
        <v>0</v>
      </c>
      <c r="H15" s="107" t="s">
        <v>259</v>
      </c>
      <c r="I15" s="107" t="s">
        <v>1503</v>
      </c>
      <c r="J15" s="349" t="s">
        <v>1504</v>
      </c>
      <c r="U15" t="s">
        <v>1228</v>
      </c>
    </row>
    <row r="16" spans="1:42" x14ac:dyDescent="0.25">
      <c r="A16" s="105" t="s">
        <v>213</v>
      </c>
      <c r="B16" s="106">
        <v>1</v>
      </c>
      <c r="C16" s="349" t="s">
        <v>1487</v>
      </c>
      <c r="D16" s="105" t="s">
        <v>1505</v>
      </c>
      <c r="E16" s="349" t="s">
        <v>1506</v>
      </c>
      <c r="F16" s="105" t="s">
        <v>1507</v>
      </c>
      <c r="G16" s="105">
        <v>0</v>
      </c>
      <c r="H16" s="107" t="s">
        <v>259</v>
      </c>
      <c r="I16" s="107" t="s">
        <v>1508</v>
      </c>
      <c r="J16" s="349" t="s">
        <v>1509</v>
      </c>
      <c r="U16" t="s">
        <v>1229</v>
      </c>
    </row>
    <row r="17" spans="1:25" x14ac:dyDescent="0.25">
      <c r="A17" s="108" t="s">
        <v>207</v>
      </c>
      <c r="B17" s="106">
        <v>2</v>
      </c>
      <c r="C17" s="105" t="s">
        <v>1510</v>
      </c>
      <c r="D17" s="105" t="s">
        <v>1511</v>
      </c>
      <c r="E17" s="105" t="s">
        <v>1512</v>
      </c>
      <c r="F17" s="105" t="s">
        <v>1513</v>
      </c>
      <c r="G17" s="105">
        <v>0</v>
      </c>
      <c r="H17" s="107" t="s">
        <v>259</v>
      </c>
      <c r="I17" s="107" t="s">
        <v>1514</v>
      </c>
      <c r="J17" s="349" t="s">
        <v>1515</v>
      </c>
      <c r="U17" t="s">
        <v>1230</v>
      </c>
    </row>
    <row r="18" spans="1:25" x14ac:dyDescent="0.25">
      <c r="A18" s="108" t="s">
        <v>208</v>
      </c>
      <c r="B18" s="106">
        <v>2</v>
      </c>
      <c r="C18" s="106" t="s">
        <v>1516</v>
      </c>
      <c r="D18" s="106" t="s">
        <v>1517</v>
      </c>
      <c r="E18" s="105" t="s">
        <v>1518</v>
      </c>
      <c r="F18" s="105" t="s">
        <v>1519</v>
      </c>
      <c r="G18" s="105">
        <v>0</v>
      </c>
      <c r="H18" s="107" t="s">
        <v>259</v>
      </c>
      <c r="I18" s="107" t="s">
        <v>1520</v>
      </c>
      <c r="J18" s="349" t="s">
        <v>1521</v>
      </c>
      <c r="U18" t="s">
        <v>1231</v>
      </c>
    </row>
    <row r="19" spans="1:25" x14ac:dyDescent="0.25">
      <c r="A19" s="105" t="s">
        <v>209</v>
      </c>
      <c r="B19" s="106">
        <v>2</v>
      </c>
      <c r="C19" s="106" t="s">
        <v>1522</v>
      </c>
      <c r="D19" s="106" t="s">
        <v>1523</v>
      </c>
      <c r="E19" s="105" t="s">
        <v>1524</v>
      </c>
      <c r="F19" s="105" t="s">
        <v>1525</v>
      </c>
      <c r="G19" s="105">
        <v>0</v>
      </c>
      <c r="H19" s="107" t="s">
        <v>259</v>
      </c>
      <c r="I19" s="107" t="s">
        <v>1526</v>
      </c>
      <c r="J19" s="349" t="s">
        <v>1527</v>
      </c>
      <c r="U19" t="s">
        <v>1232</v>
      </c>
    </row>
    <row r="20" spans="1:25" x14ac:dyDescent="0.25">
      <c r="A20" s="105" t="s">
        <v>210</v>
      </c>
      <c r="B20" s="106">
        <v>2</v>
      </c>
      <c r="C20" s="106" t="s">
        <v>1528</v>
      </c>
      <c r="D20" s="106" t="s">
        <v>1529</v>
      </c>
      <c r="E20" s="105" t="s">
        <v>1530</v>
      </c>
      <c r="F20" s="105" t="s">
        <v>1531</v>
      </c>
      <c r="G20" s="105">
        <v>0</v>
      </c>
      <c r="H20" s="107" t="s">
        <v>259</v>
      </c>
      <c r="I20" s="107" t="s">
        <v>1532</v>
      </c>
      <c r="J20" s="349" t="s">
        <v>1533</v>
      </c>
      <c r="U20" t="s">
        <v>1241</v>
      </c>
    </row>
    <row r="21" spans="1:25" x14ac:dyDescent="0.25">
      <c r="A21" s="105" t="s">
        <v>211</v>
      </c>
      <c r="B21" s="106">
        <v>2</v>
      </c>
      <c r="C21" s="106" t="s">
        <v>1534</v>
      </c>
      <c r="D21" s="106" t="s">
        <v>1535</v>
      </c>
      <c r="E21" s="105" t="s">
        <v>1536</v>
      </c>
      <c r="F21" s="105" t="s">
        <v>1537</v>
      </c>
      <c r="G21" s="105">
        <v>0</v>
      </c>
      <c r="H21" s="107" t="s">
        <v>259</v>
      </c>
      <c r="I21" s="107" t="s">
        <v>1538</v>
      </c>
      <c r="J21" s="349" t="s">
        <v>1539</v>
      </c>
      <c r="U21" t="s">
        <v>1242</v>
      </c>
    </row>
    <row r="22" spans="1:25" x14ac:dyDescent="0.25">
      <c r="A22" s="105" t="s">
        <v>214</v>
      </c>
      <c r="B22" s="106">
        <v>2</v>
      </c>
      <c r="C22" s="105" t="s">
        <v>1540</v>
      </c>
      <c r="D22" s="105" t="s">
        <v>1541</v>
      </c>
      <c r="E22" s="105" t="s">
        <v>1542</v>
      </c>
      <c r="F22" s="105" t="s">
        <v>1543</v>
      </c>
      <c r="G22" s="105">
        <v>0</v>
      </c>
      <c r="H22" s="107" t="s">
        <v>259</v>
      </c>
      <c r="I22" s="107" t="s">
        <v>1544</v>
      </c>
      <c r="J22" s="349" t="s">
        <v>1545</v>
      </c>
      <c r="U22" t="s">
        <v>1233</v>
      </c>
    </row>
    <row r="23" spans="1:25" x14ac:dyDescent="0.25">
      <c r="A23" s="105" t="s">
        <v>212</v>
      </c>
      <c r="B23" s="106">
        <v>2</v>
      </c>
      <c r="C23" s="105" t="s">
        <v>1546</v>
      </c>
      <c r="D23" s="105" t="s">
        <v>1547</v>
      </c>
      <c r="E23" s="105" t="s">
        <v>1548</v>
      </c>
      <c r="F23" s="105" t="s">
        <v>1549</v>
      </c>
      <c r="G23" s="105">
        <v>0</v>
      </c>
      <c r="H23" s="107" t="s">
        <v>259</v>
      </c>
      <c r="I23" s="107" t="s">
        <v>1550</v>
      </c>
      <c r="J23" s="349" t="s">
        <v>1551</v>
      </c>
      <c r="U23" t="s">
        <v>1234</v>
      </c>
    </row>
    <row r="24" spans="1:25" x14ac:dyDescent="0.25">
      <c r="A24" s="105" t="s">
        <v>213</v>
      </c>
      <c r="B24" s="106">
        <v>2</v>
      </c>
      <c r="C24" s="105" t="s">
        <v>1552</v>
      </c>
      <c r="D24" s="105" t="s">
        <v>1553</v>
      </c>
      <c r="E24" s="105" t="s">
        <v>1554</v>
      </c>
      <c r="F24" s="105" t="s">
        <v>1555</v>
      </c>
      <c r="G24" s="105">
        <v>0</v>
      </c>
      <c r="H24" s="107" t="s">
        <v>259</v>
      </c>
      <c r="I24" s="107" t="s">
        <v>1556</v>
      </c>
      <c r="J24" s="349" t="s">
        <v>1557</v>
      </c>
      <c r="U24" t="s">
        <v>1235</v>
      </c>
    </row>
    <row r="25" spans="1:25" x14ac:dyDescent="0.25">
      <c r="A25" s="105" t="s">
        <v>207</v>
      </c>
      <c r="B25" s="106">
        <v>3</v>
      </c>
      <c r="C25" s="105" t="s">
        <v>1558</v>
      </c>
      <c r="D25" s="105" t="s">
        <v>1559</v>
      </c>
      <c r="E25" s="105" t="s">
        <v>1560</v>
      </c>
      <c r="F25" s="105" t="s">
        <v>1561</v>
      </c>
      <c r="G25" s="105">
        <v>0</v>
      </c>
      <c r="H25" s="107" t="s">
        <v>259</v>
      </c>
      <c r="I25" s="107" t="s">
        <v>1562</v>
      </c>
      <c r="J25" s="349" t="s">
        <v>1563</v>
      </c>
      <c r="U25" t="s">
        <v>1236</v>
      </c>
    </row>
    <row r="26" spans="1:25" x14ac:dyDescent="0.25">
      <c r="A26" s="105" t="s">
        <v>208</v>
      </c>
      <c r="B26" s="106">
        <v>3</v>
      </c>
      <c r="C26" s="105" t="s">
        <v>1564</v>
      </c>
      <c r="D26" s="105" t="s">
        <v>1565</v>
      </c>
      <c r="E26" s="105" t="s">
        <v>1566</v>
      </c>
      <c r="F26" s="105" t="s">
        <v>1567</v>
      </c>
      <c r="G26" s="105">
        <v>0</v>
      </c>
      <c r="H26" s="107" t="s">
        <v>259</v>
      </c>
      <c r="I26" s="107" t="s">
        <v>1568</v>
      </c>
      <c r="J26" s="349" t="s">
        <v>1569</v>
      </c>
      <c r="U26" t="s">
        <v>1239</v>
      </c>
    </row>
    <row r="27" spans="1:25" x14ac:dyDescent="0.25">
      <c r="A27" s="105" t="s">
        <v>209</v>
      </c>
      <c r="B27" s="106">
        <v>3</v>
      </c>
      <c r="C27" s="105" t="s">
        <v>1570</v>
      </c>
      <c r="D27" s="105" t="s">
        <v>1571</v>
      </c>
      <c r="E27" s="105" t="s">
        <v>1572</v>
      </c>
      <c r="F27" s="105" t="s">
        <v>1573</v>
      </c>
      <c r="G27" s="105">
        <v>0</v>
      </c>
      <c r="H27" s="107" t="s">
        <v>259</v>
      </c>
      <c r="I27" s="107" t="s">
        <v>1574</v>
      </c>
      <c r="J27" s="349" t="s">
        <v>1575</v>
      </c>
      <c r="U27" t="s">
        <v>1240</v>
      </c>
    </row>
    <row r="28" spans="1:25" x14ac:dyDescent="0.25">
      <c r="A28" s="105" t="s">
        <v>210</v>
      </c>
      <c r="B28" s="106">
        <v>3</v>
      </c>
      <c r="C28" s="105" t="s">
        <v>1576</v>
      </c>
      <c r="D28" s="105" t="s">
        <v>1577</v>
      </c>
      <c r="E28" s="105" t="s">
        <v>1578</v>
      </c>
      <c r="F28" s="105" t="s">
        <v>1579</v>
      </c>
      <c r="G28" s="105">
        <v>0</v>
      </c>
      <c r="H28" s="107" t="s">
        <v>259</v>
      </c>
      <c r="I28" s="107" t="s">
        <v>1580</v>
      </c>
      <c r="J28" s="349" t="s">
        <v>1581</v>
      </c>
    </row>
    <row r="29" spans="1:25" x14ac:dyDescent="0.25">
      <c r="A29" s="105" t="s">
        <v>211</v>
      </c>
      <c r="B29" s="106">
        <v>3</v>
      </c>
      <c r="C29" s="105" t="s">
        <v>1582</v>
      </c>
      <c r="D29" s="105" t="s">
        <v>1583</v>
      </c>
      <c r="E29" s="105" t="s">
        <v>1584</v>
      </c>
      <c r="F29" s="105" t="s">
        <v>1585</v>
      </c>
      <c r="G29" s="105">
        <v>0</v>
      </c>
      <c r="H29" s="107" t="s">
        <v>259</v>
      </c>
      <c r="I29" s="107" t="s">
        <v>1586</v>
      </c>
      <c r="J29" s="349" t="s">
        <v>1587</v>
      </c>
    </row>
    <row r="30" spans="1:25" x14ac:dyDescent="0.25">
      <c r="A30" s="105" t="s">
        <v>214</v>
      </c>
      <c r="B30" s="106">
        <v>3</v>
      </c>
      <c r="C30" s="105" t="s">
        <v>1588</v>
      </c>
      <c r="D30" s="105" t="s">
        <v>1589</v>
      </c>
      <c r="E30" s="105" t="s">
        <v>1590</v>
      </c>
      <c r="F30" s="105" t="s">
        <v>1591</v>
      </c>
      <c r="G30" s="105">
        <v>0</v>
      </c>
      <c r="H30" s="107" t="s">
        <v>259</v>
      </c>
      <c r="I30" s="107" t="s">
        <v>1592</v>
      </c>
      <c r="J30" s="349" t="s">
        <v>1593</v>
      </c>
      <c r="U30" t="s">
        <v>1448</v>
      </c>
      <c r="V30" t="s">
        <v>1449</v>
      </c>
      <c r="W30" t="s">
        <v>1450</v>
      </c>
      <c r="X30" t="s">
        <v>1451</v>
      </c>
      <c r="Y30" t="s">
        <v>1452</v>
      </c>
    </row>
    <row r="31" spans="1:25" x14ac:dyDescent="0.25">
      <c r="A31" s="105" t="s">
        <v>212</v>
      </c>
      <c r="B31" s="106">
        <v>3</v>
      </c>
      <c r="C31" s="105" t="s">
        <v>1594</v>
      </c>
      <c r="D31" s="105" t="s">
        <v>1595</v>
      </c>
      <c r="E31" s="105" t="s">
        <v>1596</v>
      </c>
      <c r="F31" s="105" t="s">
        <v>1597</v>
      </c>
      <c r="G31" s="105">
        <v>0</v>
      </c>
      <c r="H31" s="107" t="s">
        <v>259</v>
      </c>
      <c r="I31" s="107" t="s">
        <v>1598</v>
      </c>
      <c r="J31" s="349" t="s">
        <v>1599</v>
      </c>
    </row>
    <row r="32" spans="1:25" x14ac:dyDescent="0.25">
      <c r="A32" s="105" t="s">
        <v>213</v>
      </c>
      <c r="B32" s="106">
        <v>3</v>
      </c>
      <c r="C32" s="105" t="s">
        <v>1600</v>
      </c>
      <c r="D32" s="105" t="s">
        <v>1601</v>
      </c>
      <c r="E32" s="105" t="s">
        <v>1602</v>
      </c>
      <c r="F32" s="105" t="s">
        <v>1603</v>
      </c>
      <c r="G32" s="105">
        <v>0</v>
      </c>
      <c r="H32" s="107" t="s">
        <v>259</v>
      </c>
      <c r="I32" s="107" t="s">
        <v>1604</v>
      </c>
      <c r="J32" s="349" t="s">
        <v>1605</v>
      </c>
    </row>
    <row r="33" spans="1:10" x14ac:dyDescent="0.25">
      <c r="A33" s="105" t="s">
        <v>207</v>
      </c>
      <c r="B33" s="106">
        <v>4</v>
      </c>
      <c r="C33" s="105" t="s">
        <v>1606</v>
      </c>
      <c r="D33" s="105" t="s">
        <v>1607</v>
      </c>
      <c r="E33" s="105" t="s">
        <v>1608</v>
      </c>
      <c r="F33" s="105" t="s">
        <v>1609</v>
      </c>
      <c r="G33" s="105">
        <v>0</v>
      </c>
      <c r="H33" s="107" t="s">
        <v>259</v>
      </c>
      <c r="I33" s="107" t="s">
        <v>1610</v>
      </c>
      <c r="J33" s="349" t="s">
        <v>1611</v>
      </c>
    </row>
    <row r="34" spans="1:10" x14ac:dyDescent="0.25">
      <c r="A34" s="105" t="s">
        <v>208</v>
      </c>
      <c r="B34" s="106">
        <v>4</v>
      </c>
      <c r="C34" s="105" t="s">
        <v>1612</v>
      </c>
      <c r="D34" s="105" t="s">
        <v>1613</v>
      </c>
      <c r="E34" s="105" t="s">
        <v>1614</v>
      </c>
      <c r="F34" s="105" t="s">
        <v>1615</v>
      </c>
      <c r="G34" s="105">
        <v>0</v>
      </c>
      <c r="H34" s="107" t="s">
        <v>259</v>
      </c>
      <c r="I34" s="107" t="s">
        <v>1616</v>
      </c>
      <c r="J34" s="349" t="s">
        <v>1617</v>
      </c>
    </row>
    <row r="35" spans="1:10" x14ac:dyDescent="0.25">
      <c r="A35" s="105" t="s">
        <v>209</v>
      </c>
      <c r="B35" s="106">
        <v>4</v>
      </c>
      <c r="C35" s="105" t="s">
        <v>1618</v>
      </c>
      <c r="D35" s="105" t="s">
        <v>1619</v>
      </c>
      <c r="E35" s="105" t="s">
        <v>1620</v>
      </c>
      <c r="F35" s="105" t="s">
        <v>1621</v>
      </c>
      <c r="G35" s="105">
        <v>0</v>
      </c>
      <c r="H35" s="107" t="s">
        <v>259</v>
      </c>
      <c r="I35" s="107" t="s">
        <v>1622</v>
      </c>
      <c r="J35" s="349" t="s">
        <v>1623</v>
      </c>
    </row>
    <row r="36" spans="1:10" x14ac:dyDescent="0.25">
      <c r="A36" s="105" t="s">
        <v>210</v>
      </c>
      <c r="B36" s="106">
        <v>4</v>
      </c>
      <c r="C36" s="105" t="s">
        <v>1487</v>
      </c>
      <c r="D36" s="105" t="s">
        <v>1624</v>
      </c>
      <c r="E36" s="105" t="s">
        <v>1625</v>
      </c>
      <c r="F36" s="105" t="s">
        <v>1626</v>
      </c>
      <c r="G36" s="105">
        <v>0</v>
      </c>
      <c r="H36" s="107" t="s">
        <v>259</v>
      </c>
      <c r="I36" s="107" t="s">
        <v>1627</v>
      </c>
      <c r="J36" s="349" t="s">
        <v>1628</v>
      </c>
    </row>
    <row r="37" spans="1:10" x14ac:dyDescent="0.25">
      <c r="A37" s="105" t="s">
        <v>211</v>
      </c>
      <c r="B37" s="106">
        <v>4</v>
      </c>
      <c r="C37" s="105" t="s">
        <v>1487</v>
      </c>
      <c r="D37" s="105" t="s">
        <v>1624</v>
      </c>
      <c r="E37" s="105" t="s">
        <v>1629</v>
      </c>
      <c r="F37" s="105" t="s">
        <v>1630</v>
      </c>
      <c r="G37" s="105">
        <v>0</v>
      </c>
      <c r="H37" s="107" t="s">
        <v>259</v>
      </c>
      <c r="I37" s="107" t="s">
        <v>1631</v>
      </c>
      <c r="J37" s="349" t="s">
        <v>1632</v>
      </c>
    </row>
    <row r="38" spans="1:10" x14ac:dyDescent="0.25">
      <c r="A38" s="105" t="s">
        <v>214</v>
      </c>
      <c r="B38" s="106">
        <v>4</v>
      </c>
      <c r="C38" s="105" t="s">
        <v>1633</v>
      </c>
      <c r="D38" s="105" t="s">
        <v>1634</v>
      </c>
      <c r="E38" s="105" t="s">
        <v>1635</v>
      </c>
      <c r="F38" s="105" t="s">
        <v>1636</v>
      </c>
      <c r="G38" s="105">
        <v>0</v>
      </c>
      <c r="H38" s="107" t="s">
        <v>259</v>
      </c>
      <c r="I38" s="107" t="s">
        <v>1637</v>
      </c>
      <c r="J38" s="349" t="s">
        <v>1638</v>
      </c>
    </row>
    <row r="39" spans="1:10" x14ac:dyDescent="0.25">
      <c r="A39" s="105" t="s">
        <v>212</v>
      </c>
      <c r="B39" s="106">
        <v>4</v>
      </c>
      <c r="C39" s="105" t="s">
        <v>1639</v>
      </c>
      <c r="D39" s="105" t="s">
        <v>1640</v>
      </c>
      <c r="E39" s="105" t="s">
        <v>1641</v>
      </c>
      <c r="F39" s="105" t="s">
        <v>1642</v>
      </c>
      <c r="G39" s="105">
        <v>0</v>
      </c>
      <c r="H39" s="107" t="s">
        <v>259</v>
      </c>
      <c r="I39" s="107" t="s">
        <v>1643</v>
      </c>
      <c r="J39" s="349" t="s">
        <v>1644</v>
      </c>
    </row>
    <row r="40" spans="1:10" x14ac:dyDescent="0.25">
      <c r="A40" s="105" t="s">
        <v>213</v>
      </c>
      <c r="B40" s="106">
        <v>4</v>
      </c>
      <c r="C40" s="105" t="s">
        <v>1475</v>
      </c>
      <c r="D40" s="105" t="s">
        <v>1589</v>
      </c>
      <c r="E40" s="105" t="s">
        <v>1645</v>
      </c>
      <c r="F40" s="105" t="s">
        <v>1646</v>
      </c>
      <c r="G40" s="105">
        <v>0</v>
      </c>
      <c r="H40" s="107" t="s">
        <v>259</v>
      </c>
      <c r="I40" s="107" t="s">
        <v>1647</v>
      </c>
      <c r="J40" s="349" t="s">
        <v>1648</v>
      </c>
    </row>
    <row r="41" spans="1:10" x14ac:dyDescent="0.25">
      <c r="A41" s="105" t="s">
        <v>207</v>
      </c>
      <c r="B41" s="106">
        <v>5</v>
      </c>
      <c r="C41" s="105" t="s">
        <v>1594</v>
      </c>
      <c r="D41" s="105" t="s">
        <v>1649</v>
      </c>
      <c r="E41" s="105" t="s">
        <v>1650</v>
      </c>
      <c r="F41" s="105" t="s">
        <v>1651</v>
      </c>
      <c r="G41" s="105">
        <v>119</v>
      </c>
      <c r="H41" s="107" t="s">
        <v>1338</v>
      </c>
      <c r="I41" s="107" t="s">
        <v>1652</v>
      </c>
      <c r="J41" s="349" t="s">
        <v>1653</v>
      </c>
    </row>
    <row r="42" spans="1:10" x14ac:dyDescent="0.25">
      <c r="A42" s="105" t="s">
        <v>208</v>
      </c>
      <c r="B42" s="106">
        <v>5</v>
      </c>
      <c r="C42" s="105" t="s">
        <v>1654</v>
      </c>
      <c r="D42" s="105" t="s">
        <v>1655</v>
      </c>
      <c r="E42" s="105" t="s">
        <v>1656</v>
      </c>
      <c r="F42" s="105" t="s">
        <v>1657</v>
      </c>
      <c r="G42" s="105">
        <v>85.2</v>
      </c>
      <c r="H42" s="107" t="s">
        <v>1338</v>
      </c>
      <c r="I42" s="107" t="s">
        <v>1658</v>
      </c>
      <c r="J42" s="349" t="s">
        <v>1659</v>
      </c>
    </row>
    <row r="43" spans="1:10" x14ac:dyDescent="0.25">
      <c r="A43" s="105" t="s">
        <v>209</v>
      </c>
      <c r="B43" s="106">
        <v>5</v>
      </c>
      <c r="C43" s="105" t="s">
        <v>1660</v>
      </c>
      <c r="D43" s="105" t="s">
        <v>1661</v>
      </c>
      <c r="E43" s="105" t="s">
        <v>1662</v>
      </c>
      <c r="F43" s="105" t="s">
        <v>1663</v>
      </c>
      <c r="G43" s="105">
        <v>185.2</v>
      </c>
      <c r="H43" s="107" t="s">
        <v>1338</v>
      </c>
      <c r="I43" s="107" t="s">
        <v>1664</v>
      </c>
      <c r="J43" s="349" t="s">
        <v>1665</v>
      </c>
    </row>
    <row r="44" spans="1:10" x14ac:dyDescent="0.25">
      <c r="A44" s="105" t="s">
        <v>210</v>
      </c>
      <c r="B44" s="106">
        <v>5</v>
      </c>
      <c r="C44" s="105" t="s">
        <v>1534</v>
      </c>
      <c r="D44" s="105" t="s">
        <v>1666</v>
      </c>
      <c r="E44" s="105" t="s">
        <v>1667</v>
      </c>
      <c r="F44" s="105" t="s">
        <v>1668</v>
      </c>
      <c r="G44" s="105">
        <v>176.8</v>
      </c>
      <c r="H44" s="107" t="s">
        <v>1338</v>
      </c>
      <c r="I44" s="107" t="s">
        <v>1669</v>
      </c>
      <c r="J44" s="349" t="s">
        <v>1670</v>
      </c>
    </row>
    <row r="45" spans="1:10" x14ac:dyDescent="0.25">
      <c r="A45" s="105" t="s">
        <v>211</v>
      </c>
      <c r="B45" s="106">
        <v>5</v>
      </c>
      <c r="C45" s="105" t="s">
        <v>1671</v>
      </c>
      <c r="D45" s="105" t="s">
        <v>1672</v>
      </c>
      <c r="E45" s="105" t="s">
        <v>1673</v>
      </c>
      <c r="F45" s="105" t="s">
        <v>1674</v>
      </c>
      <c r="G45" s="105">
        <v>130.1</v>
      </c>
      <c r="H45" s="107" t="s">
        <v>1338</v>
      </c>
      <c r="I45" s="107" t="s">
        <v>1675</v>
      </c>
      <c r="J45" s="349" t="s">
        <v>1676</v>
      </c>
    </row>
    <row r="46" spans="1:10" x14ac:dyDescent="0.25">
      <c r="A46" s="105" t="s">
        <v>214</v>
      </c>
      <c r="B46" s="106">
        <v>5</v>
      </c>
      <c r="C46" s="105" t="s">
        <v>1677</v>
      </c>
      <c r="D46" s="105" t="s">
        <v>1678</v>
      </c>
      <c r="E46" s="105" t="s">
        <v>1679</v>
      </c>
      <c r="F46" s="105" t="s">
        <v>1680</v>
      </c>
      <c r="G46" s="105">
        <v>98.5</v>
      </c>
      <c r="H46" s="107" t="s">
        <v>1338</v>
      </c>
      <c r="I46" s="107" t="s">
        <v>1681</v>
      </c>
      <c r="J46" s="349" t="s">
        <v>1682</v>
      </c>
    </row>
    <row r="47" spans="1:10" x14ac:dyDescent="0.25">
      <c r="A47" s="105" t="s">
        <v>212</v>
      </c>
      <c r="B47" s="106">
        <v>5</v>
      </c>
      <c r="C47" s="105" t="s">
        <v>1683</v>
      </c>
      <c r="D47" s="105" t="s">
        <v>1684</v>
      </c>
      <c r="E47" s="105" t="s">
        <v>1685</v>
      </c>
      <c r="F47" s="105" t="s">
        <v>1686</v>
      </c>
      <c r="G47" s="105">
        <v>124.4</v>
      </c>
      <c r="H47" s="107" t="s">
        <v>1338</v>
      </c>
      <c r="I47" s="107" t="s">
        <v>1687</v>
      </c>
      <c r="J47" s="349" t="s">
        <v>1688</v>
      </c>
    </row>
    <row r="48" spans="1:10" x14ac:dyDescent="0.25">
      <c r="A48" s="105" t="s">
        <v>213</v>
      </c>
      <c r="B48" s="106">
        <v>5</v>
      </c>
      <c r="C48" s="105" t="s">
        <v>1689</v>
      </c>
      <c r="D48" s="105" t="s">
        <v>1690</v>
      </c>
      <c r="E48" s="105" t="s">
        <v>1691</v>
      </c>
      <c r="F48" s="105" t="s">
        <v>1692</v>
      </c>
      <c r="G48" s="105">
        <v>131.69999999999999</v>
      </c>
      <c r="H48" s="107" t="s">
        <v>1338</v>
      </c>
      <c r="I48" s="107" t="s">
        <v>1693</v>
      </c>
      <c r="J48" s="349" t="s">
        <v>1694</v>
      </c>
    </row>
    <row r="49" spans="1:10" x14ac:dyDescent="0.25">
      <c r="A49" s="105" t="s">
        <v>207</v>
      </c>
      <c r="B49" s="106">
        <v>6</v>
      </c>
      <c r="C49" s="105" t="s">
        <v>1695</v>
      </c>
      <c r="D49" s="105" t="s">
        <v>1696</v>
      </c>
      <c r="E49" s="105" t="s">
        <v>1697</v>
      </c>
      <c r="F49" s="105" t="s">
        <v>1698</v>
      </c>
      <c r="G49" s="105">
        <v>106.2</v>
      </c>
      <c r="H49" s="107" t="s">
        <v>1338</v>
      </c>
      <c r="I49" s="107" t="s">
        <v>1699</v>
      </c>
      <c r="J49" s="349" t="s">
        <v>1700</v>
      </c>
    </row>
    <row r="50" spans="1:10" x14ac:dyDescent="0.25">
      <c r="A50" s="105" t="s">
        <v>208</v>
      </c>
      <c r="B50" s="106">
        <v>6</v>
      </c>
      <c r="C50" s="105" t="s">
        <v>1701</v>
      </c>
      <c r="D50" s="105" t="s">
        <v>1702</v>
      </c>
      <c r="E50" s="105" t="s">
        <v>1703</v>
      </c>
      <c r="F50" s="105" t="s">
        <v>1704</v>
      </c>
      <c r="G50" s="105">
        <v>93.01</v>
      </c>
      <c r="H50" s="107" t="s">
        <v>1338</v>
      </c>
      <c r="I50" s="107" t="s">
        <v>1705</v>
      </c>
      <c r="J50" s="349" t="s">
        <v>1706</v>
      </c>
    </row>
    <row r="51" spans="1:10" x14ac:dyDescent="0.25">
      <c r="A51" s="105" t="s">
        <v>209</v>
      </c>
      <c r="B51" s="106">
        <v>6</v>
      </c>
      <c r="C51" s="105" t="s">
        <v>1707</v>
      </c>
      <c r="D51" s="105" t="s">
        <v>1708</v>
      </c>
      <c r="E51" s="105" t="s">
        <v>1709</v>
      </c>
      <c r="F51" s="105" t="s">
        <v>1710</v>
      </c>
      <c r="G51" s="105">
        <v>194.2</v>
      </c>
      <c r="H51" s="107" t="s">
        <v>1338</v>
      </c>
      <c r="I51" s="107" t="s">
        <v>1711</v>
      </c>
      <c r="J51" s="349" t="s">
        <v>1712</v>
      </c>
    </row>
    <row r="52" spans="1:10" x14ac:dyDescent="0.25">
      <c r="A52" s="105" t="s">
        <v>210</v>
      </c>
      <c r="B52" s="106">
        <v>6</v>
      </c>
      <c r="C52" s="105" t="s">
        <v>1713</v>
      </c>
      <c r="D52" s="105" t="s">
        <v>1714</v>
      </c>
      <c r="E52" s="105" t="s">
        <v>1715</v>
      </c>
      <c r="F52" s="105" t="s">
        <v>1716</v>
      </c>
      <c r="G52" s="105">
        <v>204.3</v>
      </c>
      <c r="H52" s="107" t="s">
        <v>1338</v>
      </c>
      <c r="I52" s="107" t="s">
        <v>1717</v>
      </c>
      <c r="J52" s="349" t="s">
        <v>1718</v>
      </c>
    </row>
    <row r="53" spans="1:10" x14ac:dyDescent="0.25">
      <c r="A53" s="105" t="s">
        <v>211</v>
      </c>
      <c r="B53" s="106">
        <v>6</v>
      </c>
      <c r="C53" s="105" t="s">
        <v>1719</v>
      </c>
      <c r="D53" s="105" t="s">
        <v>1720</v>
      </c>
      <c r="E53" s="105" t="s">
        <v>1721</v>
      </c>
      <c r="F53" s="105" t="s">
        <v>1722</v>
      </c>
      <c r="G53" s="105">
        <v>99.9</v>
      </c>
      <c r="H53" s="107" t="s">
        <v>1338</v>
      </c>
      <c r="I53" s="107" t="s">
        <v>1723</v>
      </c>
      <c r="J53" s="349" t="s">
        <v>1724</v>
      </c>
    </row>
    <row r="54" spans="1:10" x14ac:dyDescent="0.25">
      <c r="A54" s="105" t="s">
        <v>214</v>
      </c>
      <c r="B54" s="106">
        <v>6</v>
      </c>
      <c r="C54" s="105" t="s">
        <v>1725</v>
      </c>
      <c r="D54" s="105" t="s">
        <v>1726</v>
      </c>
      <c r="E54" s="105" t="s">
        <v>1727</v>
      </c>
      <c r="F54" s="105" t="s">
        <v>1728</v>
      </c>
      <c r="G54" s="105">
        <v>90.1</v>
      </c>
      <c r="H54" s="107" t="s">
        <v>1338</v>
      </c>
      <c r="I54" s="107" t="s">
        <v>1729</v>
      </c>
      <c r="J54" s="349" t="s">
        <v>1730</v>
      </c>
    </row>
    <row r="55" spans="1:10" x14ac:dyDescent="0.25">
      <c r="A55" s="105" t="s">
        <v>212</v>
      </c>
      <c r="B55" s="106">
        <v>6</v>
      </c>
      <c r="C55" s="105" t="s">
        <v>1731</v>
      </c>
      <c r="D55" s="105" t="s">
        <v>1732</v>
      </c>
      <c r="E55" s="105" t="s">
        <v>1733</v>
      </c>
      <c r="F55" s="105" t="s">
        <v>1734</v>
      </c>
      <c r="G55" s="105">
        <v>62.1</v>
      </c>
      <c r="H55" s="107" t="s">
        <v>1338</v>
      </c>
      <c r="I55" s="107" t="s">
        <v>1735</v>
      </c>
      <c r="J55" s="349" t="s">
        <v>1736</v>
      </c>
    </row>
    <row r="56" spans="1:10" x14ac:dyDescent="0.25">
      <c r="A56" s="105" t="s">
        <v>213</v>
      </c>
      <c r="B56" s="106">
        <v>6</v>
      </c>
      <c r="C56" s="105" t="s">
        <v>1737</v>
      </c>
      <c r="D56" s="105" t="s">
        <v>1738</v>
      </c>
      <c r="E56" s="105" t="s">
        <v>1739</v>
      </c>
      <c r="F56" s="105" t="s">
        <v>1740</v>
      </c>
      <c r="G56" s="105">
        <v>124.8</v>
      </c>
      <c r="H56" s="107" t="s">
        <v>1338</v>
      </c>
      <c r="I56" s="107" t="s">
        <v>1741</v>
      </c>
      <c r="J56" s="349" t="s">
        <v>1742</v>
      </c>
    </row>
    <row r="57" spans="1:10" x14ac:dyDescent="0.25">
      <c r="A57" s="105" t="s">
        <v>207</v>
      </c>
      <c r="B57" s="106">
        <v>7</v>
      </c>
      <c r="C57" s="105" t="s">
        <v>1743</v>
      </c>
      <c r="D57" s="105" t="s">
        <v>1744</v>
      </c>
      <c r="E57" s="105" t="s">
        <v>1745</v>
      </c>
      <c r="F57" s="105" t="s">
        <v>1746</v>
      </c>
      <c r="G57" s="105">
        <v>75.7</v>
      </c>
      <c r="H57" s="107" t="s">
        <v>1338</v>
      </c>
      <c r="I57" s="107" t="s">
        <v>1747</v>
      </c>
      <c r="J57" s="349" t="s">
        <v>1748</v>
      </c>
    </row>
    <row r="58" spans="1:10" x14ac:dyDescent="0.25">
      <c r="A58" s="105" t="s">
        <v>208</v>
      </c>
      <c r="B58" s="106">
        <v>7</v>
      </c>
      <c r="C58" s="105" t="s">
        <v>1749</v>
      </c>
      <c r="D58" s="105" t="s">
        <v>1750</v>
      </c>
      <c r="E58" s="105" t="s">
        <v>1751</v>
      </c>
      <c r="F58" s="105" t="s">
        <v>1752</v>
      </c>
      <c r="G58" s="105">
        <v>71.900000000000006</v>
      </c>
      <c r="H58" s="107" t="s">
        <v>1338</v>
      </c>
      <c r="I58" s="107" t="s">
        <v>1753</v>
      </c>
      <c r="J58" s="349" t="s">
        <v>1754</v>
      </c>
    </row>
    <row r="59" spans="1:10" x14ac:dyDescent="0.25">
      <c r="A59" s="105" t="s">
        <v>209</v>
      </c>
      <c r="B59" s="106">
        <v>7</v>
      </c>
      <c r="C59" s="105" t="s">
        <v>1755</v>
      </c>
      <c r="D59" s="105" t="s">
        <v>1756</v>
      </c>
      <c r="E59" s="105" t="s">
        <v>1757</v>
      </c>
      <c r="F59" s="105" t="s">
        <v>1758</v>
      </c>
      <c r="G59" s="105">
        <v>140.4</v>
      </c>
      <c r="H59" s="107" t="s">
        <v>1338</v>
      </c>
      <c r="I59" s="107" t="s">
        <v>1759</v>
      </c>
      <c r="J59" s="349" t="s">
        <v>1760</v>
      </c>
    </row>
    <row r="60" spans="1:10" x14ac:dyDescent="0.25">
      <c r="A60" s="105" t="s">
        <v>210</v>
      </c>
      <c r="B60" s="106">
        <v>7</v>
      </c>
      <c r="C60" s="105" t="s">
        <v>1761</v>
      </c>
      <c r="D60" s="105" t="s">
        <v>1762</v>
      </c>
      <c r="E60" s="105" t="s">
        <v>1763</v>
      </c>
      <c r="F60" s="105" t="s">
        <v>1764</v>
      </c>
      <c r="G60" s="105">
        <v>129.69999999999999</v>
      </c>
      <c r="H60" s="107" t="s">
        <v>1338</v>
      </c>
      <c r="I60" s="107" t="s">
        <v>1765</v>
      </c>
      <c r="J60" s="349" t="s">
        <v>1766</v>
      </c>
    </row>
    <row r="61" spans="1:10" x14ac:dyDescent="0.25">
      <c r="A61" s="105" t="s">
        <v>211</v>
      </c>
      <c r="B61" s="106">
        <v>7</v>
      </c>
      <c r="C61" s="105" t="s">
        <v>1767</v>
      </c>
      <c r="D61" s="105" t="s">
        <v>1768</v>
      </c>
      <c r="E61" s="105" t="s">
        <v>1769</v>
      </c>
      <c r="F61" s="105" t="s">
        <v>1770</v>
      </c>
      <c r="G61" s="105">
        <v>123.8</v>
      </c>
      <c r="H61" s="107" t="s">
        <v>1338</v>
      </c>
      <c r="I61" s="107" t="s">
        <v>1771</v>
      </c>
      <c r="J61" s="349" t="s">
        <v>1772</v>
      </c>
    </row>
    <row r="62" spans="1:10" x14ac:dyDescent="0.25">
      <c r="A62" s="105" t="s">
        <v>214</v>
      </c>
      <c r="B62" s="106">
        <v>7</v>
      </c>
      <c r="C62" s="105" t="s">
        <v>1713</v>
      </c>
      <c r="D62" s="105" t="s">
        <v>1773</v>
      </c>
      <c r="E62" s="105" t="s">
        <v>1774</v>
      </c>
      <c r="F62" s="105" t="s">
        <v>1775</v>
      </c>
      <c r="G62" s="105">
        <v>89.09</v>
      </c>
      <c r="H62" s="107" t="s">
        <v>1338</v>
      </c>
      <c r="I62" s="107" t="s">
        <v>1776</v>
      </c>
      <c r="J62" s="349" t="s">
        <v>1777</v>
      </c>
    </row>
    <row r="63" spans="1:10" x14ac:dyDescent="0.25">
      <c r="A63" s="105" t="s">
        <v>212</v>
      </c>
      <c r="B63" s="106">
        <v>7</v>
      </c>
      <c r="C63" s="105" t="s">
        <v>1778</v>
      </c>
      <c r="D63" s="105" t="s">
        <v>1779</v>
      </c>
      <c r="E63" s="105" t="s">
        <v>1780</v>
      </c>
      <c r="F63" s="105" t="s">
        <v>1781</v>
      </c>
      <c r="G63" s="105">
        <v>35.700000000000003</v>
      </c>
      <c r="H63" s="107" t="s">
        <v>1338</v>
      </c>
      <c r="I63" s="107" t="s">
        <v>1782</v>
      </c>
      <c r="J63" s="349" t="s">
        <v>1783</v>
      </c>
    </row>
    <row r="64" spans="1:10" x14ac:dyDescent="0.25">
      <c r="A64" s="105" t="s">
        <v>213</v>
      </c>
      <c r="B64" s="106">
        <v>7</v>
      </c>
      <c r="C64" s="105" t="s">
        <v>1784</v>
      </c>
      <c r="D64" s="105" t="s">
        <v>1785</v>
      </c>
      <c r="E64" s="105" t="s">
        <v>1786</v>
      </c>
      <c r="F64" s="105" t="s">
        <v>1787</v>
      </c>
      <c r="G64" s="105">
        <v>163.30000000000001</v>
      </c>
      <c r="H64" s="107" t="s">
        <v>1338</v>
      </c>
      <c r="I64" s="107" t="s">
        <v>1788</v>
      </c>
      <c r="J64" s="349" t="s">
        <v>1789</v>
      </c>
    </row>
    <row r="65" spans="1:10" x14ac:dyDescent="0.25">
      <c r="A65" s="105" t="s">
        <v>207</v>
      </c>
      <c r="B65" s="106">
        <v>8</v>
      </c>
      <c r="C65" s="105" t="s">
        <v>1790</v>
      </c>
      <c r="D65" s="105" t="s">
        <v>1791</v>
      </c>
      <c r="E65" s="105" t="s">
        <v>1792</v>
      </c>
      <c r="F65" s="105" t="s">
        <v>1793</v>
      </c>
      <c r="G65" s="105">
        <v>512.9</v>
      </c>
      <c r="H65" s="107" t="s">
        <v>1338</v>
      </c>
      <c r="I65" s="107" t="s">
        <v>1794</v>
      </c>
      <c r="J65" s="349" t="s">
        <v>1795</v>
      </c>
    </row>
    <row r="66" spans="1:10" x14ac:dyDescent="0.25">
      <c r="A66" s="105" t="s">
        <v>208</v>
      </c>
      <c r="B66" s="106">
        <v>8</v>
      </c>
      <c r="C66" s="105" t="s">
        <v>1796</v>
      </c>
      <c r="D66" s="105" t="s">
        <v>1797</v>
      </c>
      <c r="E66" s="105" t="s">
        <v>1798</v>
      </c>
      <c r="F66" s="105" t="s">
        <v>1799</v>
      </c>
      <c r="G66" s="105">
        <v>20.399999999999999</v>
      </c>
      <c r="H66" s="107" t="s">
        <v>1338</v>
      </c>
      <c r="I66" s="107" t="s">
        <v>1800</v>
      </c>
      <c r="J66" s="349" t="s">
        <v>1801</v>
      </c>
    </row>
    <row r="67" spans="1:10" x14ac:dyDescent="0.25">
      <c r="A67" s="105" t="s">
        <v>209</v>
      </c>
      <c r="B67" s="106">
        <v>8</v>
      </c>
      <c r="C67" s="105" t="s">
        <v>1802</v>
      </c>
      <c r="D67" s="105" t="s">
        <v>1803</v>
      </c>
      <c r="E67" s="105" t="s">
        <v>1804</v>
      </c>
      <c r="F67" s="105" t="s">
        <v>1805</v>
      </c>
      <c r="G67" s="105">
        <v>10.4</v>
      </c>
      <c r="H67" s="107" t="s">
        <v>1338</v>
      </c>
      <c r="I67" s="107" t="s">
        <v>1806</v>
      </c>
      <c r="J67" s="349" t="s">
        <v>1807</v>
      </c>
    </row>
    <row r="68" spans="1:10" x14ac:dyDescent="0.25">
      <c r="A68" s="105" t="s">
        <v>210</v>
      </c>
      <c r="B68" s="106">
        <v>8</v>
      </c>
      <c r="C68" s="105" t="s">
        <v>1808</v>
      </c>
      <c r="D68" s="105" t="s">
        <v>1809</v>
      </c>
      <c r="E68" s="105" t="s">
        <v>1810</v>
      </c>
      <c r="F68" s="105" t="s">
        <v>1811</v>
      </c>
      <c r="G68" s="105">
        <v>500.1</v>
      </c>
      <c r="H68" s="107" t="s">
        <v>1338</v>
      </c>
      <c r="I68" s="107" t="s">
        <v>1812</v>
      </c>
      <c r="J68" s="349" t="s">
        <v>1813</v>
      </c>
    </row>
    <row r="69" spans="1:10" x14ac:dyDescent="0.25">
      <c r="A69" s="105" t="s">
        <v>211</v>
      </c>
      <c r="B69" s="106">
        <v>8</v>
      </c>
      <c r="C69" s="105" t="s">
        <v>1701</v>
      </c>
      <c r="D69" s="105" t="s">
        <v>1702</v>
      </c>
      <c r="E69" s="105" t="s">
        <v>1814</v>
      </c>
      <c r="F69" s="105" t="s">
        <v>1815</v>
      </c>
      <c r="G69" s="105">
        <v>87.62</v>
      </c>
      <c r="H69" s="107" t="s">
        <v>1338</v>
      </c>
      <c r="I69" s="107" t="s">
        <v>1816</v>
      </c>
      <c r="J69" s="349" t="s">
        <v>1817</v>
      </c>
    </row>
    <row r="70" spans="1:10" x14ac:dyDescent="0.25">
      <c r="A70" s="105" t="s">
        <v>214</v>
      </c>
      <c r="B70" s="106">
        <v>8</v>
      </c>
      <c r="C70" s="105" t="s">
        <v>1818</v>
      </c>
      <c r="D70" s="105" t="s">
        <v>1819</v>
      </c>
      <c r="E70" s="105" t="s">
        <v>1820</v>
      </c>
      <c r="F70" s="105" t="s">
        <v>1821</v>
      </c>
      <c r="G70" s="105">
        <v>187.7</v>
      </c>
      <c r="H70" s="107" t="s">
        <v>1338</v>
      </c>
      <c r="I70" s="107" t="s">
        <v>1822</v>
      </c>
      <c r="J70" s="349" t="s">
        <v>1823</v>
      </c>
    </row>
    <row r="71" spans="1:10" x14ac:dyDescent="0.25">
      <c r="A71" s="105" t="s">
        <v>212</v>
      </c>
      <c r="B71" s="106">
        <v>8</v>
      </c>
      <c r="C71" s="105" t="s">
        <v>1824</v>
      </c>
      <c r="D71" s="105" t="s">
        <v>1825</v>
      </c>
      <c r="E71" s="105" t="s">
        <v>1826</v>
      </c>
      <c r="F71" s="105" t="s">
        <v>1827</v>
      </c>
      <c r="G71" s="105">
        <v>539</v>
      </c>
      <c r="H71" s="107" t="s">
        <v>1338</v>
      </c>
      <c r="I71" s="107" t="s">
        <v>1828</v>
      </c>
      <c r="J71" s="349" t="s">
        <v>1829</v>
      </c>
    </row>
    <row r="72" spans="1:10" x14ac:dyDescent="0.25">
      <c r="A72" s="105" t="s">
        <v>213</v>
      </c>
      <c r="B72" s="106">
        <v>8</v>
      </c>
      <c r="C72" s="105" t="s">
        <v>1830</v>
      </c>
      <c r="D72" s="105" t="s">
        <v>1831</v>
      </c>
      <c r="E72" s="105" t="s">
        <v>1832</v>
      </c>
      <c r="F72" s="105" t="s">
        <v>1833</v>
      </c>
      <c r="G72" s="105">
        <v>382.6</v>
      </c>
      <c r="H72" s="107" t="s">
        <v>1338</v>
      </c>
      <c r="I72" s="107" t="s">
        <v>1834</v>
      </c>
      <c r="J72" s="349" t="s">
        <v>1835</v>
      </c>
    </row>
    <row r="73" spans="1:10" x14ac:dyDescent="0.25">
      <c r="A73" s="105"/>
      <c r="B73" s="106"/>
      <c r="C73" s="105"/>
      <c r="D73" s="105"/>
      <c r="E73" s="105"/>
      <c r="F73" s="105"/>
      <c r="G73" s="105"/>
      <c r="H73" s="107"/>
      <c r="I73" s="107"/>
      <c r="J73" s="349"/>
    </row>
    <row r="74" spans="1:10" x14ac:dyDescent="0.25">
      <c r="A74" s="105"/>
      <c r="B74" s="106"/>
      <c r="C74" s="105"/>
      <c r="D74" s="105"/>
      <c r="E74" s="105"/>
      <c r="F74" s="105"/>
      <c r="G74" s="105"/>
      <c r="H74" s="107"/>
      <c r="I74" s="107"/>
      <c r="J74" s="349"/>
    </row>
    <row r="75" spans="1:10" x14ac:dyDescent="0.25">
      <c r="A75" s="105"/>
      <c r="B75" s="106"/>
      <c r="C75" s="105"/>
      <c r="D75" s="105"/>
      <c r="E75" s="105"/>
      <c r="F75" s="105"/>
      <c r="G75" s="105"/>
      <c r="H75" s="107"/>
      <c r="I75" s="107"/>
      <c r="J75" s="349"/>
    </row>
    <row r="76" spans="1:10" x14ac:dyDescent="0.25">
      <c r="A76" s="105"/>
      <c r="B76" s="106"/>
      <c r="C76" s="105"/>
      <c r="D76" s="105"/>
      <c r="E76" s="105"/>
      <c r="F76" s="105"/>
      <c r="G76" s="105"/>
      <c r="H76" s="107"/>
      <c r="I76" s="107"/>
      <c r="J76" s="349"/>
    </row>
    <row r="77" spans="1:10" x14ac:dyDescent="0.25">
      <c r="A77" s="105"/>
      <c r="B77" s="106"/>
      <c r="C77" s="105"/>
      <c r="D77" s="105"/>
      <c r="E77" s="105"/>
      <c r="F77" s="105"/>
      <c r="G77" s="105"/>
      <c r="H77" s="107"/>
      <c r="I77" s="107"/>
      <c r="J77" s="349"/>
    </row>
    <row r="78" spans="1:10" x14ac:dyDescent="0.25">
      <c r="A78" s="105"/>
      <c r="B78" s="106"/>
      <c r="C78" s="105"/>
      <c r="D78" s="105"/>
      <c r="E78" s="105"/>
      <c r="F78" s="105"/>
      <c r="G78" s="105"/>
      <c r="H78" s="107"/>
      <c r="I78" s="107"/>
      <c r="J78" s="349"/>
    </row>
    <row r="79" spans="1:10" x14ac:dyDescent="0.25">
      <c r="A79" s="105"/>
      <c r="B79" s="106"/>
      <c r="C79" s="105"/>
      <c r="D79" s="105"/>
      <c r="E79" s="105"/>
      <c r="F79" s="105"/>
      <c r="G79" s="105"/>
      <c r="H79" s="107"/>
      <c r="I79" s="107"/>
      <c r="J79" s="349"/>
    </row>
    <row r="80" spans="1:10" x14ac:dyDescent="0.25">
      <c r="A80" s="105"/>
      <c r="B80" s="106"/>
      <c r="C80" s="105"/>
      <c r="D80" s="105"/>
      <c r="E80" s="105"/>
      <c r="F80" s="105"/>
      <c r="G80" s="105"/>
      <c r="H80" s="107"/>
      <c r="I80" s="107"/>
      <c r="J80" s="349"/>
    </row>
    <row r="81" spans="1:10" x14ac:dyDescent="0.25">
      <c r="A81" s="105"/>
      <c r="B81" s="106"/>
      <c r="C81" s="105"/>
      <c r="D81" s="105"/>
      <c r="E81" s="105"/>
      <c r="F81" s="105"/>
      <c r="G81" s="105"/>
      <c r="H81" s="107"/>
      <c r="I81" s="107"/>
      <c r="J81" s="349"/>
    </row>
    <row r="82" spans="1:10" x14ac:dyDescent="0.25">
      <c r="A82" s="105"/>
      <c r="B82" s="106"/>
      <c r="C82" s="105"/>
      <c r="D82" s="105"/>
      <c r="E82" s="105"/>
      <c r="F82" s="105"/>
      <c r="G82" s="105"/>
      <c r="H82" s="107"/>
      <c r="I82" s="107"/>
      <c r="J82" s="349"/>
    </row>
    <row r="83" spans="1:10" x14ac:dyDescent="0.25">
      <c r="A83" s="105"/>
      <c r="B83" s="106"/>
      <c r="C83" s="105"/>
      <c r="D83" s="105"/>
      <c r="E83" s="105"/>
      <c r="F83" s="105"/>
      <c r="G83" s="105"/>
      <c r="H83" s="107"/>
      <c r="I83" s="107"/>
      <c r="J83" s="349"/>
    </row>
    <row r="84" spans="1:10" x14ac:dyDescent="0.25">
      <c r="A84" s="105"/>
      <c r="B84" s="106"/>
      <c r="C84" s="105"/>
      <c r="D84" s="105"/>
      <c r="E84" s="105"/>
      <c r="F84" s="105"/>
      <c r="G84" s="105"/>
      <c r="H84" s="107"/>
      <c r="I84" s="107"/>
      <c r="J84" s="349"/>
    </row>
    <row r="85" spans="1:10" x14ac:dyDescent="0.25">
      <c r="A85" s="105"/>
      <c r="B85" s="106"/>
      <c r="C85" s="105"/>
      <c r="D85" s="105"/>
      <c r="E85" s="105"/>
      <c r="F85" s="105"/>
      <c r="G85" s="105"/>
      <c r="H85" s="107"/>
      <c r="I85" s="107"/>
      <c r="J85" s="349"/>
    </row>
    <row r="86" spans="1:10" x14ac:dyDescent="0.25">
      <c r="A86" s="105"/>
      <c r="B86" s="106"/>
      <c r="C86" s="105"/>
      <c r="D86" s="105"/>
      <c r="E86" s="105"/>
      <c r="F86" s="105"/>
      <c r="G86" s="105"/>
      <c r="H86" s="107"/>
      <c r="I86" s="107"/>
      <c r="J86" s="349"/>
    </row>
    <row r="87" spans="1:10" x14ac:dyDescent="0.25">
      <c r="A87" s="105"/>
      <c r="B87" s="106"/>
      <c r="C87" s="105"/>
      <c r="D87" s="105"/>
      <c r="E87" s="105"/>
      <c r="F87" s="105"/>
      <c r="G87" s="105"/>
      <c r="H87" s="107"/>
      <c r="I87" s="107"/>
      <c r="J87" s="349"/>
    </row>
    <row r="88" spans="1:10" x14ac:dyDescent="0.25">
      <c r="A88" s="105"/>
      <c r="B88" s="106"/>
      <c r="C88" s="105"/>
      <c r="D88" s="105"/>
      <c r="E88" s="105"/>
      <c r="F88" s="105"/>
      <c r="G88" s="105"/>
      <c r="H88" s="107"/>
      <c r="I88" s="107"/>
      <c r="J88" s="349"/>
    </row>
    <row r="89" spans="1:10" x14ac:dyDescent="0.25">
      <c r="A89" s="105"/>
      <c r="B89" s="106"/>
      <c r="C89" s="105"/>
      <c r="D89" s="105"/>
      <c r="E89" s="105"/>
      <c r="F89" s="105"/>
      <c r="G89" s="105"/>
      <c r="H89" s="107"/>
      <c r="I89" s="107"/>
      <c r="J89" s="349"/>
    </row>
    <row r="90" spans="1:10" x14ac:dyDescent="0.25">
      <c r="A90" s="105"/>
      <c r="B90" s="106"/>
      <c r="C90" s="105"/>
      <c r="D90" s="105"/>
      <c r="E90" s="105"/>
      <c r="F90" s="105"/>
      <c r="G90" s="105"/>
      <c r="H90" s="107"/>
      <c r="I90" s="107"/>
      <c r="J90" s="349"/>
    </row>
    <row r="91" spans="1:10" x14ac:dyDescent="0.25">
      <c r="A91" s="105"/>
      <c r="B91" s="106"/>
      <c r="C91" s="105"/>
      <c r="D91" s="105"/>
      <c r="E91" s="105"/>
      <c r="F91" s="105"/>
      <c r="G91" s="105"/>
      <c r="H91" s="107"/>
      <c r="I91" s="107"/>
      <c r="J91" s="349"/>
    </row>
    <row r="92" spans="1:10" x14ac:dyDescent="0.25">
      <c r="A92" s="105"/>
      <c r="B92" s="106"/>
      <c r="C92" s="105"/>
      <c r="D92" s="105"/>
      <c r="E92" s="105"/>
      <c r="F92" s="105"/>
      <c r="G92" s="105"/>
      <c r="H92" s="107"/>
      <c r="I92" s="107"/>
      <c r="J92" s="349"/>
    </row>
    <row r="93" spans="1:10" x14ac:dyDescent="0.25">
      <c r="A93" s="105"/>
      <c r="B93" s="106"/>
      <c r="C93" s="105"/>
      <c r="D93" s="105"/>
      <c r="E93" s="105"/>
      <c r="F93" s="105"/>
      <c r="G93" s="105"/>
      <c r="H93" s="107"/>
      <c r="I93" s="107"/>
      <c r="J93" s="349"/>
    </row>
    <row r="94" spans="1:10" x14ac:dyDescent="0.25">
      <c r="A94" s="105"/>
      <c r="B94" s="106"/>
      <c r="C94" s="105"/>
      <c r="D94" s="105"/>
      <c r="E94" s="105"/>
      <c r="F94" s="105"/>
      <c r="G94" s="105"/>
      <c r="H94" s="107"/>
      <c r="I94" s="107"/>
      <c r="J94" s="349"/>
    </row>
    <row r="95" spans="1:10" x14ac:dyDescent="0.25">
      <c r="A95" s="105"/>
      <c r="B95" s="106"/>
      <c r="C95" s="105"/>
      <c r="D95" s="105"/>
      <c r="E95" s="105"/>
      <c r="F95" s="105"/>
      <c r="G95" s="105"/>
      <c r="H95" s="107"/>
      <c r="I95" s="107"/>
      <c r="J95" s="349"/>
    </row>
    <row r="96" spans="1:10" x14ac:dyDescent="0.25">
      <c r="A96" s="105"/>
      <c r="B96" s="106"/>
      <c r="C96" s="105"/>
      <c r="D96" s="105"/>
      <c r="E96" s="105"/>
      <c r="F96" s="105"/>
      <c r="G96" s="105"/>
      <c r="H96" s="107"/>
      <c r="I96" s="107"/>
      <c r="J96" s="349"/>
    </row>
    <row r="97" spans="1:10" x14ac:dyDescent="0.25">
      <c r="A97" s="105"/>
      <c r="B97" s="106"/>
      <c r="C97" s="105"/>
      <c r="D97" s="105"/>
      <c r="E97" s="105"/>
      <c r="F97" s="105"/>
      <c r="G97" s="105"/>
      <c r="H97" s="107"/>
      <c r="I97" s="107"/>
      <c r="J97" s="349"/>
    </row>
    <row r="98" spans="1:10" x14ac:dyDescent="0.25">
      <c r="A98" s="105"/>
      <c r="B98" s="106"/>
      <c r="C98" s="105"/>
      <c r="D98" s="105"/>
      <c r="E98" s="105"/>
      <c r="F98" s="105"/>
      <c r="G98" s="105"/>
      <c r="H98" s="107"/>
      <c r="I98" s="107"/>
      <c r="J98" s="349"/>
    </row>
    <row r="99" spans="1:10" x14ac:dyDescent="0.25">
      <c r="A99" s="105"/>
      <c r="B99" s="106"/>
      <c r="C99" s="105"/>
      <c r="D99" s="105"/>
      <c r="E99" s="105"/>
      <c r="F99" s="105"/>
      <c r="G99" s="105"/>
      <c r="H99" s="107"/>
      <c r="I99" s="107"/>
      <c r="J99" s="349"/>
    </row>
    <row r="100" spans="1:10" x14ac:dyDescent="0.25">
      <c r="A100" s="105"/>
      <c r="B100" s="106"/>
      <c r="C100" s="105"/>
      <c r="D100" s="105"/>
      <c r="E100" s="105"/>
      <c r="F100" s="105"/>
      <c r="G100" s="105"/>
      <c r="H100" s="107"/>
      <c r="I100" s="107"/>
      <c r="J100" s="349"/>
    </row>
    <row r="101" spans="1:10" x14ac:dyDescent="0.25">
      <c r="A101" s="105"/>
      <c r="B101" s="106"/>
      <c r="C101" s="105"/>
      <c r="D101" s="105"/>
      <c r="E101" s="105"/>
      <c r="F101" s="105"/>
      <c r="G101" s="105"/>
      <c r="H101" s="107"/>
      <c r="I101" s="107"/>
      <c r="J101" s="349"/>
    </row>
    <row r="102" spans="1:10" x14ac:dyDescent="0.25">
      <c r="A102" s="105"/>
      <c r="B102" s="106"/>
      <c r="C102" s="105"/>
      <c r="D102" s="105"/>
      <c r="E102" s="105"/>
      <c r="F102" s="105"/>
      <c r="G102" s="105"/>
      <c r="H102" s="107"/>
      <c r="I102" s="107"/>
      <c r="J102" s="349"/>
    </row>
    <row r="103" spans="1:10" x14ac:dyDescent="0.25">
      <c r="A103" s="105"/>
      <c r="B103" s="106"/>
      <c r="C103" s="105"/>
      <c r="D103" s="105"/>
      <c r="E103" s="105"/>
      <c r="F103" s="105"/>
      <c r="G103" s="105"/>
      <c r="H103" s="107"/>
      <c r="I103" s="107"/>
      <c r="J103" s="349"/>
    </row>
    <row r="104" spans="1:10" x14ac:dyDescent="0.25">
      <c r="A104" s="105"/>
      <c r="B104" s="106"/>
      <c r="C104" s="105"/>
      <c r="D104" s="105"/>
      <c r="E104" s="105"/>
      <c r="F104" s="105"/>
      <c r="G104" s="105"/>
      <c r="H104" s="107"/>
      <c r="I104" s="107"/>
      <c r="J104" s="349"/>
    </row>
    <row r="107" spans="1:10" x14ac:dyDescent="0.25">
      <c r="A107" t="s">
        <v>1425</v>
      </c>
    </row>
    <row r="108" spans="1:10" x14ac:dyDescent="0.25">
      <c r="A108" s="361" t="s">
        <v>1426</v>
      </c>
    </row>
  </sheetData>
  <sheetProtection algorithmName="SHA-512" hashValue="vwCdVPgO62EXPXJ0Hv8UFgmgT18MyatCn2AZIZ2SfGXGk6A2vjhSf2wCOGm3JaZ0duGbvgPGXlwMHbxCBNC6Ug==" saltValue="t+A/KZEMSVfAYcRHCjud4w==" spinCount="100000" sheet="1" objects="1" scenarios="1"/>
  <mergeCells count="8">
    <mergeCell ref="F3:G3"/>
    <mergeCell ref="J7:J8"/>
    <mergeCell ref="A7:B7"/>
    <mergeCell ref="C7:D7"/>
    <mergeCell ref="E7:E8"/>
    <mergeCell ref="F7:F8"/>
    <mergeCell ref="H7:H8"/>
    <mergeCell ref="I7:I8"/>
  </mergeCells>
  <conditionalFormatting sqref="H73:I74">
    <cfRule type="cellIs" dxfId="175" priority="25" stopIfTrue="1" operator="equal">
      <formula>"STANDBY"</formula>
    </cfRule>
    <cfRule type="cellIs" dxfId="174" priority="26" stopIfTrue="1" operator="equal">
      <formula>"PROCEED"</formula>
    </cfRule>
  </conditionalFormatting>
  <conditionalFormatting sqref="H103:I104">
    <cfRule type="cellIs" dxfId="173" priority="19" stopIfTrue="1" operator="equal">
      <formula>"STANDBY"</formula>
    </cfRule>
    <cfRule type="cellIs" dxfId="172" priority="20" stopIfTrue="1" operator="equal">
      <formula>"PROCEED"</formula>
    </cfRule>
  </conditionalFormatting>
  <conditionalFormatting sqref="H93:I102">
    <cfRule type="cellIs" dxfId="171" priority="21" stopIfTrue="1" operator="equal">
      <formula>"STANDBY"</formula>
    </cfRule>
    <cfRule type="cellIs" dxfId="170" priority="22" stopIfTrue="1" operator="equal">
      <formula>"PROCEED"</formula>
    </cfRule>
  </conditionalFormatting>
  <conditionalFormatting sqref="H75:I92">
    <cfRule type="cellIs" dxfId="169" priority="23" stopIfTrue="1" operator="equal">
      <formula>"STANDBY"</formula>
    </cfRule>
    <cfRule type="cellIs" dxfId="168" priority="24" stopIfTrue="1" operator="equal">
      <formula>"PROCEED"</formula>
    </cfRule>
  </conditionalFormatting>
  <conditionalFormatting sqref="I3">
    <cfRule type="expression" dxfId="167" priority="18">
      <formula>AND($I$3="Manual Indexes",$O$1&gt;16)</formula>
    </cfRule>
  </conditionalFormatting>
  <conditionalFormatting sqref="C5">
    <cfRule type="containsBlanks" dxfId="166" priority="17">
      <formula>LEN(TRIM(C5))=0</formula>
    </cfRule>
  </conditionalFormatting>
  <conditionalFormatting sqref="F5">
    <cfRule type="containsBlanks" dxfId="165" priority="16">
      <formula>LEN(TRIM(F5))=0</formula>
    </cfRule>
  </conditionalFormatting>
  <conditionalFormatting sqref="H9:I24">
    <cfRule type="cellIs" dxfId="164" priority="14" stopIfTrue="1" operator="equal">
      <formula>"STANDBY"</formula>
    </cfRule>
    <cfRule type="cellIs" dxfId="163" priority="15" stopIfTrue="1" operator="equal">
      <formula>"PROCEED"</formula>
    </cfRule>
  </conditionalFormatting>
  <conditionalFormatting sqref="H25:I50">
    <cfRule type="cellIs" dxfId="162" priority="12" stopIfTrue="1" operator="equal">
      <formula>"STANDBY"</formula>
    </cfRule>
    <cfRule type="cellIs" dxfId="161" priority="13" stopIfTrue="1" operator="equal">
      <formula>"PROCEED"</formula>
    </cfRule>
  </conditionalFormatting>
  <conditionalFormatting sqref="H51:I56">
    <cfRule type="cellIs" dxfId="160" priority="10" stopIfTrue="1" operator="equal">
      <formula>"STANDBY"</formula>
    </cfRule>
    <cfRule type="cellIs" dxfId="159" priority="11" stopIfTrue="1" operator="equal">
      <formula>"PROCEED"</formula>
    </cfRule>
  </conditionalFormatting>
  <conditionalFormatting sqref="H57:I72">
    <cfRule type="cellIs" dxfId="158" priority="8" stopIfTrue="1" operator="equal">
      <formula>"STANDBY"</formula>
    </cfRule>
    <cfRule type="cellIs" dxfId="157" priority="9" stopIfTrue="1" operator="equal">
      <formula>"PROCEED"</formula>
    </cfRule>
  </conditionalFormatting>
  <conditionalFormatting sqref="F3:G3">
    <cfRule type="cellIs" dxfId="156" priority="4" operator="equal">
      <formula>"Automated"</formula>
    </cfRule>
    <cfRule type="cellIs" dxfId="155" priority="7" operator="equal">
      <formula>"Manual"</formula>
    </cfRule>
  </conditionalFormatting>
  <conditionalFormatting sqref="D3:E3">
    <cfRule type="expression" dxfId="154" priority="2">
      <formula>$F$3="Automated"</formula>
    </cfRule>
    <cfRule type="expression" dxfId="153" priority="3">
      <formula>$F$3="Manual"</formula>
    </cfRule>
  </conditionalFormatting>
  <conditionalFormatting sqref="D3:G3">
    <cfRule type="expression" dxfId="152" priority="1">
      <formula>$F$3=""</formula>
    </cfRule>
  </conditionalFormatting>
  <dataValidations count="5">
    <dataValidation type="list" allowBlank="1" showInputMessage="1" showErrorMessage="1" sqref="I3" xr:uid="{00000000-0002-0000-0000-000000000000}">
      <formula1>"Manual Indexes,Plate A,Plate B"</formula1>
    </dataValidation>
    <dataValidation allowBlank="1" showInputMessage="1" showErrorMessage="1" errorTitle="Incorrect date format" error="Please enter the date as DD/MM/YYY" sqref="D5" xr:uid="{00000000-0002-0000-0000-000001000000}"/>
    <dataValidation type="custom" allowBlank="1" showInputMessage="1" showErrorMessage="1" errorTitle="Incorrect date format" error="Please enter the date as DD/MM/YYY" sqref="C5" xr:uid="{00000000-0002-0000-0000-000002000000}">
      <formula1>AND(ISNUMBER(C5),LEFT(CELL("format",C5),1)="D")</formula1>
    </dataValidation>
    <dataValidation type="list" allowBlank="1" showInputMessage="1" showErrorMessage="1" sqref="F3" xr:uid="{6D0E4962-51E7-445D-A937-BC97EA002C7D}">
      <formula1>"Manual,Automated"</formula1>
    </dataValidation>
    <dataValidation type="list" allowBlank="1" showInputMessage="1" showErrorMessage="1" sqref="A108" xr:uid="{EBD271B0-6F62-4968-A11F-3DF4801CA35A}">
      <formula1>"v1,v2"</formula1>
    </dataValidation>
  </dataValidations>
  <pageMargins left="0.7" right="0.7" top="0.75" bottom="0.75" header="0.3" footer="0.3"/>
  <pageSetup paperSize="9" scale="48" orientation="portrait" r:id="rId1"/>
  <headerFooter>
    <oddFooter xml:space="preserve">&amp;LBristol Genetics Laboratory     
BGL/TECH/NGS/FORM/2 TSO500 booking sheet
Active date of this version:  &amp;COwner: Gabriella Ciurleo&amp;RApprover: Stephanie Wakeman
</oddFooter>
  </headerFooter>
  <rowBreaks count="1" manualBreakCount="1">
    <brk id="104" max="9" man="1"/>
  </row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IF($I$3="Manual Indexes",Indicies!$C$3:$C$18,Indicies!$B$19:$B$114)</xm:f>
          </x14:formula1>
          <xm:sqref>I4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17"/>
  <sheetViews>
    <sheetView showGridLines="0" tabSelected="1" view="pageBreakPreview" topLeftCell="A55" zoomScale="85" zoomScaleNormal="100" zoomScaleSheetLayoutView="85" workbookViewId="0">
      <selection activeCell="D102" sqref="D102:F103"/>
    </sheetView>
  </sheetViews>
  <sheetFormatPr defaultColWidth="9.140625" defaultRowHeight="14.25" x14ac:dyDescent="0.2"/>
  <cols>
    <col min="1" max="1" width="1.85546875" style="20" customWidth="1"/>
    <col min="2" max="2" width="27.7109375" style="20" customWidth="1"/>
    <col min="3" max="3" width="16.140625" style="20" customWidth="1"/>
    <col min="4" max="4" width="8.85546875" style="20" customWidth="1"/>
    <col min="5" max="5" width="2.85546875" style="20" customWidth="1"/>
    <col min="6" max="6" width="2.7109375" style="20" customWidth="1"/>
    <col min="7" max="7" width="16.5703125" style="20" customWidth="1"/>
    <col min="8" max="8" width="12.7109375" style="20" customWidth="1"/>
    <col min="9" max="9" width="22.85546875" style="20" customWidth="1"/>
    <col min="10" max="10" width="1.85546875" style="20" customWidth="1"/>
    <col min="11" max="11" width="27.7109375" style="20" customWidth="1"/>
    <col min="12" max="12" width="16.140625" style="20" customWidth="1"/>
    <col min="13" max="16384" width="9.140625" style="20"/>
  </cols>
  <sheetData>
    <row r="1" spans="1:9" ht="15.75" customHeight="1" x14ac:dyDescent="0.2"/>
    <row r="2" spans="1:9" ht="15.75" x14ac:dyDescent="0.2">
      <c r="A2" s="2" t="s">
        <v>120</v>
      </c>
      <c r="B2" s="3"/>
      <c r="C2" s="3"/>
      <c r="D2" s="4"/>
      <c r="E2" s="4"/>
      <c r="F2" s="4"/>
      <c r="G2" s="4"/>
      <c r="H2" s="4"/>
      <c r="I2" s="4"/>
    </row>
    <row r="3" spans="1:9" ht="15.75" x14ac:dyDescent="0.2">
      <c r="A3" s="2"/>
      <c r="B3" s="6" t="s">
        <v>1251</v>
      </c>
      <c r="C3" s="7" t="str">
        <f>IF('TSO500 Booking'!$A$9="","",'TSO500 Booking'!$C$3)</f>
        <v>2302738</v>
      </c>
      <c r="D3" s="4"/>
      <c r="E3" s="4"/>
      <c r="F3" s="4"/>
      <c r="G3" s="4"/>
      <c r="H3" s="4"/>
      <c r="I3" s="4"/>
    </row>
    <row r="4" spans="1:9" ht="15.75" x14ac:dyDescent="0.2">
      <c r="A4" s="2"/>
      <c r="B4" s="6" t="s">
        <v>1250</v>
      </c>
      <c r="C4" s="7" t="str">
        <f>IF('TSO500 Booking'!$A$9="","",'TSO500 Booking'!$C$4)</f>
        <v>2302737</v>
      </c>
      <c r="D4" s="4"/>
      <c r="E4" s="4"/>
      <c r="F4" s="4"/>
      <c r="G4" s="4"/>
      <c r="H4" s="4"/>
      <c r="I4" s="4"/>
    </row>
    <row r="5" spans="1:9" ht="15.75" x14ac:dyDescent="0.2">
      <c r="A5" s="2"/>
      <c r="B5" s="6" t="s">
        <v>0</v>
      </c>
      <c r="C5" s="53">
        <f>IF('TSO500 Booking'!$A$9="","",'TSO500 Booking'!$C$5)</f>
        <v>44974</v>
      </c>
      <c r="D5" s="4"/>
      <c r="E5" s="4"/>
      <c r="F5" s="4"/>
      <c r="G5" s="4"/>
      <c r="H5" s="4"/>
      <c r="I5" s="4"/>
    </row>
    <row r="6" spans="1:9" ht="15.75" x14ac:dyDescent="0.2">
      <c r="A6" s="2"/>
      <c r="B6" s="6" t="s">
        <v>1</v>
      </c>
      <c r="C6" s="7" t="str">
        <f>IF('TSO500 Booking'!$A$9="","",'TSO500 Booking'!$F$5)</f>
        <v>BA</v>
      </c>
      <c r="D6" s="4"/>
      <c r="E6" s="4"/>
      <c r="F6" s="4"/>
      <c r="G6" s="4"/>
      <c r="H6" s="4"/>
      <c r="I6" s="4"/>
    </row>
    <row r="7" spans="1:9" x14ac:dyDescent="0.2">
      <c r="A7" s="4"/>
      <c r="B7" s="4"/>
      <c r="C7" s="4"/>
      <c r="D7" s="4"/>
      <c r="E7" s="4"/>
      <c r="F7" s="4"/>
      <c r="G7" s="4"/>
      <c r="H7" s="4"/>
      <c r="I7" s="4"/>
    </row>
    <row r="8" spans="1:9" ht="15" x14ac:dyDescent="0.25">
      <c r="A8" s="8"/>
      <c r="B8" s="9" t="s">
        <v>116</v>
      </c>
      <c r="C8" s="10"/>
      <c r="D8" s="10"/>
      <c r="E8" s="10"/>
      <c r="F8" s="10"/>
      <c r="G8" s="395"/>
      <c r="H8" s="395"/>
      <c r="I8" s="8"/>
    </row>
    <row r="9" spans="1:9" ht="15" x14ac:dyDescent="0.25">
      <c r="A9" s="8"/>
      <c r="B9" s="9"/>
      <c r="C9" s="10"/>
      <c r="D9" s="10"/>
      <c r="E9" s="10"/>
      <c r="F9" s="10"/>
      <c r="G9" s="242"/>
      <c r="H9" s="242"/>
      <c r="I9" s="242"/>
    </row>
    <row r="10" spans="1:9" ht="15" x14ac:dyDescent="0.25">
      <c r="A10" s="8"/>
      <c r="B10" s="9" t="s">
        <v>1254</v>
      </c>
      <c r="C10" s="10"/>
      <c r="D10" s="10"/>
      <c r="E10" s="10"/>
      <c r="F10" s="5"/>
    </row>
    <row r="11" spans="1:9" ht="15" x14ac:dyDescent="0.25">
      <c r="A11" s="8"/>
      <c r="B11" s="11" t="s">
        <v>125</v>
      </c>
      <c r="C11"/>
      <c r="D11" s="10"/>
      <c r="E11" s="10"/>
      <c r="F11" s="5"/>
      <c r="G11" s="10" t="s">
        <v>117</v>
      </c>
      <c r="H11" s="10"/>
      <c r="I11" s="10" t="s">
        <v>0</v>
      </c>
    </row>
    <row r="12" spans="1:9" ht="21.75" customHeight="1" x14ac:dyDescent="0.2">
      <c r="A12" s="8"/>
      <c r="B12" s="12" t="s">
        <v>1316</v>
      </c>
      <c r="C12" s="10"/>
      <c r="D12" s="10"/>
      <c r="E12" s="10"/>
      <c r="F12" s="5"/>
      <c r="G12" s="16"/>
      <c r="H12" s="10"/>
      <c r="I12" s="16"/>
    </row>
    <row r="13" spans="1:9" ht="21.75" customHeight="1" x14ac:dyDescent="0.2">
      <c r="A13" s="8"/>
      <c r="B13" s="12" t="s">
        <v>1317</v>
      </c>
      <c r="C13" s="10"/>
      <c r="D13" s="10"/>
      <c r="E13" s="10"/>
      <c r="F13" s="5"/>
      <c r="G13" s="19"/>
      <c r="H13" s="10"/>
      <c r="I13" s="19"/>
    </row>
    <row r="14" spans="1:9" ht="21.75" customHeight="1" x14ac:dyDescent="0.2">
      <c r="A14" s="8"/>
      <c r="B14" s="12" t="s">
        <v>1318</v>
      </c>
      <c r="C14" s="10"/>
      <c r="D14" s="10"/>
      <c r="E14" s="10"/>
      <c r="F14" s="5"/>
      <c r="G14" s="19"/>
      <c r="H14" s="10"/>
      <c r="I14" s="19"/>
    </row>
    <row r="15" spans="1:9" x14ac:dyDescent="0.2">
      <c r="A15" s="8"/>
      <c r="C15" s="10"/>
      <c r="D15" s="10"/>
      <c r="E15" s="10"/>
      <c r="F15" s="5"/>
      <c r="G15" s="244"/>
      <c r="H15" s="244"/>
      <c r="I15" s="244"/>
    </row>
    <row r="16" spans="1:9" ht="15" x14ac:dyDescent="0.25">
      <c r="A16" s="8"/>
      <c r="B16" s="11" t="s">
        <v>128</v>
      </c>
      <c r="C16" s="10"/>
      <c r="D16" s="10"/>
      <c r="E16" s="10"/>
      <c r="F16" s="5"/>
      <c r="G16" s="20" t="s">
        <v>117</v>
      </c>
      <c r="I16" s="20" t="s">
        <v>0</v>
      </c>
    </row>
    <row r="17" spans="1:10" ht="21.75" customHeight="1" x14ac:dyDescent="0.2">
      <c r="A17" s="8"/>
      <c r="B17" s="12" t="s">
        <v>1326</v>
      </c>
      <c r="G17" s="21"/>
      <c r="I17" s="21"/>
    </row>
    <row r="18" spans="1:10" ht="21.75" customHeight="1" x14ac:dyDescent="0.2">
      <c r="A18" s="8"/>
      <c r="B18" s="12" t="s">
        <v>1327</v>
      </c>
      <c r="G18" s="22"/>
      <c r="I18" s="22"/>
    </row>
    <row r="19" spans="1:10" ht="21.75" customHeight="1" x14ac:dyDescent="0.2">
      <c r="B19" s="12"/>
    </row>
    <row r="20" spans="1:10" x14ac:dyDescent="0.2">
      <c r="B20" s="12"/>
    </row>
    <row r="21" spans="1:10" x14ac:dyDescent="0.2">
      <c r="A21" s="215"/>
      <c r="B21" s="216"/>
      <c r="C21" s="217"/>
      <c r="D21" s="217"/>
      <c r="E21" s="217"/>
      <c r="F21" s="217"/>
      <c r="G21" s="217"/>
      <c r="H21" s="217"/>
      <c r="I21" s="217"/>
    </row>
    <row r="22" spans="1:10" x14ac:dyDescent="0.2">
      <c r="A22" s="8"/>
    </row>
    <row r="23" spans="1:10" ht="21.75" customHeight="1" x14ac:dyDescent="0.25">
      <c r="A23" s="8"/>
      <c r="B23" s="9" t="s">
        <v>1253</v>
      </c>
      <c r="C23" s="10"/>
      <c r="D23" s="10"/>
      <c r="E23" s="10"/>
      <c r="F23" s="10"/>
      <c r="G23" s="244"/>
      <c r="H23" s="244"/>
      <c r="I23" s="244"/>
    </row>
    <row r="24" spans="1:10" ht="21.75" customHeight="1" x14ac:dyDescent="0.25">
      <c r="A24" s="8"/>
      <c r="B24" s="11" t="s">
        <v>125</v>
      </c>
      <c r="C24"/>
      <c r="D24" s="10"/>
      <c r="E24" s="10"/>
      <c r="F24" s="5"/>
      <c r="G24" s="10" t="s">
        <v>117</v>
      </c>
      <c r="I24" s="10" t="s">
        <v>0</v>
      </c>
    </row>
    <row r="25" spans="1:10" ht="18" customHeight="1" x14ac:dyDescent="0.2">
      <c r="A25" s="8"/>
      <c r="B25" s="12" t="s">
        <v>1316</v>
      </c>
      <c r="C25" s="10"/>
      <c r="D25" s="10"/>
      <c r="E25" s="10"/>
      <c r="F25" s="5"/>
      <c r="G25" s="16"/>
      <c r="I25" s="16"/>
    </row>
    <row r="26" spans="1:10" ht="21" customHeight="1" x14ac:dyDescent="0.2">
      <c r="A26" s="8"/>
      <c r="B26" s="12" t="s">
        <v>1317</v>
      </c>
      <c r="C26" s="10"/>
      <c r="D26" s="10"/>
      <c r="E26" s="10"/>
      <c r="F26" s="5"/>
      <c r="G26" s="19"/>
      <c r="I26" s="19"/>
      <c r="J26" s="242"/>
    </row>
    <row r="27" spans="1:10" ht="23.25" customHeight="1" x14ac:dyDescent="0.25">
      <c r="A27" s="8"/>
      <c r="B27" s="12" t="s">
        <v>1318</v>
      </c>
      <c r="C27" s="10"/>
      <c r="D27" s="10"/>
      <c r="E27" s="10"/>
      <c r="F27" s="5"/>
      <c r="G27" s="19"/>
      <c r="I27" s="19"/>
      <c r="J27"/>
    </row>
    <row r="28" spans="1:10" ht="18" customHeight="1" x14ac:dyDescent="0.2">
      <c r="C28" s="10"/>
      <c r="D28" s="10"/>
      <c r="E28" s="10"/>
      <c r="F28" s="5"/>
      <c r="G28" s="244"/>
      <c r="H28" s="244"/>
      <c r="I28" s="244"/>
    </row>
    <row r="29" spans="1:10" ht="21.75" customHeight="1" x14ac:dyDescent="0.25">
      <c r="A29" s="4"/>
      <c r="B29" s="11" t="s">
        <v>129</v>
      </c>
      <c r="G29" s="10" t="s">
        <v>117</v>
      </c>
      <c r="H29" s="10"/>
      <c r="I29" s="5" t="s">
        <v>0</v>
      </c>
    </row>
    <row r="30" spans="1:10" ht="21.75" customHeight="1" x14ac:dyDescent="0.2">
      <c r="A30" s="4"/>
      <c r="B30" s="12" t="s">
        <v>1325</v>
      </c>
      <c r="G30" s="21"/>
      <c r="I30" s="21"/>
    </row>
    <row r="31" spans="1:10" ht="21.75" customHeight="1" x14ac:dyDescent="0.2">
      <c r="A31" s="4"/>
      <c r="B31" s="12" t="s">
        <v>1460</v>
      </c>
      <c r="G31" s="22"/>
      <c r="I31" s="22"/>
    </row>
    <row r="32" spans="1:10" ht="21.75" customHeight="1" x14ac:dyDescent="0.2">
      <c r="A32" s="4"/>
      <c r="B32" s="12" t="s">
        <v>1459</v>
      </c>
      <c r="G32" s="22"/>
      <c r="I32" s="22"/>
    </row>
    <row r="33" spans="1:10" ht="21.75" customHeight="1" x14ac:dyDescent="0.2">
      <c r="A33" s="218"/>
      <c r="B33" s="216"/>
      <c r="C33" s="217"/>
      <c r="D33" s="217"/>
      <c r="E33" s="217"/>
      <c r="F33" s="217"/>
      <c r="G33" s="217"/>
      <c r="H33" s="217"/>
      <c r="I33" s="217"/>
    </row>
    <row r="34" spans="1:10" ht="15.75" customHeight="1" x14ac:dyDescent="0.2">
      <c r="A34" s="4"/>
      <c r="B34" s="12"/>
      <c r="C34" s="24"/>
      <c r="D34" s="24"/>
      <c r="E34" s="24"/>
      <c r="F34" s="24"/>
      <c r="G34" s="24"/>
      <c r="H34" s="24"/>
      <c r="I34" s="24"/>
    </row>
    <row r="35" spans="1:10" ht="15.75" customHeight="1" x14ac:dyDescent="0.2">
      <c r="A35" s="2" t="s">
        <v>120</v>
      </c>
      <c r="B35" s="3"/>
      <c r="C35" s="3"/>
      <c r="D35" s="24"/>
      <c r="E35" s="24"/>
      <c r="F35" s="24"/>
      <c r="G35" s="24"/>
      <c r="H35" s="24"/>
      <c r="I35" s="24"/>
    </row>
    <row r="36" spans="1:10" ht="15.75" customHeight="1" x14ac:dyDescent="0.2">
      <c r="A36" s="2"/>
      <c r="B36" s="6" t="s">
        <v>1251</v>
      </c>
      <c r="C36" s="7" t="str">
        <f>IF('TSO500 Booking'!$A$9="","",'TSO500 Booking'!$C$3)</f>
        <v>2302738</v>
      </c>
      <c r="D36" s="24"/>
      <c r="E36" s="24"/>
      <c r="F36" s="24"/>
      <c r="G36" s="24"/>
      <c r="H36" s="24"/>
      <c r="I36" s="24"/>
    </row>
    <row r="37" spans="1:10" ht="15.75" customHeight="1" x14ac:dyDescent="0.2">
      <c r="A37" s="2"/>
      <c r="B37" s="6" t="s">
        <v>1250</v>
      </c>
      <c r="C37" s="7" t="str">
        <f>IF('TSO500 Booking'!$A$9="","",'TSO500 Booking'!$C$4)</f>
        <v>2302737</v>
      </c>
      <c r="D37" s="24"/>
      <c r="E37" s="24"/>
      <c r="F37" s="24"/>
      <c r="G37" s="24"/>
      <c r="H37" s="24"/>
      <c r="I37" s="24"/>
    </row>
    <row r="38" spans="1:10" ht="15.75" customHeight="1" x14ac:dyDescent="0.2">
      <c r="A38" s="2"/>
      <c r="B38" s="6" t="s">
        <v>0</v>
      </c>
      <c r="C38" s="53">
        <f>IF('TSO500 Booking'!$A$9="","",'TSO500 Booking'!$C$5)</f>
        <v>44974</v>
      </c>
      <c r="D38" s="24"/>
      <c r="E38" s="24"/>
      <c r="F38" s="24"/>
      <c r="G38" s="24"/>
      <c r="H38" s="24"/>
      <c r="I38" s="24"/>
    </row>
    <row r="39" spans="1:10" ht="15.75" customHeight="1" x14ac:dyDescent="0.2">
      <c r="A39" s="2"/>
      <c r="B39" s="6" t="s">
        <v>1</v>
      </c>
      <c r="C39" s="7" t="str">
        <f>IF('TSO500 Booking'!$A$9="","",'TSO500 Booking'!$F$5)</f>
        <v>BA</v>
      </c>
      <c r="D39" s="24"/>
      <c r="E39" s="24"/>
      <c r="F39" s="24"/>
      <c r="G39" s="24"/>
      <c r="H39" s="24"/>
      <c r="I39" s="24"/>
    </row>
    <row r="40" spans="1:10" ht="15.75" customHeight="1" x14ac:dyDescent="0.2">
      <c r="A40" s="4"/>
      <c r="B40" s="12"/>
      <c r="C40" s="24"/>
      <c r="D40" s="24"/>
      <c r="E40" s="24"/>
      <c r="F40" s="24"/>
      <c r="G40" s="24"/>
      <c r="H40" s="24"/>
      <c r="I40" s="24"/>
    </row>
    <row r="41" spans="1:10" ht="15" customHeight="1" x14ac:dyDescent="0.25">
      <c r="A41" s="4"/>
      <c r="B41" s="9" t="s">
        <v>1311</v>
      </c>
    </row>
    <row r="42" spans="1:10" ht="15" x14ac:dyDescent="0.25">
      <c r="A42" s="4"/>
      <c r="B42" s="14"/>
      <c r="C42" s="1"/>
      <c r="D42" s="10"/>
      <c r="E42" s="10"/>
      <c r="F42" s="5"/>
      <c r="J42" s="10"/>
    </row>
    <row r="43" spans="1:10" ht="15" x14ac:dyDescent="0.25">
      <c r="A43" s="4"/>
      <c r="B43" s="14" t="s">
        <v>1312</v>
      </c>
      <c r="C43" s="239"/>
      <c r="D43" s="10"/>
      <c r="E43" s="10"/>
      <c r="F43" s="5"/>
      <c r="G43" s="10" t="s">
        <v>117</v>
      </c>
      <c r="H43" s="10"/>
      <c r="I43" s="5" t="s">
        <v>0</v>
      </c>
      <c r="J43" s="10"/>
    </row>
    <row r="44" spans="1:10" ht="21.75" customHeight="1" x14ac:dyDescent="0.35">
      <c r="A44" s="4"/>
      <c r="B44" s="15" t="s">
        <v>1313</v>
      </c>
      <c r="C44" s="23"/>
      <c r="D44" s="10"/>
      <c r="E44" s="10"/>
      <c r="F44" s="5"/>
      <c r="G44" s="18"/>
      <c r="H44" s="5"/>
      <c r="I44" s="18"/>
      <c r="J44" s="5"/>
    </row>
    <row r="45" spans="1:10" ht="15" customHeight="1" x14ac:dyDescent="0.35">
      <c r="A45" s="4"/>
      <c r="B45" s="25"/>
      <c r="C45" s="23"/>
      <c r="D45" s="5"/>
      <c r="E45" s="5"/>
      <c r="F45" s="5"/>
      <c r="G45" s="5"/>
      <c r="H45" s="5"/>
      <c r="I45" s="5"/>
      <c r="J45" s="5"/>
    </row>
    <row r="46" spans="1:10" ht="15" customHeight="1" x14ac:dyDescent="0.35">
      <c r="A46" s="4"/>
      <c r="B46" s="14" t="s">
        <v>1314</v>
      </c>
      <c r="C46" s="23"/>
      <c r="D46" s="5"/>
      <c r="E46" s="5"/>
      <c r="F46" s="5"/>
      <c r="G46" s="10" t="s">
        <v>117</v>
      </c>
      <c r="H46" s="10"/>
      <c r="I46" s="5" t="s">
        <v>0</v>
      </c>
      <c r="J46" s="5"/>
    </row>
    <row r="47" spans="1:10" ht="21.75" customHeight="1" x14ac:dyDescent="0.2">
      <c r="A47" s="4"/>
      <c r="B47" s="17" t="s">
        <v>1315</v>
      </c>
      <c r="C47" s="10"/>
      <c r="D47" s="10"/>
      <c r="E47" s="10"/>
      <c r="F47" s="5"/>
      <c r="G47" s="16"/>
      <c r="H47" s="10"/>
      <c r="I47" s="16"/>
      <c r="J47" s="5"/>
    </row>
    <row r="48" spans="1:10" ht="15" customHeight="1" x14ac:dyDescent="0.2">
      <c r="A48" s="4"/>
      <c r="B48" s="12"/>
      <c r="C48" s="10"/>
      <c r="D48" s="10"/>
      <c r="E48" s="10"/>
      <c r="F48" s="5"/>
      <c r="G48" s="10"/>
      <c r="H48" s="10"/>
      <c r="I48" s="5"/>
      <c r="J48" s="10"/>
    </row>
    <row r="49" spans="2:29" ht="15" x14ac:dyDescent="0.25">
      <c r="B49" s="14" t="s">
        <v>150</v>
      </c>
      <c r="C49" s="24"/>
      <c r="D49" s="24"/>
      <c r="E49" s="24"/>
      <c r="F49" s="24"/>
      <c r="G49" s="10" t="s">
        <v>1319</v>
      </c>
      <c r="H49" s="10"/>
      <c r="I49" s="5" t="s">
        <v>1320</v>
      </c>
      <c r="J49" s="24"/>
    </row>
    <row r="50" spans="2:29" ht="21.75" customHeight="1" x14ac:dyDescent="0.2">
      <c r="B50" s="24" t="s">
        <v>1322</v>
      </c>
      <c r="C50" s="24"/>
      <c r="D50" s="24"/>
      <c r="E50" s="24"/>
      <c r="F50" s="24"/>
      <c r="G50" s="29"/>
      <c r="H50" s="8"/>
      <c r="I50" s="29"/>
      <c r="J50" s="24"/>
    </row>
    <row r="51" spans="2:29" ht="21.75" customHeight="1" x14ac:dyDescent="0.2">
      <c r="B51" s="24" t="s">
        <v>1323</v>
      </c>
      <c r="C51" s="24"/>
      <c r="D51" s="24"/>
      <c r="E51" s="24"/>
      <c r="F51" s="24"/>
      <c r="G51" s="29"/>
      <c r="H51" s="8"/>
      <c r="I51" s="29"/>
      <c r="J51" s="24"/>
    </row>
    <row r="52" spans="2:29" ht="21.75" customHeight="1" x14ac:dyDescent="0.2">
      <c r="B52" s="24" t="s">
        <v>1324</v>
      </c>
      <c r="C52" s="24"/>
      <c r="D52" s="24"/>
      <c r="E52" s="24"/>
      <c r="F52" s="24"/>
      <c r="G52" s="21"/>
      <c r="H52" s="24"/>
      <c r="I52" s="21"/>
      <c r="J52" s="24"/>
    </row>
    <row r="53" spans="2:29" ht="21.75" customHeight="1" x14ac:dyDescent="0.2">
      <c r="B53" s="24" t="s">
        <v>153</v>
      </c>
      <c r="C53" s="24"/>
      <c r="D53" s="24"/>
      <c r="E53" s="24"/>
      <c r="F53" s="24"/>
      <c r="G53" s="21"/>
      <c r="H53" s="24"/>
      <c r="I53" s="21"/>
      <c r="J53" s="24"/>
    </row>
    <row r="54" spans="2:29" x14ac:dyDescent="0.2">
      <c r="B54" s="24"/>
      <c r="C54" s="24"/>
      <c r="D54" s="24"/>
      <c r="E54" s="24"/>
      <c r="G54" s="24"/>
      <c r="H54" s="24"/>
      <c r="I54" s="24"/>
      <c r="J54" s="24"/>
    </row>
    <row r="55" spans="2:29" ht="15" x14ac:dyDescent="0.25">
      <c r="B55" s="14" t="s">
        <v>1273</v>
      </c>
      <c r="C55" s="24"/>
      <c r="D55" s="24"/>
      <c r="E55" s="24"/>
      <c r="F55" s="24"/>
      <c r="G55" s="24"/>
      <c r="H55" s="24"/>
      <c r="I55" s="24"/>
      <c r="J55" s="24"/>
    </row>
    <row r="56" spans="2:29" ht="15" x14ac:dyDescent="0.25">
      <c r="B56" s="198" t="s">
        <v>1212</v>
      </c>
      <c r="C56" s="197" t="s">
        <v>1310</v>
      </c>
      <c r="D56" s="24"/>
      <c r="E56" s="24"/>
      <c r="F56" s="24"/>
      <c r="G56" s="24"/>
      <c r="H56" s="24"/>
      <c r="I56" s="24"/>
      <c r="J56" s="24"/>
    </row>
    <row r="57" spans="2:29" ht="15" x14ac:dyDescent="0.25">
      <c r="B57" s="198" t="s">
        <v>356</v>
      </c>
      <c r="C57" s="197" t="s">
        <v>1398</v>
      </c>
      <c r="D57" s="24"/>
      <c r="E57" s="24"/>
      <c r="F57" s="24"/>
      <c r="G57" s="24"/>
      <c r="H57" s="24"/>
      <c r="I57" s="24"/>
      <c r="J57" s="24"/>
    </row>
    <row r="58" spans="2:29" ht="15" x14ac:dyDescent="0.25">
      <c r="B58" s="240"/>
      <c r="D58" s="245"/>
      <c r="E58" s="24"/>
      <c r="F58" s="24"/>
      <c r="G58" s="24"/>
      <c r="H58" s="24"/>
      <c r="I58" s="24"/>
      <c r="J58" s="24"/>
    </row>
    <row r="59" spans="2:29" ht="15" x14ac:dyDescent="0.25">
      <c r="B59" s="240"/>
      <c r="D59" s="396"/>
      <c r="E59" s="396"/>
      <c r="F59" s="396"/>
      <c r="G59" s="396"/>
      <c r="H59" s="246"/>
      <c r="I59" s="24"/>
      <c r="J59" s="24"/>
      <c r="AB59" s="20">
        <f>$C$60/100</f>
        <v>0.87540000000000007</v>
      </c>
      <c r="AC59" s="20">
        <f>$H$60/100</f>
        <v>0</v>
      </c>
    </row>
    <row r="60" spans="2:29" ht="15" x14ac:dyDescent="0.2">
      <c r="B60" s="243" t="s">
        <v>152</v>
      </c>
      <c r="C60" s="30">
        <v>87.54</v>
      </c>
      <c r="D60" s="396"/>
      <c r="E60" s="396"/>
      <c r="F60" s="396"/>
      <c r="G60" s="396"/>
      <c r="H60" s="247"/>
      <c r="I60" s="24"/>
      <c r="J60" s="24"/>
      <c r="AB60" s="20">
        <f>$C$62/100</f>
        <v>0.9456</v>
      </c>
      <c r="AC60" s="20">
        <f>$H$62/100</f>
        <v>0</v>
      </c>
    </row>
    <row r="61" spans="2:29" ht="15" x14ac:dyDescent="0.25">
      <c r="B61" s="243" t="s">
        <v>183</v>
      </c>
      <c r="C61" s="82">
        <v>487.5</v>
      </c>
      <c r="D61" s="396"/>
      <c r="E61" s="396"/>
      <c r="F61" s="396"/>
      <c r="G61" s="396"/>
      <c r="H61" s="246"/>
      <c r="I61" s="31"/>
      <c r="J61" s="24"/>
    </row>
    <row r="62" spans="2:29" ht="15.75" x14ac:dyDescent="0.25">
      <c r="B62" s="243" t="s">
        <v>184</v>
      </c>
      <c r="C62" s="30">
        <v>94.56</v>
      </c>
      <c r="D62" s="396"/>
      <c r="E62" s="396"/>
      <c r="F62" s="396"/>
      <c r="G62" s="396"/>
      <c r="H62" s="247"/>
      <c r="I62" s="31"/>
      <c r="J62" s="24"/>
    </row>
    <row r="63" spans="2:29" ht="15" x14ac:dyDescent="0.25">
      <c r="D63" s="24"/>
      <c r="E63" s="24"/>
      <c r="F63" s="24"/>
      <c r="G63" s="24"/>
      <c r="H63" s="78"/>
      <c r="I63" s="31"/>
      <c r="J63" s="24"/>
    </row>
    <row r="64" spans="2:29" ht="15" x14ac:dyDescent="0.25">
      <c r="H64" s="31"/>
      <c r="I64" s="31"/>
      <c r="J64" s="24"/>
    </row>
    <row r="65" spans="1:10" ht="15" x14ac:dyDescent="0.25">
      <c r="B65" s="91" t="s">
        <v>271</v>
      </c>
      <c r="C65" s="83"/>
      <c r="D65" s="83"/>
      <c r="E65" s="83"/>
      <c r="F65" s="83"/>
      <c r="G65" s="226"/>
      <c r="H65" s="83"/>
      <c r="I65" s="84"/>
      <c r="J65" s="24"/>
    </row>
    <row r="66" spans="1:10" ht="15" x14ac:dyDescent="0.25">
      <c r="B66" s="85"/>
      <c r="C66" s="24"/>
      <c r="D66" s="24"/>
      <c r="E66" s="24"/>
      <c r="F66" s="24"/>
      <c r="H66" s="31"/>
      <c r="I66" s="86"/>
      <c r="J66" s="24"/>
    </row>
    <row r="67" spans="1:10" ht="15" x14ac:dyDescent="0.25">
      <c r="B67" s="85"/>
      <c r="C67" s="24"/>
      <c r="D67" s="24"/>
      <c r="E67" s="24"/>
      <c r="F67" s="24"/>
      <c r="H67" s="31"/>
      <c r="I67" s="86"/>
      <c r="J67" s="24"/>
    </row>
    <row r="68" spans="1:10" ht="15" x14ac:dyDescent="0.25">
      <c r="B68" s="85"/>
      <c r="C68" s="24"/>
      <c r="D68" s="24"/>
      <c r="E68" s="24"/>
      <c r="F68" s="24"/>
      <c r="H68" s="31"/>
      <c r="I68" s="86"/>
      <c r="J68" s="24"/>
    </row>
    <row r="69" spans="1:10" ht="15" x14ac:dyDescent="0.25">
      <c r="B69" s="85"/>
      <c r="C69" s="24"/>
      <c r="D69" s="24"/>
      <c r="E69" s="24"/>
      <c r="F69" s="24"/>
      <c r="H69" s="31"/>
      <c r="I69" s="86"/>
      <c r="J69" s="24"/>
    </row>
    <row r="70" spans="1:10" ht="15" x14ac:dyDescent="0.25">
      <c r="B70" s="85"/>
      <c r="C70" s="24"/>
      <c r="D70" s="24"/>
      <c r="E70" s="24"/>
      <c r="F70" s="24"/>
      <c r="H70" s="31"/>
      <c r="I70" s="86"/>
      <c r="J70" s="24"/>
    </row>
    <row r="71" spans="1:10" ht="15" x14ac:dyDescent="0.25">
      <c r="B71" s="87"/>
      <c r="C71" s="31"/>
      <c r="D71" s="31"/>
      <c r="E71" s="31"/>
      <c r="F71" s="31"/>
      <c r="H71" s="31"/>
      <c r="I71" s="86"/>
      <c r="J71" s="24"/>
    </row>
    <row r="72" spans="1:10" ht="15" x14ac:dyDescent="0.25">
      <c r="B72" s="88"/>
      <c r="C72" s="89"/>
      <c r="D72" s="89"/>
      <c r="E72" s="89"/>
      <c r="F72" s="89"/>
      <c r="G72" s="21"/>
      <c r="H72" s="89"/>
      <c r="I72" s="90"/>
      <c r="J72" s="24"/>
    </row>
    <row r="73" spans="1:10" ht="15" x14ac:dyDescent="0.25">
      <c r="B73" s="31"/>
      <c r="C73" s="31"/>
      <c r="D73" s="31"/>
      <c r="E73" s="31"/>
      <c r="F73" s="31"/>
      <c r="G73" s="31"/>
      <c r="H73" s="31"/>
      <c r="I73" s="31"/>
      <c r="J73" s="24"/>
    </row>
    <row r="74" spans="1:10" ht="15" x14ac:dyDescent="0.25">
      <c r="B74" s="31"/>
      <c r="C74" s="31"/>
      <c r="D74" s="31"/>
      <c r="E74" s="31"/>
      <c r="F74" s="31"/>
      <c r="G74" s="31"/>
      <c r="H74" s="31"/>
      <c r="I74" s="31"/>
      <c r="J74" s="24"/>
    </row>
    <row r="75" spans="1:10" x14ac:dyDescent="0.2">
      <c r="B75" s="24"/>
      <c r="C75" s="24"/>
      <c r="D75" s="24"/>
      <c r="E75" s="24"/>
      <c r="F75" s="24"/>
      <c r="G75" s="24"/>
      <c r="H75" s="24"/>
      <c r="I75" s="24"/>
      <c r="J75" s="24"/>
    </row>
    <row r="76" spans="1:10" x14ac:dyDescent="0.2">
      <c r="B76" s="24"/>
      <c r="C76" s="24"/>
      <c r="D76" s="24"/>
      <c r="E76" s="24"/>
      <c r="F76" s="24"/>
      <c r="G76" s="24"/>
      <c r="H76" s="24"/>
      <c r="I76" s="24"/>
      <c r="J76" s="24"/>
    </row>
    <row r="77" spans="1:10" ht="15.75" x14ac:dyDescent="0.2">
      <c r="A77" s="2" t="s">
        <v>120</v>
      </c>
      <c r="B77" s="3"/>
      <c r="C77" s="3"/>
      <c r="I77" s="24"/>
      <c r="J77" s="24"/>
    </row>
    <row r="78" spans="1:10" ht="15.75" x14ac:dyDescent="0.2">
      <c r="A78" s="2"/>
      <c r="B78" s="6" t="s">
        <v>1251</v>
      </c>
      <c r="C78" s="7" t="str">
        <f>IF('TSO500 Booking'!$A$9="","",'TSO500 Booking'!$C$3)</f>
        <v>2302738</v>
      </c>
      <c r="I78" s="24"/>
      <c r="J78" s="24"/>
    </row>
    <row r="79" spans="1:10" ht="15.75" x14ac:dyDescent="0.2">
      <c r="A79" s="2"/>
      <c r="B79" s="6" t="s">
        <v>1250</v>
      </c>
      <c r="C79" s="7" t="str">
        <f>IF('TSO500 Booking'!$A$9="","",'TSO500 Booking'!$C$4)</f>
        <v>2302737</v>
      </c>
      <c r="I79" s="24"/>
      <c r="J79" s="24"/>
    </row>
    <row r="80" spans="1:10" ht="15.75" x14ac:dyDescent="0.2">
      <c r="A80" s="2"/>
      <c r="B80" s="6" t="s">
        <v>0</v>
      </c>
      <c r="C80" s="53">
        <f>IF('TSO500 Booking'!$A$9="","",'TSO500 Booking'!$C$5)</f>
        <v>44974</v>
      </c>
      <c r="I80" s="24"/>
      <c r="J80" s="24"/>
    </row>
    <row r="81" spans="1:10" ht="15.75" x14ac:dyDescent="0.2">
      <c r="A81" s="2"/>
      <c r="B81" s="6" t="s">
        <v>1</v>
      </c>
      <c r="C81" s="7" t="str">
        <f>IF('TSO500 Booking'!$A$9="","",'TSO500 Booking'!$F$5)</f>
        <v>BA</v>
      </c>
      <c r="I81" s="24"/>
      <c r="J81" s="24"/>
    </row>
    <row r="82" spans="1:10" x14ac:dyDescent="0.2">
      <c r="A82" s="5"/>
      <c r="I82" s="24"/>
      <c r="J82" s="24"/>
    </row>
    <row r="83" spans="1:10" ht="15" x14ac:dyDescent="0.25">
      <c r="A83" s="8"/>
      <c r="B83" s="9" t="s">
        <v>1268</v>
      </c>
      <c r="I83" s="24"/>
      <c r="J83" s="24"/>
    </row>
    <row r="84" spans="1:10" ht="15" x14ac:dyDescent="0.25">
      <c r="A84" s="8"/>
      <c r="B84" s="14" t="s">
        <v>1269</v>
      </c>
      <c r="I84" s="24"/>
      <c r="J84" s="24"/>
    </row>
    <row r="85" spans="1:10" ht="15" x14ac:dyDescent="0.2">
      <c r="A85" s="242"/>
      <c r="B85" s="243" t="s">
        <v>175</v>
      </c>
      <c r="C85" s="243" t="s">
        <v>171</v>
      </c>
      <c r="D85" s="390" t="s">
        <v>172</v>
      </c>
      <c r="E85" s="391"/>
      <c r="F85" s="392"/>
      <c r="G85" s="393" t="s">
        <v>173</v>
      </c>
      <c r="H85" s="394"/>
      <c r="I85" s="225" t="s">
        <v>174</v>
      </c>
      <c r="J85" s="24"/>
    </row>
    <row r="86" spans="1:10" ht="15" customHeight="1" x14ac:dyDescent="0.25">
      <c r="A86" s="242"/>
      <c r="B86" s="221" t="s">
        <v>1257</v>
      </c>
      <c r="C86" s="378">
        <v>20048965</v>
      </c>
      <c r="D86" s="380">
        <v>20671817</v>
      </c>
      <c r="E86" s="381"/>
      <c r="F86" s="382"/>
      <c r="G86" s="386"/>
      <c r="H86" s="387"/>
      <c r="I86" s="388"/>
      <c r="J86"/>
    </row>
    <row r="87" spans="1:10" ht="14.25" customHeight="1" x14ac:dyDescent="0.2">
      <c r="A87" s="242"/>
      <c r="B87" s="222" t="s">
        <v>1256</v>
      </c>
      <c r="C87" s="379"/>
      <c r="D87" s="383"/>
      <c r="E87" s="384"/>
      <c r="F87" s="385"/>
      <c r="G87" s="386"/>
      <c r="H87" s="387"/>
      <c r="I87" s="389"/>
      <c r="J87" s="24"/>
    </row>
    <row r="88" spans="1:10" ht="15" customHeight="1" x14ac:dyDescent="0.2">
      <c r="A88" s="242"/>
      <c r="B88" s="221" t="s">
        <v>1259</v>
      </c>
      <c r="C88" s="378">
        <v>20048967</v>
      </c>
      <c r="D88" s="380">
        <v>20671819</v>
      </c>
      <c r="E88" s="381"/>
      <c r="F88" s="382"/>
      <c r="G88" s="386"/>
      <c r="H88" s="387"/>
      <c r="I88" s="388"/>
      <c r="J88" s="24"/>
    </row>
    <row r="89" spans="1:10" ht="14.25" customHeight="1" x14ac:dyDescent="0.2">
      <c r="A89" s="242"/>
      <c r="B89" s="222" t="s">
        <v>1258</v>
      </c>
      <c r="C89" s="379"/>
      <c r="D89" s="383"/>
      <c r="E89" s="384"/>
      <c r="F89" s="385"/>
      <c r="G89" s="386"/>
      <c r="H89" s="387"/>
      <c r="I89" s="389"/>
      <c r="J89" s="24"/>
    </row>
    <row r="90" spans="1:10" ht="14.25" customHeight="1" x14ac:dyDescent="0.2">
      <c r="A90" s="242"/>
      <c r="B90" s="221" t="s">
        <v>1262</v>
      </c>
      <c r="C90" s="378">
        <v>20048966</v>
      </c>
      <c r="D90" s="380">
        <v>20678875</v>
      </c>
      <c r="E90" s="381"/>
      <c r="F90" s="382"/>
      <c r="G90" s="386"/>
      <c r="H90" s="387"/>
      <c r="I90" s="388"/>
      <c r="J90" s="24"/>
    </row>
    <row r="91" spans="1:10" ht="14.25" customHeight="1" x14ac:dyDescent="0.2">
      <c r="A91" s="242"/>
      <c r="B91" s="222" t="s">
        <v>1260</v>
      </c>
      <c r="C91" s="379"/>
      <c r="D91" s="383"/>
      <c r="E91" s="384"/>
      <c r="F91" s="385"/>
      <c r="G91" s="386"/>
      <c r="H91" s="387"/>
      <c r="I91" s="389"/>
      <c r="J91" s="24"/>
    </row>
    <row r="92" spans="1:10" ht="14.25" customHeight="1" x14ac:dyDescent="0.2">
      <c r="A92" s="242"/>
      <c r="B92" s="221" t="s">
        <v>1261</v>
      </c>
      <c r="C92" s="378">
        <v>20049037</v>
      </c>
      <c r="D92" s="380">
        <v>20702106</v>
      </c>
      <c r="E92" s="381"/>
      <c r="F92" s="382"/>
      <c r="G92" s="386"/>
      <c r="H92" s="387"/>
      <c r="I92" s="388"/>
      <c r="J92" s="24"/>
    </row>
    <row r="93" spans="1:10" ht="14.25" customHeight="1" x14ac:dyDescent="0.2">
      <c r="A93" s="242"/>
      <c r="B93" s="222" t="s">
        <v>1301</v>
      </c>
      <c r="C93" s="379"/>
      <c r="D93" s="383"/>
      <c r="E93" s="384"/>
      <c r="F93" s="385"/>
      <c r="G93" s="386"/>
      <c r="H93" s="387"/>
      <c r="I93" s="389"/>
      <c r="J93" s="24"/>
    </row>
    <row r="94" spans="1:10" ht="14.25" customHeight="1" x14ac:dyDescent="0.2">
      <c r="A94" s="242"/>
      <c r="B94" s="221" t="s">
        <v>1263</v>
      </c>
      <c r="C94" s="378">
        <v>20049036</v>
      </c>
      <c r="D94" s="380">
        <v>20683012</v>
      </c>
      <c r="E94" s="381"/>
      <c r="F94" s="382"/>
      <c r="G94" s="386"/>
      <c r="H94" s="387"/>
      <c r="I94" s="388"/>
      <c r="J94" s="24"/>
    </row>
    <row r="95" spans="1:10" ht="14.25" customHeight="1" x14ac:dyDescent="0.2">
      <c r="A95" s="242"/>
      <c r="B95" s="222" t="s">
        <v>1300</v>
      </c>
      <c r="C95" s="379"/>
      <c r="D95" s="383"/>
      <c r="E95" s="384"/>
      <c r="F95" s="385"/>
      <c r="G95" s="386"/>
      <c r="H95" s="387"/>
      <c r="I95" s="389"/>
      <c r="J95" s="24"/>
    </row>
    <row r="96" spans="1:10" ht="14.25" customHeight="1" x14ac:dyDescent="0.2">
      <c r="A96" s="242"/>
      <c r="B96" s="221" t="s">
        <v>1264</v>
      </c>
      <c r="C96" s="378">
        <v>20048969</v>
      </c>
      <c r="D96" s="380">
        <v>20671826</v>
      </c>
      <c r="E96" s="381"/>
      <c r="F96" s="382"/>
      <c r="G96" s="386"/>
      <c r="H96" s="387"/>
      <c r="I96" s="388"/>
      <c r="J96" s="24"/>
    </row>
    <row r="97" spans="2:10" ht="14.25" customHeight="1" x14ac:dyDescent="0.2">
      <c r="B97" s="222" t="s">
        <v>1267</v>
      </c>
      <c r="C97" s="379"/>
      <c r="D97" s="383"/>
      <c r="E97" s="384"/>
      <c r="F97" s="385"/>
      <c r="G97" s="386"/>
      <c r="H97" s="387"/>
      <c r="I97" s="389"/>
      <c r="J97" s="24"/>
    </row>
    <row r="98" spans="2:10" ht="14.25" customHeight="1" x14ac:dyDescent="0.2">
      <c r="B98" s="221" t="s">
        <v>1265</v>
      </c>
      <c r="C98" s="378">
        <v>20048970</v>
      </c>
      <c r="D98" s="380">
        <v>20645251</v>
      </c>
      <c r="E98" s="381"/>
      <c r="F98" s="382"/>
      <c r="G98" s="386"/>
      <c r="H98" s="387"/>
      <c r="I98" s="388"/>
      <c r="J98" s="24"/>
    </row>
    <row r="99" spans="2:10" ht="14.25" customHeight="1" x14ac:dyDescent="0.2">
      <c r="B99" s="222" t="s">
        <v>1267</v>
      </c>
      <c r="C99" s="379"/>
      <c r="D99" s="383"/>
      <c r="E99" s="384"/>
      <c r="F99" s="385"/>
      <c r="G99" s="386"/>
      <c r="H99" s="387"/>
      <c r="I99" s="389"/>
      <c r="J99" s="24"/>
    </row>
    <row r="100" spans="2:10" ht="14.25" customHeight="1" x14ac:dyDescent="0.2">
      <c r="B100" s="221" t="s">
        <v>1266</v>
      </c>
      <c r="C100" s="378">
        <v>20048971</v>
      </c>
      <c r="D100" s="380">
        <v>20678876</v>
      </c>
      <c r="E100" s="381"/>
      <c r="F100" s="382"/>
      <c r="G100" s="386"/>
      <c r="H100" s="387"/>
      <c r="I100" s="388"/>
      <c r="J100" s="24"/>
    </row>
    <row r="101" spans="2:10" ht="14.25" customHeight="1" x14ac:dyDescent="0.2">
      <c r="B101" s="222" t="s">
        <v>1302</v>
      </c>
      <c r="C101" s="379"/>
      <c r="D101" s="383"/>
      <c r="E101" s="384"/>
      <c r="F101" s="385"/>
      <c r="G101" s="386"/>
      <c r="H101" s="387"/>
      <c r="I101" s="389"/>
      <c r="J101" s="24"/>
    </row>
    <row r="102" spans="2:10" ht="14.25" customHeight="1" x14ac:dyDescent="0.2">
      <c r="B102" s="221" t="s">
        <v>1453</v>
      </c>
      <c r="C102" s="378">
        <v>20048969</v>
      </c>
      <c r="D102" s="380">
        <v>20684</v>
      </c>
      <c r="E102" s="381"/>
      <c r="F102" s="382"/>
      <c r="G102" s="386"/>
      <c r="H102" s="387"/>
      <c r="I102" s="388"/>
      <c r="J102" s="24"/>
    </row>
    <row r="103" spans="2:10" ht="14.25" customHeight="1" x14ac:dyDescent="0.2">
      <c r="B103" s="222" t="s">
        <v>1454</v>
      </c>
      <c r="C103" s="379"/>
      <c r="D103" s="383"/>
      <c r="E103" s="384"/>
      <c r="F103" s="385"/>
      <c r="G103" s="386"/>
      <c r="H103" s="387"/>
      <c r="I103" s="389"/>
      <c r="J103" s="24"/>
    </row>
    <row r="104" spans="2:10" ht="14.25" customHeight="1" x14ac:dyDescent="0.25">
      <c r="B104" s="220" t="s">
        <v>185</v>
      </c>
      <c r="C104" s="223" t="s">
        <v>187</v>
      </c>
      <c r="D104" s="400"/>
      <c r="E104" s="401"/>
      <c r="F104" s="402"/>
      <c r="G104" s="386"/>
      <c r="H104" s="387"/>
      <c r="I104" s="223"/>
      <c r="J104" s="24"/>
    </row>
    <row r="105" spans="2:10" ht="15" x14ac:dyDescent="0.25">
      <c r="B105" s="220" t="s">
        <v>283</v>
      </c>
      <c r="C105" s="223" t="s">
        <v>187</v>
      </c>
      <c r="D105" s="400"/>
      <c r="E105" s="401"/>
      <c r="F105" s="402"/>
      <c r="G105" s="386"/>
      <c r="H105" s="387"/>
      <c r="I105" s="223"/>
      <c r="J105" s="24"/>
    </row>
    <row r="106" spans="2:10" ht="15" x14ac:dyDescent="0.25">
      <c r="B106" s="220" t="s">
        <v>186</v>
      </c>
      <c r="C106" s="224" t="s">
        <v>187</v>
      </c>
      <c r="D106" s="400"/>
      <c r="E106" s="401"/>
      <c r="F106" s="402"/>
      <c r="G106" s="386"/>
      <c r="H106" s="387"/>
      <c r="I106" s="350"/>
      <c r="J106" s="24"/>
    </row>
    <row r="107" spans="2:10" ht="14.25" customHeight="1" x14ac:dyDescent="0.25">
      <c r="G107"/>
      <c r="J107" s="24"/>
    </row>
    <row r="109" spans="2:10" ht="15" x14ac:dyDescent="0.2">
      <c r="B109" s="243" t="s">
        <v>1277</v>
      </c>
      <c r="C109" s="243" t="s">
        <v>1272</v>
      </c>
      <c r="D109" s="390" t="s">
        <v>182</v>
      </c>
      <c r="E109" s="391"/>
      <c r="F109" s="392"/>
      <c r="G109" s="393" t="s">
        <v>173</v>
      </c>
      <c r="H109" s="394"/>
      <c r="I109" s="225" t="s">
        <v>174</v>
      </c>
    </row>
    <row r="110" spans="2:10" ht="15" x14ac:dyDescent="0.25">
      <c r="B110" s="221" t="s">
        <v>1307</v>
      </c>
      <c r="C110" s="212"/>
      <c r="D110" s="397"/>
      <c r="E110" s="398"/>
      <c r="F110" s="399"/>
      <c r="G110" s="386"/>
      <c r="H110" s="387"/>
      <c r="I110" s="213"/>
    </row>
    <row r="111" spans="2:10" ht="15" x14ac:dyDescent="0.25">
      <c r="B111" s="221" t="s">
        <v>1308</v>
      </c>
      <c r="C111" s="212"/>
      <c r="D111" s="397"/>
      <c r="E111" s="398"/>
      <c r="F111" s="399"/>
      <c r="G111" s="386"/>
      <c r="H111" s="387"/>
      <c r="I111" s="213"/>
    </row>
    <row r="112" spans="2:10" ht="15" x14ac:dyDescent="0.25">
      <c r="B112" s="221" t="s">
        <v>1281</v>
      </c>
      <c r="C112" s="212"/>
      <c r="D112" s="400"/>
      <c r="E112" s="401"/>
      <c r="F112" s="402"/>
      <c r="G112" s="386"/>
      <c r="H112" s="387"/>
      <c r="I112" s="213"/>
    </row>
    <row r="113" spans="2:9" ht="15" x14ac:dyDescent="0.25">
      <c r="B113" s="221" t="s">
        <v>1280</v>
      </c>
      <c r="C113" s="212"/>
      <c r="D113" s="400"/>
      <c r="E113" s="401"/>
      <c r="F113" s="402"/>
      <c r="G113" s="386"/>
      <c r="H113" s="387"/>
      <c r="I113" s="213"/>
    </row>
    <row r="114" spans="2:9" ht="15" x14ac:dyDescent="0.25">
      <c r="B114" s="221" t="s">
        <v>1278</v>
      </c>
      <c r="C114" s="212"/>
      <c r="D114" s="400"/>
      <c r="E114" s="401"/>
      <c r="F114" s="402"/>
      <c r="G114" s="386"/>
      <c r="H114" s="387"/>
      <c r="I114" s="213"/>
    </row>
    <row r="115" spans="2:9" ht="15" x14ac:dyDescent="0.25">
      <c r="B115" s="221" t="s">
        <v>1279</v>
      </c>
      <c r="C115" s="212"/>
      <c r="D115" s="400"/>
      <c r="E115" s="401"/>
      <c r="F115" s="402"/>
      <c r="G115" s="386"/>
      <c r="H115" s="387"/>
      <c r="I115" s="213"/>
    </row>
    <row r="116" spans="2:9" ht="15" x14ac:dyDescent="0.25">
      <c r="B116" s="221" t="s">
        <v>1282</v>
      </c>
      <c r="C116" s="212"/>
      <c r="D116" s="400"/>
      <c r="E116" s="401"/>
      <c r="F116" s="402"/>
      <c r="G116" s="386"/>
      <c r="H116" s="387"/>
      <c r="I116" s="223"/>
    </row>
    <row r="117" spans="2:9" ht="15" x14ac:dyDescent="0.25">
      <c r="B117" s="220" t="s">
        <v>1321</v>
      </c>
      <c r="C117" s="212"/>
      <c r="D117" s="397"/>
      <c r="E117" s="398"/>
      <c r="F117" s="399"/>
      <c r="G117" s="386"/>
      <c r="H117" s="387"/>
      <c r="I117" s="213"/>
    </row>
  </sheetData>
  <mergeCells count="67">
    <mergeCell ref="D117:F117"/>
    <mergeCell ref="G117:H117"/>
    <mergeCell ref="D114:F114"/>
    <mergeCell ref="G114:H114"/>
    <mergeCell ref="D115:F115"/>
    <mergeCell ref="G115:H115"/>
    <mergeCell ref="D116:F116"/>
    <mergeCell ref="G116:H116"/>
    <mergeCell ref="D111:F111"/>
    <mergeCell ref="G111:H111"/>
    <mergeCell ref="D112:F112"/>
    <mergeCell ref="G112:H112"/>
    <mergeCell ref="D113:F113"/>
    <mergeCell ref="G113:H113"/>
    <mergeCell ref="D109:F109"/>
    <mergeCell ref="G109:H109"/>
    <mergeCell ref="D110:F110"/>
    <mergeCell ref="G110:H110"/>
    <mergeCell ref="D104:F104"/>
    <mergeCell ref="G104:H104"/>
    <mergeCell ref="D105:F105"/>
    <mergeCell ref="G105:H105"/>
    <mergeCell ref="D106:F106"/>
    <mergeCell ref="G106:H106"/>
    <mergeCell ref="C98:C99"/>
    <mergeCell ref="D98:F99"/>
    <mergeCell ref="G98:H99"/>
    <mergeCell ref="I98:I99"/>
    <mergeCell ref="C100:C101"/>
    <mergeCell ref="D100:F101"/>
    <mergeCell ref="G100:H101"/>
    <mergeCell ref="I100:I101"/>
    <mergeCell ref="C94:C95"/>
    <mergeCell ref="D94:F95"/>
    <mergeCell ref="G94:H95"/>
    <mergeCell ref="I94:I95"/>
    <mergeCell ref="C96:C97"/>
    <mergeCell ref="D96:F97"/>
    <mergeCell ref="G96:H97"/>
    <mergeCell ref="I96:I97"/>
    <mergeCell ref="G90:H91"/>
    <mergeCell ref="I90:I91"/>
    <mergeCell ref="C92:C93"/>
    <mergeCell ref="D92:F93"/>
    <mergeCell ref="G92:H93"/>
    <mergeCell ref="I92:I93"/>
    <mergeCell ref="G8:H8"/>
    <mergeCell ref="D59:G59"/>
    <mergeCell ref="D60:G60"/>
    <mergeCell ref="D61:G61"/>
    <mergeCell ref="D62:G62"/>
    <mergeCell ref="C102:C103"/>
    <mergeCell ref="D102:F103"/>
    <mergeCell ref="G102:H103"/>
    <mergeCell ref="I102:I103"/>
    <mergeCell ref="D85:F85"/>
    <mergeCell ref="G85:H85"/>
    <mergeCell ref="C86:C87"/>
    <mergeCell ref="D86:F87"/>
    <mergeCell ref="G86:H87"/>
    <mergeCell ref="I86:I87"/>
    <mergeCell ref="C88:C89"/>
    <mergeCell ref="D88:F89"/>
    <mergeCell ref="G88:H89"/>
    <mergeCell ref="I88:I89"/>
    <mergeCell ref="C90:C91"/>
    <mergeCell ref="D90:F91"/>
  </mergeCells>
  <conditionalFormatting sqref="D100">
    <cfRule type="containsBlanks" dxfId="151" priority="45">
      <formula>LEN(TRIM(D100))=0</formula>
    </cfRule>
  </conditionalFormatting>
  <conditionalFormatting sqref="D106">
    <cfRule type="containsBlanks" dxfId="150" priority="44">
      <formula>LEN(TRIM(D106))=0</formula>
    </cfRule>
  </conditionalFormatting>
  <conditionalFormatting sqref="G106">
    <cfRule type="containsBlanks" dxfId="149" priority="43">
      <formula>LEN(TRIM(G106))=0</formula>
    </cfRule>
  </conditionalFormatting>
  <conditionalFormatting sqref="D88">
    <cfRule type="containsBlanks" dxfId="148" priority="38">
      <formula>LEN(TRIM(D88))=0</formula>
    </cfRule>
  </conditionalFormatting>
  <conditionalFormatting sqref="G104">
    <cfRule type="containsBlanks" dxfId="147" priority="42">
      <formula>LEN(TRIM(G104))=0</formula>
    </cfRule>
  </conditionalFormatting>
  <conditionalFormatting sqref="G100">
    <cfRule type="containsBlanks" dxfId="146" priority="41">
      <formula>LEN(TRIM(G100))=0</formula>
    </cfRule>
  </conditionalFormatting>
  <conditionalFormatting sqref="I100">
    <cfRule type="containsBlanks" dxfId="145" priority="40">
      <formula>LEN(TRIM(I100))=0</formula>
    </cfRule>
  </conditionalFormatting>
  <conditionalFormatting sqref="D86">
    <cfRule type="containsBlanks" dxfId="144" priority="39">
      <formula>LEN(TRIM(D86))=0</formula>
    </cfRule>
  </conditionalFormatting>
  <conditionalFormatting sqref="D90">
    <cfRule type="containsBlanks" dxfId="143" priority="37">
      <formula>LEN(TRIM(D90))=0</formula>
    </cfRule>
  </conditionalFormatting>
  <conditionalFormatting sqref="D92">
    <cfRule type="containsBlanks" dxfId="142" priority="36">
      <formula>LEN(TRIM(D92))=0</formula>
    </cfRule>
  </conditionalFormatting>
  <conditionalFormatting sqref="D96">
    <cfRule type="containsBlanks" dxfId="141" priority="34">
      <formula>LEN(TRIM(D96))=0</formula>
    </cfRule>
  </conditionalFormatting>
  <conditionalFormatting sqref="D94">
    <cfRule type="containsBlanks" dxfId="140" priority="35">
      <formula>LEN(TRIM(D94))=0</formula>
    </cfRule>
  </conditionalFormatting>
  <conditionalFormatting sqref="G90">
    <cfRule type="containsBlanks" dxfId="139" priority="29">
      <formula>LEN(TRIM(G90))=0</formula>
    </cfRule>
  </conditionalFormatting>
  <conditionalFormatting sqref="D98">
    <cfRule type="containsBlanks" dxfId="138" priority="33">
      <formula>LEN(TRIM(D98))=0</formula>
    </cfRule>
  </conditionalFormatting>
  <conditionalFormatting sqref="G86">
    <cfRule type="containsBlanks" dxfId="137" priority="32">
      <formula>LEN(TRIM(G86))=0</formula>
    </cfRule>
  </conditionalFormatting>
  <conditionalFormatting sqref="G88">
    <cfRule type="containsBlanks" dxfId="136" priority="31">
      <formula>LEN(TRIM(G88))=0</formula>
    </cfRule>
  </conditionalFormatting>
  <conditionalFormatting sqref="G98">
    <cfRule type="containsBlanks" dxfId="135" priority="30">
      <formula>LEN(TRIM(G98))=0</formula>
    </cfRule>
  </conditionalFormatting>
  <conditionalFormatting sqref="G94">
    <cfRule type="containsBlanks" dxfId="134" priority="27">
      <formula>LEN(TRIM(G94))=0</formula>
    </cfRule>
  </conditionalFormatting>
  <conditionalFormatting sqref="G92">
    <cfRule type="containsBlanks" dxfId="133" priority="28">
      <formula>LEN(TRIM(G92))=0</formula>
    </cfRule>
  </conditionalFormatting>
  <conditionalFormatting sqref="G96">
    <cfRule type="containsBlanks" dxfId="132" priority="26">
      <formula>LEN(TRIM(G96))=0</formula>
    </cfRule>
  </conditionalFormatting>
  <conditionalFormatting sqref="I86">
    <cfRule type="containsBlanks" dxfId="131" priority="25">
      <formula>LEN(TRIM(I86))=0</formula>
    </cfRule>
  </conditionalFormatting>
  <conditionalFormatting sqref="I88 I90 I92 I94 I96 I98">
    <cfRule type="containsBlanks" dxfId="130" priority="24">
      <formula>LEN(TRIM(I88))=0</formula>
    </cfRule>
  </conditionalFormatting>
  <conditionalFormatting sqref="D105">
    <cfRule type="containsBlanks" dxfId="129" priority="23">
      <formula>LEN(TRIM(D105))=0</formula>
    </cfRule>
  </conditionalFormatting>
  <conditionalFormatting sqref="G105">
    <cfRule type="containsBlanks" dxfId="128" priority="22">
      <formula>LEN(TRIM(G105))=0</formula>
    </cfRule>
  </conditionalFormatting>
  <conditionalFormatting sqref="C110:C112 C114:C117">
    <cfRule type="containsBlanks" dxfId="127" priority="21">
      <formula>LEN(TRIM(C110))=0</formula>
    </cfRule>
  </conditionalFormatting>
  <conditionalFormatting sqref="G110:G112">
    <cfRule type="containsBlanks" dxfId="126" priority="20">
      <formula>LEN(TRIM(G110))=0</formula>
    </cfRule>
  </conditionalFormatting>
  <conditionalFormatting sqref="I110">
    <cfRule type="containsBlanks" dxfId="125" priority="19">
      <formula>LEN(TRIM(I110))=0</formula>
    </cfRule>
  </conditionalFormatting>
  <conditionalFormatting sqref="I111:I112 I114:I115 I117">
    <cfRule type="containsBlanks" dxfId="124" priority="18">
      <formula>LEN(TRIM(I111))=0</formula>
    </cfRule>
  </conditionalFormatting>
  <conditionalFormatting sqref="D112">
    <cfRule type="containsBlanks" dxfId="123" priority="17">
      <formula>LEN(TRIM(D112))=0</formula>
    </cfRule>
  </conditionalFormatting>
  <conditionalFormatting sqref="D114">
    <cfRule type="containsBlanks" dxfId="122" priority="16">
      <formula>LEN(TRIM(D114))=0</formula>
    </cfRule>
  </conditionalFormatting>
  <conditionalFormatting sqref="D115">
    <cfRule type="containsBlanks" dxfId="121" priority="15">
      <formula>LEN(TRIM(D115))=0</formula>
    </cfRule>
  </conditionalFormatting>
  <conditionalFormatting sqref="C113">
    <cfRule type="containsBlanks" dxfId="120" priority="14">
      <formula>LEN(TRIM(C113))=0</formula>
    </cfRule>
  </conditionalFormatting>
  <conditionalFormatting sqref="I113">
    <cfRule type="containsBlanks" dxfId="119" priority="13">
      <formula>LEN(TRIM(I113))=0</formula>
    </cfRule>
  </conditionalFormatting>
  <conditionalFormatting sqref="D113">
    <cfRule type="containsBlanks" dxfId="118" priority="12">
      <formula>LEN(TRIM(D113))=0</formula>
    </cfRule>
  </conditionalFormatting>
  <conditionalFormatting sqref="D116">
    <cfRule type="containsBlanks" dxfId="117" priority="11">
      <formula>LEN(TRIM(D116))=0</formula>
    </cfRule>
  </conditionalFormatting>
  <conditionalFormatting sqref="G113">
    <cfRule type="containsBlanks" dxfId="116" priority="10">
      <formula>LEN(TRIM(G113))=0</formula>
    </cfRule>
  </conditionalFormatting>
  <conditionalFormatting sqref="G114">
    <cfRule type="containsBlanks" dxfId="115" priority="9">
      <formula>LEN(TRIM(G114))=0</formula>
    </cfRule>
  </conditionalFormatting>
  <conditionalFormatting sqref="G115">
    <cfRule type="containsBlanks" dxfId="114" priority="8">
      <formula>LEN(TRIM(G115))=0</formula>
    </cfRule>
  </conditionalFormatting>
  <conditionalFormatting sqref="G116">
    <cfRule type="containsBlanks" dxfId="113" priority="7">
      <formula>LEN(TRIM(G116))=0</formula>
    </cfRule>
  </conditionalFormatting>
  <conditionalFormatting sqref="G117">
    <cfRule type="containsBlanks" dxfId="112" priority="6">
      <formula>LEN(TRIM(G117))=0</formula>
    </cfRule>
  </conditionalFormatting>
  <conditionalFormatting sqref="I106">
    <cfRule type="containsBlanks" dxfId="111" priority="5">
      <formula>LEN(TRIM(I106))=0</formula>
    </cfRule>
  </conditionalFormatting>
  <conditionalFormatting sqref="D104">
    <cfRule type="containsBlanks" dxfId="110" priority="4">
      <formula>LEN(TRIM(D104))=0</formula>
    </cfRule>
  </conditionalFormatting>
  <conditionalFormatting sqref="D102">
    <cfRule type="containsBlanks" dxfId="109" priority="3">
      <formula>LEN(TRIM(D102))=0</formula>
    </cfRule>
  </conditionalFormatting>
  <conditionalFormatting sqref="G102">
    <cfRule type="containsBlanks" dxfId="108" priority="2">
      <formula>LEN(TRIM(G102))=0</formula>
    </cfRule>
  </conditionalFormatting>
  <conditionalFormatting sqref="I102">
    <cfRule type="containsBlanks" dxfId="107" priority="1">
      <formula>LEN(TRIM(I102))=0</formula>
    </cfRule>
  </conditionalFormatting>
  <dataValidations count="3">
    <dataValidation type="list" allowBlank="1" showInputMessage="1" showErrorMessage="1" sqref="C57" xr:uid="{00000000-0002-0000-0100-000000000000}">
      <formula1>NovaSeq_kits</formula1>
    </dataValidation>
    <dataValidation type="custom" allowBlank="1" showInputMessage="1" showErrorMessage="1" errorTitle="Incorrect date format" error="Please enter the date as DD/MM/YYY" sqref="I92 I94 I96 G86 G88 I98 G90 I100 G104:G106 G100 G92 G94 G98 G96 I86 I88 I90 G110:G117 I110:I115 I117" xr:uid="{00000000-0002-0000-0100-000001000000}">
      <formula1>AND(ISNUMBER(G86),LEFT(CELL("format",G86),1)="D")</formula1>
    </dataValidation>
    <dataValidation type="list" allowBlank="1" showInputMessage="1" showErrorMessage="1" sqref="C43" xr:uid="{00000000-0002-0000-0100-000002000000}">
      <formula1>Thermal_cycler</formula1>
    </dataValidation>
  </dataValidations>
  <pageMargins left="0.70866141732283472" right="0.70866141732283472" top="0.74803149606299213" bottom="0.74803149606299213" header="0.31496062992125984" footer="0.31496062992125984"/>
  <pageSetup paperSize="9" scale="76" orientation="portrait" r:id="rId1"/>
  <headerFooter>
    <oddHeader>&amp;L&amp;G&amp;RPage &amp;P of &amp;N</oddHeader>
    <oddFooter xml:space="preserve">&amp;L&amp;9Bristol Genetics Laboratory     
BGL/TECH/NGS/FORM/2 V3
Active date of this version: 14/02/23 &amp;C&amp;9Owner: HTF USER&amp;R&amp;9Approver: HTF USER
</oddFooter>
  </headerFooter>
  <rowBreaks count="2" manualBreakCount="2">
    <brk id="33" max="8" man="1"/>
    <brk id="75" max="8" man="1"/>
  </rowBreaks>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3000000}">
          <x14:formula1>
            <xm:f>'TSO500 Booking'!$V$2:$V$7</xm:f>
          </x14:formula1>
          <xm:sqref>C56 H56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64"/>
  <sheetViews>
    <sheetView showGridLines="0" view="pageBreakPreview" topLeftCell="A148" zoomScale="80" zoomScaleNormal="100" zoomScaleSheetLayoutView="80" workbookViewId="0">
      <selection activeCell="O108" sqref="O108"/>
    </sheetView>
  </sheetViews>
  <sheetFormatPr defaultColWidth="9.140625" defaultRowHeight="14.25" x14ac:dyDescent="0.2"/>
  <cols>
    <col min="1" max="1" width="1.85546875" style="20" customWidth="1"/>
    <col min="2" max="2" width="27.7109375" style="20" customWidth="1"/>
    <col min="3" max="3" width="16.140625" style="20" customWidth="1"/>
    <col min="4" max="4" width="8.85546875" style="20" customWidth="1"/>
    <col min="5" max="5" width="2.85546875" style="20" customWidth="1"/>
    <col min="6" max="6" width="2.7109375" style="20" customWidth="1"/>
    <col min="7" max="7" width="16.5703125" style="20" customWidth="1"/>
    <col min="8" max="8" width="12.7109375" style="20" customWidth="1"/>
    <col min="9" max="9" width="22.85546875" style="20" customWidth="1"/>
    <col min="10" max="10" width="1.85546875" style="20" customWidth="1"/>
    <col min="11" max="11" width="27.7109375" style="20" customWidth="1"/>
    <col min="12" max="12" width="16.140625" style="20" customWidth="1"/>
    <col min="13" max="16384" width="9.140625" style="20"/>
  </cols>
  <sheetData>
    <row r="1" spans="1:9" ht="15.75" customHeight="1" x14ac:dyDescent="0.2"/>
    <row r="2" spans="1:9" ht="15.75" x14ac:dyDescent="0.2">
      <c r="A2" s="2" t="s">
        <v>120</v>
      </c>
      <c r="B2" s="3"/>
      <c r="C2" s="3"/>
      <c r="D2" s="4"/>
      <c r="E2" s="4"/>
      <c r="F2" s="4"/>
      <c r="G2" s="4"/>
      <c r="H2" s="4"/>
      <c r="I2" s="4"/>
    </row>
    <row r="3" spans="1:9" ht="15.75" x14ac:dyDescent="0.2">
      <c r="A3" s="2"/>
      <c r="B3" s="6" t="s">
        <v>1251</v>
      </c>
      <c r="C3" s="7" t="str">
        <f>IF('TSO500 Booking'!$A$9="","",'TSO500 Booking'!$C$3)</f>
        <v>2302738</v>
      </c>
      <c r="D3" s="4"/>
      <c r="E3" s="4"/>
      <c r="F3" s="4"/>
      <c r="G3" s="4"/>
      <c r="H3" s="4"/>
      <c r="I3" s="4"/>
    </row>
    <row r="4" spans="1:9" ht="15.75" x14ac:dyDescent="0.2">
      <c r="A4" s="2"/>
      <c r="B4" s="6" t="s">
        <v>1250</v>
      </c>
      <c r="C4" s="7" t="str">
        <f>IF('TSO500 Booking'!$A$9="","",'TSO500 Booking'!$C$4)</f>
        <v>2302737</v>
      </c>
      <c r="D4" s="4"/>
      <c r="E4" s="4"/>
      <c r="F4" s="4"/>
      <c r="G4" s="4"/>
      <c r="H4" s="4"/>
      <c r="I4" s="4"/>
    </row>
    <row r="5" spans="1:9" ht="15.75" x14ac:dyDescent="0.2">
      <c r="A5" s="2"/>
      <c r="B5" s="6" t="s">
        <v>0</v>
      </c>
      <c r="C5" s="53">
        <f>IF('TSO500 Booking'!$A$9="","",'TSO500 Booking'!$C$5)</f>
        <v>44974</v>
      </c>
      <c r="D5" s="4"/>
      <c r="E5" s="4"/>
      <c r="F5" s="4"/>
      <c r="G5" s="4"/>
      <c r="H5" s="4"/>
      <c r="I5" s="4"/>
    </row>
    <row r="6" spans="1:9" ht="15.75" x14ac:dyDescent="0.2">
      <c r="A6" s="2"/>
      <c r="B6" s="6" t="s">
        <v>1</v>
      </c>
      <c r="C6" s="7" t="str">
        <f>IF('TSO500 Booking'!$A$9="","",'TSO500 Booking'!$F$5)</f>
        <v>BA</v>
      </c>
      <c r="D6" s="4"/>
      <c r="E6" s="4"/>
      <c r="F6" s="4"/>
      <c r="G6" s="4"/>
      <c r="H6" s="4"/>
      <c r="I6" s="4"/>
    </row>
    <row r="7" spans="1:9" x14ac:dyDescent="0.2">
      <c r="A7" s="4"/>
      <c r="B7" s="4"/>
      <c r="C7" s="4"/>
      <c r="D7" s="4"/>
      <c r="E7" s="4"/>
      <c r="F7" s="4"/>
      <c r="G7" s="4"/>
      <c r="H7" s="4"/>
      <c r="I7" s="4"/>
    </row>
    <row r="8" spans="1:9" ht="15" x14ac:dyDescent="0.25">
      <c r="A8" s="8"/>
      <c r="B8" s="9" t="s">
        <v>116</v>
      </c>
      <c r="C8" s="10"/>
      <c r="D8" s="10"/>
      <c r="E8" s="10"/>
      <c r="F8" s="10"/>
      <c r="G8" s="395"/>
      <c r="H8" s="395"/>
      <c r="I8" s="8"/>
    </row>
    <row r="9" spans="1:9" ht="15" x14ac:dyDescent="0.25">
      <c r="A9" s="8"/>
      <c r="B9" s="9"/>
      <c r="C9" s="10"/>
      <c r="D9" s="10"/>
      <c r="E9" s="10"/>
      <c r="F9" s="10"/>
      <c r="G9" s="192"/>
      <c r="H9" s="192"/>
      <c r="I9" s="192"/>
    </row>
    <row r="10" spans="1:9" ht="15" x14ac:dyDescent="0.25">
      <c r="A10" s="8"/>
      <c r="B10" s="9" t="s">
        <v>1253</v>
      </c>
      <c r="C10" s="10"/>
      <c r="D10" s="10"/>
      <c r="E10" s="10"/>
      <c r="F10" s="10"/>
      <c r="G10" s="192"/>
      <c r="H10" s="192"/>
      <c r="I10" s="192"/>
    </row>
    <row r="11" spans="1:9" ht="15" x14ac:dyDescent="0.25">
      <c r="A11" s="8"/>
      <c r="B11" s="11" t="s">
        <v>125</v>
      </c>
      <c r="C11"/>
      <c r="D11" s="10"/>
      <c r="E11" s="10"/>
      <c r="F11" s="5"/>
      <c r="G11" s="10" t="s">
        <v>117</v>
      </c>
      <c r="I11" s="10" t="s">
        <v>0</v>
      </c>
    </row>
    <row r="12" spans="1:9" ht="21.75" customHeight="1" x14ac:dyDescent="0.2">
      <c r="A12" s="8"/>
      <c r="B12" s="12" t="s">
        <v>118</v>
      </c>
      <c r="C12" s="10"/>
      <c r="D12" s="10"/>
      <c r="E12" s="10"/>
      <c r="F12" s="5"/>
      <c r="G12" s="16"/>
      <c r="I12" s="16"/>
    </row>
    <row r="13" spans="1:9" ht="21.75" customHeight="1" x14ac:dyDescent="0.2">
      <c r="A13" s="8"/>
      <c r="B13" s="12" t="s">
        <v>119</v>
      </c>
      <c r="C13" s="10"/>
      <c r="D13" s="10"/>
      <c r="E13" s="10"/>
      <c r="F13" s="5"/>
      <c r="G13" s="19"/>
      <c r="I13" s="19"/>
    </row>
    <row r="14" spans="1:9" ht="21.75" customHeight="1" x14ac:dyDescent="0.2">
      <c r="A14" s="8"/>
      <c r="B14" s="12" t="s">
        <v>124</v>
      </c>
      <c r="C14" s="10"/>
      <c r="D14" s="10"/>
      <c r="E14" s="10"/>
      <c r="F14" s="5"/>
      <c r="G14" s="19"/>
      <c r="I14" s="19"/>
    </row>
    <row r="15" spans="1:9" x14ac:dyDescent="0.2">
      <c r="A15" s="8"/>
      <c r="C15" s="10"/>
      <c r="D15" s="10"/>
      <c r="E15" s="10"/>
      <c r="F15" s="5"/>
      <c r="G15" s="192"/>
      <c r="H15" s="192"/>
      <c r="I15" s="192"/>
    </row>
    <row r="16" spans="1:9" ht="15" x14ac:dyDescent="0.25">
      <c r="A16" s="8"/>
      <c r="B16" s="11" t="s">
        <v>129</v>
      </c>
      <c r="G16" s="10" t="s">
        <v>117</v>
      </c>
      <c r="H16" s="10"/>
      <c r="I16" s="5" t="s">
        <v>0</v>
      </c>
    </row>
    <row r="17" spans="1:10" ht="21.75" customHeight="1" x14ac:dyDescent="0.2">
      <c r="A17" s="8"/>
      <c r="B17" s="12" t="s">
        <v>136</v>
      </c>
      <c r="G17" s="21"/>
      <c r="I17" s="21"/>
    </row>
    <row r="18" spans="1:10" ht="21.75" customHeight="1" x14ac:dyDescent="0.2">
      <c r="A18" s="8"/>
      <c r="B18" s="12" t="s">
        <v>1252</v>
      </c>
      <c r="G18" s="22"/>
      <c r="I18" s="22"/>
    </row>
    <row r="19" spans="1:10" ht="21.75" customHeight="1" x14ac:dyDescent="0.2">
      <c r="A19" s="215"/>
      <c r="B19" s="216"/>
      <c r="C19" s="217"/>
      <c r="D19" s="217"/>
      <c r="E19" s="217"/>
      <c r="F19" s="217"/>
      <c r="G19" s="217"/>
      <c r="H19" s="217"/>
      <c r="I19" s="217"/>
    </row>
    <row r="20" spans="1:10" ht="15" x14ac:dyDescent="0.25">
      <c r="A20" s="8"/>
      <c r="B20" s="9"/>
      <c r="C20" s="10"/>
      <c r="D20" s="10"/>
      <c r="E20" s="10"/>
      <c r="F20" s="10"/>
      <c r="G20" s="192"/>
      <c r="H20" s="192"/>
      <c r="I20" s="192"/>
    </row>
    <row r="21" spans="1:10" ht="15" x14ac:dyDescent="0.25">
      <c r="A21" s="8"/>
      <c r="B21" s="9" t="s">
        <v>1254</v>
      </c>
      <c r="C21" s="10"/>
      <c r="D21" s="10"/>
      <c r="E21" s="10"/>
      <c r="F21" s="5"/>
    </row>
    <row r="22" spans="1:10" ht="15" x14ac:dyDescent="0.25">
      <c r="A22" s="8"/>
      <c r="B22" s="11" t="s">
        <v>125</v>
      </c>
      <c r="C22"/>
      <c r="D22" s="10"/>
      <c r="E22" s="10"/>
      <c r="F22" s="5"/>
      <c r="G22" s="10" t="s">
        <v>117</v>
      </c>
      <c r="H22" s="10"/>
      <c r="I22" s="10" t="s">
        <v>0</v>
      </c>
    </row>
    <row r="23" spans="1:10" ht="21.75" customHeight="1" x14ac:dyDescent="0.2">
      <c r="A23" s="8"/>
      <c r="B23" s="12" t="s">
        <v>118</v>
      </c>
      <c r="C23" s="10"/>
      <c r="D23" s="10"/>
      <c r="E23" s="10"/>
      <c r="F23" s="5"/>
      <c r="G23" s="16"/>
      <c r="H23" s="10"/>
      <c r="I23" s="16"/>
    </row>
    <row r="24" spans="1:10" ht="21.75" customHeight="1" x14ac:dyDescent="0.2">
      <c r="A24" s="8"/>
      <c r="B24" s="12" t="s">
        <v>119</v>
      </c>
      <c r="C24" s="10"/>
      <c r="D24" s="10"/>
      <c r="E24" s="10"/>
      <c r="F24" s="5"/>
      <c r="G24" s="19"/>
      <c r="H24" s="10"/>
      <c r="I24" s="19"/>
    </row>
    <row r="25" spans="1:10" ht="21.75" customHeight="1" x14ac:dyDescent="0.2">
      <c r="A25" s="8"/>
      <c r="B25" s="12" t="s">
        <v>124</v>
      </c>
      <c r="C25" s="10"/>
      <c r="D25" s="10"/>
      <c r="E25" s="10"/>
      <c r="F25" s="5"/>
      <c r="G25" s="19"/>
      <c r="H25" s="10"/>
      <c r="I25" s="19"/>
    </row>
    <row r="26" spans="1:10" ht="15" customHeight="1" x14ac:dyDescent="0.2">
      <c r="A26" s="8"/>
      <c r="C26" s="10"/>
      <c r="D26" s="10"/>
      <c r="E26" s="10"/>
      <c r="F26" s="5"/>
      <c r="G26" s="13"/>
      <c r="H26" s="13"/>
      <c r="I26" s="13"/>
      <c r="J26" s="13"/>
    </row>
    <row r="27" spans="1:10" ht="15" x14ac:dyDescent="0.25">
      <c r="A27" s="8"/>
      <c r="B27" s="11" t="s">
        <v>128</v>
      </c>
      <c r="C27" s="10"/>
      <c r="D27" s="10"/>
      <c r="E27" s="10"/>
      <c r="F27" s="5"/>
      <c r="J27"/>
    </row>
    <row r="28" spans="1:10" ht="15" x14ac:dyDescent="0.25">
      <c r="B28" s="198" t="s">
        <v>1237</v>
      </c>
      <c r="C28" s="197"/>
      <c r="G28" s="20" t="s">
        <v>117</v>
      </c>
      <c r="I28" s="20" t="s">
        <v>0</v>
      </c>
    </row>
    <row r="29" spans="1:10" ht="21.75" customHeight="1" x14ac:dyDescent="0.2">
      <c r="A29" s="4"/>
      <c r="B29" s="12" t="s">
        <v>126</v>
      </c>
      <c r="G29" s="21"/>
      <c r="I29" s="21"/>
    </row>
    <row r="30" spans="1:10" ht="21.75" customHeight="1" x14ac:dyDescent="0.2">
      <c r="A30" s="4"/>
      <c r="B30" s="12" t="s">
        <v>127</v>
      </c>
      <c r="G30" s="22"/>
      <c r="I30" s="22"/>
    </row>
    <row r="31" spans="1:10" ht="21.75" customHeight="1" x14ac:dyDescent="0.2">
      <c r="A31" s="4"/>
      <c r="B31" s="12" t="s">
        <v>270</v>
      </c>
      <c r="G31" s="22"/>
      <c r="I31" s="22"/>
    </row>
    <row r="32" spans="1:10" ht="21.75" customHeight="1" x14ac:dyDescent="0.2">
      <c r="A32" s="218"/>
      <c r="B32" s="216"/>
      <c r="C32" s="217"/>
      <c r="D32" s="217"/>
      <c r="E32" s="217"/>
      <c r="F32" s="217"/>
      <c r="G32" s="217"/>
      <c r="H32" s="217"/>
      <c r="I32" s="217"/>
    </row>
    <row r="33" spans="1:10" ht="15.75" customHeight="1" x14ac:dyDescent="0.2">
      <c r="A33" s="4"/>
      <c r="B33" s="12"/>
      <c r="C33" s="24"/>
      <c r="D33" s="24"/>
      <c r="E33" s="24"/>
      <c r="F33" s="24"/>
      <c r="G33" s="24"/>
      <c r="H33" s="24"/>
      <c r="I33" s="24"/>
    </row>
    <row r="34" spans="1:10" ht="15.75" customHeight="1" x14ac:dyDescent="0.2">
      <c r="A34" s="2" t="s">
        <v>120</v>
      </c>
      <c r="B34" s="3"/>
      <c r="C34" s="3"/>
      <c r="D34" s="24"/>
      <c r="E34" s="24"/>
      <c r="F34" s="24"/>
      <c r="G34" s="24"/>
      <c r="H34" s="24"/>
      <c r="I34" s="24"/>
    </row>
    <row r="35" spans="1:10" ht="15.75" customHeight="1" x14ac:dyDescent="0.2">
      <c r="A35" s="2"/>
      <c r="B35" s="6" t="s">
        <v>1251</v>
      </c>
      <c r="C35" s="7" t="str">
        <f>IF('TSO500 Booking'!$A$9="","",'TSO500 Booking'!$C$3)</f>
        <v>2302738</v>
      </c>
      <c r="D35" s="24"/>
      <c r="E35" s="24"/>
      <c r="F35" s="24"/>
      <c r="G35" s="24"/>
      <c r="H35" s="24"/>
      <c r="I35" s="24"/>
    </row>
    <row r="36" spans="1:10" ht="15.75" customHeight="1" x14ac:dyDescent="0.2">
      <c r="A36" s="2"/>
      <c r="B36" s="6" t="s">
        <v>1250</v>
      </c>
      <c r="C36" s="7" t="str">
        <f>IF('TSO500 Booking'!$A$9="","",'TSO500 Booking'!$C$4)</f>
        <v>2302737</v>
      </c>
      <c r="D36" s="24"/>
      <c r="E36" s="24"/>
      <c r="F36" s="24"/>
      <c r="G36" s="24"/>
      <c r="H36" s="24"/>
      <c r="I36" s="24"/>
    </row>
    <row r="37" spans="1:10" ht="15.75" customHeight="1" x14ac:dyDescent="0.2">
      <c r="A37" s="2"/>
      <c r="B37" s="6" t="s">
        <v>0</v>
      </c>
      <c r="C37" s="53">
        <f>IF('TSO500 Booking'!$A$9="","",'TSO500 Booking'!$C$5)</f>
        <v>44974</v>
      </c>
      <c r="D37" s="24"/>
      <c r="E37" s="24"/>
      <c r="F37" s="24"/>
      <c r="G37" s="24"/>
      <c r="H37" s="24"/>
      <c r="I37" s="24"/>
    </row>
    <row r="38" spans="1:10" ht="15.75" customHeight="1" x14ac:dyDescent="0.2">
      <c r="A38" s="2"/>
      <c r="B38" s="6" t="s">
        <v>1</v>
      </c>
      <c r="C38" s="7" t="str">
        <f>IF('TSO500 Booking'!$A$9="","",'TSO500 Booking'!$F$5)</f>
        <v>BA</v>
      </c>
      <c r="D38" s="24"/>
      <c r="E38" s="24"/>
      <c r="F38" s="24"/>
      <c r="G38" s="24"/>
      <c r="H38" s="24"/>
      <c r="I38" s="24"/>
    </row>
    <row r="39" spans="1:10" ht="15.75" customHeight="1" x14ac:dyDescent="0.2">
      <c r="A39" s="4"/>
      <c r="B39" s="12"/>
      <c r="C39" s="24"/>
      <c r="D39" s="24"/>
      <c r="E39" s="24"/>
      <c r="F39" s="24"/>
      <c r="G39" s="24"/>
      <c r="H39" s="24"/>
      <c r="I39" s="24"/>
    </row>
    <row r="40" spans="1:10" ht="15" customHeight="1" x14ac:dyDescent="0.25">
      <c r="A40" s="4"/>
      <c r="B40" s="9" t="s">
        <v>1255</v>
      </c>
    </row>
    <row r="41" spans="1:10" ht="15" x14ac:dyDescent="0.25">
      <c r="A41" s="4"/>
      <c r="B41" s="14" t="s">
        <v>130</v>
      </c>
      <c r="C41" s="1"/>
      <c r="D41" s="10"/>
      <c r="E41" s="10"/>
      <c r="F41" s="5"/>
      <c r="J41" s="10"/>
    </row>
    <row r="42" spans="1:10" ht="15" x14ac:dyDescent="0.25">
      <c r="A42" s="4"/>
      <c r="B42" s="198"/>
      <c r="C42" s="239"/>
      <c r="D42" s="10"/>
      <c r="E42" s="10"/>
      <c r="F42" s="5"/>
      <c r="G42" s="10" t="s">
        <v>117</v>
      </c>
      <c r="H42" s="10"/>
      <c r="I42" s="5" t="s">
        <v>0</v>
      </c>
      <c r="J42" s="10"/>
    </row>
    <row r="43" spans="1:10" ht="21.75" customHeight="1" x14ac:dyDescent="0.35">
      <c r="A43" s="4"/>
      <c r="B43" s="15" t="s">
        <v>131</v>
      </c>
      <c r="C43" s="23"/>
      <c r="D43" s="10"/>
      <c r="E43" s="10"/>
      <c r="F43" s="5"/>
      <c r="G43" s="18"/>
      <c r="H43" s="5"/>
      <c r="I43" s="18"/>
      <c r="J43" s="5"/>
    </row>
    <row r="44" spans="1:10" ht="15" customHeight="1" x14ac:dyDescent="0.35">
      <c r="A44" s="4"/>
      <c r="B44" s="25"/>
      <c r="C44" s="23"/>
      <c r="D44" s="5"/>
      <c r="E44" s="5"/>
      <c r="F44" s="5"/>
      <c r="G44" s="5"/>
      <c r="H44" s="5"/>
      <c r="I44" s="5"/>
      <c r="J44" s="5"/>
    </row>
    <row r="45" spans="1:10" ht="15" customHeight="1" x14ac:dyDescent="0.35">
      <c r="A45" s="4"/>
      <c r="B45" s="14" t="s">
        <v>132</v>
      </c>
      <c r="C45" s="23"/>
      <c r="D45" s="5"/>
      <c r="E45" s="5"/>
      <c r="F45" s="5"/>
      <c r="G45" s="10" t="s">
        <v>117</v>
      </c>
      <c r="H45" s="10"/>
      <c r="I45" s="5" t="s">
        <v>0</v>
      </c>
      <c r="J45" s="5"/>
    </row>
    <row r="46" spans="1:10" x14ac:dyDescent="0.2">
      <c r="A46" s="4"/>
      <c r="B46" s="46"/>
      <c r="C46" s="5"/>
      <c r="D46" s="5"/>
      <c r="E46" s="5"/>
      <c r="F46" s="5"/>
      <c r="G46" s="10"/>
      <c r="H46" s="10"/>
      <c r="I46" s="5"/>
      <c r="J46" s="10"/>
    </row>
    <row r="47" spans="1:10" x14ac:dyDescent="0.2">
      <c r="A47" s="4"/>
      <c r="B47" s="47"/>
      <c r="C47" s="10"/>
      <c r="D47" s="10"/>
      <c r="E47" s="10"/>
      <c r="F47" s="5"/>
      <c r="G47" s="12"/>
      <c r="H47" s="10"/>
      <c r="I47" s="10"/>
      <c r="J47" s="4"/>
    </row>
    <row r="48" spans="1:10" ht="21.75" customHeight="1" x14ac:dyDescent="0.2">
      <c r="A48" s="4"/>
      <c r="B48" s="17" t="s">
        <v>133</v>
      </c>
      <c r="C48" s="10"/>
      <c r="D48" s="10"/>
      <c r="E48" s="10"/>
      <c r="F48" s="5"/>
      <c r="G48" s="16"/>
      <c r="H48" s="10"/>
      <c r="I48" s="16"/>
      <c r="J48" s="5"/>
    </row>
    <row r="49" spans="1:10" ht="15" customHeight="1" x14ac:dyDescent="0.2">
      <c r="A49" s="4"/>
      <c r="B49" s="12"/>
      <c r="C49" s="10"/>
      <c r="D49" s="10"/>
      <c r="E49" s="10"/>
      <c r="F49" s="5"/>
      <c r="G49" s="10"/>
      <c r="H49" s="10"/>
      <c r="I49" s="5"/>
      <c r="J49" s="10"/>
    </row>
    <row r="50" spans="1:10" ht="15" customHeight="1" x14ac:dyDescent="0.35">
      <c r="A50" s="4"/>
      <c r="B50" s="14" t="s">
        <v>134</v>
      </c>
      <c r="C50" s="23"/>
      <c r="D50" s="10"/>
      <c r="E50" s="10"/>
      <c r="F50" s="5"/>
      <c r="J50" s="10"/>
    </row>
    <row r="51" spans="1:10" ht="15" customHeight="1" x14ac:dyDescent="0.25">
      <c r="A51" s="4"/>
      <c r="B51" s="198" t="s">
        <v>1237</v>
      </c>
      <c r="C51" s="197"/>
      <c r="D51" s="10"/>
      <c r="E51" s="10"/>
      <c r="F51" s="5"/>
      <c r="G51" s="10" t="s">
        <v>117</v>
      </c>
      <c r="H51" s="10"/>
      <c r="I51" s="5" t="s">
        <v>0</v>
      </c>
      <c r="J51" s="10"/>
    </row>
    <row r="52" spans="1:10" ht="21.75" customHeight="1" x14ac:dyDescent="0.35">
      <c r="A52" s="4"/>
      <c r="B52" s="15" t="s">
        <v>135</v>
      </c>
      <c r="C52" s="23"/>
      <c r="D52" s="10"/>
      <c r="E52" s="10"/>
      <c r="F52" s="5"/>
      <c r="G52" s="16"/>
      <c r="H52" s="10"/>
      <c r="I52" s="18"/>
      <c r="J52" s="10"/>
    </row>
    <row r="53" spans="1:10" ht="15" customHeight="1" x14ac:dyDescent="0.2">
      <c r="A53" s="4"/>
      <c r="B53" s="12"/>
      <c r="C53" s="10"/>
      <c r="D53" s="10"/>
      <c r="E53" s="10"/>
      <c r="F53" s="5"/>
      <c r="G53" s="10"/>
      <c r="H53" s="10"/>
      <c r="I53" s="5"/>
      <c r="J53" s="10"/>
    </row>
    <row r="54" spans="1:10" ht="15" x14ac:dyDescent="0.25">
      <c r="A54" s="4"/>
      <c r="B54" s="14" t="s">
        <v>138</v>
      </c>
      <c r="C54" s="10"/>
      <c r="D54" s="10"/>
      <c r="E54" s="10"/>
      <c r="F54" s="5"/>
      <c r="J54" s="4"/>
    </row>
    <row r="55" spans="1:10" ht="15" x14ac:dyDescent="0.25">
      <c r="A55" s="4"/>
      <c r="B55" s="198" t="s">
        <v>1237</v>
      </c>
      <c r="C55" s="197"/>
      <c r="D55" s="10"/>
      <c r="E55" s="10"/>
      <c r="F55" s="5"/>
      <c r="G55" s="10" t="s">
        <v>117</v>
      </c>
      <c r="H55" s="10"/>
      <c r="I55" s="5" t="s">
        <v>0</v>
      </c>
      <c r="J55" s="4"/>
    </row>
    <row r="56" spans="1:10" ht="19.5" customHeight="1" x14ac:dyDescent="0.2">
      <c r="A56" s="4"/>
      <c r="B56" s="12" t="s">
        <v>137</v>
      </c>
      <c r="C56" s="10"/>
      <c r="D56" s="10"/>
      <c r="E56" s="10"/>
      <c r="F56" s="5"/>
      <c r="G56" s="16"/>
      <c r="H56" s="10"/>
      <c r="I56" s="16"/>
      <c r="J56" s="4"/>
    </row>
    <row r="57" spans="1:10" ht="21.75" customHeight="1" x14ac:dyDescent="0.2">
      <c r="A57" s="4"/>
      <c r="B57" s="12" t="s">
        <v>139</v>
      </c>
      <c r="C57" s="10"/>
      <c r="D57" s="10"/>
      <c r="E57" s="10"/>
      <c r="F57" s="5"/>
      <c r="G57" s="26"/>
      <c r="H57" s="10"/>
      <c r="I57" s="19"/>
      <c r="J57" s="4"/>
    </row>
    <row r="58" spans="1:10" ht="20.100000000000001" customHeight="1" x14ac:dyDescent="0.2">
      <c r="A58" s="4"/>
      <c r="B58" s="46" t="s">
        <v>170</v>
      </c>
      <c r="C58" s="10"/>
      <c r="D58" s="10"/>
      <c r="E58" s="10"/>
      <c r="F58" s="5"/>
      <c r="G58" s="10"/>
      <c r="H58" s="10"/>
      <c r="I58" s="10"/>
      <c r="J58" s="4"/>
    </row>
    <row r="59" spans="1:10" ht="20.100000000000001" customHeight="1" x14ac:dyDescent="0.2">
      <c r="A59" s="4"/>
      <c r="B59" s="46" t="s">
        <v>154</v>
      </c>
      <c r="C59" s="10"/>
      <c r="D59" s="10"/>
      <c r="E59" s="10"/>
      <c r="F59" s="5"/>
      <c r="G59" s="12"/>
      <c r="H59" s="10"/>
      <c r="I59" s="10"/>
      <c r="J59" s="4"/>
    </row>
    <row r="60" spans="1:10" ht="20.100000000000001" customHeight="1" x14ac:dyDescent="0.35">
      <c r="A60" s="4"/>
      <c r="B60" s="46" t="s">
        <v>155</v>
      </c>
      <c r="C60" s="23"/>
      <c r="D60" s="10"/>
      <c r="E60" s="10"/>
      <c r="F60" s="10"/>
      <c r="G60" s="10"/>
      <c r="H60" s="10"/>
      <c r="I60" s="4"/>
      <c r="J60" s="5"/>
    </row>
    <row r="61" spans="1:10" ht="21.75" customHeight="1" x14ac:dyDescent="0.35">
      <c r="A61" s="4"/>
      <c r="B61" s="15" t="s">
        <v>140</v>
      </c>
      <c r="C61" s="23"/>
      <c r="D61" s="10"/>
      <c r="E61" s="10"/>
      <c r="F61" s="10"/>
      <c r="G61" s="16"/>
      <c r="H61" s="10"/>
      <c r="I61" s="27"/>
      <c r="J61" s="5"/>
    </row>
    <row r="62" spans="1:10" ht="21.75" customHeight="1" x14ac:dyDescent="0.35">
      <c r="A62" s="4"/>
      <c r="B62" s="15" t="s">
        <v>141</v>
      </c>
      <c r="C62" s="23"/>
      <c r="D62" s="10"/>
      <c r="E62" s="10"/>
      <c r="F62" s="10"/>
      <c r="G62" s="19"/>
      <c r="H62" s="10"/>
      <c r="I62" s="28"/>
      <c r="J62" s="5"/>
    </row>
    <row r="63" spans="1:10" ht="21.75" customHeight="1" x14ac:dyDescent="0.35">
      <c r="A63" s="4"/>
      <c r="B63" s="15" t="s">
        <v>142</v>
      </c>
      <c r="C63" s="23"/>
      <c r="D63" s="10"/>
      <c r="E63" s="10"/>
      <c r="F63" s="10"/>
      <c r="G63" s="19"/>
      <c r="H63" s="10"/>
      <c r="I63" s="28"/>
      <c r="J63" s="5"/>
    </row>
    <row r="64" spans="1:10" ht="15" customHeight="1" x14ac:dyDescent="0.2">
      <c r="A64" s="4"/>
      <c r="B64" s="12"/>
      <c r="C64" s="10"/>
      <c r="D64" s="10"/>
      <c r="E64" s="10"/>
      <c r="F64" s="10"/>
      <c r="G64" s="10"/>
      <c r="H64" s="10"/>
      <c r="I64" s="4"/>
      <c r="J64" s="5"/>
    </row>
    <row r="65" spans="1:10" ht="15" x14ac:dyDescent="0.25">
      <c r="A65" s="4"/>
      <c r="B65" s="14" t="s">
        <v>143</v>
      </c>
      <c r="C65" s="10"/>
      <c r="D65" s="10"/>
      <c r="E65" s="10"/>
      <c r="F65" s="10"/>
      <c r="J65" s="5"/>
    </row>
    <row r="66" spans="1:10" ht="15" x14ac:dyDescent="0.25">
      <c r="A66" s="4"/>
      <c r="B66" s="198" t="s">
        <v>1237</v>
      </c>
      <c r="C66" s="197"/>
      <c r="D66" s="10"/>
      <c r="E66" s="10"/>
      <c r="F66" s="10"/>
      <c r="G66" s="10" t="s">
        <v>117</v>
      </c>
      <c r="H66" s="10"/>
      <c r="I66" s="5" t="s">
        <v>0</v>
      </c>
      <c r="J66" s="5"/>
    </row>
    <row r="67" spans="1:10" ht="21.75" customHeight="1" x14ac:dyDescent="0.2">
      <c r="A67" s="4"/>
      <c r="B67" s="1" t="s">
        <v>144</v>
      </c>
      <c r="C67" s="8"/>
      <c r="D67" s="8"/>
      <c r="E67" s="8"/>
      <c r="F67" s="8"/>
      <c r="G67" s="29"/>
      <c r="H67" s="8"/>
      <c r="I67" s="29"/>
      <c r="J67" s="4"/>
    </row>
    <row r="68" spans="1:10" ht="20.100000000000001" customHeight="1" x14ac:dyDescent="0.2">
      <c r="A68" s="4"/>
      <c r="B68" s="46"/>
      <c r="C68" s="8"/>
      <c r="D68" s="8"/>
      <c r="E68" s="8"/>
      <c r="F68" s="8"/>
      <c r="G68" s="8"/>
      <c r="H68" s="8"/>
      <c r="I68" s="8"/>
      <c r="J68" s="4"/>
    </row>
    <row r="69" spans="1:10" ht="20.100000000000001" customHeight="1" x14ac:dyDescent="0.35">
      <c r="B69" s="46"/>
      <c r="C69" s="23"/>
      <c r="D69" s="8"/>
      <c r="E69" s="8"/>
      <c r="F69" s="8"/>
      <c r="G69" s="8"/>
      <c r="H69" s="8"/>
      <c r="I69" s="8"/>
      <c r="J69" s="4"/>
    </row>
    <row r="70" spans="1:10" ht="21.75" customHeight="1" x14ac:dyDescent="0.35">
      <c r="B70" s="12" t="s">
        <v>145</v>
      </c>
      <c r="C70" s="23"/>
      <c r="D70" s="8"/>
      <c r="E70" s="8"/>
      <c r="F70" s="8"/>
      <c r="G70" s="29"/>
      <c r="H70" s="8"/>
      <c r="I70" s="29"/>
      <c r="J70" s="4"/>
    </row>
    <row r="71" spans="1:10" ht="15" customHeight="1" x14ac:dyDescent="0.2">
      <c r="B71" s="12"/>
      <c r="C71" s="8"/>
      <c r="D71" s="8"/>
      <c r="E71" s="8"/>
      <c r="F71" s="8"/>
      <c r="G71" s="8"/>
      <c r="H71" s="8"/>
      <c r="I71" s="8"/>
      <c r="J71" s="4"/>
    </row>
    <row r="72" spans="1:10" ht="15.75" customHeight="1" x14ac:dyDescent="0.2">
      <c r="B72" s="12"/>
      <c r="C72" s="8"/>
      <c r="D72" s="8"/>
      <c r="E72" s="8"/>
      <c r="F72" s="8"/>
      <c r="G72" s="8"/>
      <c r="H72" s="8"/>
      <c r="I72" s="8"/>
      <c r="J72" s="4"/>
    </row>
    <row r="73" spans="1:10" ht="15.75" customHeight="1" x14ac:dyDescent="0.2">
      <c r="A73" s="2" t="s">
        <v>120</v>
      </c>
      <c r="B73" s="3"/>
      <c r="C73" s="3"/>
      <c r="D73" s="8"/>
      <c r="E73" s="8"/>
      <c r="F73" s="8"/>
      <c r="G73" s="8"/>
      <c r="H73" s="8"/>
      <c r="I73" s="8"/>
      <c r="J73" s="4"/>
    </row>
    <row r="74" spans="1:10" ht="15.75" customHeight="1" x14ac:dyDescent="0.2">
      <c r="A74" s="2"/>
      <c r="B74" s="6" t="s">
        <v>1251</v>
      </c>
      <c r="C74" s="7" t="str">
        <f>IF('TSO500 Booking'!$A$9="","",'TSO500 Booking'!$C$3)</f>
        <v>2302738</v>
      </c>
      <c r="D74" s="8"/>
      <c r="E74" s="8"/>
      <c r="F74" s="8"/>
      <c r="G74" s="8"/>
      <c r="H74" s="8"/>
      <c r="I74" s="8"/>
      <c r="J74" s="4"/>
    </row>
    <row r="75" spans="1:10" ht="15.75" customHeight="1" x14ac:dyDescent="0.2">
      <c r="A75" s="2"/>
      <c r="B75" s="6" t="s">
        <v>1250</v>
      </c>
      <c r="C75" s="7" t="str">
        <f>IF('TSO500 Booking'!$A$9="","",'TSO500 Booking'!$C$4)</f>
        <v>2302737</v>
      </c>
      <c r="D75" s="8"/>
      <c r="E75" s="8"/>
      <c r="F75" s="8"/>
      <c r="G75" s="8"/>
      <c r="H75" s="8"/>
      <c r="I75" s="8"/>
      <c r="J75" s="4"/>
    </row>
    <row r="76" spans="1:10" ht="15.75" customHeight="1" x14ac:dyDescent="0.2">
      <c r="A76" s="2"/>
      <c r="B76" s="6" t="s">
        <v>0</v>
      </c>
      <c r="C76" s="53">
        <f>IF('TSO500 Booking'!$A$9="","",'TSO500 Booking'!$C$5)</f>
        <v>44974</v>
      </c>
      <c r="D76" s="8"/>
      <c r="E76" s="8"/>
      <c r="F76" s="8"/>
      <c r="G76" s="8"/>
      <c r="H76" s="8"/>
      <c r="I76" s="8"/>
      <c r="J76" s="4"/>
    </row>
    <row r="77" spans="1:10" ht="15.75" customHeight="1" x14ac:dyDescent="0.2">
      <c r="A77" s="2"/>
      <c r="B77" s="6" t="s">
        <v>1</v>
      </c>
      <c r="C77" s="7" t="str">
        <f>IF('TSO500 Booking'!$A$9="","",'TSO500 Booking'!$F$5)</f>
        <v>BA</v>
      </c>
      <c r="D77" s="8"/>
      <c r="E77" s="8"/>
      <c r="F77" s="8"/>
      <c r="G77" s="8"/>
      <c r="H77" s="8"/>
      <c r="I77" s="8"/>
      <c r="J77" s="4"/>
    </row>
    <row r="78" spans="1:10" ht="15.75" customHeight="1" x14ac:dyDescent="0.2">
      <c r="A78" s="2"/>
      <c r="B78" s="6"/>
      <c r="C78" s="7"/>
      <c r="D78" s="8"/>
      <c r="E78" s="8"/>
      <c r="F78" s="8"/>
      <c r="G78" s="8"/>
      <c r="H78" s="8"/>
      <c r="I78" s="8"/>
      <c r="J78" s="4"/>
    </row>
    <row r="79" spans="1:10" ht="15" x14ac:dyDescent="0.25">
      <c r="B79" s="14" t="s">
        <v>146</v>
      </c>
      <c r="C79" s="8"/>
      <c r="D79" s="8"/>
      <c r="E79" s="8"/>
      <c r="F79" s="8"/>
      <c r="G79" s="10" t="s">
        <v>117</v>
      </c>
      <c r="H79" s="10"/>
      <c r="I79" s="5" t="s">
        <v>0</v>
      </c>
      <c r="J79" s="4"/>
    </row>
    <row r="80" spans="1:10" ht="21.75" customHeight="1" x14ac:dyDescent="0.2">
      <c r="B80" s="12" t="s">
        <v>118</v>
      </c>
      <c r="C80" s="8"/>
      <c r="D80" s="8"/>
      <c r="E80" s="8"/>
      <c r="F80" s="8"/>
      <c r="G80" s="29"/>
      <c r="H80" s="8"/>
      <c r="I80" s="29"/>
      <c r="J80" s="4"/>
    </row>
    <row r="81" spans="2:10" ht="15" customHeight="1" x14ac:dyDescent="0.2">
      <c r="B81" s="1"/>
      <c r="C81" s="8"/>
      <c r="D81" s="8"/>
      <c r="E81" s="8"/>
      <c r="F81" s="8"/>
      <c r="G81" s="8"/>
      <c r="H81" s="8"/>
      <c r="I81" s="8"/>
      <c r="J81" s="4"/>
    </row>
    <row r="82" spans="2:10" ht="15" x14ac:dyDescent="0.25">
      <c r="B82" s="14" t="s">
        <v>147</v>
      </c>
      <c r="C82" s="4"/>
      <c r="D82" s="4"/>
      <c r="E82" s="4"/>
      <c r="F82" s="4"/>
      <c r="G82" s="10" t="s">
        <v>117</v>
      </c>
      <c r="H82" s="10"/>
      <c r="I82" s="5" t="s">
        <v>0</v>
      </c>
      <c r="J82" s="4"/>
    </row>
    <row r="83" spans="2:10" ht="21.75" customHeight="1" x14ac:dyDescent="0.2">
      <c r="B83" s="24" t="s">
        <v>148</v>
      </c>
      <c r="C83" s="24"/>
      <c r="D83" s="24"/>
      <c r="E83" s="24"/>
      <c r="F83" s="24"/>
      <c r="G83" s="29"/>
      <c r="H83" s="8"/>
      <c r="I83" s="29"/>
      <c r="J83" s="24"/>
    </row>
    <row r="84" spans="2:10" ht="20.100000000000001" customHeight="1" x14ac:dyDescent="0.2">
      <c r="B84" s="46" t="s">
        <v>169</v>
      </c>
      <c r="C84" s="24"/>
      <c r="D84" s="24"/>
      <c r="E84" s="24"/>
      <c r="F84" s="24"/>
      <c r="G84" s="24"/>
      <c r="H84" s="24"/>
      <c r="I84" s="24"/>
      <c r="J84" s="24"/>
    </row>
    <row r="85" spans="2:10" ht="20.100000000000001" customHeight="1" x14ac:dyDescent="0.25">
      <c r="B85" s="47" t="s">
        <v>154</v>
      </c>
      <c r="C85" s="24"/>
      <c r="D85" s="24"/>
      <c r="E85" s="24"/>
      <c r="F85" s="24"/>
      <c r="G85" s="24"/>
      <c r="H85" s="24"/>
      <c r="I85" s="24"/>
      <c r="J85" s="24"/>
    </row>
    <row r="86" spans="2:10" ht="21.75" customHeight="1" x14ac:dyDescent="0.2">
      <c r="B86" s="24" t="s">
        <v>149</v>
      </c>
      <c r="C86" s="24"/>
      <c r="D86" s="24"/>
      <c r="E86" s="24"/>
      <c r="F86" s="24"/>
      <c r="G86" s="21"/>
      <c r="H86" s="24"/>
      <c r="I86" s="21"/>
      <c r="J86" s="24"/>
    </row>
    <row r="87" spans="2:10" ht="15" customHeight="1" x14ac:dyDescent="0.2">
      <c r="B87" s="24"/>
      <c r="C87" s="24"/>
      <c r="D87" s="24"/>
      <c r="E87" s="24"/>
      <c r="F87" s="24"/>
      <c r="G87" s="24"/>
      <c r="H87" s="24"/>
      <c r="I87" s="24"/>
      <c r="J87" s="24"/>
    </row>
    <row r="88" spans="2:10" ht="15" x14ac:dyDescent="0.25">
      <c r="B88" s="14" t="s">
        <v>150</v>
      </c>
      <c r="C88" s="24"/>
      <c r="D88" s="24"/>
      <c r="E88" s="24"/>
      <c r="F88" s="24"/>
      <c r="G88" s="10" t="s">
        <v>1299</v>
      </c>
      <c r="H88" s="10"/>
      <c r="I88" s="5" t="s">
        <v>1298</v>
      </c>
      <c r="J88" s="24"/>
    </row>
    <row r="89" spans="2:10" ht="21.75" customHeight="1" x14ac:dyDescent="0.2">
      <c r="B89" s="24" t="s">
        <v>282</v>
      </c>
      <c r="C89" s="24"/>
      <c r="D89" s="24"/>
      <c r="E89" s="24"/>
      <c r="F89" s="24"/>
      <c r="G89" s="29"/>
      <c r="H89" s="8"/>
      <c r="I89" s="29"/>
      <c r="J89" s="24"/>
    </row>
    <row r="90" spans="2:10" ht="21.75" customHeight="1" x14ac:dyDescent="0.2">
      <c r="B90" s="24" t="s">
        <v>285</v>
      </c>
      <c r="C90" s="24"/>
      <c r="D90" s="24"/>
      <c r="E90" s="24"/>
      <c r="F90" s="24"/>
      <c r="G90" s="29"/>
      <c r="H90" s="8"/>
      <c r="I90" s="29"/>
      <c r="J90" s="24"/>
    </row>
    <row r="91" spans="2:10" ht="21.75" customHeight="1" x14ac:dyDescent="0.2">
      <c r="B91" s="24" t="s">
        <v>151</v>
      </c>
      <c r="C91" s="24"/>
      <c r="D91" s="24"/>
      <c r="E91" s="24"/>
      <c r="F91" s="24"/>
      <c r="G91" s="21"/>
      <c r="H91" s="24"/>
      <c r="I91" s="21"/>
      <c r="J91" s="24"/>
    </row>
    <row r="92" spans="2:10" ht="21.75" customHeight="1" x14ac:dyDescent="0.2">
      <c r="B92" s="24" t="s">
        <v>153</v>
      </c>
      <c r="C92" s="24"/>
      <c r="D92" s="24"/>
      <c r="E92" s="24"/>
      <c r="F92" s="24"/>
      <c r="G92" s="21"/>
      <c r="H92" s="24"/>
      <c r="I92" s="21"/>
      <c r="J92" s="24"/>
    </row>
    <row r="93" spans="2:10" ht="21.75" customHeight="1" x14ac:dyDescent="0.2">
      <c r="B93" s="24"/>
      <c r="C93" s="24"/>
      <c r="D93" s="24"/>
      <c r="E93" s="24"/>
      <c r="F93" s="24"/>
      <c r="G93" s="24"/>
      <c r="H93" s="24"/>
      <c r="I93" s="24"/>
      <c r="J93" s="24"/>
    </row>
    <row r="94" spans="2:10" x14ac:dyDescent="0.2">
      <c r="B94" s="24"/>
      <c r="C94" s="24"/>
      <c r="D94" s="24"/>
      <c r="E94" s="24"/>
      <c r="G94" s="24"/>
      <c r="H94" s="24"/>
      <c r="I94" s="24"/>
      <c r="J94" s="24"/>
    </row>
    <row r="95" spans="2:10" ht="15" x14ac:dyDescent="0.25">
      <c r="B95" s="14" t="s">
        <v>1273</v>
      </c>
      <c r="C95" s="24"/>
      <c r="D95" s="24"/>
      <c r="E95" s="24"/>
      <c r="F95" s="24"/>
      <c r="G95" s="24"/>
      <c r="H95" s="24"/>
      <c r="I95" s="24"/>
      <c r="J95" s="24"/>
    </row>
    <row r="96" spans="2:10" ht="15" x14ac:dyDescent="0.25">
      <c r="B96" s="198" t="s">
        <v>1212</v>
      </c>
      <c r="C96" s="197"/>
      <c r="D96" s="24"/>
      <c r="E96" s="24"/>
      <c r="F96" s="24"/>
      <c r="G96" s="24"/>
      <c r="H96" s="241"/>
      <c r="I96" s="24"/>
      <c r="J96" s="24"/>
    </row>
    <row r="97" spans="2:29" ht="15" x14ac:dyDescent="0.25">
      <c r="B97" s="198"/>
      <c r="C97" s="239"/>
      <c r="D97" s="24"/>
      <c r="E97" s="24"/>
      <c r="F97" s="24"/>
      <c r="G97" s="24"/>
      <c r="H97" s="24"/>
      <c r="I97" s="24"/>
      <c r="J97" s="24"/>
    </row>
    <row r="98" spans="2:29" ht="15" x14ac:dyDescent="0.25">
      <c r="B98" s="240" t="s">
        <v>1296</v>
      </c>
      <c r="D98" s="240" t="s">
        <v>1297</v>
      </c>
      <c r="F98" s="24"/>
      <c r="G98" s="24"/>
      <c r="H98" s="24"/>
      <c r="I98" s="24"/>
      <c r="J98" s="24"/>
    </row>
    <row r="99" spans="2:29" ht="15" x14ac:dyDescent="0.2">
      <c r="B99" s="368" t="s">
        <v>1274</v>
      </c>
      <c r="C99" s="82"/>
      <c r="D99" s="403" t="s">
        <v>1274</v>
      </c>
      <c r="E99" s="404"/>
      <c r="F99" s="404"/>
      <c r="G99" s="405"/>
      <c r="H99" s="82"/>
      <c r="I99" s="24"/>
      <c r="J99" s="24"/>
      <c r="AB99" s="20">
        <f>$C$100/100</f>
        <v>0</v>
      </c>
      <c r="AC99" s="20">
        <f>$H$100/100</f>
        <v>0</v>
      </c>
    </row>
    <row r="100" spans="2:29" ht="15" x14ac:dyDescent="0.2">
      <c r="B100" s="368" t="s">
        <v>152</v>
      </c>
      <c r="C100" s="30"/>
      <c r="D100" s="403" t="s">
        <v>152</v>
      </c>
      <c r="E100" s="404"/>
      <c r="F100" s="404"/>
      <c r="G100" s="405"/>
      <c r="H100" s="30"/>
      <c r="I100" s="24"/>
      <c r="J100" s="24"/>
      <c r="AB100" s="20">
        <f>$C$102/100</f>
        <v>0</v>
      </c>
      <c r="AC100" s="20">
        <f>$H$102/100</f>
        <v>0</v>
      </c>
    </row>
    <row r="101" spans="2:29" ht="15" x14ac:dyDescent="0.25">
      <c r="B101" s="368" t="s">
        <v>183</v>
      </c>
      <c r="C101" s="82"/>
      <c r="D101" s="403" t="s">
        <v>183</v>
      </c>
      <c r="E101" s="404"/>
      <c r="F101" s="404"/>
      <c r="G101" s="405"/>
      <c r="H101" s="82"/>
      <c r="I101" s="31"/>
      <c r="J101" s="24"/>
    </row>
    <row r="102" spans="2:29" ht="15.75" x14ac:dyDescent="0.25">
      <c r="B102" s="368" t="s">
        <v>184</v>
      </c>
      <c r="C102" s="30"/>
      <c r="D102" s="403" t="s">
        <v>184</v>
      </c>
      <c r="E102" s="404"/>
      <c r="F102" s="404"/>
      <c r="G102" s="405"/>
      <c r="H102" s="30"/>
      <c r="I102" s="31"/>
      <c r="J102" s="24"/>
    </row>
    <row r="103" spans="2:29" ht="15" x14ac:dyDescent="0.25">
      <c r="H103" s="31"/>
      <c r="I103" s="31"/>
      <c r="J103" s="24"/>
    </row>
    <row r="104" spans="2:29" ht="15" x14ac:dyDescent="0.25">
      <c r="H104" s="31"/>
      <c r="I104" s="31"/>
      <c r="J104" s="24"/>
    </row>
    <row r="105" spans="2:29" ht="15" x14ac:dyDescent="0.25">
      <c r="B105" s="91" t="s">
        <v>271</v>
      </c>
      <c r="C105" s="83"/>
      <c r="D105" s="83"/>
      <c r="E105" s="83"/>
      <c r="F105" s="83"/>
      <c r="G105" s="226"/>
      <c r="H105" s="83"/>
      <c r="I105" s="84"/>
      <c r="J105" s="24"/>
    </row>
    <row r="106" spans="2:29" ht="15" x14ac:dyDescent="0.25">
      <c r="B106" s="85"/>
      <c r="C106" s="24"/>
      <c r="D106" s="24"/>
      <c r="E106" s="24"/>
      <c r="F106" s="24"/>
      <c r="H106" s="31"/>
      <c r="I106" s="86"/>
      <c r="J106" s="24"/>
    </row>
    <row r="107" spans="2:29" ht="15" x14ac:dyDescent="0.25">
      <c r="B107" s="85"/>
      <c r="C107" s="24"/>
      <c r="D107" s="24"/>
      <c r="E107" s="24"/>
      <c r="F107" s="24"/>
      <c r="H107" s="31"/>
      <c r="I107" s="86"/>
      <c r="J107" s="24"/>
    </row>
    <row r="108" spans="2:29" ht="15" x14ac:dyDescent="0.25">
      <c r="B108" s="85"/>
      <c r="C108" s="24"/>
      <c r="D108" s="24"/>
      <c r="E108" s="24"/>
      <c r="F108" s="24"/>
      <c r="H108" s="31"/>
      <c r="I108" s="86"/>
      <c r="J108" s="24"/>
    </row>
    <row r="109" spans="2:29" ht="15" x14ac:dyDescent="0.25">
      <c r="B109" s="85"/>
      <c r="C109" s="24"/>
      <c r="D109" s="24"/>
      <c r="E109" s="24"/>
      <c r="F109" s="24"/>
      <c r="H109" s="31"/>
      <c r="I109" s="86"/>
      <c r="J109" s="24"/>
    </row>
    <row r="110" spans="2:29" ht="15" x14ac:dyDescent="0.25">
      <c r="B110" s="85"/>
      <c r="C110" s="24"/>
      <c r="D110" s="24"/>
      <c r="E110" s="24"/>
      <c r="F110" s="24"/>
      <c r="H110" s="31"/>
      <c r="I110" s="86"/>
      <c r="J110" s="24"/>
    </row>
    <row r="111" spans="2:29" ht="15" x14ac:dyDescent="0.25">
      <c r="B111" s="87"/>
      <c r="C111" s="31"/>
      <c r="D111" s="31"/>
      <c r="E111" s="31"/>
      <c r="F111" s="31"/>
      <c r="H111" s="31"/>
      <c r="I111" s="86"/>
      <c r="J111" s="24"/>
    </row>
    <row r="112" spans="2:29" ht="15" x14ac:dyDescent="0.25">
      <c r="B112" s="88"/>
      <c r="C112" s="89"/>
      <c r="D112" s="89"/>
      <c r="E112" s="89"/>
      <c r="F112" s="89"/>
      <c r="G112" s="21"/>
      <c r="H112" s="89"/>
      <c r="I112" s="90"/>
      <c r="J112" s="24"/>
    </row>
    <row r="113" spans="1:10" ht="15" x14ac:dyDescent="0.25">
      <c r="B113" s="31"/>
      <c r="C113" s="31"/>
      <c r="D113" s="31"/>
      <c r="E113" s="31"/>
      <c r="F113" s="31"/>
      <c r="G113" s="31"/>
      <c r="H113" s="31"/>
      <c r="I113" s="31"/>
      <c r="J113" s="24"/>
    </row>
    <row r="114" spans="1:10" ht="15" x14ac:dyDescent="0.25">
      <c r="B114" s="31"/>
      <c r="C114" s="31"/>
      <c r="D114" s="31"/>
      <c r="E114" s="31"/>
      <c r="F114" s="31"/>
      <c r="G114" s="31"/>
      <c r="H114" s="31"/>
      <c r="I114" s="31"/>
      <c r="J114" s="24"/>
    </row>
    <row r="115" spans="1:10" x14ac:dyDescent="0.2">
      <c r="B115" s="24"/>
      <c r="C115" s="24"/>
      <c r="D115" s="24"/>
      <c r="E115" s="24"/>
      <c r="F115" s="24"/>
      <c r="G115" s="24"/>
      <c r="H115" s="24"/>
      <c r="I115" s="24"/>
      <c r="J115" s="24"/>
    </row>
    <row r="116" spans="1:10" x14ac:dyDescent="0.2">
      <c r="B116" s="24"/>
      <c r="C116" s="24"/>
      <c r="D116" s="24"/>
      <c r="E116" s="24"/>
      <c r="F116" s="24"/>
      <c r="G116" s="24"/>
      <c r="H116" s="24"/>
      <c r="I116" s="24"/>
      <c r="J116" s="24"/>
    </row>
    <row r="117" spans="1:10" ht="15.75" x14ac:dyDescent="0.2">
      <c r="A117" s="2" t="s">
        <v>120</v>
      </c>
      <c r="B117" s="3"/>
      <c r="C117" s="3"/>
      <c r="I117" s="24"/>
      <c r="J117" s="24"/>
    </row>
    <row r="118" spans="1:10" ht="15.75" x14ac:dyDescent="0.2">
      <c r="A118" s="2"/>
      <c r="B118" s="6" t="s">
        <v>1251</v>
      </c>
      <c r="C118" s="7" t="str">
        <f>IF('TSO500 Booking'!$A$9="","",'TSO500 Booking'!$C$3)</f>
        <v>2302738</v>
      </c>
      <c r="I118" s="24"/>
      <c r="J118" s="24"/>
    </row>
    <row r="119" spans="1:10" ht="15.75" x14ac:dyDescent="0.2">
      <c r="A119" s="2"/>
      <c r="B119" s="6" t="s">
        <v>1250</v>
      </c>
      <c r="C119" s="7" t="str">
        <f>IF('TSO500 Booking'!$A$9="","",'TSO500 Booking'!$C$4)</f>
        <v>2302737</v>
      </c>
      <c r="I119" s="24"/>
      <c r="J119" s="24"/>
    </row>
    <row r="120" spans="1:10" ht="15.75" x14ac:dyDescent="0.2">
      <c r="A120" s="2"/>
      <c r="B120" s="6" t="s">
        <v>0</v>
      </c>
      <c r="C120" s="53">
        <f>IF('TSO500 Booking'!$A$9="","",'TSO500 Booking'!$C$5)</f>
        <v>44974</v>
      </c>
      <c r="I120" s="24"/>
      <c r="J120" s="24"/>
    </row>
    <row r="121" spans="1:10" ht="15.75" x14ac:dyDescent="0.2">
      <c r="A121" s="2"/>
      <c r="B121" s="6" t="s">
        <v>1</v>
      </c>
      <c r="C121" s="7" t="str">
        <f>IF('TSO500 Booking'!$A$9="","",'TSO500 Booking'!$F$5)</f>
        <v>BA</v>
      </c>
      <c r="I121" s="24"/>
      <c r="J121" s="24"/>
    </row>
    <row r="122" spans="1:10" x14ac:dyDescent="0.2">
      <c r="A122" s="5"/>
      <c r="I122" s="24"/>
      <c r="J122" s="24"/>
    </row>
    <row r="123" spans="1:10" ht="15" x14ac:dyDescent="0.25">
      <c r="A123" s="8"/>
      <c r="B123" s="9" t="s">
        <v>1268</v>
      </c>
      <c r="I123" s="24"/>
      <c r="J123" s="24"/>
    </row>
    <row r="124" spans="1:10" ht="15" x14ac:dyDescent="0.25">
      <c r="A124" s="8"/>
      <c r="B124" s="14" t="s">
        <v>1269</v>
      </c>
      <c r="I124" s="24"/>
      <c r="J124" s="24"/>
    </row>
    <row r="125" spans="1:10" ht="15" x14ac:dyDescent="0.2">
      <c r="A125" s="192"/>
      <c r="B125" s="219" t="s">
        <v>175</v>
      </c>
      <c r="C125" s="219" t="s">
        <v>171</v>
      </c>
      <c r="D125" s="390" t="s">
        <v>172</v>
      </c>
      <c r="E125" s="391"/>
      <c r="F125" s="392"/>
      <c r="G125" s="393" t="s">
        <v>173</v>
      </c>
      <c r="H125" s="394"/>
      <c r="I125" s="225" t="s">
        <v>174</v>
      </c>
      <c r="J125" s="24"/>
    </row>
    <row r="126" spans="1:10" ht="15" customHeight="1" x14ac:dyDescent="0.25">
      <c r="A126" s="192"/>
      <c r="B126" s="221" t="s">
        <v>1257</v>
      </c>
      <c r="C126" s="378">
        <v>20048965</v>
      </c>
      <c r="D126" s="380"/>
      <c r="E126" s="381"/>
      <c r="F126" s="382"/>
      <c r="G126" s="386"/>
      <c r="H126" s="387"/>
      <c r="I126" s="388"/>
      <c r="J126"/>
    </row>
    <row r="127" spans="1:10" ht="14.25" customHeight="1" x14ac:dyDescent="0.2">
      <c r="A127" s="192"/>
      <c r="B127" s="222" t="s">
        <v>1256</v>
      </c>
      <c r="C127" s="379"/>
      <c r="D127" s="383"/>
      <c r="E127" s="384"/>
      <c r="F127" s="385"/>
      <c r="G127" s="386"/>
      <c r="H127" s="387"/>
      <c r="I127" s="389"/>
      <c r="J127" s="24"/>
    </row>
    <row r="128" spans="1:10" ht="15" customHeight="1" x14ac:dyDescent="0.2">
      <c r="A128" s="192"/>
      <c r="B128" s="221" t="s">
        <v>1259</v>
      </c>
      <c r="C128" s="378">
        <v>20048967</v>
      </c>
      <c r="D128" s="380"/>
      <c r="E128" s="381"/>
      <c r="F128" s="382"/>
      <c r="G128" s="386"/>
      <c r="H128" s="387"/>
      <c r="I128" s="388"/>
      <c r="J128" s="24"/>
    </row>
    <row r="129" spans="1:10" ht="14.25" customHeight="1" x14ac:dyDescent="0.2">
      <c r="A129" s="192"/>
      <c r="B129" s="222" t="s">
        <v>1258</v>
      </c>
      <c r="C129" s="379"/>
      <c r="D129" s="383"/>
      <c r="E129" s="384"/>
      <c r="F129" s="385"/>
      <c r="G129" s="386"/>
      <c r="H129" s="387"/>
      <c r="I129" s="389"/>
      <c r="J129" s="24"/>
    </row>
    <row r="130" spans="1:10" ht="14.25" customHeight="1" x14ac:dyDescent="0.2">
      <c r="A130" s="192"/>
      <c r="B130" s="221" t="s">
        <v>1262</v>
      </c>
      <c r="C130" s="378">
        <v>20048966</v>
      </c>
      <c r="D130" s="380"/>
      <c r="E130" s="381"/>
      <c r="F130" s="382"/>
      <c r="G130" s="386"/>
      <c r="H130" s="387"/>
      <c r="I130" s="388"/>
      <c r="J130" s="24"/>
    </row>
    <row r="131" spans="1:10" ht="14.25" customHeight="1" x14ac:dyDescent="0.2">
      <c r="A131" s="192"/>
      <c r="B131" s="222" t="s">
        <v>1260</v>
      </c>
      <c r="C131" s="379"/>
      <c r="D131" s="383"/>
      <c r="E131" s="384"/>
      <c r="F131" s="385"/>
      <c r="G131" s="386"/>
      <c r="H131" s="387"/>
      <c r="I131" s="389"/>
      <c r="J131" s="24"/>
    </row>
    <row r="132" spans="1:10" ht="14.25" customHeight="1" x14ac:dyDescent="0.2">
      <c r="A132" s="192"/>
      <c r="B132" s="221" t="s">
        <v>1261</v>
      </c>
      <c r="C132" s="378">
        <v>20049037</v>
      </c>
      <c r="D132" s="380"/>
      <c r="E132" s="381"/>
      <c r="F132" s="382"/>
      <c r="G132" s="386"/>
      <c r="H132" s="387"/>
      <c r="I132" s="388"/>
      <c r="J132" s="24"/>
    </row>
    <row r="133" spans="1:10" ht="14.25" customHeight="1" x14ac:dyDescent="0.2">
      <c r="A133" s="192"/>
      <c r="B133" s="222" t="s">
        <v>1301</v>
      </c>
      <c r="C133" s="379"/>
      <c r="D133" s="383"/>
      <c r="E133" s="384"/>
      <c r="F133" s="385"/>
      <c r="G133" s="386"/>
      <c r="H133" s="387"/>
      <c r="I133" s="389"/>
      <c r="J133" s="24"/>
    </row>
    <row r="134" spans="1:10" ht="14.25" customHeight="1" x14ac:dyDescent="0.2">
      <c r="A134" s="192"/>
      <c r="B134" s="221" t="s">
        <v>1263</v>
      </c>
      <c r="C134" s="378">
        <v>20049036</v>
      </c>
      <c r="D134" s="380"/>
      <c r="E134" s="381"/>
      <c r="F134" s="382"/>
      <c r="G134" s="386"/>
      <c r="H134" s="387"/>
      <c r="I134" s="388"/>
      <c r="J134" s="24"/>
    </row>
    <row r="135" spans="1:10" ht="14.25" customHeight="1" x14ac:dyDescent="0.2">
      <c r="A135" s="192"/>
      <c r="B135" s="222" t="s">
        <v>1300</v>
      </c>
      <c r="C135" s="379"/>
      <c r="D135" s="383"/>
      <c r="E135" s="384"/>
      <c r="F135" s="385"/>
      <c r="G135" s="386"/>
      <c r="H135" s="387"/>
      <c r="I135" s="389"/>
      <c r="J135" s="24"/>
    </row>
    <row r="136" spans="1:10" ht="14.25" customHeight="1" x14ac:dyDescent="0.2">
      <c r="A136" s="192"/>
      <c r="B136" s="221" t="s">
        <v>1264</v>
      </c>
      <c r="C136" s="378">
        <v>20048969</v>
      </c>
      <c r="D136" s="380"/>
      <c r="E136" s="381"/>
      <c r="F136" s="382"/>
      <c r="G136" s="386"/>
      <c r="H136" s="387"/>
      <c r="I136" s="388"/>
      <c r="J136" s="24"/>
    </row>
    <row r="137" spans="1:10" ht="14.25" customHeight="1" x14ac:dyDescent="0.2">
      <c r="B137" s="222" t="s">
        <v>1267</v>
      </c>
      <c r="C137" s="379"/>
      <c r="D137" s="383"/>
      <c r="E137" s="384"/>
      <c r="F137" s="385"/>
      <c r="G137" s="386"/>
      <c r="H137" s="387"/>
      <c r="I137" s="389"/>
      <c r="J137" s="24"/>
    </row>
    <row r="138" spans="1:10" ht="14.25" customHeight="1" x14ac:dyDescent="0.2">
      <c r="B138" s="221" t="s">
        <v>1265</v>
      </c>
      <c r="C138" s="378">
        <v>20048970</v>
      </c>
      <c r="D138" s="380"/>
      <c r="E138" s="381"/>
      <c r="F138" s="382"/>
      <c r="G138" s="386"/>
      <c r="H138" s="387"/>
      <c r="I138" s="388"/>
      <c r="J138" s="24"/>
    </row>
    <row r="139" spans="1:10" ht="14.25" customHeight="1" x14ac:dyDescent="0.2">
      <c r="B139" s="222" t="s">
        <v>1267</v>
      </c>
      <c r="C139" s="379"/>
      <c r="D139" s="383"/>
      <c r="E139" s="384"/>
      <c r="F139" s="385"/>
      <c r="G139" s="386"/>
      <c r="H139" s="387"/>
      <c r="I139" s="389"/>
      <c r="J139" s="24"/>
    </row>
    <row r="140" spans="1:10" ht="14.25" customHeight="1" x14ac:dyDescent="0.2">
      <c r="B140" s="221" t="s">
        <v>1266</v>
      </c>
      <c r="C140" s="378">
        <v>20048971</v>
      </c>
      <c r="D140" s="380"/>
      <c r="E140" s="381"/>
      <c r="F140" s="382"/>
      <c r="G140" s="386"/>
      <c r="H140" s="387"/>
      <c r="I140" s="388"/>
      <c r="J140" s="24"/>
    </row>
    <row r="141" spans="1:10" ht="14.25" customHeight="1" x14ac:dyDescent="0.2">
      <c r="B141" s="222" t="s">
        <v>1302</v>
      </c>
      <c r="C141" s="379"/>
      <c r="D141" s="383"/>
      <c r="E141" s="384"/>
      <c r="F141" s="385"/>
      <c r="G141" s="386"/>
      <c r="H141" s="387"/>
      <c r="I141" s="389"/>
      <c r="J141" s="24"/>
    </row>
    <row r="142" spans="1:10" ht="15" x14ac:dyDescent="0.25">
      <c r="B142" s="220" t="s">
        <v>185</v>
      </c>
      <c r="C142" s="223" t="s">
        <v>187</v>
      </c>
      <c r="D142" s="400"/>
      <c r="E142" s="401"/>
      <c r="F142" s="402"/>
      <c r="G142" s="386"/>
      <c r="H142" s="387"/>
      <c r="I142" s="223"/>
      <c r="J142" s="24"/>
    </row>
    <row r="143" spans="1:10" ht="15" x14ac:dyDescent="0.25">
      <c r="B143" s="220" t="s">
        <v>283</v>
      </c>
      <c r="C143" s="223" t="s">
        <v>187</v>
      </c>
      <c r="D143" s="400"/>
      <c r="E143" s="401"/>
      <c r="F143" s="402"/>
      <c r="G143" s="386"/>
      <c r="H143" s="387"/>
      <c r="I143" s="223"/>
      <c r="J143" s="24"/>
    </row>
    <row r="144" spans="1:10" ht="15" x14ac:dyDescent="0.25">
      <c r="B144" s="220" t="s">
        <v>186</v>
      </c>
      <c r="C144" s="224" t="s">
        <v>187</v>
      </c>
      <c r="D144" s="400"/>
      <c r="E144" s="401"/>
      <c r="F144" s="402"/>
      <c r="G144" s="386"/>
      <c r="H144" s="387"/>
      <c r="I144" s="224"/>
      <c r="J144" s="24"/>
    </row>
    <row r="145" spans="2:11" ht="14.25" customHeight="1" x14ac:dyDescent="0.25">
      <c r="G145"/>
      <c r="J145" s="24"/>
    </row>
    <row r="146" spans="2:11" ht="15" x14ac:dyDescent="0.25">
      <c r="B146" s="14" t="s">
        <v>1270</v>
      </c>
      <c r="J146" s="24"/>
    </row>
    <row r="147" spans="2:11" ht="15" x14ac:dyDescent="0.2">
      <c r="B147" s="219" t="s">
        <v>1271</v>
      </c>
      <c r="C147" s="219" t="s">
        <v>1272</v>
      </c>
      <c r="D147" s="390" t="s">
        <v>182</v>
      </c>
      <c r="E147" s="391"/>
      <c r="F147" s="392"/>
      <c r="G147" s="393" t="s">
        <v>173</v>
      </c>
      <c r="H147" s="394"/>
      <c r="I147" s="225" t="s">
        <v>174</v>
      </c>
    </row>
    <row r="148" spans="2:11" ht="15" x14ac:dyDescent="0.25">
      <c r="B148" s="221" t="s">
        <v>176</v>
      </c>
      <c r="C148" s="212"/>
      <c r="D148" s="397" t="s">
        <v>187</v>
      </c>
      <c r="E148" s="398"/>
      <c r="F148" s="399"/>
      <c r="G148" s="386"/>
      <c r="H148" s="387"/>
      <c r="I148" s="213"/>
      <c r="J148"/>
      <c r="K148"/>
    </row>
    <row r="149" spans="2:11" ht="15" x14ac:dyDescent="0.25">
      <c r="B149" s="221" t="s">
        <v>177</v>
      </c>
      <c r="C149" s="212"/>
      <c r="D149" s="397" t="s">
        <v>187</v>
      </c>
      <c r="E149" s="398"/>
      <c r="F149" s="399"/>
      <c r="G149" s="386"/>
      <c r="H149" s="387"/>
      <c r="I149" s="213"/>
      <c r="J149"/>
      <c r="K149"/>
    </row>
    <row r="150" spans="2:11" ht="15" x14ac:dyDescent="0.25">
      <c r="B150" s="221" t="s">
        <v>178</v>
      </c>
      <c r="C150" s="212"/>
      <c r="D150" s="400"/>
      <c r="E150" s="401"/>
      <c r="F150" s="402"/>
      <c r="G150" s="386"/>
      <c r="H150" s="387"/>
      <c r="I150" s="213"/>
      <c r="J150"/>
      <c r="K150"/>
    </row>
    <row r="151" spans="2:11" ht="15" x14ac:dyDescent="0.25">
      <c r="B151" s="221" t="s">
        <v>179</v>
      </c>
      <c r="C151" s="212"/>
      <c r="D151" s="400"/>
      <c r="E151" s="401"/>
      <c r="F151" s="402"/>
      <c r="G151" s="386"/>
      <c r="H151" s="387"/>
      <c r="I151" s="213"/>
      <c r="J151"/>
      <c r="K151"/>
    </row>
    <row r="152" spans="2:11" ht="15" x14ac:dyDescent="0.25">
      <c r="B152" s="221" t="s">
        <v>180</v>
      </c>
      <c r="C152" s="212"/>
      <c r="D152" s="400"/>
      <c r="E152" s="401"/>
      <c r="F152" s="402"/>
      <c r="G152" s="386"/>
      <c r="H152" s="387"/>
      <c r="I152" s="213"/>
      <c r="J152"/>
      <c r="K152"/>
    </row>
    <row r="153" spans="2:11" ht="15" x14ac:dyDescent="0.25">
      <c r="B153" s="221" t="s">
        <v>181</v>
      </c>
      <c r="C153" s="212"/>
      <c r="D153" s="397" t="s">
        <v>187</v>
      </c>
      <c r="E153" s="398"/>
      <c r="F153" s="399"/>
      <c r="G153" s="386"/>
      <c r="H153" s="387"/>
      <c r="I153" s="213"/>
      <c r="J153"/>
      <c r="K153"/>
    </row>
    <row r="156" spans="2:11" ht="15" x14ac:dyDescent="0.2">
      <c r="B156" s="219" t="s">
        <v>1277</v>
      </c>
      <c r="C156" s="219" t="s">
        <v>1272</v>
      </c>
      <c r="D156" s="390" t="s">
        <v>182</v>
      </c>
      <c r="E156" s="391"/>
      <c r="F156" s="392"/>
      <c r="G156" s="393" t="s">
        <v>173</v>
      </c>
      <c r="H156" s="394"/>
      <c r="I156" s="225" t="s">
        <v>174</v>
      </c>
    </row>
    <row r="157" spans="2:11" ht="15" x14ac:dyDescent="0.25">
      <c r="B157" s="221" t="s">
        <v>1307</v>
      </c>
      <c r="C157" s="212"/>
      <c r="D157" s="397" t="s">
        <v>187</v>
      </c>
      <c r="E157" s="398"/>
      <c r="F157" s="399"/>
      <c r="G157" s="386"/>
      <c r="H157" s="387"/>
      <c r="I157" s="213"/>
    </row>
    <row r="158" spans="2:11" ht="15" x14ac:dyDescent="0.25">
      <c r="B158" s="221" t="s">
        <v>1308</v>
      </c>
      <c r="C158" s="212"/>
      <c r="D158" s="397" t="s">
        <v>187</v>
      </c>
      <c r="E158" s="398"/>
      <c r="F158" s="399"/>
      <c r="G158" s="386"/>
      <c r="H158" s="387"/>
      <c r="I158" s="213"/>
    </row>
    <row r="159" spans="2:11" ht="15" x14ac:dyDescent="0.25">
      <c r="B159" s="221" t="s">
        <v>1281</v>
      </c>
      <c r="C159" s="212"/>
      <c r="D159" s="400"/>
      <c r="E159" s="401"/>
      <c r="F159" s="402"/>
      <c r="G159" s="386"/>
      <c r="H159" s="387"/>
      <c r="I159" s="213"/>
    </row>
    <row r="160" spans="2:11" ht="15" x14ac:dyDescent="0.25">
      <c r="B160" s="221" t="s">
        <v>1280</v>
      </c>
      <c r="C160" s="212"/>
      <c r="D160" s="400"/>
      <c r="E160" s="401"/>
      <c r="F160" s="402"/>
      <c r="G160" s="386"/>
      <c r="H160" s="387"/>
      <c r="I160" s="213"/>
    </row>
    <row r="161" spans="2:9" ht="15" x14ac:dyDescent="0.25">
      <c r="B161" s="221" t="s">
        <v>1278</v>
      </c>
      <c r="C161" s="212"/>
      <c r="D161" s="400"/>
      <c r="E161" s="401"/>
      <c r="F161" s="402"/>
      <c r="G161" s="386"/>
      <c r="H161" s="387"/>
      <c r="I161" s="213"/>
    </row>
    <row r="162" spans="2:9" ht="15" x14ac:dyDescent="0.25">
      <c r="B162" s="221" t="s">
        <v>1279</v>
      </c>
      <c r="C162" s="212"/>
      <c r="D162" s="400"/>
      <c r="E162" s="401"/>
      <c r="F162" s="402"/>
      <c r="G162" s="386"/>
      <c r="H162" s="387"/>
      <c r="I162" s="213"/>
    </row>
    <row r="163" spans="2:9" ht="15" x14ac:dyDescent="0.25">
      <c r="B163" s="221" t="s">
        <v>1282</v>
      </c>
      <c r="C163" s="212"/>
      <c r="D163" s="400"/>
      <c r="E163" s="401"/>
      <c r="F163" s="402"/>
      <c r="G163" s="386"/>
      <c r="H163" s="387"/>
      <c r="I163" s="223" t="s">
        <v>187</v>
      </c>
    </row>
    <row r="164" spans="2:9" ht="15" x14ac:dyDescent="0.25">
      <c r="B164" s="220" t="s">
        <v>1321</v>
      </c>
      <c r="C164" s="212"/>
      <c r="D164" s="397" t="s">
        <v>187</v>
      </c>
      <c r="E164" s="398"/>
      <c r="F164" s="399"/>
      <c r="G164" s="386"/>
      <c r="H164" s="387"/>
      <c r="I164" s="213"/>
    </row>
  </sheetData>
  <mergeCells count="77">
    <mergeCell ref="D162:F162"/>
    <mergeCell ref="G162:H162"/>
    <mergeCell ref="D163:F163"/>
    <mergeCell ref="G163:H163"/>
    <mergeCell ref="D164:F164"/>
    <mergeCell ref="G164:H164"/>
    <mergeCell ref="D158:F158"/>
    <mergeCell ref="G158:H158"/>
    <mergeCell ref="D159:F159"/>
    <mergeCell ref="G159:H159"/>
    <mergeCell ref="D161:F161"/>
    <mergeCell ref="G161:H161"/>
    <mergeCell ref="D160:F160"/>
    <mergeCell ref="G160:H160"/>
    <mergeCell ref="D156:F156"/>
    <mergeCell ref="G156:H156"/>
    <mergeCell ref="D157:F157"/>
    <mergeCell ref="G157:H157"/>
    <mergeCell ref="G153:H153"/>
    <mergeCell ref="G147:H147"/>
    <mergeCell ref="G144:H144"/>
    <mergeCell ref="G143:H143"/>
    <mergeCell ref="D143:F143"/>
    <mergeCell ref="D144:F144"/>
    <mergeCell ref="G148:H148"/>
    <mergeCell ref="G149:H149"/>
    <mergeCell ref="G150:H150"/>
    <mergeCell ref="G151:H151"/>
    <mergeCell ref="G152:H152"/>
    <mergeCell ref="D148:F148"/>
    <mergeCell ref="D149:F149"/>
    <mergeCell ref="D153:F153"/>
    <mergeCell ref="D150:F150"/>
    <mergeCell ref="C140:C141"/>
    <mergeCell ref="D147:F147"/>
    <mergeCell ref="D151:F151"/>
    <mergeCell ref="D152:F152"/>
    <mergeCell ref="C138:C139"/>
    <mergeCell ref="C136:C137"/>
    <mergeCell ref="C134:C135"/>
    <mergeCell ref="G142:H142"/>
    <mergeCell ref="D140:F141"/>
    <mergeCell ref="D142:F142"/>
    <mergeCell ref="D134:F135"/>
    <mergeCell ref="D136:F137"/>
    <mergeCell ref="D138:F139"/>
    <mergeCell ref="I140:I141"/>
    <mergeCell ref="G126:H127"/>
    <mergeCell ref="G128:H129"/>
    <mergeCell ref="G130:H131"/>
    <mergeCell ref="G132:H133"/>
    <mergeCell ref="G134:H135"/>
    <mergeCell ref="G136:H137"/>
    <mergeCell ref="G138:H139"/>
    <mergeCell ref="G140:H141"/>
    <mergeCell ref="I126:I127"/>
    <mergeCell ref="I128:I129"/>
    <mergeCell ref="I130:I131"/>
    <mergeCell ref="I132:I133"/>
    <mergeCell ref="I134:I135"/>
    <mergeCell ref="I136:I137"/>
    <mergeCell ref="I138:I139"/>
    <mergeCell ref="C132:C133"/>
    <mergeCell ref="C130:C131"/>
    <mergeCell ref="C128:C129"/>
    <mergeCell ref="C126:C127"/>
    <mergeCell ref="D130:F131"/>
    <mergeCell ref="D132:F133"/>
    <mergeCell ref="G8:H8"/>
    <mergeCell ref="D125:F125"/>
    <mergeCell ref="D126:F127"/>
    <mergeCell ref="D128:F129"/>
    <mergeCell ref="G125:H125"/>
    <mergeCell ref="D99:G99"/>
    <mergeCell ref="D100:G100"/>
    <mergeCell ref="D101:G101"/>
    <mergeCell ref="D102:G102"/>
  </mergeCells>
  <conditionalFormatting sqref="C28 D142">
    <cfRule type="containsBlanks" dxfId="106" priority="78">
      <formula>LEN(TRIM(C28))=0</formula>
    </cfRule>
  </conditionalFormatting>
  <conditionalFormatting sqref="C51">
    <cfRule type="containsBlanks" dxfId="105" priority="76">
      <formula>LEN(TRIM(C51))=0</formula>
    </cfRule>
  </conditionalFormatting>
  <conditionalFormatting sqref="C55">
    <cfRule type="containsBlanks" dxfId="104" priority="75">
      <formula>LEN(TRIM(C55))=0</formula>
    </cfRule>
  </conditionalFormatting>
  <conditionalFormatting sqref="C66">
    <cfRule type="containsBlanks" dxfId="103" priority="74">
      <formula>LEN(TRIM(C66))=0</formula>
    </cfRule>
  </conditionalFormatting>
  <conditionalFormatting sqref="G144">
    <cfRule type="containsBlanks" dxfId="102" priority="50">
      <formula>LEN(TRIM(G144))=0</formula>
    </cfRule>
  </conditionalFormatting>
  <conditionalFormatting sqref="G143">
    <cfRule type="containsBlanks" dxfId="101" priority="49">
      <formula>LEN(TRIM(G143))=0</formula>
    </cfRule>
  </conditionalFormatting>
  <conditionalFormatting sqref="D144">
    <cfRule type="containsBlanks" dxfId="100" priority="61">
      <formula>LEN(TRIM(D144))=0</formula>
    </cfRule>
  </conditionalFormatting>
  <conditionalFormatting sqref="D143">
    <cfRule type="containsBlanks" dxfId="99" priority="62">
      <formula>LEN(TRIM(D143))=0</formula>
    </cfRule>
  </conditionalFormatting>
  <conditionalFormatting sqref="D162">
    <cfRule type="containsBlanks" dxfId="98" priority="25">
      <formula>LEN(TRIM(D162))=0</formula>
    </cfRule>
  </conditionalFormatting>
  <conditionalFormatting sqref="G142">
    <cfRule type="containsBlanks" dxfId="97" priority="48">
      <formula>LEN(TRIM(G142))=0</formula>
    </cfRule>
  </conditionalFormatting>
  <conditionalFormatting sqref="I158:I159 I161:I162 I164">
    <cfRule type="containsBlanks" dxfId="96" priority="28">
      <formula>LEN(TRIM(I158))=0</formula>
    </cfRule>
  </conditionalFormatting>
  <conditionalFormatting sqref="D159">
    <cfRule type="containsBlanks" dxfId="95" priority="27">
      <formula>LEN(TRIM(D159))=0</formula>
    </cfRule>
  </conditionalFormatting>
  <conditionalFormatting sqref="D161">
    <cfRule type="containsBlanks" dxfId="94" priority="26">
      <formula>LEN(TRIM(D161))=0</formula>
    </cfRule>
  </conditionalFormatting>
  <conditionalFormatting sqref="G160">
    <cfRule type="containsBlanks" dxfId="93" priority="23">
      <formula>LEN(TRIM(G160))=0</formula>
    </cfRule>
  </conditionalFormatting>
  <conditionalFormatting sqref="C160">
    <cfRule type="containsBlanks" dxfId="92" priority="24">
      <formula>LEN(TRIM(C160))=0</formula>
    </cfRule>
  </conditionalFormatting>
  <conditionalFormatting sqref="I160">
    <cfRule type="containsBlanks" dxfId="91" priority="22">
      <formula>LEN(TRIM(I160))=0</formula>
    </cfRule>
  </conditionalFormatting>
  <conditionalFormatting sqref="D160">
    <cfRule type="containsBlanks" dxfId="90" priority="21">
      <formula>LEN(TRIM(D160))=0</formula>
    </cfRule>
  </conditionalFormatting>
  <conditionalFormatting sqref="C148:C153">
    <cfRule type="containsBlanks" dxfId="89" priority="39">
      <formula>LEN(TRIM(C148))=0</formula>
    </cfRule>
  </conditionalFormatting>
  <conditionalFormatting sqref="G148:G153">
    <cfRule type="containsBlanks" dxfId="88" priority="38">
      <formula>LEN(TRIM(G148))=0</formula>
    </cfRule>
  </conditionalFormatting>
  <conditionalFormatting sqref="I148">
    <cfRule type="containsBlanks" dxfId="87" priority="37">
      <formula>LEN(TRIM(I148))=0</formula>
    </cfRule>
  </conditionalFormatting>
  <conditionalFormatting sqref="I149:I153">
    <cfRule type="containsBlanks" dxfId="86" priority="36">
      <formula>LEN(TRIM(I149))=0</formula>
    </cfRule>
  </conditionalFormatting>
  <conditionalFormatting sqref="D150">
    <cfRule type="containsBlanks" dxfId="85" priority="35">
      <formula>LEN(TRIM(D150))=0</formula>
    </cfRule>
  </conditionalFormatting>
  <conditionalFormatting sqref="D151">
    <cfRule type="containsBlanks" dxfId="84" priority="34">
      <formula>LEN(TRIM(D151))=0</formula>
    </cfRule>
  </conditionalFormatting>
  <conditionalFormatting sqref="D152">
    <cfRule type="containsBlanks" dxfId="83" priority="33">
      <formula>LEN(TRIM(D152))=0</formula>
    </cfRule>
  </conditionalFormatting>
  <conditionalFormatting sqref="C157:C159 C161:C164">
    <cfRule type="containsBlanks" dxfId="82" priority="31">
      <formula>LEN(TRIM(C157))=0</formula>
    </cfRule>
  </conditionalFormatting>
  <conditionalFormatting sqref="G157:G159 G161:G164">
    <cfRule type="containsBlanks" dxfId="81" priority="30">
      <formula>LEN(TRIM(G157))=0</formula>
    </cfRule>
  </conditionalFormatting>
  <conditionalFormatting sqref="I157">
    <cfRule type="containsBlanks" dxfId="80" priority="29">
      <formula>LEN(TRIM(I157))=0</formula>
    </cfRule>
  </conditionalFormatting>
  <conditionalFormatting sqref="D163">
    <cfRule type="containsBlanks" dxfId="79" priority="20">
      <formula>LEN(TRIM(D163))=0</formula>
    </cfRule>
  </conditionalFormatting>
  <conditionalFormatting sqref="D140">
    <cfRule type="containsBlanks" dxfId="78" priority="19">
      <formula>LEN(TRIM(D140))=0</formula>
    </cfRule>
  </conditionalFormatting>
  <conditionalFormatting sqref="G140">
    <cfRule type="containsBlanks" dxfId="77" priority="18">
      <formula>LEN(TRIM(G140))=0</formula>
    </cfRule>
  </conditionalFormatting>
  <conditionalFormatting sqref="I140">
    <cfRule type="containsBlanks" dxfId="76" priority="17">
      <formula>LEN(TRIM(I140))=0</formula>
    </cfRule>
  </conditionalFormatting>
  <conditionalFormatting sqref="D126">
    <cfRule type="containsBlanks" dxfId="75" priority="16">
      <formula>LEN(TRIM(D126))=0</formula>
    </cfRule>
  </conditionalFormatting>
  <conditionalFormatting sqref="D128">
    <cfRule type="containsBlanks" dxfId="74" priority="15">
      <formula>LEN(TRIM(D128))=0</formula>
    </cfRule>
  </conditionalFormatting>
  <conditionalFormatting sqref="D130">
    <cfRule type="containsBlanks" dxfId="73" priority="14">
      <formula>LEN(TRIM(D130))=0</formula>
    </cfRule>
  </conditionalFormatting>
  <conditionalFormatting sqref="D132">
    <cfRule type="containsBlanks" dxfId="72" priority="13">
      <formula>LEN(TRIM(D132))=0</formula>
    </cfRule>
  </conditionalFormatting>
  <conditionalFormatting sqref="D134">
    <cfRule type="containsBlanks" dxfId="71" priority="12">
      <formula>LEN(TRIM(D134))=0</formula>
    </cfRule>
  </conditionalFormatting>
  <conditionalFormatting sqref="D136">
    <cfRule type="containsBlanks" dxfId="70" priority="11">
      <formula>LEN(TRIM(D136))=0</formula>
    </cfRule>
  </conditionalFormatting>
  <conditionalFormatting sqref="D138">
    <cfRule type="containsBlanks" dxfId="69" priority="10">
      <formula>LEN(TRIM(D138))=0</formula>
    </cfRule>
  </conditionalFormatting>
  <conditionalFormatting sqref="G126">
    <cfRule type="containsBlanks" dxfId="68" priority="9">
      <formula>LEN(TRIM(G126))=0</formula>
    </cfRule>
  </conditionalFormatting>
  <conditionalFormatting sqref="G128">
    <cfRule type="containsBlanks" dxfId="67" priority="8">
      <formula>LEN(TRIM(G128))=0</formula>
    </cfRule>
  </conditionalFormatting>
  <conditionalFormatting sqref="G138">
    <cfRule type="containsBlanks" dxfId="66" priority="7">
      <formula>LEN(TRIM(G138))=0</formula>
    </cfRule>
  </conditionalFormatting>
  <conditionalFormatting sqref="G130">
    <cfRule type="containsBlanks" dxfId="65" priority="6">
      <formula>LEN(TRIM(G130))=0</formula>
    </cfRule>
  </conditionalFormatting>
  <conditionalFormatting sqref="G132">
    <cfRule type="containsBlanks" dxfId="64" priority="5">
      <formula>LEN(TRIM(G132))=0</formula>
    </cfRule>
  </conditionalFormatting>
  <conditionalFormatting sqref="G134">
    <cfRule type="containsBlanks" dxfId="63" priority="4">
      <formula>LEN(TRIM(G134))=0</formula>
    </cfRule>
  </conditionalFormatting>
  <conditionalFormatting sqref="G136">
    <cfRule type="containsBlanks" dxfId="62" priority="3">
      <formula>LEN(TRIM(G136))=0</formula>
    </cfRule>
  </conditionalFormatting>
  <conditionalFormatting sqref="I126">
    <cfRule type="containsBlanks" dxfId="61" priority="2">
      <formula>LEN(TRIM(I126))=0</formula>
    </cfRule>
  </conditionalFormatting>
  <conditionalFormatting sqref="I128 I130 I132 I134 I136 I138">
    <cfRule type="containsBlanks" dxfId="60" priority="1">
      <formula>LEN(TRIM(I128))=0</formula>
    </cfRule>
  </conditionalFormatting>
  <dataValidations disablePrompts="1" count="3">
    <dataValidation type="list" allowBlank="1" showInputMessage="1" showErrorMessage="1" sqref="C28 C42 C51 C55 C66" xr:uid="{00000000-0002-0000-0200-000000000000}">
      <formula1>Thermal_cycler</formula1>
    </dataValidation>
    <dataValidation type="custom" allowBlank="1" showInputMessage="1" showErrorMessage="1" errorTitle="Incorrect date format" error="Please enter the date as DD/MM/YYY" sqref="I164 G148:G153 G142:G144 I148:I153 G157:G164 I157:I162 I132 I134 I136 G126 G128 I138 G130 I140 G140 G132 G134 G138 G136 I126 I128 I130" xr:uid="{00000000-0002-0000-0200-000001000000}">
      <formula1>AND(ISNUMBER(G126),LEFT(CELL("format",G126),1)="D")</formula1>
    </dataValidation>
    <dataValidation type="list" allowBlank="1" showInputMessage="1" showErrorMessage="1" sqref="C97" xr:uid="{00000000-0002-0000-0200-000002000000}">
      <formula1>NGS_instrument</formula1>
    </dataValidation>
  </dataValidations>
  <pageMargins left="0.70866141732283472" right="0.70866141732283472" top="0.74803149606299213" bottom="0.74803149606299213" header="0.31496062992125984" footer="0.31496062992125984"/>
  <pageSetup paperSize="9" scale="76" orientation="portrait" r:id="rId1"/>
  <headerFooter>
    <oddHeader>&amp;L&amp;G&amp;RPage &amp;P of &amp;N</oddHeader>
    <oddFooter xml:space="preserve">&amp;L&amp;9Bristol Genetics Laboratory     
BGL/TECH/NGS/FORM/2 V3
Active date of this version: 14/02/2023 &amp;C&amp;9Owner: HTF USER&amp;R&amp;9Approver: HTF USER
</oddFooter>
  </headerFooter>
  <rowBreaks count="3" manualBreakCount="3">
    <brk id="32" max="8" man="1"/>
    <brk id="71" max="8" man="1"/>
    <brk id="115" max="8" man="1"/>
  </rowBreaks>
  <drawing r:id="rId2"/>
  <legacyDrawingHF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200-000003000000}">
          <x14:formula1>
            <xm:f>'TSO500 Booking'!$V$2:$V$7</xm:f>
          </x14:formula1>
          <xm:sqref>C96 H96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Q160"/>
  <sheetViews>
    <sheetView showGridLines="0" topLeftCell="F1" zoomScale="80" zoomScaleNormal="80" zoomScaleSheetLayoutView="80" workbookViewId="0">
      <selection activeCell="T19" sqref="T19"/>
    </sheetView>
  </sheetViews>
  <sheetFormatPr defaultRowHeight="15" x14ac:dyDescent="0.25"/>
  <cols>
    <col min="1" max="1" width="6.85546875" customWidth="1"/>
    <col min="2" max="2" width="20.7109375" customWidth="1"/>
    <col min="3" max="5" width="16.7109375" customWidth="1"/>
    <col min="6" max="6" width="12.7109375" customWidth="1"/>
    <col min="7" max="7" width="13.5703125" bestFit="1" customWidth="1"/>
    <col min="8" max="8" width="12.28515625" customWidth="1"/>
    <col min="9" max="9" width="11.85546875" customWidth="1"/>
    <col min="10" max="10" width="11.28515625" customWidth="1"/>
    <col min="11" max="11" width="19" customWidth="1"/>
    <col min="13" max="16" width="10.7109375" customWidth="1"/>
    <col min="17" max="17" width="7.42578125" customWidth="1"/>
    <col min="18" max="18" width="19" customWidth="1"/>
    <col min="19" max="19" width="13.42578125" customWidth="1"/>
    <col min="20" max="20" width="25.140625" bestFit="1" customWidth="1"/>
    <col min="21" max="21" width="19.5703125" bestFit="1" customWidth="1"/>
    <col min="22" max="22" width="12" customWidth="1"/>
    <col min="23" max="23" width="17" bestFit="1" customWidth="1"/>
    <col min="24" max="24" width="11.42578125" customWidth="1"/>
    <col min="25" max="25" width="12.7109375" customWidth="1"/>
    <col min="26" max="26" width="13.5703125" bestFit="1" customWidth="1"/>
    <col min="27" max="27" width="10.5703125" customWidth="1"/>
    <col min="28" max="29" width="9.7109375" customWidth="1"/>
    <col min="42" max="43" width="0" hidden="1" customWidth="1"/>
  </cols>
  <sheetData>
    <row r="1" spans="1:43" x14ac:dyDescent="0.25">
      <c r="A1" s="48" t="s">
        <v>264</v>
      </c>
      <c r="D1" s="48" t="s">
        <v>164</v>
      </c>
      <c r="E1" s="35"/>
      <c r="F1" s="35"/>
      <c r="H1" s="406" t="s">
        <v>122</v>
      </c>
      <c r="I1" s="407"/>
      <c r="Q1" s="48" t="s">
        <v>265</v>
      </c>
      <c r="T1" s="48" t="s">
        <v>168</v>
      </c>
      <c r="U1" s="35"/>
      <c r="X1" s="406" t="s">
        <v>123</v>
      </c>
      <c r="Y1" s="407"/>
    </row>
    <row r="2" spans="1:43" x14ac:dyDescent="0.25">
      <c r="A2" s="74" t="s">
        <v>267</v>
      </c>
      <c r="D2" s="49" t="s">
        <v>165</v>
      </c>
      <c r="E2" s="197"/>
      <c r="H2" s="43" t="s">
        <v>1248</v>
      </c>
      <c r="I2" s="44" t="s">
        <v>1249</v>
      </c>
      <c r="K2" t="s">
        <v>1305</v>
      </c>
      <c r="L2">
        <v>150</v>
      </c>
      <c r="Q2" s="74" t="s">
        <v>259</v>
      </c>
      <c r="T2" s="49" t="s">
        <v>165</v>
      </c>
      <c r="U2" s="197"/>
      <c r="X2" s="43" t="s">
        <v>1248</v>
      </c>
      <c r="Y2" s="44" t="s">
        <v>1249</v>
      </c>
    </row>
    <row r="3" spans="1:43" x14ac:dyDescent="0.25">
      <c r="A3" s="80" t="str">
        <f>IF('TSO500 Booking'!$A$9="","",'TSO500 Booking'!$C3)</f>
        <v>2302738</v>
      </c>
      <c r="D3" s="49" t="s">
        <v>166</v>
      </c>
      <c r="E3" s="213"/>
      <c r="G3" s="358" t="str">
        <f>IF('TSO500 Booking'!$F$3="","Select workflow type",'TSO500 Booking'!$F$3)</f>
        <v>Automated</v>
      </c>
      <c r="H3" s="45">
        <f>IF($G$3="Manual",'TSO500 Booking'!$AD$2,IF($G$3="Automated",'TSO500 Booking'!$AD$3,""))</f>
        <v>3.3</v>
      </c>
      <c r="I3" s="45">
        <f>IF($G$3="Manual",'TSO500 Booking'!$AE$2,IF($G$3="Automated",'TSO500 Booking'!$AE$3,""))</f>
        <v>14</v>
      </c>
      <c r="K3" t="s">
        <v>1306</v>
      </c>
      <c r="L3">
        <v>300</v>
      </c>
      <c r="Q3" s="80" t="str">
        <f>IF('TSO500 Booking'!$A$9="","",'TSO500 Booking'!$C4)</f>
        <v>2302737</v>
      </c>
      <c r="T3" s="49" t="s">
        <v>166</v>
      </c>
      <c r="U3" s="213"/>
      <c r="W3" s="358" t="str">
        <f>IF('TSO500 Booking'!$F$3="","Select workflow type",'TSO500 Booking'!$F$3)</f>
        <v>Automated</v>
      </c>
      <c r="X3" s="45">
        <f>IF($W$3="Manual",'TSO500 Booking'!$AF$2,IF($W$3="Automated",'TSO500 Booking'!$AF$3,""))</f>
        <v>9.4</v>
      </c>
      <c r="Y3" s="45">
        <f>IF($W$3="Manual",'TSO500 Booking'!$AG$2,IF($W$3="Automated",'TSO500 Booking'!$AG$3,""))</f>
        <v>10.5</v>
      </c>
    </row>
    <row r="4" spans="1:43" x14ac:dyDescent="0.25">
      <c r="D4" s="78"/>
      <c r="E4" s="79"/>
      <c r="T4" s="49" t="s">
        <v>167</v>
      </c>
      <c r="U4" s="213"/>
    </row>
    <row r="5" spans="1:43" ht="15.75" thickBot="1" x14ac:dyDescent="0.3">
      <c r="L5" s="31"/>
      <c r="M5" s="31"/>
      <c r="N5" s="31"/>
    </row>
    <row r="6" spans="1:43" ht="15.75" thickBot="1" x14ac:dyDescent="0.3">
      <c r="H6" s="409" t="s">
        <v>161</v>
      </c>
      <c r="I6" s="410"/>
      <c r="L6" s="408"/>
      <c r="M6" s="408"/>
      <c r="N6" s="408"/>
      <c r="X6" s="409" t="s">
        <v>161</v>
      </c>
      <c r="Y6" s="410"/>
    </row>
    <row r="7" spans="1:43" ht="59.25" customHeight="1" x14ac:dyDescent="0.25">
      <c r="A7" s="75" t="s">
        <v>243</v>
      </c>
      <c r="B7" s="50" t="s">
        <v>156</v>
      </c>
      <c r="C7" s="37" t="s">
        <v>9</v>
      </c>
      <c r="D7" s="37" t="s">
        <v>157</v>
      </c>
      <c r="E7" s="37" t="s">
        <v>262</v>
      </c>
      <c r="F7" s="37" t="s">
        <v>349</v>
      </c>
      <c r="G7" s="37" t="s">
        <v>158</v>
      </c>
      <c r="H7" s="37" t="s">
        <v>159</v>
      </c>
      <c r="I7" s="208" t="s">
        <v>160</v>
      </c>
      <c r="J7" s="214" t="s">
        <v>1245</v>
      </c>
      <c r="K7" s="236" t="s">
        <v>330</v>
      </c>
      <c r="L7" s="238" t="s">
        <v>329</v>
      </c>
      <c r="M7" s="353" t="s">
        <v>263</v>
      </c>
      <c r="N7" s="77" t="s">
        <v>1414</v>
      </c>
      <c r="O7" s="77" t="s">
        <v>1413</v>
      </c>
      <c r="Q7" s="75" t="s">
        <v>243</v>
      </c>
      <c r="R7" s="50" t="s">
        <v>156</v>
      </c>
      <c r="S7" s="37" t="s">
        <v>9</v>
      </c>
      <c r="T7" s="37" t="s">
        <v>157</v>
      </c>
      <c r="U7" s="37" t="s">
        <v>262</v>
      </c>
      <c r="V7" s="37" t="s">
        <v>349</v>
      </c>
      <c r="W7" s="37" t="s">
        <v>158</v>
      </c>
      <c r="X7" s="37" t="s">
        <v>159</v>
      </c>
      <c r="Y7" s="37" t="s">
        <v>163</v>
      </c>
      <c r="Z7" s="354" t="s">
        <v>263</v>
      </c>
      <c r="AA7" s="77" t="s">
        <v>1414</v>
      </c>
    </row>
    <row r="8" spans="1:43" ht="17.25" customHeight="1" x14ac:dyDescent="0.25">
      <c r="A8" s="36" t="str">
        <f ca="1">IF(C8="","",INDEX('TSO500 Script'!$G$2:$G$97,MATCH('Samples Dilution + Norm'!C8,'TSO500 Script'!$C$2:$C$97,0)))</f>
        <v>A5</v>
      </c>
      <c r="B8" s="38" t="str">
        <f ca="1">IF(C8="","",INDEX('TSO500 Booking'!$C$9:$C$104,MATCH('Samples Dilution + Norm'!C8,'TSO500 Booking'!$J$9:$J$104,0))&amp;" "&amp;INDEX('TSO500 Booking'!$D$9:$D$104,MATCH('Samples Dilution + Norm'!$C8,'TSO500 Booking'!$J$9:$J$104,0)))</f>
        <v>Edward MASTERS</v>
      </c>
      <c r="C8" s="36" t="str">
        <f ca="1">'TSO500 Script'!AB2</f>
        <v>B2227181-003</v>
      </c>
      <c r="D8" s="36" t="str">
        <f ca="1">IF(C8="","",INDEX('TSO500 Booking'!$F$9:$F$104,MATCH('Samples Dilution + Norm'!C8,'TSO500 Booking'!$J$9:$J$104,0)))</f>
        <v>687/H35</v>
      </c>
      <c r="E8" s="336">
        <v>92.8</v>
      </c>
      <c r="F8" s="36" t="str">
        <f t="shared" ref="F8:F40" si="0">IF(E8 &gt;($H$3*20), "Yes", "")</f>
        <v>Yes</v>
      </c>
      <c r="G8" s="36">
        <f>IF(F8="Yes", E8/10, "")</f>
        <v>9.2799999999999994</v>
      </c>
      <c r="H8" s="92">
        <f>IF($E8="","",($I$3-I8))</f>
        <v>9.0215517241379324</v>
      </c>
      <c r="I8" s="209">
        <f t="shared" ref="I8:I40" si="1">IF($E8="","",(IF(AND($E8&gt;($H$3*20)),(($H$3*$I$3)/$G8),($H$3*$I$3/($E8+0.01)))))</f>
        <v>4.9784482758620685</v>
      </c>
      <c r="J8" s="339"/>
      <c r="K8" s="340"/>
      <c r="L8" s="210" t="str">
        <f t="shared" ref="L8:L39" si="2">IF(J8="","",(IF(AND(J8&gt;$L$2,J8&lt;$L$3),("ACCEPT"),(IF($K8&gt;4000,("DILUTE"),("RE_Fragment"))))))</f>
        <v/>
      </c>
      <c r="M8" s="351">
        <v>18.3</v>
      </c>
      <c r="N8" s="347" t="str">
        <f t="shared" ref="N8:N39" si="3">IF(M8="","",IF($M8&gt;2.99,"Pass","Fail"))</f>
        <v>Pass</v>
      </c>
      <c r="O8" s="347"/>
      <c r="Q8" s="36" t="str">
        <f ca="1">IF(S8="","",INDEX('TSO500 Script'!$G$2:$G$97,MATCH('Samples Dilution + Norm'!S8,'TSO500 Script'!$C$2:$C$97,0)))</f>
        <v>A1</v>
      </c>
      <c r="R8" s="38" t="str">
        <f ca="1">IF(S8="","",INDEX('TSO500 Booking'!$C$9:$C$104,MATCH('Samples Dilution + Norm'!S8,'TSO500 Booking'!$J$9:$J$104,0))&amp;" "&amp;INDEX('TSO500 Booking'!$D$9:$D$104,MATCH('Samples Dilution + Norm'!$S8,'TSO500 Booking'!$J$9:$J$104,0)))</f>
        <v>Helen SPILLER</v>
      </c>
      <c r="S8" s="36" t="str">
        <f ca="1">'TSO500 Script'!AA2</f>
        <v>B2303375-003</v>
      </c>
      <c r="T8" s="36" t="str">
        <f ca="1">IF(S8="","",INDEX('TSO500 Booking'!$F$9:$F$104,MATCH('Samples Dilution + Norm'!S8,'TSO500 Booking'!$J$9:$J$104,0)))</f>
        <v>47/B9</v>
      </c>
      <c r="U8" s="336">
        <v>0</v>
      </c>
      <c r="V8" s="36" t="str">
        <f t="shared" ref="V8:V39" si="4">IF(U8 &gt;($X$3*10), "Yes", "")</f>
        <v/>
      </c>
      <c r="W8" s="36" t="str">
        <f>IF(V8 ="Yes", U8/10, "")</f>
        <v/>
      </c>
      <c r="X8" s="92">
        <f t="shared" ref="X8:X39" si="5">IF(U8="","",($Y$3-Y8))</f>
        <v>-9859.5</v>
      </c>
      <c r="Y8" s="92">
        <f t="shared" ref="Y8:Y39" si="6">IF(U8="","",(IF(AND($U8&gt;($X$3*10)),(($X$3*$Y$3)/$W8),($X$3*$Y$3/($U8+0.01)))))</f>
        <v>9870</v>
      </c>
      <c r="Z8" s="340">
        <v>10</v>
      </c>
      <c r="AA8" s="347" t="str">
        <f t="shared" ref="AA8:AA39" si="7">IF(Z8="","",IF($Z8&gt;2.99,"Pass","Fail"))</f>
        <v>Pass</v>
      </c>
    </row>
    <row r="9" spans="1:43" ht="17.25" customHeight="1" x14ac:dyDescent="0.25">
      <c r="A9" s="36" t="str">
        <f ca="1">IF(C9="","",INDEX('TSO500 Script'!$G$2:$G$97,MATCH('Samples Dilution + Norm'!C9,'TSO500 Script'!$C$2:$C$97,0)))</f>
        <v>B5</v>
      </c>
      <c r="B9" s="38" t="str">
        <f ca="1">IF(C9="","",INDEX('TSO500 Booking'!$C$9:$C$104,MATCH('Samples Dilution + Norm'!C9,'TSO500 Booking'!$J$9:$J$104,0))&amp;" "&amp;INDEX('TSO500 Booking'!$D$9:$D$104,MATCH('Samples Dilution + Norm'!$C9,'TSO500 Booking'!$J$9:$J$104,0)))</f>
        <v>Carol-Anne BURROUGHS</v>
      </c>
      <c r="C9" s="36" t="str">
        <f ca="1">'TSO500 Script'!AB3</f>
        <v>B2300179-003</v>
      </c>
      <c r="D9" s="36" t="str">
        <f ca="1">IF(C9="","",INDEX('TSO500 Booking'!$F$9:$F$104,MATCH('Samples Dilution + Norm'!C9,'TSO500 Booking'!$J$9:$J$104,0)))</f>
        <v>713/B17</v>
      </c>
      <c r="E9" s="336">
        <v>70.8</v>
      </c>
      <c r="F9" s="36" t="str">
        <f t="shared" si="0"/>
        <v>Yes</v>
      </c>
      <c r="G9" s="36">
        <f t="shared" ref="G9:G40" si="8">IF(F9="Yes", E9/10, "")</f>
        <v>7.08</v>
      </c>
      <c r="H9" s="92">
        <f t="shared" ref="H9:H40" si="9">IF($E9="","",($I$3-I9))</f>
        <v>7.4745762711864412</v>
      </c>
      <c r="I9" s="209">
        <f t="shared" si="1"/>
        <v>6.5254237288135588</v>
      </c>
      <c r="J9" s="339"/>
      <c r="K9" s="340"/>
      <c r="L9" s="210" t="str">
        <f t="shared" si="2"/>
        <v/>
      </c>
      <c r="M9" s="351">
        <v>20.8</v>
      </c>
      <c r="N9" s="347" t="str">
        <f t="shared" si="3"/>
        <v>Pass</v>
      </c>
      <c r="O9" s="347"/>
      <c r="Q9" s="36" t="str">
        <f ca="1">IF(S9="","",INDEX('TSO500 Script'!$G$2:$G$97,MATCH('Samples Dilution + Norm'!S9,'TSO500 Script'!$C$2:$C$97,0)))</f>
        <v>B1</v>
      </c>
      <c r="R9" s="38" t="str">
        <f ca="1">IF(S9="","",INDEX('TSO500 Booking'!$C$9:$C$104,MATCH('Samples Dilution + Norm'!S9,'TSO500 Booking'!$J$9:$J$104,0))&amp;" "&amp;INDEX('TSO500 Booking'!$D$9:$D$104,MATCH('Samples Dilution + Norm'!$S9,'TSO500 Booking'!$J$9:$J$104,0)))</f>
        <v>Mark FRICKER</v>
      </c>
      <c r="S9" s="36" t="str">
        <f ca="1">'TSO500 Script'!AA3</f>
        <v>B2303416-002</v>
      </c>
      <c r="T9" s="36" t="str">
        <f ca="1">IF(S9="","",INDEX('TSO500 Booking'!$F$9:$F$104,MATCH('Samples Dilution + Norm'!S9,'TSO500 Booking'!$J$9:$J$104,0)))</f>
        <v>47/B13</v>
      </c>
      <c r="U9" s="336">
        <v>17.5</v>
      </c>
      <c r="V9" s="36" t="str">
        <f t="shared" si="4"/>
        <v/>
      </c>
      <c r="W9" s="36" t="str">
        <f t="shared" ref="W9:W39" si="10">IF(V9 ="Yes", U9/10, "")</f>
        <v/>
      </c>
      <c r="X9" s="92">
        <f t="shared" si="5"/>
        <v>4.8632210165619654</v>
      </c>
      <c r="Y9" s="92">
        <f t="shared" si="6"/>
        <v>5.6367789834380346</v>
      </c>
      <c r="Z9" s="340">
        <v>4.88</v>
      </c>
      <c r="AA9" s="347" t="str">
        <f t="shared" si="7"/>
        <v>Pass</v>
      </c>
    </row>
    <row r="10" spans="1:43" ht="17.25" customHeight="1" x14ac:dyDescent="0.25">
      <c r="A10" s="36" t="str">
        <f ca="1">IF(C10="","",INDEX('TSO500 Script'!$G$2:$G$97,MATCH('Samples Dilution + Norm'!C10,'TSO500 Script'!$C$2:$C$97,0)))</f>
        <v>C5</v>
      </c>
      <c r="B10" s="38" t="str">
        <f ca="1">IF(C10="","",INDEX('TSO500 Booking'!$C$9:$C$104,MATCH('Samples Dilution + Norm'!C10,'TSO500 Booking'!$J$9:$J$104,0))&amp;" "&amp;INDEX('TSO500 Booking'!$D$9:$D$104,MATCH('Samples Dilution + Norm'!$C10,'TSO500 Booking'!$J$9:$J$104,0)))</f>
        <v>Alison NELMS</v>
      </c>
      <c r="C10" s="36" t="str">
        <f ca="1">'TSO500 Script'!AB4</f>
        <v>B2300910-003</v>
      </c>
      <c r="D10" s="36" t="str">
        <f ca="1">IF(C10="","",INDEX('TSO500 Booking'!$F$9:$F$104,MATCH('Samples Dilution + Norm'!C10,'TSO500 Booking'!$J$9:$J$104,0)))</f>
        <v>714/J1</v>
      </c>
      <c r="E10" s="336">
        <v>149</v>
      </c>
      <c r="F10" s="36" t="str">
        <f t="shared" si="0"/>
        <v>Yes</v>
      </c>
      <c r="G10" s="36">
        <f t="shared" si="8"/>
        <v>14.9</v>
      </c>
      <c r="H10" s="92">
        <f t="shared" si="9"/>
        <v>10.899328859060404</v>
      </c>
      <c r="I10" s="209">
        <f t="shared" si="1"/>
        <v>3.1006711409395971</v>
      </c>
      <c r="J10" s="339"/>
      <c r="K10" s="340"/>
      <c r="L10" s="210" t="str">
        <f t="shared" si="2"/>
        <v/>
      </c>
      <c r="M10" s="351">
        <v>24</v>
      </c>
      <c r="N10" s="347" t="str">
        <f t="shared" si="3"/>
        <v>Pass</v>
      </c>
      <c r="O10" s="347"/>
      <c r="Q10" s="36" t="str">
        <f ca="1">IF(S10="","",INDEX('TSO500 Script'!$G$2:$G$97,MATCH('Samples Dilution + Norm'!S10,'TSO500 Script'!$C$2:$C$97,0)))</f>
        <v>C1</v>
      </c>
      <c r="R10" s="38" t="str">
        <f ca="1">IF(S10="","",INDEX('TSO500 Booking'!$C$9:$C$104,MATCH('Samples Dilution + Norm'!S10,'TSO500 Booking'!$J$9:$J$104,0))&amp;" "&amp;INDEX('TSO500 Booking'!$D$9:$D$104,MATCH('Samples Dilution + Norm'!$S10,'TSO500 Booking'!$J$9:$J$104,0)))</f>
        <v>Susan HOBSON</v>
      </c>
      <c r="S10" s="36" t="str">
        <f ca="1">'TSO500 Script'!AA4</f>
        <v>B2303420-002</v>
      </c>
      <c r="T10" s="36" t="str">
        <f ca="1">IF(S10="","",INDEX('TSO500 Booking'!$F$9:$F$104,MATCH('Samples Dilution + Norm'!S10,'TSO500 Booking'!$J$9:$J$104,0)))</f>
        <v>47/B17</v>
      </c>
      <c r="U10" s="336">
        <v>18.899999999999999</v>
      </c>
      <c r="V10" s="36" t="str">
        <f t="shared" si="4"/>
        <v/>
      </c>
      <c r="W10" s="36" t="str">
        <f t="shared" si="10"/>
        <v/>
      </c>
      <c r="X10" s="92">
        <f t="shared" si="5"/>
        <v>5.2805393971443682</v>
      </c>
      <c r="Y10" s="92">
        <f t="shared" si="6"/>
        <v>5.2194606028556318</v>
      </c>
      <c r="Z10" s="340">
        <v>0.82799999999999996</v>
      </c>
      <c r="AA10" s="347" t="str">
        <f t="shared" si="7"/>
        <v>Fail</v>
      </c>
    </row>
    <row r="11" spans="1:43" ht="17.25" customHeight="1" x14ac:dyDescent="0.25">
      <c r="A11" s="36" t="str">
        <f ca="1">IF(C11="","",INDEX('TSO500 Script'!$G$2:$G$97,MATCH('Samples Dilution + Norm'!C11,'TSO500 Script'!$C$2:$C$97,0)))</f>
        <v>D5</v>
      </c>
      <c r="B11" s="38" t="str">
        <f ca="1">IF(C11="","",INDEX('TSO500 Booking'!$C$9:$C$104,MATCH('Samples Dilution + Norm'!C11,'TSO500 Booking'!$J$9:$J$104,0))&amp;" "&amp;INDEX('TSO500 Booking'!$D$9:$D$104,MATCH('Samples Dilution + Norm'!$C11,'TSO500 Booking'!$J$9:$J$104,0)))</f>
        <v>Stephen HODGE</v>
      </c>
      <c r="C11" s="36" t="str">
        <f ca="1">'TSO500 Script'!AB5</f>
        <v>B2301055-005</v>
      </c>
      <c r="D11" s="36" t="str">
        <f ca="1">IF(C11="","",INDEX('TSO500 Booking'!$F$9:$F$104,MATCH('Samples Dilution + Norm'!C11,'TSO500 Booking'!$J$9:$J$104,0)))</f>
        <v>715/A3</v>
      </c>
      <c r="E11" s="336">
        <v>144</v>
      </c>
      <c r="F11" s="36" t="str">
        <f t="shared" si="0"/>
        <v>Yes</v>
      </c>
      <c r="G11" s="36">
        <f t="shared" si="8"/>
        <v>14.4</v>
      </c>
      <c r="H11" s="92">
        <f t="shared" si="9"/>
        <v>10.791666666666668</v>
      </c>
      <c r="I11" s="209">
        <f>IF($E11="","",(IF(AND($E11&gt;($H$3*20)),(($H$3*$I$3)/$G11),($H$3*$I$3/($E11+0.01)))))</f>
        <v>3.208333333333333</v>
      </c>
      <c r="J11" s="339"/>
      <c r="K11" s="340"/>
      <c r="L11" s="210" t="str">
        <f t="shared" si="2"/>
        <v/>
      </c>
      <c r="M11" s="351">
        <v>23.2</v>
      </c>
      <c r="N11" s="347" t="str">
        <f t="shared" si="3"/>
        <v>Pass</v>
      </c>
      <c r="O11" s="347"/>
      <c r="Q11" s="36" t="str">
        <f ca="1">IF(S11="","",INDEX('TSO500 Script'!$G$2:$G$97,MATCH('Samples Dilution + Norm'!S11,'TSO500 Script'!$C$2:$C$97,0)))</f>
        <v>D1</v>
      </c>
      <c r="R11" s="38" t="str">
        <f ca="1">IF(S11="","",INDEX('TSO500 Booking'!$C$9:$C$104,MATCH('Samples Dilution + Norm'!S11,'TSO500 Booking'!$J$9:$J$104,0))&amp;" "&amp;INDEX('TSO500 Booking'!$D$9:$D$104,MATCH('Samples Dilution + Norm'!$S11,'TSO500 Booking'!$J$9:$J$104,0)))</f>
        <v>Hugh GLADDEN</v>
      </c>
      <c r="S11" s="36" t="str">
        <f ca="1">'TSO500 Script'!AA5</f>
        <v>B2303424-002</v>
      </c>
      <c r="T11" s="36" t="str">
        <f ca="1">IF(S11="","",INDEX('TSO500 Booking'!$F$9:$F$104,MATCH('Samples Dilution + Norm'!S11,'TSO500 Booking'!$J$9:$J$104,0)))</f>
        <v>47/B10</v>
      </c>
      <c r="U11" s="336">
        <v>6.48</v>
      </c>
      <c r="V11" s="36" t="str">
        <f t="shared" si="4"/>
        <v/>
      </c>
      <c r="W11" s="36" t="str">
        <f t="shared" si="10"/>
        <v/>
      </c>
      <c r="X11" s="92">
        <f t="shared" si="5"/>
        <v>-4.7080123266563945</v>
      </c>
      <c r="Y11" s="92">
        <f t="shared" si="6"/>
        <v>15.208012326656394</v>
      </c>
      <c r="Z11" s="340">
        <v>1.1499999999999999</v>
      </c>
      <c r="AA11" s="347" t="str">
        <f t="shared" si="7"/>
        <v>Fail</v>
      </c>
    </row>
    <row r="12" spans="1:43" ht="17.25" customHeight="1" x14ac:dyDescent="0.25">
      <c r="A12" s="36" t="str">
        <f ca="1">IF(C12="","",INDEX('TSO500 Script'!$G$2:$G$97,MATCH('Samples Dilution + Norm'!C12,'TSO500 Script'!$C$2:$C$97,0)))</f>
        <v>E5</v>
      </c>
      <c r="B12" s="38" t="str">
        <f ca="1">IF(C12="","",INDEX('TSO500 Booking'!$C$9:$C$104,MATCH('Samples Dilution + Norm'!C12,'TSO500 Booking'!$J$9:$J$104,0))&amp;" "&amp;INDEX('TSO500 Booking'!$D$9:$D$104,MATCH('Samples Dilution + Norm'!$C12,'TSO500 Booking'!$J$9:$J$104,0)))</f>
        <v>Mary NICKERSON</v>
      </c>
      <c r="C12" s="36" t="str">
        <f ca="1">'TSO500 Script'!AB6</f>
        <v>B2301204-003</v>
      </c>
      <c r="D12" s="36" t="str">
        <f ca="1">IF(C12="","",INDEX('TSO500 Booking'!$F$9:$F$104,MATCH('Samples Dilution + Norm'!C12,'TSO500 Booking'!$J$9:$J$104,0)))</f>
        <v>715/E24</v>
      </c>
      <c r="E12" s="336">
        <v>132</v>
      </c>
      <c r="F12" s="36" t="str">
        <f t="shared" si="0"/>
        <v>Yes</v>
      </c>
      <c r="G12" s="36">
        <f t="shared" si="8"/>
        <v>13.2</v>
      </c>
      <c r="H12" s="92">
        <f t="shared" si="9"/>
        <v>10.5</v>
      </c>
      <c r="I12" s="209">
        <f t="shared" si="1"/>
        <v>3.5</v>
      </c>
      <c r="J12" s="339"/>
      <c r="K12" s="340"/>
      <c r="L12" s="210" t="str">
        <f t="shared" si="2"/>
        <v/>
      </c>
      <c r="M12" s="351">
        <v>22</v>
      </c>
      <c r="N12" s="347" t="str">
        <f t="shared" si="3"/>
        <v>Pass</v>
      </c>
      <c r="O12" s="347"/>
      <c r="Q12" s="36" t="str">
        <f ca="1">IF(S12="","",INDEX('TSO500 Script'!$G$2:$G$97,MATCH('Samples Dilution + Norm'!S12,'TSO500 Script'!$C$2:$C$97,0)))</f>
        <v>E1</v>
      </c>
      <c r="R12" s="38" t="str">
        <f ca="1">IF(S12="","",INDEX('TSO500 Booking'!$C$9:$C$104,MATCH('Samples Dilution + Norm'!S12,'TSO500 Booking'!$J$9:$J$104,0))&amp;" "&amp;INDEX('TSO500 Booking'!$D$9:$D$104,MATCH('Samples Dilution + Norm'!$S12,'TSO500 Booking'!$J$9:$J$104,0)))</f>
        <v>Richard WYATT</v>
      </c>
      <c r="S12" s="36" t="str">
        <f ca="1">'TSO500 Script'!AA6</f>
        <v>B2303467-003</v>
      </c>
      <c r="T12" s="36" t="str">
        <f ca="1">IF(S12="","",INDEX('TSO500 Booking'!$F$9:$F$104,MATCH('Samples Dilution + Norm'!S12,'TSO500 Booking'!$J$9:$J$104,0)))</f>
        <v>47/B40</v>
      </c>
      <c r="U12" s="336">
        <v>7.5</v>
      </c>
      <c r="V12" s="36" t="str">
        <f t="shared" si="4"/>
        <v/>
      </c>
      <c r="W12" s="36" t="str">
        <f t="shared" si="10"/>
        <v/>
      </c>
      <c r="X12" s="92">
        <f t="shared" si="5"/>
        <v>-2.6424766977363525</v>
      </c>
      <c r="Y12" s="92">
        <f t="shared" si="6"/>
        <v>13.142476697736353</v>
      </c>
      <c r="Z12" s="340">
        <v>20</v>
      </c>
      <c r="AA12" s="347" t="str">
        <f t="shared" si="7"/>
        <v>Pass</v>
      </c>
    </row>
    <row r="13" spans="1:43" ht="17.25" customHeight="1" x14ac:dyDescent="0.25">
      <c r="A13" s="36" t="str">
        <f ca="1">IF(C13="","",INDEX('TSO500 Script'!$G$2:$G$97,MATCH('Samples Dilution + Norm'!C13,'TSO500 Script'!$C$2:$C$97,0)))</f>
        <v>F5</v>
      </c>
      <c r="B13" s="38" t="str">
        <f ca="1">IF(C13="","",INDEX('TSO500 Booking'!$C$9:$C$104,MATCH('Samples Dilution + Norm'!C13,'TSO500 Booking'!$J$9:$J$104,0))&amp;" "&amp;INDEX('TSO500 Booking'!$D$9:$D$104,MATCH('Samples Dilution + Norm'!$C13,'TSO500 Booking'!$J$9:$J$104,0)))</f>
        <v>Doreen FLYNN</v>
      </c>
      <c r="C13" s="36" t="str">
        <f ca="1">'TSO500 Script'!AB7</f>
        <v>B2301528-003</v>
      </c>
      <c r="D13" s="36" t="str">
        <f ca="1">IF(C13="","",INDEX('TSO500 Booking'!$F$9:$F$104,MATCH('Samples Dilution + Norm'!C13,'TSO500 Booking'!$J$9:$J$104,0)))</f>
        <v>715/F40</v>
      </c>
      <c r="E13" s="336">
        <v>65.599999999999994</v>
      </c>
      <c r="F13" s="36" t="str">
        <f t="shared" si="0"/>
        <v/>
      </c>
      <c r="G13" s="36" t="str">
        <f t="shared" si="8"/>
        <v/>
      </c>
      <c r="H13" s="92">
        <f t="shared" si="9"/>
        <v>13.295839048925469</v>
      </c>
      <c r="I13" s="209">
        <f t="shared" si="1"/>
        <v>0.70416095107453125</v>
      </c>
      <c r="J13" s="339"/>
      <c r="K13" s="340"/>
      <c r="L13" s="210" t="str">
        <f t="shared" si="2"/>
        <v/>
      </c>
      <c r="M13" s="351">
        <v>31</v>
      </c>
      <c r="N13" s="347" t="str">
        <f t="shared" si="3"/>
        <v>Pass</v>
      </c>
      <c r="O13" s="347"/>
      <c r="Q13" s="36" t="str">
        <f ca="1">IF(S13="","",INDEX('TSO500 Script'!$G$2:$G$97,MATCH('Samples Dilution + Norm'!S13,'TSO500 Script'!$C$2:$C$97,0)))</f>
        <v>F1</v>
      </c>
      <c r="R13" s="38" t="str">
        <f ca="1">IF(S13="","",INDEX('TSO500 Booking'!$C$9:$C$104,MATCH('Samples Dilution + Norm'!S13,'TSO500 Booking'!$J$9:$J$104,0))&amp;" "&amp;INDEX('TSO500 Booking'!$D$9:$D$104,MATCH('Samples Dilution + Norm'!$S13,'TSO500 Booking'!$J$9:$J$104,0)))</f>
        <v>Sharon KNOWLES</v>
      </c>
      <c r="S13" s="36" t="str">
        <f ca="1">'TSO500 Script'!AA7</f>
        <v>B2303589-003</v>
      </c>
      <c r="T13" s="36" t="str">
        <f ca="1">IF(S13="","",INDEX('TSO500 Booking'!$F$9:$F$104,MATCH('Samples Dilution + Norm'!S13,'TSO500 Booking'!$J$9:$J$104,0)))</f>
        <v>47/B16</v>
      </c>
      <c r="U13" s="336">
        <v>11.9</v>
      </c>
      <c r="V13" s="36" t="str">
        <f t="shared" si="4"/>
        <v/>
      </c>
      <c r="W13" s="36" t="str">
        <f t="shared" si="10"/>
        <v/>
      </c>
      <c r="X13" s="92">
        <f t="shared" si="5"/>
        <v>2.2128463476070532</v>
      </c>
      <c r="Y13" s="92">
        <f t="shared" si="6"/>
        <v>8.2871536523929468</v>
      </c>
      <c r="Z13" s="340">
        <v>8.84</v>
      </c>
      <c r="AA13" s="347" t="str">
        <f t="shared" si="7"/>
        <v>Pass</v>
      </c>
    </row>
    <row r="14" spans="1:43" ht="17.25" customHeight="1" x14ac:dyDescent="0.25">
      <c r="A14" s="36" t="str">
        <f ca="1">IF(C14="","",INDEX('TSO500 Script'!$G$2:$G$97,MATCH('Samples Dilution + Norm'!C14,'TSO500 Script'!$C$2:$C$97,0)))</f>
        <v>G5</v>
      </c>
      <c r="B14" s="38" t="str">
        <f ca="1">IF(C14="","",INDEX('TSO500 Booking'!$C$9:$C$104,MATCH('Samples Dilution + Norm'!C14,'TSO500 Booking'!$J$9:$J$104,0))&amp;" "&amp;INDEX('TSO500 Booking'!$D$9:$D$104,MATCH('Samples Dilution + Norm'!$C14,'TSO500 Booking'!$J$9:$J$104,0)))</f>
        <v>Joan MARSHALL</v>
      </c>
      <c r="C14" s="36" t="str">
        <f ca="1">'TSO500 Script'!AB8</f>
        <v>B2301729-003</v>
      </c>
      <c r="D14" s="36" t="str">
        <f ca="1">IF(C14="","",INDEX('TSO500 Booking'!$F$9:$F$104,MATCH('Samples Dilution + Norm'!C14,'TSO500 Booking'!$J$9:$J$104,0)))</f>
        <v>715/I38</v>
      </c>
      <c r="E14" s="336">
        <v>125</v>
      </c>
      <c r="F14" s="36" t="str">
        <f t="shared" si="0"/>
        <v>Yes</v>
      </c>
      <c r="G14" s="36">
        <f t="shared" si="8"/>
        <v>12.5</v>
      </c>
      <c r="H14" s="92">
        <f t="shared" si="9"/>
        <v>10.304</v>
      </c>
      <c r="I14" s="209">
        <f t="shared" si="1"/>
        <v>3.6959999999999997</v>
      </c>
      <c r="J14" s="339"/>
      <c r="K14" s="340"/>
      <c r="L14" s="210" t="str">
        <f t="shared" si="2"/>
        <v/>
      </c>
      <c r="M14" s="351">
        <v>23</v>
      </c>
      <c r="N14" s="347" t="str">
        <f t="shared" si="3"/>
        <v>Pass</v>
      </c>
      <c r="O14" s="347"/>
      <c r="Q14" s="36" t="str">
        <f ca="1">IF(S14="","",INDEX('TSO500 Script'!$G$2:$G$97,MATCH('Samples Dilution + Norm'!S14,'TSO500 Script'!$C$2:$C$97,0)))</f>
        <v>G1</v>
      </c>
      <c r="R14" s="38" t="str">
        <f ca="1">IF(S14="","",INDEX('TSO500 Booking'!$C$9:$C$104,MATCH('Samples Dilution + Norm'!S14,'TSO500 Booking'!$J$9:$J$104,0))&amp;" "&amp;INDEX('TSO500 Booking'!$D$9:$D$104,MATCH('Samples Dilution + Norm'!$S14,'TSO500 Booking'!$J$9:$J$104,0)))</f>
        <v>Bridget HALL</v>
      </c>
      <c r="S14" s="36" t="str">
        <f ca="1">'TSO500 Script'!AA8</f>
        <v>B2303726-002</v>
      </c>
      <c r="T14" s="36" t="str">
        <f ca="1">IF(S14="","",INDEX('TSO500 Booking'!$F$9:$F$104,MATCH('Samples Dilution + Norm'!S14,'TSO500 Booking'!$J$9:$J$104,0)))</f>
        <v>47/B34</v>
      </c>
      <c r="U14" s="336">
        <v>54.4</v>
      </c>
      <c r="V14" s="36" t="str">
        <f t="shared" si="4"/>
        <v/>
      </c>
      <c r="W14" s="36" t="str">
        <f t="shared" si="10"/>
        <v/>
      </c>
      <c r="X14" s="92">
        <f t="shared" si="5"/>
        <v>8.6859952214666425</v>
      </c>
      <c r="Y14" s="92">
        <f t="shared" si="6"/>
        <v>1.814004778533358</v>
      </c>
      <c r="Z14" s="340">
        <v>0.88200000000000001</v>
      </c>
      <c r="AA14" s="347" t="str">
        <f t="shared" si="7"/>
        <v>Fail</v>
      </c>
      <c r="AP14">
        <v>6.6</v>
      </c>
      <c r="AQ14">
        <v>9.4</v>
      </c>
    </row>
    <row r="15" spans="1:43" ht="17.25" customHeight="1" x14ac:dyDescent="0.25">
      <c r="A15" s="36" t="str">
        <f ca="1">IF(C15="","",INDEX('TSO500 Script'!$G$2:$G$97,MATCH('Samples Dilution + Norm'!C15,'TSO500 Script'!$C$2:$C$97,0)))</f>
        <v>H5</v>
      </c>
      <c r="B15" s="38" t="str">
        <f ca="1">IF(C15="","",INDEX('TSO500 Booking'!$C$9:$C$104,MATCH('Samples Dilution + Norm'!C15,'TSO500 Booking'!$J$9:$J$104,0))&amp;" "&amp;INDEX('TSO500 Booking'!$D$9:$D$104,MATCH('Samples Dilution + Norm'!$C15,'TSO500 Booking'!$J$9:$J$104,0)))</f>
        <v>Roger NORMAN</v>
      </c>
      <c r="C15" s="36" t="str">
        <f ca="1">'TSO500 Script'!AB9</f>
        <v>B2302804-003</v>
      </c>
      <c r="D15" s="36" t="str">
        <f ca="1">IF(C15="","",INDEX('TSO500 Booking'!$F$9:$F$104,MATCH('Samples Dilution + Norm'!C15,'TSO500 Booking'!$J$9:$J$104,0)))</f>
        <v>717/J32</v>
      </c>
      <c r="E15" s="336">
        <v>122</v>
      </c>
      <c r="F15" s="36" t="str">
        <f t="shared" si="0"/>
        <v>Yes</v>
      </c>
      <c r="G15" s="36">
        <f t="shared" si="8"/>
        <v>12.2</v>
      </c>
      <c r="H15" s="92">
        <f t="shared" si="9"/>
        <v>10.21311475409836</v>
      </c>
      <c r="I15" s="209">
        <f t="shared" si="1"/>
        <v>3.7868852459016393</v>
      </c>
      <c r="J15" s="339"/>
      <c r="K15" s="340"/>
      <c r="L15" s="210" t="str">
        <f t="shared" si="2"/>
        <v/>
      </c>
      <c r="M15" s="351">
        <v>16.899999999999999</v>
      </c>
      <c r="N15" s="347" t="str">
        <f t="shared" si="3"/>
        <v>Pass</v>
      </c>
      <c r="O15" s="347"/>
      <c r="Q15" s="36" t="str">
        <f ca="1">IF(S15="","",INDEX('TSO500 Script'!$G$2:$G$97,MATCH('Samples Dilution + Norm'!S15,'TSO500 Script'!$C$2:$C$97,0)))</f>
        <v>H1</v>
      </c>
      <c r="R15" s="38" t="str">
        <f ca="1">IF(S15="","",INDEX('TSO500 Booking'!$C$9:$C$104,MATCH('Samples Dilution + Norm'!S15,'TSO500 Booking'!$J$9:$J$104,0))&amp;" "&amp;INDEX('TSO500 Booking'!$D$9:$D$104,MATCH('Samples Dilution + Norm'!$S15,'TSO500 Booking'!$J$9:$J$104,0)))</f>
        <v>Richard PEDWELL</v>
      </c>
      <c r="S15" s="36" t="str">
        <f ca="1">'TSO500 Script'!AA9</f>
        <v>B2303754-002</v>
      </c>
      <c r="T15" s="36" t="str">
        <f ca="1">IF(S15="","",INDEX('TSO500 Booking'!$F$9:$F$104,MATCH('Samples Dilution + Norm'!S15,'TSO500 Booking'!$J$9:$J$104,0)))</f>
        <v>47/B39</v>
      </c>
      <c r="U15" s="336">
        <v>59</v>
      </c>
      <c r="V15" s="36" t="str">
        <f t="shared" si="4"/>
        <v/>
      </c>
      <c r="W15" s="36" t="str">
        <f t="shared" si="10"/>
        <v/>
      </c>
      <c r="X15" s="92">
        <f t="shared" si="5"/>
        <v>8.827402135231317</v>
      </c>
      <c r="Y15" s="92">
        <f t="shared" si="6"/>
        <v>1.6725978647686834</v>
      </c>
      <c r="Z15" s="340">
        <v>20</v>
      </c>
      <c r="AA15" s="347" t="str">
        <f t="shared" si="7"/>
        <v>Pass</v>
      </c>
      <c r="AP15">
        <v>3.3</v>
      </c>
      <c r="AQ15">
        <v>4.7</v>
      </c>
    </row>
    <row r="16" spans="1:43" ht="17.25" customHeight="1" x14ac:dyDescent="0.25">
      <c r="A16" s="36" t="str">
        <f ca="1">IF(C16="","",INDEX('TSO500 Script'!$G$2:$G$97,MATCH('Samples Dilution + Norm'!C16,'TSO500 Script'!$C$2:$C$97,0)))</f>
        <v>A6</v>
      </c>
      <c r="B16" s="38" t="str">
        <f ca="1">IF(C16="","",INDEX('TSO500 Booking'!$C$9:$C$104,MATCH('Samples Dilution + Norm'!C16,'TSO500 Booking'!$J$9:$J$104,0))&amp;" "&amp;INDEX('TSO500 Booking'!$D$9:$D$104,MATCH('Samples Dilution + Norm'!$C16,'TSO500 Booking'!$J$9:$J$104,0)))</f>
        <v>Elizabeth BOWLER</v>
      </c>
      <c r="C16" s="36" t="str">
        <f ca="1">'TSO500 Script'!AB10</f>
        <v>B2302837-003</v>
      </c>
      <c r="D16" s="36" t="str">
        <f ca="1">IF(C16="","",INDEX('TSO500 Booking'!$F$9:$F$104,MATCH('Samples Dilution + Norm'!C16,'TSO500 Booking'!$J$9:$J$104,0)))</f>
        <v>718/B38</v>
      </c>
      <c r="E16" s="336">
        <v>96.8</v>
      </c>
      <c r="F16" s="36" t="str">
        <f t="shared" si="0"/>
        <v>Yes</v>
      </c>
      <c r="G16" s="36">
        <f t="shared" si="8"/>
        <v>9.68</v>
      </c>
      <c r="H16" s="92">
        <f t="shared" si="9"/>
        <v>9.2272727272727266</v>
      </c>
      <c r="I16" s="209">
        <f t="shared" si="1"/>
        <v>4.7727272727272725</v>
      </c>
      <c r="J16" s="339"/>
      <c r="K16" s="340"/>
      <c r="L16" s="210" t="str">
        <f t="shared" si="2"/>
        <v/>
      </c>
      <c r="M16" s="351">
        <v>18.600000000000001</v>
      </c>
      <c r="N16" s="347" t="str">
        <f t="shared" si="3"/>
        <v>Pass</v>
      </c>
      <c r="O16" s="347"/>
      <c r="Q16" s="36" t="str">
        <f ca="1">IF(S16="","",INDEX('TSO500 Script'!$G$2:$G$97,MATCH('Samples Dilution + Norm'!S16,'TSO500 Script'!$C$2:$C$97,0)))</f>
        <v>A2</v>
      </c>
      <c r="R16" s="38" t="str">
        <f ca="1">IF(S16="","",INDEX('TSO500 Booking'!$C$9:$C$104,MATCH('Samples Dilution + Norm'!S16,'TSO500 Booking'!$J$9:$J$104,0))&amp;" "&amp;INDEX('TSO500 Booking'!$D$9:$D$104,MATCH('Samples Dilution + Norm'!$S16,'TSO500 Booking'!$J$9:$J$104,0)))</f>
        <v>Clive HUTTON</v>
      </c>
      <c r="S16" s="36" t="str">
        <f ca="1">'TSO500 Script'!AA10</f>
        <v>B2303778-003</v>
      </c>
      <c r="T16" s="36" t="str">
        <f ca="1">IF(S16="","",INDEX('TSO500 Booking'!$F$9:$F$104,MATCH('Samples Dilution + Norm'!S16,'TSO500 Booking'!$J$9:$J$104,0)))</f>
        <v>47/B36</v>
      </c>
      <c r="U16" s="336">
        <v>0</v>
      </c>
      <c r="V16" s="36" t="str">
        <f t="shared" si="4"/>
        <v/>
      </c>
      <c r="W16" s="36" t="str">
        <f t="shared" si="10"/>
        <v/>
      </c>
      <c r="X16" s="92">
        <f t="shared" si="5"/>
        <v>-9859.5</v>
      </c>
      <c r="Y16" s="92">
        <f t="shared" si="6"/>
        <v>9870</v>
      </c>
      <c r="Z16" s="340">
        <v>2.64</v>
      </c>
      <c r="AA16" s="347" t="str">
        <f t="shared" si="7"/>
        <v>Fail</v>
      </c>
    </row>
    <row r="17" spans="1:27" ht="17.25" customHeight="1" x14ac:dyDescent="0.25">
      <c r="A17" s="36" t="str">
        <f ca="1">IF(C17="","",INDEX('TSO500 Script'!$G$2:$G$97,MATCH('Samples Dilution + Norm'!C17,'TSO500 Script'!$C$2:$C$97,0)))</f>
        <v>B6</v>
      </c>
      <c r="B17" s="38" t="str">
        <f ca="1">IF(C17="","",INDEX('TSO500 Booking'!$C$9:$C$104,MATCH('Samples Dilution + Norm'!C17,'TSO500 Booking'!$J$9:$J$104,0))&amp;" "&amp;INDEX('TSO500 Booking'!$D$9:$D$104,MATCH('Samples Dilution + Norm'!$C17,'TSO500 Booking'!$J$9:$J$104,0)))</f>
        <v>Faith LEVER</v>
      </c>
      <c r="C17" s="36" t="str">
        <f ca="1">'TSO500 Script'!AB11</f>
        <v>B2302893-002</v>
      </c>
      <c r="D17" s="36" t="str">
        <f ca="1">IF(C17="","",INDEX('TSO500 Booking'!$F$9:$F$104,MATCH('Samples Dilution + Norm'!C17,'TSO500 Booking'!$J$9:$J$104,0)))</f>
        <v>720/A17</v>
      </c>
      <c r="E17" s="336">
        <v>86.8</v>
      </c>
      <c r="F17" s="36" t="str">
        <f t="shared" si="0"/>
        <v>Yes</v>
      </c>
      <c r="G17" s="36">
        <f t="shared" si="8"/>
        <v>8.68</v>
      </c>
      <c r="H17" s="92">
        <f t="shared" si="9"/>
        <v>8.67741935483871</v>
      </c>
      <c r="I17" s="209">
        <f t="shared" si="1"/>
        <v>5.32258064516129</v>
      </c>
      <c r="J17" s="339"/>
      <c r="K17" s="340"/>
      <c r="L17" s="210" t="str">
        <f t="shared" si="2"/>
        <v/>
      </c>
      <c r="M17" s="351">
        <v>22.6</v>
      </c>
      <c r="N17" s="347" t="str">
        <f t="shared" si="3"/>
        <v>Pass</v>
      </c>
      <c r="O17" s="347"/>
      <c r="Q17" s="36" t="str">
        <f ca="1">IF(S17="","",INDEX('TSO500 Script'!$G$2:$G$97,MATCH('Samples Dilution + Norm'!S17,'TSO500 Script'!$C$2:$C$97,0)))</f>
        <v>B2</v>
      </c>
      <c r="R17" s="38" t="str">
        <f ca="1">IF(S17="","",INDEX('TSO500 Booking'!$C$9:$C$104,MATCH('Samples Dilution + Norm'!S17,'TSO500 Booking'!$J$9:$J$104,0))&amp;" "&amp;INDEX('TSO500 Booking'!$D$9:$D$104,MATCH('Samples Dilution + Norm'!$S17,'TSO500 Booking'!$J$9:$J$104,0)))</f>
        <v>Bryan WILLS</v>
      </c>
      <c r="S17" s="36" t="str">
        <f ca="1">'TSO500 Script'!AA11</f>
        <v>B2303780-003</v>
      </c>
      <c r="T17" s="36" t="str">
        <f ca="1">IF(S17="","",INDEX('TSO500 Booking'!$F$9:$F$104,MATCH('Samples Dilution + Norm'!S17,'TSO500 Booking'!$J$9:$J$104,0)))</f>
        <v>47/B35</v>
      </c>
      <c r="U17" s="336">
        <v>4.4000000000000004</v>
      </c>
      <c r="V17" s="36" t="str">
        <f t="shared" si="4"/>
        <v/>
      </c>
      <c r="W17" s="36" t="str">
        <f t="shared" si="10"/>
        <v/>
      </c>
      <c r="X17" s="92">
        <f t="shared" si="5"/>
        <v>-11.88095238095238</v>
      </c>
      <c r="Y17" s="92">
        <f t="shared" si="6"/>
        <v>22.38095238095238</v>
      </c>
      <c r="Z17" s="340">
        <v>5.62</v>
      </c>
      <c r="AA17" s="347" t="str">
        <f t="shared" si="7"/>
        <v>Pass</v>
      </c>
    </row>
    <row r="18" spans="1:27" ht="17.25" customHeight="1" x14ac:dyDescent="0.25">
      <c r="A18" s="36" t="str">
        <f ca="1">IF(C18="","",INDEX('TSO500 Script'!$G$2:$G$97,MATCH('Samples Dilution + Norm'!C18,'TSO500 Script'!$C$2:$C$97,0)))</f>
        <v>C6</v>
      </c>
      <c r="B18" s="38" t="str">
        <f ca="1">IF(C18="","",INDEX('TSO500 Booking'!$C$9:$C$104,MATCH('Samples Dilution + Norm'!C18,'TSO500 Booking'!$J$9:$J$104,0))&amp;" "&amp;INDEX('TSO500 Booking'!$D$9:$D$104,MATCH('Samples Dilution + Norm'!$C18,'TSO500 Booking'!$J$9:$J$104,0)))</f>
        <v>Charlene FRIEND</v>
      </c>
      <c r="C18" s="36" t="str">
        <f ca="1">'TSO500 Script'!AB12</f>
        <v>B2303093-003</v>
      </c>
      <c r="D18" s="36" t="str">
        <f ca="1">IF(C18="","",INDEX('TSO500 Booking'!$F$9:$F$104,MATCH('Samples Dilution + Norm'!C18,'TSO500 Booking'!$J$9:$J$104,0)))</f>
        <v>718/D14</v>
      </c>
      <c r="E18" s="336">
        <v>173</v>
      </c>
      <c r="F18" s="36" t="str">
        <f t="shared" si="0"/>
        <v>Yes</v>
      </c>
      <c r="G18" s="36">
        <f t="shared" si="8"/>
        <v>17.3</v>
      </c>
      <c r="H18" s="92">
        <f t="shared" si="9"/>
        <v>11.329479768786127</v>
      </c>
      <c r="I18" s="209">
        <f t="shared" si="1"/>
        <v>2.6705202312138723</v>
      </c>
      <c r="J18" s="339"/>
      <c r="K18" s="340"/>
      <c r="L18" s="210" t="str">
        <f t="shared" si="2"/>
        <v/>
      </c>
      <c r="M18" s="351">
        <v>27.8</v>
      </c>
      <c r="N18" s="347" t="str">
        <f t="shared" si="3"/>
        <v>Pass</v>
      </c>
      <c r="O18" s="347"/>
      <c r="Q18" s="36" t="str">
        <f ca="1">IF(S18="","",INDEX('TSO500 Script'!$G$2:$G$97,MATCH('Samples Dilution + Norm'!S18,'TSO500 Script'!$C$2:$C$97,0)))</f>
        <v>C2</v>
      </c>
      <c r="R18" s="38" t="str">
        <f ca="1">IF(S18="","",INDEX('TSO500 Booking'!$C$9:$C$104,MATCH('Samples Dilution + Norm'!S18,'TSO500 Booking'!$J$9:$J$104,0))&amp;" "&amp;INDEX('TSO500 Booking'!$D$9:$D$104,MATCH('Samples Dilution + Norm'!$S18,'TSO500 Booking'!$J$9:$J$104,0)))</f>
        <v>Charles HILL</v>
      </c>
      <c r="S18" s="36" t="str">
        <f ca="1">'TSO500 Script'!AA12</f>
        <v>B2303831-003</v>
      </c>
      <c r="T18" s="36" t="str">
        <f ca="1">IF(S18="","",INDEX('TSO500 Booking'!$F$9:$F$104,MATCH('Samples Dilution + Norm'!S18,'TSO500 Booking'!$J$9:$J$104,0)))</f>
        <v>47/C17</v>
      </c>
      <c r="U18" s="336">
        <v>50.2</v>
      </c>
      <c r="V18" s="36" t="str">
        <f t="shared" si="4"/>
        <v/>
      </c>
      <c r="W18" s="36" t="str">
        <f t="shared" si="10"/>
        <v/>
      </c>
      <c r="X18" s="92">
        <f t="shared" si="5"/>
        <v>8.5342561242780324</v>
      </c>
      <c r="Y18" s="92">
        <f t="shared" si="6"/>
        <v>1.9657438757219678</v>
      </c>
      <c r="Z18" s="340">
        <v>14.4</v>
      </c>
      <c r="AA18" s="347" t="str">
        <f t="shared" si="7"/>
        <v>Pass</v>
      </c>
    </row>
    <row r="19" spans="1:27" ht="17.25" customHeight="1" x14ac:dyDescent="0.25">
      <c r="A19" s="36" t="str">
        <f ca="1">IF(C19="","",INDEX('TSO500 Script'!$G$2:$G$97,MATCH('Samples Dilution + Norm'!C19,'TSO500 Script'!$C$2:$C$97,0)))</f>
        <v>D6</v>
      </c>
      <c r="B19" s="38" t="str">
        <f ca="1">IF(C19="","",INDEX('TSO500 Booking'!$C$9:$C$104,MATCH('Samples Dilution + Norm'!C19,'TSO500 Booking'!$J$9:$J$104,0))&amp;" "&amp;INDEX('TSO500 Booking'!$D$9:$D$104,MATCH('Samples Dilution + Norm'!$C19,'TSO500 Booking'!$J$9:$J$104,0)))</f>
        <v>Matthew MCDONALD</v>
      </c>
      <c r="C19" s="36" t="str">
        <f ca="1">'TSO500 Script'!AB13</f>
        <v>B2303194-003</v>
      </c>
      <c r="D19" s="36" t="str">
        <f ca="1">IF(C19="","",INDEX('TSO500 Booking'!$F$9:$F$104,MATCH('Samples Dilution + Norm'!C19,'TSO500 Booking'!$J$9:$J$104,0)))</f>
        <v>718/D15</v>
      </c>
      <c r="E19" s="336">
        <v>175</v>
      </c>
      <c r="F19" s="36" t="str">
        <f t="shared" si="0"/>
        <v>Yes</v>
      </c>
      <c r="G19" s="36">
        <f t="shared" si="8"/>
        <v>17.5</v>
      </c>
      <c r="H19" s="92">
        <f t="shared" si="9"/>
        <v>11.36</v>
      </c>
      <c r="I19" s="209">
        <f t="shared" si="1"/>
        <v>2.6399999999999997</v>
      </c>
      <c r="J19" s="339"/>
      <c r="K19" s="340"/>
      <c r="L19" s="210" t="str">
        <f t="shared" si="2"/>
        <v/>
      </c>
      <c r="M19" s="351">
        <v>17.3</v>
      </c>
      <c r="N19" s="347" t="str">
        <f t="shared" si="3"/>
        <v>Pass</v>
      </c>
      <c r="O19" s="347"/>
      <c r="Q19" s="36" t="str">
        <f ca="1">IF(S19="","",INDEX('TSO500 Script'!$G$2:$G$97,MATCH('Samples Dilution + Norm'!S19,'TSO500 Script'!$C$2:$C$97,0)))</f>
        <v>D2</v>
      </c>
      <c r="R19" s="38" t="str">
        <f ca="1">IF(S19="","",INDEX('TSO500 Booking'!$C$9:$C$104,MATCH('Samples Dilution + Norm'!S19,'TSO500 Booking'!$J$9:$J$104,0))&amp;" "&amp;INDEX('TSO500 Booking'!$D$9:$D$104,MATCH('Samples Dilution + Norm'!$S19,'TSO500 Booking'!$J$9:$J$104,0)))</f>
        <v>Carole BEATTIE</v>
      </c>
      <c r="S19" s="36" t="str">
        <f ca="1">'TSO500 Script'!AA13</f>
        <v>B2303853-003</v>
      </c>
      <c r="T19" s="36" t="str">
        <f ca="1">IF(S19="","",INDEX('TSO500 Booking'!$F$9:$F$104,MATCH('Samples Dilution + Norm'!S19,'TSO500 Booking'!$J$9:$J$104,0)))</f>
        <v>47/C15</v>
      </c>
      <c r="U19" s="336">
        <v>88.2</v>
      </c>
      <c r="V19" s="36" t="str">
        <f t="shared" si="4"/>
        <v/>
      </c>
      <c r="W19" s="36" t="str">
        <f t="shared" si="10"/>
        <v/>
      </c>
      <c r="X19" s="92">
        <f t="shared" si="5"/>
        <v>9.381079242716245</v>
      </c>
      <c r="Y19" s="92">
        <f t="shared" si="6"/>
        <v>1.1189207572837545</v>
      </c>
      <c r="Z19" s="340">
        <v>17.100000000000001</v>
      </c>
      <c r="AA19" s="347" t="str">
        <f t="shared" si="7"/>
        <v>Pass</v>
      </c>
    </row>
    <row r="20" spans="1:27" ht="17.25" customHeight="1" x14ac:dyDescent="0.25">
      <c r="A20" s="36" t="str">
        <f ca="1">IF(C20="","",INDEX('TSO500 Script'!$G$2:$G$97,MATCH('Samples Dilution + Norm'!C20,'TSO500 Script'!$C$2:$C$97,0)))</f>
        <v>E6</v>
      </c>
      <c r="B20" s="38" t="str">
        <f ca="1">IF(C20="","",INDEX('TSO500 Booking'!$C$9:$C$104,MATCH('Samples Dilution + Norm'!C20,'TSO500 Booking'!$J$9:$J$104,0))&amp;" "&amp;INDEX('TSO500 Booking'!$D$9:$D$104,MATCH('Samples Dilution + Norm'!$C20,'TSO500 Booking'!$J$9:$J$104,0)))</f>
        <v>Sijo BABU</v>
      </c>
      <c r="C20" s="36" t="str">
        <f ca="1">'TSO500 Script'!AB14</f>
        <v>B2303234-003</v>
      </c>
      <c r="D20" s="36" t="str">
        <f ca="1">IF(C20="","",INDEX('TSO500 Booking'!$F$9:$F$104,MATCH('Samples Dilution + Norm'!C20,'TSO500 Booking'!$J$9:$J$104,0)))</f>
        <v>718/E27</v>
      </c>
      <c r="E20" s="336">
        <v>86.8</v>
      </c>
      <c r="F20" s="36" t="str">
        <f t="shared" si="0"/>
        <v>Yes</v>
      </c>
      <c r="G20" s="36">
        <f t="shared" si="8"/>
        <v>8.68</v>
      </c>
      <c r="H20" s="92">
        <f t="shared" si="9"/>
        <v>8.67741935483871</v>
      </c>
      <c r="I20" s="209">
        <f t="shared" si="1"/>
        <v>5.32258064516129</v>
      </c>
      <c r="J20" s="339"/>
      <c r="K20" s="340"/>
      <c r="L20" s="210" t="str">
        <f t="shared" si="2"/>
        <v/>
      </c>
      <c r="M20" s="351">
        <v>20.6</v>
      </c>
      <c r="N20" s="347" t="str">
        <f t="shared" si="3"/>
        <v>Pass</v>
      </c>
      <c r="O20" s="347"/>
      <c r="Q20" s="36" t="str">
        <f ca="1">IF(S20="","",INDEX('TSO500 Script'!$G$2:$G$97,MATCH('Samples Dilution + Norm'!S20,'TSO500 Script'!$C$2:$C$97,0)))</f>
        <v>E2</v>
      </c>
      <c r="R20" s="38" t="str">
        <f ca="1">IF(S20="","",INDEX('TSO500 Booking'!$C$9:$C$104,MATCH('Samples Dilution + Norm'!S20,'TSO500 Booking'!$J$9:$J$104,0))&amp;" "&amp;INDEX('TSO500 Booking'!$D$9:$D$104,MATCH('Samples Dilution + Norm'!$S20,'TSO500 Booking'!$J$9:$J$104,0)))</f>
        <v>Stephen GILBERT</v>
      </c>
      <c r="S20" s="36" t="str">
        <f ca="1">'TSO500 Script'!AA14</f>
        <v>B2303857-003</v>
      </c>
      <c r="T20" s="36" t="str">
        <f ca="1">IF(S20="","",INDEX('TSO500 Booking'!$F$9:$F$104,MATCH('Samples Dilution + Norm'!S20,'TSO500 Booking'!$J$9:$J$104,0)))</f>
        <v>47/C22</v>
      </c>
      <c r="U20" s="336">
        <v>11.6</v>
      </c>
      <c r="V20" s="36" t="str">
        <f t="shared" si="4"/>
        <v/>
      </c>
      <c r="W20" s="36" t="str">
        <f t="shared" si="10"/>
        <v/>
      </c>
      <c r="X20" s="92">
        <f t="shared" si="5"/>
        <v>1.9987080103359158</v>
      </c>
      <c r="Y20" s="92">
        <f t="shared" si="6"/>
        <v>8.5012919896640842</v>
      </c>
      <c r="Z20" s="340">
        <v>9.94</v>
      </c>
      <c r="AA20" s="347" t="str">
        <f t="shared" si="7"/>
        <v>Pass</v>
      </c>
    </row>
    <row r="21" spans="1:27" ht="17.25" customHeight="1" x14ac:dyDescent="0.25">
      <c r="A21" s="36" t="str">
        <f ca="1">IF(C21="","",INDEX('TSO500 Script'!$G$2:$G$97,MATCH('Samples Dilution + Norm'!C21,'TSO500 Script'!$C$2:$C$97,0)))</f>
        <v>F6</v>
      </c>
      <c r="B21" s="38" t="str">
        <f ca="1">IF(C21="","",INDEX('TSO500 Booking'!$C$9:$C$104,MATCH('Samples Dilution + Norm'!C21,'TSO500 Booking'!$J$9:$J$104,0))&amp;" "&amp;INDEX('TSO500 Booking'!$D$9:$D$104,MATCH('Samples Dilution + Norm'!$C21,'TSO500 Booking'!$J$9:$J$104,0)))</f>
        <v>Claire GILSON</v>
      </c>
      <c r="C21" s="36" t="str">
        <f ca="1">'TSO500 Script'!AB15</f>
        <v>B2303307-003</v>
      </c>
      <c r="D21" s="36" t="str">
        <f ca="1">IF(C21="","",INDEX('TSO500 Booking'!$F$9:$F$104,MATCH('Samples Dilution + Norm'!C21,'TSO500 Booking'!$J$9:$J$104,0)))</f>
        <v>718/I12</v>
      </c>
      <c r="E21" s="336">
        <v>87</v>
      </c>
      <c r="F21" s="36" t="str">
        <f t="shared" si="0"/>
        <v>Yes</v>
      </c>
      <c r="G21" s="36">
        <f t="shared" si="8"/>
        <v>8.6999999999999993</v>
      </c>
      <c r="H21" s="92">
        <f t="shared" si="9"/>
        <v>8.6896551724137936</v>
      </c>
      <c r="I21" s="209">
        <f t="shared" si="1"/>
        <v>5.3103448275862064</v>
      </c>
      <c r="J21" s="339"/>
      <c r="K21" s="340"/>
      <c r="L21" s="210" t="str">
        <f t="shared" si="2"/>
        <v/>
      </c>
      <c r="M21" s="351">
        <v>24.6</v>
      </c>
      <c r="N21" s="347" t="str">
        <f t="shared" si="3"/>
        <v>Pass</v>
      </c>
      <c r="O21" s="347"/>
      <c r="Q21" s="36" t="str">
        <f ca="1">IF(S21="","",INDEX('TSO500 Script'!$G$2:$G$97,MATCH('Samples Dilution + Norm'!S21,'TSO500 Script'!$C$2:$C$97,0)))</f>
        <v>F2</v>
      </c>
      <c r="R21" s="38" t="str">
        <f ca="1">IF(S21="","",INDEX('TSO500 Booking'!$C$9:$C$104,MATCH('Samples Dilution + Norm'!S21,'TSO500 Booking'!$J$9:$J$104,0))&amp;" "&amp;INDEX('TSO500 Booking'!$D$9:$D$104,MATCH('Samples Dilution + Norm'!$S21,'TSO500 Booking'!$J$9:$J$104,0)))</f>
        <v>Sylvia DUNN</v>
      </c>
      <c r="S21" s="36" t="str">
        <f ca="1">'TSO500 Script'!AA15</f>
        <v>B2303879-003</v>
      </c>
      <c r="T21" s="36" t="str">
        <f ca="1">IF(S21="","",INDEX('TSO500 Booking'!$F$9:$F$104,MATCH('Samples Dilution + Norm'!S21,'TSO500 Booking'!$J$9:$J$104,0)))</f>
        <v>47/C23</v>
      </c>
      <c r="U21" s="336">
        <v>0</v>
      </c>
      <c r="V21" s="36" t="str">
        <f t="shared" si="4"/>
        <v/>
      </c>
      <c r="W21" s="36" t="str">
        <f t="shared" si="10"/>
        <v/>
      </c>
      <c r="X21" s="92">
        <f t="shared" si="5"/>
        <v>-9859.5</v>
      </c>
      <c r="Y21" s="92">
        <f t="shared" si="6"/>
        <v>9870</v>
      </c>
      <c r="Z21" s="340">
        <v>0.432</v>
      </c>
      <c r="AA21" s="347" t="str">
        <f t="shared" si="7"/>
        <v>Fail</v>
      </c>
    </row>
    <row r="22" spans="1:27" ht="17.25" customHeight="1" x14ac:dyDescent="0.25">
      <c r="A22" s="36" t="str">
        <f ca="1">IF(C22="","",INDEX('TSO500 Script'!$G$2:$G$97,MATCH('Samples Dilution + Norm'!C22,'TSO500 Script'!$C$2:$C$97,0)))</f>
        <v>G6</v>
      </c>
      <c r="B22" s="38" t="str">
        <f ca="1">IF(C22="","",INDEX('TSO500 Booking'!$C$9:$C$104,MATCH('Samples Dilution + Norm'!C22,'TSO500 Booking'!$J$9:$J$104,0))&amp;" "&amp;INDEX('TSO500 Booking'!$D$9:$D$104,MATCH('Samples Dilution + Norm'!$C22,'TSO500 Booking'!$J$9:$J$104,0)))</f>
        <v>Shirley CANN</v>
      </c>
      <c r="C22" s="36" t="str">
        <f ca="1">'TSO500 Script'!AB16</f>
        <v>B2303308-003</v>
      </c>
      <c r="D22" s="36" t="str">
        <f ca="1">IF(C22="","",INDEX('TSO500 Booking'!$F$9:$F$104,MATCH('Samples Dilution + Norm'!C22,'TSO500 Booking'!$J$9:$J$104,0)))</f>
        <v>719/A42</v>
      </c>
      <c r="E22" s="336">
        <v>51.8</v>
      </c>
      <c r="F22" s="36" t="str">
        <f t="shared" si="0"/>
        <v/>
      </c>
      <c r="G22" s="36" t="str">
        <f t="shared" si="8"/>
        <v/>
      </c>
      <c r="H22" s="92">
        <f t="shared" si="9"/>
        <v>13.108280254777069</v>
      </c>
      <c r="I22" s="209">
        <f t="shared" si="1"/>
        <v>0.89171974522292996</v>
      </c>
      <c r="J22" s="339"/>
      <c r="K22" s="340"/>
      <c r="L22" s="210" t="str">
        <f t="shared" si="2"/>
        <v/>
      </c>
      <c r="M22" s="351">
        <v>25.2</v>
      </c>
      <c r="N22" s="347" t="str">
        <f t="shared" si="3"/>
        <v>Pass</v>
      </c>
      <c r="O22" s="347"/>
      <c r="Q22" s="36" t="str">
        <f ca="1">IF(S22="","",INDEX('TSO500 Script'!$G$2:$G$97,MATCH('Samples Dilution + Norm'!S22,'TSO500 Script'!$C$2:$C$97,0)))</f>
        <v>G2</v>
      </c>
      <c r="R22" s="38" t="str">
        <f ca="1">IF(S22="","",INDEX('TSO500 Booking'!$C$9:$C$104,MATCH('Samples Dilution + Norm'!S22,'TSO500 Booking'!$J$9:$J$104,0))&amp;" "&amp;INDEX('TSO500 Booking'!$D$9:$D$104,MATCH('Samples Dilution + Norm'!$S22,'TSO500 Booking'!$J$9:$J$104,0)))</f>
        <v>Lesley RICHARDSON</v>
      </c>
      <c r="S22" s="36" t="str">
        <f ca="1">'TSO500 Script'!AA16</f>
        <v>B2303891-003</v>
      </c>
      <c r="T22" s="36" t="str">
        <f ca="1">IF(S22="","",INDEX('TSO500 Booking'!$F$9:$F$104,MATCH('Samples Dilution + Norm'!S22,'TSO500 Booking'!$J$9:$J$104,0)))</f>
        <v>47/C21</v>
      </c>
      <c r="U22" s="336">
        <v>35.6</v>
      </c>
      <c r="V22" s="36" t="str">
        <f t="shared" si="4"/>
        <v/>
      </c>
      <c r="W22" s="36" t="str">
        <f t="shared" si="10"/>
        <v/>
      </c>
      <c r="X22" s="92">
        <f t="shared" si="5"/>
        <v>7.7283066554338671</v>
      </c>
      <c r="Y22" s="92">
        <f t="shared" si="6"/>
        <v>2.7716933445661334</v>
      </c>
      <c r="Z22" s="340">
        <v>21</v>
      </c>
      <c r="AA22" s="347" t="str">
        <f t="shared" si="7"/>
        <v>Pass</v>
      </c>
    </row>
    <row r="23" spans="1:27" ht="17.25" customHeight="1" x14ac:dyDescent="0.25">
      <c r="A23" s="36" t="str">
        <f ca="1">IF(C23="","",INDEX('TSO500 Script'!$G$2:$G$97,MATCH('Samples Dilution + Norm'!C23,'TSO500 Script'!$C$2:$C$97,0)))</f>
        <v>H6</v>
      </c>
      <c r="B23" s="38" t="str">
        <f ca="1">IF(C23="","",INDEX('TSO500 Booking'!$C$9:$C$104,MATCH('Samples Dilution + Norm'!C23,'TSO500 Booking'!$J$9:$J$104,0))&amp;" "&amp;INDEX('TSO500 Booking'!$D$9:$D$104,MATCH('Samples Dilution + Norm'!$C23,'TSO500 Booking'!$J$9:$J$104,0)))</f>
        <v>Neil SIMPSON</v>
      </c>
      <c r="C23" s="36" t="str">
        <f ca="1">'TSO500 Script'!AB17</f>
        <v>B2303348-003</v>
      </c>
      <c r="D23" s="36" t="str">
        <f ca="1">IF(C23="","",INDEX('TSO500 Booking'!$F$9:$F$104,MATCH('Samples Dilution + Norm'!C23,'TSO500 Booking'!$J$9:$J$104,0)))</f>
        <v>719/C26</v>
      </c>
      <c r="E23" s="337">
        <v>117</v>
      </c>
      <c r="F23" s="207" t="str">
        <f t="shared" si="0"/>
        <v>Yes</v>
      </c>
      <c r="G23" s="207">
        <f t="shared" si="8"/>
        <v>11.7</v>
      </c>
      <c r="H23" s="92">
        <f t="shared" si="9"/>
        <v>10.051282051282051</v>
      </c>
      <c r="I23" s="209">
        <f t="shared" si="1"/>
        <v>3.9487179487179485</v>
      </c>
      <c r="J23" s="341"/>
      <c r="K23" s="342"/>
      <c r="L23" s="210" t="str">
        <f t="shared" si="2"/>
        <v/>
      </c>
      <c r="M23" s="351">
        <v>26.8</v>
      </c>
      <c r="N23" s="347" t="str">
        <f t="shared" si="3"/>
        <v>Pass</v>
      </c>
      <c r="O23" s="347"/>
      <c r="Q23" s="36" t="str">
        <f ca="1">IF(S23="","",INDEX('TSO500 Script'!$G$2:$G$97,MATCH('Samples Dilution + Norm'!S23,'TSO500 Script'!$C$2:$C$97,0)))</f>
        <v>H2</v>
      </c>
      <c r="R23" s="38" t="str">
        <f ca="1">IF(S23="","",INDEX('TSO500 Booking'!$C$9:$C$104,MATCH('Samples Dilution + Norm'!S23,'TSO500 Booking'!$J$9:$J$104,0))&amp;" "&amp;INDEX('TSO500 Booking'!$D$9:$D$104,MATCH('Samples Dilution + Norm'!$S23,'TSO500 Booking'!$J$9:$J$104,0)))</f>
        <v>Christine RICHARDS</v>
      </c>
      <c r="S23" s="36" t="str">
        <f ca="1">'TSO500 Script'!AA17</f>
        <v>B2303942-003</v>
      </c>
      <c r="T23" s="36" t="str">
        <f ca="1">IF(S23="","",INDEX('TSO500 Booking'!$F$9:$F$104,MATCH('Samples Dilution + Norm'!S23,'TSO500 Booking'!$J$9:$J$104,0)))</f>
        <v>47/C18</v>
      </c>
      <c r="U23" s="336">
        <v>10.8</v>
      </c>
      <c r="V23" s="36" t="str">
        <f t="shared" si="4"/>
        <v/>
      </c>
      <c r="W23" s="36" t="str">
        <f t="shared" si="10"/>
        <v/>
      </c>
      <c r="X23" s="92">
        <f t="shared" si="5"/>
        <v>1.3695652173913047</v>
      </c>
      <c r="Y23" s="92">
        <f t="shared" si="6"/>
        <v>9.1304347826086953</v>
      </c>
      <c r="Z23" s="340">
        <v>27.8</v>
      </c>
      <c r="AA23" s="347" t="str">
        <f t="shared" si="7"/>
        <v>Pass</v>
      </c>
    </row>
    <row r="24" spans="1:27" x14ac:dyDescent="0.25">
      <c r="A24" s="36" t="str">
        <f ca="1">IF(C24="","",INDEX('TSO500 Script'!$G$2:$G$97,MATCH('Samples Dilution + Norm'!C24,'TSO500 Script'!$C$2:$C$97,0)))</f>
        <v>A7</v>
      </c>
      <c r="B24" s="38" t="str">
        <f ca="1">IF(C24="","",INDEX('TSO500 Booking'!$C$9:$C$104,MATCH('Samples Dilution + Norm'!C24,'TSO500 Booking'!$J$9:$J$104,0))&amp;" "&amp;INDEX('TSO500 Booking'!$D$9:$D$104,MATCH('Samples Dilution + Norm'!$C24,'TSO500 Booking'!$J$9:$J$104,0)))</f>
        <v>Jane JESSOP</v>
      </c>
      <c r="C24" s="36" t="str">
        <f ca="1">'TSO500 Script'!AB18</f>
        <v>B2303358-002</v>
      </c>
      <c r="D24" s="36" t="str">
        <f ca="1">IF(C24="","",INDEX('TSO500 Booking'!$F$9:$F$104,MATCH('Samples Dilution + Norm'!C24,'TSO500 Booking'!$J$9:$J$104,0)))</f>
        <v>719/A33</v>
      </c>
      <c r="E24" s="337">
        <v>64</v>
      </c>
      <c r="F24" s="207" t="str">
        <f t="shared" si="0"/>
        <v/>
      </c>
      <c r="G24" s="207" t="str">
        <f t="shared" si="8"/>
        <v/>
      </c>
      <c r="H24" s="92">
        <f t="shared" si="9"/>
        <v>13.278237775347602</v>
      </c>
      <c r="I24" s="209">
        <f t="shared" si="1"/>
        <v>0.72176222465239792</v>
      </c>
      <c r="J24" s="341"/>
      <c r="K24" s="342"/>
      <c r="L24" s="210" t="str">
        <f t="shared" si="2"/>
        <v/>
      </c>
      <c r="M24" s="351">
        <v>19.7</v>
      </c>
      <c r="N24" s="347" t="str">
        <f t="shared" si="3"/>
        <v>Pass</v>
      </c>
      <c r="O24" s="347"/>
      <c r="Q24" s="36" t="str">
        <f ca="1">IF(S24="","",INDEX('TSO500 Script'!$G$2:$G$97,MATCH('Samples Dilution + Norm'!S24,'TSO500 Script'!$C$2:$C$97,0)))</f>
        <v>A3</v>
      </c>
      <c r="R24" s="38" t="str">
        <f ca="1">IF(S24="","",INDEX('TSO500 Booking'!$C$9:$C$104,MATCH('Samples Dilution + Norm'!S24,'TSO500 Booking'!$J$9:$J$104,0))&amp;" "&amp;INDEX('TSO500 Booking'!$D$9:$D$104,MATCH('Samples Dilution + Norm'!$S24,'TSO500 Booking'!$J$9:$J$104,0)))</f>
        <v>Cassandra LANGWITH</v>
      </c>
      <c r="S24" s="36" t="str">
        <f ca="1">'TSO500 Script'!AA18</f>
        <v>B2303943-003</v>
      </c>
      <c r="T24" s="36" t="str">
        <f ca="1">IF(S24="","",INDEX('TSO500 Booking'!$F$9:$F$104,MATCH('Samples Dilution + Norm'!S24,'TSO500 Booking'!$J$9:$J$104,0)))</f>
        <v>47/C16</v>
      </c>
      <c r="U24" s="336">
        <v>35.799999999999997</v>
      </c>
      <c r="V24" s="36" t="str">
        <f t="shared" si="4"/>
        <v/>
      </c>
      <c r="W24" s="36" t="str">
        <f t="shared" si="10"/>
        <v/>
      </c>
      <c r="X24" s="92">
        <f t="shared" si="5"/>
        <v>7.743786651773247</v>
      </c>
      <c r="Y24" s="92">
        <f t="shared" si="6"/>
        <v>2.7562133482267526</v>
      </c>
      <c r="Z24" s="340">
        <v>13.8</v>
      </c>
      <c r="AA24" s="347" t="str">
        <f t="shared" si="7"/>
        <v>Pass</v>
      </c>
    </row>
    <row r="25" spans="1:27" x14ac:dyDescent="0.25">
      <c r="A25" s="36" t="str">
        <f ca="1">IF(C25="","",INDEX('TSO500 Script'!$G$2:$G$97,MATCH('Samples Dilution + Norm'!C25,'TSO500 Script'!$C$2:$C$97,0)))</f>
        <v>B7</v>
      </c>
      <c r="B25" s="38" t="str">
        <f ca="1">IF(C25="","",INDEX('TSO500 Booking'!$C$9:$C$104,MATCH('Samples Dilution + Norm'!C25,'TSO500 Booking'!$J$9:$J$104,0))&amp;" "&amp;INDEX('TSO500 Booking'!$D$9:$D$104,MATCH('Samples Dilution + Norm'!$C25,'TSO500 Booking'!$J$9:$J$104,0)))</f>
        <v>Bernice MORGAN</v>
      </c>
      <c r="C25" s="36" t="str">
        <f ca="1">'TSO500 Script'!AB19</f>
        <v>B2303377-005</v>
      </c>
      <c r="D25" s="36" t="str">
        <f ca="1">IF(C25="","",INDEX('TSO500 Booking'!$F$9:$F$104,MATCH('Samples Dilution + Norm'!C25,'TSO500 Booking'!$J$9:$J$104,0)))</f>
        <v>718/I1</v>
      </c>
      <c r="E25" s="337">
        <v>62.8</v>
      </c>
      <c r="F25" s="207" t="str">
        <f t="shared" si="0"/>
        <v/>
      </c>
      <c r="G25" s="207" t="str">
        <f t="shared" si="8"/>
        <v/>
      </c>
      <c r="H25" s="92">
        <f t="shared" si="9"/>
        <v>13.264448336252189</v>
      </c>
      <c r="I25" s="209">
        <f t="shared" si="1"/>
        <v>0.73555166374781089</v>
      </c>
      <c r="J25" s="341"/>
      <c r="K25" s="342"/>
      <c r="L25" s="210" t="str">
        <f t="shared" si="2"/>
        <v/>
      </c>
      <c r="M25" s="351">
        <v>20.6</v>
      </c>
      <c r="N25" s="347" t="str">
        <f t="shared" si="3"/>
        <v>Pass</v>
      </c>
      <c r="O25" s="347"/>
      <c r="Q25" s="36" t="str">
        <f ca="1">IF(S25="","",INDEX('TSO500 Script'!$G$2:$G$97,MATCH('Samples Dilution + Norm'!S25,'TSO500 Script'!$C$2:$C$97,0)))</f>
        <v>B3</v>
      </c>
      <c r="R25" s="38" t="str">
        <f ca="1">IF(S25="","",INDEX('TSO500 Booking'!$C$9:$C$104,MATCH('Samples Dilution + Norm'!S25,'TSO500 Booking'!$J$9:$J$104,0))&amp;" "&amp;INDEX('TSO500 Booking'!$D$9:$D$104,MATCH('Samples Dilution + Norm'!$S25,'TSO500 Booking'!$J$9:$J$104,0)))</f>
        <v>Heriaty HOLT</v>
      </c>
      <c r="S25" s="36" t="str">
        <f ca="1">'TSO500 Script'!AA19</f>
        <v>B2304017-005</v>
      </c>
      <c r="T25" s="36" t="str">
        <f ca="1">IF(S25="","",INDEX('TSO500 Booking'!$F$9:$F$104,MATCH('Samples Dilution + Norm'!S25,'TSO500 Booking'!$J$9:$J$104,0)))</f>
        <v>47/E22</v>
      </c>
      <c r="U25" s="336">
        <v>4.46</v>
      </c>
      <c r="V25" s="36" t="str">
        <f t="shared" si="4"/>
        <v/>
      </c>
      <c r="W25" s="36" t="str">
        <f t="shared" si="10"/>
        <v/>
      </c>
      <c r="X25" s="92">
        <f t="shared" si="5"/>
        <v>-11.580536912751679</v>
      </c>
      <c r="Y25" s="92">
        <f t="shared" si="6"/>
        <v>22.080536912751679</v>
      </c>
      <c r="Z25" s="340">
        <v>13.2</v>
      </c>
      <c r="AA25" s="347" t="str">
        <f t="shared" si="7"/>
        <v>Pass</v>
      </c>
    </row>
    <row r="26" spans="1:27" x14ac:dyDescent="0.25">
      <c r="A26" s="36" t="str">
        <f ca="1">IF(C26="","",INDEX('TSO500 Script'!$G$2:$G$97,MATCH('Samples Dilution + Norm'!C26,'TSO500 Script'!$C$2:$C$97,0)))</f>
        <v>C7</v>
      </c>
      <c r="B26" s="38" t="str">
        <f ca="1">IF(C26="","",INDEX('TSO500 Booking'!$C$9:$C$104,MATCH('Samples Dilution + Norm'!C26,'TSO500 Booking'!$J$9:$J$104,0))&amp;" "&amp;INDEX('TSO500 Booking'!$D$9:$D$104,MATCH('Samples Dilution + Norm'!$C26,'TSO500 Booking'!$J$9:$J$104,0)))</f>
        <v>Christopher WRAGG</v>
      </c>
      <c r="C26" s="36" t="str">
        <f ca="1">'TSO500 Script'!AB20</f>
        <v>B2303558-003</v>
      </c>
      <c r="D26" s="36" t="str">
        <f ca="1">IF(C26="","",INDEX('TSO500 Booking'!$F$9:$F$104,MATCH('Samples Dilution + Norm'!C26,'TSO500 Booking'!$J$9:$J$104,0)))</f>
        <v>719/I7</v>
      </c>
      <c r="E26" s="337">
        <v>130</v>
      </c>
      <c r="F26" s="207" t="str">
        <f t="shared" si="0"/>
        <v>Yes</v>
      </c>
      <c r="G26" s="207">
        <f t="shared" si="8"/>
        <v>13</v>
      </c>
      <c r="H26" s="92">
        <f t="shared" si="9"/>
        <v>10.446153846153846</v>
      </c>
      <c r="I26" s="209">
        <f t="shared" si="1"/>
        <v>3.5538461538461537</v>
      </c>
      <c r="J26" s="341"/>
      <c r="K26" s="342"/>
      <c r="L26" s="210" t="str">
        <f t="shared" si="2"/>
        <v/>
      </c>
      <c r="M26" s="351">
        <v>19.399999999999999</v>
      </c>
      <c r="N26" s="347" t="str">
        <f t="shared" si="3"/>
        <v>Pass</v>
      </c>
      <c r="O26" s="347"/>
      <c r="Q26" s="36" t="str">
        <f ca="1">IF(S26="","",INDEX('TSO500 Script'!$G$2:$G$97,MATCH('Samples Dilution + Norm'!S26,'TSO500 Script'!$C$2:$C$97,0)))</f>
        <v>C3</v>
      </c>
      <c r="R26" s="38" t="str">
        <f ca="1">IF(S26="","",INDEX('TSO500 Booking'!$C$9:$C$104,MATCH('Samples Dilution + Norm'!S26,'TSO500 Booking'!$J$9:$J$104,0))&amp;" "&amp;INDEX('TSO500 Booking'!$D$9:$D$104,MATCH('Samples Dilution + Norm'!$S26,'TSO500 Booking'!$J$9:$J$104,0)))</f>
        <v>Anthony BARBER</v>
      </c>
      <c r="S26" s="36" t="str">
        <f ca="1">'TSO500 Script'!AA20</f>
        <v>B2304023-002</v>
      </c>
      <c r="T26" s="36" t="str">
        <f ca="1">IF(S26="","",INDEX('TSO500 Booking'!$F$9:$F$104,MATCH('Samples Dilution + Norm'!S26,'TSO500 Booking'!$J$9:$J$104,0)))</f>
        <v>47/D2</v>
      </c>
      <c r="U26" s="336">
        <v>9.6</v>
      </c>
      <c r="V26" s="36" t="str">
        <f t="shared" si="4"/>
        <v/>
      </c>
      <c r="W26" s="36" t="str">
        <f t="shared" si="10"/>
        <v/>
      </c>
      <c r="X26" s="92">
        <f t="shared" si="5"/>
        <v>0.22944849115504518</v>
      </c>
      <c r="Y26" s="92">
        <f t="shared" si="6"/>
        <v>10.270551508844955</v>
      </c>
      <c r="Z26" s="340">
        <v>4.9000000000000004</v>
      </c>
      <c r="AA26" s="347" t="str">
        <f t="shared" si="7"/>
        <v>Pass</v>
      </c>
    </row>
    <row r="27" spans="1:27" x14ac:dyDescent="0.25">
      <c r="A27" s="36" t="str">
        <f ca="1">IF(C27="","",INDEX('TSO500 Script'!$G$2:$G$97,MATCH('Samples Dilution + Norm'!C27,'TSO500 Script'!$C$2:$C$97,0)))</f>
        <v>D7</v>
      </c>
      <c r="B27" s="38" t="str">
        <f ca="1">IF(C27="","",INDEX('TSO500 Booking'!$C$9:$C$104,MATCH('Samples Dilution + Norm'!C27,'TSO500 Booking'!$J$9:$J$104,0))&amp;" "&amp;INDEX('TSO500 Booking'!$D$9:$D$104,MATCH('Samples Dilution + Norm'!$C27,'TSO500 Booking'!$J$9:$J$104,0)))</f>
        <v>Hazel DYNES</v>
      </c>
      <c r="C27" s="36" t="str">
        <f ca="1">'TSO500 Script'!AB21</f>
        <v>B2303762-004</v>
      </c>
      <c r="D27" s="36" t="str">
        <f ca="1">IF(C27="","",INDEX('TSO500 Booking'!$F$9:$F$104,MATCH('Samples Dilution + Norm'!C27,'TSO500 Booking'!$J$9:$J$104,0)))</f>
        <v>719/D7</v>
      </c>
      <c r="E27" s="337">
        <v>88.2</v>
      </c>
      <c r="F27" s="207" t="str">
        <f t="shared" si="0"/>
        <v>Yes</v>
      </c>
      <c r="G27" s="207">
        <f t="shared" si="8"/>
        <v>8.82</v>
      </c>
      <c r="H27" s="92">
        <f t="shared" si="9"/>
        <v>8.7619047619047628</v>
      </c>
      <c r="I27" s="209">
        <f t="shared" si="1"/>
        <v>5.2380952380952372</v>
      </c>
      <c r="J27" s="341"/>
      <c r="K27" s="342"/>
      <c r="L27" s="210" t="str">
        <f t="shared" si="2"/>
        <v/>
      </c>
      <c r="M27" s="351">
        <v>24.2</v>
      </c>
      <c r="N27" s="347" t="str">
        <f t="shared" si="3"/>
        <v>Pass</v>
      </c>
      <c r="O27" s="347"/>
      <c r="Q27" s="36" t="str">
        <f ca="1">IF(S27="","",INDEX('TSO500 Script'!$G$2:$G$97,MATCH('Samples Dilution + Norm'!S27,'TSO500 Script'!$C$2:$C$97,0)))</f>
        <v>D3</v>
      </c>
      <c r="R27" s="38" t="str">
        <f ca="1">IF(S27="","",INDEX('TSO500 Booking'!$C$9:$C$104,MATCH('Samples Dilution + Norm'!S27,'TSO500 Booking'!$J$9:$J$104,0))&amp;" "&amp;INDEX('TSO500 Booking'!$D$9:$D$104,MATCH('Samples Dilution + Norm'!$S27,'TSO500 Booking'!$J$9:$J$104,0)))</f>
        <v>Michelle SKYES</v>
      </c>
      <c r="S27" s="36" t="str">
        <f ca="1">'TSO500 Script'!AA21</f>
        <v>B2304024-002</v>
      </c>
      <c r="T27" s="36" t="str">
        <f ca="1">IF(S27="","",INDEX('TSO500 Booking'!$F$9:$F$104,MATCH('Samples Dilution + Norm'!S27,'TSO500 Booking'!$J$9:$J$104,0)))</f>
        <v>47/D3</v>
      </c>
      <c r="U27" s="336">
        <v>15.7</v>
      </c>
      <c r="V27" s="36" t="str">
        <f t="shared" si="4"/>
        <v/>
      </c>
      <c r="W27" s="36" t="str">
        <f t="shared" si="10"/>
        <v/>
      </c>
      <c r="X27" s="92">
        <f t="shared" si="5"/>
        <v>4.2173774665817945</v>
      </c>
      <c r="Y27" s="92">
        <f t="shared" si="6"/>
        <v>6.2826225334182055</v>
      </c>
      <c r="Z27" s="340">
        <v>3.6</v>
      </c>
      <c r="AA27" s="347" t="str">
        <f t="shared" si="7"/>
        <v>Pass</v>
      </c>
    </row>
    <row r="28" spans="1:27" x14ac:dyDescent="0.25">
      <c r="A28" s="36" t="str">
        <f ca="1">IF(C28="","",INDEX('TSO500 Script'!$G$2:$G$97,MATCH('Samples Dilution + Norm'!C28,'TSO500 Script'!$C$2:$C$97,0)))</f>
        <v>E7</v>
      </c>
      <c r="B28" s="38" t="str">
        <f ca="1">IF(C28="","",INDEX('TSO500 Booking'!$C$9:$C$104,MATCH('Samples Dilution + Norm'!C28,'TSO500 Booking'!$J$9:$J$104,0))&amp;" "&amp;INDEX('TSO500 Booking'!$D$9:$D$104,MATCH('Samples Dilution + Norm'!$C28,'TSO500 Booking'!$J$9:$J$104,0)))</f>
        <v>Cathryn NICKELS</v>
      </c>
      <c r="C28" s="36" t="str">
        <f ca="1">'TSO500 Script'!AB22</f>
        <v>B2303974-003</v>
      </c>
      <c r="D28" s="36" t="str">
        <f ca="1">IF(C28="","",INDEX('TSO500 Booking'!$F$9:$F$104,MATCH('Samples Dilution + Norm'!C28,'TSO500 Booking'!$J$9:$J$104,0)))</f>
        <v>720/B26</v>
      </c>
      <c r="E28" s="337">
        <v>107</v>
      </c>
      <c r="F28" s="207" t="str">
        <f t="shared" si="0"/>
        <v>Yes</v>
      </c>
      <c r="G28" s="207">
        <f t="shared" si="8"/>
        <v>10.7</v>
      </c>
      <c r="H28" s="92">
        <f t="shared" si="9"/>
        <v>9.6822429906542062</v>
      </c>
      <c r="I28" s="209">
        <f t="shared" si="1"/>
        <v>4.3177570093457946</v>
      </c>
      <c r="J28" s="341"/>
      <c r="K28" s="342"/>
      <c r="L28" s="210" t="str">
        <f t="shared" si="2"/>
        <v/>
      </c>
      <c r="M28" s="351">
        <v>17.600000000000001</v>
      </c>
      <c r="N28" s="347" t="str">
        <f t="shared" si="3"/>
        <v>Pass</v>
      </c>
      <c r="O28" s="347"/>
      <c r="Q28" s="36" t="str">
        <f ca="1">IF(S28="","",INDEX('TSO500 Script'!$G$2:$G$97,MATCH('Samples Dilution + Norm'!S28,'TSO500 Script'!$C$2:$C$97,0)))</f>
        <v>E3</v>
      </c>
      <c r="R28" s="38" t="str">
        <f ca="1">IF(S28="","",INDEX('TSO500 Booking'!$C$9:$C$104,MATCH('Samples Dilution + Norm'!S28,'TSO500 Booking'!$J$9:$J$104,0))&amp;" "&amp;INDEX('TSO500 Booking'!$D$9:$D$104,MATCH('Samples Dilution + Norm'!$S28,'TSO500 Booking'!$J$9:$J$104,0)))</f>
        <v>Janet ALLEN</v>
      </c>
      <c r="S28" s="36" t="str">
        <f ca="1">'TSO500 Script'!AA22</f>
        <v>B2304025-002</v>
      </c>
      <c r="T28" s="36" t="str">
        <f ca="1">IF(S28="","",INDEX('TSO500 Booking'!$F$9:$F$104,MATCH('Samples Dilution + Norm'!S28,'TSO500 Booking'!$J$9:$J$104,0)))</f>
        <v>47/D4</v>
      </c>
      <c r="U28" s="336">
        <v>0</v>
      </c>
      <c r="V28" s="36" t="str">
        <f t="shared" si="4"/>
        <v/>
      </c>
      <c r="W28" s="36" t="str">
        <f t="shared" si="10"/>
        <v/>
      </c>
      <c r="X28" s="92">
        <f t="shared" si="5"/>
        <v>-9859.5</v>
      </c>
      <c r="Y28" s="92">
        <f t="shared" si="6"/>
        <v>9870</v>
      </c>
      <c r="Z28" s="340">
        <v>1.1100000000000001</v>
      </c>
      <c r="AA28" s="347" t="str">
        <f t="shared" si="7"/>
        <v>Fail</v>
      </c>
    </row>
    <row r="29" spans="1:27" x14ac:dyDescent="0.25">
      <c r="A29" s="36" t="str">
        <f ca="1">IF(C29="","",INDEX('TSO500 Script'!$G$2:$G$97,MATCH('Samples Dilution + Norm'!C29,'TSO500 Script'!$C$2:$C$97,0)))</f>
        <v>F7</v>
      </c>
      <c r="B29" s="38" t="str">
        <f ca="1">IF(C29="","",INDEX('TSO500 Booking'!$C$9:$C$104,MATCH('Samples Dilution + Norm'!C29,'TSO500 Booking'!$J$9:$J$104,0))&amp;" "&amp;INDEX('TSO500 Booking'!$D$9:$D$104,MATCH('Samples Dilution + Norm'!$C29,'TSO500 Booking'!$J$9:$J$104,0)))</f>
        <v>Matthew FULFORD</v>
      </c>
      <c r="C29" s="36" t="str">
        <f ca="1">'TSO500 Script'!AB23</f>
        <v>B2303980-002</v>
      </c>
      <c r="D29" s="36" t="str">
        <f ca="1">IF(C29="","",INDEX('TSO500 Booking'!$F$9:$F$104,MATCH('Samples Dilution + Norm'!C29,'TSO500 Booking'!$J$9:$J$104,0)))</f>
        <v>720/D10</v>
      </c>
      <c r="E29" s="337">
        <v>81.599999999999994</v>
      </c>
      <c r="F29" s="207" t="str">
        <f t="shared" si="0"/>
        <v>Yes</v>
      </c>
      <c r="G29" s="207">
        <f t="shared" si="8"/>
        <v>8.16</v>
      </c>
      <c r="H29" s="92">
        <f t="shared" si="9"/>
        <v>8.3382352941176485</v>
      </c>
      <c r="I29" s="209">
        <f t="shared" si="1"/>
        <v>5.6617647058823524</v>
      </c>
      <c r="J29" s="341"/>
      <c r="K29" s="342"/>
      <c r="L29" s="210" t="str">
        <f t="shared" si="2"/>
        <v/>
      </c>
      <c r="M29" s="351">
        <v>27.8</v>
      </c>
      <c r="N29" s="347" t="str">
        <f t="shared" si="3"/>
        <v>Pass</v>
      </c>
      <c r="O29" s="347"/>
      <c r="Q29" s="36" t="str">
        <f ca="1">IF(S29="","",INDEX('TSO500 Script'!$G$2:$G$97,MATCH('Samples Dilution + Norm'!S29,'TSO500 Script'!$C$2:$C$97,0)))</f>
        <v>F3</v>
      </c>
      <c r="R29" s="38" t="str">
        <f ca="1">IF(S29="","",INDEX('TSO500 Booking'!$C$9:$C$104,MATCH('Samples Dilution + Norm'!S29,'TSO500 Booking'!$J$9:$J$104,0))&amp;" "&amp;INDEX('TSO500 Booking'!$D$9:$D$104,MATCH('Samples Dilution + Norm'!$S29,'TSO500 Booking'!$J$9:$J$104,0)))</f>
        <v>Karen SMITH</v>
      </c>
      <c r="S29" s="36" t="str">
        <f ca="1">'TSO500 Script'!AA23</f>
        <v>B2304027-002</v>
      </c>
      <c r="T29" s="36" t="str">
        <f ca="1">IF(S29="","",INDEX('TSO500 Booking'!$F$9:$F$104,MATCH('Samples Dilution + Norm'!S29,'TSO500 Booking'!$J$9:$J$104,0)))</f>
        <v>47/D5</v>
      </c>
      <c r="U29" s="336">
        <v>55.8</v>
      </c>
      <c r="V29" s="36" t="str">
        <f t="shared" si="4"/>
        <v/>
      </c>
      <c r="W29" s="36" t="str">
        <f t="shared" si="10"/>
        <v/>
      </c>
      <c r="X29" s="92">
        <f t="shared" si="5"/>
        <v>8.7314997312309615</v>
      </c>
      <c r="Y29" s="92">
        <f t="shared" si="6"/>
        <v>1.7685002687690381</v>
      </c>
      <c r="Z29" s="340">
        <v>11.9</v>
      </c>
      <c r="AA29" s="347" t="str">
        <f t="shared" si="7"/>
        <v>Pass</v>
      </c>
    </row>
    <row r="30" spans="1:27" x14ac:dyDescent="0.25">
      <c r="A30" s="36" t="str">
        <f ca="1">IF(C30="","",INDEX('TSO500 Script'!$G$2:$G$97,MATCH('Samples Dilution + Norm'!C30,'TSO500 Script'!$C$2:$C$97,0)))</f>
        <v>G7</v>
      </c>
      <c r="B30" s="38" t="str">
        <f ca="1">IF(C30="","",INDEX('TSO500 Booking'!$C$9:$C$104,MATCH('Samples Dilution + Norm'!C30,'TSO500 Booking'!$J$9:$J$104,0))&amp;" "&amp;INDEX('TSO500 Booking'!$D$9:$D$104,MATCH('Samples Dilution + Norm'!$C30,'TSO500 Booking'!$J$9:$J$104,0)))</f>
        <v>Adrian PRING</v>
      </c>
      <c r="C30" s="36" t="str">
        <f ca="1">'TSO500 Script'!AB24</f>
        <v>B2304058-002</v>
      </c>
      <c r="D30" s="36" t="str">
        <f ca="1">IF(C30="","",INDEX('TSO500 Booking'!$F$9:$F$104,MATCH('Samples Dilution + Norm'!C30,'TSO500 Booking'!$J$9:$J$104,0)))</f>
        <v>720/J20</v>
      </c>
      <c r="E30" s="337">
        <v>30.8</v>
      </c>
      <c r="F30" s="207" t="str">
        <f t="shared" si="0"/>
        <v/>
      </c>
      <c r="G30" s="207" t="str">
        <f t="shared" si="8"/>
        <v/>
      </c>
      <c r="H30" s="92">
        <f t="shared" si="9"/>
        <v>12.500486854917234</v>
      </c>
      <c r="I30" s="209">
        <f t="shared" si="1"/>
        <v>1.499513145082765</v>
      </c>
      <c r="J30" s="341"/>
      <c r="K30" s="342"/>
      <c r="L30" s="210" t="str">
        <f t="shared" si="2"/>
        <v/>
      </c>
      <c r="M30" s="351">
        <v>20.2</v>
      </c>
      <c r="N30" s="347" t="str">
        <f t="shared" si="3"/>
        <v>Pass</v>
      </c>
      <c r="O30" s="347"/>
      <c r="Q30" s="36" t="str">
        <f ca="1">IF(S30="","",INDEX('TSO500 Script'!$G$2:$G$97,MATCH('Samples Dilution + Norm'!S30,'TSO500 Script'!$C$2:$C$97,0)))</f>
        <v>G3</v>
      </c>
      <c r="R30" s="38" t="str">
        <f ca="1">IF(S30="","",INDEX('TSO500 Booking'!$C$9:$C$104,MATCH('Samples Dilution + Norm'!S30,'TSO500 Booking'!$J$9:$J$104,0))&amp;" "&amp;INDEX('TSO500 Booking'!$D$9:$D$104,MATCH('Samples Dilution + Norm'!$S30,'TSO500 Booking'!$J$9:$J$104,0)))</f>
        <v>Edward GREENHALL</v>
      </c>
      <c r="S30" s="36" t="str">
        <f ca="1">'TSO500 Script'!AA24</f>
        <v>B2304031-005</v>
      </c>
      <c r="T30" s="36" t="str">
        <f ca="1">IF(S30="","",INDEX('TSO500 Booking'!$F$9:$F$104,MATCH('Samples Dilution + Norm'!S30,'TSO500 Booking'!$J$9:$J$104,0)))</f>
        <v>47/E21</v>
      </c>
      <c r="U30" s="336">
        <v>0</v>
      </c>
      <c r="V30" s="36" t="str">
        <f t="shared" si="4"/>
        <v/>
      </c>
      <c r="W30" s="36" t="str">
        <f t="shared" si="10"/>
        <v/>
      </c>
      <c r="X30" s="92">
        <f t="shared" si="5"/>
        <v>-9859.5</v>
      </c>
      <c r="Y30" s="92">
        <f t="shared" si="6"/>
        <v>9870</v>
      </c>
      <c r="Z30" s="340">
        <v>5.0599999999999996</v>
      </c>
      <c r="AA30" s="347" t="str">
        <f t="shared" si="7"/>
        <v>Pass</v>
      </c>
    </row>
    <row r="31" spans="1:27" x14ac:dyDescent="0.25">
      <c r="A31" s="36" t="str">
        <f ca="1">IF(C31="","",INDEX('TSO500 Script'!$G$2:$G$97,MATCH('Samples Dilution + Norm'!C31,'TSO500 Script'!$C$2:$C$97,0)))</f>
        <v>H7</v>
      </c>
      <c r="B31" s="38" t="str">
        <f ca="1">IF(C31="","",INDEX('TSO500 Booking'!$C$9:$C$104,MATCH('Samples Dilution + Norm'!C31,'TSO500 Booking'!$J$9:$J$104,0))&amp;" "&amp;INDEX('TSO500 Booking'!$D$9:$D$104,MATCH('Samples Dilution + Norm'!$C31,'TSO500 Booking'!$J$9:$J$104,0)))</f>
        <v>Julie PLANT</v>
      </c>
      <c r="C31" s="36" t="str">
        <f ca="1">'TSO500 Script'!AB25</f>
        <v>B2304148-002</v>
      </c>
      <c r="D31" s="36" t="str">
        <f ca="1">IF(C31="","",INDEX('TSO500 Booking'!$F$9:$F$104,MATCH('Samples Dilution + Norm'!C31,'TSO500 Booking'!$J$9:$J$104,0)))</f>
        <v>721/B22</v>
      </c>
      <c r="E31" s="337">
        <v>147</v>
      </c>
      <c r="F31" s="207" t="str">
        <f t="shared" si="0"/>
        <v>Yes</v>
      </c>
      <c r="G31" s="207">
        <f t="shared" si="8"/>
        <v>14.7</v>
      </c>
      <c r="H31" s="92">
        <f t="shared" si="9"/>
        <v>10.857142857142858</v>
      </c>
      <c r="I31" s="209">
        <f t="shared" si="1"/>
        <v>3.1428571428571428</v>
      </c>
      <c r="J31" s="341"/>
      <c r="K31" s="342"/>
      <c r="L31" s="210" t="str">
        <f t="shared" si="2"/>
        <v/>
      </c>
      <c r="M31" s="351">
        <v>16.8</v>
      </c>
      <c r="N31" s="347" t="str">
        <f t="shared" si="3"/>
        <v>Pass</v>
      </c>
      <c r="O31" s="347"/>
      <c r="Q31" s="36" t="str">
        <f ca="1">IF(S31="","",INDEX('TSO500 Script'!$G$2:$G$97,MATCH('Samples Dilution + Norm'!S31,'TSO500 Script'!$C$2:$C$97,0)))</f>
        <v>H3</v>
      </c>
      <c r="R31" s="38" t="str">
        <f ca="1">IF(S31="","",INDEX('TSO500 Booking'!$C$9:$C$104,MATCH('Samples Dilution + Norm'!S31,'TSO500 Booking'!$J$9:$J$104,0))&amp;" "&amp;INDEX('TSO500 Booking'!$D$9:$D$104,MATCH('Samples Dilution + Norm'!$S31,'TSO500 Booking'!$J$9:$J$104,0)))</f>
        <v>Gillian LLOYD-EVANS</v>
      </c>
      <c r="S31" s="36" t="str">
        <f ca="1">'TSO500 Script'!AA25</f>
        <v>B2304065-002</v>
      </c>
      <c r="T31" s="36" t="str">
        <f ca="1">IF(S31="","",INDEX('TSO500 Booking'!$F$9:$F$104,MATCH('Samples Dilution + Norm'!S31,'TSO500 Booking'!$J$9:$J$104,0)))</f>
        <v>47/D13</v>
      </c>
      <c r="U31" s="336">
        <v>0</v>
      </c>
      <c r="V31" s="36" t="str">
        <f t="shared" si="4"/>
        <v/>
      </c>
      <c r="W31" s="36" t="str">
        <f t="shared" si="10"/>
        <v/>
      </c>
      <c r="X31" s="92">
        <f t="shared" si="5"/>
        <v>-9859.5</v>
      </c>
      <c r="Y31" s="92">
        <f t="shared" si="6"/>
        <v>9870</v>
      </c>
      <c r="Z31" s="340">
        <v>6.02</v>
      </c>
      <c r="AA31" s="347" t="str">
        <f t="shared" si="7"/>
        <v>Pass</v>
      </c>
    </row>
    <row r="32" spans="1:27" x14ac:dyDescent="0.25">
      <c r="A32" s="36" t="str">
        <f ca="1">IF(C32="","",INDEX('TSO500 Script'!$G$2:$G$97,MATCH('Samples Dilution + Norm'!C32,'TSO500 Script'!$C$2:$C$97,0)))</f>
        <v>A8</v>
      </c>
      <c r="B32" s="38" t="str">
        <f ca="1">IF(C32="","",INDEX('TSO500 Booking'!$C$9:$C$104,MATCH('Samples Dilution + Norm'!C32,'TSO500 Booking'!$J$9:$J$104,0))&amp;" "&amp;INDEX('TSO500 Booking'!$D$9:$D$104,MATCH('Samples Dilution + Norm'!$C32,'TSO500 Booking'!$J$9:$J$104,0)))</f>
        <v>Jenny COOPER</v>
      </c>
      <c r="C32" s="36" t="str">
        <f ca="1">'TSO500 Script'!AB26</f>
        <v>B2304149-002</v>
      </c>
      <c r="D32" s="36" t="str">
        <f ca="1">IF(C32="","",INDEX('TSO500 Booking'!$F$9:$F$104,MATCH('Samples Dilution + Norm'!C32,'TSO500 Booking'!$J$9:$J$104,0)))</f>
        <v>721/B21</v>
      </c>
      <c r="E32" s="337">
        <v>426</v>
      </c>
      <c r="F32" s="207" t="str">
        <f t="shared" si="0"/>
        <v>Yes</v>
      </c>
      <c r="G32" s="207">
        <f t="shared" si="8"/>
        <v>42.6</v>
      </c>
      <c r="H32" s="92">
        <f t="shared" si="9"/>
        <v>12.91549295774648</v>
      </c>
      <c r="I32" s="209">
        <f t="shared" si="1"/>
        <v>1.084507042253521</v>
      </c>
      <c r="J32" s="341"/>
      <c r="K32" s="342"/>
      <c r="L32" s="210" t="str">
        <f t="shared" si="2"/>
        <v/>
      </c>
      <c r="M32" s="351">
        <v>18.399999999999999</v>
      </c>
      <c r="N32" s="347" t="str">
        <f t="shared" si="3"/>
        <v>Pass</v>
      </c>
      <c r="O32" s="347"/>
      <c r="Q32" s="36" t="str">
        <f ca="1">IF(S32="","",INDEX('TSO500 Script'!$G$2:$G$97,MATCH('Samples Dilution + Norm'!S32,'TSO500 Script'!$C$2:$C$97,0)))</f>
        <v>A4</v>
      </c>
      <c r="R32" s="38" t="str">
        <f ca="1">IF(S32="","",INDEX('TSO500 Booking'!$C$9:$C$104,MATCH('Samples Dilution + Norm'!S32,'TSO500 Booking'!$J$9:$J$104,0))&amp;" "&amp;INDEX('TSO500 Booking'!$D$9:$D$104,MATCH('Samples Dilution + Norm'!$S32,'TSO500 Booking'!$J$9:$J$104,0)))</f>
        <v>Josephine FRY</v>
      </c>
      <c r="S32" s="36" t="str">
        <f ca="1">'TSO500 Script'!AA26</f>
        <v>B2304073-002</v>
      </c>
      <c r="T32" s="36" t="str">
        <f ca="1">IF(S32="","",INDEX('TSO500 Booking'!$F$9:$F$104,MATCH('Samples Dilution + Norm'!S32,'TSO500 Booking'!$J$9:$J$104,0)))</f>
        <v>47/D12</v>
      </c>
      <c r="U32" s="336">
        <v>74.400000000000006</v>
      </c>
      <c r="V32" s="36" t="str">
        <f t="shared" si="4"/>
        <v/>
      </c>
      <c r="W32" s="36" t="str">
        <f t="shared" si="10"/>
        <v/>
      </c>
      <c r="X32" s="92">
        <f t="shared" si="5"/>
        <v>9.1735653809971787</v>
      </c>
      <c r="Y32" s="92">
        <f t="shared" si="6"/>
        <v>1.326434619002822</v>
      </c>
      <c r="Z32" s="340">
        <v>7.26</v>
      </c>
      <c r="AA32" s="347" t="str">
        <f t="shared" si="7"/>
        <v>Pass</v>
      </c>
    </row>
    <row r="33" spans="1:27" x14ac:dyDescent="0.25">
      <c r="A33" s="36" t="str">
        <f ca="1">IF(C33="","",INDEX('TSO500 Script'!$G$2:$G$97,MATCH('Samples Dilution + Norm'!C33,'TSO500 Script'!$C$2:$C$97,0)))</f>
        <v>B8</v>
      </c>
      <c r="B33" s="38" t="str">
        <f ca="1">IF(C33="","",INDEX('TSO500 Booking'!$C$9:$C$104,MATCH('Samples Dilution + Norm'!C33,'TSO500 Booking'!$J$9:$J$104,0))&amp;" "&amp;INDEX('TSO500 Booking'!$D$9:$D$104,MATCH('Samples Dilution + Norm'!$C33,'TSO500 Booking'!$J$9:$J$104,0)))</f>
        <v>Ezmee PHILLIPS</v>
      </c>
      <c r="C33" s="36" t="str">
        <f ca="1">'TSO500 Script'!AB27</f>
        <v>B2304437-003</v>
      </c>
      <c r="D33" s="36" t="str">
        <f ca="1">IF(C33="","",INDEX('TSO500 Booking'!$F$9:$F$104,MATCH('Samples Dilution + Norm'!C33,'TSO500 Booking'!$J$9:$J$104,0)))</f>
        <v>720/J37</v>
      </c>
      <c r="E33" s="337">
        <v>7.7</v>
      </c>
      <c r="F33" s="207" t="str">
        <f t="shared" si="0"/>
        <v/>
      </c>
      <c r="G33" s="207" t="str">
        <f t="shared" si="8"/>
        <v/>
      </c>
      <c r="H33" s="92">
        <f t="shared" si="9"/>
        <v>8.0077821011673151</v>
      </c>
      <c r="I33" s="209">
        <f t="shared" si="1"/>
        <v>5.992217898832684</v>
      </c>
      <c r="J33" s="341"/>
      <c r="K33" s="342"/>
      <c r="L33" s="210" t="str">
        <f t="shared" si="2"/>
        <v/>
      </c>
      <c r="M33" s="351">
        <v>16.899999999999999</v>
      </c>
      <c r="N33" s="347" t="str">
        <f t="shared" si="3"/>
        <v>Pass</v>
      </c>
      <c r="O33" s="347"/>
      <c r="Q33" s="36" t="str">
        <f ca="1">IF(S33="","",INDEX('TSO500 Script'!$G$2:$G$97,MATCH('Samples Dilution + Norm'!S33,'TSO500 Script'!$C$2:$C$97,0)))</f>
        <v>B4</v>
      </c>
      <c r="R33" s="38" t="str">
        <f ca="1">IF(S33="","",INDEX('TSO500 Booking'!$C$9:$C$104,MATCH('Samples Dilution + Norm'!S33,'TSO500 Booking'!$J$9:$J$104,0))&amp;" "&amp;INDEX('TSO500 Booking'!$D$9:$D$104,MATCH('Samples Dilution + Norm'!$S33,'TSO500 Booking'!$J$9:$J$104,0)))</f>
        <v>Graham HORNSBY</v>
      </c>
      <c r="S33" s="36" t="str">
        <f ca="1">'TSO500 Script'!AA27</f>
        <v>B2304127-003</v>
      </c>
      <c r="T33" s="36" t="str">
        <f ca="1">IF(S33="","",INDEX('TSO500 Booking'!$F$9:$F$104,MATCH('Samples Dilution + Norm'!S33,'TSO500 Booking'!$J$9:$J$104,0)))</f>
        <v>47/D8</v>
      </c>
      <c r="U33" s="336">
        <v>39</v>
      </c>
      <c r="V33" s="36" t="str">
        <f t="shared" si="4"/>
        <v/>
      </c>
      <c r="W33" s="36" t="str">
        <f t="shared" si="10"/>
        <v/>
      </c>
      <c r="X33" s="92">
        <f t="shared" si="5"/>
        <v>7.9698795180722888</v>
      </c>
      <c r="Y33" s="92">
        <f t="shared" si="6"/>
        <v>2.5301204819277112</v>
      </c>
      <c r="Z33" s="340">
        <v>15.1</v>
      </c>
      <c r="AA33" s="347" t="str">
        <f t="shared" si="7"/>
        <v>Pass</v>
      </c>
    </row>
    <row r="34" spans="1:27" x14ac:dyDescent="0.25">
      <c r="A34" s="36" t="str">
        <f ca="1">IF(C34="","",INDEX('TSO500 Script'!$G$2:$G$97,MATCH('Samples Dilution + Norm'!C34,'TSO500 Script'!$C$2:$C$97,0)))</f>
        <v>C8</v>
      </c>
      <c r="B34" s="38" t="str">
        <f ca="1">IF(C34="","",INDEX('TSO500 Booking'!$C$9:$C$104,MATCH('Samples Dilution + Norm'!C34,'TSO500 Booking'!$J$9:$J$104,0))&amp;" "&amp;INDEX('TSO500 Booking'!$D$9:$D$104,MATCH('Samples Dilution + Norm'!$C34,'TSO500 Booking'!$J$9:$J$104,0)))</f>
        <v>ARCHIE GIBSON</v>
      </c>
      <c r="C34" s="36" t="str">
        <f ca="1">'TSO500 Script'!AB28</f>
        <v>B2304609-004</v>
      </c>
      <c r="D34" s="36" t="str">
        <f ca="1">IF(C34="","",INDEX('TSO500 Booking'!$F$9:$F$104,MATCH('Samples Dilution + Norm'!C34,'TSO500 Booking'!$J$9:$J$104,0)))</f>
        <v>720/J28</v>
      </c>
      <c r="E34" s="337">
        <v>0</v>
      </c>
      <c r="F34" s="207" t="str">
        <f t="shared" si="0"/>
        <v/>
      </c>
      <c r="G34" s="207" t="str">
        <f t="shared" si="8"/>
        <v/>
      </c>
      <c r="H34" s="92">
        <f t="shared" si="9"/>
        <v>-4605.9999999999991</v>
      </c>
      <c r="I34" s="209">
        <f t="shared" si="1"/>
        <v>4619.9999999999991</v>
      </c>
      <c r="J34" s="341"/>
      <c r="K34" s="342"/>
      <c r="L34" s="210" t="str">
        <f t="shared" si="2"/>
        <v/>
      </c>
      <c r="M34" s="351">
        <v>1.37</v>
      </c>
      <c r="N34" s="347" t="str">
        <f t="shared" si="3"/>
        <v>Fail</v>
      </c>
      <c r="O34" s="347"/>
      <c r="Q34" s="36" t="str">
        <f ca="1">IF(S34="","",INDEX('TSO500 Script'!$G$2:$G$97,MATCH('Samples Dilution + Norm'!S34,'TSO500 Script'!$C$2:$C$97,0)))</f>
        <v>C4</v>
      </c>
      <c r="R34" s="38" t="str">
        <f ca="1">IF(S34="","",INDEX('TSO500 Booking'!$C$9:$C$104,MATCH('Samples Dilution + Norm'!S34,'TSO500 Booking'!$J$9:$J$104,0))&amp;" "&amp;INDEX('TSO500 Booking'!$D$9:$D$104,MATCH('Samples Dilution + Norm'!$S34,'TSO500 Booking'!$J$9:$J$104,0)))</f>
        <v>Therese DIPPER</v>
      </c>
      <c r="S34" s="36" t="str">
        <f ca="1">'TSO500 Script'!AA28</f>
        <v>B2304136-002</v>
      </c>
      <c r="T34" s="36" t="str">
        <f ca="1">IF(S34="","",INDEX('TSO500 Booking'!$F$9:$F$104,MATCH('Samples Dilution + Norm'!S34,'TSO500 Booking'!$J$9:$J$104,0)))</f>
        <v>47/D7</v>
      </c>
      <c r="U34" s="336">
        <v>26.2</v>
      </c>
      <c r="V34" s="36" t="str">
        <f t="shared" si="4"/>
        <v/>
      </c>
      <c r="W34" s="36" t="str">
        <f t="shared" si="10"/>
        <v/>
      </c>
      <c r="X34" s="92">
        <f t="shared" si="5"/>
        <v>6.7342617321632963</v>
      </c>
      <c r="Y34" s="92">
        <f t="shared" si="6"/>
        <v>3.7657382678367037</v>
      </c>
      <c r="Z34" s="340">
        <v>17.8</v>
      </c>
      <c r="AA34" s="347" t="str">
        <f t="shared" si="7"/>
        <v>Pass</v>
      </c>
    </row>
    <row r="35" spans="1:27" x14ac:dyDescent="0.25">
      <c r="A35" s="36" t="str">
        <f ca="1">IF(C35="","",INDEX('TSO500 Script'!$G$2:$G$97,MATCH('Samples Dilution + Norm'!C35,'TSO500 Script'!$C$2:$C$97,0)))</f>
        <v>D8</v>
      </c>
      <c r="B35" s="38" t="str">
        <f ca="1">IF(C35="","",INDEX('TSO500 Booking'!$C$9:$C$104,MATCH('Samples Dilution + Norm'!C35,'TSO500 Booking'!$J$9:$J$104,0))&amp;" "&amp;INDEX('TSO500 Booking'!$D$9:$D$104,MATCH('Samples Dilution + Norm'!$C35,'TSO500 Booking'!$J$9:$J$104,0)))</f>
        <v>Carly WESTLAKE</v>
      </c>
      <c r="C35" s="36" t="str">
        <f ca="1">'TSO500 Script'!AB29</f>
        <v>B2304845-003</v>
      </c>
      <c r="D35" s="36" t="str">
        <f ca="1">IF(C35="","",INDEX('TSO500 Booking'!$F$9:$F$104,MATCH('Samples Dilution + Norm'!C35,'TSO500 Booking'!$J$9:$J$104,0)))</f>
        <v>722/A14</v>
      </c>
      <c r="E35" s="337">
        <v>478</v>
      </c>
      <c r="F35" s="207" t="str">
        <f t="shared" si="0"/>
        <v>Yes</v>
      </c>
      <c r="G35" s="207">
        <f t="shared" si="8"/>
        <v>47.8</v>
      </c>
      <c r="H35" s="92">
        <f t="shared" si="9"/>
        <v>13.03347280334728</v>
      </c>
      <c r="I35" s="209">
        <f t="shared" si="1"/>
        <v>0.96652719665271969</v>
      </c>
      <c r="J35" s="341"/>
      <c r="K35" s="342"/>
      <c r="L35" s="210" t="str">
        <f t="shared" si="2"/>
        <v/>
      </c>
      <c r="M35" s="351">
        <v>19.899999999999999</v>
      </c>
      <c r="N35" s="347" t="str">
        <f t="shared" si="3"/>
        <v>Pass</v>
      </c>
      <c r="O35" s="347"/>
      <c r="Q35" s="36" t="str">
        <f ca="1">IF(S35="","",INDEX('TSO500 Script'!$G$2:$G$97,MATCH('Samples Dilution + Norm'!S35,'TSO500 Script'!$C$2:$C$97,0)))</f>
        <v>D4</v>
      </c>
      <c r="R35" s="38" t="str">
        <f ca="1">IF(S35="","",INDEX('TSO500 Booking'!$C$9:$C$104,MATCH('Samples Dilution + Norm'!S35,'TSO500 Booking'!$J$9:$J$104,0))&amp;" "&amp;INDEX('TSO500 Booking'!$D$9:$D$104,MATCH('Samples Dilution + Norm'!$S35,'TSO500 Booking'!$J$9:$J$104,0)))</f>
        <v>Richard MARFELL</v>
      </c>
      <c r="S35" s="36" t="str">
        <f ca="1">'TSO500 Script'!AA29</f>
        <v>B2304253-003</v>
      </c>
      <c r="T35" s="36" t="str">
        <f ca="1">IF(S35="","",INDEX('TSO500 Booking'!$F$9:$F$104,MATCH('Samples Dilution + Norm'!S35,'TSO500 Booking'!$J$9:$J$104,0)))</f>
        <v>47/D16</v>
      </c>
      <c r="U35" s="336">
        <v>0</v>
      </c>
      <c r="V35" s="36" t="str">
        <f t="shared" si="4"/>
        <v/>
      </c>
      <c r="W35" s="36" t="str">
        <f t="shared" si="10"/>
        <v/>
      </c>
      <c r="X35" s="92">
        <f t="shared" si="5"/>
        <v>-9859.5</v>
      </c>
      <c r="Y35" s="92">
        <f t="shared" si="6"/>
        <v>9870</v>
      </c>
      <c r="Z35" s="340">
        <v>8.74</v>
      </c>
      <c r="AA35" s="347" t="str">
        <f t="shared" si="7"/>
        <v>Pass</v>
      </c>
    </row>
    <row r="36" spans="1:27" x14ac:dyDescent="0.25">
      <c r="A36" s="36" t="str">
        <f ca="1">IF(C36="","",INDEX('TSO500 Script'!$G$2:$G$97,MATCH('Samples Dilution + Norm'!C36,'TSO500 Script'!$C$2:$C$97,0)))</f>
        <v>E8</v>
      </c>
      <c r="B36" s="38" t="str">
        <f ca="1">IF(C36="","",INDEX('TSO500 Booking'!$C$9:$C$104,MATCH('Samples Dilution + Norm'!C36,'TSO500 Booking'!$J$9:$J$104,0))&amp;" "&amp;INDEX('TSO500 Booking'!$D$9:$D$104,MATCH('Samples Dilution + Norm'!$C36,'TSO500 Booking'!$J$9:$J$104,0)))</f>
        <v>Faith LEVER</v>
      </c>
      <c r="C36" s="36" t="str">
        <f ca="1">'TSO500 Script'!AB30</f>
        <v>B2304848-002</v>
      </c>
      <c r="D36" s="36" t="str">
        <f ca="1">IF(C36="","",INDEX('TSO500 Booking'!$F$9:$F$104,MATCH('Samples Dilution + Norm'!C36,'TSO500 Booking'!$J$9:$J$104,0)))</f>
        <v>722/A18</v>
      </c>
      <c r="E36" s="337">
        <v>84.8</v>
      </c>
      <c r="F36" s="207" t="str">
        <f t="shared" si="0"/>
        <v>Yes</v>
      </c>
      <c r="G36" s="207">
        <f t="shared" si="8"/>
        <v>8.48</v>
      </c>
      <c r="H36" s="92">
        <f t="shared" si="9"/>
        <v>8.5518867924528301</v>
      </c>
      <c r="I36" s="209">
        <f t="shared" si="1"/>
        <v>5.448113207547169</v>
      </c>
      <c r="J36" s="341"/>
      <c r="K36" s="342"/>
      <c r="L36" s="210" t="str">
        <f t="shared" si="2"/>
        <v/>
      </c>
      <c r="M36" s="351">
        <v>17.100000000000001</v>
      </c>
      <c r="N36" s="347" t="str">
        <f t="shared" si="3"/>
        <v>Pass</v>
      </c>
      <c r="O36" s="347"/>
      <c r="Q36" s="36" t="str">
        <f ca="1">IF(S36="","",INDEX('TSO500 Script'!$G$2:$G$97,MATCH('Samples Dilution + Norm'!S36,'TSO500 Script'!$C$2:$C$97,0)))</f>
        <v>E4</v>
      </c>
      <c r="R36" s="38" t="str">
        <f ca="1">IF(S36="","",INDEX('TSO500 Booking'!$C$9:$C$104,MATCH('Samples Dilution + Norm'!S36,'TSO500 Booking'!$J$9:$J$104,0))&amp;" "&amp;INDEX('TSO500 Booking'!$D$9:$D$104,MATCH('Samples Dilution + Norm'!$S36,'TSO500 Booking'!$J$9:$J$104,0)))</f>
        <v>Richard MARFELL</v>
      </c>
      <c r="S36" s="36" t="str">
        <f ca="1">'TSO500 Script'!AA30</f>
        <v>B2304260-003</v>
      </c>
      <c r="T36" s="36" t="str">
        <f ca="1">IF(S36="","",INDEX('TSO500 Booking'!$F$9:$F$104,MATCH('Samples Dilution + Norm'!S36,'TSO500 Booking'!$J$9:$J$104,0)))</f>
        <v>47/D17</v>
      </c>
      <c r="U36" s="336">
        <v>20.399999999999999</v>
      </c>
      <c r="V36" s="36" t="str">
        <f t="shared" si="4"/>
        <v/>
      </c>
      <c r="W36" s="36" t="str">
        <f t="shared" si="10"/>
        <v/>
      </c>
      <c r="X36" s="92">
        <f t="shared" si="5"/>
        <v>5.6641352278294956</v>
      </c>
      <c r="Y36" s="92">
        <f t="shared" si="6"/>
        <v>4.8358647721705044</v>
      </c>
      <c r="Z36" s="340">
        <v>6.6</v>
      </c>
      <c r="AA36" s="347" t="str">
        <f t="shared" si="7"/>
        <v>Pass</v>
      </c>
    </row>
    <row r="37" spans="1:27" x14ac:dyDescent="0.25">
      <c r="A37" s="36" t="str">
        <f ca="1">IF(C37="","",INDEX('TSO500 Script'!$G$2:$G$97,MATCH('Samples Dilution + Norm'!C37,'TSO500 Script'!$C$2:$C$97,0)))</f>
        <v>F8</v>
      </c>
      <c r="B37" s="38" t="str">
        <f ca="1">IF(C37="","",INDEX('TSO500 Booking'!$C$9:$C$104,MATCH('Samples Dilution + Norm'!C37,'TSO500 Booking'!$J$9:$J$104,0))&amp;" "&amp;INDEX('TSO500 Booking'!$D$9:$D$104,MATCH('Samples Dilution + Norm'!$C37,'TSO500 Booking'!$J$9:$J$104,0)))</f>
        <v>June FRASER</v>
      </c>
      <c r="C37" s="36" t="str">
        <f ca="1">'TSO500 Script'!AB31</f>
        <v>B2304852-002</v>
      </c>
      <c r="D37" s="36" t="str">
        <f ca="1">IF(C37="","",INDEX('TSO500 Booking'!$F$9:$F$104,MATCH('Samples Dilution + Norm'!C37,'TSO500 Booking'!$J$9:$J$104,0)))</f>
        <v>722/A21</v>
      </c>
      <c r="E37" s="337">
        <v>248</v>
      </c>
      <c r="F37" s="207" t="str">
        <f t="shared" si="0"/>
        <v>Yes</v>
      </c>
      <c r="G37" s="207">
        <f t="shared" si="8"/>
        <v>24.8</v>
      </c>
      <c r="H37" s="92">
        <f t="shared" si="9"/>
        <v>12.137096774193548</v>
      </c>
      <c r="I37" s="209">
        <f t="shared" si="1"/>
        <v>1.8629032258064513</v>
      </c>
      <c r="J37" s="341"/>
      <c r="K37" s="342"/>
      <c r="L37" s="210" t="str">
        <f t="shared" si="2"/>
        <v/>
      </c>
      <c r="M37" s="351">
        <v>17.2</v>
      </c>
      <c r="N37" s="347" t="str">
        <f t="shared" si="3"/>
        <v>Pass</v>
      </c>
      <c r="O37" s="347"/>
      <c r="Q37" s="36" t="str">
        <f ca="1">IF(S37="","",INDEX('TSO500 Script'!$G$2:$G$97,MATCH('Samples Dilution + Norm'!S37,'TSO500 Script'!$C$2:$C$97,0)))</f>
        <v>F4</v>
      </c>
      <c r="R37" s="38" t="str">
        <f ca="1">IF(S37="","",INDEX('TSO500 Booking'!$C$9:$C$104,MATCH('Samples Dilution + Norm'!S37,'TSO500 Booking'!$J$9:$J$104,0))&amp;" "&amp;INDEX('TSO500 Booking'!$D$9:$D$104,MATCH('Samples Dilution + Norm'!$S37,'TSO500 Booking'!$J$9:$J$104,0)))</f>
        <v>Pamela BRADBURY</v>
      </c>
      <c r="S37" s="36" t="str">
        <f ca="1">'TSO500 Script'!AA31</f>
        <v>B2304327-003</v>
      </c>
      <c r="T37" s="36" t="str">
        <f ca="1">IF(S37="","",INDEX('TSO500 Booking'!$F$9:$F$104,MATCH('Samples Dilution + Norm'!S37,'TSO500 Booking'!$J$9:$J$104,0)))</f>
        <v>47/D21</v>
      </c>
      <c r="U37" s="336">
        <v>0</v>
      </c>
      <c r="V37" s="36" t="str">
        <f t="shared" si="4"/>
        <v/>
      </c>
      <c r="W37" s="36" t="str">
        <f t="shared" si="10"/>
        <v/>
      </c>
      <c r="X37" s="92">
        <f t="shared" si="5"/>
        <v>-9859.5</v>
      </c>
      <c r="Y37" s="92">
        <f t="shared" si="6"/>
        <v>9870</v>
      </c>
      <c r="Z37" s="340">
        <v>3.34</v>
      </c>
      <c r="AA37" s="347" t="str">
        <f t="shared" si="7"/>
        <v>Pass</v>
      </c>
    </row>
    <row r="38" spans="1:27" x14ac:dyDescent="0.25">
      <c r="A38" s="36" t="str">
        <f ca="1">IF(C38="","",INDEX('TSO500 Script'!$G$2:$G$97,MATCH('Samples Dilution + Norm'!C38,'TSO500 Script'!$C$2:$C$97,0)))</f>
        <v>G8</v>
      </c>
      <c r="B38" s="38" t="str">
        <f ca="1">IF(C38="","",INDEX('TSO500 Booking'!$C$9:$C$104,MATCH('Samples Dilution + Norm'!C38,'TSO500 Booking'!$J$9:$J$104,0))&amp;" "&amp;INDEX('TSO500 Booking'!$D$9:$D$104,MATCH('Samples Dilution + Norm'!$C38,'TSO500 Booking'!$J$9:$J$104,0)))</f>
        <v>Lara-Ann SHELDON-ALLEN</v>
      </c>
      <c r="C38" s="36" t="str">
        <f ca="1">'TSO500 Script'!AB32</f>
        <v>B2304853-002</v>
      </c>
      <c r="D38" s="36" t="str">
        <f ca="1">IF(C38="","",INDEX('TSO500 Booking'!$F$9:$F$104,MATCH('Samples Dilution + Norm'!C38,'TSO500 Booking'!$J$9:$J$104,0)))</f>
        <v>722/A22</v>
      </c>
      <c r="E38" s="337">
        <v>450</v>
      </c>
      <c r="F38" s="207" t="str">
        <f t="shared" si="0"/>
        <v>Yes</v>
      </c>
      <c r="G38" s="207">
        <f t="shared" si="8"/>
        <v>45</v>
      </c>
      <c r="H38" s="92">
        <f t="shared" si="9"/>
        <v>12.973333333333333</v>
      </c>
      <c r="I38" s="209">
        <f t="shared" si="1"/>
        <v>1.0266666666666666</v>
      </c>
      <c r="J38" s="341"/>
      <c r="K38" s="342"/>
      <c r="L38" s="210" t="str">
        <f t="shared" si="2"/>
        <v/>
      </c>
      <c r="M38" s="351">
        <v>26.4</v>
      </c>
      <c r="N38" s="347" t="str">
        <f t="shared" si="3"/>
        <v>Pass</v>
      </c>
      <c r="O38" s="347"/>
      <c r="Q38" s="36" t="str">
        <f ca="1">IF(S38="","",INDEX('TSO500 Script'!$G$2:$G$97,MATCH('Samples Dilution + Norm'!S38,'TSO500 Script'!$C$2:$C$97,0)))</f>
        <v>G4</v>
      </c>
      <c r="R38" s="38" t="str">
        <f ca="1">IF(S38="","",INDEX('TSO500 Booking'!$C$9:$C$104,MATCH('Samples Dilution + Norm'!S38,'TSO500 Booking'!$J$9:$J$104,0))&amp;" "&amp;INDEX('TSO500 Booking'!$D$9:$D$104,MATCH('Samples Dilution + Norm'!$S38,'TSO500 Booking'!$J$9:$J$104,0)))</f>
        <v>ROBERT MORRIS</v>
      </c>
      <c r="S38" s="36" t="str">
        <f ca="1">'TSO500 Script'!AA32</f>
        <v>B2304761-003</v>
      </c>
      <c r="T38" s="36" t="str">
        <f ca="1">IF(S38="","",INDEX('TSO500 Booking'!$F$9:$F$104,MATCH('Samples Dilution + Norm'!S38,'TSO500 Booking'!$J$9:$J$104,0)))</f>
        <v>47/F25</v>
      </c>
      <c r="U38" s="336">
        <v>20.2</v>
      </c>
      <c r="V38" s="36" t="str">
        <f t="shared" si="4"/>
        <v/>
      </c>
      <c r="W38" s="36" t="str">
        <f t="shared" si="10"/>
        <v/>
      </c>
      <c r="X38" s="92">
        <f t="shared" si="5"/>
        <v>5.6162790697674421</v>
      </c>
      <c r="Y38" s="92">
        <f t="shared" si="6"/>
        <v>4.8837209302325579</v>
      </c>
      <c r="Z38" s="340">
        <v>24.2</v>
      </c>
      <c r="AA38" s="347" t="str">
        <f t="shared" si="7"/>
        <v>Pass</v>
      </c>
    </row>
    <row r="39" spans="1:27" x14ac:dyDescent="0.25">
      <c r="A39" s="36" t="str">
        <f ca="1">IF(C39="","",INDEX('TSO500 Script'!$G$2:$G$97,MATCH('Samples Dilution + Norm'!C39,'TSO500 Script'!$C$2:$C$97,0)))</f>
        <v>H8</v>
      </c>
      <c r="B39" s="38" t="str">
        <f ca="1">IF(C39="","",INDEX('TSO500 Booking'!$C$9:$C$104,MATCH('Samples Dilution + Norm'!C39,'TSO500 Booking'!$J$9:$J$104,0))&amp;" "&amp;INDEX('TSO500 Booking'!$D$9:$D$104,MATCH('Samples Dilution + Norm'!$C39,'TSO500 Booking'!$J$9:$J$104,0)))</f>
        <v>Karenza PERRING</v>
      </c>
      <c r="C39" s="36" t="str">
        <f ca="1">'TSO500 Script'!AB33</f>
        <v>B2304856-002</v>
      </c>
      <c r="D39" s="36" t="str">
        <f ca="1">IF(C39="","",INDEX('TSO500 Booking'!$F$9:$F$104,MATCH('Samples Dilution + Norm'!C39,'TSO500 Booking'!$J$9:$J$104,0)))</f>
        <v>721/G19</v>
      </c>
      <c r="E39" s="337">
        <v>292</v>
      </c>
      <c r="F39" s="207" t="str">
        <f t="shared" si="0"/>
        <v>Yes</v>
      </c>
      <c r="G39" s="207">
        <f t="shared" si="8"/>
        <v>29.2</v>
      </c>
      <c r="H39" s="92">
        <f t="shared" si="9"/>
        <v>12.417808219178083</v>
      </c>
      <c r="I39" s="209">
        <f t="shared" si="1"/>
        <v>1.5821917808219177</v>
      </c>
      <c r="J39" s="341"/>
      <c r="K39" s="342"/>
      <c r="L39" s="210" t="str">
        <f t="shared" si="2"/>
        <v/>
      </c>
      <c r="M39" s="351">
        <v>28.2</v>
      </c>
      <c r="N39" s="347" t="str">
        <f t="shared" si="3"/>
        <v>Pass</v>
      </c>
      <c r="O39" s="347"/>
      <c r="Q39" s="36" t="str">
        <f ca="1">IF(S39="","",INDEX('TSO500 Script'!$G$2:$G$97,MATCH('Samples Dilution + Norm'!S39,'TSO500 Script'!$C$2:$C$97,0)))</f>
        <v>H4</v>
      </c>
      <c r="R39" s="38" t="str">
        <f ca="1">IF(S39="","",INDEX('TSO500 Booking'!$C$9:$C$104,MATCH('Samples Dilution + Norm'!S39,'TSO500 Booking'!$J$9:$J$104,0))&amp;" "&amp;INDEX('TSO500 Booking'!$D$9:$D$104,MATCH('Samples Dilution + Norm'!$S39,'TSO500 Booking'!$J$9:$J$104,0)))</f>
        <v>Susan SMITH</v>
      </c>
      <c r="S39" s="36" t="str">
        <f ca="1">'TSO500 Script'!AA33</f>
        <v>B2304844-003</v>
      </c>
      <c r="T39" s="36" t="str">
        <f ca="1">IF(S39="","",INDEX('TSO500 Booking'!$F$9:$F$104,MATCH('Samples Dilution + Norm'!S39,'TSO500 Booking'!$J$9:$J$104,0)))</f>
        <v>47/G9</v>
      </c>
      <c r="U39" s="336">
        <v>10.3</v>
      </c>
      <c r="V39" s="36" t="str">
        <f t="shared" si="4"/>
        <v/>
      </c>
      <c r="W39" s="36" t="str">
        <f t="shared" si="10"/>
        <v/>
      </c>
      <c r="X39" s="92">
        <f t="shared" si="5"/>
        <v>0.92677012609117426</v>
      </c>
      <c r="Y39" s="92">
        <f t="shared" si="6"/>
        <v>9.5732298739088257</v>
      </c>
      <c r="Z39" s="340">
        <v>6.94</v>
      </c>
      <c r="AA39" s="347" t="str">
        <f t="shared" si="7"/>
        <v>Pass</v>
      </c>
    </row>
    <row r="40" spans="1:27" x14ac:dyDescent="0.25">
      <c r="A40" s="36" t="str">
        <f ca="1">IF(C40="","",INDEX('TSO500 Script'!$G$2:$G$97,MATCH('Samples Dilution + Norm'!C40,'TSO500 Script'!$C$2:$C$97,0)))</f>
        <v/>
      </c>
      <c r="B40" s="38" t="str">
        <f ca="1">IF(C40="","",INDEX('TSO500 Booking'!$C$9:$C$104,MATCH('Samples Dilution + Norm'!C40,'TSO500 Booking'!$J$9:$J$104,0))&amp;" "&amp;INDEX('TSO500 Booking'!$D$9:$D$104,MATCH('Samples Dilution + Norm'!$C40,'TSO500 Booking'!$J$9:$J$104,0)))</f>
        <v/>
      </c>
      <c r="C40" s="36" t="str">
        <f ca="1">'TSO500 Script'!AB34</f>
        <v/>
      </c>
      <c r="D40" s="36" t="str">
        <f ca="1">IF(C40="","",INDEX('TSO500 Booking'!$F$9:$F$104,MATCH('Samples Dilution + Norm'!C40,'TSO500 Booking'!$J$9:$J$104,0)))</f>
        <v/>
      </c>
      <c r="E40" s="337"/>
      <c r="F40" s="207" t="str">
        <f t="shared" si="0"/>
        <v/>
      </c>
      <c r="G40" s="207" t="str">
        <f t="shared" si="8"/>
        <v/>
      </c>
      <c r="H40" s="92" t="str">
        <f t="shared" si="9"/>
        <v/>
      </c>
      <c r="I40" s="209" t="str">
        <f t="shared" si="1"/>
        <v/>
      </c>
      <c r="J40" s="341"/>
      <c r="K40" s="342"/>
      <c r="L40" s="210" t="str">
        <f t="shared" ref="L40:L71" si="11">IF(J40="","",(IF(AND(J40&gt;$L$2,J40&lt;$L$3),("ACCEPT"),(IF($K40&gt;4000,("DILUTE"),("RE_Fragment"))))))</f>
        <v/>
      </c>
      <c r="M40" s="351"/>
      <c r="N40" s="347" t="str">
        <f t="shared" ref="N40:N71" si="12">IF(M40="","",IF($M40&gt;2.99,"Pass","Fail"))</f>
        <v/>
      </c>
      <c r="O40" s="347"/>
      <c r="Q40" s="36" t="str">
        <f ca="1">IF(S40="","",INDEX('TSO500 Script'!$G$2:$G$97,MATCH('Samples Dilution + Norm'!S40,'TSO500 Script'!$C$2:$C$97,0)))</f>
        <v/>
      </c>
      <c r="R40" s="38" t="str">
        <f ca="1">IF(S40="","",INDEX('TSO500 Booking'!$C$9:$C$104,MATCH('Samples Dilution + Norm'!S40,'TSO500 Booking'!$J$9:$J$104,0))&amp;" "&amp;INDEX('TSO500 Booking'!$D$9:$D$104,MATCH('Samples Dilution + Norm'!$S40,'TSO500 Booking'!$J$9:$J$104,0)))</f>
        <v/>
      </c>
      <c r="S40" s="36" t="str">
        <f ca="1">'TSO500 Script'!AA34</f>
        <v/>
      </c>
      <c r="T40" s="36" t="str">
        <f ca="1">IF(S40="","",INDEX('TSO500 Booking'!$F$9:$F$104,MATCH('Samples Dilution + Norm'!S40,'TSO500 Booking'!$J$9:$J$104,0)))</f>
        <v/>
      </c>
      <c r="U40" s="336"/>
      <c r="V40" s="36" t="str">
        <f t="shared" ref="V40:V41" si="13">IF(U40 &gt;($X$3*10), "Yes", "")</f>
        <v/>
      </c>
      <c r="W40" s="36" t="str">
        <f t="shared" ref="W40:W41" si="14">IF(V40 ="Yes", U40/10, "")</f>
        <v/>
      </c>
      <c r="X40" s="92"/>
      <c r="Y40" s="92"/>
      <c r="Z40" s="340"/>
      <c r="AA40" s="347" t="str">
        <f t="shared" ref="AA40:AA71" si="15">IF(Z40="","",IF($Z40&gt;2.99,"Pass","Fail"))</f>
        <v/>
      </c>
    </row>
    <row r="41" spans="1:27" x14ac:dyDescent="0.25">
      <c r="A41" s="36" t="str">
        <f ca="1">IF(C41="","",INDEX('TSO500 Script'!$G$2:$G$97,MATCH('Samples Dilution + Norm'!C41,'TSO500 Script'!$C$2:$C$97,0)))</f>
        <v/>
      </c>
      <c r="B41" s="38" t="str">
        <f ca="1">IF(C41="","",INDEX('TSO500 Booking'!$C$9:$C$104,MATCH('Samples Dilution + Norm'!C41,'TSO500 Booking'!$J$9:$J$104,0))&amp;" "&amp;INDEX('TSO500 Booking'!$D$9:$D$104,MATCH('Samples Dilution + Norm'!$C41,'TSO500 Booking'!$J$9:$J$104,0)))</f>
        <v/>
      </c>
      <c r="C41" s="36" t="str">
        <f ca="1">'TSO500 Script'!AB35</f>
        <v/>
      </c>
      <c r="D41" s="36" t="str">
        <f ca="1">IF(C41="","",INDEX('TSO500 Booking'!$F$9:$F$104,MATCH('Samples Dilution + Norm'!C41,'TSO500 Booking'!$J$9:$J$104,0)))</f>
        <v/>
      </c>
      <c r="E41" s="337"/>
      <c r="F41" s="207" t="str">
        <f t="shared" ref="F41:F72" si="16">IF(E41 &gt;($H$3*20), "Yes", "")</f>
        <v/>
      </c>
      <c r="G41" s="207" t="str">
        <f t="shared" ref="G41:G86" si="17">IF(F41="Yes", E41/10, "")</f>
        <v/>
      </c>
      <c r="H41" s="92" t="str">
        <f t="shared" ref="H41:H72" si="18">IF($E41="","",($I$3-I41))</f>
        <v/>
      </c>
      <c r="I41" s="209" t="str">
        <f t="shared" ref="I41:I72" si="19">IF($E41="","",(IF(AND($E41&gt;($H$3*20)),(($H$3*$I$3)/$G41),($H$3*$I$3/($E41+0.01)))))</f>
        <v/>
      </c>
      <c r="J41" s="341"/>
      <c r="K41" s="342"/>
      <c r="L41" s="210" t="str">
        <f t="shared" si="11"/>
        <v/>
      </c>
      <c r="M41" s="351"/>
      <c r="N41" s="347" t="str">
        <f t="shared" si="12"/>
        <v/>
      </c>
      <c r="O41" s="347"/>
      <c r="Q41" s="36" t="str">
        <f ca="1">IF(S41="","",INDEX('TSO500 Script'!$G$2:$G$97,MATCH('Samples Dilution + Norm'!S41,'TSO500 Script'!$C$2:$C$97,0)))</f>
        <v/>
      </c>
      <c r="R41" s="38" t="str">
        <f ca="1">IF(S41="","",INDEX('TSO500 Booking'!$C$9:$C$104,MATCH('Samples Dilution + Norm'!S41,'TSO500 Booking'!$J$9:$J$104,0))&amp;" "&amp;INDEX('TSO500 Booking'!$D$9:$D$104,MATCH('Samples Dilution + Norm'!$S41,'TSO500 Booking'!$J$9:$J$104,0)))</f>
        <v/>
      </c>
      <c r="S41" s="36" t="str">
        <f ca="1">'TSO500 Script'!AA35</f>
        <v/>
      </c>
      <c r="T41" s="36" t="str">
        <f ca="1">IF(S41="","",INDEX('TSO500 Booking'!$F$9:$F$104,MATCH('Samples Dilution + Norm'!S41,'TSO500 Booking'!$J$9:$J$104,0)))</f>
        <v/>
      </c>
      <c r="U41" s="336"/>
      <c r="V41" s="36" t="str">
        <f t="shared" si="13"/>
        <v/>
      </c>
      <c r="W41" s="36" t="str">
        <f t="shared" si="14"/>
        <v/>
      </c>
      <c r="X41" s="92"/>
      <c r="Y41" s="92"/>
      <c r="Z41" s="340"/>
      <c r="AA41" s="347" t="str">
        <f t="shared" si="15"/>
        <v/>
      </c>
    </row>
    <row r="42" spans="1:27" x14ac:dyDescent="0.25">
      <c r="A42" s="36" t="str">
        <f ca="1">IF(C42="","",INDEX('TSO500 Script'!$G$2:$G$97,MATCH('Samples Dilution + Norm'!C42,'TSO500 Script'!$C$2:$C$97,0)))</f>
        <v/>
      </c>
      <c r="B42" s="38" t="str">
        <f ca="1">IF(C42="","",INDEX('TSO500 Booking'!$C$9:$C$104,MATCH('Samples Dilution + Norm'!C42,'TSO500 Booking'!$J$9:$J$104,0))&amp;" "&amp;INDEX('TSO500 Booking'!$D$9:$D$104,MATCH('Samples Dilution + Norm'!$C42,'TSO500 Booking'!$J$9:$J$104,0)))</f>
        <v/>
      </c>
      <c r="C42" s="36" t="str">
        <f ca="1">'TSO500 Script'!AB36</f>
        <v/>
      </c>
      <c r="D42" s="36" t="str">
        <f ca="1">IF(C42="","",INDEX('TSO500 Booking'!$F$9:$F$104,MATCH('Samples Dilution + Norm'!C42,'TSO500 Booking'!$J$9:$J$104,0)))</f>
        <v/>
      </c>
      <c r="E42" s="337"/>
      <c r="F42" s="207" t="str">
        <f t="shared" si="16"/>
        <v/>
      </c>
      <c r="G42" s="207" t="str">
        <f t="shared" si="17"/>
        <v/>
      </c>
      <c r="H42" s="92" t="str">
        <f t="shared" si="18"/>
        <v/>
      </c>
      <c r="I42" s="209" t="str">
        <f t="shared" si="19"/>
        <v/>
      </c>
      <c r="J42" s="341"/>
      <c r="K42" s="342"/>
      <c r="L42" s="210" t="str">
        <f t="shared" si="11"/>
        <v/>
      </c>
      <c r="M42" s="351"/>
      <c r="N42" s="347" t="str">
        <f t="shared" si="12"/>
        <v/>
      </c>
      <c r="O42" s="347"/>
      <c r="Q42" s="36" t="str">
        <f ca="1">IF(S42="","",INDEX('TSO500 Script'!$G$2:$G$97,MATCH('Samples Dilution + Norm'!S42,'TSO500 Script'!$C$2:$C$97,0)))</f>
        <v/>
      </c>
      <c r="R42" s="38" t="str">
        <f ca="1">IF(S42="","",INDEX('TSO500 Booking'!$C$9:$C$104,MATCH('Samples Dilution + Norm'!S42,'TSO500 Booking'!$J$9:$J$104,0))&amp;" "&amp;INDEX('TSO500 Booking'!$D$9:$D$104,MATCH('Samples Dilution + Norm'!$S42,'TSO500 Booking'!$J$9:$J$104,0)))</f>
        <v/>
      </c>
      <c r="S42" s="36" t="str">
        <f ca="1">'TSO500 Script'!AA36</f>
        <v/>
      </c>
      <c r="T42" s="36" t="str">
        <f ca="1">IF(S42="","",INDEX('TSO500 Booking'!$F$9:$F$104,MATCH('Samples Dilution + Norm'!S42,'TSO500 Booking'!$J$9:$J$104,0)))</f>
        <v/>
      </c>
      <c r="U42" s="336"/>
      <c r="V42" s="36" t="str">
        <f t="shared" ref="V42:V73" si="20">IF(U42 &gt;($X$3*10), "Yes", "")</f>
        <v/>
      </c>
      <c r="W42" s="36" t="str">
        <f t="shared" ref="W42:W85" si="21">IF(V42 ="Yes", U42/10, "")</f>
        <v/>
      </c>
      <c r="X42" s="92" t="str">
        <f t="shared" ref="X42:X73" si="22">IF(U42="","",($Y$3-Y42))</f>
        <v/>
      </c>
      <c r="Y42" s="92" t="str">
        <f t="shared" ref="Y42:Y73" si="23">IF(U42="","",(IF(AND($U42&gt;($X$3*10)),(($X$3*$Y$3)/$W42),($X$3*$Y$3/($U42+0.01)))))</f>
        <v/>
      </c>
      <c r="Z42" s="340"/>
      <c r="AA42" s="347" t="str">
        <f t="shared" si="15"/>
        <v/>
      </c>
    </row>
    <row r="43" spans="1:27" x14ac:dyDescent="0.25">
      <c r="A43" s="36" t="str">
        <f ca="1">IF(C43="","",INDEX('TSO500 Script'!$G$2:$G$97,MATCH('Samples Dilution + Norm'!C43,'TSO500 Script'!$C$2:$C$97,0)))</f>
        <v/>
      </c>
      <c r="B43" s="38" t="str">
        <f ca="1">IF(C43="","",INDEX('TSO500 Booking'!$C$9:$C$104,MATCH('Samples Dilution + Norm'!C43,'TSO500 Booking'!$J$9:$J$104,0))&amp;" "&amp;INDEX('TSO500 Booking'!$D$9:$D$104,MATCH('Samples Dilution + Norm'!$C43,'TSO500 Booking'!$J$9:$J$104,0)))</f>
        <v/>
      </c>
      <c r="C43" s="36" t="str">
        <f ca="1">'TSO500 Script'!AB37</f>
        <v/>
      </c>
      <c r="D43" s="36" t="str">
        <f ca="1">IF(C43="","",INDEX('TSO500 Booking'!$F$9:$F$104,MATCH('Samples Dilution + Norm'!C43,'TSO500 Booking'!$J$9:$J$104,0)))</f>
        <v/>
      </c>
      <c r="E43" s="337"/>
      <c r="F43" s="207" t="str">
        <f t="shared" si="16"/>
        <v/>
      </c>
      <c r="G43" s="207" t="str">
        <f t="shared" si="17"/>
        <v/>
      </c>
      <c r="H43" s="92" t="str">
        <f t="shared" si="18"/>
        <v/>
      </c>
      <c r="I43" s="209" t="str">
        <f t="shared" si="19"/>
        <v/>
      </c>
      <c r="J43" s="341"/>
      <c r="K43" s="342"/>
      <c r="L43" s="210" t="str">
        <f t="shared" si="11"/>
        <v/>
      </c>
      <c r="M43" s="351"/>
      <c r="N43" s="347" t="str">
        <f t="shared" si="12"/>
        <v/>
      </c>
      <c r="O43" s="347"/>
      <c r="Q43" s="36" t="str">
        <f ca="1">IF(S43="","",INDEX('TSO500 Script'!$G$2:$G$97,MATCH('Samples Dilution + Norm'!S43,'TSO500 Script'!$C$2:$C$97,0)))</f>
        <v/>
      </c>
      <c r="R43" s="38" t="str">
        <f ca="1">IF(S43="","",INDEX('TSO500 Booking'!$C$9:$C$104,MATCH('Samples Dilution + Norm'!S43,'TSO500 Booking'!$J$9:$J$104,0))&amp;" "&amp;INDEX('TSO500 Booking'!$D$9:$D$104,MATCH('Samples Dilution + Norm'!$S43,'TSO500 Booking'!$J$9:$J$104,0)))</f>
        <v/>
      </c>
      <c r="S43" s="36" t="str">
        <f ca="1">'TSO500 Script'!AA37</f>
        <v/>
      </c>
      <c r="T43" s="36" t="str">
        <f ca="1">IF(S43="","",INDEX('TSO500 Booking'!$F$9:$F$104,MATCH('Samples Dilution + Norm'!S43,'TSO500 Booking'!$J$9:$J$104,0)))</f>
        <v/>
      </c>
      <c r="U43" s="336"/>
      <c r="V43" s="36" t="str">
        <f t="shared" si="20"/>
        <v/>
      </c>
      <c r="W43" s="36" t="str">
        <f t="shared" si="21"/>
        <v/>
      </c>
      <c r="X43" s="92" t="str">
        <f t="shared" si="22"/>
        <v/>
      </c>
      <c r="Y43" s="92" t="str">
        <f t="shared" si="23"/>
        <v/>
      </c>
      <c r="Z43" s="340"/>
      <c r="AA43" s="347" t="str">
        <f t="shared" si="15"/>
        <v/>
      </c>
    </row>
    <row r="44" spans="1:27" x14ac:dyDescent="0.25">
      <c r="A44" s="36" t="str">
        <f ca="1">IF(C44="","",INDEX('TSO500 Script'!$G$2:$G$97,MATCH('Samples Dilution + Norm'!C44,'TSO500 Script'!$C$2:$C$97,0)))</f>
        <v/>
      </c>
      <c r="B44" s="38" t="str">
        <f ca="1">IF(C44="","",INDEX('TSO500 Booking'!$C$9:$C$104,MATCH('Samples Dilution + Norm'!C44,'TSO500 Booking'!$J$9:$J$104,0))&amp;" "&amp;INDEX('TSO500 Booking'!$D$9:$D$104,MATCH('Samples Dilution + Norm'!$C44,'TSO500 Booking'!$J$9:$J$104,0)))</f>
        <v/>
      </c>
      <c r="C44" s="36" t="str">
        <f ca="1">'TSO500 Script'!AB38</f>
        <v/>
      </c>
      <c r="D44" s="36" t="str">
        <f ca="1">IF(C44="","",INDEX('TSO500 Booking'!$F$9:$F$104,MATCH('Samples Dilution + Norm'!C44,'TSO500 Booking'!$J$9:$J$104,0)))</f>
        <v/>
      </c>
      <c r="E44" s="337"/>
      <c r="F44" s="207" t="str">
        <f t="shared" si="16"/>
        <v/>
      </c>
      <c r="G44" s="207" t="str">
        <f t="shared" si="17"/>
        <v/>
      </c>
      <c r="H44" s="92" t="str">
        <f t="shared" si="18"/>
        <v/>
      </c>
      <c r="I44" s="209" t="str">
        <f t="shared" si="19"/>
        <v/>
      </c>
      <c r="J44" s="341"/>
      <c r="K44" s="342"/>
      <c r="L44" s="210" t="str">
        <f t="shared" si="11"/>
        <v/>
      </c>
      <c r="M44" s="351"/>
      <c r="N44" s="347" t="str">
        <f t="shared" si="12"/>
        <v/>
      </c>
      <c r="O44" s="347"/>
      <c r="Q44" s="36" t="str">
        <f ca="1">IF(S44="","",INDEX('TSO500 Script'!$G$2:$G$97,MATCH('Samples Dilution + Norm'!S44,'TSO500 Script'!$C$2:$C$97,0)))</f>
        <v/>
      </c>
      <c r="R44" s="38" t="str">
        <f ca="1">IF(S44="","",INDEX('TSO500 Booking'!$C$9:$C$104,MATCH('Samples Dilution + Norm'!S44,'TSO500 Booking'!$J$9:$J$104,0))&amp;" "&amp;INDEX('TSO500 Booking'!$D$9:$D$104,MATCH('Samples Dilution + Norm'!$S44,'TSO500 Booking'!$J$9:$J$104,0)))</f>
        <v/>
      </c>
      <c r="S44" s="36" t="str">
        <f ca="1">'TSO500 Script'!AA38</f>
        <v/>
      </c>
      <c r="T44" s="36" t="str">
        <f ca="1">IF(S44="","",INDEX('TSO500 Booking'!$F$9:$F$104,MATCH('Samples Dilution + Norm'!S44,'TSO500 Booking'!$J$9:$J$104,0)))</f>
        <v/>
      </c>
      <c r="U44" s="336"/>
      <c r="V44" s="36" t="str">
        <f t="shared" si="20"/>
        <v/>
      </c>
      <c r="W44" s="36" t="str">
        <f t="shared" si="21"/>
        <v/>
      </c>
      <c r="X44" s="92" t="str">
        <f t="shared" si="22"/>
        <v/>
      </c>
      <c r="Y44" s="92" t="str">
        <f t="shared" si="23"/>
        <v/>
      </c>
      <c r="Z44" s="340"/>
      <c r="AA44" s="347" t="str">
        <f t="shared" si="15"/>
        <v/>
      </c>
    </row>
    <row r="45" spans="1:27" x14ac:dyDescent="0.25">
      <c r="A45" s="36" t="str">
        <f ca="1">IF(C45="","",INDEX('TSO500 Script'!$G$2:$G$97,MATCH('Samples Dilution + Norm'!C45,'TSO500 Script'!$C$2:$C$97,0)))</f>
        <v/>
      </c>
      <c r="B45" s="38" t="str">
        <f ca="1">IF(C45="","",INDEX('TSO500 Booking'!$C$9:$C$104,MATCH('Samples Dilution + Norm'!C45,'TSO500 Booking'!$J$9:$J$104,0))&amp;" "&amp;INDEX('TSO500 Booking'!$D$9:$D$104,MATCH('Samples Dilution + Norm'!$C45,'TSO500 Booking'!$J$9:$J$104,0)))</f>
        <v/>
      </c>
      <c r="C45" s="36" t="str">
        <f ca="1">'TSO500 Script'!AB39</f>
        <v/>
      </c>
      <c r="D45" s="36" t="str">
        <f ca="1">IF(C45="","",INDEX('TSO500 Booking'!$F$9:$F$104,MATCH('Samples Dilution + Norm'!C45,'TSO500 Booking'!$J$9:$J$104,0)))</f>
        <v/>
      </c>
      <c r="E45" s="337"/>
      <c r="F45" s="207" t="str">
        <f t="shared" si="16"/>
        <v/>
      </c>
      <c r="G45" s="207" t="str">
        <f t="shared" si="17"/>
        <v/>
      </c>
      <c r="H45" s="92" t="str">
        <f t="shared" si="18"/>
        <v/>
      </c>
      <c r="I45" s="209" t="str">
        <f t="shared" si="19"/>
        <v/>
      </c>
      <c r="J45" s="341"/>
      <c r="K45" s="342"/>
      <c r="L45" s="210" t="str">
        <f t="shared" si="11"/>
        <v/>
      </c>
      <c r="M45" s="351"/>
      <c r="N45" s="347" t="str">
        <f t="shared" si="12"/>
        <v/>
      </c>
      <c r="O45" s="347"/>
      <c r="Q45" s="36" t="str">
        <f ca="1">IF(S45="","",INDEX('TSO500 Script'!$G$2:$G$97,MATCH('Samples Dilution + Norm'!S45,'TSO500 Script'!$C$2:$C$97,0)))</f>
        <v/>
      </c>
      <c r="R45" s="38" t="str">
        <f ca="1">IF(S45="","",INDEX('TSO500 Booking'!$C$9:$C$104,MATCH('Samples Dilution + Norm'!S45,'TSO500 Booking'!$J$9:$J$104,0))&amp;" "&amp;INDEX('TSO500 Booking'!$D$9:$D$104,MATCH('Samples Dilution + Norm'!$S45,'TSO500 Booking'!$J$9:$J$104,0)))</f>
        <v/>
      </c>
      <c r="S45" s="36" t="str">
        <f ca="1">'TSO500 Script'!AA39</f>
        <v/>
      </c>
      <c r="T45" s="36" t="str">
        <f ca="1">IF(S45="","",INDEX('TSO500 Booking'!$F$9:$F$104,MATCH('Samples Dilution + Norm'!S45,'TSO500 Booking'!$J$9:$J$104,0)))</f>
        <v/>
      </c>
      <c r="U45" s="336"/>
      <c r="V45" s="36" t="str">
        <f t="shared" si="20"/>
        <v/>
      </c>
      <c r="W45" s="36" t="str">
        <f t="shared" si="21"/>
        <v/>
      </c>
      <c r="X45" s="92" t="str">
        <f t="shared" si="22"/>
        <v/>
      </c>
      <c r="Y45" s="92" t="str">
        <f t="shared" si="23"/>
        <v/>
      </c>
      <c r="Z45" s="340"/>
      <c r="AA45" s="347" t="str">
        <f t="shared" si="15"/>
        <v/>
      </c>
    </row>
    <row r="46" spans="1:27" x14ac:dyDescent="0.25">
      <c r="A46" s="36" t="str">
        <f ca="1">IF(C46="","",INDEX('TSO500 Script'!$G$2:$G$97,MATCH('Samples Dilution + Norm'!C46,'TSO500 Script'!$C$2:$C$97,0)))</f>
        <v/>
      </c>
      <c r="B46" s="38" t="str">
        <f ca="1">IF(C46="","",INDEX('TSO500 Booking'!$C$9:$C$104,MATCH('Samples Dilution + Norm'!C46,'TSO500 Booking'!$J$9:$J$104,0))&amp;" "&amp;INDEX('TSO500 Booking'!$D$9:$D$104,MATCH('Samples Dilution + Norm'!$C46,'TSO500 Booking'!$J$9:$J$104,0)))</f>
        <v/>
      </c>
      <c r="C46" s="36" t="str">
        <f ca="1">'TSO500 Script'!AB40</f>
        <v/>
      </c>
      <c r="D46" s="36" t="str">
        <f ca="1">IF(C46="","",INDEX('TSO500 Booking'!$F$9:$F$104,MATCH('Samples Dilution + Norm'!C46,'TSO500 Booking'!$J$9:$J$104,0)))</f>
        <v/>
      </c>
      <c r="E46" s="337"/>
      <c r="F46" s="207" t="str">
        <f t="shared" si="16"/>
        <v/>
      </c>
      <c r="G46" s="207" t="str">
        <f t="shared" si="17"/>
        <v/>
      </c>
      <c r="H46" s="92" t="str">
        <f t="shared" si="18"/>
        <v/>
      </c>
      <c r="I46" s="209" t="str">
        <f t="shared" si="19"/>
        <v/>
      </c>
      <c r="J46" s="341"/>
      <c r="K46" s="342"/>
      <c r="L46" s="210" t="str">
        <f t="shared" si="11"/>
        <v/>
      </c>
      <c r="M46" s="351"/>
      <c r="N46" s="347" t="str">
        <f t="shared" si="12"/>
        <v/>
      </c>
      <c r="O46" s="347"/>
      <c r="Q46" s="36" t="str">
        <f ca="1">IF(S46="","",INDEX('TSO500 Script'!$G$2:$G$97,MATCH('Samples Dilution + Norm'!S46,'TSO500 Script'!$C$2:$C$97,0)))</f>
        <v/>
      </c>
      <c r="R46" s="38" t="str">
        <f ca="1">IF(S46="","",INDEX('TSO500 Booking'!$C$9:$C$104,MATCH('Samples Dilution + Norm'!S46,'TSO500 Booking'!$J$9:$J$104,0))&amp;" "&amp;INDEX('TSO500 Booking'!$D$9:$D$104,MATCH('Samples Dilution + Norm'!$S46,'TSO500 Booking'!$J$9:$J$104,0)))</f>
        <v/>
      </c>
      <c r="S46" s="36" t="str">
        <f ca="1">'TSO500 Script'!AA40</f>
        <v/>
      </c>
      <c r="T46" s="36" t="str">
        <f ca="1">IF(S46="","",INDEX('TSO500 Booking'!$F$9:$F$104,MATCH('Samples Dilution + Norm'!S46,'TSO500 Booking'!$J$9:$J$104,0)))</f>
        <v/>
      </c>
      <c r="U46" s="336"/>
      <c r="V46" s="36" t="str">
        <f t="shared" si="20"/>
        <v/>
      </c>
      <c r="W46" s="36" t="str">
        <f t="shared" si="21"/>
        <v/>
      </c>
      <c r="X46" s="92" t="str">
        <f t="shared" si="22"/>
        <v/>
      </c>
      <c r="Y46" s="92" t="str">
        <f t="shared" si="23"/>
        <v/>
      </c>
      <c r="Z46" s="340"/>
      <c r="AA46" s="347" t="str">
        <f t="shared" si="15"/>
        <v/>
      </c>
    </row>
    <row r="47" spans="1:27" x14ac:dyDescent="0.25">
      <c r="A47" s="36" t="str">
        <f ca="1">IF(C47="","",INDEX('TSO500 Script'!$G$2:$G$97,MATCH('Samples Dilution + Norm'!C47,'TSO500 Script'!$C$2:$C$97,0)))</f>
        <v/>
      </c>
      <c r="B47" s="38" t="str">
        <f ca="1">IF(C47="","",INDEX('TSO500 Booking'!$C$9:$C$104,MATCH('Samples Dilution + Norm'!C47,'TSO500 Booking'!$J$9:$J$104,0))&amp;" "&amp;INDEX('TSO500 Booking'!$D$9:$D$104,MATCH('Samples Dilution + Norm'!$C47,'TSO500 Booking'!$J$9:$J$104,0)))</f>
        <v/>
      </c>
      <c r="C47" s="36" t="str">
        <f ca="1">'TSO500 Script'!AB41</f>
        <v/>
      </c>
      <c r="D47" s="36" t="str">
        <f ca="1">IF(C47="","",INDEX('TSO500 Booking'!$F$9:$F$104,MATCH('Samples Dilution + Norm'!C47,'TSO500 Booking'!$J$9:$J$104,0)))</f>
        <v/>
      </c>
      <c r="E47" s="337"/>
      <c r="F47" s="207" t="str">
        <f t="shared" si="16"/>
        <v/>
      </c>
      <c r="G47" s="207" t="str">
        <f t="shared" si="17"/>
        <v/>
      </c>
      <c r="H47" s="92" t="str">
        <f t="shared" si="18"/>
        <v/>
      </c>
      <c r="I47" s="209" t="str">
        <f t="shared" si="19"/>
        <v/>
      </c>
      <c r="J47" s="341"/>
      <c r="K47" s="342"/>
      <c r="L47" s="210" t="str">
        <f t="shared" si="11"/>
        <v/>
      </c>
      <c r="M47" s="351"/>
      <c r="N47" s="347" t="str">
        <f t="shared" si="12"/>
        <v/>
      </c>
      <c r="O47" s="347"/>
      <c r="Q47" s="36" t="str">
        <f ca="1">IF(S47="","",INDEX('TSO500 Script'!$G$2:$G$97,MATCH('Samples Dilution + Norm'!S47,'TSO500 Script'!$C$2:$C$97,0)))</f>
        <v/>
      </c>
      <c r="R47" s="38" t="str">
        <f ca="1">IF(S47="","",INDEX('TSO500 Booking'!$C$9:$C$104,MATCH('Samples Dilution + Norm'!S47,'TSO500 Booking'!$J$9:$J$104,0))&amp;" "&amp;INDEX('TSO500 Booking'!$D$9:$D$104,MATCH('Samples Dilution + Norm'!$S47,'TSO500 Booking'!$J$9:$J$104,0)))</f>
        <v/>
      </c>
      <c r="S47" s="36" t="str">
        <f ca="1">'TSO500 Script'!AA41</f>
        <v/>
      </c>
      <c r="T47" s="36" t="str">
        <f ca="1">IF(S47="","",INDEX('TSO500 Booking'!$F$9:$F$104,MATCH('Samples Dilution + Norm'!S47,'TSO500 Booking'!$J$9:$J$104,0)))</f>
        <v/>
      </c>
      <c r="U47" s="336"/>
      <c r="V47" s="36" t="str">
        <f t="shared" si="20"/>
        <v/>
      </c>
      <c r="W47" s="36" t="str">
        <f t="shared" si="21"/>
        <v/>
      </c>
      <c r="X47" s="92" t="str">
        <f t="shared" si="22"/>
        <v/>
      </c>
      <c r="Y47" s="92" t="str">
        <f t="shared" si="23"/>
        <v/>
      </c>
      <c r="Z47" s="340"/>
      <c r="AA47" s="347" t="str">
        <f t="shared" si="15"/>
        <v/>
      </c>
    </row>
    <row r="48" spans="1:27" x14ac:dyDescent="0.25">
      <c r="A48" s="36" t="str">
        <f ca="1">IF(C48="","",INDEX('TSO500 Script'!$G$2:$G$97,MATCH('Samples Dilution + Norm'!C48,'TSO500 Script'!$C$2:$C$97,0)))</f>
        <v/>
      </c>
      <c r="B48" s="38" t="str">
        <f ca="1">IF(C48="","",INDEX('TSO500 Booking'!$C$9:$C$104,MATCH('Samples Dilution + Norm'!C48,'TSO500 Booking'!$J$9:$J$104,0))&amp;" "&amp;INDEX('TSO500 Booking'!$D$9:$D$104,MATCH('Samples Dilution + Norm'!$C48,'TSO500 Booking'!$J$9:$J$104,0)))</f>
        <v/>
      </c>
      <c r="C48" s="36" t="str">
        <f ca="1">'TSO500 Script'!AB42</f>
        <v/>
      </c>
      <c r="D48" s="36" t="str">
        <f ca="1">IF(C48="","",INDEX('TSO500 Booking'!$F$9:$F$104,MATCH('Samples Dilution + Norm'!C48,'TSO500 Booking'!$J$9:$J$104,0)))</f>
        <v/>
      </c>
      <c r="E48" s="337"/>
      <c r="F48" s="207" t="str">
        <f t="shared" si="16"/>
        <v/>
      </c>
      <c r="G48" s="207" t="str">
        <f t="shared" si="17"/>
        <v/>
      </c>
      <c r="H48" s="92" t="str">
        <f t="shared" si="18"/>
        <v/>
      </c>
      <c r="I48" s="209" t="str">
        <f t="shared" si="19"/>
        <v/>
      </c>
      <c r="J48" s="341"/>
      <c r="K48" s="342"/>
      <c r="L48" s="210" t="str">
        <f t="shared" si="11"/>
        <v/>
      </c>
      <c r="M48" s="351"/>
      <c r="N48" s="347" t="str">
        <f t="shared" si="12"/>
        <v/>
      </c>
      <c r="O48" s="347"/>
      <c r="Q48" s="36" t="str">
        <f ca="1">IF(S48="","",INDEX('TSO500 Script'!$G$2:$G$97,MATCH('Samples Dilution + Norm'!S48,'TSO500 Script'!$C$2:$C$97,0)))</f>
        <v/>
      </c>
      <c r="R48" s="38" t="str">
        <f ca="1">IF(S48="","",INDEX('TSO500 Booking'!$C$9:$C$104,MATCH('Samples Dilution + Norm'!S48,'TSO500 Booking'!$J$9:$J$104,0))&amp;" "&amp;INDEX('TSO500 Booking'!$D$9:$D$104,MATCH('Samples Dilution + Norm'!$S48,'TSO500 Booking'!$J$9:$J$104,0)))</f>
        <v/>
      </c>
      <c r="S48" s="36" t="str">
        <f ca="1">'TSO500 Script'!AA42</f>
        <v/>
      </c>
      <c r="T48" s="36" t="str">
        <f ca="1">IF(S48="","",INDEX('TSO500 Booking'!$F$9:$F$104,MATCH('Samples Dilution + Norm'!S48,'TSO500 Booking'!$J$9:$J$104,0)))</f>
        <v/>
      </c>
      <c r="U48" s="336"/>
      <c r="V48" s="36" t="str">
        <f t="shared" si="20"/>
        <v/>
      </c>
      <c r="W48" s="36" t="str">
        <f t="shared" si="21"/>
        <v/>
      </c>
      <c r="X48" s="92" t="str">
        <f t="shared" si="22"/>
        <v/>
      </c>
      <c r="Y48" s="92" t="str">
        <f t="shared" si="23"/>
        <v/>
      </c>
      <c r="Z48" s="340"/>
      <c r="AA48" s="347" t="str">
        <f t="shared" si="15"/>
        <v/>
      </c>
    </row>
    <row r="49" spans="1:27" x14ac:dyDescent="0.25">
      <c r="A49" s="36" t="str">
        <f ca="1">IF(C49="","",INDEX('TSO500 Script'!$G$2:$G$97,MATCH('Samples Dilution + Norm'!C49,'TSO500 Script'!$C$2:$C$97,0)))</f>
        <v/>
      </c>
      <c r="B49" s="38" t="str">
        <f ca="1">IF(C49="","",INDEX('TSO500 Booking'!$C$9:$C$104,MATCH('Samples Dilution + Norm'!C49,'TSO500 Booking'!$J$9:$J$104,0))&amp;" "&amp;INDEX('TSO500 Booking'!$D$9:$D$104,MATCH('Samples Dilution + Norm'!$C49,'TSO500 Booking'!$J$9:$J$104,0)))</f>
        <v/>
      </c>
      <c r="C49" s="36" t="str">
        <f ca="1">'TSO500 Script'!AB43</f>
        <v/>
      </c>
      <c r="D49" s="36" t="str">
        <f ca="1">IF(C49="","",INDEX('TSO500 Booking'!$F$9:$F$104,MATCH('Samples Dilution + Norm'!C49,'TSO500 Booking'!$J$9:$J$104,0)))</f>
        <v/>
      </c>
      <c r="E49" s="337"/>
      <c r="F49" s="207" t="str">
        <f t="shared" si="16"/>
        <v/>
      </c>
      <c r="G49" s="207" t="str">
        <f t="shared" si="17"/>
        <v/>
      </c>
      <c r="H49" s="92" t="str">
        <f t="shared" si="18"/>
        <v/>
      </c>
      <c r="I49" s="209" t="str">
        <f t="shared" si="19"/>
        <v/>
      </c>
      <c r="J49" s="341"/>
      <c r="K49" s="342"/>
      <c r="L49" s="210" t="str">
        <f t="shared" si="11"/>
        <v/>
      </c>
      <c r="M49" s="351"/>
      <c r="N49" s="347" t="str">
        <f t="shared" si="12"/>
        <v/>
      </c>
      <c r="O49" s="347"/>
      <c r="Q49" s="36" t="str">
        <f ca="1">IF(S49="","",INDEX('TSO500 Script'!$G$2:$G$97,MATCH('Samples Dilution + Norm'!S49,'TSO500 Script'!$C$2:$C$97,0)))</f>
        <v/>
      </c>
      <c r="R49" s="38" t="str">
        <f ca="1">IF(S49="","",INDEX('TSO500 Booking'!$C$9:$C$104,MATCH('Samples Dilution + Norm'!S49,'TSO500 Booking'!$J$9:$J$104,0))&amp;" "&amp;INDEX('TSO500 Booking'!$D$9:$D$104,MATCH('Samples Dilution + Norm'!$S49,'TSO500 Booking'!$J$9:$J$104,0)))</f>
        <v/>
      </c>
      <c r="S49" s="36" t="str">
        <f ca="1">'TSO500 Script'!AA43</f>
        <v/>
      </c>
      <c r="T49" s="36" t="str">
        <f ca="1">IF(S49="","",INDEX('TSO500 Booking'!$F$9:$F$104,MATCH('Samples Dilution + Norm'!S49,'TSO500 Booking'!$J$9:$J$104,0)))</f>
        <v/>
      </c>
      <c r="U49" s="336"/>
      <c r="V49" s="36" t="str">
        <f t="shared" si="20"/>
        <v/>
      </c>
      <c r="W49" s="36" t="str">
        <f t="shared" si="21"/>
        <v/>
      </c>
      <c r="X49" s="92" t="str">
        <f t="shared" si="22"/>
        <v/>
      </c>
      <c r="Y49" s="92" t="str">
        <f t="shared" si="23"/>
        <v/>
      </c>
      <c r="Z49" s="340"/>
      <c r="AA49" s="347" t="str">
        <f t="shared" si="15"/>
        <v/>
      </c>
    </row>
    <row r="50" spans="1:27" x14ac:dyDescent="0.25">
      <c r="A50" s="36" t="str">
        <f ca="1">IF(C50="","",INDEX('TSO500 Script'!$G$2:$G$97,MATCH('Samples Dilution + Norm'!C50,'TSO500 Script'!$C$2:$C$97,0)))</f>
        <v/>
      </c>
      <c r="B50" s="38" t="str">
        <f ca="1">IF(C50="","",INDEX('TSO500 Booking'!$C$9:$C$104,MATCH('Samples Dilution + Norm'!C50,'TSO500 Booking'!$J$9:$J$104,0))&amp;" "&amp;INDEX('TSO500 Booking'!$D$9:$D$104,MATCH('Samples Dilution + Norm'!$C50,'TSO500 Booking'!$J$9:$J$104,0)))</f>
        <v/>
      </c>
      <c r="C50" s="36" t="str">
        <f ca="1">'TSO500 Script'!AB44</f>
        <v/>
      </c>
      <c r="D50" s="36" t="str">
        <f ca="1">IF(C50="","",INDEX('TSO500 Booking'!$F$9:$F$104,MATCH('Samples Dilution + Norm'!C50,'TSO500 Booking'!$J$9:$J$104,0)))</f>
        <v/>
      </c>
      <c r="E50" s="337"/>
      <c r="F50" s="207" t="str">
        <f t="shared" si="16"/>
        <v/>
      </c>
      <c r="G50" s="207" t="str">
        <f t="shared" si="17"/>
        <v/>
      </c>
      <c r="H50" s="92" t="str">
        <f t="shared" si="18"/>
        <v/>
      </c>
      <c r="I50" s="209" t="str">
        <f t="shared" si="19"/>
        <v/>
      </c>
      <c r="J50" s="341"/>
      <c r="K50" s="342"/>
      <c r="L50" s="210" t="str">
        <f t="shared" si="11"/>
        <v/>
      </c>
      <c r="M50" s="351"/>
      <c r="N50" s="347" t="str">
        <f t="shared" si="12"/>
        <v/>
      </c>
      <c r="O50" s="347"/>
      <c r="Q50" s="36" t="str">
        <f ca="1">IF(S50="","",INDEX('TSO500 Script'!$G$2:$G$97,MATCH('Samples Dilution + Norm'!S50,'TSO500 Script'!$C$2:$C$97,0)))</f>
        <v/>
      </c>
      <c r="R50" s="38" t="str">
        <f ca="1">IF(S50="","",INDEX('TSO500 Booking'!$C$9:$C$104,MATCH('Samples Dilution + Norm'!S50,'TSO500 Booking'!$J$9:$J$104,0))&amp;" "&amp;INDEX('TSO500 Booking'!$D$9:$D$104,MATCH('Samples Dilution + Norm'!$S50,'TSO500 Booking'!$J$9:$J$104,0)))</f>
        <v/>
      </c>
      <c r="S50" s="36" t="str">
        <f ca="1">'TSO500 Script'!AA44</f>
        <v/>
      </c>
      <c r="T50" s="36" t="str">
        <f ca="1">IF(S50="","",INDEX('TSO500 Booking'!$F$9:$F$104,MATCH('Samples Dilution + Norm'!S50,'TSO500 Booking'!$J$9:$J$104,0)))</f>
        <v/>
      </c>
      <c r="U50" s="336"/>
      <c r="V50" s="36" t="str">
        <f t="shared" si="20"/>
        <v/>
      </c>
      <c r="W50" s="36" t="str">
        <f t="shared" si="21"/>
        <v/>
      </c>
      <c r="X50" s="92" t="str">
        <f t="shared" si="22"/>
        <v/>
      </c>
      <c r="Y50" s="92" t="str">
        <f t="shared" si="23"/>
        <v/>
      </c>
      <c r="Z50" s="340"/>
      <c r="AA50" s="347" t="str">
        <f t="shared" si="15"/>
        <v/>
      </c>
    </row>
    <row r="51" spans="1:27" x14ac:dyDescent="0.25">
      <c r="A51" s="36" t="str">
        <f ca="1">IF(C51="","",INDEX('TSO500 Script'!$G$2:$G$97,MATCH('Samples Dilution + Norm'!C51,'TSO500 Script'!$C$2:$C$97,0)))</f>
        <v/>
      </c>
      <c r="B51" s="38" t="str">
        <f ca="1">IF(C51="","",INDEX('TSO500 Booking'!$C$9:$C$104,MATCH('Samples Dilution + Norm'!C51,'TSO500 Booking'!$J$9:$J$104,0))&amp;" "&amp;INDEX('TSO500 Booking'!$D$9:$D$104,MATCH('Samples Dilution + Norm'!$C51,'TSO500 Booking'!$J$9:$J$104,0)))</f>
        <v/>
      </c>
      <c r="C51" s="36" t="str">
        <f ca="1">'TSO500 Script'!AB45</f>
        <v/>
      </c>
      <c r="D51" s="36" t="str">
        <f ca="1">IF(C51="","",INDEX('TSO500 Booking'!$F$9:$F$104,MATCH('Samples Dilution + Norm'!C51,'TSO500 Booking'!$J$9:$J$104,0)))</f>
        <v/>
      </c>
      <c r="E51" s="337"/>
      <c r="F51" s="207" t="str">
        <f t="shared" si="16"/>
        <v/>
      </c>
      <c r="G51" s="207" t="str">
        <f t="shared" si="17"/>
        <v/>
      </c>
      <c r="H51" s="92" t="str">
        <f t="shared" si="18"/>
        <v/>
      </c>
      <c r="I51" s="209" t="str">
        <f t="shared" si="19"/>
        <v/>
      </c>
      <c r="J51" s="341"/>
      <c r="K51" s="342"/>
      <c r="L51" s="210" t="str">
        <f t="shared" si="11"/>
        <v/>
      </c>
      <c r="M51" s="351"/>
      <c r="N51" s="347" t="str">
        <f t="shared" si="12"/>
        <v/>
      </c>
      <c r="O51" s="347"/>
      <c r="Q51" s="36" t="str">
        <f ca="1">IF(S51="","",INDEX('TSO500 Script'!$G$2:$G$97,MATCH('Samples Dilution + Norm'!S51,'TSO500 Script'!$C$2:$C$97,0)))</f>
        <v/>
      </c>
      <c r="R51" s="38" t="str">
        <f ca="1">IF(S51="","",INDEX('TSO500 Booking'!$C$9:$C$104,MATCH('Samples Dilution + Norm'!S51,'TSO500 Booking'!$J$9:$J$104,0))&amp;" "&amp;INDEX('TSO500 Booking'!$D$9:$D$104,MATCH('Samples Dilution + Norm'!$S51,'TSO500 Booking'!$J$9:$J$104,0)))</f>
        <v/>
      </c>
      <c r="S51" s="36" t="str">
        <f ca="1">'TSO500 Script'!AA45</f>
        <v/>
      </c>
      <c r="T51" s="36" t="str">
        <f ca="1">IF(S51="","",INDEX('TSO500 Booking'!$F$9:$F$104,MATCH('Samples Dilution + Norm'!S51,'TSO500 Booking'!$J$9:$J$104,0)))</f>
        <v/>
      </c>
      <c r="U51" s="336"/>
      <c r="V51" s="36" t="str">
        <f t="shared" si="20"/>
        <v/>
      </c>
      <c r="W51" s="36" t="str">
        <f t="shared" si="21"/>
        <v/>
      </c>
      <c r="X51" s="92" t="str">
        <f t="shared" si="22"/>
        <v/>
      </c>
      <c r="Y51" s="92" t="str">
        <f t="shared" si="23"/>
        <v/>
      </c>
      <c r="Z51" s="340"/>
      <c r="AA51" s="347" t="str">
        <f t="shared" si="15"/>
        <v/>
      </c>
    </row>
    <row r="52" spans="1:27" x14ac:dyDescent="0.25">
      <c r="A52" s="36" t="str">
        <f ca="1">IF(C52="","",INDEX('TSO500 Script'!$G$2:$G$97,MATCH('Samples Dilution + Norm'!C52,'TSO500 Script'!$C$2:$C$97,0)))</f>
        <v/>
      </c>
      <c r="B52" s="38" t="str">
        <f ca="1">IF(C52="","",INDEX('TSO500 Booking'!$C$9:$C$104,MATCH('Samples Dilution + Norm'!C52,'TSO500 Booking'!$J$9:$J$104,0))&amp;" "&amp;INDEX('TSO500 Booking'!$D$9:$D$104,MATCH('Samples Dilution + Norm'!$C52,'TSO500 Booking'!$J$9:$J$104,0)))</f>
        <v/>
      </c>
      <c r="C52" s="36" t="str">
        <f ca="1">'TSO500 Script'!AB46</f>
        <v/>
      </c>
      <c r="D52" s="36" t="str">
        <f ca="1">IF(C52="","",INDEX('TSO500 Booking'!$F$9:$F$104,MATCH('Samples Dilution + Norm'!C52,'TSO500 Booking'!$J$9:$J$104,0)))</f>
        <v/>
      </c>
      <c r="E52" s="337"/>
      <c r="F52" s="207" t="str">
        <f t="shared" si="16"/>
        <v/>
      </c>
      <c r="G52" s="207" t="str">
        <f t="shared" si="17"/>
        <v/>
      </c>
      <c r="H52" s="92" t="str">
        <f t="shared" si="18"/>
        <v/>
      </c>
      <c r="I52" s="209" t="str">
        <f t="shared" si="19"/>
        <v/>
      </c>
      <c r="J52" s="341"/>
      <c r="K52" s="342"/>
      <c r="L52" s="210" t="str">
        <f t="shared" si="11"/>
        <v/>
      </c>
      <c r="M52" s="351"/>
      <c r="N52" s="347" t="str">
        <f t="shared" si="12"/>
        <v/>
      </c>
      <c r="O52" s="347"/>
      <c r="Q52" s="36" t="str">
        <f ca="1">IF(S52="","",INDEX('TSO500 Script'!$G$2:$G$97,MATCH('Samples Dilution + Norm'!S52,'TSO500 Script'!$C$2:$C$97,0)))</f>
        <v/>
      </c>
      <c r="R52" s="38" t="str">
        <f ca="1">IF(S52="","",INDEX('TSO500 Booking'!$C$9:$C$104,MATCH('Samples Dilution + Norm'!S52,'TSO500 Booking'!$J$9:$J$104,0))&amp;" "&amp;INDEX('TSO500 Booking'!$D$9:$D$104,MATCH('Samples Dilution + Norm'!$S52,'TSO500 Booking'!$J$9:$J$104,0)))</f>
        <v/>
      </c>
      <c r="S52" s="36" t="str">
        <f ca="1">'TSO500 Script'!AA46</f>
        <v/>
      </c>
      <c r="T52" s="36" t="str">
        <f ca="1">IF(S52="","",INDEX('TSO500 Booking'!$F$9:$F$104,MATCH('Samples Dilution + Norm'!S52,'TSO500 Booking'!$J$9:$J$104,0)))</f>
        <v/>
      </c>
      <c r="U52" s="336"/>
      <c r="V52" s="36" t="str">
        <f t="shared" si="20"/>
        <v/>
      </c>
      <c r="W52" s="36" t="str">
        <f t="shared" si="21"/>
        <v/>
      </c>
      <c r="X52" s="92" t="str">
        <f t="shared" si="22"/>
        <v/>
      </c>
      <c r="Y52" s="92" t="str">
        <f t="shared" si="23"/>
        <v/>
      </c>
      <c r="Z52" s="340"/>
      <c r="AA52" s="347" t="str">
        <f t="shared" si="15"/>
        <v/>
      </c>
    </row>
    <row r="53" spans="1:27" x14ac:dyDescent="0.25">
      <c r="A53" s="36" t="str">
        <f ca="1">IF(C53="","",INDEX('TSO500 Script'!$G$2:$G$97,MATCH('Samples Dilution + Norm'!C53,'TSO500 Script'!$C$2:$C$97,0)))</f>
        <v/>
      </c>
      <c r="B53" s="38" t="str">
        <f ca="1">IF(C53="","",INDEX('TSO500 Booking'!$C$9:$C$104,MATCH('Samples Dilution + Norm'!C53,'TSO500 Booking'!$J$9:$J$104,0))&amp;" "&amp;INDEX('TSO500 Booking'!$D$9:$D$104,MATCH('Samples Dilution + Norm'!$C53,'TSO500 Booking'!$J$9:$J$104,0)))</f>
        <v/>
      </c>
      <c r="C53" s="36" t="str">
        <f ca="1">'TSO500 Script'!AB47</f>
        <v/>
      </c>
      <c r="D53" s="36" t="str">
        <f ca="1">IF(C53="","",INDEX('TSO500 Booking'!$F$9:$F$104,MATCH('Samples Dilution + Norm'!C53,'TSO500 Booking'!$J$9:$J$104,0)))</f>
        <v/>
      </c>
      <c r="E53" s="337"/>
      <c r="F53" s="207" t="str">
        <f t="shared" si="16"/>
        <v/>
      </c>
      <c r="G53" s="207" t="str">
        <f t="shared" si="17"/>
        <v/>
      </c>
      <c r="H53" s="92" t="str">
        <f t="shared" si="18"/>
        <v/>
      </c>
      <c r="I53" s="209" t="str">
        <f t="shared" si="19"/>
        <v/>
      </c>
      <c r="J53" s="341"/>
      <c r="K53" s="342"/>
      <c r="L53" s="210" t="str">
        <f t="shared" si="11"/>
        <v/>
      </c>
      <c r="M53" s="351"/>
      <c r="N53" s="347" t="str">
        <f t="shared" si="12"/>
        <v/>
      </c>
      <c r="O53" s="347"/>
      <c r="Q53" s="36" t="str">
        <f ca="1">IF(S53="","",INDEX('TSO500 Script'!$G$2:$G$97,MATCH('Samples Dilution + Norm'!S53,'TSO500 Script'!$C$2:$C$97,0)))</f>
        <v/>
      </c>
      <c r="R53" s="38" t="str">
        <f ca="1">IF(S53="","",INDEX('TSO500 Booking'!$C$9:$C$104,MATCH('Samples Dilution + Norm'!S53,'TSO500 Booking'!$J$9:$J$104,0))&amp;" "&amp;INDEX('TSO500 Booking'!$D$9:$D$104,MATCH('Samples Dilution + Norm'!$S53,'TSO500 Booking'!$J$9:$J$104,0)))</f>
        <v/>
      </c>
      <c r="S53" s="36" t="str">
        <f ca="1">'TSO500 Script'!AA47</f>
        <v/>
      </c>
      <c r="T53" s="36" t="str">
        <f ca="1">IF(S53="","",INDEX('TSO500 Booking'!$F$9:$F$104,MATCH('Samples Dilution + Norm'!S53,'TSO500 Booking'!$J$9:$J$104,0)))</f>
        <v/>
      </c>
      <c r="U53" s="336"/>
      <c r="V53" s="36" t="str">
        <f t="shared" si="20"/>
        <v/>
      </c>
      <c r="W53" s="36" t="str">
        <f t="shared" si="21"/>
        <v/>
      </c>
      <c r="X53" s="92" t="str">
        <f t="shared" si="22"/>
        <v/>
      </c>
      <c r="Y53" s="92" t="str">
        <f t="shared" si="23"/>
        <v/>
      </c>
      <c r="Z53" s="340"/>
      <c r="AA53" s="347" t="str">
        <f t="shared" si="15"/>
        <v/>
      </c>
    </row>
    <row r="54" spans="1:27" x14ac:dyDescent="0.25">
      <c r="A54" s="36" t="str">
        <f ca="1">IF(C54="","",INDEX('TSO500 Script'!$G$2:$G$97,MATCH('Samples Dilution + Norm'!C54,'TSO500 Script'!$C$2:$C$97,0)))</f>
        <v/>
      </c>
      <c r="B54" s="38" t="str">
        <f ca="1">IF(C54="","",INDEX('TSO500 Booking'!$C$9:$C$104,MATCH('Samples Dilution + Norm'!C54,'TSO500 Booking'!$J$9:$J$104,0))&amp;" "&amp;INDEX('TSO500 Booking'!$D$9:$D$104,MATCH('Samples Dilution + Norm'!$C54,'TSO500 Booking'!$J$9:$J$104,0)))</f>
        <v/>
      </c>
      <c r="C54" s="36" t="str">
        <f ca="1">'TSO500 Script'!AB48</f>
        <v/>
      </c>
      <c r="D54" s="36" t="str">
        <f ca="1">IF(C54="","",INDEX('TSO500 Booking'!$F$9:$F$104,MATCH('Samples Dilution + Norm'!C54,'TSO500 Booking'!$J$9:$J$104,0)))</f>
        <v/>
      </c>
      <c r="E54" s="337"/>
      <c r="F54" s="207" t="str">
        <f t="shared" si="16"/>
        <v/>
      </c>
      <c r="G54" s="207" t="str">
        <f t="shared" si="17"/>
        <v/>
      </c>
      <c r="H54" s="92" t="str">
        <f t="shared" si="18"/>
        <v/>
      </c>
      <c r="I54" s="209" t="str">
        <f t="shared" si="19"/>
        <v/>
      </c>
      <c r="J54" s="341"/>
      <c r="K54" s="342"/>
      <c r="L54" s="210" t="str">
        <f t="shared" si="11"/>
        <v/>
      </c>
      <c r="M54" s="351"/>
      <c r="N54" s="347" t="str">
        <f t="shared" si="12"/>
        <v/>
      </c>
      <c r="O54" s="347"/>
      <c r="Q54" s="36" t="str">
        <f ca="1">IF(S54="","",INDEX('TSO500 Script'!$G$2:$G$97,MATCH('Samples Dilution + Norm'!S54,'TSO500 Script'!$C$2:$C$97,0)))</f>
        <v/>
      </c>
      <c r="R54" s="38" t="str">
        <f ca="1">IF(S54="","",INDEX('TSO500 Booking'!$C$9:$C$104,MATCH('Samples Dilution + Norm'!S54,'TSO500 Booking'!$J$9:$J$104,0))&amp;" "&amp;INDEX('TSO500 Booking'!$D$9:$D$104,MATCH('Samples Dilution + Norm'!$S54,'TSO500 Booking'!$J$9:$J$104,0)))</f>
        <v/>
      </c>
      <c r="S54" s="36" t="str">
        <f ca="1">'TSO500 Script'!AA48</f>
        <v/>
      </c>
      <c r="T54" s="36" t="str">
        <f ca="1">IF(S54="","",INDEX('TSO500 Booking'!$F$9:$F$104,MATCH('Samples Dilution + Norm'!S54,'TSO500 Booking'!$J$9:$J$104,0)))</f>
        <v/>
      </c>
      <c r="U54" s="336"/>
      <c r="V54" s="36" t="str">
        <f t="shared" si="20"/>
        <v/>
      </c>
      <c r="W54" s="36" t="str">
        <f t="shared" si="21"/>
        <v/>
      </c>
      <c r="X54" s="92" t="str">
        <f t="shared" si="22"/>
        <v/>
      </c>
      <c r="Y54" s="92" t="str">
        <f t="shared" si="23"/>
        <v/>
      </c>
      <c r="Z54" s="340"/>
      <c r="AA54" s="347" t="str">
        <f t="shared" si="15"/>
        <v/>
      </c>
    </row>
    <row r="55" spans="1:27" x14ac:dyDescent="0.25">
      <c r="A55" s="36" t="str">
        <f ca="1">IF(C55="","",INDEX('TSO500 Script'!$G$2:$G$97,MATCH('Samples Dilution + Norm'!C55,'TSO500 Script'!$C$2:$C$97,0)))</f>
        <v/>
      </c>
      <c r="B55" s="38" t="str">
        <f ca="1">IF(C55="","",INDEX('TSO500 Booking'!$C$9:$C$104,MATCH('Samples Dilution + Norm'!C55,'TSO500 Booking'!$J$9:$J$104,0))&amp;" "&amp;INDEX('TSO500 Booking'!$D$9:$D$104,MATCH('Samples Dilution + Norm'!$C55,'TSO500 Booking'!$J$9:$J$104,0)))</f>
        <v/>
      </c>
      <c r="C55" s="36" t="str">
        <f ca="1">'TSO500 Script'!AB49</f>
        <v/>
      </c>
      <c r="D55" s="36" t="str">
        <f ca="1">IF(C55="","",INDEX('TSO500 Booking'!$F$9:$F$104,MATCH('Samples Dilution + Norm'!C55,'TSO500 Booking'!$J$9:$J$104,0)))</f>
        <v/>
      </c>
      <c r="E55" s="337"/>
      <c r="F55" s="207" t="str">
        <f t="shared" si="16"/>
        <v/>
      </c>
      <c r="G55" s="207" t="str">
        <f t="shared" si="17"/>
        <v/>
      </c>
      <c r="H55" s="92" t="str">
        <f t="shared" si="18"/>
        <v/>
      </c>
      <c r="I55" s="209" t="str">
        <f t="shared" si="19"/>
        <v/>
      </c>
      <c r="J55" s="341"/>
      <c r="K55" s="342"/>
      <c r="L55" s="210" t="str">
        <f t="shared" si="11"/>
        <v/>
      </c>
      <c r="M55" s="351"/>
      <c r="N55" s="347" t="str">
        <f t="shared" si="12"/>
        <v/>
      </c>
      <c r="O55" s="347"/>
      <c r="Q55" s="36" t="str">
        <f ca="1">IF(S55="","",INDEX('TSO500 Script'!$G$2:$G$97,MATCH('Samples Dilution + Norm'!S55,'TSO500 Script'!$C$2:$C$97,0)))</f>
        <v/>
      </c>
      <c r="R55" s="38" t="str">
        <f ca="1">IF(S55="","",INDEX('TSO500 Booking'!$C$9:$C$104,MATCH('Samples Dilution + Norm'!S55,'TSO500 Booking'!$J$9:$J$104,0))&amp;" "&amp;INDEX('TSO500 Booking'!$D$9:$D$104,MATCH('Samples Dilution + Norm'!$S55,'TSO500 Booking'!$J$9:$J$104,0)))</f>
        <v/>
      </c>
      <c r="S55" s="36" t="str">
        <f ca="1">'TSO500 Script'!AA49</f>
        <v/>
      </c>
      <c r="T55" s="36" t="str">
        <f ca="1">IF(S55="","",INDEX('TSO500 Booking'!$F$9:$F$104,MATCH('Samples Dilution + Norm'!S55,'TSO500 Booking'!$J$9:$J$104,0)))</f>
        <v/>
      </c>
      <c r="U55" s="336"/>
      <c r="V55" s="36" t="str">
        <f t="shared" si="20"/>
        <v/>
      </c>
      <c r="W55" s="36" t="str">
        <f t="shared" si="21"/>
        <v/>
      </c>
      <c r="X55" s="92" t="str">
        <f t="shared" si="22"/>
        <v/>
      </c>
      <c r="Y55" s="92" t="str">
        <f t="shared" si="23"/>
        <v/>
      </c>
      <c r="Z55" s="340"/>
      <c r="AA55" s="347" t="str">
        <f t="shared" si="15"/>
        <v/>
      </c>
    </row>
    <row r="56" spans="1:27" x14ac:dyDescent="0.25">
      <c r="A56" s="36" t="str">
        <f ca="1">IF(C56="","",INDEX('TSO500 Script'!$G$2:$G$97,MATCH('Samples Dilution + Norm'!C56,'TSO500 Script'!$C$2:$C$97,0)))</f>
        <v/>
      </c>
      <c r="B56" s="38" t="str">
        <f ca="1">IF(C56="","",INDEX('TSO500 Booking'!$C$9:$C$104,MATCH('Samples Dilution + Norm'!C56,'TSO500 Booking'!$J$9:$J$104,0))&amp;" "&amp;INDEX('TSO500 Booking'!$D$9:$D$104,MATCH('Samples Dilution + Norm'!$C56,'TSO500 Booking'!$J$9:$J$104,0)))</f>
        <v/>
      </c>
      <c r="C56" s="36" t="str">
        <f ca="1">'TSO500 Script'!AB50</f>
        <v/>
      </c>
      <c r="D56" s="36" t="str">
        <f ca="1">IF(C56="","",INDEX('TSO500 Booking'!$F$9:$F$104,MATCH('Samples Dilution + Norm'!C56,'TSO500 Booking'!$J$9:$J$104,0)))</f>
        <v/>
      </c>
      <c r="E56" s="337"/>
      <c r="F56" s="207" t="str">
        <f t="shared" si="16"/>
        <v/>
      </c>
      <c r="G56" s="207" t="str">
        <f t="shared" si="17"/>
        <v/>
      </c>
      <c r="H56" s="92" t="str">
        <f t="shared" si="18"/>
        <v/>
      </c>
      <c r="I56" s="209" t="str">
        <f t="shared" si="19"/>
        <v/>
      </c>
      <c r="J56" s="341"/>
      <c r="K56" s="342"/>
      <c r="L56" s="210" t="str">
        <f t="shared" si="11"/>
        <v/>
      </c>
      <c r="M56" s="351"/>
      <c r="N56" s="347" t="str">
        <f t="shared" si="12"/>
        <v/>
      </c>
      <c r="O56" s="347"/>
      <c r="Q56" s="36" t="str">
        <f ca="1">IF(S56="","",INDEX('TSO500 Script'!$G$2:$G$97,MATCH('Samples Dilution + Norm'!S56,'TSO500 Script'!$C$2:$C$97,0)))</f>
        <v/>
      </c>
      <c r="R56" s="38" t="str">
        <f ca="1">IF(S56="","",INDEX('TSO500 Booking'!$C$9:$C$104,MATCH('Samples Dilution + Norm'!S56,'TSO500 Booking'!$J$9:$J$104,0))&amp;" "&amp;INDEX('TSO500 Booking'!$D$9:$D$104,MATCH('Samples Dilution + Norm'!$S56,'TSO500 Booking'!$J$9:$J$104,0)))</f>
        <v/>
      </c>
      <c r="S56" s="36" t="str">
        <f ca="1">'TSO500 Script'!AA50</f>
        <v/>
      </c>
      <c r="T56" s="36" t="str">
        <f ca="1">IF(S56="","",INDEX('TSO500 Booking'!$F$9:$F$104,MATCH('Samples Dilution + Norm'!S56,'TSO500 Booking'!$J$9:$J$104,0)))</f>
        <v/>
      </c>
      <c r="U56" s="336"/>
      <c r="V56" s="36" t="str">
        <f t="shared" si="20"/>
        <v/>
      </c>
      <c r="W56" s="36" t="str">
        <f t="shared" si="21"/>
        <v/>
      </c>
      <c r="X56" s="92" t="str">
        <f t="shared" si="22"/>
        <v/>
      </c>
      <c r="Y56" s="92" t="str">
        <f t="shared" si="23"/>
        <v/>
      </c>
      <c r="Z56" s="340"/>
      <c r="AA56" s="347" t="str">
        <f t="shared" si="15"/>
        <v/>
      </c>
    </row>
    <row r="57" spans="1:27" x14ac:dyDescent="0.25">
      <c r="A57" s="36" t="str">
        <f ca="1">IF(C57="","",INDEX('TSO500 Script'!$G$2:$G$97,MATCH('Samples Dilution + Norm'!C57,'TSO500 Script'!$C$2:$C$97,0)))</f>
        <v/>
      </c>
      <c r="B57" s="38" t="str">
        <f ca="1">IF(C57="","",INDEX('TSO500 Booking'!$C$9:$C$104,MATCH('Samples Dilution + Norm'!C57,'TSO500 Booking'!$J$9:$J$104,0))&amp;" "&amp;INDEX('TSO500 Booking'!$D$9:$D$104,MATCH('Samples Dilution + Norm'!$C57,'TSO500 Booking'!$J$9:$J$104,0)))</f>
        <v/>
      </c>
      <c r="C57" s="36" t="str">
        <f ca="1">'TSO500 Script'!AB51</f>
        <v/>
      </c>
      <c r="D57" s="36" t="str">
        <f ca="1">IF(C57="","",INDEX('TSO500 Booking'!$F$9:$F$104,MATCH('Samples Dilution + Norm'!C57,'TSO500 Booking'!$J$9:$J$104,0)))</f>
        <v/>
      </c>
      <c r="E57" s="337"/>
      <c r="F57" s="207" t="str">
        <f t="shared" si="16"/>
        <v/>
      </c>
      <c r="G57" s="207" t="str">
        <f t="shared" si="17"/>
        <v/>
      </c>
      <c r="H57" s="92" t="str">
        <f t="shared" si="18"/>
        <v/>
      </c>
      <c r="I57" s="209" t="str">
        <f t="shared" si="19"/>
        <v/>
      </c>
      <c r="J57" s="341"/>
      <c r="K57" s="342"/>
      <c r="L57" s="210" t="str">
        <f t="shared" si="11"/>
        <v/>
      </c>
      <c r="M57" s="351"/>
      <c r="N57" s="347" t="str">
        <f t="shared" si="12"/>
        <v/>
      </c>
      <c r="O57" s="347"/>
      <c r="Q57" s="36" t="str">
        <f ca="1">IF(S57="","",INDEX('TSO500 Script'!$G$2:$G$97,MATCH('Samples Dilution + Norm'!S57,'TSO500 Script'!$C$2:$C$97,0)))</f>
        <v/>
      </c>
      <c r="R57" s="38" t="str">
        <f ca="1">IF(S57="","",INDEX('TSO500 Booking'!$C$9:$C$104,MATCH('Samples Dilution + Norm'!S57,'TSO500 Booking'!$J$9:$J$104,0))&amp;" "&amp;INDEX('TSO500 Booking'!$D$9:$D$104,MATCH('Samples Dilution + Norm'!$S57,'TSO500 Booking'!$J$9:$J$104,0)))</f>
        <v/>
      </c>
      <c r="S57" s="36" t="str">
        <f ca="1">'TSO500 Script'!AA51</f>
        <v/>
      </c>
      <c r="T57" s="36" t="str">
        <f ca="1">IF(S57="","",INDEX('TSO500 Booking'!$F$9:$F$104,MATCH('Samples Dilution + Norm'!S57,'TSO500 Booking'!$J$9:$J$104,0)))</f>
        <v/>
      </c>
      <c r="U57" s="336"/>
      <c r="V57" s="36" t="str">
        <f t="shared" si="20"/>
        <v/>
      </c>
      <c r="W57" s="36" t="str">
        <f t="shared" si="21"/>
        <v/>
      </c>
      <c r="X57" s="92" t="str">
        <f t="shared" si="22"/>
        <v/>
      </c>
      <c r="Y57" s="92" t="str">
        <f t="shared" si="23"/>
        <v/>
      </c>
      <c r="Z57" s="340"/>
      <c r="AA57" s="347" t="str">
        <f t="shared" si="15"/>
        <v/>
      </c>
    </row>
    <row r="58" spans="1:27" x14ac:dyDescent="0.25">
      <c r="A58" s="36" t="str">
        <f ca="1">IF(C58="","",INDEX('TSO500 Script'!$G$2:$G$97,MATCH('Samples Dilution + Norm'!C58,'TSO500 Script'!$C$2:$C$97,0)))</f>
        <v/>
      </c>
      <c r="B58" s="38" t="str">
        <f ca="1">IF(C58="","",INDEX('TSO500 Booking'!$C$9:$C$104,MATCH('Samples Dilution + Norm'!C58,'TSO500 Booking'!$J$9:$J$104,0))&amp;" "&amp;INDEX('TSO500 Booking'!$D$9:$D$104,MATCH('Samples Dilution + Norm'!$C58,'TSO500 Booking'!$J$9:$J$104,0)))</f>
        <v/>
      </c>
      <c r="C58" s="36" t="str">
        <f ca="1">'TSO500 Script'!AB52</f>
        <v/>
      </c>
      <c r="D58" s="36" t="str">
        <f ca="1">IF(C58="","",INDEX('TSO500 Booking'!$F$9:$F$104,MATCH('Samples Dilution + Norm'!C58,'TSO500 Booking'!$J$9:$J$104,0)))</f>
        <v/>
      </c>
      <c r="E58" s="337"/>
      <c r="F58" s="207" t="str">
        <f t="shared" si="16"/>
        <v/>
      </c>
      <c r="G58" s="207" t="str">
        <f t="shared" si="17"/>
        <v/>
      </c>
      <c r="H58" s="92" t="str">
        <f t="shared" si="18"/>
        <v/>
      </c>
      <c r="I58" s="209" t="str">
        <f t="shared" si="19"/>
        <v/>
      </c>
      <c r="J58" s="341"/>
      <c r="K58" s="342"/>
      <c r="L58" s="210" t="str">
        <f t="shared" si="11"/>
        <v/>
      </c>
      <c r="M58" s="351"/>
      <c r="N58" s="347" t="str">
        <f t="shared" si="12"/>
        <v/>
      </c>
      <c r="O58" s="347"/>
      <c r="Q58" s="36" t="str">
        <f ca="1">IF(S58="","",INDEX('TSO500 Script'!$G$2:$G$97,MATCH('Samples Dilution + Norm'!S58,'TSO500 Script'!$C$2:$C$97,0)))</f>
        <v/>
      </c>
      <c r="R58" s="38" t="str">
        <f ca="1">IF(S58="","",INDEX('TSO500 Booking'!$C$9:$C$104,MATCH('Samples Dilution + Norm'!S58,'TSO500 Booking'!$J$9:$J$104,0))&amp;" "&amp;INDEX('TSO500 Booking'!$D$9:$D$104,MATCH('Samples Dilution + Norm'!$S58,'TSO500 Booking'!$J$9:$J$104,0)))</f>
        <v/>
      </c>
      <c r="S58" s="36" t="str">
        <f ca="1">'TSO500 Script'!AA52</f>
        <v/>
      </c>
      <c r="T58" s="36" t="str">
        <f ca="1">IF(S58="","",INDEX('TSO500 Booking'!$F$9:$F$104,MATCH('Samples Dilution + Norm'!S58,'TSO500 Booking'!$J$9:$J$104,0)))</f>
        <v/>
      </c>
      <c r="U58" s="336"/>
      <c r="V58" s="36" t="str">
        <f t="shared" si="20"/>
        <v/>
      </c>
      <c r="W58" s="36" t="str">
        <f t="shared" si="21"/>
        <v/>
      </c>
      <c r="X58" s="92" t="str">
        <f t="shared" si="22"/>
        <v/>
      </c>
      <c r="Y58" s="92" t="str">
        <f t="shared" si="23"/>
        <v/>
      </c>
      <c r="Z58" s="340"/>
      <c r="AA58" s="347" t="str">
        <f t="shared" si="15"/>
        <v/>
      </c>
    </row>
    <row r="59" spans="1:27" x14ac:dyDescent="0.25">
      <c r="A59" s="36" t="str">
        <f ca="1">IF(C59="","",INDEX('TSO500 Script'!$G$2:$G$97,MATCH('Samples Dilution + Norm'!C59,'TSO500 Script'!$C$2:$C$97,0)))</f>
        <v/>
      </c>
      <c r="B59" s="38" t="str">
        <f ca="1">IF(C59="","",INDEX('TSO500 Booking'!$C$9:$C$104,MATCH('Samples Dilution + Norm'!C59,'TSO500 Booking'!$J$9:$J$104,0))&amp;" "&amp;INDEX('TSO500 Booking'!$D$9:$D$104,MATCH('Samples Dilution + Norm'!$C59,'TSO500 Booking'!$J$9:$J$104,0)))</f>
        <v/>
      </c>
      <c r="C59" s="36" t="str">
        <f ca="1">'TSO500 Script'!AB53</f>
        <v/>
      </c>
      <c r="D59" s="36" t="str">
        <f ca="1">IF(C59="","",INDEX('TSO500 Booking'!$F$9:$F$104,MATCH('Samples Dilution + Norm'!C59,'TSO500 Booking'!$J$9:$J$104,0)))</f>
        <v/>
      </c>
      <c r="E59" s="337"/>
      <c r="F59" s="207" t="str">
        <f t="shared" si="16"/>
        <v/>
      </c>
      <c r="G59" s="207" t="str">
        <f t="shared" si="17"/>
        <v/>
      </c>
      <c r="H59" s="92" t="str">
        <f t="shared" si="18"/>
        <v/>
      </c>
      <c r="I59" s="209" t="str">
        <f t="shared" si="19"/>
        <v/>
      </c>
      <c r="J59" s="341"/>
      <c r="K59" s="342"/>
      <c r="L59" s="210" t="str">
        <f t="shared" si="11"/>
        <v/>
      </c>
      <c r="M59" s="351"/>
      <c r="N59" s="347" t="str">
        <f t="shared" si="12"/>
        <v/>
      </c>
      <c r="O59" s="347"/>
      <c r="Q59" s="36" t="str">
        <f ca="1">IF(S59="","",INDEX('TSO500 Script'!$G$2:$G$97,MATCH('Samples Dilution + Norm'!S59,'TSO500 Script'!$C$2:$C$97,0)))</f>
        <v/>
      </c>
      <c r="R59" s="38" t="str">
        <f ca="1">IF(S59="","",INDEX('TSO500 Booking'!$C$9:$C$104,MATCH('Samples Dilution + Norm'!S59,'TSO500 Booking'!$J$9:$J$104,0))&amp;" "&amp;INDEX('TSO500 Booking'!$D$9:$D$104,MATCH('Samples Dilution + Norm'!$S59,'TSO500 Booking'!$J$9:$J$104,0)))</f>
        <v/>
      </c>
      <c r="S59" s="36" t="str">
        <f ca="1">'TSO500 Script'!AA53</f>
        <v/>
      </c>
      <c r="T59" s="36" t="str">
        <f ca="1">IF(S59="","",INDEX('TSO500 Booking'!$F$9:$F$104,MATCH('Samples Dilution + Norm'!S59,'TSO500 Booking'!$J$9:$J$104,0)))</f>
        <v/>
      </c>
      <c r="U59" s="336"/>
      <c r="V59" s="36" t="str">
        <f t="shared" si="20"/>
        <v/>
      </c>
      <c r="W59" s="36" t="str">
        <f t="shared" si="21"/>
        <v/>
      </c>
      <c r="X59" s="92" t="str">
        <f t="shared" si="22"/>
        <v/>
      </c>
      <c r="Y59" s="92" t="str">
        <f t="shared" si="23"/>
        <v/>
      </c>
      <c r="Z59" s="340"/>
      <c r="AA59" s="347" t="str">
        <f t="shared" si="15"/>
        <v/>
      </c>
    </row>
    <row r="60" spans="1:27" x14ac:dyDescent="0.25">
      <c r="A60" s="36" t="str">
        <f ca="1">IF(C60="","",INDEX('TSO500 Script'!$G$2:$G$97,MATCH('Samples Dilution + Norm'!C60,'TSO500 Script'!$C$2:$C$97,0)))</f>
        <v/>
      </c>
      <c r="B60" s="38" t="str">
        <f ca="1">IF(C60="","",INDEX('TSO500 Booking'!$C$9:$C$104,MATCH('Samples Dilution + Norm'!C60,'TSO500 Booking'!$J$9:$J$104,0))&amp;" "&amp;INDEX('TSO500 Booking'!$D$9:$D$104,MATCH('Samples Dilution + Norm'!$C60,'TSO500 Booking'!$J$9:$J$104,0)))</f>
        <v/>
      </c>
      <c r="C60" s="36" t="str">
        <f ca="1">'TSO500 Script'!AB54</f>
        <v/>
      </c>
      <c r="D60" s="36" t="str">
        <f ca="1">IF(C60="","",INDEX('TSO500 Booking'!$F$9:$F$104,MATCH('Samples Dilution + Norm'!C60,'TSO500 Booking'!$J$9:$J$104,0)))</f>
        <v/>
      </c>
      <c r="E60" s="337"/>
      <c r="F60" s="207" t="str">
        <f t="shared" si="16"/>
        <v/>
      </c>
      <c r="G60" s="207" t="str">
        <f t="shared" si="17"/>
        <v/>
      </c>
      <c r="H60" s="92" t="str">
        <f t="shared" si="18"/>
        <v/>
      </c>
      <c r="I60" s="209" t="str">
        <f t="shared" si="19"/>
        <v/>
      </c>
      <c r="J60" s="341"/>
      <c r="K60" s="342"/>
      <c r="L60" s="210" t="str">
        <f t="shared" si="11"/>
        <v/>
      </c>
      <c r="M60" s="351"/>
      <c r="N60" s="347" t="str">
        <f t="shared" si="12"/>
        <v/>
      </c>
      <c r="O60" s="347"/>
      <c r="Q60" s="36" t="str">
        <f ca="1">IF(S60="","",INDEX('TSO500 Script'!$G$2:$G$97,MATCH('Samples Dilution + Norm'!S60,'TSO500 Script'!$C$2:$C$97,0)))</f>
        <v/>
      </c>
      <c r="R60" s="38" t="str">
        <f ca="1">IF(S60="","",INDEX('TSO500 Booking'!$C$9:$C$104,MATCH('Samples Dilution + Norm'!S60,'TSO500 Booking'!$J$9:$J$104,0))&amp;" "&amp;INDEX('TSO500 Booking'!$D$9:$D$104,MATCH('Samples Dilution + Norm'!$S60,'TSO500 Booking'!$J$9:$J$104,0)))</f>
        <v/>
      </c>
      <c r="S60" s="36" t="str">
        <f ca="1">'TSO500 Script'!AA54</f>
        <v/>
      </c>
      <c r="T60" s="36" t="str">
        <f ca="1">IF(S60="","",INDEX('TSO500 Booking'!$F$9:$F$104,MATCH('Samples Dilution + Norm'!S60,'TSO500 Booking'!$J$9:$J$104,0)))</f>
        <v/>
      </c>
      <c r="U60" s="336"/>
      <c r="V60" s="36" t="str">
        <f t="shared" si="20"/>
        <v/>
      </c>
      <c r="W60" s="36" t="str">
        <f t="shared" si="21"/>
        <v/>
      </c>
      <c r="X60" s="92" t="str">
        <f t="shared" si="22"/>
        <v/>
      </c>
      <c r="Y60" s="92" t="str">
        <f t="shared" si="23"/>
        <v/>
      </c>
      <c r="Z60" s="340"/>
      <c r="AA60" s="347" t="str">
        <f t="shared" si="15"/>
        <v/>
      </c>
    </row>
    <row r="61" spans="1:27" x14ac:dyDescent="0.25">
      <c r="A61" s="36" t="str">
        <f ca="1">IF(C61="","",INDEX('TSO500 Script'!$G$2:$G$97,MATCH('Samples Dilution + Norm'!C61,'TSO500 Script'!$C$2:$C$97,0)))</f>
        <v/>
      </c>
      <c r="B61" s="38" t="str">
        <f ca="1">IF(C61="","",INDEX('TSO500 Booking'!$C$9:$C$104,MATCH('Samples Dilution + Norm'!C61,'TSO500 Booking'!$J$9:$J$104,0))&amp;" "&amp;INDEX('TSO500 Booking'!$D$9:$D$104,MATCH('Samples Dilution + Norm'!$C61,'TSO500 Booking'!$J$9:$J$104,0)))</f>
        <v/>
      </c>
      <c r="C61" s="36" t="str">
        <f ca="1">'TSO500 Script'!AB55</f>
        <v/>
      </c>
      <c r="D61" s="36" t="str">
        <f ca="1">IF(C61="","",INDEX('TSO500 Booking'!$F$9:$F$104,MATCH('Samples Dilution + Norm'!C61,'TSO500 Booking'!$J$9:$J$104,0)))</f>
        <v/>
      </c>
      <c r="E61" s="337"/>
      <c r="F61" s="207" t="str">
        <f t="shared" si="16"/>
        <v/>
      </c>
      <c r="G61" s="207" t="str">
        <f t="shared" si="17"/>
        <v/>
      </c>
      <c r="H61" s="92" t="str">
        <f t="shared" si="18"/>
        <v/>
      </c>
      <c r="I61" s="209" t="str">
        <f t="shared" si="19"/>
        <v/>
      </c>
      <c r="J61" s="341"/>
      <c r="K61" s="342"/>
      <c r="L61" s="210" t="str">
        <f t="shared" si="11"/>
        <v/>
      </c>
      <c r="M61" s="351"/>
      <c r="N61" s="347" t="str">
        <f t="shared" si="12"/>
        <v/>
      </c>
      <c r="O61" s="347"/>
      <c r="Q61" s="36" t="str">
        <f ca="1">IF(S61="","",INDEX('TSO500 Script'!$G$2:$G$97,MATCH('Samples Dilution + Norm'!S61,'TSO500 Script'!$C$2:$C$97,0)))</f>
        <v/>
      </c>
      <c r="R61" s="38" t="str">
        <f ca="1">IF(S61="","",INDEX('TSO500 Booking'!$C$9:$C$104,MATCH('Samples Dilution + Norm'!S61,'TSO500 Booking'!$J$9:$J$104,0))&amp;" "&amp;INDEX('TSO500 Booking'!$D$9:$D$104,MATCH('Samples Dilution + Norm'!$S61,'TSO500 Booking'!$J$9:$J$104,0)))</f>
        <v/>
      </c>
      <c r="S61" s="36" t="str">
        <f ca="1">'TSO500 Script'!AA55</f>
        <v/>
      </c>
      <c r="T61" s="36" t="str">
        <f ca="1">IF(S61="","",INDEX('TSO500 Booking'!$F$9:$F$104,MATCH('Samples Dilution + Norm'!S61,'TSO500 Booking'!$J$9:$J$104,0)))</f>
        <v/>
      </c>
      <c r="U61" s="336"/>
      <c r="V61" s="36" t="str">
        <f t="shared" si="20"/>
        <v/>
      </c>
      <c r="W61" s="36" t="str">
        <f t="shared" si="21"/>
        <v/>
      </c>
      <c r="X61" s="92" t="str">
        <f t="shared" si="22"/>
        <v/>
      </c>
      <c r="Y61" s="92" t="str">
        <f t="shared" si="23"/>
        <v/>
      </c>
      <c r="Z61" s="340"/>
      <c r="AA61" s="347" t="str">
        <f t="shared" si="15"/>
        <v/>
      </c>
    </row>
    <row r="62" spans="1:27" x14ac:dyDescent="0.25">
      <c r="A62" s="36" t="str">
        <f ca="1">IF(C62="","",INDEX('TSO500 Script'!$G$2:$G$97,MATCH('Samples Dilution + Norm'!C62,'TSO500 Script'!$C$2:$C$97,0)))</f>
        <v/>
      </c>
      <c r="B62" s="38" t="str">
        <f ca="1">IF(C62="","",INDEX('TSO500 Booking'!$C$9:$C$104,MATCH('Samples Dilution + Norm'!C62,'TSO500 Booking'!$J$9:$J$104,0))&amp;" "&amp;INDEX('TSO500 Booking'!$D$9:$D$104,MATCH('Samples Dilution + Norm'!$C62,'TSO500 Booking'!$J$9:$J$104,0)))</f>
        <v/>
      </c>
      <c r="C62" s="36" t="str">
        <f ca="1">'TSO500 Script'!AB56</f>
        <v/>
      </c>
      <c r="D62" s="36" t="str">
        <f ca="1">IF(C62="","",INDEX('TSO500 Booking'!$F$9:$F$104,MATCH('Samples Dilution + Norm'!C62,'TSO500 Booking'!$J$9:$J$104,0)))</f>
        <v/>
      </c>
      <c r="E62" s="337"/>
      <c r="F62" s="207" t="str">
        <f t="shared" si="16"/>
        <v/>
      </c>
      <c r="G62" s="207" t="str">
        <f t="shared" si="17"/>
        <v/>
      </c>
      <c r="H62" s="92" t="str">
        <f t="shared" si="18"/>
        <v/>
      </c>
      <c r="I62" s="209" t="str">
        <f t="shared" si="19"/>
        <v/>
      </c>
      <c r="J62" s="341"/>
      <c r="K62" s="342"/>
      <c r="L62" s="210" t="str">
        <f t="shared" si="11"/>
        <v/>
      </c>
      <c r="M62" s="351"/>
      <c r="N62" s="347" t="str">
        <f t="shared" si="12"/>
        <v/>
      </c>
      <c r="O62" s="347"/>
      <c r="Q62" s="36" t="str">
        <f ca="1">IF(S62="","",INDEX('TSO500 Script'!$G$2:$G$97,MATCH('Samples Dilution + Norm'!S62,'TSO500 Script'!$C$2:$C$97,0)))</f>
        <v/>
      </c>
      <c r="R62" s="38" t="str">
        <f ca="1">IF(S62="","",INDEX('TSO500 Booking'!$C$9:$C$104,MATCH('Samples Dilution + Norm'!S62,'TSO500 Booking'!$J$9:$J$104,0))&amp;" "&amp;INDEX('TSO500 Booking'!$D$9:$D$104,MATCH('Samples Dilution + Norm'!$S62,'TSO500 Booking'!$J$9:$J$104,0)))</f>
        <v/>
      </c>
      <c r="S62" s="36" t="str">
        <f ca="1">'TSO500 Script'!AA56</f>
        <v/>
      </c>
      <c r="T62" s="36" t="str">
        <f ca="1">IF(S62="","",INDEX('TSO500 Booking'!$F$9:$F$104,MATCH('Samples Dilution + Norm'!S62,'TSO500 Booking'!$J$9:$J$104,0)))</f>
        <v/>
      </c>
      <c r="U62" s="336"/>
      <c r="V62" s="36" t="str">
        <f t="shared" si="20"/>
        <v/>
      </c>
      <c r="W62" s="36" t="str">
        <f t="shared" si="21"/>
        <v/>
      </c>
      <c r="X62" s="92" t="str">
        <f t="shared" si="22"/>
        <v/>
      </c>
      <c r="Y62" s="92" t="str">
        <f t="shared" si="23"/>
        <v/>
      </c>
      <c r="Z62" s="340"/>
      <c r="AA62" s="347" t="str">
        <f t="shared" si="15"/>
        <v/>
      </c>
    </row>
    <row r="63" spans="1:27" x14ac:dyDescent="0.25">
      <c r="A63" s="36" t="str">
        <f ca="1">IF(C63="","",INDEX('TSO500 Script'!$G$2:$G$97,MATCH('Samples Dilution + Norm'!C63,'TSO500 Script'!$C$2:$C$97,0)))</f>
        <v/>
      </c>
      <c r="B63" s="38" t="str">
        <f ca="1">IF(C63="","",INDEX('TSO500 Booking'!$C$9:$C$104,MATCH('Samples Dilution + Norm'!C63,'TSO500 Booking'!$J$9:$J$104,0))&amp;" "&amp;INDEX('TSO500 Booking'!$D$9:$D$104,MATCH('Samples Dilution + Norm'!$C63,'TSO500 Booking'!$J$9:$J$104,0)))</f>
        <v/>
      </c>
      <c r="C63" s="36" t="str">
        <f ca="1">'TSO500 Script'!AB57</f>
        <v/>
      </c>
      <c r="D63" s="36" t="str">
        <f ca="1">IF(C63="","",INDEX('TSO500 Booking'!$F$9:$F$104,MATCH('Samples Dilution + Norm'!C63,'TSO500 Booking'!$J$9:$J$104,0)))</f>
        <v/>
      </c>
      <c r="E63" s="337"/>
      <c r="F63" s="207" t="str">
        <f t="shared" si="16"/>
        <v/>
      </c>
      <c r="G63" s="207" t="str">
        <f t="shared" si="17"/>
        <v/>
      </c>
      <c r="H63" s="92" t="str">
        <f t="shared" si="18"/>
        <v/>
      </c>
      <c r="I63" s="209" t="str">
        <f t="shared" si="19"/>
        <v/>
      </c>
      <c r="J63" s="341"/>
      <c r="K63" s="342"/>
      <c r="L63" s="210" t="str">
        <f t="shared" si="11"/>
        <v/>
      </c>
      <c r="M63" s="351"/>
      <c r="N63" s="347" t="str">
        <f t="shared" si="12"/>
        <v/>
      </c>
      <c r="O63" s="347"/>
      <c r="Q63" s="36" t="str">
        <f ca="1">IF(S63="","",INDEX('TSO500 Script'!$G$2:$G$97,MATCH('Samples Dilution + Norm'!S63,'TSO500 Script'!$C$2:$C$97,0)))</f>
        <v/>
      </c>
      <c r="R63" s="38" t="str">
        <f ca="1">IF(S63="","",INDEX('TSO500 Booking'!$C$9:$C$104,MATCH('Samples Dilution + Norm'!S63,'TSO500 Booking'!$J$9:$J$104,0))&amp;" "&amp;INDEX('TSO500 Booking'!$D$9:$D$104,MATCH('Samples Dilution + Norm'!$S63,'TSO500 Booking'!$J$9:$J$104,0)))</f>
        <v/>
      </c>
      <c r="S63" s="36" t="str">
        <f ca="1">'TSO500 Script'!AA57</f>
        <v/>
      </c>
      <c r="T63" s="36" t="str">
        <f ca="1">IF(S63="","",INDEX('TSO500 Booking'!$F$9:$F$104,MATCH('Samples Dilution + Norm'!S63,'TSO500 Booking'!$J$9:$J$104,0)))</f>
        <v/>
      </c>
      <c r="U63" s="336"/>
      <c r="V63" s="36" t="str">
        <f t="shared" si="20"/>
        <v/>
      </c>
      <c r="W63" s="36" t="str">
        <f t="shared" si="21"/>
        <v/>
      </c>
      <c r="X63" s="92" t="str">
        <f t="shared" si="22"/>
        <v/>
      </c>
      <c r="Y63" s="92" t="str">
        <f t="shared" si="23"/>
        <v/>
      </c>
      <c r="Z63" s="340"/>
      <c r="AA63" s="347" t="str">
        <f t="shared" si="15"/>
        <v/>
      </c>
    </row>
    <row r="64" spans="1:27" x14ac:dyDescent="0.25">
      <c r="A64" s="36" t="str">
        <f ca="1">IF(C64="","",INDEX('TSO500 Script'!$G$2:$G$97,MATCH('Samples Dilution + Norm'!C64,'TSO500 Script'!$C$2:$C$97,0)))</f>
        <v/>
      </c>
      <c r="B64" s="38" t="str">
        <f ca="1">IF(C64="","",INDEX('TSO500 Booking'!$C$9:$C$104,MATCH('Samples Dilution + Norm'!C64,'TSO500 Booking'!$J$9:$J$104,0))&amp;" "&amp;INDEX('TSO500 Booking'!$D$9:$D$104,MATCH('Samples Dilution + Norm'!$C64,'TSO500 Booking'!$J$9:$J$104,0)))</f>
        <v/>
      </c>
      <c r="C64" s="36" t="str">
        <f ca="1">'TSO500 Script'!AB58</f>
        <v/>
      </c>
      <c r="D64" s="36" t="str">
        <f ca="1">IF(C64="","",INDEX('TSO500 Booking'!$F$9:$F$104,MATCH('Samples Dilution + Norm'!C64,'TSO500 Booking'!$J$9:$J$104,0)))</f>
        <v/>
      </c>
      <c r="E64" s="337"/>
      <c r="F64" s="207" t="str">
        <f t="shared" si="16"/>
        <v/>
      </c>
      <c r="G64" s="207" t="str">
        <f t="shared" si="17"/>
        <v/>
      </c>
      <c r="H64" s="92" t="str">
        <f t="shared" si="18"/>
        <v/>
      </c>
      <c r="I64" s="209" t="str">
        <f t="shared" si="19"/>
        <v/>
      </c>
      <c r="J64" s="341"/>
      <c r="K64" s="342"/>
      <c r="L64" s="210" t="str">
        <f t="shared" si="11"/>
        <v/>
      </c>
      <c r="M64" s="351"/>
      <c r="N64" s="347" t="str">
        <f t="shared" si="12"/>
        <v/>
      </c>
      <c r="O64" s="347"/>
      <c r="Q64" s="36" t="str">
        <f ca="1">IF(S64="","",INDEX('TSO500 Script'!$G$2:$G$97,MATCH('Samples Dilution + Norm'!S64,'TSO500 Script'!$C$2:$C$97,0)))</f>
        <v/>
      </c>
      <c r="R64" s="38" t="str">
        <f ca="1">IF(S64="","",INDEX('TSO500 Booking'!$C$9:$C$104,MATCH('Samples Dilution + Norm'!S64,'TSO500 Booking'!$J$9:$J$104,0))&amp;" "&amp;INDEX('TSO500 Booking'!$D$9:$D$104,MATCH('Samples Dilution + Norm'!$S64,'TSO500 Booking'!$J$9:$J$104,0)))</f>
        <v/>
      </c>
      <c r="S64" s="36" t="str">
        <f ca="1">'TSO500 Script'!AA58</f>
        <v/>
      </c>
      <c r="T64" s="36" t="str">
        <f ca="1">IF(S64="","",INDEX('TSO500 Booking'!$F$9:$F$104,MATCH('Samples Dilution + Norm'!S64,'TSO500 Booking'!$J$9:$J$104,0)))</f>
        <v/>
      </c>
      <c r="U64" s="336"/>
      <c r="V64" s="36" t="str">
        <f t="shared" si="20"/>
        <v/>
      </c>
      <c r="W64" s="36" t="str">
        <f t="shared" si="21"/>
        <v/>
      </c>
      <c r="X64" s="92" t="str">
        <f t="shared" si="22"/>
        <v/>
      </c>
      <c r="Y64" s="92" t="str">
        <f t="shared" si="23"/>
        <v/>
      </c>
      <c r="Z64" s="340"/>
      <c r="AA64" s="347" t="str">
        <f t="shared" si="15"/>
        <v/>
      </c>
    </row>
    <row r="65" spans="1:27" x14ac:dyDescent="0.25">
      <c r="A65" s="36" t="str">
        <f ca="1">IF(C65="","",INDEX('TSO500 Script'!$G$2:$G$97,MATCH('Samples Dilution + Norm'!C65,'TSO500 Script'!$C$2:$C$97,0)))</f>
        <v/>
      </c>
      <c r="B65" s="38" t="str">
        <f ca="1">IF(C65="","",INDEX('TSO500 Booking'!$C$9:$C$104,MATCH('Samples Dilution + Norm'!C65,'TSO500 Booking'!$J$9:$J$104,0))&amp;" "&amp;INDEX('TSO500 Booking'!$D$9:$D$104,MATCH('Samples Dilution + Norm'!$C65,'TSO500 Booking'!$J$9:$J$104,0)))</f>
        <v/>
      </c>
      <c r="C65" s="36" t="str">
        <f ca="1">'TSO500 Script'!AB59</f>
        <v/>
      </c>
      <c r="D65" s="36" t="str">
        <f ca="1">IF(C65="","",INDEX('TSO500 Booking'!$F$9:$F$104,MATCH('Samples Dilution + Norm'!C65,'TSO500 Booking'!$J$9:$J$104,0)))</f>
        <v/>
      </c>
      <c r="E65" s="337"/>
      <c r="F65" s="207" t="str">
        <f t="shared" si="16"/>
        <v/>
      </c>
      <c r="G65" s="207" t="str">
        <f t="shared" si="17"/>
        <v/>
      </c>
      <c r="H65" s="92" t="str">
        <f t="shared" si="18"/>
        <v/>
      </c>
      <c r="I65" s="209" t="str">
        <f t="shared" si="19"/>
        <v/>
      </c>
      <c r="J65" s="341"/>
      <c r="K65" s="342"/>
      <c r="L65" s="210" t="str">
        <f t="shared" si="11"/>
        <v/>
      </c>
      <c r="M65" s="351"/>
      <c r="N65" s="347" t="str">
        <f t="shared" si="12"/>
        <v/>
      </c>
      <c r="O65" s="347"/>
      <c r="Q65" s="36" t="str">
        <f ca="1">IF(S65="","",INDEX('TSO500 Script'!$G$2:$G$97,MATCH('Samples Dilution + Norm'!S65,'TSO500 Script'!$C$2:$C$97,0)))</f>
        <v/>
      </c>
      <c r="R65" s="38" t="str">
        <f ca="1">IF(S65="","",INDEX('TSO500 Booking'!$C$9:$C$104,MATCH('Samples Dilution + Norm'!S65,'TSO500 Booking'!$J$9:$J$104,0))&amp;" "&amp;INDEX('TSO500 Booking'!$D$9:$D$104,MATCH('Samples Dilution + Norm'!$S65,'TSO500 Booking'!$J$9:$J$104,0)))</f>
        <v/>
      </c>
      <c r="S65" s="36" t="str">
        <f ca="1">'TSO500 Script'!AA59</f>
        <v/>
      </c>
      <c r="T65" s="36" t="str">
        <f ca="1">IF(S65="","",INDEX('TSO500 Booking'!$F$9:$F$104,MATCH('Samples Dilution + Norm'!S65,'TSO500 Booking'!$J$9:$J$104,0)))</f>
        <v/>
      </c>
      <c r="U65" s="336"/>
      <c r="V65" s="36" t="str">
        <f t="shared" si="20"/>
        <v/>
      </c>
      <c r="W65" s="36" t="str">
        <f t="shared" si="21"/>
        <v/>
      </c>
      <c r="X65" s="92" t="str">
        <f t="shared" si="22"/>
        <v/>
      </c>
      <c r="Y65" s="92" t="str">
        <f t="shared" si="23"/>
        <v/>
      </c>
      <c r="Z65" s="340"/>
      <c r="AA65" s="347" t="str">
        <f t="shared" si="15"/>
        <v/>
      </c>
    </row>
    <row r="66" spans="1:27" x14ac:dyDescent="0.25">
      <c r="A66" s="36" t="str">
        <f ca="1">IF(C66="","",INDEX('TSO500 Script'!$G$2:$G$97,MATCH('Samples Dilution + Norm'!C66,'TSO500 Script'!$C$2:$C$97,0)))</f>
        <v/>
      </c>
      <c r="B66" s="38" t="str">
        <f ca="1">IF(C66="","",INDEX('TSO500 Booking'!$C$9:$C$104,MATCH('Samples Dilution + Norm'!C66,'TSO500 Booking'!$J$9:$J$104,0))&amp;" "&amp;INDEX('TSO500 Booking'!$D$9:$D$104,MATCH('Samples Dilution + Norm'!$C66,'TSO500 Booking'!$J$9:$J$104,0)))</f>
        <v/>
      </c>
      <c r="C66" s="36" t="str">
        <f ca="1">'TSO500 Script'!AB60</f>
        <v/>
      </c>
      <c r="D66" s="36" t="str">
        <f ca="1">IF(C66="","",INDEX('TSO500 Booking'!$F$9:$F$104,MATCH('Samples Dilution + Norm'!C66,'TSO500 Booking'!$J$9:$J$104,0)))</f>
        <v/>
      </c>
      <c r="E66" s="337"/>
      <c r="F66" s="207" t="str">
        <f t="shared" si="16"/>
        <v/>
      </c>
      <c r="G66" s="207" t="str">
        <f t="shared" si="17"/>
        <v/>
      </c>
      <c r="H66" s="92" t="str">
        <f t="shared" si="18"/>
        <v/>
      </c>
      <c r="I66" s="209" t="str">
        <f t="shared" si="19"/>
        <v/>
      </c>
      <c r="J66" s="341"/>
      <c r="K66" s="342"/>
      <c r="L66" s="210" t="str">
        <f t="shared" si="11"/>
        <v/>
      </c>
      <c r="M66" s="351"/>
      <c r="N66" s="347" t="str">
        <f t="shared" si="12"/>
        <v/>
      </c>
      <c r="O66" s="347"/>
      <c r="Q66" s="36" t="str">
        <f ca="1">IF(S66="","",INDEX('TSO500 Script'!$G$2:$G$97,MATCH('Samples Dilution + Norm'!S66,'TSO500 Script'!$C$2:$C$97,0)))</f>
        <v/>
      </c>
      <c r="R66" s="38" t="str">
        <f ca="1">IF(S66="","",INDEX('TSO500 Booking'!$C$9:$C$104,MATCH('Samples Dilution + Norm'!S66,'TSO500 Booking'!$J$9:$J$104,0))&amp;" "&amp;INDEX('TSO500 Booking'!$D$9:$D$104,MATCH('Samples Dilution + Norm'!$S66,'TSO500 Booking'!$J$9:$J$104,0)))</f>
        <v/>
      </c>
      <c r="S66" s="36" t="str">
        <f ca="1">'TSO500 Script'!AA60</f>
        <v/>
      </c>
      <c r="T66" s="36" t="str">
        <f ca="1">IF(S66="","",INDEX('TSO500 Booking'!$F$9:$F$104,MATCH('Samples Dilution + Norm'!S66,'TSO500 Booking'!$J$9:$J$104,0)))</f>
        <v/>
      </c>
      <c r="U66" s="336"/>
      <c r="V66" s="36" t="str">
        <f t="shared" si="20"/>
        <v/>
      </c>
      <c r="W66" s="36" t="str">
        <f t="shared" si="21"/>
        <v/>
      </c>
      <c r="X66" s="92" t="str">
        <f t="shared" si="22"/>
        <v/>
      </c>
      <c r="Y66" s="92" t="str">
        <f t="shared" si="23"/>
        <v/>
      </c>
      <c r="Z66" s="340"/>
      <c r="AA66" s="347" t="str">
        <f t="shared" si="15"/>
        <v/>
      </c>
    </row>
    <row r="67" spans="1:27" x14ac:dyDescent="0.25">
      <c r="A67" s="36" t="str">
        <f ca="1">IF(C67="","",INDEX('TSO500 Script'!$G$2:$G$97,MATCH('Samples Dilution + Norm'!C67,'TSO500 Script'!$C$2:$C$97,0)))</f>
        <v/>
      </c>
      <c r="B67" s="38" t="str">
        <f ca="1">IF(C67="","",INDEX('TSO500 Booking'!$C$9:$C$104,MATCH('Samples Dilution + Norm'!C67,'TSO500 Booking'!$J$9:$J$104,0))&amp;" "&amp;INDEX('TSO500 Booking'!$D$9:$D$104,MATCH('Samples Dilution + Norm'!$C67,'TSO500 Booking'!$J$9:$J$104,0)))</f>
        <v/>
      </c>
      <c r="C67" s="36" t="str">
        <f ca="1">'TSO500 Script'!AB61</f>
        <v/>
      </c>
      <c r="D67" s="36" t="str">
        <f ca="1">IF(C67="","",INDEX('TSO500 Booking'!$F$9:$F$104,MATCH('Samples Dilution + Norm'!C67,'TSO500 Booking'!$J$9:$J$104,0)))</f>
        <v/>
      </c>
      <c r="E67" s="337"/>
      <c r="F67" s="207" t="str">
        <f t="shared" si="16"/>
        <v/>
      </c>
      <c r="G67" s="207" t="str">
        <f t="shared" si="17"/>
        <v/>
      </c>
      <c r="H67" s="92" t="str">
        <f t="shared" si="18"/>
        <v/>
      </c>
      <c r="I67" s="209" t="str">
        <f t="shared" si="19"/>
        <v/>
      </c>
      <c r="J67" s="341"/>
      <c r="K67" s="342"/>
      <c r="L67" s="210" t="str">
        <f t="shared" si="11"/>
        <v/>
      </c>
      <c r="M67" s="351"/>
      <c r="N67" s="347" t="str">
        <f t="shared" si="12"/>
        <v/>
      </c>
      <c r="O67" s="347"/>
      <c r="Q67" s="36" t="str">
        <f ca="1">IF(S67="","",INDEX('TSO500 Script'!$G$2:$G$97,MATCH('Samples Dilution + Norm'!S67,'TSO500 Script'!$C$2:$C$97,0)))</f>
        <v/>
      </c>
      <c r="R67" s="38" t="str">
        <f ca="1">IF(S67="","",INDEX('TSO500 Booking'!$C$9:$C$104,MATCH('Samples Dilution + Norm'!S67,'TSO500 Booking'!$J$9:$J$104,0))&amp;" "&amp;INDEX('TSO500 Booking'!$D$9:$D$104,MATCH('Samples Dilution + Norm'!$S67,'TSO500 Booking'!$J$9:$J$104,0)))</f>
        <v/>
      </c>
      <c r="S67" s="36" t="str">
        <f ca="1">'TSO500 Script'!AA61</f>
        <v/>
      </c>
      <c r="T67" s="36" t="str">
        <f ca="1">IF(S67="","",INDEX('TSO500 Booking'!$F$9:$F$104,MATCH('Samples Dilution + Norm'!S67,'TSO500 Booking'!$J$9:$J$104,0)))</f>
        <v/>
      </c>
      <c r="U67" s="336"/>
      <c r="V67" s="36" t="str">
        <f t="shared" si="20"/>
        <v/>
      </c>
      <c r="W67" s="36" t="str">
        <f t="shared" si="21"/>
        <v/>
      </c>
      <c r="X67" s="92" t="str">
        <f t="shared" si="22"/>
        <v/>
      </c>
      <c r="Y67" s="92" t="str">
        <f t="shared" si="23"/>
        <v/>
      </c>
      <c r="Z67" s="340"/>
      <c r="AA67" s="347" t="str">
        <f t="shared" si="15"/>
        <v/>
      </c>
    </row>
    <row r="68" spans="1:27" x14ac:dyDescent="0.25">
      <c r="A68" s="36" t="str">
        <f ca="1">IF(C68="","",INDEX('TSO500 Script'!$G$2:$G$97,MATCH('Samples Dilution + Norm'!C68,'TSO500 Script'!$C$2:$C$97,0)))</f>
        <v/>
      </c>
      <c r="B68" s="38" t="str">
        <f ca="1">IF(C68="","",INDEX('TSO500 Booking'!$C$9:$C$104,MATCH('Samples Dilution + Norm'!C68,'TSO500 Booking'!$J$9:$J$104,0))&amp;" "&amp;INDEX('TSO500 Booking'!$D$9:$D$104,MATCH('Samples Dilution + Norm'!$C68,'TSO500 Booking'!$J$9:$J$104,0)))</f>
        <v/>
      </c>
      <c r="C68" s="36" t="str">
        <f ca="1">'TSO500 Script'!AB62</f>
        <v/>
      </c>
      <c r="D68" s="36" t="str">
        <f ca="1">IF(C68="","",INDEX('TSO500 Booking'!$F$9:$F$104,MATCH('Samples Dilution + Norm'!C68,'TSO500 Booking'!$J$9:$J$104,0)))</f>
        <v/>
      </c>
      <c r="E68" s="337"/>
      <c r="F68" s="207" t="str">
        <f t="shared" si="16"/>
        <v/>
      </c>
      <c r="G68" s="207" t="str">
        <f t="shared" si="17"/>
        <v/>
      </c>
      <c r="H68" s="92" t="str">
        <f t="shared" si="18"/>
        <v/>
      </c>
      <c r="I68" s="209" t="str">
        <f t="shared" si="19"/>
        <v/>
      </c>
      <c r="J68" s="341"/>
      <c r="K68" s="342"/>
      <c r="L68" s="210" t="str">
        <f t="shared" si="11"/>
        <v/>
      </c>
      <c r="M68" s="351"/>
      <c r="N68" s="347" t="str">
        <f t="shared" si="12"/>
        <v/>
      </c>
      <c r="O68" s="347"/>
      <c r="Q68" s="36" t="str">
        <f ca="1">IF(S68="","",INDEX('TSO500 Script'!$G$2:$G$97,MATCH('Samples Dilution + Norm'!S68,'TSO500 Script'!$C$2:$C$97,0)))</f>
        <v/>
      </c>
      <c r="R68" s="38" t="str">
        <f ca="1">IF(S68="","",INDEX('TSO500 Booking'!$C$9:$C$104,MATCH('Samples Dilution + Norm'!S68,'TSO500 Booking'!$J$9:$J$104,0))&amp;" "&amp;INDEX('TSO500 Booking'!$D$9:$D$104,MATCH('Samples Dilution + Norm'!$S68,'TSO500 Booking'!$J$9:$J$104,0)))</f>
        <v/>
      </c>
      <c r="S68" s="36" t="str">
        <f ca="1">'TSO500 Script'!AA62</f>
        <v/>
      </c>
      <c r="T68" s="36" t="str">
        <f ca="1">IF(S68="","",INDEX('TSO500 Booking'!$F$9:$F$104,MATCH('Samples Dilution + Norm'!S68,'TSO500 Booking'!$J$9:$J$104,0)))</f>
        <v/>
      </c>
      <c r="U68" s="336"/>
      <c r="V68" s="36" t="str">
        <f t="shared" si="20"/>
        <v/>
      </c>
      <c r="W68" s="36" t="str">
        <f t="shared" si="21"/>
        <v/>
      </c>
      <c r="X68" s="92" t="str">
        <f t="shared" si="22"/>
        <v/>
      </c>
      <c r="Y68" s="92" t="str">
        <f t="shared" si="23"/>
        <v/>
      </c>
      <c r="Z68" s="340"/>
      <c r="AA68" s="347" t="str">
        <f t="shared" si="15"/>
        <v/>
      </c>
    </row>
    <row r="69" spans="1:27" x14ac:dyDescent="0.25">
      <c r="A69" s="36" t="str">
        <f ca="1">IF(C69="","",INDEX('TSO500 Script'!$G$2:$G$97,MATCH('Samples Dilution + Norm'!C69,'TSO500 Script'!$C$2:$C$97,0)))</f>
        <v/>
      </c>
      <c r="B69" s="38" t="str">
        <f ca="1">IF(C69="","",INDEX('TSO500 Booking'!$C$9:$C$104,MATCH('Samples Dilution + Norm'!C69,'TSO500 Booking'!$J$9:$J$104,0))&amp;" "&amp;INDEX('TSO500 Booking'!$D$9:$D$104,MATCH('Samples Dilution + Norm'!$C69,'TSO500 Booking'!$J$9:$J$104,0)))</f>
        <v/>
      </c>
      <c r="C69" s="36" t="str">
        <f ca="1">'TSO500 Script'!AB63</f>
        <v/>
      </c>
      <c r="D69" s="36" t="str">
        <f ca="1">IF(C69="","",INDEX('TSO500 Booking'!$F$9:$F$104,MATCH('Samples Dilution + Norm'!C69,'TSO500 Booking'!$J$9:$J$104,0)))</f>
        <v/>
      </c>
      <c r="E69" s="337"/>
      <c r="F69" s="207" t="str">
        <f t="shared" si="16"/>
        <v/>
      </c>
      <c r="G69" s="207" t="str">
        <f t="shared" si="17"/>
        <v/>
      </c>
      <c r="H69" s="92" t="str">
        <f t="shared" si="18"/>
        <v/>
      </c>
      <c r="I69" s="209" t="str">
        <f t="shared" si="19"/>
        <v/>
      </c>
      <c r="J69" s="341"/>
      <c r="K69" s="342"/>
      <c r="L69" s="210" t="str">
        <f t="shared" si="11"/>
        <v/>
      </c>
      <c r="M69" s="351"/>
      <c r="N69" s="347" t="str">
        <f t="shared" si="12"/>
        <v/>
      </c>
      <c r="O69" s="347"/>
      <c r="Q69" s="36" t="str">
        <f ca="1">IF(S69="","",INDEX('TSO500 Script'!$G$2:$G$97,MATCH('Samples Dilution + Norm'!S69,'TSO500 Script'!$C$2:$C$97,0)))</f>
        <v/>
      </c>
      <c r="R69" s="38" t="str">
        <f ca="1">IF(S69="","",INDEX('TSO500 Booking'!$C$9:$C$104,MATCH('Samples Dilution + Norm'!S69,'TSO500 Booking'!$J$9:$J$104,0))&amp;" "&amp;INDEX('TSO500 Booking'!$D$9:$D$104,MATCH('Samples Dilution + Norm'!$S69,'TSO500 Booking'!$J$9:$J$104,0)))</f>
        <v/>
      </c>
      <c r="S69" s="36" t="str">
        <f ca="1">'TSO500 Script'!AA63</f>
        <v/>
      </c>
      <c r="T69" s="36" t="str">
        <f ca="1">IF(S69="","",INDEX('TSO500 Booking'!$F$9:$F$104,MATCH('Samples Dilution + Norm'!S69,'TSO500 Booking'!$J$9:$J$104,0)))</f>
        <v/>
      </c>
      <c r="U69" s="336"/>
      <c r="V69" s="36" t="str">
        <f t="shared" si="20"/>
        <v/>
      </c>
      <c r="W69" s="36" t="str">
        <f t="shared" si="21"/>
        <v/>
      </c>
      <c r="X69" s="92" t="str">
        <f t="shared" si="22"/>
        <v/>
      </c>
      <c r="Y69" s="92" t="str">
        <f t="shared" si="23"/>
        <v/>
      </c>
      <c r="Z69" s="340"/>
      <c r="AA69" s="347" t="str">
        <f t="shared" si="15"/>
        <v/>
      </c>
    </row>
    <row r="70" spans="1:27" x14ac:dyDescent="0.25">
      <c r="A70" s="36" t="str">
        <f ca="1">IF(C70="","",INDEX('TSO500 Script'!$G$2:$G$97,MATCH('Samples Dilution + Norm'!C70,'TSO500 Script'!$C$2:$C$97,0)))</f>
        <v/>
      </c>
      <c r="B70" s="38" t="str">
        <f ca="1">IF(C70="","",INDEX('TSO500 Booking'!$C$9:$C$104,MATCH('Samples Dilution + Norm'!C70,'TSO500 Booking'!$J$9:$J$104,0))&amp;" "&amp;INDEX('TSO500 Booking'!$D$9:$D$104,MATCH('Samples Dilution + Norm'!$C70,'TSO500 Booking'!$J$9:$J$104,0)))</f>
        <v/>
      </c>
      <c r="C70" s="36" t="str">
        <f ca="1">'TSO500 Script'!AB64</f>
        <v/>
      </c>
      <c r="D70" s="36" t="str">
        <f ca="1">IF(C70="","",INDEX('TSO500 Booking'!$F$9:$F$104,MATCH('Samples Dilution + Norm'!C70,'TSO500 Booking'!$J$9:$J$104,0)))</f>
        <v/>
      </c>
      <c r="E70" s="337"/>
      <c r="F70" s="207" t="str">
        <f t="shared" si="16"/>
        <v/>
      </c>
      <c r="G70" s="207" t="str">
        <f t="shared" si="17"/>
        <v/>
      </c>
      <c r="H70" s="92" t="str">
        <f t="shared" si="18"/>
        <v/>
      </c>
      <c r="I70" s="209" t="str">
        <f t="shared" si="19"/>
        <v/>
      </c>
      <c r="J70" s="341"/>
      <c r="K70" s="342"/>
      <c r="L70" s="210" t="str">
        <f t="shared" si="11"/>
        <v/>
      </c>
      <c r="M70" s="351"/>
      <c r="N70" s="347" t="str">
        <f t="shared" si="12"/>
        <v/>
      </c>
      <c r="O70" s="347"/>
      <c r="Q70" s="36" t="str">
        <f ca="1">IF(S70="","",INDEX('TSO500 Script'!$G$2:$G$97,MATCH('Samples Dilution + Norm'!S70,'TSO500 Script'!$C$2:$C$97,0)))</f>
        <v/>
      </c>
      <c r="R70" s="38" t="str">
        <f ca="1">IF(S70="","",INDEX('TSO500 Booking'!$C$9:$C$104,MATCH('Samples Dilution + Norm'!S70,'TSO500 Booking'!$J$9:$J$104,0))&amp;" "&amp;INDEX('TSO500 Booking'!$D$9:$D$104,MATCH('Samples Dilution + Norm'!$S70,'TSO500 Booking'!$J$9:$J$104,0)))</f>
        <v/>
      </c>
      <c r="S70" s="36" t="str">
        <f ca="1">'TSO500 Script'!AA64</f>
        <v/>
      </c>
      <c r="T70" s="36" t="str">
        <f ca="1">IF(S70="","",INDEX('TSO500 Booking'!$F$9:$F$104,MATCH('Samples Dilution + Norm'!S70,'TSO500 Booking'!$J$9:$J$104,0)))</f>
        <v/>
      </c>
      <c r="U70" s="336"/>
      <c r="V70" s="36" t="str">
        <f t="shared" si="20"/>
        <v/>
      </c>
      <c r="W70" s="36" t="str">
        <f t="shared" si="21"/>
        <v/>
      </c>
      <c r="X70" s="92" t="str">
        <f t="shared" si="22"/>
        <v/>
      </c>
      <c r="Y70" s="92" t="str">
        <f t="shared" si="23"/>
        <v/>
      </c>
      <c r="Z70" s="340"/>
      <c r="AA70" s="347" t="str">
        <f t="shared" si="15"/>
        <v/>
      </c>
    </row>
    <row r="71" spans="1:27" x14ac:dyDescent="0.25">
      <c r="A71" s="36" t="str">
        <f ca="1">IF(C71="","",INDEX('TSO500 Script'!$G$2:$G$97,MATCH('Samples Dilution + Norm'!C71,'TSO500 Script'!$C$2:$C$97,0)))</f>
        <v/>
      </c>
      <c r="B71" s="38" t="str">
        <f ca="1">IF(C71="","",INDEX('TSO500 Booking'!$C$9:$C$104,MATCH('Samples Dilution + Norm'!C71,'TSO500 Booking'!$J$9:$J$104,0))&amp;" "&amp;INDEX('TSO500 Booking'!$D$9:$D$104,MATCH('Samples Dilution + Norm'!$C71,'TSO500 Booking'!$J$9:$J$104,0)))</f>
        <v/>
      </c>
      <c r="C71" s="36" t="str">
        <f ca="1">'TSO500 Script'!AB65</f>
        <v/>
      </c>
      <c r="D71" s="36" t="str">
        <f ca="1">IF(C71="","",INDEX('TSO500 Booking'!$F$9:$F$104,MATCH('Samples Dilution + Norm'!C71,'TSO500 Booking'!$J$9:$J$104,0)))</f>
        <v/>
      </c>
      <c r="E71" s="337"/>
      <c r="F71" s="207" t="str">
        <f t="shared" si="16"/>
        <v/>
      </c>
      <c r="G71" s="207" t="str">
        <f t="shared" si="17"/>
        <v/>
      </c>
      <c r="H71" s="92" t="str">
        <f t="shared" si="18"/>
        <v/>
      </c>
      <c r="I71" s="209" t="str">
        <f t="shared" si="19"/>
        <v/>
      </c>
      <c r="J71" s="341"/>
      <c r="K71" s="342"/>
      <c r="L71" s="210" t="str">
        <f t="shared" si="11"/>
        <v/>
      </c>
      <c r="M71" s="351"/>
      <c r="N71" s="347" t="str">
        <f t="shared" si="12"/>
        <v/>
      </c>
      <c r="O71" s="347"/>
      <c r="Q71" s="36" t="str">
        <f ca="1">IF(S71="","",INDEX('TSO500 Script'!$G$2:$G$97,MATCH('Samples Dilution + Norm'!S71,'TSO500 Script'!$C$2:$C$97,0)))</f>
        <v/>
      </c>
      <c r="R71" s="38" t="str">
        <f ca="1">IF(S71="","",INDEX('TSO500 Booking'!$C$9:$C$104,MATCH('Samples Dilution + Norm'!S71,'TSO500 Booking'!$J$9:$J$104,0))&amp;" "&amp;INDEX('TSO500 Booking'!$D$9:$D$104,MATCH('Samples Dilution + Norm'!$S71,'TSO500 Booking'!$J$9:$J$104,0)))</f>
        <v/>
      </c>
      <c r="S71" s="36" t="str">
        <f ca="1">'TSO500 Script'!AA65</f>
        <v/>
      </c>
      <c r="T71" s="36" t="str">
        <f ca="1">IF(S71="","",INDEX('TSO500 Booking'!$F$9:$F$104,MATCH('Samples Dilution + Norm'!S71,'TSO500 Booking'!$J$9:$J$104,0)))</f>
        <v/>
      </c>
      <c r="U71" s="336"/>
      <c r="V71" s="36" t="str">
        <f t="shared" si="20"/>
        <v/>
      </c>
      <c r="W71" s="36" t="str">
        <f t="shared" si="21"/>
        <v/>
      </c>
      <c r="X71" s="92" t="str">
        <f t="shared" si="22"/>
        <v/>
      </c>
      <c r="Y71" s="92" t="str">
        <f t="shared" si="23"/>
        <v/>
      </c>
      <c r="Z71" s="340"/>
      <c r="AA71" s="347" t="str">
        <f t="shared" si="15"/>
        <v/>
      </c>
    </row>
    <row r="72" spans="1:27" x14ac:dyDescent="0.25">
      <c r="A72" s="36" t="str">
        <f ca="1">IF(C72="","",INDEX('TSO500 Script'!$G$2:$G$97,MATCH('Samples Dilution + Norm'!C72,'TSO500 Script'!$C$2:$C$97,0)))</f>
        <v/>
      </c>
      <c r="B72" s="38" t="str">
        <f ca="1">IF(C72="","",INDEX('TSO500 Booking'!$C$9:$C$104,MATCH('Samples Dilution + Norm'!C72,'TSO500 Booking'!$J$9:$J$104,0))&amp;" "&amp;INDEX('TSO500 Booking'!$D$9:$D$104,MATCH('Samples Dilution + Norm'!$C72,'TSO500 Booking'!$J$9:$J$104,0)))</f>
        <v/>
      </c>
      <c r="C72" s="36" t="str">
        <f ca="1">'TSO500 Script'!AB66</f>
        <v/>
      </c>
      <c r="D72" s="36" t="str">
        <f ca="1">IF(C72="","",INDEX('TSO500 Booking'!$F$9:$F$104,MATCH('Samples Dilution + Norm'!C72,'TSO500 Booking'!$J$9:$J$104,0)))</f>
        <v/>
      </c>
      <c r="E72" s="337"/>
      <c r="F72" s="207" t="str">
        <f t="shared" si="16"/>
        <v/>
      </c>
      <c r="G72" s="207" t="str">
        <f t="shared" si="17"/>
        <v/>
      </c>
      <c r="H72" s="92" t="str">
        <f t="shared" si="18"/>
        <v/>
      </c>
      <c r="I72" s="209" t="str">
        <f t="shared" si="19"/>
        <v/>
      </c>
      <c r="J72" s="341"/>
      <c r="K72" s="342"/>
      <c r="L72" s="210" t="str">
        <f t="shared" ref="L72:L103" si="24">IF(J72="","",(IF(AND(J72&gt;$L$2,J72&lt;$L$3),("ACCEPT"),(IF($K72&gt;4000,("DILUTE"),("RE_Fragment"))))))</f>
        <v/>
      </c>
      <c r="M72" s="351"/>
      <c r="N72" s="347" t="str">
        <f t="shared" ref="N72" si="25">IF(M72="","",IF($M72&gt;2.99,"Pass","Fail"))</f>
        <v/>
      </c>
      <c r="O72" s="347"/>
      <c r="Q72" s="36" t="str">
        <f ca="1">IF(S72="","",INDEX('TSO500 Script'!$G$2:$G$97,MATCH('Samples Dilution + Norm'!S72,'TSO500 Script'!$C$2:$C$97,0)))</f>
        <v/>
      </c>
      <c r="R72" s="38" t="str">
        <f ca="1">IF(S72="","",INDEX('TSO500 Booking'!$C$9:$C$104,MATCH('Samples Dilution + Norm'!S72,'TSO500 Booking'!$J$9:$J$104,0))&amp;" "&amp;INDEX('TSO500 Booking'!$D$9:$D$104,MATCH('Samples Dilution + Norm'!$S72,'TSO500 Booking'!$J$9:$J$104,0)))</f>
        <v/>
      </c>
      <c r="S72" s="36" t="str">
        <f ca="1">'TSO500 Script'!AA66</f>
        <v/>
      </c>
      <c r="T72" s="36" t="str">
        <f ca="1">IF(S72="","",INDEX('TSO500 Booking'!$F$9:$F$104,MATCH('Samples Dilution + Norm'!S72,'TSO500 Booking'!$J$9:$J$104,0)))</f>
        <v/>
      </c>
      <c r="U72" s="336"/>
      <c r="V72" s="36" t="str">
        <f t="shared" si="20"/>
        <v/>
      </c>
      <c r="W72" s="36" t="str">
        <f t="shared" si="21"/>
        <v/>
      </c>
      <c r="X72" s="92" t="str">
        <f t="shared" si="22"/>
        <v/>
      </c>
      <c r="Y72" s="92" t="str">
        <f t="shared" si="23"/>
        <v/>
      </c>
      <c r="Z72" s="340"/>
      <c r="AA72" s="347" t="str">
        <f t="shared" ref="AA72" si="26">IF(Z72="","",IF($Z72&gt;2.99,"Pass","Fail"))</f>
        <v/>
      </c>
    </row>
    <row r="73" spans="1:27" x14ac:dyDescent="0.25">
      <c r="A73" s="36" t="str">
        <f ca="1">IF(C73="","",INDEX('TSO500 Script'!$G$2:$G$97,MATCH('Samples Dilution + Norm'!C73,'TSO500 Script'!$C$2:$C$97,0)))</f>
        <v/>
      </c>
      <c r="B73" s="38" t="str">
        <f ca="1">IF(C73="","",INDEX('TSO500 Booking'!$C$9:$C$104,MATCH('Samples Dilution + Norm'!C73,'TSO500 Booking'!$J$9:$J$104,0))&amp;" "&amp;INDEX('TSO500 Booking'!$D$9:$D$104,MATCH('Samples Dilution + Norm'!$C73,'TSO500 Booking'!$J$9:$J$104,0)))</f>
        <v/>
      </c>
      <c r="C73" s="36" t="str">
        <f ca="1">'TSO500 Script'!AB67</f>
        <v/>
      </c>
      <c r="D73" s="36" t="str">
        <f ca="1">IF(C73="","",INDEX('TSO500 Booking'!$F$9:$F$104,MATCH('Samples Dilution + Norm'!C73,'TSO500 Booking'!$J$9:$J$104,0)))</f>
        <v/>
      </c>
      <c r="E73" s="337"/>
      <c r="F73" s="207" t="str">
        <f t="shared" ref="F73:F103" si="27">IF(E73 &gt;($H$3*20), "Yes", "")</f>
        <v/>
      </c>
      <c r="G73" s="207" t="str">
        <f t="shared" si="17"/>
        <v/>
      </c>
      <c r="H73" s="92" t="str">
        <f t="shared" ref="H73:H103" si="28">IF($E73="","",($I$3-I73))</f>
        <v/>
      </c>
      <c r="I73" s="209" t="str">
        <f t="shared" ref="I73:I103" si="29">IF($E73="","",(IF(AND($E73&gt;($H$3*20)),(($H$3*$I$3)/$G73),($H$3*$I$3/($E73+0.01)))))</f>
        <v/>
      </c>
      <c r="J73" s="341"/>
      <c r="K73" s="342"/>
      <c r="L73" s="210" t="str">
        <f t="shared" si="24"/>
        <v/>
      </c>
      <c r="M73" s="351"/>
      <c r="N73" s="347" t="str">
        <f t="shared" ref="N73:N103" si="30">IF(M73="","",IF($M73&gt;2.99,"Pass","Fail"))</f>
        <v/>
      </c>
      <c r="O73" s="347"/>
      <c r="Q73" s="36" t="str">
        <f ca="1">IF(S73="","",INDEX('TSO500 Script'!$G$2:$G$97,MATCH('Samples Dilution + Norm'!S73,'TSO500 Script'!$C$2:$C$97,0)))</f>
        <v/>
      </c>
      <c r="R73" s="38" t="str">
        <f ca="1">IF(S73="","",INDEX('TSO500 Booking'!$C$9:$C$104,MATCH('Samples Dilution + Norm'!S73,'TSO500 Booking'!$J$9:$J$104,0))&amp;" "&amp;INDEX('TSO500 Booking'!$D$9:$D$104,MATCH('Samples Dilution + Norm'!$S73,'TSO500 Booking'!$J$9:$J$104,0)))</f>
        <v/>
      </c>
      <c r="S73" s="36" t="str">
        <f ca="1">'TSO500 Script'!AA67</f>
        <v/>
      </c>
      <c r="T73" s="36" t="str">
        <f ca="1">IF(S73="","",INDEX('TSO500 Booking'!$F$9:$F$104,MATCH('Samples Dilution + Norm'!S73,'TSO500 Booking'!$J$9:$J$104,0)))</f>
        <v/>
      </c>
      <c r="U73" s="336"/>
      <c r="V73" s="36" t="str">
        <f t="shared" si="20"/>
        <v/>
      </c>
      <c r="W73" s="36" t="str">
        <f t="shared" si="21"/>
        <v/>
      </c>
      <c r="X73" s="92" t="str">
        <f t="shared" si="22"/>
        <v/>
      </c>
      <c r="Y73" s="92" t="str">
        <f t="shared" si="23"/>
        <v/>
      </c>
      <c r="Z73" s="340"/>
      <c r="AA73" s="347" t="str">
        <f t="shared" ref="AA73:AA103" si="31">IF(Z73="","",IF($Z73&gt;2.99,"Pass","Fail"))</f>
        <v/>
      </c>
    </row>
    <row r="74" spans="1:27" x14ac:dyDescent="0.25">
      <c r="A74" s="36" t="str">
        <f ca="1">IF(C74="","",INDEX('TSO500 Script'!$G$2:$G$97,MATCH('Samples Dilution + Norm'!C74,'TSO500 Script'!$C$2:$C$97,0)))</f>
        <v/>
      </c>
      <c r="B74" s="38" t="str">
        <f ca="1">IF(C74="","",INDEX('TSO500 Booking'!$C$9:$C$104,MATCH('Samples Dilution + Norm'!C74,'TSO500 Booking'!$J$9:$J$104,0))&amp;" "&amp;INDEX('TSO500 Booking'!$D$9:$D$104,MATCH('Samples Dilution + Norm'!$C74,'TSO500 Booking'!$J$9:$J$104,0)))</f>
        <v/>
      </c>
      <c r="C74" s="36" t="str">
        <f ca="1">'TSO500 Script'!AB68</f>
        <v/>
      </c>
      <c r="D74" s="36" t="str">
        <f ca="1">IF(C74="","",INDEX('TSO500 Booking'!$F$9:$F$104,MATCH('Samples Dilution + Norm'!C74,'TSO500 Booking'!$J$9:$J$104,0)))</f>
        <v/>
      </c>
      <c r="E74" s="337"/>
      <c r="F74" s="207" t="str">
        <f t="shared" si="27"/>
        <v/>
      </c>
      <c r="G74" s="207" t="str">
        <f t="shared" si="17"/>
        <v/>
      </c>
      <c r="H74" s="92" t="str">
        <f t="shared" si="28"/>
        <v/>
      </c>
      <c r="I74" s="209" t="str">
        <f t="shared" si="29"/>
        <v/>
      </c>
      <c r="J74" s="341"/>
      <c r="K74" s="342"/>
      <c r="L74" s="210" t="str">
        <f t="shared" si="24"/>
        <v/>
      </c>
      <c r="M74" s="351"/>
      <c r="N74" s="347" t="str">
        <f t="shared" si="30"/>
        <v/>
      </c>
      <c r="O74" s="347"/>
      <c r="Q74" s="36" t="str">
        <f ca="1">IF(S74="","",INDEX('TSO500 Script'!$G$2:$G$97,MATCH('Samples Dilution + Norm'!S74,'TSO500 Script'!$C$2:$C$97,0)))</f>
        <v/>
      </c>
      <c r="R74" s="38" t="str">
        <f ca="1">IF(S74="","",INDEX('TSO500 Booking'!$C$9:$C$104,MATCH('Samples Dilution + Norm'!S74,'TSO500 Booking'!$J$9:$J$104,0))&amp;" "&amp;INDEX('TSO500 Booking'!$D$9:$D$104,MATCH('Samples Dilution + Norm'!$S74,'TSO500 Booking'!$J$9:$J$104,0)))</f>
        <v/>
      </c>
      <c r="S74" s="36" t="str">
        <f ca="1">'TSO500 Script'!AA68</f>
        <v/>
      </c>
      <c r="T74" s="36" t="str">
        <f ca="1">IF(S74="","",INDEX('TSO500 Booking'!$F$9:$F$104,MATCH('Samples Dilution + Norm'!S74,'TSO500 Booking'!$J$9:$J$104,0)))</f>
        <v/>
      </c>
      <c r="U74" s="336"/>
      <c r="V74" s="36" t="str">
        <f t="shared" ref="V74:V103" si="32">IF(U74 &gt;($X$3*10), "Yes", "")</f>
        <v/>
      </c>
      <c r="W74" s="36" t="str">
        <f t="shared" si="21"/>
        <v/>
      </c>
      <c r="X74" s="92" t="str">
        <f t="shared" ref="X74:X103" si="33">IF(U74="","",($Y$3-Y74))</f>
        <v/>
      </c>
      <c r="Y74" s="92" t="str">
        <f t="shared" ref="Y74:Y103" si="34">IF(U74="","",(IF(AND($U74&gt;($X$3*10)),(($X$3*$Y$3)/$W74),($X$3*$Y$3/($U74+0.01)))))</f>
        <v/>
      </c>
      <c r="Z74" s="340"/>
      <c r="AA74" s="347" t="str">
        <f t="shared" si="31"/>
        <v/>
      </c>
    </row>
    <row r="75" spans="1:27" x14ac:dyDescent="0.25">
      <c r="A75" s="36" t="str">
        <f ca="1">IF(C75="","",INDEX('TSO500 Script'!$G$2:$G$97,MATCH('Samples Dilution + Norm'!C75,'TSO500 Script'!$C$2:$C$97,0)))</f>
        <v/>
      </c>
      <c r="B75" s="38" t="str">
        <f ca="1">IF(C75="","",INDEX('TSO500 Booking'!$C$9:$C$104,MATCH('Samples Dilution + Norm'!C75,'TSO500 Booking'!$J$9:$J$104,0))&amp;" "&amp;INDEX('TSO500 Booking'!$D$9:$D$104,MATCH('Samples Dilution + Norm'!$C75,'TSO500 Booking'!$J$9:$J$104,0)))</f>
        <v/>
      </c>
      <c r="C75" s="36" t="str">
        <f ca="1">'TSO500 Script'!AB69</f>
        <v/>
      </c>
      <c r="D75" s="36" t="str">
        <f ca="1">IF(C75="","",INDEX('TSO500 Booking'!$F$9:$F$104,MATCH('Samples Dilution + Norm'!C75,'TSO500 Booking'!$J$9:$J$104,0)))</f>
        <v/>
      </c>
      <c r="E75" s="337"/>
      <c r="F75" s="207" t="str">
        <f t="shared" si="27"/>
        <v/>
      </c>
      <c r="G75" s="207" t="str">
        <f t="shared" si="17"/>
        <v/>
      </c>
      <c r="H75" s="92" t="str">
        <f t="shared" si="28"/>
        <v/>
      </c>
      <c r="I75" s="209" t="str">
        <f t="shared" si="29"/>
        <v/>
      </c>
      <c r="J75" s="341"/>
      <c r="K75" s="342"/>
      <c r="L75" s="210" t="str">
        <f t="shared" si="24"/>
        <v/>
      </c>
      <c r="M75" s="351"/>
      <c r="N75" s="347" t="str">
        <f t="shared" si="30"/>
        <v/>
      </c>
      <c r="O75" s="347"/>
      <c r="Q75" s="36" t="str">
        <f ca="1">IF(S75="","",INDEX('TSO500 Script'!$G$2:$G$97,MATCH('Samples Dilution + Norm'!S75,'TSO500 Script'!$C$2:$C$97,0)))</f>
        <v/>
      </c>
      <c r="R75" s="38" t="str">
        <f ca="1">IF(S75="","",INDEX('TSO500 Booking'!$C$9:$C$104,MATCH('Samples Dilution + Norm'!S75,'TSO500 Booking'!$J$9:$J$104,0))&amp;" "&amp;INDEX('TSO500 Booking'!$D$9:$D$104,MATCH('Samples Dilution + Norm'!$S75,'TSO500 Booking'!$J$9:$J$104,0)))</f>
        <v/>
      </c>
      <c r="S75" s="36" t="str">
        <f ca="1">'TSO500 Script'!AA69</f>
        <v/>
      </c>
      <c r="T75" s="36" t="str">
        <f ca="1">IF(S75="","",INDEX('TSO500 Booking'!$F$9:$F$104,MATCH('Samples Dilution + Norm'!S75,'TSO500 Booking'!$J$9:$J$104,0)))</f>
        <v/>
      </c>
      <c r="U75" s="336"/>
      <c r="V75" s="36" t="str">
        <f t="shared" si="32"/>
        <v/>
      </c>
      <c r="W75" s="36" t="str">
        <f t="shared" si="21"/>
        <v/>
      </c>
      <c r="X75" s="92" t="str">
        <f t="shared" si="33"/>
        <v/>
      </c>
      <c r="Y75" s="92" t="str">
        <f t="shared" si="34"/>
        <v/>
      </c>
      <c r="Z75" s="340"/>
      <c r="AA75" s="347" t="str">
        <f t="shared" si="31"/>
        <v/>
      </c>
    </row>
    <row r="76" spans="1:27" x14ac:dyDescent="0.25">
      <c r="A76" s="36" t="str">
        <f ca="1">IF(C76="","",INDEX('TSO500 Script'!$G$2:$G$97,MATCH('Samples Dilution + Norm'!C76,'TSO500 Script'!$C$2:$C$97,0)))</f>
        <v/>
      </c>
      <c r="B76" s="38" t="str">
        <f ca="1">IF(C76="","",INDEX('TSO500 Booking'!$C$9:$C$104,MATCH('Samples Dilution + Norm'!C76,'TSO500 Booking'!$J$9:$J$104,0))&amp;" "&amp;INDEX('TSO500 Booking'!$D$9:$D$104,MATCH('Samples Dilution + Norm'!$C76,'TSO500 Booking'!$J$9:$J$104,0)))</f>
        <v/>
      </c>
      <c r="C76" s="36" t="str">
        <f ca="1">'TSO500 Script'!AB70</f>
        <v/>
      </c>
      <c r="D76" s="36" t="str">
        <f ca="1">IF(C76="","",INDEX('TSO500 Booking'!$F$9:$F$104,MATCH('Samples Dilution + Norm'!C76,'TSO500 Booking'!$J$9:$J$104,0)))</f>
        <v/>
      </c>
      <c r="E76" s="337"/>
      <c r="F76" s="207" t="str">
        <f t="shared" si="27"/>
        <v/>
      </c>
      <c r="G76" s="207" t="str">
        <f t="shared" si="17"/>
        <v/>
      </c>
      <c r="H76" s="92" t="str">
        <f t="shared" si="28"/>
        <v/>
      </c>
      <c r="I76" s="209" t="str">
        <f t="shared" si="29"/>
        <v/>
      </c>
      <c r="J76" s="341"/>
      <c r="K76" s="342"/>
      <c r="L76" s="210" t="str">
        <f t="shared" si="24"/>
        <v/>
      </c>
      <c r="M76" s="351"/>
      <c r="N76" s="347" t="str">
        <f t="shared" si="30"/>
        <v/>
      </c>
      <c r="O76" s="347"/>
      <c r="Q76" s="36" t="str">
        <f ca="1">IF(S76="","",INDEX('TSO500 Script'!$G$2:$G$97,MATCH('Samples Dilution + Norm'!S76,'TSO500 Script'!$C$2:$C$97,0)))</f>
        <v/>
      </c>
      <c r="R76" s="38" t="str">
        <f ca="1">IF(S76="","",INDEX('TSO500 Booking'!$C$9:$C$104,MATCH('Samples Dilution + Norm'!S76,'TSO500 Booking'!$J$9:$J$104,0))&amp;" "&amp;INDEX('TSO500 Booking'!$D$9:$D$104,MATCH('Samples Dilution + Norm'!$S76,'TSO500 Booking'!$J$9:$J$104,0)))</f>
        <v/>
      </c>
      <c r="S76" s="36" t="str">
        <f ca="1">'TSO500 Script'!AA70</f>
        <v/>
      </c>
      <c r="T76" s="36" t="str">
        <f ca="1">IF(S76="","",INDEX('TSO500 Booking'!$F$9:$F$104,MATCH('Samples Dilution + Norm'!S76,'TSO500 Booking'!$J$9:$J$104,0)))</f>
        <v/>
      </c>
      <c r="U76" s="336"/>
      <c r="V76" s="36" t="str">
        <f t="shared" si="32"/>
        <v/>
      </c>
      <c r="W76" s="36" t="str">
        <f t="shared" si="21"/>
        <v/>
      </c>
      <c r="X76" s="92" t="str">
        <f t="shared" si="33"/>
        <v/>
      </c>
      <c r="Y76" s="92" t="str">
        <f t="shared" si="34"/>
        <v/>
      </c>
      <c r="Z76" s="340"/>
      <c r="AA76" s="347" t="str">
        <f t="shared" si="31"/>
        <v/>
      </c>
    </row>
    <row r="77" spans="1:27" x14ac:dyDescent="0.25">
      <c r="A77" s="36" t="str">
        <f ca="1">IF(C77="","",INDEX('TSO500 Script'!$G$2:$G$97,MATCH('Samples Dilution + Norm'!C77,'TSO500 Script'!$C$2:$C$97,0)))</f>
        <v/>
      </c>
      <c r="B77" s="38" t="str">
        <f ca="1">IF(C77="","",INDEX('TSO500 Booking'!$C$9:$C$104,MATCH('Samples Dilution + Norm'!C77,'TSO500 Booking'!$J$9:$J$104,0))&amp;" "&amp;INDEX('TSO500 Booking'!$D$9:$D$104,MATCH('Samples Dilution + Norm'!$C77,'TSO500 Booking'!$J$9:$J$104,0)))</f>
        <v/>
      </c>
      <c r="C77" s="36" t="str">
        <f ca="1">'TSO500 Script'!AB71</f>
        <v/>
      </c>
      <c r="D77" s="36" t="str">
        <f ca="1">IF(C77="","",INDEX('TSO500 Booking'!$F$9:$F$104,MATCH('Samples Dilution + Norm'!C77,'TSO500 Booking'!$J$9:$J$104,0)))</f>
        <v/>
      </c>
      <c r="E77" s="337"/>
      <c r="F77" s="207" t="str">
        <f t="shared" si="27"/>
        <v/>
      </c>
      <c r="G77" s="207" t="str">
        <f t="shared" si="17"/>
        <v/>
      </c>
      <c r="H77" s="92" t="str">
        <f t="shared" si="28"/>
        <v/>
      </c>
      <c r="I77" s="209" t="str">
        <f t="shared" si="29"/>
        <v/>
      </c>
      <c r="J77" s="341"/>
      <c r="K77" s="342"/>
      <c r="L77" s="210" t="str">
        <f t="shared" si="24"/>
        <v/>
      </c>
      <c r="M77" s="351"/>
      <c r="N77" s="347" t="str">
        <f t="shared" si="30"/>
        <v/>
      </c>
      <c r="O77" s="347"/>
      <c r="Q77" s="36" t="str">
        <f ca="1">IF(S77="","",INDEX('TSO500 Script'!$G$2:$G$97,MATCH('Samples Dilution + Norm'!S77,'TSO500 Script'!$C$2:$C$97,0)))</f>
        <v/>
      </c>
      <c r="R77" s="38" t="str">
        <f ca="1">IF(S77="","",INDEX('TSO500 Booking'!$C$9:$C$104,MATCH('Samples Dilution + Norm'!S77,'TSO500 Booking'!$J$9:$J$104,0))&amp;" "&amp;INDEX('TSO500 Booking'!$D$9:$D$104,MATCH('Samples Dilution + Norm'!$S77,'TSO500 Booking'!$J$9:$J$104,0)))</f>
        <v/>
      </c>
      <c r="S77" s="36" t="str">
        <f ca="1">'TSO500 Script'!AA71</f>
        <v/>
      </c>
      <c r="T77" s="36" t="str">
        <f ca="1">IF(S77="","",INDEX('TSO500 Booking'!$F$9:$F$104,MATCH('Samples Dilution + Norm'!S77,'TSO500 Booking'!$J$9:$J$104,0)))</f>
        <v/>
      </c>
      <c r="U77" s="336"/>
      <c r="V77" s="36" t="str">
        <f t="shared" si="32"/>
        <v/>
      </c>
      <c r="W77" s="36" t="str">
        <f t="shared" si="21"/>
        <v/>
      </c>
      <c r="X77" s="92" t="str">
        <f t="shared" si="33"/>
        <v/>
      </c>
      <c r="Y77" s="92" t="str">
        <f t="shared" si="34"/>
        <v/>
      </c>
      <c r="Z77" s="340"/>
      <c r="AA77" s="347" t="str">
        <f t="shared" si="31"/>
        <v/>
      </c>
    </row>
    <row r="78" spans="1:27" x14ac:dyDescent="0.25">
      <c r="A78" s="36" t="str">
        <f ca="1">IF(C78="","",INDEX('TSO500 Script'!$G$2:$G$97,MATCH('Samples Dilution + Norm'!C78,'TSO500 Script'!$C$2:$C$97,0)))</f>
        <v/>
      </c>
      <c r="B78" s="38" t="str">
        <f ca="1">IF(C78="","",INDEX('TSO500 Booking'!$C$9:$C$104,MATCH('Samples Dilution + Norm'!C78,'TSO500 Booking'!$J$9:$J$104,0))&amp;" "&amp;INDEX('TSO500 Booking'!$D$9:$D$104,MATCH('Samples Dilution + Norm'!$C78,'TSO500 Booking'!$J$9:$J$104,0)))</f>
        <v/>
      </c>
      <c r="C78" s="36" t="str">
        <f ca="1">'TSO500 Script'!AB72</f>
        <v/>
      </c>
      <c r="D78" s="36" t="str">
        <f ca="1">IF(C78="","",INDEX('TSO500 Booking'!$F$9:$F$104,MATCH('Samples Dilution + Norm'!C78,'TSO500 Booking'!$J$9:$J$104,0)))</f>
        <v/>
      </c>
      <c r="E78" s="337"/>
      <c r="F78" s="207" t="str">
        <f t="shared" si="27"/>
        <v/>
      </c>
      <c r="G78" s="207" t="str">
        <f t="shared" si="17"/>
        <v/>
      </c>
      <c r="H78" s="92" t="str">
        <f t="shared" si="28"/>
        <v/>
      </c>
      <c r="I78" s="209" t="str">
        <f t="shared" si="29"/>
        <v/>
      </c>
      <c r="J78" s="341"/>
      <c r="K78" s="342"/>
      <c r="L78" s="210" t="str">
        <f t="shared" si="24"/>
        <v/>
      </c>
      <c r="M78" s="351"/>
      <c r="N78" s="347" t="str">
        <f t="shared" si="30"/>
        <v/>
      </c>
      <c r="O78" s="347"/>
      <c r="Q78" s="36" t="str">
        <f ca="1">IF(S78="","",INDEX('TSO500 Script'!$G$2:$G$97,MATCH('Samples Dilution + Norm'!S78,'TSO500 Script'!$C$2:$C$97,0)))</f>
        <v/>
      </c>
      <c r="R78" s="38" t="str">
        <f ca="1">IF(S78="","",INDEX('TSO500 Booking'!$C$9:$C$104,MATCH('Samples Dilution + Norm'!S78,'TSO500 Booking'!$J$9:$J$104,0))&amp;" "&amp;INDEX('TSO500 Booking'!$D$9:$D$104,MATCH('Samples Dilution + Norm'!$S78,'TSO500 Booking'!$J$9:$J$104,0)))</f>
        <v/>
      </c>
      <c r="S78" s="36" t="str">
        <f ca="1">'TSO500 Script'!AA72</f>
        <v/>
      </c>
      <c r="T78" s="36" t="str">
        <f ca="1">IF(S78="","",INDEX('TSO500 Booking'!$F$9:$F$104,MATCH('Samples Dilution + Norm'!S78,'TSO500 Booking'!$J$9:$J$104,0)))</f>
        <v/>
      </c>
      <c r="U78" s="336"/>
      <c r="V78" s="36" t="str">
        <f t="shared" si="32"/>
        <v/>
      </c>
      <c r="W78" s="36" t="str">
        <f t="shared" si="21"/>
        <v/>
      </c>
      <c r="X78" s="92" t="str">
        <f t="shared" si="33"/>
        <v/>
      </c>
      <c r="Y78" s="92" t="str">
        <f t="shared" si="34"/>
        <v/>
      </c>
      <c r="Z78" s="340"/>
      <c r="AA78" s="347" t="str">
        <f t="shared" si="31"/>
        <v/>
      </c>
    </row>
    <row r="79" spans="1:27" x14ac:dyDescent="0.25">
      <c r="A79" s="36" t="str">
        <f ca="1">IF(C79="","",INDEX('TSO500 Script'!$G$2:$G$97,MATCH('Samples Dilution + Norm'!C79,'TSO500 Script'!$C$2:$C$97,0)))</f>
        <v/>
      </c>
      <c r="B79" s="38" t="str">
        <f ca="1">IF(C79="","",INDEX('TSO500 Booking'!$C$9:$C$104,MATCH('Samples Dilution + Norm'!C79,'TSO500 Booking'!$J$9:$J$104,0))&amp;" "&amp;INDEX('TSO500 Booking'!$D$9:$D$104,MATCH('Samples Dilution + Norm'!$C79,'TSO500 Booking'!$J$9:$J$104,0)))</f>
        <v/>
      </c>
      <c r="C79" s="36" t="str">
        <f ca="1">'TSO500 Script'!AB73</f>
        <v/>
      </c>
      <c r="D79" s="36" t="str">
        <f ca="1">IF(C79="","",INDEX('TSO500 Booking'!$F$9:$F$104,MATCH('Samples Dilution + Norm'!C79,'TSO500 Booking'!$J$9:$J$104,0)))</f>
        <v/>
      </c>
      <c r="E79" s="337"/>
      <c r="F79" s="207" t="str">
        <f t="shared" si="27"/>
        <v/>
      </c>
      <c r="G79" s="207" t="str">
        <f t="shared" si="17"/>
        <v/>
      </c>
      <c r="H79" s="92" t="str">
        <f t="shared" si="28"/>
        <v/>
      </c>
      <c r="I79" s="209" t="str">
        <f t="shared" si="29"/>
        <v/>
      </c>
      <c r="J79" s="341"/>
      <c r="K79" s="342"/>
      <c r="L79" s="210" t="str">
        <f t="shared" si="24"/>
        <v/>
      </c>
      <c r="M79" s="351"/>
      <c r="N79" s="347" t="str">
        <f t="shared" si="30"/>
        <v/>
      </c>
      <c r="O79" s="347"/>
      <c r="Q79" s="36" t="str">
        <f ca="1">IF(S79="","",INDEX('TSO500 Script'!$G$2:$G$97,MATCH('Samples Dilution + Norm'!S79,'TSO500 Script'!$C$2:$C$97,0)))</f>
        <v/>
      </c>
      <c r="R79" s="38" t="str">
        <f ca="1">IF(S79="","",INDEX('TSO500 Booking'!$C$9:$C$104,MATCH('Samples Dilution + Norm'!S79,'TSO500 Booking'!$J$9:$J$104,0))&amp;" "&amp;INDEX('TSO500 Booking'!$D$9:$D$104,MATCH('Samples Dilution + Norm'!$S79,'TSO500 Booking'!$J$9:$J$104,0)))</f>
        <v/>
      </c>
      <c r="S79" s="36" t="str">
        <f ca="1">'TSO500 Script'!AA73</f>
        <v/>
      </c>
      <c r="T79" s="36" t="str">
        <f ca="1">IF(S79="","",INDEX('TSO500 Booking'!$F$9:$F$104,MATCH('Samples Dilution + Norm'!S79,'TSO500 Booking'!$J$9:$J$104,0)))</f>
        <v/>
      </c>
      <c r="U79" s="336"/>
      <c r="V79" s="36" t="str">
        <f t="shared" si="32"/>
        <v/>
      </c>
      <c r="W79" s="36" t="str">
        <f t="shared" si="21"/>
        <v/>
      </c>
      <c r="X79" s="92" t="str">
        <f t="shared" si="33"/>
        <v/>
      </c>
      <c r="Y79" s="92" t="str">
        <f t="shared" si="34"/>
        <v/>
      </c>
      <c r="Z79" s="340"/>
      <c r="AA79" s="347" t="str">
        <f t="shared" si="31"/>
        <v/>
      </c>
    </row>
    <row r="80" spans="1:27" x14ac:dyDescent="0.25">
      <c r="A80" s="36" t="str">
        <f ca="1">IF(C80="","",INDEX('TSO500 Script'!$G$2:$G$97,MATCH('Samples Dilution + Norm'!C80,'TSO500 Script'!$C$2:$C$97,0)))</f>
        <v/>
      </c>
      <c r="B80" s="38" t="str">
        <f ca="1">IF(C80="","",INDEX('TSO500 Booking'!$C$9:$C$104,MATCH('Samples Dilution + Norm'!C80,'TSO500 Booking'!$J$9:$J$104,0))&amp;" "&amp;INDEX('TSO500 Booking'!$D$9:$D$104,MATCH('Samples Dilution + Norm'!$C80,'TSO500 Booking'!$J$9:$J$104,0)))</f>
        <v/>
      </c>
      <c r="C80" s="36" t="str">
        <f ca="1">'TSO500 Script'!AB74</f>
        <v/>
      </c>
      <c r="D80" s="36" t="str">
        <f ca="1">IF(C80="","",INDEX('TSO500 Booking'!$F$9:$F$104,MATCH('Samples Dilution + Norm'!C80,'TSO500 Booking'!$J$9:$J$104,0)))</f>
        <v/>
      </c>
      <c r="E80" s="337"/>
      <c r="F80" s="207" t="str">
        <f t="shared" si="27"/>
        <v/>
      </c>
      <c r="G80" s="207" t="str">
        <f t="shared" si="17"/>
        <v/>
      </c>
      <c r="H80" s="92" t="str">
        <f t="shared" si="28"/>
        <v/>
      </c>
      <c r="I80" s="209" t="str">
        <f t="shared" si="29"/>
        <v/>
      </c>
      <c r="J80" s="341"/>
      <c r="K80" s="342"/>
      <c r="L80" s="210" t="str">
        <f t="shared" si="24"/>
        <v/>
      </c>
      <c r="M80" s="351"/>
      <c r="N80" s="347" t="str">
        <f t="shared" si="30"/>
        <v/>
      </c>
      <c r="O80" s="347"/>
      <c r="Q80" s="36" t="str">
        <f ca="1">IF(S80="","",INDEX('TSO500 Script'!$G$2:$G$97,MATCH('Samples Dilution + Norm'!S80,'TSO500 Script'!$C$2:$C$97,0)))</f>
        <v/>
      </c>
      <c r="R80" s="38" t="str">
        <f ca="1">IF(S80="","",INDEX('TSO500 Booking'!$C$9:$C$104,MATCH('Samples Dilution + Norm'!S80,'TSO500 Booking'!$J$9:$J$104,0))&amp;" "&amp;INDEX('TSO500 Booking'!$D$9:$D$104,MATCH('Samples Dilution + Norm'!$S80,'TSO500 Booking'!$J$9:$J$104,0)))</f>
        <v/>
      </c>
      <c r="S80" s="36" t="str">
        <f ca="1">'TSO500 Script'!AA74</f>
        <v/>
      </c>
      <c r="T80" s="36" t="str">
        <f ca="1">IF(S80="","",INDEX('TSO500 Booking'!$F$9:$F$104,MATCH('Samples Dilution + Norm'!S80,'TSO500 Booking'!$J$9:$J$104,0)))</f>
        <v/>
      </c>
      <c r="U80" s="336"/>
      <c r="V80" s="36" t="str">
        <f t="shared" si="32"/>
        <v/>
      </c>
      <c r="W80" s="36" t="str">
        <f t="shared" si="21"/>
        <v/>
      </c>
      <c r="X80" s="92" t="str">
        <f t="shared" si="33"/>
        <v/>
      </c>
      <c r="Y80" s="92" t="str">
        <f t="shared" si="34"/>
        <v/>
      </c>
      <c r="Z80" s="340"/>
      <c r="AA80" s="347" t="str">
        <f t="shared" si="31"/>
        <v/>
      </c>
    </row>
    <row r="81" spans="1:27" x14ac:dyDescent="0.25">
      <c r="A81" s="36" t="str">
        <f ca="1">IF(C81="","",INDEX('TSO500 Script'!$G$2:$G$97,MATCH('Samples Dilution + Norm'!C81,'TSO500 Script'!$C$2:$C$97,0)))</f>
        <v/>
      </c>
      <c r="B81" s="38" t="str">
        <f ca="1">IF(C81="","",INDEX('TSO500 Booking'!$C$9:$C$104,MATCH('Samples Dilution + Norm'!C81,'TSO500 Booking'!$J$9:$J$104,0))&amp;" "&amp;INDEX('TSO500 Booking'!$D$9:$D$104,MATCH('Samples Dilution + Norm'!$C81,'TSO500 Booking'!$J$9:$J$104,0)))</f>
        <v/>
      </c>
      <c r="C81" s="36" t="str">
        <f ca="1">'TSO500 Script'!AB75</f>
        <v/>
      </c>
      <c r="D81" s="36" t="str">
        <f ca="1">IF(C81="","",INDEX('TSO500 Booking'!$F$9:$F$104,MATCH('Samples Dilution + Norm'!C81,'TSO500 Booking'!$J$9:$J$104,0)))</f>
        <v/>
      </c>
      <c r="E81" s="337"/>
      <c r="F81" s="207" t="str">
        <f t="shared" si="27"/>
        <v/>
      </c>
      <c r="G81" s="207" t="str">
        <f t="shared" si="17"/>
        <v/>
      </c>
      <c r="H81" s="92" t="str">
        <f t="shared" si="28"/>
        <v/>
      </c>
      <c r="I81" s="209" t="str">
        <f t="shared" si="29"/>
        <v/>
      </c>
      <c r="J81" s="341"/>
      <c r="K81" s="342"/>
      <c r="L81" s="210" t="str">
        <f t="shared" si="24"/>
        <v/>
      </c>
      <c r="M81" s="351"/>
      <c r="N81" s="347" t="str">
        <f t="shared" si="30"/>
        <v/>
      </c>
      <c r="O81" s="347"/>
      <c r="Q81" s="36" t="str">
        <f ca="1">IF(S81="","",INDEX('TSO500 Script'!$G$2:$G$97,MATCH('Samples Dilution + Norm'!S81,'TSO500 Script'!$C$2:$C$97,0)))</f>
        <v/>
      </c>
      <c r="R81" s="38" t="str">
        <f ca="1">IF(S81="","",INDEX('TSO500 Booking'!$C$9:$C$104,MATCH('Samples Dilution + Norm'!S81,'TSO500 Booking'!$J$9:$J$104,0))&amp;" "&amp;INDEX('TSO500 Booking'!$D$9:$D$104,MATCH('Samples Dilution + Norm'!$S81,'TSO500 Booking'!$J$9:$J$104,0)))</f>
        <v/>
      </c>
      <c r="S81" s="36" t="str">
        <f ca="1">'TSO500 Script'!AA75</f>
        <v/>
      </c>
      <c r="T81" s="36" t="str">
        <f ca="1">IF(S81="","",INDEX('TSO500 Booking'!$F$9:$F$104,MATCH('Samples Dilution + Norm'!S81,'TSO500 Booking'!$J$9:$J$104,0)))</f>
        <v/>
      </c>
      <c r="U81" s="336"/>
      <c r="V81" s="36" t="str">
        <f t="shared" si="32"/>
        <v/>
      </c>
      <c r="W81" s="36" t="str">
        <f t="shared" si="21"/>
        <v/>
      </c>
      <c r="X81" s="92" t="str">
        <f t="shared" si="33"/>
        <v/>
      </c>
      <c r="Y81" s="92" t="str">
        <f t="shared" si="34"/>
        <v/>
      </c>
      <c r="Z81" s="340"/>
      <c r="AA81" s="347" t="str">
        <f t="shared" si="31"/>
        <v/>
      </c>
    </row>
    <row r="82" spans="1:27" x14ac:dyDescent="0.25">
      <c r="A82" s="36" t="str">
        <f ca="1">IF(C82="","",INDEX('TSO500 Script'!$G$2:$G$97,MATCH('Samples Dilution + Norm'!C82,'TSO500 Script'!$C$2:$C$97,0)))</f>
        <v/>
      </c>
      <c r="B82" s="38" t="str">
        <f ca="1">IF(C82="","",INDEX('TSO500 Booking'!$C$9:$C$104,MATCH('Samples Dilution + Norm'!C82,'TSO500 Booking'!$J$9:$J$104,0))&amp;" "&amp;INDEX('TSO500 Booking'!$D$9:$D$104,MATCH('Samples Dilution + Norm'!$C82,'TSO500 Booking'!$J$9:$J$104,0)))</f>
        <v/>
      </c>
      <c r="C82" s="36" t="str">
        <f ca="1">'TSO500 Script'!AB76</f>
        <v/>
      </c>
      <c r="D82" s="36" t="str">
        <f ca="1">IF(C82="","",INDEX('TSO500 Booking'!$F$9:$F$104,MATCH('Samples Dilution + Norm'!C82,'TSO500 Booking'!$J$9:$J$104,0)))</f>
        <v/>
      </c>
      <c r="E82" s="337"/>
      <c r="F82" s="207" t="str">
        <f t="shared" si="27"/>
        <v/>
      </c>
      <c r="G82" s="207" t="str">
        <f t="shared" si="17"/>
        <v/>
      </c>
      <c r="H82" s="92" t="str">
        <f t="shared" si="28"/>
        <v/>
      </c>
      <c r="I82" s="209" t="str">
        <f t="shared" si="29"/>
        <v/>
      </c>
      <c r="J82" s="341"/>
      <c r="K82" s="342"/>
      <c r="L82" s="210" t="str">
        <f t="shared" si="24"/>
        <v/>
      </c>
      <c r="M82" s="351"/>
      <c r="N82" s="347" t="str">
        <f t="shared" si="30"/>
        <v/>
      </c>
      <c r="O82" s="347"/>
      <c r="Q82" s="36" t="str">
        <f ca="1">IF(S82="","",INDEX('TSO500 Script'!$G$2:$G$97,MATCH('Samples Dilution + Norm'!S82,'TSO500 Script'!$C$2:$C$97,0)))</f>
        <v/>
      </c>
      <c r="R82" s="38" t="str">
        <f ca="1">IF(S82="","",INDEX('TSO500 Booking'!$C$9:$C$104,MATCH('Samples Dilution + Norm'!S82,'TSO500 Booking'!$J$9:$J$104,0))&amp;" "&amp;INDEX('TSO500 Booking'!$D$9:$D$104,MATCH('Samples Dilution + Norm'!$S82,'TSO500 Booking'!$J$9:$J$104,0)))</f>
        <v/>
      </c>
      <c r="S82" s="36" t="str">
        <f ca="1">'TSO500 Script'!AA76</f>
        <v/>
      </c>
      <c r="T82" s="36" t="str">
        <f ca="1">IF(S82="","",INDEX('TSO500 Booking'!$F$9:$F$104,MATCH('Samples Dilution + Norm'!S82,'TSO500 Booking'!$J$9:$J$104,0)))</f>
        <v/>
      </c>
      <c r="U82" s="336"/>
      <c r="V82" s="36" t="str">
        <f t="shared" si="32"/>
        <v/>
      </c>
      <c r="W82" s="36" t="str">
        <f t="shared" si="21"/>
        <v/>
      </c>
      <c r="X82" s="92" t="str">
        <f t="shared" si="33"/>
        <v/>
      </c>
      <c r="Y82" s="92" t="str">
        <f t="shared" si="34"/>
        <v/>
      </c>
      <c r="Z82" s="340"/>
      <c r="AA82" s="347" t="str">
        <f t="shared" si="31"/>
        <v/>
      </c>
    </row>
    <row r="83" spans="1:27" x14ac:dyDescent="0.25">
      <c r="A83" s="36" t="str">
        <f ca="1">IF(C83="","",INDEX('TSO500 Script'!$G$2:$G$97,MATCH('Samples Dilution + Norm'!C83,'TSO500 Script'!$C$2:$C$97,0)))</f>
        <v/>
      </c>
      <c r="B83" s="38" t="str">
        <f ca="1">IF(C83="","",INDEX('TSO500 Booking'!$C$9:$C$104,MATCH('Samples Dilution + Norm'!C83,'TSO500 Booking'!$J$9:$J$104,0))&amp;" "&amp;INDEX('TSO500 Booking'!$D$9:$D$104,MATCH('Samples Dilution + Norm'!$C83,'TSO500 Booking'!$J$9:$J$104,0)))</f>
        <v/>
      </c>
      <c r="C83" s="36" t="str">
        <f ca="1">'TSO500 Script'!AB77</f>
        <v/>
      </c>
      <c r="D83" s="36" t="str">
        <f ca="1">IF(C83="","",INDEX('TSO500 Booking'!$F$9:$F$104,MATCH('Samples Dilution + Norm'!C83,'TSO500 Booking'!$J$9:$J$104,0)))</f>
        <v/>
      </c>
      <c r="E83" s="337"/>
      <c r="F83" s="207" t="str">
        <f t="shared" si="27"/>
        <v/>
      </c>
      <c r="G83" s="207" t="str">
        <f t="shared" si="17"/>
        <v/>
      </c>
      <c r="H83" s="92" t="str">
        <f t="shared" si="28"/>
        <v/>
      </c>
      <c r="I83" s="209" t="str">
        <f t="shared" si="29"/>
        <v/>
      </c>
      <c r="J83" s="341"/>
      <c r="K83" s="342"/>
      <c r="L83" s="210" t="str">
        <f t="shared" si="24"/>
        <v/>
      </c>
      <c r="M83" s="351"/>
      <c r="N83" s="347" t="str">
        <f t="shared" si="30"/>
        <v/>
      </c>
      <c r="O83" s="347"/>
      <c r="Q83" s="36" t="str">
        <f ca="1">IF(S83="","",INDEX('TSO500 Script'!$G$2:$G$97,MATCH('Samples Dilution + Norm'!S83,'TSO500 Script'!$C$2:$C$97,0)))</f>
        <v/>
      </c>
      <c r="R83" s="38" t="str">
        <f ca="1">IF(S83="","",INDEX('TSO500 Booking'!$C$9:$C$104,MATCH('Samples Dilution + Norm'!S83,'TSO500 Booking'!$J$9:$J$104,0))&amp;" "&amp;INDEX('TSO500 Booking'!$D$9:$D$104,MATCH('Samples Dilution + Norm'!$S83,'TSO500 Booking'!$J$9:$J$104,0)))</f>
        <v/>
      </c>
      <c r="S83" s="36" t="str">
        <f ca="1">'TSO500 Script'!AA77</f>
        <v/>
      </c>
      <c r="T83" s="36" t="str">
        <f ca="1">IF(S83="","",INDEX('TSO500 Booking'!$F$9:$F$104,MATCH('Samples Dilution + Norm'!S83,'TSO500 Booking'!$J$9:$J$104,0)))</f>
        <v/>
      </c>
      <c r="U83" s="336"/>
      <c r="V83" s="36" t="str">
        <f t="shared" si="32"/>
        <v/>
      </c>
      <c r="W83" s="36" t="str">
        <f t="shared" si="21"/>
        <v/>
      </c>
      <c r="X83" s="92" t="str">
        <f t="shared" si="33"/>
        <v/>
      </c>
      <c r="Y83" s="92" t="str">
        <f t="shared" si="34"/>
        <v/>
      </c>
      <c r="Z83" s="340"/>
      <c r="AA83" s="347" t="str">
        <f t="shared" si="31"/>
        <v/>
      </c>
    </row>
    <row r="84" spans="1:27" x14ac:dyDescent="0.25">
      <c r="A84" s="36" t="str">
        <f ca="1">IF(C84="","",INDEX('TSO500 Script'!$G$2:$G$97,MATCH('Samples Dilution + Norm'!C84,'TSO500 Script'!$C$2:$C$97,0)))</f>
        <v/>
      </c>
      <c r="B84" s="38" t="str">
        <f ca="1">IF(C84="","",INDEX('TSO500 Booking'!$C$9:$C$104,MATCH('Samples Dilution + Norm'!C84,'TSO500 Booking'!$J$9:$J$104,0))&amp;" "&amp;INDEX('TSO500 Booking'!$D$9:$D$104,MATCH('Samples Dilution + Norm'!$C84,'TSO500 Booking'!$J$9:$J$104,0)))</f>
        <v/>
      </c>
      <c r="C84" s="36" t="str">
        <f ca="1">'TSO500 Script'!AB78</f>
        <v/>
      </c>
      <c r="D84" s="36" t="str">
        <f ca="1">IF(C84="","",INDEX('TSO500 Booking'!$F$9:$F$104,MATCH('Samples Dilution + Norm'!C84,'TSO500 Booking'!$J$9:$J$104,0)))</f>
        <v/>
      </c>
      <c r="E84" s="337"/>
      <c r="F84" s="207" t="str">
        <f t="shared" si="27"/>
        <v/>
      </c>
      <c r="G84" s="207" t="str">
        <f t="shared" si="17"/>
        <v/>
      </c>
      <c r="H84" s="92" t="str">
        <f t="shared" si="28"/>
        <v/>
      </c>
      <c r="I84" s="209" t="str">
        <f t="shared" si="29"/>
        <v/>
      </c>
      <c r="J84" s="341"/>
      <c r="K84" s="342"/>
      <c r="L84" s="210" t="str">
        <f t="shared" si="24"/>
        <v/>
      </c>
      <c r="M84" s="351"/>
      <c r="N84" s="347" t="str">
        <f t="shared" si="30"/>
        <v/>
      </c>
      <c r="O84" s="347"/>
      <c r="Q84" s="36" t="str">
        <f ca="1">IF(S84="","",INDEX('TSO500 Script'!$G$2:$G$97,MATCH('Samples Dilution + Norm'!S84,'TSO500 Script'!$C$2:$C$97,0)))</f>
        <v/>
      </c>
      <c r="R84" s="38" t="str">
        <f ca="1">IF(S84="","",INDEX('TSO500 Booking'!$C$9:$C$104,MATCH('Samples Dilution + Norm'!S84,'TSO500 Booking'!$J$9:$J$104,0))&amp;" "&amp;INDEX('TSO500 Booking'!$D$9:$D$104,MATCH('Samples Dilution + Norm'!$S84,'TSO500 Booking'!$J$9:$J$104,0)))</f>
        <v/>
      </c>
      <c r="S84" s="36" t="str">
        <f ca="1">'TSO500 Script'!AA78</f>
        <v/>
      </c>
      <c r="T84" s="36" t="str">
        <f ca="1">IF(S84="","",INDEX('TSO500 Booking'!$F$9:$F$104,MATCH('Samples Dilution + Norm'!S84,'TSO500 Booking'!$J$9:$J$104,0)))</f>
        <v/>
      </c>
      <c r="U84" s="336"/>
      <c r="V84" s="36" t="str">
        <f t="shared" si="32"/>
        <v/>
      </c>
      <c r="W84" s="36" t="str">
        <f t="shared" si="21"/>
        <v/>
      </c>
      <c r="X84" s="92" t="str">
        <f t="shared" si="33"/>
        <v/>
      </c>
      <c r="Y84" s="92" t="str">
        <f t="shared" si="34"/>
        <v/>
      </c>
      <c r="Z84" s="340"/>
      <c r="AA84" s="347" t="str">
        <f t="shared" si="31"/>
        <v/>
      </c>
    </row>
    <row r="85" spans="1:27" x14ac:dyDescent="0.25">
      <c r="A85" s="36" t="str">
        <f ca="1">IF(C85="","",INDEX('TSO500 Script'!$G$2:$G$97,MATCH('Samples Dilution + Norm'!C85,'TSO500 Script'!$C$2:$C$97,0)))</f>
        <v/>
      </c>
      <c r="B85" s="38" t="str">
        <f ca="1">IF(C85="","",INDEX('TSO500 Booking'!$C$9:$C$104,MATCH('Samples Dilution + Norm'!C85,'TSO500 Booking'!$J$9:$J$104,0))&amp;" "&amp;INDEX('TSO500 Booking'!$D$9:$D$104,MATCH('Samples Dilution + Norm'!$C85,'TSO500 Booking'!$J$9:$J$104,0)))</f>
        <v/>
      </c>
      <c r="C85" s="36" t="str">
        <f ca="1">'TSO500 Script'!AB79</f>
        <v/>
      </c>
      <c r="D85" s="36" t="str">
        <f ca="1">IF(C85="","",INDEX('TSO500 Booking'!$F$9:$F$104,MATCH('Samples Dilution + Norm'!C85,'TSO500 Booking'!$J$9:$J$104,0)))</f>
        <v/>
      </c>
      <c r="E85" s="337"/>
      <c r="F85" s="207" t="str">
        <f t="shared" si="27"/>
        <v/>
      </c>
      <c r="G85" s="207" t="str">
        <f t="shared" si="17"/>
        <v/>
      </c>
      <c r="H85" s="92" t="str">
        <f t="shared" si="28"/>
        <v/>
      </c>
      <c r="I85" s="209" t="str">
        <f t="shared" si="29"/>
        <v/>
      </c>
      <c r="J85" s="341"/>
      <c r="K85" s="342"/>
      <c r="L85" s="210" t="str">
        <f t="shared" si="24"/>
        <v/>
      </c>
      <c r="M85" s="351"/>
      <c r="N85" s="347" t="str">
        <f t="shared" si="30"/>
        <v/>
      </c>
      <c r="O85" s="347"/>
      <c r="Q85" s="36" t="str">
        <f ca="1">IF(S85="","",INDEX('TSO500 Script'!$G$2:$G$97,MATCH('Samples Dilution + Norm'!S85,'TSO500 Script'!$C$2:$C$97,0)))</f>
        <v/>
      </c>
      <c r="R85" s="38" t="str">
        <f ca="1">IF(S85="","",INDEX('TSO500 Booking'!$C$9:$C$104,MATCH('Samples Dilution + Norm'!S85,'TSO500 Booking'!$J$9:$J$104,0))&amp;" "&amp;INDEX('TSO500 Booking'!$D$9:$D$104,MATCH('Samples Dilution + Norm'!$S85,'TSO500 Booking'!$J$9:$J$104,0)))</f>
        <v/>
      </c>
      <c r="S85" s="36" t="str">
        <f ca="1">'TSO500 Script'!AA79</f>
        <v/>
      </c>
      <c r="T85" s="36" t="str">
        <f ca="1">IF(S85="","",INDEX('TSO500 Booking'!$F$9:$F$104,MATCH('Samples Dilution + Norm'!S85,'TSO500 Booking'!$J$9:$J$104,0)))</f>
        <v/>
      </c>
      <c r="U85" s="336"/>
      <c r="V85" s="36" t="str">
        <f t="shared" si="32"/>
        <v/>
      </c>
      <c r="W85" s="36" t="str">
        <f t="shared" si="21"/>
        <v/>
      </c>
      <c r="X85" s="92" t="str">
        <f t="shared" si="33"/>
        <v/>
      </c>
      <c r="Y85" s="92" t="str">
        <f t="shared" si="34"/>
        <v/>
      </c>
      <c r="Z85" s="340"/>
      <c r="AA85" s="347" t="str">
        <f t="shared" si="31"/>
        <v/>
      </c>
    </row>
    <row r="86" spans="1:27" x14ac:dyDescent="0.25">
      <c r="A86" s="36" t="str">
        <f ca="1">IF(C86="","",INDEX('TSO500 Script'!$G$2:$G$97,MATCH('Samples Dilution + Norm'!C86,'TSO500 Script'!$C$2:$C$97,0)))</f>
        <v/>
      </c>
      <c r="B86" s="38" t="str">
        <f ca="1">IF(C86="","",INDEX('TSO500 Booking'!$C$9:$C$104,MATCH('Samples Dilution + Norm'!C86,'TSO500 Booking'!$J$9:$J$104,0))&amp;" "&amp;INDEX('TSO500 Booking'!$D$9:$D$104,MATCH('Samples Dilution + Norm'!$C86,'TSO500 Booking'!$J$9:$J$104,0)))</f>
        <v/>
      </c>
      <c r="C86" s="36" t="str">
        <f ca="1">'TSO500 Script'!AB80</f>
        <v/>
      </c>
      <c r="D86" s="36" t="str">
        <f ca="1">IF(C86="","",INDEX('TSO500 Booking'!$F$9:$F$104,MATCH('Samples Dilution + Norm'!C86,'TSO500 Booking'!$J$9:$J$104,0)))</f>
        <v/>
      </c>
      <c r="E86" s="337"/>
      <c r="F86" s="207" t="str">
        <f t="shared" si="27"/>
        <v/>
      </c>
      <c r="G86" s="207" t="str">
        <f t="shared" si="17"/>
        <v/>
      </c>
      <c r="H86" s="92" t="str">
        <f t="shared" si="28"/>
        <v/>
      </c>
      <c r="I86" s="209" t="str">
        <f t="shared" si="29"/>
        <v/>
      </c>
      <c r="J86" s="341"/>
      <c r="K86" s="342"/>
      <c r="L86" s="210" t="str">
        <f t="shared" si="24"/>
        <v/>
      </c>
      <c r="M86" s="351"/>
      <c r="N86" s="347" t="str">
        <f t="shared" si="30"/>
        <v/>
      </c>
      <c r="O86" s="347"/>
      <c r="Q86" s="36" t="str">
        <f ca="1">IF(S86="","",INDEX('TSO500 Script'!$G$2:$G$97,MATCH('Samples Dilution + Norm'!S86,'TSO500 Script'!$C$2:$C$97,0)))</f>
        <v/>
      </c>
      <c r="R86" s="38" t="str">
        <f ca="1">IF(S86="","",INDEX('TSO500 Booking'!$C$9:$C$104,MATCH('Samples Dilution + Norm'!S86,'TSO500 Booking'!$J$9:$J$104,0))&amp;" "&amp;INDEX('TSO500 Booking'!$D$9:$D$104,MATCH('Samples Dilution + Norm'!$S86,'TSO500 Booking'!$J$9:$J$104,0)))</f>
        <v/>
      </c>
      <c r="S86" s="36" t="str">
        <f ca="1">'TSO500 Script'!AA80</f>
        <v/>
      </c>
      <c r="T86" s="36" t="str">
        <f ca="1">IF(S86="","",INDEX('TSO500 Booking'!$F$9:$F$104,MATCH('Samples Dilution + Norm'!S86,'TSO500 Booking'!$J$9:$J$104,0)))</f>
        <v/>
      </c>
      <c r="U86" s="336"/>
      <c r="V86" s="36" t="str">
        <f t="shared" si="32"/>
        <v/>
      </c>
      <c r="W86" s="36" t="str">
        <f t="shared" ref="W86:W103" si="35">IF(V86 ="Yes", U86/10, "")</f>
        <v/>
      </c>
      <c r="X86" s="92" t="str">
        <f t="shared" si="33"/>
        <v/>
      </c>
      <c r="Y86" s="92" t="str">
        <f t="shared" si="34"/>
        <v/>
      </c>
      <c r="Z86" s="340"/>
      <c r="AA86" s="347" t="str">
        <f t="shared" si="31"/>
        <v/>
      </c>
    </row>
    <row r="87" spans="1:27" x14ac:dyDescent="0.25">
      <c r="A87" s="36" t="str">
        <f ca="1">IF(C87="","",INDEX('TSO500 Script'!$G$2:$G$97,MATCH('Samples Dilution + Norm'!C87,'TSO500 Script'!$C$2:$C$97,0)))</f>
        <v/>
      </c>
      <c r="B87" s="38" t="str">
        <f ca="1">IF(C87="","",INDEX('TSO500 Booking'!$C$9:$C$104,MATCH('Samples Dilution + Norm'!C87,'TSO500 Booking'!$J$9:$J$104,0))&amp;" "&amp;INDEX('TSO500 Booking'!$D$9:$D$104,MATCH('Samples Dilution + Norm'!$C87,'TSO500 Booking'!$J$9:$J$104,0)))</f>
        <v/>
      </c>
      <c r="C87" s="36" t="str">
        <f ca="1">'TSO500 Script'!AB81</f>
        <v/>
      </c>
      <c r="D87" s="36" t="str">
        <f ca="1">IF(C87="","",INDEX('TSO500 Booking'!$F$9:$F$104,MATCH('Samples Dilution + Norm'!C87,'TSO500 Booking'!$J$9:$J$104,0)))</f>
        <v/>
      </c>
      <c r="E87" s="337"/>
      <c r="F87" s="207" t="str">
        <f t="shared" si="27"/>
        <v/>
      </c>
      <c r="G87" s="207" t="str">
        <f t="shared" ref="G87:G101" si="36">IF(F87="Yes", E87/10, "")</f>
        <v/>
      </c>
      <c r="H87" s="92" t="str">
        <f t="shared" si="28"/>
        <v/>
      </c>
      <c r="I87" s="209" t="str">
        <f t="shared" si="29"/>
        <v/>
      </c>
      <c r="J87" s="341"/>
      <c r="K87" s="342"/>
      <c r="L87" s="210" t="str">
        <f t="shared" si="24"/>
        <v/>
      </c>
      <c r="M87" s="351"/>
      <c r="N87" s="347" t="str">
        <f t="shared" si="30"/>
        <v/>
      </c>
      <c r="O87" s="347"/>
      <c r="Q87" s="36" t="str">
        <f ca="1">IF(S87="","",INDEX('TSO500 Script'!$G$2:$G$97,MATCH('Samples Dilution + Norm'!S87,'TSO500 Script'!$C$2:$C$97,0)))</f>
        <v/>
      </c>
      <c r="R87" s="38" t="str">
        <f ca="1">IF(S87="","",INDEX('TSO500 Booking'!$C$9:$C$104,MATCH('Samples Dilution + Norm'!S87,'TSO500 Booking'!$J$9:$J$104,0))&amp;" "&amp;INDEX('TSO500 Booking'!$D$9:$D$104,MATCH('Samples Dilution + Norm'!$S87,'TSO500 Booking'!$J$9:$J$104,0)))</f>
        <v/>
      </c>
      <c r="S87" s="36" t="str">
        <f ca="1">'TSO500 Script'!AA81</f>
        <v/>
      </c>
      <c r="T87" s="36" t="str">
        <f ca="1">IF(S87="","",INDEX('TSO500 Booking'!$F$9:$F$104,MATCH('Samples Dilution + Norm'!S87,'TSO500 Booking'!$J$9:$J$104,0)))</f>
        <v/>
      </c>
      <c r="U87" s="336"/>
      <c r="V87" s="36" t="str">
        <f t="shared" si="32"/>
        <v/>
      </c>
      <c r="W87" s="36" t="str">
        <f t="shared" si="35"/>
        <v/>
      </c>
      <c r="X87" s="92" t="str">
        <f t="shared" si="33"/>
        <v/>
      </c>
      <c r="Y87" s="92" t="str">
        <f t="shared" si="34"/>
        <v/>
      </c>
      <c r="Z87" s="340"/>
      <c r="AA87" s="347" t="str">
        <f t="shared" si="31"/>
        <v/>
      </c>
    </row>
    <row r="88" spans="1:27" x14ac:dyDescent="0.25">
      <c r="A88" s="36" t="str">
        <f ca="1">IF(C88="","",INDEX('TSO500 Script'!$G$2:$G$97,MATCH('Samples Dilution + Norm'!C88,'TSO500 Script'!$C$2:$C$97,0)))</f>
        <v/>
      </c>
      <c r="B88" s="38" t="str">
        <f ca="1">IF(C88="","",INDEX('TSO500 Booking'!$C$9:$C$104,MATCH('Samples Dilution + Norm'!C88,'TSO500 Booking'!$J$9:$J$104,0))&amp;" "&amp;INDEX('TSO500 Booking'!$D$9:$D$104,MATCH('Samples Dilution + Norm'!$C88,'TSO500 Booking'!$J$9:$J$104,0)))</f>
        <v/>
      </c>
      <c r="C88" s="36" t="str">
        <f ca="1">'TSO500 Script'!AB82</f>
        <v/>
      </c>
      <c r="D88" s="36" t="str">
        <f ca="1">IF(C88="","",INDEX('TSO500 Booking'!$F$9:$F$104,MATCH('Samples Dilution + Norm'!C88,'TSO500 Booking'!$J$9:$J$104,0)))</f>
        <v/>
      </c>
      <c r="E88" s="337"/>
      <c r="F88" s="207" t="str">
        <f t="shared" si="27"/>
        <v/>
      </c>
      <c r="G88" s="207" t="str">
        <f t="shared" si="36"/>
        <v/>
      </c>
      <c r="H88" s="92" t="str">
        <f t="shared" si="28"/>
        <v/>
      </c>
      <c r="I88" s="209" t="str">
        <f t="shared" si="29"/>
        <v/>
      </c>
      <c r="J88" s="341"/>
      <c r="K88" s="342"/>
      <c r="L88" s="210" t="str">
        <f t="shared" si="24"/>
        <v/>
      </c>
      <c r="M88" s="351"/>
      <c r="N88" s="347" t="str">
        <f t="shared" si="30"/>
        <v/>
      </c>
      <c r="O88" s="347"/>
      <c r="Q88" s="36" t="str">
        <f ca="1">IF(S88="","",INDEX('TSO500 Script'!$G$2:$G$97,MATCH('Samples Dilution + Norm'!S88,'TSO500 Script'!$C$2:$C$97,0)))</f>
        <v/>
      </c>
      <c r="R88" s="38" t="str">
        <f ca="1">IF(S88="","",INDEX('TSO500 Booking'!$C$9:$C$104,MATCH('Samples Dilution + Norm'!S88,'TSO500 Booking'!$J$9:$J$104,0))&amp;" "&amp;INDEX('TSO500 Booking'!$D$9:$D$104,MATCH('Samples Dilution + Norm'!$S88,'TSO500 Booking'!$J$9:$J$104,0)))</f>
        <v/>
      </c>
      <c r="S88" s="36" t="str">
        <f ca="1">'TSO500 Script'!AA82</f>
        <v/>
      </c>
      <c r="T88" s="36" t="str">
        <f ca="1">IF(S88="","",INDEX('TSO500 Booking'!$F$9:$F$104,MATCH('Samples Dilution + Norm'!S88,'TSO500 Booking'!$J$9:$J$104,0)))</f>
        <v/>
      </c>
      <c r="U88" s="336"/>
      <c r="V88" s="36" t="str">
        <f t="shared" si="32"/>
        <v/>
      </c>
      <c r="W88" s="36" t="str">
        <f t="shared" si="35"/>
        <v/>
      </c>
      <c r="X88" s="92" t="str">
        <f t="shared" si="33"/>
        <v/>
      </c>
      <c r="Y88" s="92" t="str">
        <f t="shared" si="34"/>
        <v/>
      </c>
      <c r="Z88" s="340"/>
      <c r="AA88" s="347" t="str">
        <f t="shared" si="31"/>
        <v/>
      </c>
    </row>
    <row r="89" spans="1:27" x14ac:dyDescent="0.25">
      <c r="A89" s="36" t="str">
        <f ca="1">IF(C89="","",INDEX('TSO500 Script'!$G$2:$G$97,MATCH('Samples Dilution + Norm'!C89,'TSO500 Script'!$C$2:$C$97,0)))</f>
        <v/>
      </c>
      <c r="B89" s="38" t="str">
        <f ca="1">IF(C89="","",INDEX('TSO500 Booking'!$C$9:$C$104,MATCH('Samples Dilution + Norm'!C89,'TSO500 Booking'!$J$9:$J$104,0))&amp;" "&amp;INDEX('TSO500 Booking'!$D$9:$D$104,MATCH('Samples Dilution + Norm'!$C89,'TSO500 Booking'!$J$9:$J$104,0)))</f>
        <v/>
      </c>
      <c r="C89" s="36" t="str">
        <f ca="1">'TSO500 Script'!AB83</f>
        <v/>
      </c>
      <c r="D89" s="36" t="str">
        <f ca="1">IF(C89="","",INDEX('TSO500 Booking'!$F$9:$F$104,MATCH('Samples Dilution + Norm'!C89,'TSO500 Booking'!$J$9:$J$104,0)))</f>
        <v/>
      </c>
      <c r="E89" s="337"/>
      <c r="F89" s="207" t="str">
        <f t="shared" si="27"/>
        <v/>
      </c>
      <c r="G89" s="207" t="str">
        <f t="shared" si="36"/>
        <v/>
      </c>
      <c r="H89" s="92" t="str">
        <f t="shared" si="28"/>
        <v/>
      </c>
      <c r="I89" s="209" t="str">
        <f t="shared" si="29"/>
        <v/>
      </c>
      <c r="J89" s="341"/>
      <c r="K89" s="342"/>
      <c r="L89" s="210" t="str">
        <f t="shared" si="24"/>
        <v/>
      </c>
      <c r="M89" s="351"/>
      <c r="N89" s="347" t="str">
        <f t="shared" si="30"/>
        <v/>
      </c>
      <c r="O89" s="347"/>
      <c r="Q89" s="36" t="str">
        <f ca="1">IF(S89="","",INDEX('TSO500 Script'!$G$2:$G$97,MATCH('Samples Dilution + Norm'!S89,'TSO500 Script'!$C$2:$C$97,0)))</f>
        <v/>
      </c>
      <c r="R89" s="38" t="str">
        <f ca="1">IF(S89="","",INDEX('TSO500 Booking'!$C$9:$C$104,MATCH('Samples Dilution + Norm'!S89,'TSO500 Booking'!$J$9:$J$104,0))&amp;" "&amp;INDEX('TSO500 Booking'!$D$9:$D$104,MATCH('Samples Dilution + Norm'!$S89,'TSO500 Booking'!$J$9:$J$104,0)))</f>
        <v/>
      </c>
      <c r="S89" s="36" t="str">
        <f ca="1">'TSO500 Script'!AA83</f>
        <v/>
      </c>
      <c r="T89" s="36" t="str">
        <f ca="1">IF(S89="","",INDEX('TSO500 Booking'!$F$9:$F$104,MATCH('Samples Dilution + Norm'!S89,'TSO500 Booking'!$J$9:$J$104,0)))</f>
        <v/>
      </c>
      <c r="U89" s="336"/>
      <c r="V89" s="36" t="str">
        <f t="shared" si="32"/>
        <v/>
      </c>
      <c r="W89" s="36" t="str">
        <f t="shared" si="35"/>
        <v/>
      </c>
      <c r="X89" s="92" t="str">
        <f t="shared" si="33"/>
        <v/>
      </c>
      <c r="Y89" s="92" t="str">
        <f t="shared" si="34"/>
        <v/>
      </c>
      <c r="Z89" s="340"/>
      <c r="AA89" s="347" t="str">
        <f t="shared" si="31"/>
        <v/>
      </c>
    </row>
    <row r="90" spans="1:27" x14ac:dyDescent="0.25">
      <c r="A90" s="36" t="str">
        <f ca="1">IF(C90="","",INDEX('TSO500 Script'!$G$2:$G$97,MATCH('Samples Dilution + Norm'!C90,'TSO500 Script'!$C$2:$C$97,0)))</f>
        <v/>
      </c>
      <c r="B90" s="38" t="str">
        <f ca="1">IF(C90="","",INDEX('TSO500 Booking'!$C$9:$C$104,MATCH('Samples Dilution + Norm'!C90,'TSO500 Booking'!$J$9:$J$104,0))&amp;" "&amp;INDEX('TSO500 Booking'!$D$9:$D$104,MATCH('Samples Dilution + Norm'!$C90,'TSO500 Booking'!$J$9:$J$104,0)))</f>
        <v/>
      </c>
      <c r="C90" s="36" t="str">
        <f ca="1">'TSO500 Script'!AB84</f>
        <v/>
      </c>
      <c r="D90" s="36" t="str">
        <f ca="1">IF(C90="","",INDEX('TSO500 Booking'!$F$9:$F$104,MATCH('Samples Dilution + Norm'!C90,'TSO500 Booking'!$J$9:$J$104,0)))</f>
        <v/>
      </c>
      <c r="E90" s="337"/>
      <c r="F90" s="207" t="str">
        <f t="shared" si="27"/>
        <v/>
      </c>
      <c r="G90" s="207" t="str">
        <f t="shared" si="36"/>
        <v/>
      </c>
      <c r="H90" s="92" t="str">
        <f t="shared" si="28"/>
        <v/>
      </c>
      <c r="I90" s="209" t="str">
        <f t="shared" si="29"/>
        <v/>
      </c>
      <c r="J90" s="341"/>
      <c r="K90" s="342"/>
      <c r="L90" s="210" t="str">
        <f t="shared" si="24"/>
        <v/>
      </c>
      <c r="M90" s="351"/>
      <c r="N90" s="347" t="str">
        <f t="shared" si="30"/>
        <v/>
      </c>
      <c r="O90" s="347"/>
      <c r="Q90" s="36" t="str">
        <f ca="1">IF(S90="","",INDEX('TSO500 Script'!$G$2:$G$97,MATCH('Samples Dilution + Norm'!S90,'TSO500 Script'!$C$2:$C$97,0)))</f>
        <v/>
      </c>
      <c r="R90" s="38" t="str">
        <f ca="1">IF(S90="","",INDEX('TSO500 Booking'!$C$9:$C$104,MATCH('Samples Dilution + Norm'!S90,'TSO500 Booking'!$J$9:$J$104,0))&amp;" "&amp;INDEX('TSO500 Booking'!$D$9:$D$104,MATCH('Samples Dilution + Norm'!$S90,'TSO500 Booking'!$J$9:$J$104,0)))</f>
        <v/>
      </c>
      <c r="S90" s="36" t="str">
        <f ca="1">'TSO500 Script'!AA84</f>
        <v/>
      </c>
      <c r="T90" s="36" t="str">
        <f ca="1">IF(S90="","",INDEX('TSO500 Booking'!$F$9:$F$104,MATCH('Samples Dilution + Norm'!S90,'TSO500 Booking'!$J$9:$J$104,0)))</f>
        <v/>
      </c>
      <c r="U90" s="336"/>
      <c r="V90" s="36" t="str">
        <f t="shared" si="32"/>
        <v/>
      </c>
      <c r="W90" s="36" t="str">
        <f t="shared" si="35"/>
        <v/>
      </c>
      <c r="X90" s="92" t="str">
        <f t="shared" si="33"/>
        <v/>
      </c>
      <c r="Y90" s="92" t="str">
        <f t="shared" si="34"/>
        <v/>
      </c>
      <c r="Z90" s="340"/>
      <c r="AA90" s="347" t="str">
        <f t="shared" si="31"/>
        <v/>
      </c>
    </row>
    <row r="91" spans="1:27" x14ac:dyDescent="0.25">
      <c r="A91" s="36" t="str">
        <f ca="1">IF(C91="","",INDEX('TSO500 Script'!$G$2:$G$97,MATCH('Samples Dilution + Norm'!C91,'TSO500 Script'!$C$2:$C$97,0)))</f>
        <v/>
      </c>
      <c r="B91" s="38" t="str">
        <f ca="1">IF(C91="","",INDEX('TSO500 Booking'!$C$9:$C$104,MATCH('Samples Dilution + Norm'!C91,'TSO500 Booking'!$J$9:$J$104,0))&amp;" "&amp;INDEX('TSO500 Booking'!$D$9:$D$104,MATCH('Samples Dilution + Norm'!$C91,'TSO500 Booking'!$J$9:$J$104,0)))</f>
        <v/>
      </c>
      <c r="C91" s="36" t="str">
        <f ca="1">'TSO500 Script'!AB85</f>
        <v/>
      </c>
      <c r="D91" s="36" t="str">
        <f ca="1">IF(C91="","",INDEX('TSO500 Booking'!$F$9:$F$104,MATCH('Samples Dilution + Norm'!C91,'TSO500 Booking'!$J$9:$J$104,0)))</f>
        <v/>
      </c>
      <c r="E91" s="337"/>
      <c r="F91" s="207" t="str">
        <f t="shared" si="27"/>
        <v/>
      </c>
      <c r="G91" s="207" t="str">
        <f t="shared" si="36"/>
        <v/>
      </c>
      <c r="H91" s="92" t="str">
        <f t="shared" si="28"/>
        <v/>
      </c>
      <c r="I91" s="209" t="str">
        <f t="shared" si="29"/>
        <v/>
      </c>
      <c r="J91" s="341"/>
      <c r="K91" s="342"/>
      <c r="L91" s="210" t="str">
        <f t="shared" si="24"/>
        <v/>
      </c>
      <c r="M91" s="351"/>
      <c r="N91" s="347" t="str">
        <f t="shared" si="30"/>
        <v/>
      </c>
      <c r="O91" s="347"/>
      <c r="Q91" s="36" t="str">
        <f ca="1">IF(S91="","",INDEX('TSO500 Script'!$G$2:$G$97,MATCH('Samples Dilution + Norm'!S91,'TSO500 Script'!$C$2:$C$97,0)))</f>
        <v/>
      </c>
      <c r="R91" s="38" t="str">
        <f ca="1">IF(S91="","",INDEX('TSO500 Booking'!$C$9:$C$104,MATCH('Samples Dilution + Norm'!S91,'TSO500 Booking'!$J$9:$J$104,0))&amp;" "&amp;INDEX('TSO500 Booking'!$D$9:$D$104,MATCH('Samples Dilution + Norm'!$S91,'TSO500 Booking'!$J$9:$J$104,0)))</f>
        <v/>
      </c>
      <c r="S91" s="36" t="str">
        <f ca="1">'TSO500 Script'!AA85</f>
        <v/>
      </c>
      <c r="T91" s="36" t="str">
        <f ca="1">IF(S91="","",INDEX('TSO500 Booking'!$F$9:$F$104,MATCH('Samples Dilution + Norm'!S91,'TSO500 Booking'!$J$9:$J$104,0)))</f>
        <v/>
      </c>
      <c r="U91" s="336"/>
      <c r="V91" s="36" t="str">
        <f t="shared" si="32"/>
        <v/>
      </c>
      <c r="W91" s="36" t="str">
        <f t="shared" si="35"/>
        <v/>
      </c>
      <c r="X91" s="92" t="str">
        <f t="shared" si="33"/>
        <v/>
      </c>
      <c r="Y91" s="92" t="str">
        <f t="shared" si="34"/>
        <v/>
      </c>
      <c r="Z91" s="340"/>
      <c r="AA91" s="347" t="str">
        <f t="shared" si="31"/>
        <v/>
      </c>
    </row>
    <row r="92" spans="1:27" x14ac:dyDescent="0.25">
      <c r="A92" s="36" t="str">
        <f ca="1">IF(C92="","",INDEX('TSO500 Script'!$G$2:$G$97,MATCH('Samples Dilution + Norm'!C92,'TSO500 Script'!$C$2:$C$97,0)))</f>
        <v/>
      </c>
      <c r="B92" s="38" t="str">
        <f ca="1">IF(C92="","",INDEX('TSO500 Booking'!$C$9:$C$104,MATCH('Samples Dilution + Norm'!C92,'TSO500 Booking'!$J$9:$J$104,0))&amp;" "&amp;INDEX('TSO500 Booking'!$D$9:$D$104,MATCH('Samples Dilution + Norm'!$C92,'TSO500 Booking'!$J$9:$J$104,0)))</f>
        <v/>
      </c>
      <c r="C92" s="36" t="str">
        <f ca="1">'TSO500 Script'!AB86</f>
        <v/>
      </c>
      <c r="D92" s="36" t="str">
        <f ca="1">IF(C92="","",INDEX('TSO500 Booking'!$F$9:$F$104,MATCH('Samples Dilution + Norm'!C92,'TSO500 Booking'!$J$9:$J$104,0)))</f>
        <v/>
      </c>
      <c r="E92" s="337"/>
      <c r="F92" s="207" t="str">
        <f t="shared" si="27"/>
        <v/>
      </c>
      <c r="G92" s="207" t="str">
        <f t="shared" si="36"/>
        <v/>
      </c>
      <c r="H92" s="92" t="str">
        <f t="shared" si="28"/>
        <v/>
      </c>
      <c r="I92" s="209" t="str">
        <f t="shared" si="29"/>
        <v/>
      </c>
      <c r="J92" s="341"/>
      <c r="K92" s="342"/>
      <c r="L92" s="210" t="str">
        <f t="shared" si="24"/>
        <v/>
      </c>
      <c r="M92" s="351"/>
      <c r="N92" s="347" t="str">
        <f t="shared" si="30"/>
        <v/>
      </c>
      <c r="O92" s="347"/>
      <c r="Q92" s="36" t="str">
        <f ca="1">IF(S92="","",INDEX('TSO500 Script'!$G$2:$G$97,MATCH('Samples Dilution + Norm'!S92,'TSO500 Script'!$C$2:$C$97,0)))</f>
        <v/>
      </c>
      <c r="R92" s="38" t="str">
        <f ca="1">IF(S92="","",INDEX('TSO500 Booking'!$C$9:$C$104,MATCH('Samples Dilution + Norm'!S92,'TSO500 Booking'!$J$9:$J$104,0))&amp;" "&amp;INDEX('TSO500 Booking'!$D$9:$D$104,MATCH('Samples Dilution + Norm'!$S92,'TSO500 Booking'!$J$9:$J$104,0)))</f>
        <v/>
      </c>
      <c r="S92" s="36" t="str">
        <f ca="1">'TSO500 Script'!AA86</f>
        <v/>
      </c>
      <c r="T92" s="36" t="str">
        <f ca="1">IF(S92="","",INDEX('TSO500 Booking'!$F$9:$F$104,MATCH('Samples Dilution + Norm'!S92,'TSO500 Booking'!$J$9:$J$104,0)))</f>
        <v/>
      </c>
      <c r="U92" s="336"/>
      <c r="V92" s="36" t="str">
        <f t="shared" si="32"/>
        <v/>
      </c>
      <c r="W92" s="36" t="str">
        <f t="shared" si="35"/>
        <v/>
      </c>
      <c r="X92" s="92" t="str">
        <f t="shared" si="33"/>
        <v/>
      </c>
      <c r="Y92" s="92" t="str">
        <f t="shared" si="34"/>
        <v/>
      </c>
      <c r="Z92" s="340"/>
      <c r="AA92" s="347" t="str">
        <f t="shared" si="31"/>
        <v/>
      </c>
    </row>
    <row r="93" spans="1:27" x14ac:dyDescent="0.25">
      <c r="A93" s="36" t="str">
        <f ca="1">IF(C93="","",INDEX('TSO500 Script'!$G$2:$G$97,MATCH('Samples Dilution + Norm'!C93,'TSO500 Script'!$C$2:$C$97,0)))</f>
        <v/>
      </c>
      <c r="B93" s="38" t="str">
        <f ca="1">IF(C93="","",INDEX('TSO500 Booking'!$C$9:$C$104,MATCH('Samples Dilution + Norm'!C93,'TSO500 Booking'!$J$9:$J$104,0))&amp;" "&amp;INDEX('TSO500 Booking'!$D$9:$D$104,MATCH('Samples Dilution + Norm'!$C93,'TSO500 Booking'!$J$9:$J$104,0)))</f>
        <v/>
      </c>
      <c r="C93" s="36" t="str">
        <f ca="1">'TSO500 Script'!AB87</f>
        <v/>
      </c>
      <c r="D93" s="36" t="str">
        <f ca="1">IF(C93="","",INDEX('TSO500 Booking'!$F$9:$F$104,MATCH('Samples Dilution + Norm'!C93,'TSO500 Booking'!$J$9:$J$104,0)))</f>
        <v/>
      </c>
      <c r="E93" s="337"/>
      <c r="F93" s="207" t="str">
        <f t="shared" si="27"/>
        <v/>
      </c>
      <c r="G93" s="207" t="str">
        <f t="shared" si="36"/>
        <v/>
      </c>
      <c r="H93" s="92" t="str">
        <f t="shared" si="28"/>
        <v/>
      </c>
      <c r="I93" s="209" t="str">
        <f t="shared" si="29"/>
        <v/>
      </c>
      <c r="J93" s="341"/>
      <c r="K93" s="342"/>
      <c r="L93" s="210" t="str">
        <f t="shared" si="24"/>
        <v/>
      </c>
      <c r="M93" s="351"/>
      <c r="N93" s="347" t="str">
        <f t="shared" si="30"/>
        <v/>
      </c>
      <c r="O93" s="347"/>
      <c r="Q93" s="36" t="str">
        <f ca="1">IF(S93="","",INDEX('TSO500 Script'!$G$2:$G$97,MATCH('Samples Dilution + Norm'!S93,'TSO500 Script'!$C$2:$C$97,0)))</f>
        <v/>
      </c>
      <c r="R93" s="38" t="str">
        <f ca="1">IF(S93="","",INDEX('TSO500 Booking'!$C$9:$C$104,MATCH('Samples Dilution + Norm'!S93,'TSO500 Booking'!$J$9:$J$104,0))&amp;" "&amp;INDEX('TSO500 Booking'!$D$9:$D$104,MATCH('Samples Dilution + Norm'!$S93,'TSO500 Booking'!$J$9:$J$104,0)))</f>
        <v/>
      </c>
      <c r="S93" s="36" t="str">
        <f ca="1">'TSO500 Script'!AA87</f>
        <v/>
      </c>
      <c r="T93" s="36" t="str">
        <f ca="1">IF(S93="","",INDEX('TSO500 Booking'!$F$9:$F$104,MATCH('Samples Dilution + Norm'!S93,'TSO500 Booking'!$J$9:$J$104,0)))</f>
        <v/>
      </c>
      <c r="U93" s="336"/>
      <c r="V93" s="36" t="str">
        <f t="shared" si="32"/>
        <v/>
      </c>
      <c r="W93" s="36" t="str">
        <f t="shared" si="35"/>
        <v/>
      </c>
      <c r="X93" s="92" t="str">
        <f t="shared" si="33"/>
        <v/>
      </c>
      <c r="Y93" s="92" t="str">
        <f t="shared" si="34"/>
        <v/>
      </c>
      <c r="Z93" s="340"/>
      <c r="AA93" s="347" t="str">
        <f t="shared" si="31"/>
        <v/>
      </c>
    </row>
    <row r="94" spans="1:27" x14ac:dyDescent="0.25">
      <c r="A94" s="36" t="str">
        <f ca="1">IF(C94="","",INDEX('TSO500 Script'!$G$2:$G$97,MATCH('Samples Dilution + Norm'!C94,'TSO500 Script'!$C$2:$C$97,0)))</f>
        <v/>
      </c>
      <c r="B94" s="38" t="str">
        <f ca="1">IF(C94="","",INDEX('TSO500 Booking'!$C$9:$C$104,MATCH('Samples Dilution + Norm'!C94,'TSO500 Booking'!$J$9:$J$104,0))&amp;" "&amp;INDEX('TSO500 Booking'!$D$9:$D$104,MATCH('Samples Dilution + Norm'!$C94,'TSO500 Booking'!$J$9:$J$104,0)))</f>
        <v/>
      </c>
      <c r="C94" s="36" t="str">
        <f ca="1">'TSO500 Script'!AB88</f>
        <v/>
      </c>
      <c r="D94" s="36" t="str">
        <f ca="1">IF(C94="","",INDEX('TSO500 Booking'!$F$9:$F$104,MATCH('Samples Dilution + Norm'!C94,'TSO500 Booking'!$J$9:$J$104,0)))</f>
        <v/>
      </c>
      <c r="E94" s="337"/>
      <c r="F94" s="207" t="str">
        <f t="shared" si="27"/>
        <v/>
      </c>
      <c r="G94" s="207" t="str">
        <f t="shared" si="36"/>
        <v/>
      </c>
      <c r="H94" s="92" t="str">
        <f t="shared" si="28"/>
        <v/>
      </c>
      <c r="I94" s="209" t="str">
        <f t="shared" si="29"/>
        <v/>
      </c>
      <c r="J94" s="341"/>
      <c r="K94" s="342"/>
      <c r="L94" s="210" t="str">
        <f t="shared" si="24"/>
        <v/>
      </c>
      <c r="M94" s="351"/>
      <c r="N94" s="347" t="str">
        <f t="shared" si="30"/>
        <v/>
      </c>
      <c r="O94" s="347"/>
      <c r="Q94" s="36" t="str">
        <f ca="1">IF(S94="","",INDEX('TSO500 Script'!$G$2:$G$97,MATCH('Samples Dilution + Norm'!S94,'TSO500 Script'!$C$2:$C$97,0)))</f>
        <v/>
      </c>
      <c r="R94" s="38" t="str">
        <f ca="1">IF(S94="","",INDEX('TSO500 Booking'!$C$9:$C$104,MATCH('Samples Dilution + Norm'!S94,'TSO500 Booking'!$J$9:$J$104,0))&amp;" "&amp;INDEX('TSO500 Booking'!$D$9:$D$104,MATCH('Samples Dilution + Norm'!$S94,'TSO500 Booking'!$J$9:$J$104,0)))</f>
        <v/>
      </c>
      <c r="S94" s="36" t="str">
        <f ca="1">'TSO500 Script'!AA88</f>
        <v/>
      </c>
      <c r="T94" s="36" t="str">
        <f ca="1">IF(S94="","",INDEX('TSO500 Booking'!$F$9:$F$104,MATCH('Samples Dilution + Norm'!S94,'TSO500 Booking'!$J$9:$J$104,0)))</f>
        <v/>
      </c>
      <c r="U94" s="336"/>
      <c r="V94" s="36" t="str">
        <f t="shared" si="32"/>
        <v/>
      </c>
      <c r="W94" s="36" t="str">
        <f t="shared" si="35"/>
        <v/>
      </c>
      <c r="X94" s="92" t="str">
        <f t="shared" si="33"/>
        <v/>
      </c>
      <c r="Y94" s="92" t="str">
        <f t="shared" si="34"/>
        <v/>
      </c>
      <c r="Z94" s="340"/>
      <c r="AA94" s="347" t="str">
        <f t="shared" si="31"/>
        <v/>
      </c>
    </row>
    <row r="95" spans="1:27" x14ac:dyDescent="0.25">
      <c r="A95" s="36" t="str">
        <f ca="1">IF(C95="","",INDEX('TSO500 Script'!$G$2:$G$97,MATCH('Samples Dilution + Norm'!C95,'TSO500 Script'!$C$2:$C$97,0)))</f>
        <v/>
      </c>
      <c r="B95" s="38" t="str">
        <f ca="1">IF(C95="","",INDEX('TSO500 Booking'!$C$9:$C$104,MATCH('Samples Dilution + Norm'!C95,'TSO500 Booking'!$J$9:$J$104,0))&amp;" "&amp;INDEX('TSO500 Booking'!$D$9:$D$104,MATCH('Samples Dilution + Norm'!$C95,'TSO500 Booking'!$J$9:$J$104,0)))</f>
        <v/>
      </c>
      <c r="C95" s="36" t="str">
        <f ca="1">'TSO500 Script'!AB89</f>
        <v/>
      </c>
      <c r="D95" s="36" t="str">
        <f ca="1">IF(C95="","",INDEX('TSO500 Booking'!$F$9:$F$104,MATCH('Samples Dilution + Norm'!C95,'TSO500 Booking'!$J$9:$J$104,0)))</f>
        <v/>
      </c>
      <c r="E95" s="337"/>
      <c r="F95" s="207" t="str">
        <f t="shared" si="27"/>
        <v/>
      </c>
      <c r="G95" s="207" t="str">
        <f t="shared" si="36"/>
        <v/>
      </c>
      <c r="H95" s="92" t="str">
        <f t="shared" si="28"/>
        <v/>
      </c>
      <c r="I95" s="209" t="str">
        <f t="shared" si="29"/>
        <v/>
      </c>
      <c r="J95" s="341"/>
      <c r="K95" s="342"/>
      <c r="L95" s="210" t="str">
        <f t="shared" si="24"/>
        <v/>
      </c>
      <c r="M95" s="351"/>
      <c r="N95" s="347" t="str">
        <f t="shared" si="30"/>
        <v/>
      </c>
      <c r="O95" s="347"/>
      <c r="Q95" s="36" t="str">
        <f ca="1">IF(S95="","",INDEX('TSO500 Script'!$G$2:$G$97,MATCH('Samples Dilution + Norm'!S95,'TSO500 Script'!$C$2:$C$97,0)))</f>
        <v/>
      </c>
      <c r="R95" s="38" t="str">
        <f ca="1">IF(S95="","",INDEX('TSO500 Booking'!$C$9:$C$104,MATCH('Samples Dilution + Norm'!S95,'TSO500 Booking'!$J$9:$J$104,0))&amp;" "&amp;INDEX('TSO500 Booking'!$D$9:$D$104,MATCH('Samples Dilution + Norm'!$S95,'TSO500 Booking'!$J$9:$J$104,0)))</f>
        <v/>
      </c>
      <c r="S95" s="36" t="str">
        <f ca="1">'TSO500 Script'!AA89</f>
        <v/>
      </c>
      <c r="T95" s="36" t="str">
        <f ca="1">IF(S95="","",INDEX('TSO500 Booking'!$F$9:$F$104,MATCH('Samples Dilution + Norm'!S95,'TSO500 Booking'!$J$9:$J$104,0)))</f>
        <v/>
      </c>
      <c r="U95" s="336"/>
      <c r="V95" s="36" t="str">
        <f t="shared" si="32"/>
        <v/>
      </c>
      <c r="W95" s="36" t="str">
        <f t="shared" si="35"/>
        <v/>
      </c>
      <c r="X95" s="92" t="str">
        <f t="shared" si="33"/>
        <v/>
      </c>
      <c r="Y95" s="92" t="str">
        <f t="shared" si="34"/>
        <v/>
      </c>
      <c r="Z95" s="340"/>
      <c r="AA95" s="347" t="str">
        <f t="shared" si="31"/>
        <v/>
      </c>
    </row>
    <row r="96" spans="1:27" x14ac:dyDescent="0.25">
      <c r="A96" s="36" t="str">
        <f ca="1">IF(C96="","",INDEX('TSO500 Script'!$G$2:$G$97,MATCH('Samples Dilution + Norm'!C96,'TSO500 Script'!$C$2:$C$97,0)))</f>
        <v/>
      </c>
      <c r="B96" s="38" t="str">
        <f ca="1">IF(C96="","",INDEX('TSO500 Booking'!$C$9:$C$104,MATCH('Samples Dilution + Norm'!C96,'TSO500 Booking'!$J$9:$J$104,0))&amp;" "&amp;INDEX('TSO500 Booking'!$D$9:$D$104,MATCH('Samples Dilution + Norm'!$C96,'TSO500 Booking'!$J$9:$J$104,0)))</f>
        <v/>
      </c>
      <c r="C96" s="36" t="str">
        <f ca="1">'TSO500 Script'!AB90</f>
        <v/>
      </c>
      <c r="D96" s="36" t="str">
        <f ca="1">IF(C96="","",INDEX('TSO500 Booking'!$F$9:$F$104,MATCH('Samples Dilution + Norm'!C96,'TSO500 Booking'!$J$9:$J$104,0)))</f>
        <v/>
      </c>
      <c r="E96" s="337"/>
      <c r="F96" s="207" t="str">
        <f t="shared" si="27"/>
        <v/>
      </c>
      <c r="G96" s="207" t="str">
        <f t="shared" si="36"/>
        <v/>
      </c>
      <c r="H96" s="92" t="str">
        <f t="shared" si="28"/>
        <v/>
      </c>
      <c r="I96" s="209" t="str">
        <f t="shared" si="29"/>
        <v/>
      </c>
      <c r="J96" s="341"/>
      <c r="K96" s="342"/>
      <c r="L96" s="210" t="str">
        <f t="shared" si="24"/>
        <v/>
      </c>
      <c r="M96" s="351"/>
      <c r="N96" s="347" t="str">
        <f t="shared" si="30"/>
        <v/>
      </c>
      <c r="O96" s="347"/>
      <c r="Q96" s="36" t="str">
        <f ca="1">IF(S96="","",INDEX('TSO500 Script'!$G$2:$G$97,MATCH('Samples Dilution + Norm'!S96,'TSO500 Script'!$C$2:$C$97,0)))</f>
        <v/>
      </c>
      <c r="R96" s="38" t="str">
        <f ca="1">IF(S96="","",INDEX('TSO500 Booking'!$C$9:$C$104,MATCH('Samples Dilution + Norm'!S96,'TSO500 Booking'!$J$9:$J$104,0))&amp;" "&amp;INDEX('TSO500 Booking'!$D$9:$D$104,MATCH('Samples Dilution + Norm'!$S96,'TSO500 Booking'!$J$9:$J$104,0)))</f>
        <v/>
      </c>
      <c r="S96" s="36" t="str">
        <f ca="1">'TSO500 Script'!AA90</f>
        <v/>
      </c>
      <c r="T96" s="36" t="str">
        <f ca="1">IF(S96="","",INDEX('TSO500 Booking'!$F$9:$F$104,MATCH('Samples Dilution + Norm'!S96,'TSO500 Booking'!$J$9:$J$104,0)))</f>
        <v/>
      </c>
      <c r="U96" s="336"/>
      <c r="V96" s="36" t="str">
        <f t="shared" si="32"/>
        <v/>
      </c>
      <c r="W96" s="36" t="str">
        <f t="shared" si="35"/>
        <v/>
      </c>
      <c r="X96" s="92" t="str">
        <f t="shared" si="33"/>
        <v/>
      </c>
      <c r="Y96" s="92" t="str">
        <f t="shared" si="34"/>
        <v/>
      </c>
      <c r="Z96" s="340"/>
      <c r="AA96" s="347" t="str">
        <f t="shared" si="31"/>
        <v/>
      </c>
    </row>
    <row r="97" spans="1:27" x14ac:dyDescent="0.25">
      <c r="A97" s="36" t="str">
        <f ca="1">IF(C97="","",INDEX('TSO500 Script'!$G$2:$G$97,MATCH('Samples Dilution + Norm'!C97,'TSO500 Script'!$C$2:$C$97,0)))</f>
        <v/>
      </c>
      <c r="B97" s="38" t="str">
        <f ca="1">IF(C97="","",INDEX('TSO500 Booking'!$C$9:$C$104,MATCH('Samples Dilution + Norm'!C97,'TSO500 Booking'!$J$9:$J$104,0))&amp;" "&amp;INDEX('TSO500 Booking'!$D$9:$D$104,MATCH('Samples Dilution + Norm'!$C97,'TSO500 Booking'!$J$9:$J$104,0)))</f>
        <v/>
      </c>
      <c r="C97" s="36" t="str">
        <f ca="1">'TSO500 Script'!AB91</f>
        <v/>
      </c>
      <c r="D97" s="36" t="str">
        <f ca="1">IF(C97="","",INDEX('TSO500 Booking'!$F$9:$F$104,MATCH('Samples Dilution + Norm'!C97,'TSO500 Booking'!$J$9:$J$104,0)))</f>
        <v/>
      </c>
      <c r="E97" s="337"/>
      <c r="F97" s="207" t="str">
        <f t="shared" si="27"/>
        <v/>
      </c>
      <c r="G97" s="207" t="str">
        <f t="shared" si="36"/>
        <v/>
      </c>
      <c r="H97" s="92" t="str">
        <f t="shared" si="28"/>
        <v/>
      </c>
      <c r="I97" s="209" t="str">
        <f t="shared" si="29"/>
        <v/>
      </c>
      <c r="J97" s="341"/>
      <c r="K97" s="342"/>
      <c r="L97" s="210" t="str">
        <f t="shared" si="24"/>
        <v/>
      </c>
      <c r="M97" s="351"/>
      <c r="N97" s="347" t="str">
        <f t="shared" si="30"/>
        <v/>
      </c>
      <c r="O97" s="347"/>
      <c r="Q97" s="36" t="str">
        <f ca="1">IF(S97="","",INDEX('TSO500 Script'!$G$2:$G$97,MATCH('Samples Dilution + Norm'!S97,'TSO500 Script'!$C$2:$C$97,0)))</f>
        <v/>
      </c>
      <c r="R97" s="38" t="str">
        <f ca="1">IF(S97="","",INDEX('TSO500 Booking'!$C$9:$C$104,MATCH('Samples Dilution + Norm'!S97,'TSO500 Booking'!$J$9:$J$104,0))&amp;" "&amp;INDEX('TSO500 Booking'!$D$9:$D$104,MATCH('Samples Dilution + Norm'!$S97,'TSO500 Booking'!$J$9:$J$104,0)))</f>
        <v/>
      </c>
      <c r="S97" s="36" t="str">
        <f ca="1">'TSO500 Script'!AA91</f>
        <v/>
      </c>
      <c r="T97" s="36" t="str">
        <f ca="1">IF(S97="","",INDEX('TSO500 Booking'!$F$9:$F$104,MATCH('Samples Dilution + Norm'!S97,'TSO500 Booking'!$J$9:$J$104,0)))</f>
        <v/>
      </c>
      <c r="U97" s="336"/>
      <c r="V97" s="36" t="str">
        <f t="shared" si="32"/>
        <v/>
      </c>
      <c r="W97" s="36" t="str">
        <f t="shared" si="35"/>
        <v/>
      </c>
      <c r="X97" s="92" t="str">
        <f t="shared" si="33"/>
        <v/>
      </c>
      <c r="Y97" s="92" t="str">
        <f t="shared" si="34"/>
        <v/>
      </c>
      <c r="Z97" s="340"/>
      <c r="AA97" s="347" t="str">
        <f t="shared" si="31"/>
        <v/>
      </c>
    </row>
    <row r="98" spans="1:27" x14ac:dyDescent="0.25">
      <c r="A98" s="36" t="str">
        <f ca="1">IF(C98="","",INDEX('TSO500 Script'!$G$2:$G$97,MATCH('Samples Dilution + Norm'!C98,'TSO500 Script'!$C$2:$C$97,0)))</f>
        <v/>
      </c>
      <c r="B98" s="38" t="str">
        <f ca="1">IF(C98="","",INDEX('TSO500 Booking'!$C$9:$C$104,MATCH('Samples Dilution + Norm'!C98,'TSO500 Booking'!$J$9:$J$104,0))&amp;" "&amp;INDEX('TSO500 Booking'!$D$9:$D$104,MATCH('Samples Dilution + Norm'!$C98,'TSO500 Booking'!$J$9:$J$104,0)))</f>
        <v/>
      </c>
      <c r="C98" s="36" t="str">
        <f ca="1">'TSO500 Script'!AB92</f>
        <v/>
      </c>
      <c r="D98" s="36" t="str">
        <f ca="1">IF(C98="","",INDEX('TSO500 Booking'!$F$9:$F$104,MATCH('Samples Dilution + Norm'!C98,'TSO500 Booking'!$J$9:$J$104,0)))</f>
        <v/>
      </c>
      <c r="E98" s="337"/>
      <c r="F98" s="207" t="str">
        <f t="shared" si="27"/>
        <v/>
      </c>
      <c r="G98" s="207" t="str">
        <f t="shared" si="36"/>
        <v/>
      </c>
      <c r="H98" s="92" t="str">
        <f t="shared" si="28"/>
        <v/>
      </c>
      <c r="I98" s="209" t="str">
        <f t="shared" si="29"/>
        <v/>
      </c>
      <c r="J98" s="341"/>
      <c r="K98" s="342"/>
      <c r="L98" s="210" t="str">
        <f t="shared" si="24"/>
        <v/>
      </c>
      <c r="M98" s="351"/>
      <c r="N98" s="347" t="str">
        <f t="shared" si="30"/>
        <v/>
      </c>
      <c r="O98" s="347"/>
      <c r="Q98" s="36" t="str">
        <f ca="1">IF(S98="","",INDEX('TSO500 Script'!$G$2:$G$97,MATCH('Samples Dilution + Norm'!S98,'TSO500 Script'!$C$2:$C$97,0)))</f>
        <v/>
      </c>
      <c r="R98" s="38" t="str">
        <f ca="1">IF(S98="","",INDEX('TSO500 Booking'!$C$9:$C$104,MATCH('Samples Dilution + Norm'!S98,'TSO500 Booking'!$J$9:$J$104,0))&amp;" "&amp;INDEX('TSO500 Booking'!$D$9:$D$104,MATCH('Samples Dilution + Norm'!$S98,'TSO500 Booking'!$J$9:$J$104,0)))</f>
        <v/>
      </c>
      <c r="S98" s="36" t="str">
        <f ca="1">'TSO500 Script'!AA92</f>
        <v/>
      </c>
      <c r="T98" s="36" t="str">
        <f ca="1">IF(S98="","",INDEX('TSO500 Booking'!$F$9:$F$104,MATCH('Samples Dilution + Norm'!S98,'TSO500 Booking'!$J$9:$J$104,0)))</f>
        <v/>
      </c>
      <c r="U98" s="336"/>
      <c r="V98" s="36" t="str">
        <f t="shared" si="32"/>
        <v/>
      </c>
      <c r="W98" s="36" t="str">
        <f t="shared" si="35"/>
        <v/>
      </c>
      <c r="X98" s="92" t="str">
        <f t="shared" si="33"/>
        <v/>
      </c>
      <c r="Y98" s="92" t="str">
        <f t="shared" si="34"/>
        <v/>
      </c>
      <c r="Z98" s="340"/>
      <c r="AA98" s="347" t="str">
        <f t="shared" si="31"/>
        <v/>
      </c>
    </row>
    <row r="99" spans="1:27" x14ac:dyDescent="0.25">
      <c r="A99" s="36" t="str">
        <f ca="1">IF(C99="","",INDEX('TSO500 Script'!$G$2:$G$97,MATCH('Samples Dilution + Norm'!C99,'TSO500 Script'!$C$2:$C$97,0)))</f>
        <v/>
      </c>
      <c r="B99" s="38" t="str">
        <f ca="1">IF(C99="","",INDEX('TSO500 Booking'!$C$9:$C$104,MATCH('Samples Dilution + Norm'!C99,'TSO500 Booking'!$J$9:$J$104,0))&amp;" "&amp;INDEX('TSO500 Booking'!$D$9:$D$104,MATCH('Samples Dilution + Norm'!$C99,'TSO500 Booking'!$J$9:$J$104,0)))</f>
        <v/>
      </c>
      <c r="C99" s="36" t="str">
        <f ca="1">'TSO500 Script'!AB93</f>
        <v/>
      </c>
      <c r="D99" s="36" t="str">
        <f ca="1">IF(C99="","",INDEX('TSO500 Booking'!$F$9:$F$104,MATCH('Samples Dilution + Norm'!C99,'TSO500 Booking'!$J$9:$J$104,0)))</f>
        <v/>
      </c>
      <c r="E99" s="337"/>
      <c r="F99" s="207" t="str">
        <f t="shared" si="27"/>
        <v/>
      </c>
      <c r="G99" s="207" t="str">
        <f t="shared" si="36"/>
        <v/>
      </c>
      <c r="H99" s="92" t="str">
        <f t="shared" si="28"/>
        <v/>
      </c>
      <c r="I99" s="209" t="str">
        <f t="shared" si="29"/>
        <v/>
      </c>
      <c r="J99" s="341"/>
      <c r="K99" s="342"/>
      <c r="L99" s="210" t="str">
        <f t="shared" si="24"/>
        <v/>
      </c>
      <c r="M99" s="351"/>
      <c r="N99" s="347" t="str">
        <f t="shared" si="30"/>
        <v/>
      </c>
      <c r="O99" s="347"/>
      <c r="Q99" s="36" t="str">
        <f ca="1">IF(S99="","",INDEX('TSO500 Script'!$G$2:$G$97,MATCH('Samples Dilution + Norm'!S99,'TSO500 Script'!$C$2:$C$97,0)))</f>
        <v/>
      </c>
      <c r="R99" s="38" t="str">
        <f ca="1">IF(S99="","",INDEX('TSO500 Booking'!$C$9:$C$104,MATCH('Samples Dilution + Norm'!S99,'TSO500 Booking'!$J$9:$J$104,0))&amp;" "&amp;INDEX('TSO500 Booking'!$D$9:$D$104,MATCH('Samples Dilution + Norm'!$S99,'TSO500 Booking'!$J$9:$J$104,0)))</f>
        <v/>
      </c>
      <c r="S99" s="36" t="str">
        <f ca="1">'TSO500 Script'!AA93</f>
        <v/>
      </c>
      <c r="T99" s="36" t="str">
        <f ca="1">IF(S99="","",INDEX('TSO500 Booking'!$F$9:$F$104,MATCH('Samples Dilution + Norm'!S99,'TSO500 Booking'!$J$9:$J$104,0)))</f>
        <v/>
      </c>
      <c r="U99" s="336"/>
      <c r="V99" s="36" t="str">
        <f t="shared" si="32"/>
        <v/>
      </c>
      <c r="W99" s="36" t="str">
        <f t="shared" si="35"/>
        <v/>
      </c>
      <c r="X99" s="92" t="str">
        <f t="shared" si="33"/>
        <v/>
      </c>
      <c r="Y99" s="92" t="str">
        <f t="shared" si="34"/>
        <v/>
      </c>
      <c r="Z99" s="340"/>
      <c r="AA99" s="347" t="str">
        <f t="shared" si="31"/>
        <v/>
      </c>
    </row>
    <row r="100" spans="1:27" x14ac:dyDescent="0.25">
      <c r="A100" s="36" t="str">
        <f ca="1">IF(C100="","",INDEX('TSO500 Script'!$G$2:$G$97,MATCH('Samples Dilution + Norm'!C100,'TSO500 Script'!$C$2:$C$97,0)))</f>
        <v/>
      </c>
      <c r="B100" s="38" t="str">
        <f ca="1">IF(C100="","",INDEX('TSO500 Booking'!$C$9:$C$104,MATCH('Samples Dilution + Norm'!C100,'TSO500 Booking'!$J$9:$J$104,0))&amp;" "&amp;INDEX('TSO500 Booking'!$D$9:$D$104,MATCH('Samples Dilution + Norm'!$C100,'TSO500 Booking'!$J$9:$J$104,0)))</f>
        <v/>
      </c>
      <c r="C100" s="36" t="str">
        <f ca="1">'TSO500 Script'!AB94</f>
        <v/>
      </c>
      <c r="D100" s="36" t="str">
        <f ca="1">IF(C100="","",INDEX('TSO500 Booking'!$F$9:$F$104,MATCH('Samples Dilution + Norm'!C100,'TSO500 Booking'!$J$9:$J$104,0)))</f>
        <v/>
      </c>
      <c r="E100" s="337"/>
      <c r="F100" s="207" t="str">
        <f t="shared" si="27"/>
        <v/>
      </c>
      <c r="G100" s="207" t="str">
        <f t="shared" si="36"/>
        <v/>
      </c>
      <c r="H100" s="92" t="str">
        <f t="shared" si="28"/>
        <v/>
      </c>
      <c r="I100" s="209" t="str">
        <f t="shared" si="29"/>
        <v/>
      </c>
      <c r="J100" s="341"/>
      <c r="K100" s="342"/>
      <c r="L100" s="210" t="str">
        <f t="shared" si="24"/>
        <v/>
      </c>
      <c r="M100" s="351"/>
      <c r="N100" s="347" t="str">
        <f t="shared" si="30"/>
        <v/>
      </c>
      <c r="O100" s="347"/>
      <c r="Q100" s="36" t="str">
        <f ca="1">IF(S100="","",INDEX('TSO500 Script'!$G$2:$G$97,MATCH('Samples Dilution + Norm'!S100,'TSO500 Script'!$C$2:$C$97,0)))</f>
        <v/>
      </c>
      <c r="R100" s="38" t="str">
        <f ca="1">IF(S100="","",INDEX('TSO500 Booking'!$C$9:$C$104,MATCH('Samples Dilution + Norm'!S100,'TSO500 Booking'!$J$9:$J$104,0))&amp;" "&amp;INDEX('TSO500 Booking'!$D$9:$D$104,MATCH('Samples Dilution + Norm'!$S100,'TSO500 Booking'!$J$9:$J$104,0)))</f>
        <v/>
      </c>
      <c r="S100" s="36" t="str">
        <f ca="1">'TSO500 Script'!AA94</f>
        <v/>
      </c>
      <c r="T100" s="36" t="str">
        <f ca="1">IF(S100="","",INDEX('TSO500 Booking'!$F$9:$F$104,MATCH('Samples Dilution + Norm'!S100,'TSO500 Booking'!$J$9:$J$104,0)))</f>
        <v/>
      </c>
      <c r="U100" s="336"/>
      <c r="V100" s="36" t="str">
        <f t="shared" si="32"/>
        <v/>
      </c>
      <c r="W100" s="36" t="str">
        <f t="shared" si="35"/>
        <v/>
      </c>
      <c r="X100" s="92" t="str">
        <f t="shared" si="33"/>
        <v/>
      </c>
      <c r="Y100" s="92" t="str">
        <f t="shared" si="34"/>
        <v/>
      </c>
      <c r="Z100" s="340"/>
      <c r="AA100" s="347" t="str">
        <f t="shared" si="31"/>
        <v/>
      </c>
    </row>
    <row r="101" spans="1:27" x14ac:dyDescent="0.25">
      <c r="A101" s="36" t="str">
        <f ca="1">IF(C101="","",INDEX('TSO500 Script'!$G$2:$G$97,MATCH('Samples Dilution + Norm'!C101,'TSO500 Script'!$C$2:$C$97,0)))</f>
        <v/>
      </c>
      <c r="B101" s="38" t="str">
        <f ca="1">IF(C101="","",INDEX('TSO500 Booking'!$C$9:$C$104,MATCH('Samples Dilution + Norm'!C101,'TSO500 Booking'!$J$9:$J$104,0))&amp;" "&amp;INDEX('TSO500 Booking'!$D$9:$D$104,MATCH('Samples Dilution + Norm'!$C101,'TSO500 Booking'!$J$9:$J$104,0)))</f>
        <v/>
      </c>
      <c r="C101" s="36" t="str">
        <f ca="1">'TSO500 Script'!AB95</f>
        <v/>
      </c>
      <c r="D101" s="36" t="str">
        <f ca="1">IF(C101="","",INDEX('TSO500 Booking'!$F$9:$F$104,MATCH('Samples Dilution + Norm'!C101,'TSO500 Booking'!$J$9:$J$104,0)))</f>
        <v/>
      </c>
      <c r="E101" s="337"/>
      <c r="F101" s="207" t="str">
        <f t="shared" si="27"/>
        <v/>
      </c>
      <c r="G101" s="207" t="str">
        <f t="shared" si="36"/>
        <v/>
      </c>
      <c r="H101" s="92" t="str">
        <f t="shared" si="28"/>
        <v/>
      </c>
      <c r="I101" s="209" t="str">
        <f t="shared" si="29"/>
        <v/>
      </c>
      <c r="J101" s="341"/>
      <c r="K101" s="342"/>
      <c r="L101" s="210" t="str">
        <f t="shared" si="24"/>
        <v/>
      </c>
      <c r="M101" s="351"/>
      <c r="N101" s="347" t="str">
        <f t="shared" si="30"/>
        <v/>
      </c>
      <c r="O101" s="347"/>
      <c r="Q101" s="36" t="str">
        <f ca="1">IF(S101="","",INDEX('TSO500 Script'!$G$2:$G$97,MATCH('Samples Dilution + Norm'!S101,'TSO500 Script'!$C$2:$C$97,0)))</f>
        <v/>
      </c>
      <c r="R101" s="38" t="str">
        <f ca="1">IF(S101="","",INDEX('TSO500 Booking'!$C$9:$C$104,MATCH('Samples Dilution + Norm'!S101,'TSO500 Booking'!$J$9:$J$104,0))&amp;" "&amp;INDEX('TSO500 Booking'!$D$9:$D$104,MATCH('Samples Dilution + Norm'!$S101,'TSO500 Booking'!$J$9:$J$104,0)))</f>
        <v/>
      </c>
      <c r="S101" s="36" t="str">
        <f ca="1">'TSO500 Script'!AA95</f>
        <v/>
      </c>
      <c r="T101" s="36" t="str">
        <f ca="1">IF(S101="","",INDEX('TSO500 Booking'!$F$9:$F$104,MATCH('Samples Dilution + Norm'!S101,'TSO500 Booking'!$J$9:$J$104,0)))</f>
        <v/>
      </c>
      <c r="U101" s="336"/>
      <c r="V101" s="36" t="str">
        <f t="shared" si="32"/>
        <v/>
      </c>
      <c r="W101" s="36" t="str">
        <f t="shared" si="35"/>
        <v/>
      </c>
      <c r="X101" s="92" t="str">
        <f t="shared" si="33"/>
        <v/>
      </c>
      <c r="Y101" s="92" t="str">
        <f t="shared" si="34"/>
        <v/>
      </c>
      <c r="Z101" s="340"/>
      <c r="AA101" s="347" t="str">
        <f t="shared" si="31"/>
        <v/>
      </c>
    </row>
    <row r="102" spans="1:27" x14ac:dyDescent="0.25">
      <c r="A102" s="36" t="str">
        <f ca="1">IF(C102="","",INDEX('TSO500 Script'!$G$2:$G$97,MATCH('Samples Dilution + Norm'!C102,'TSO500 Script'!$C$2:$C$97,0)))</f>
        <v/>
      </c>
      <c r="B102" s="38" t="str">
        <f ca="1">IF(C102="","",INDEX('TSO500 Booking'!$C$9:$C$104,MATCH('Samples Dilution + Norm'!C102,'TSO500 Booking'!$J$9:$J$104,0))&amp;" "&amp;INDEX('TSO500 Booking'!$D$9:$D$104,MATCH('Samples Dilution + Norm'!$C102,'TSO500 Booking'!$J$9:$J$104,0)))</f>
        <v/>
      </c>
      <c r="C102" s="36" t="str">
        <f ca="1">'TSO500 Script'!AB96</f>
        <v/>
      </c>
      <c r="D102" s="36" t="str">
        <f ca="1">IF(C102="","",INDEX('TSO500 Booking'!$F$9:$F$104,MATCH('Samples Dilution + Norm'!C102,'TSO500 Booking'!$J$9:$J$104,0)))</f>
        <v/>
      </c>
      <c r="E102" s="337"/>
      <c r="F102" s="207" t="str">
        <f t="shared" si="27"/>
        <v/>
      </c>
      <c r="G102" s="207" t="str">
        <f t="shared" ref="G102" si="37">IF(F102="Yes", E102/10, "")</f>
        <v/>
      </c>
      <c r="H102" s="92" t="str">
        <f t="shared" si="28"/>
        <v/>
      </c>
      <c r="I102" s="209" t="str">
        <f t="shared" si="29"/>
        <v/>
      </c>
      <c r="J102" s="341"/>
      <c r="K102" s="342"/>
      <c r="L102" s="210" t="str">
        <f t="shared" si="24"/>
        <v/>
      </c>
      <c r="M102" s="351"/>
      <c r="N102" s="347" t="str">
        <f t="shared" si="30"/>
        <v/>
      </c>
      <c r="O102" s="347"/>
      <c r="Q102" s="36" t="str">
        <f ca="1">IF(S102="","",INDEX('TSO500 Script'!$G$2:$G$97,MATCH('Samples Dilution + Norm'!S102,'TSO500 Script'!$C$2:$C$97,0)))</f>
        <v/>
      </c>
      <c r="R102" s="38" t="str">
        <f ca="1">IF(S102="","",INDEX('TSO500 Booking'!$C$9:$C$104,MATCH('Samples Dilution + Norm'!S102,'TSO500 Booking'!$J$9:$J$104,0))&amp;" "&amp;INDEX('TSO500 Booking'!$D$9:$D$104,MATCH('Samples Dilution + Norm'!$S102,'TSO500 Booking'!$J$9:$J$104,0)))</f>
        <v/>
      </c>
      <c r="S102" s="36" t="str">
        <f ca="1">'TSO500 Script'!AA96</f>
        <v/>
      </c>
      <c r="T102" s="36" t="str">
        <f ca="1">IF(S102="","",INDEX('TSO500 Booking'!$F$9:$F$104,MATCH('Samples Dilution + Norm'!S102,'TSO500 Booking'!$J$9:$J$104,0)))</f>
        <v/>
      </c>
      <c r="U102" s="336"/>
      <c r="V102" s="36" t="str">
        <f t="shared" si="32"/>
        <v/>
      </c>
      <c r="W102" s="36" t="str">
        <f t="shared" si="35"/>
        <v/>
      </c>
      <c r="X102" s="92" t="str">
        <f t="shared" si="33"/>
        <v/>
      </c>
      <c r="Y102" s="92" t="str">
        <f t="shared" si="34"/>
        <v/>
      </c>
      <c r="Z102" s="340"/>
      <c r="AA102" s="347" t="str">
        <f t="shared" si="31"/>
        <v/>
      </c>
    </row>
    <row r="103" spans="1:27" ht="15.75" thickBot="1" x14ac:dyDescent="0.3">
      <c r="A103" s="39" t="str">
        <f ca="1">IF(C103="","",INDEX('TSO500 Script'!$G$2:$G$97,MATCH('Samples Dilution + Norm'!C103,'TSO500 Script'!$C$2:$C$97,0)))</f>
        <v/>
      </c>
      <c r="B103" s="40" t="str">
        <f ca="1">IF(C103="","",INDEX('TSO500 Booking'!$C$9:$C$104,MATCH('Samples Dilution + Norm'!C103,'TSO500 Booking'!$J$9:$J$104,0))&amp;" "&amp;INDEX('TSO500 Booking'!$D$9:$D$104,MATCH('Samples Dilution + Norm'!$C103,'TSO500 Booking'!$J$9:$J$104,0)))</f>
        <v/>
      </c>
      <c r="C103" s="41" t="str">
        <f ca="1">'TSO500 Script'!AB97</f>
        <v/>
      </c>
      <c r="D103" s="41" t="str">
        <f ca="1">IF(C103="","",INDEX('TSO500 Booking'!$F$9:$F$104,MATCH('Samples Dilution + Norm'!C103,'TSO500 Booking'!$J$9:$J$104,0)))</f>
        <v/>
      </c>
      <c r="E103" s="338"/>
      <c r="F103" s="41" t="str">
        <f t="shared" si="27"/>
        <v/>
      </c>
      <c r="G103" s="41" t="str">
        <f t="shared" ref="G103" si="38">IF(F103="Yes", E103/10, "")</f>
        <v/>
      </c>
      <c r="H103" s="345" t="str">
        <f t="shared" si="28"/>
        <v/>
      </c>
      <c r="I103" s="346" t="str">
        <f t="shared" si="29"/>
        <v/>
      </c>
      <c r="J103" s="343"/>
      <c r="K103" s="344"/>
      <c r="L103" s="211" t="str">
        <f t="shared" si="24"/>
        <v/>
      </c>
      <c r="M103" s="352"/>
      <c r="N103" s="348" t="str">
        <f t="shared" si="30"/>
        <v/>
      </c>
      <c r="O103" s="348"/>
      <c r="Q103" s="36" t="str">
        <f ca="1">IF(S103="","",INDEX('TSO500 Script'!$G$2:$G$97,MATCH('Samples Dilution + Norm'!S103,'TSO500 Script'!$C$2:$C$97,0)))</f>
        <v/>
      </c>
      <c r="R103" s="40" t="str">
        <f ca="1">IF(S103="","",INDEX('TSO500 Booking'!$C$9:$C$104,MATCH('Samples Dilution + Norm'!S103,'TSO500 Booking'!$J$9:$J$104,0))&amp;" "&amp;INDEX('TSO500 Booking'!$D$9:$D$104,MATCH('Samples Dilution + Norm'!$S103,'TSO500 Booking'!$J$9:$J$104,0)))</f>
        <v/>
      </c>
      <c r="S103" s="41" t="str">
        <f ca="1">'TSO500 Script'!AA97</f>
        <v/>
      </c>
      <c r="T103" s="41" t="str">
        <f ca="1">IF(S103="","",INDEX('TSO500 Booking'!$F$9:$F$104,MATCH('Samples Dilution + Norm'!S103,'TSO500 Booking'!$J$9:$J$104,0)))</f>
        <v/>
      </c>
      <c r="U103" s="338"/>
      <c r="V103" s="41" t="str">
        <f t="shared" si="32"/>
        <v/>
      </c>
      <c r="W103" s="41" t="str">
        <f t="shared" si="35"/>
        <v/>
      </c>
      <c r="X103" s="345" t="str">
        <f t="shared" si="33"/>
        <v/>
      </c>
      <c r="Y103" s="345" t="str">
        <f t="shared" si="34"/>
        <v/>
      </c>
      <c r="Z103" s="344"/>
      <c r="AA103" s="348" t="str">
        <f t="shared" si="31"/>
        <v/>
      </c>
    </row>
    <row r="105" spans="1:27" ht="17.25" customHeight="1" x14ac:dyDescent="0.25">
      <c r="A105" s="31"/>
      <c r="B105" s="31"/>
      <c r="C105" s="31"/>
      <c r="D105" s="31"/>
      <c r="E105" s="31"/>
      <c r="F105" s="31"/>
      <c r="G105" s="31"/>
      <c r="H105" s="94"/>
      <c r="I105" s="94"/>
      <c r="J105" s="31"/>
      <c r="K105" s="31"/>
    </row>
    <row r="106" spans="1:27" ht="17.25" customHeight="1" x14ac:dyDescent="0.25">
      <c r="A106" s="31"/>
      <c r="B106" s="31"/>
      <c r="C106" s="31"/>
      <c r="D106" s="31"/>
      <c r="E106" s="31"/>
      <c r="F106" s="31"/>
      <c r="G106" s="31"/>
      <c r="H106" s="94"/>
      <c r="I106" s="94"/>
      <c r="J106" s="31"/>
      <c r="K106" s="31"/>
    </row>
    <row r="107" spans="1:27" x14ac:dyDescent="0.25">
      <c r="A107" s="31"/>
      <c r="B107" s="31"/>
      <c r="C107" s="31"/>
      <c r="D107" s="31"/>
      <c r="E107" s="31"/>
      <c r="F107" s="31"/>
      <c r="G107" s="31"/>
    </row>
    <row r="108" spans="1:27" x14ac:dyDescent="0.25">
      <c r="A108" s="172"/>
      <c r="B108" s="172"/>
      <c r="C108" s="172"/>
      <c r="D108" s="172"/>
      <c r="E108" s="172"/>
      <c r="F108" s="172"/>
      <c r="G108" s="31"/>
    </row>
    <row r="109" spans="1:27" x14ac:dyDescent="0.25">
      <c r="A109" s="93"/>
      <c r="B109" s="93"/>
      <c r="C109" s="93"/>
      <c r="D109" s="93"/>
      <c r="E109" s="93"/>
      <c r="F109" s="93"/>
      <c r="G109" s="31"/>
    </row>
    <row r="110" spans="1:27" x14ac:dyDescent="0.25">
      <c r="A110" s="93" t="str">
        <f>IFERROR(INDEX('TSO500 Script'!$AD$2:$AD$17,MATCH(#REF!&amp;A108,'TSO500 Script'!$G$2:$G$17,0)),"")</f>
        <v/>
      </c>
      <c r="B110" s="93" t="str">
        <f>IFERROR(INDEX('TSO500 Script'!$AD$2:$AD$17,MATCH(#REF!&amp;B108,'TSO500 Script'!$G$2:$G$17,0)),"")</f>
        <v/>
      </c>
      <c r="C110" s="93" t="str">
        <f>IFERROR(INDEX('TSO500 Script'!$AD$2:$AD$17,MATCH(#REF!&amp;C108,'TSO500 Script'!$G$2:$G$17,0)),"")</f>
        <v/>
      </c>
      <c r="D110" s="93" t="str">
        <f>IFERROR(INDEX('TSO500 Script'!$AD$2:$AD$17,MATCH(#REF!&amp;D108,'TSO500 Script'!$G$2:$G$17,0)),"")</f>
        <v/>
      </c>
      <c r="E110" s="93" t="str">
        <f>IFERROR(INDEX('TSO500 Script'!$AD$2:$AD$17,MATCH(#REF!&amp;E108,'TSO500 Script'!$G$2:$G$17,0)),"")</f>
        <v/>
      </c>
      <c r="F110" s="93" t="str">
        <f>IFERROR(INDEX('TSO500 Script'!$AD$2:$AD$17,MATCH(#REF!&amp;F108,'TSO500 Script'!$G$2:$G$17,0)),"")</f>
        <v/>
      </c>
      <c r="G110" s="31"/>
    </row>
    <row r="111" spans="1:27" x14ac:dyDescent="0.25">
      <c r="A111" s="93" t="str">
        <f>IFERROR(INDEX('TSO500 Script'!$AD$2:$AD$17,MATCH(#REF!&amp;A108,'TSO500 Script'!$G$2:$G$17,0)),"")</f>
        <v/>
      </c>
      <c r="B111" s="93" t="str">
        <f>IFERROR(INDEX('TSO500 Script'!$AD$2:$AD$17,MATCH(#REF!&amp;B108,'TSO500 Script'!$G$2:$G$17,0)),"")</f>
        <v/>
      </c>
      <c r="C111" s="93" t="str">
        <f>IFERROR(INDEX('TSO500 Script'!$AD$2:$AD$17,MATCH(#REF!&amp;C108,'TSO500 Script'!$G$2:$G$17,0)),"")</f>
        <v/>
      </c>
      <c r="D111" s="93" t="str">
        <f>IFERROR(INDEX('TSO500 Script'!$AD$2:$AD$17,MATCH(#REF!&amp;D108,'TSO500 Script'!$G$2:$G$17,0)),"")</f>
        <v/>
      </c>
      <c r="E111" s="93" t="str">
        <f>IFERROR(INDEX('TSO500 Script'!$AD$2:$AD$17,MATCH(#REF!&amp;E108,'TSO500 Script'!$G$2:$G$17,0)),"")</f>
        <v/>
      </c>
      <c r="F111" s="93" t="str">
        <f>IFERROR(INDEX('TSO500 Script'!$AD$2:$AD$17,MATCH(#REF!&amp;F108,'TSO500 Script'!$G$2:$G$17,0)),"")</f>
        <v/>
      </c>
      <c r="G111" s="31"/>
    </row>
    <row r="112" spans="1:27" x14ac:dyDescent="0.25">
      <c r="A112" s="93" t="str">
        <f>IFERROR(INDEX('TSO500 Script'!$AD$2:$AD$17,MATCH(#REF!&amp;A108,'TSO500 Script'!$G$2:$G$17,0)),"")</f>
        <v/>
      </c>
      <c r="B112" s="93" t="str">
        <f>IFERROR(INDEX('TSO500 Script'!$AD$2:$AD$17,MATCH(#REF!&amp;B108,'TSO500 Script'!$G$2:$G$17,0)),"")</f>
        <v/>
      </c>
      <c r="C112" s="93" t="str">
        <f>IFERROR(INDEX('TSO500 Script'!$AD$2:$AD$17,MATCH(#REF!&amp;C108,'TSO500 Script'!$G$2:$G$17,0)),"")</f>
        <v/>
      </c>
      <c r="D112" s="93" t="str">
        <f>IFERROR(INDEX('TSO500 Script'!$AD$2:$AD$17,MATCH(#REF!&amp;D108,'TSO500 Script'!$G$2:$G$17,0)),"")</f>
        <v/>
      </c>
      <c r="E112" s="93" t="str">
        <f>IFERROR(INDEX('TSO500 Script'!$AD$2:$AD$17,MATCH(#REF!&amp;E108,'TSO500 Script'!$G$2:$G$17,0)),"")</f>
        <v/>
      </c>
      <c r="F112" s="93" t="str">
        <f>IFERROR(INDEX('TSO500 Script'!$AD$2:$AD$17,MATCH(#REF!&amp;F108,'TSO500 Script'!$G$2:$G$17,0)),"")</f>
        <v/>
      </c>
      <c r="G112" s="31"/>
    </row>
    <row r="113" spans="1:8" x14ac:dyDescent="0.25">
      <c r="A113" s="93" t="str">
        <f>IFERROR(INDEX('TSO500 Script'!$AD$2:$AD$17,MATCH(#REF!&amp;A108,'TSO500 Script'!$G$2:$G$17,0)),"")</f>
        <v/>
      </c>
      <c r="B113" s="93" t="str">
        <f>IFERROR(INDEX('TSO500 Script'!$AD$2:$AD$17,MATCH(#REF!&amp;B108,'TSO500 Script'!$G$2:$G$17,0)),"")</f>
        <v/>
      </c>
      <c r="C113" s="93" t="str">
        <f>IFERROR(INDEX('TSO500 Script'!$AD$2:$AD$17,MATCH(#REF!&amp;C108,'TSO500 Script'!$G$2:$G$17,0)),"")</f>
        <v/>
      </c>
      <c r="D113" s="93" t="str">
        <f>IFERROR(INDEX('TSO500 Script'!$AD$2:$AD$17,MATCH(#REF!&amp;D108,'TSO500 Script'!$G$2:$G$17,0)),"")</f>
        <v/>
      </c>
      <c r="E113" s="93" t="str">
        <f>IFERROR(INDEX('TSO500 Script'!$AD$2:$AD$17,MATCH(#REF!&amp;E108,'TSO500 Script'!$G$2:$G$17,0)),"")</f>
        <v/>
      </c>
      <c r="F113" s="93" t="str">
        <f>IFERROR(INDEX('TSO500 Script'!$AD$2:$AD$17,MATCH(#REF!&amp;F108,'TSO500 Script'!$G$2:$G$17,0)),"")</f>
        <v/>
      </c>
      <c r="G113" s="31"/>
    </row>
    <row r="114" spans="1:8" ht="15" customHeight="1" x14ac:dyDescent="0.25">
      <c r="A114" s="93" t="str">
        <f>IFERROR(INDEX('TSO500 Script'!$AD$2:$AD$17,MATCH(#REF!&amp;A108,'TSO500 Script'!$G$2:$G$17,0)),"")</f>
        <v/>
      </c>
      <c r="B114" s="93" t="str">
        <f>IFERROR(INDEX('TSO500 Script'!$AD$2:$AD$17,MATCH(#REF!&amp;B108,'TSO500 Script'!$G$2:$G$17,0)),"")</f>
        <v/>
      </c>
      <c r="C114" s="93" t="str">
        <f>IFERROR(INDEX('TSO500 Script'!$AD$2:$AD$17,MATCH(#REF!&amp;C108,'TSO500 Script'!$G$2:$G$17,0)),"")</f>
        <v/>
      </c>
      <c r="D114" s="93" t="str">
        <f>IFERROR(INDEX('TSO500 Script'!$AD$2:$AD$17,MATCH(#REF!&amp;D108,'TSO500 Script'!$G$2:$G$17,0)),"")</f>
        <v/>
      </c>
      <c r="E114" s="93" t="str">
        <f>IFERROR(INDEX('TSO500 Script'!$AD$2:$AD$17,MATCH(#REF!&amp;E108,'TSO500 Script'!$G$2:$G$17,0)),"")</f>
        <v/>
      </c>
      <c r="F114" s="93" t="str">
        <f>IFERROR(INDEX('TSO500 Script'!$AD$2:$AD$17,MATCH(#REF!&amp;F108,'TSO500 Script'!$G$2:$G$17,0)),"")</f>
        <v/>
      </c>
      <c r="G114" s="31"/>
    </row>
    <row r="115" spans="1:8" x14ac:dyDescent="0.25">
      <c r="A115" s="93" t="str">
        <f>IFERROR(INDEX('TSO500 Script'!$AD$2:$AD$17,MATCH(#REF!&amp;A108,'TSO500 Script'!$G$2:$G$17,0)),"")</f>
        <v/>
      </c>
      <c r="B115" s="93" t="str">
        <f>IFERROR(INDEX('TSO500 Script'!$AD$2:$AD$17,MATCH(#REF!&amp;B108,'TSO500 Script'!$G$2:$G$17,0)),"")</f>
        <v/>
      </c>
      <c r="C115" s="93" t="str">
        <f>IFERROR(INDEX('TSO500 Script'!$AD$2:$AD$17,MATCH(#REF!&amp;C108,'TSO500 Script'!$G$2:$G$17,0)),"")</f>
        <v/>
      </c>
      <c r="D115" s="93" t="str">
        <f>IFERROR(INDEX('TSO500 Script'!$AD$2:$AD$17,MATCH(#REF!&amp;D108,'TSO500 Script'!$G$2:$G$17,0)),"")</f>
        <v/>
      </c>
      <c r="E115" s="93" t="str">
        <f>IFERROR(INDEX('TSO500 Script'!$AD$2:$AD$17,MATCH(#REF!&amp;E108,'TSO500 Script'!$G$2:$G$17,0)),"")</f>
        <v/>
      </c>
      <c r="F115" s="93" t="str">
        <f>IFERROR(INDEX('TSO500 Script'!$AD$2:$AD$17,MATCH(#REF!&amp;F108,'TSO500 Script'!$G$2:$G$17,0)),"")</f>
        <v/>
      </c>
      <c r="G115" s="31"/>
    </row>
    <row r="116" spans="1:8" x14ac:dyDescent="0.25">
      <c r="A116" s="93" t="str">
        <f>IFERROR(INDEX('TSO500 Script'!$AD$2:$AD$17,MATCH(#REF!&amp;A108,'TSO500 Script'!$G$2:$G$17,0)),"")</f>
        <v/>
      </c>
      <c r="B116" s="93" t="str">
        <f>IFERROR(INDEX('TSO500 Script'!$AD$2:$AD$17,MATCH(#REF!&amp;B108,'TSO500 Script'!$G$2:$G$17,0)),"")</f>
        <v/>
      </c>
      <c r="C116" s="93" t="str">
        <f>IFERROR(INDEX('TSO500 Script'!$AD$2:$AD$17,MATCH(#REF!&amp;C108,'TSO500 Script'!$G$2:$G$17,0)),"")</f>
        <v/>
      </c>
      <c r="D116" s="93" t="str">
        <f>IFERROR(INDEX('TSO500 Script'!$AD$2:$AD$17,MATCH(#REF!&amp;D108,'TSO500 Script'!$G$2:$G$17,0)),"")</f>
        <v/>
      </c>
      <c r="E116" s="93" t="str">
        <f>IFERROR(INDEX('TSO500 Script'!$AD$2:$AD$17,MATCH(#REF!&amp;E108,'TSO500 Script'!$G$2:$G$17,0)),"")</f>
        <v/>
      </c>
      <c r="F116" s="93" t="str">
        <f>IFERROR(INDEX('TSO500 Script'!$AD$2:$AD$17,MATCH(#REF!&amp;F108,'TSO500 Script'!$G$2:$G$17,0)),"")</f>
        <v/>
      </c>
      <c r="G116" s="31"/>
    </row>
    <row r="117" spans="1:8" x14ac:dyDescent="0.25">
      <c r="A117" s="93"/>
      <c r="B117" s="93"/>
      <c r="C117" s="93"/>
      <c r="D117" s="93"/>
      <c r="E117" s="93"/>
      <c r="F117" s="93"/>
      <c r="G117" s="31"/>
    </row>
    <row r="118" spans="1:8" x14ac:dyDescent="0.25">
      <c r="A118" s="31"/>
      <c r="B118" s="31"/>
      <c r="C118" s="31"/>
      <c r="D118" s="31"/>
      <c r="E118" s="31"/>
      <c r="F118" s="31"/>
      <c r="G118" s="31"/>
    </row>
    <row r="119" spans="1:8" x14ac:dyDescent="0.25">
      <c r="A119" s="31"/>
      <c r="B119" s="31"/>
      <c r="C119" s="31"/>
      <c r="D119" s="31"/>
      <c r="E119" s="31"/>
      <c r="F119" s="31"/>
      <c r="G119" s="31"/>
    </row>
    <row r="120" spans="1:8" x14ac:dyDescent="0.25">
      <c r="A120" s="31"/>
      <c r="B120" s="31"/>
      <c r="C120" s="31"/>
      <c r="D120" s="31"/>
      <c r="E120" s="31"/>
      <c r="F120" s="31"/>
      <c r="G120" s="31"/>
    </row>
    <row r="121" spans="1:8" x14ac:dyDescent="0.25">
      <c r="A121" s="172"/>
      <c r="B121" s="172"/>
      <c r="C121" s="172"/>
      <c r="D121" s="172"/>
      <c r="E121" s="172"/>
      <c r="F121" s="172"/>
      <c r="G121" s="31"/>
    </row>
    <row r="122" spans="1:8" x14ac:dyDescent="0.25">
      <c r="A122" s="93"/>
      <c r="B122" s="93"/>
      <c r="C122" s="93"/>
      <c r="D122" s="93"/>
      <c r="E122" s="93"/>
      <c r="F122" s="93"/>
      <c r="G122" s="31"/>
    </row>
    <row r="123" spans="1:8" x14ac:dyDescent="0.25">
      <c r="A123" s="93" t="str">
        <f>IFERROR(INDEX('TSO500 Script'!$AC$2:$AC$17,MATCH(#REF!&amp;A121,'TSO500 Script'!$G$2:$G$17,0)),"")</f>
        <v/>
      </c>
      <c r="B123" s="93" t="str">
        <f>IFERROR(INDEX('TSO500 Script'!$AC$2:$AC$17,MATCH(#REF!&amp;B121,'TSO500 Script'!$G$2:$G$17,0)),"")</f>
        <v/>
      </c>
      <c r="C123" s="93" t="str">
        <f>IFERROR(INDEX('TSO500 Script'!$AC$2:$AC$17,MATCH(#REF!&amp;C121,'TSO500 Script'!$G$2:$G$17,0)),"")</f>
        <v/>
      </c>
      <c r="D123" s="93" t="str">
        <f>IFERROR(INDEX('TSO500 Script'!$AC$2:$AC$17,MATCH(#REF!&amp;D121,'TSO500 Script'!$G$2:$G$17,0)),"")</f>
        <v/>
      </c>
      <c r="E123" s="93" t="str">
        <f>IFERROR(INDEX('TSO500 Script'!$AC$2:$AC$17,MATCH(#REF!&amp;E121,'TSO500 Script'!$G$2:$G$17,0)),"")</f>
        <v/>
      </c>
      <c r="F123" s="93" t="str">
        <f>IFERROR(INDEX('TSO500 Script'!$AC$2:$AC$17,MATCH(#REF!&amp;F121,'TSO500 Script'!$G$2:$G$17,0)),"")</f>
        <v/>
      </c>
      <c r="G123" s="31"/>
    </row>
    <row r="124" spans="1:8" x14ac:dyDescent="0.25">
      <c r="A124" s="93" t="str">
        <f>IFERROR(INDEX('TSO500 Script'!$AC$2:$AC$17,MATCH(#REF!&amp;A121,'TSO500 Script'!$G$2:$G$17,0)),"")</f>
        <v/>
      </c>
      <c r="B124" s="93" t="str">
        <f>IFERROR(INDEX('TSO500 Script'!$AC$2:$AC$17,MATCH(#REF!&amp;B121,'TSO500 Script'!$G$2:$G$17,0)),"")</f>
        <v/>
      </c>
      <c r="C124" s="93" t="str">
        <f>IFERROR(INDEX('TSO500 Script'!$AC$2:$AC$17,MATCH(#REF!&amp;C121,'TSO500 Script'!$G$2:$G$17,0)),"")</f>
        <v/>
      </c>
      <c r="D124" s="93" t="str">
        <f>IFERROR(INDEX('TSO500 Script'!$AC$2:$AC$17,MATCH(#REF!&amp;D121,'TSO500 Script'!$G$2:$G$17,0)),"")</f>
        <v/>
      </c>
      <c r="E124" s="93" t="str">
        <f>IFERROR(INDEX('TSO500 Script'!$AC$2:$AC$17,MATCH(#REF!&amp;E121,'TSO500 Script'!$G$2:$G$17,0)),"")</f>
        <v/>
      </c>
      <c r="F124" s="93" t="str">
        <f>IFERROR(INDEX('TSO500 Script'!$AC$2:$AC$17,MATCH(#REF!&amp;F121,'TSO500 Script'!$G$2:$G$17,0)),"")</f>
        <v/>
      </c>
      <c r="G124" s="31"/>
    </row>
    <row r="125" spans="1:8" x14ac:dyDescent="0.25">
      <c r="A125" s="93" t="str">
        <f>IFERROR(INDEX('TSO500 Script'!$AC$2:$AC$17,MATCH(#REF!&amp;A121,'TSO500 Script'!$G$2:$G$17,0)),"")</f>
        <v/>
      </c>
      <c r="B125" s="93" t="str">
        <f>IFERROR(INDEX('TSO500 Script'!$AC$2:$AC$17,MATCH(#REF!&amp;B121,'TSO500 Script'!$G$2:$G$17,0)),"")</f>
        <v/>
      </c>
      <c r="C125" s="93" t="str">
        <f>IFERROR(INDEX('TSO500 Script'!$AC$2:$AC$17,MATCH(#REF!&amp;C121,'TSO500 Script'!$G$2:$G$17,0)),"")</f>
        <v/>
      </c>
      <c r="D125" s="93" t="str">
        <f>IFERROR(INDEX('TSO500 Script'!$AC$2:$AC$17,MATCH(#REF!&amp;D121,'TSO500 Script'!$G$2:$G$17,0)),"")</f>
        <v/>
      </c>
      <c r="E125" s="93" t="str">
        <f>IFERROR(INDEX('TSO500 Script'!$AC$2:$AC$17,MATCH(#REF!&amp;E121,'TSO500 Script'!$G$2:$G$17,0)),"")</f>
        <v/>
      </c>
      <c r="F125" s="93" t="str">
        <f>IFERROR(INDEX('TSO500 Script'!$AC$2:$AC$17,MATCH(#REF!&amp;F121,'TSO500 Script'!$G$2:$G$17,0)),"")</f>
        <v/>
      </c>
      <c r="G125" s="31"/>
    </row>
    <row r="126" spans="1:8" x14ac:dyDescent="0.25">
      <c r="A126" s="93" t="str">
        <f>IFERROR(INDEX('TSO500 Script'!$AC$2:$AC$17,MATCH(#REF!&amp;A121,'TSO500 Script'!$G$2:$G$17,0)),"")</f>
        <v/>
      </c>
      <c r="B126" s="93" t="str">
        <f>IFERROR(INDEX('TSO500 Script'!$AC$2:$AC$17,MATCH(#REF!&amp;B121,'TSO500 Script'!$G$2:$G$17,0)),"")</f>
        <v/>
      </c>
      <c r="C126" s="93" t="str">
        <f>IFERROR(INDEX('TSO500 Script'!$AC$2:$AC$17,MATCH(#REF!&amp;C121,'TSO500 Script'!$G$2:$G$17,0)),"")</f>
        <v/>
      </c>
      <c r="D126" s="93" t="str">
        <f>IFERROR(INDEX('TSO500 Script'!$AC$2:$AC$17,MATCH(#REF!&amp;D121,'TSO500 Script'!$G$2:$G$17,0)),"")</f>
        <v/>
      </c>
      <c r="E126" s="93" t="str">
        <f>IFERROR(INDEX('TSO500 Script'!$AC$2:$AC$17,MATCH(#REF!&amp;E121,'TSO500 Script'!$G$2:$G$17,0)),"")</f>
        <v/>
      </c>
      <c r="F126" s="93" t="str">
        <f>IFERROR(INDEX('TSO500 Script'!$AC$2:$AC$17,MATCH(#REF!&amp;F121,'TSO500 Script'!$G$2:$G$17,0)),"")</f>
        <v/>
      </c>
      <c r="G126" s="31"/>
    </row>
    <row r="127" spans="1:8" x14ac:dyDescent="0.25">
      <c r="A127" s="31"/>
      <c r="B127" s="93" t="str">
        <f>IFERROR(INDEX('TSO500 Script'!$AC$2:$AC$17,MATCH(#REF!&amp;A121,'TSO500 Script'!$G$2:$G$17,0)),"")</f>
        <v/>
      </c>
      <c r="C127" s="93" t="str">
        <f>IFERROR(INDEX('TSO500 Script'!$AC$2:$AC$17,MATCH(#REF!&amp;B121,'TSO500 Script'!$G$2:$G$17,0)),"")</f>
        <v/>
      </c>
      <c r="D127" s="93" t="str">
        <f>IFERROR(INDEX('TSO500 Script'!$AC$2:$AC$17,MATCH(#REF!&amp;C121,'TSO500 Script'!$G$2:$G$17,0)),"")</f>
        <v/>
      </c>
      <c r="E127" s="93" t="str">
        <f>IFERROR(INDEX('TSO500 Script'!$AC$2:$AC$17,MATCH(#REF!&amp;D121,'TSO500 Script'!$G$2:$G$17,0)),"")</f>
        <v/>
      </c>
      <c r="F127" s="93" t="str">
        <f>IFERROR(INDEX('TSO500 Script'!$AC$2:$AC$17,MATCH(#REF!&amp;E121,'TSO500 Script'!$G$2:$G$17,0)),"")</f>
        <v/>
      </c>
      <c r="G127" s="93" t="str">
        <f>IFERROR(INDEX('TSO500 Script'!$AC$2:$AC$17,MATCH(#REF!&amp;F121,'TSO500 Script'!$G$2:$G$17,0)),"")</f>
        <v/>
      </c>
      <c r="H127" s="31"/>
    </row>
    <row r="128" spans="1:8" x14ac:dyDescent="0.25">
      <c r="A128" s="31"/>
      <c r="B128" s="93" t="str">
        <f>IFERROR(INDEX('TSO500 Script'!$AC$2:$AC$17,MATCH(#REF!&amp;A121,'TSO500 Script'!$G$2:$G$17,0)),"")</f>
        <v/>
      </c>
      <c r="C128" s="93" t="str">
        <f>IFERROR(INDEX('TSO500 Script'!$AC$2:$AC$17,MATCH(#REF!&amp;B121,'TSO500 Script'!$G$2:$G$17,0)),"")</f>
        <v/>
      </c>
      <c r="D128" s="93" t="str">
        <f>IFERROR(INDEX('TSO500 Script'!$AC$2:$AC$17,MATCH(#REF!&amp;C121,'TSO500 Script'!$G$2:$G$17,0)),"")</f>
        <v/>
      </c>
      <c r="E128" s="93" t="str">
        <f>IFERROR(INDEX('TSO500 Script'!$AC$2:$AC$17,MATCH(#REF!&amp;D121,'TSO500 Script'!$G$2:$G$17,0)),"")</f>
        <v/>
      </c>
      <c r="F128" s="93" t="str">
        <f>IFERROR(INDEX('TSO500 Script'!$AC$2:$AC$17,MATCH(#REF!&amp;E121,'TSO500 Script'!$G$2:$G$17,0)),"")</f>
        <v/>
      </c>
      <c r="G128" s="93" t="str">
        <f>IFERROR(INDEX('TSO500 Script'!$AC$2:$AC$17,MATCH(#REF!&amp;F121,'TSO500 Script'!$G$2:$G$17,0)),"")</f>
        <v/>
      </c>
      <c r="H128" s="31"/>
    </row>
    <row r="129" spans="1:32" x14ac:dyDescent="0.25">
      <c r="A129" s="172"/>
      <c r="B129" s="93" t="str">
        <f>IFERROR(INDEX('TSO500 Script'!$AC$2:$AC$17,MATCH(#REF!&amp;A121,'TSO500 Script'!$G$2:$G$17,0)),"")</f>
        <v/>
      </c>
      <c r="C129" s="93" t="str">
        <f>IFERROR(INDEX('TSO500 Script'!$AC$2:$AC$17,MATCH(#REF!&amp;B121,'TSO500 Script'!$G$2:$G$17,0)),"")</f>
        <v/>
      </c>
      <c r="D129" s="93" t="str">
        <f>IFERROR(INDEX('TSO500 Script'!$AC$2:$AC$17,MATCH(#REF!&amp;C121,'TSO500 Script'!$G$2:$G$17,0)),"")</f>
        <v/>
      </c>
      <c r="E129" s="93" t="str">
        <f>IFERROR(INDEX('TSO500 Script'!$AC$2:$AC$17,MATCH(#REF!&amp;D121,'TSO500 Script'!$G$2:$G$17,0)),"")</f>
        <v/>
      </c>
      <c r="F129" s="93" t="str">
        <f>IFERROR(INDEX('TSO500 Script'!$AC$2:$AC$17,MATCH(#REF!&amp;E121,'TSO500 Script'!$G$2:$G$17,0)),"")</f>
        <v/>
      </c>
      <c r="G129" s="93" t="str">
        <f>IFERROR(INDEX('TSO500 Script'!$AC$2:$AC$17,MATCH(#REF!&amp;F121,'TSO500 Script'!$G$2:$G$17,0)),"")</f>
        <v/>
      </c>
      <c r="H129" s="31"/>
    </row>
    <row r="130" spans="1:32" x14ac:dyDescent="0.25">
      <c r="A130" s="93"/>
      <c r="B130" s="93"/>
      <c r="C130" s="93"/>
      <c r="D130" s="93"/>
      <c r="E130" s="93"/>
      <c r="F130" s="93"/>
      <c r="G130" s="93"/>
      <c r="H130" s="31"/>
    </row>
    <row r="131" spans="1:32" x14ac:dyDescent="0.25">
      <c r="A131" s="93"/>
      <c r="B131" s="93"/>
      <c r="C131" s="93"/>
      <c r="D131" s="93"/>
      <c r="E131" s="93"/>
      <c r="F131" s="93"/>
      <c r="G131" s="93"/>
    </row>
    <row r="132" spans="1:32" x14ac:dyDescent="0.25">
      <c r="A132" s="93"/>
      <c r="B132" s="31"/>
      <c r="C132" s="31"/>
      <c r="D132" s="31"/>
      <c r="E132" s="31"/>
      <c r="F132" s="31"/>
      <c r="G132" s="31"/>
    </row>
    <row r="133" spans="1:32" x14ac:dyDescent="0.25">
      <c r="A133" s="93"/>
      <c r="B133" s="31"/>
      <c r="C133" s="31"/>
      <c r="D133" s="31"/>
      <c r="E133" s="31"/>
      <c r="F133" s="31"/>
      <c r="G133" s="31"/>
    </row>
    <row r="134" spans="1:32" x14ac:dyDescent="0.25">
      <c r="A134" s="93"/>
      <c r="B134" s="172"/>
      <c r="C134" s="172"/>
      <c r="D134" s="172"/>
      <c r="E134" s="172"/>
      <c r="F134" s="172"/>
      <c r="G134" s="172"/>
    </row>
    <row r="135" spans="1:32" ht="15" customHeight="1" x14ac:dyDescent="0.25">
      <c r="A135" s="93"/>
      <c r="B135" s="93"/>
      <c r="C135" s="93"/>
      <c r="D135" s="93"/>
      <c r="E135" s="93"/>
      <c r="F135" s="93"/>
      <c r="G135" s="93"/>
    </row>
    <row r="136" spans="1:32" x14ac:dyDescent="0.25">
      <c r="A136" s="93"/>
      <c r="B136" s="93"/>
      <c r="C136" s="93"/>
      <c r="D136" s="93"/>
      <c r="E136" s="93"/>
      <c r="F136" s="93"/>
      <c r="G136" s="93"/>
    </row>
    <row r="137" spans="1:32" x14ac:dyDescent="0.25">
      <c r="A137" s="93"/>
      <c r="B137" s="93"/>
      <c r="C137" s="93"/>
      <c r="D137" s="93"/>
      <c r="E137" s="93"/>
      <c r="F137" s="93"/>
      <c r="G137" s="93"/>
    </row>
    <row r="138" spans="1:32" x14ac:dyDescent="0.25">
      <c r="B138" s="93"/>
      <c r="C138" s="93"/>
      <c r="D138" s="93"/>
      <c r="E138" s="93"/>
      <c r="F138" s="93"/>
      <c r="G138" s="93"/>
    </row>
    <row r="139" spans="1:32" x14ac:dyDescent="0.25">
      <c r="B139" s="93"/>
      <c r="C139" s="93"/>
      <c r="D139" s="93"/>
      <c r="E139" s="93"/>
      <c r="F139" s="93"/>
      <c r="G139" s="93"/>
    </row>
    <row r="140" spans="1:32" x14ac:dyDescent="0.25">
      <c r="H140" s="93"/>
      <c r="I140" s="93"/>
      <c r="J140" s="93"/>
      <c r="K140" s="93"/>
      <c r="L140" s="93"/>
      <c r="M140" s="93"/>
    </row>
    <row r="141" spans="1:32" x14ac:dyDescent="0.25">
      <c r="H141" s="93"/>
      <c r="I141" s="93"/>
      <c r="J141" s="93"/>
      <c r="K141" s="93"/>
      <c r="L141" s="93"/>
      <c r="M141" s="93"/>
    </row>
    <row r="142" spans="1:32" x14ac:dyDescent="0.25">
      <c r="H142" s="93"/>
      <c r="I142" s="93"/>
      <c r="J142" s="93"/>
      <c r="K142" s="93"/>
      <c r="L142" s="93"/>
      <c r="M142" s="93"/>
    </row>
    <row r="143" spans="1:32" x14ac:dyDescent="0.25">
      <c r="A143" s="38" t="s">
        <v>333</v>
      </c>
      <c r="B143" s="36" t="e">
        <f ca="1">IF($C10="","",INDEX('TSO500 Booking'!$C$9:$C$24,MATCH('Samples Dilution + Norm'!C10,'TSO500 Booking'!$J$9:$J$24,0))&amp;" "&amp;INDEX('TSO500 Booking'!$D$9:$D$24,MATCH('Samples Dilution + Norm'!$C10,'TSO500 Booking'!$J$9:$J$24,0)))</f>
        <v>#N/A</v>
      </c>
      <c r="C143" s="36" t="str">
        <f>IF('TSO500 Booking'!H11='Samples Dilution + Norm'!$A$2,'TSO500 Booking'!J11,"")</f>
        <v/>
      </c>
      <c r="AE143" t="s">
        <v>346</v>
      </c>
      <c r="AF143">
        <v>290</v>
      </c>
    </row>
    <row r="144" spans="1:32" x14ac:dyDescent="0.25">
      <c r="A144" s="38" t="s">
        <v>334</v>
      </c>
      <c r="B144" s="36" t="e">
        <f ca="1">IF($C11="","",INDEX('TSO500 Booking'!$C$9:$C$24,MATCH('Samples Dilution + Norm'!C11,'TSO500 Booking'!$J$9:$J$24,0))&amp;" "&amp;INDEX('TSO500 Booking'!$D$9:$D$24,MATCH('Samples Dilution + Norm'!$C11,'TSO500 Booking'!$J$9:$J$24,0)))</f>
        <v>#N/A</v>
      </c>
      <c r="C144" s="36" t="str">
        <f>IF('TSO500 Booking'!H12='Samples Dilution + Norm'!$A$2,'TSO500 Booking'!J12,"")</f>
        <v/>
      </c>
      <c r="AE144" t="s">
        <v>347</v>
      </c>
      <c r="AF144">
        <v>13</v>
      </c>
    </row>
    <row r="145" spans="1:10" x14ac:dyDescent="0.25">
      <c r="A145" s="38" t="s">
        <v>335</v>
      </c>
      <c r="B145" s="36" t="e">
        <f ca="1">IF($C12="","",INDEX('TSO500 Booking'!$C$9:$C$24,MATCH('Samples Dilution + Norm'!C12,'TSO500 Booking'!$J$9:$J$24,0))&amp;" "&amp;INDEX('TSO500 Booking'!$D$9:$D$24,MATCH('Samples Dilution + Norm'!$C12,'TSO500 Booking'!$J$9:$J$24,0)))</f>
        <v>#N/A</v>
      </c>
      <c r="C145" s="36" t="str">
        <f>IF('TSO500 Booking'!H13='Samples Dilution + Norm'!$A$2,'TSO500 Booking'!J13,"")</f>
        <v/>
      </c>
    </row>
    <row r="146" spans="1:10" x14ac:dyDescent="0.25">
      <c r="A146" s="38" t="s">
        <v>336</v>
      </c>
      <c r="B146" s="36" t="e">
        <f ca="1">IF($C13="","",INDEX('TSO500 Booking'!$C$9:$C$24,MATCH('Samples Dilution + Norm'!C13,'TSO500 Booking'!$J$9:$J$24,0))&amp;" "&amp;INDEX('TSO500 Booking'!$D$9:$D$24,MATCH('Samples Dilution + Norm'!$C13,'TSO500 Booking'!$J$9:$J$24,0)))</f>
        <v>#N/A</v>
      </c>
      <c r="C146" s="36" t="str">
        <f>IF('TSO500 Booking'!H14='Samples Dilution + Norm'!$A$2,'TSO500 Booking'!J14,"")</f>
        <v/>
      </c>
      <c r="J146" t="str">
        <f t="shared" ref="J146:J160" si="39">IF(L8="ACCEPT","Nice job!","")</f>
        <v/>
      </c>
    </row>
    <row r="147" spans="1:10" x14ac:dyDescent="0.25">
      <c r="A147" s="38" t="s">
        <v>337</v>
      </c>
      <c r="B147" s="36" t="e">
        <f ca="1">IF($C14="","",INDEX('TSO500 Booking'!$C$9:$C$24,MATCH('Samples Dilution + Norm'!C14,'TSO500 Booking'!$J$9:$J$24,0))&amp;" "&amp;INDEX('TSO500 Booking'!$D$9:$D$24,MATCH('Samples Dilution + Norm'!$C14,'TSO500 Booking'!$J$9:$J$24,0)))</f>
        <v>#N/A</v>
      </c>
      <c r="C147" s="36" t="str">
        <f>IF('TSO500 Booking'!H15='Samples Dilution + Norm'!$A$2,'TSO500 Booking'!J15,"")</f>
        <v/>
      </c>
      <c r="J147" t="str">
        <f t="shared" si="39"/>
        <v/>
      </c>
    </row>
    <row r="148" spans="1:10" x14ac:dyDescent="0.25">
      <c r="A148" s="38" t="s">
        <v>338</v>
      </c>
      <c r="B148" s="36" t="e">
        <f ca="1">IF($C15="","",INDEX('TSO500 Booking'!$C$9:$C$24,MATCH('Samples Dilution + Norm'!C15,'TSO500 Booking'!$J$9:$J$24,0))&amp;" "&amp;INDEX('TSO500 Booking'!$D$9:$D$24,MATCH('Samples Dilution + Norm'!$C15,'TSO500 Booking'!$J$9:$J$24,0)))</f>
        <v>#N/A</v>
      </c>
      <c r="C148" s="36" t="str">
        <f>IF('TSO500 Booking'!H16='Samples Dilution + Norm'!$A$2,'TSO500 Booking'!J16,"")</f>
        <v/>
      </c>
      <c r="J148" t="str">
        <f t="shared" si="39"/>
        <v/>
      </c>
    </row>
    <row r="149" spans="1:10" x14ac:dyDescent="0.25">
      <c r="A149" s="38" t="s">
        <v>339</v>
      </c>
      <c r="B149" s="36" t="e">
        <f ca="1">IF($C16="","",INDEX('TSO500 Booking'!$C$9:$C$24,MATCH('Samples Dilution + Norm'!C16,'TSO500 Booking'!$J$9:$J$24,0))&amp;" "&amp;INDEX('TSO500 Booking'!$D$9:$D$24,MATCH('Samples Dilution + Norm'!$C16,'TSO500 Booking'!$J$9:$J$24,0)))</f>
        <v>#N/A</v>
      </c>
      <c r="C149" s="36" t="str">
        <f>IF('TSO500 Booking'!H17='Samples Dilution + Norm'!$A$2,'TSO500 Booking'!J17,"")</f>
        <v/>
      </c>
      <c r="J149" t="str">
        <f t="shared" si="39"/>
        <v/>
      </c>
    </row>
    <row r="150" spans="1:10" x14ac:dyDescent="0.25">
      <c r="A150" s="38" t="s">
        <v>340</v>
      </c>
      <c r="B150" s="36" t="e">
        <f ca="1">IF($C17="","",INDEX('TSO500 Booking'!$C$9:$C$24,MATCH('Samples Dilution + Norm'!C17,'TSO500 Booking'!$J$9:$J$24,0))&amp;" "&amp;INDEX('TSO500 Booking'!$D$9:$D$24,MATCH('Samples Dilution + Norm'!$C17,'TSO500 Booking'!$J$9:$J$24,0)))</f>
        <v>#N/A</v>
      </c>
      <c r="C150" s="36" t="str">
        <f>IF('TSO500 Booking'!H18='Samples Dilution + Norm'!$A$2,'TSO500 Booking'!J18,"")</f>
        <v/>
      </c>
      <c r="J150" t="str">
        <f t="shared" si="39"/>
        <v/>
      </c>
    </row>
    <row r="151" spans="1:10" x14ac:dyDescent="0.25">
      <c r="A151" s="38" t="s">
        <v>162</v>
      </c>
      <c r="B151" s="36" t="e">
        <f ca="1">IF($C18="","",INDEX('TSO500 Booking'!$C$9:$C$24,MATCH('Samples Dilution + Norm'!C18,'TSO500 Booking'!$J$9:$J$24,0))&amp;" "&amp;INDEX('TSO500 Booking'!$D$9:$D$24,MATCH('Samples Dilution + Norm'!$C18,'TSO500 Booking'!$J$9:$J$24,0)))</f>
        <v>#N/A</v>
      </c>
      <c r="C151" s="36" t="str">
        <f>IF('TSO500 Booking'!H19='Samples Dilution + Norm'!$A$2,'TSO500 Booking'!J19,"")</f>
        <v/>
      </c>
      <c r="J151" t="str">
        <f t="shared" si="39"/>
        <v/>
      </c>
    </row>
    <row r="152" spans="1:10" x14ac:dyDescent="0.25">
      <c r="A152" s="38" t="s">
        <v>341</v>
      </c>
      <c r="B152" s="36" t="e">
        <f ca="1">IF($C19="","",INDEX('TSO500 Booking'!$C$9:$C$24,MATCH('Samples Dilution + Norm'!C19,'TSO500 Booking'!$J$9:$J$24,0))&amp;" "&amp;INDEX('TSO500 Booking'!$D$9:$D$24,MATCH('Samples Dilution + Norm'!$C19,'TSO500 Booking'!$J$9:$J$24,0)))</f>
        <v>#N/A</v>
      </c>
      <c r="C152" s="36" t="str">
        <f>IF('TSO500 Booking'!H20='Samples Dilution + Norm'!$A$2,'TSO500 Booking'!J20,"")</f>
        <v/>
      </c>
      <c r="J152" t="str">
        <f t="shared" si="39"/>
        <v/>
      </c>
    </row>
    <row r="153" spans="1:10" x14ac:dyDescent="0.25">
      <c r="A153" s="38" t="s">
        <v>342</v>
      </c>
      <c r="B153" s="36" t="e">
        <f ca="1">IF($C20="","",INDEX('TSO500 Booking'!$C$9:$C$24,MATCH('Samples Dilution + Norm'!C20,'TSO500 Booking'!$J$9:$J$24,0))&amp;" "&amp;INDEX('TSO500 Booking'!$D$9:$D$24,MATCH('Samples Dilution + Norm'!$C20,'TSO500 Booking'!$J$9:$J$24,0)))</f>
        <v>#N/A</v>
      </c>
      <c r="C153" s="36" t="str">
        <f>IF('TSO500 Booking'!H21='Samples Dilution + Norm'!$A$2,'TSO500 Booking'!J21,"")</f>
        <v/>
      </c>
      <c r="J153" t="str">
        <f t="shared" si="39"/>
        <v/>
      </c>
    </row>
    <row r="154" spans="1:10" x14ac:dyDescent="0.25">
      <c r="A154" s="38" t="s">
        <v>343</v>
      </c>
      <c r="B154" s="36" t="e">
        <f ca="1">IF($C21="","",INDEX('TSO500 Booking'!$C$9:$C$24,MATCH('Samples Dilution + Norm'!C21,'TSO500 Booking'!$J$9:$J$24,0))&amp;" "&amp;INDEX('TSO500 Booking'!$D$9:$D$24,MATCH('Samples Dilution + Norm'!$C21,'TSO500 Booking'!$J$9:$J$24,0)))</f>
        <v>#N/A</v>
      </c>
      <c r="C154" s="36" t="str">
        <f>IF('TSO500 Booking'!H22='Samples Dilution + Norm'!$A$2,'TSO500 Booking'!J22,"")</f>
        <v/>
      </c>
      <c r="J154" t="str">
        <f t="shared" si="39"/>
        <v/>
      </c>
    </row>
    <row r="155" spans="1:10" x14ac:dyDescent="0.25">
      <c r="A155" s="38" t="s">
        <v>344</v>
      </c>
      <c r="B155" s="36" t="e">
        <f ca="1">IF($C22="","",INDEX('TSO500 Booking'!$C$9:$C$24,MATCH('Samples Dilution + Norm'!C22,'TSO500 Booking'!$J$9:$J$24,0))&amp;" "&amp;INDEX('TSO500 Booking'!$D$9:$D$24,MATCH('Samples Dilution + Norm'!$C22,'TSO500 Booking'!$J$9:$J$24,0)))</f>
        <v>#N/A</v>
      </c>
      <c r="C155" s="36" t="str">
        <f>IF('TSO500 Booking'!H23='Samples Dilution + Norm'!$A$2,'TSO500 Booking'!J23,"")</f>
        <v/>
      </c>
      <c r="J155" t="str">
        <f t="shared" si="39"/>
        <v/>
      </c>
    </row>
    <row r="156" spans="1:10" ht="15.75" thickBot="1" x14ac:dyDescent="0.3">
      <c r="A156" s="40"/>
      <c r="B156" s="41"/>
      <c r="C156" s="41"/>
      <c r="J156" t="str">
        <f t="shared" si="39"/>
        <v/>
      </c>
    </row>
    <row r="157" spans="1:10" x14ac:dyDescent="0.25">
      <c r="J157" t="str">
        <f t="shared" si="39"/>
        <v/>
      </c>
    </row>
    <row r="158" spans="1:10" x14ac:dyDescent="0.25">
      <c r="J158" t="str">
        <f t="shared" si="39"/>
        <v/>
      </c>
    </row>
    <row r="159" spans="1:10" x14ac:dyDescent="0.25">
      <c r="J159" t="str">
        <f t="shared" si="39"/>
        <v/>
      </c>
    </row>
    <row r="160" spans="1:10" x14ac:dyDescent="0.25">
      <c r="J160" t="str">
        <f t="shared" si="39"/>
        <v/>
      </c>
    </row>
  </sheetData>
  <sheetProtection algorithmName="SHA-512" hashValue="KiJatYz0HCAgNsNiytJSAyrgaLcHS+HeYzMuEmGJYjqEBrka/CFljjeoBy488ln42ACuR4DdP8ySzqzTINOF6g==" saltValue="b93WsjOhseb1QQWBfR34ag==" spinCount="100000" sheet="1" objects="1" scenarios="1"/>
  <mergeCells count="5">
    <mergeCell ref="H1:I1"/>
    <mergeCell ref="X1:Y1"/>
    <mergeCell ref="L6:N6"/>
    <mergeCell ref="X6:Y6"/>
    <mergeCell ref="H6:I6"/>
  </mergeCells>
  <conditionalFormatting sqref="B127:G131 A122:F126">
    <cfRule type="notContainsBlanks" dxfId="59" priority="60">
      <formula>LEN(TRIM(A122))&gt;0</formula>
    </cfRule>
  </conditionalFormatting>
  <conditionalFormatting sqref="A109:F117">
    <cfRule type="notContainsBlanks" dxfId="58" priority="61">
      <formula>LEN(TRIM(A109))&gt;0</formula>
    </cfRule>
  </conditionalFormatting>
  <conditionalFormatting sqref="H140:M142 B135:G139 A130:A137">
    <cfRule type="containsText" dxfId="57" priority="54" operator="containsText" text="DNA">
      <formula>NOT(ISERROR(SEARCH("DNA",A130)))</formula>
    </cfRule>
    <cfRule type="containsText" dxfId="56" priority="55" operator="containsText" text="RNA">
      <formula>NOT(ISERROR(SEARCH("RNA",A130)))</formula>
    </cfRule>
  </conditionalFormatting>
  <conditionalFormatting sqref="J7:L7 A143:A148 B143:B156 J40:L103">
    <cfRule type="containsText" dxfId="55" priority="50" operator="containsText" text="DILUTE">
      <formula>NOT(ISERROR(SEARCH("DILUTE",A7)))</formula>
    </cfRule>
    <cfRule type="containsText" dxfId="54" priority="51" operator="containsText" text="FRAGMENT">
      <formula>NOT(ISERROR(SEARCH("FRAGMENT",A7)))</formula>
    </cfRule>
    <cfRule type="containsText" dxfId="53" priority="52" operator="containsText" text="ACCEPT">
      <formula>NOT(ISERROR(SEARCH("ACCEPT",A7)))</formula>
    </cfRule>
    <cfRule type="containsText" dxfId="52" priority="53" operator="containsText" text="ACCEPT">
      <formula>NOT(ISERROR(SEARCH("ACCEPT",A7)))</formula>
    </cfRule>
  </conditionalFormatting>
  <conditionalFormatting sqref="H41:I103">
    <cfRule type="cellIs" dxfId="51" priority="44" operator="between">
      <formula>12.1</formula>
      <formula>10000000000000000</formula>
    </cfRule>
    <cfRule type="cellIs" dxfId="50" priority="46" operator="between">
      <formula>-100000000000000</formula>
      <formula>-0.1</formula>
    </cfRule>
  </conditionalFormatting>
  <conditionalFormatting sqref="E2">
    <cfRule type="containsBlanks" dxfId="49" priority="37">
      <formula>LEN(TRIM(E2))=0</formula>
    </cfRule>
  </conditionalFormatting>
  <conditionalFormatting sqref="E3">
    <cfRule type="containsBlanks" dxfId="48" priority="36">
      <formula>LEN(TRIM(E3))=0</formula>
    </cfRule>
  </conditionalFormatting>
  <conditionalFormatting sqref="U2">
    <cfRule type="containsBlanks" dxfId="47" priority="35">
      <formula>LEN(TRIM(U2))=0</formula>
    </cfRule>
  </conditionalFormatting>
  <conditionalFormatting sqref="U3">
    <cfRule type="containsBlanks" dxfId="46" priority="34">
      <formula>LEN(TRIM(U3))=0</formula>
    </cfRule>
  </conditionalFormatting>
  <conditionalFormatting sqref="U4">
    <cfRule type="containsBlanks" dxfId="45" priority="33">
      <formula>LEN(TRIM(U4))=0</formula>
    </cfRule>
  </conditionalFormatting>
  <conditionalFormatting sqref="X40:Y103">
    <cfRule type="cellIs" dxfId="44" priority="29" operator="between">
      <formula>8.51</formula>
      <formula>1000000000000000</formula>
    </cfRule>
    <cfRule type="cellIs" dxfId="43" priority="30" operator="between">
      <formula>-1000000000000</formula>
      <formula>-0.01</formula>
    </cfRule>
  </conditionalFormatting>
  <conditionalFormatting sqref="X8:Y39">
    <cfRule type="cellIs" dxfId="42" priority="19" operator="between">
      <formula>8.51</formula>
      <formula>1000000000000000</formula>
    </cfRule>
    <cfRule type="cellIs" dxfId="41" priority="20" operator="between">
      <formula>-1000000000000</formula>
      <formula>-0.01</formula>
    </cfRule>
  </conditionalFormatting>
  <conditionalFormatting sqref="L8:L39">
    <cfRule type="containsText" dxfId="40" priority="13" operator="containsText" text="DILUTE">
      <formula>NOT(ISERROR(SEARCH("DILUTE",L8)))</formula>
    </cfRule>
    <cfRule type="containsText" dxfId="39" priority="14" operator="containsText" text="FRAGMENT">
      <formula>NOT(ISERROR(SEARCH("FRAGMENT",L8)))</formula>
    </cfRule>
    <cfRule type="containsText" dxfId="38" priority="15" operator="containsText" text="ACCEPT">
      <formula>NOT(ISERROR(SEARCH("ACCEPT",L8)))</formula>
    </cfRule>
    <cfRule type="containsText" dxfId="37" priority="16" operator="containsText" text="ACCEPT">
      <formula>NOT(ISERROR(SEARCH("ACCEPT",L8)))</formula>
    </cfRule>
  </conditionalFormatting>
  <conditionalFormatting sqref="H8:I40">
    <cfRule type="cellIs" dxfId="36" priority="11" operator="between">
      <formula>12.1</formula>
      <formula>10000000000000000</formula>
    </cfRule>
    <cfRule type="cellIs" dxfId="35" priority="12" operator="between">
      <formula>-100000000000000</formula>
      <formula>-0.1</formula>
    </cfRule>
  </conditionalFormatting>
  <conditionalFormatting sqref="J8:K39">
    <cfRule type="containsText" dxfId="34" priority="7" operator="containsText" text="DILUTE">
      <formula>NOT(ISERROR(SEARCH("DILUTE",J8)))</formula>
    </cfRule>
    <cfRule type="containsText" dxfId="33" priority="8" operator="containsText" text="FRAGMENT">
      <formula>NOT(ISERROR(SEARCH("FRAGMENT",J8)))</formula>
    </cfRule>
    <cfRule type="containsText" dxfId="32" priority="9" operator="containsText" text="ACCEPT">
      <formula>NOT(ISERROR(SEARCH("ACCEPT",J8)))</formula>
    </cfRule>
    <cfRule type="containsText" dxfId="31" priority="10" operator="containsText" text="ACCEPT">
      <formula>NOT(ISERROR(SEARCH("ACCEPT",J8)))</formula>
    </cfRule>
  </conditionalFormatting>
  <conditionalFormatting sqref="F1:I3">
    <cfRule type="expression" dxfId="30" priority="6">
      <formula>$G$3="Select workflow type"</formula>
    </cfRule>
  </conditionalFormatting>
  <conditionalFormatting sqref="V1:Y3">
    <cfRule type="expression" dxfId="29" priority="5">
      <formula>$W$3="Select workflow type"</formula>
    </cfRule>
  </conditionalFormatting>
  <conditionalFormatting sqref="G3">
    <cfRule type="cellIs" dxfId="28" priority="3" operator="equal">
      <formula>"Automated"</formula>
    </cfRule>
    <cfRule type="cellIs" dxfId="27" priority="4" operator="equal">
      <formula>"Manual"</formula>
    </cfRule>
  </conditionalFormatting>
  <conditionalFormatting sqref="W3">
    <cfRule type="cellIs" dxfId="26" priority="1" operator="equal">
      <formula>"Automated"</formula>
    </cfRule>
    <cfRule type="cellIs" dxfId="25" priority="2" operator="equal">
      <formula>"Manual"</formula>
    </cfRule>
  </conditionalFormatting>
  <dataValidations disablePrompts="1" count="1">
    <dataValidation type="custom" allowBlank="1" showInputMessage="1" showErrorMessage="1" errorTitle="Incorrect date format" error="Please enter the date as DD/MM/YYY" sqref="E3 U3:U4" xr:uid="{00000000-0002-0000-0300-000000000000}">
      <formula1>AND(ISNUMBER(E3),LEFT(CELL("format",E3),1)="D")</formula1>
    </dataValidation>
  </dataValidations>
  <pageMargins left="0.70866141732283472" right="0.70866141732283472" top="0.74803149606299213" bottom="0.74803149606299213" header="0.31496062992125984" footer="0.31496062992125984"/>
  <pageSetup paperSize="9" scale="30" orientation="landscape" r:id="rId1"/>
  <headerFooter>
    <oddFooter xml:space="preserve">&amp;L&amp;9Bristol Genetics Laboratory     
BGL/TECH/NGS/FORM/2 V3
Active date of this version:  14/02/2023&amp;C&amp;9Owner: HTF USER&amp;R&amp;9Approver: HTF USER
</oddFooter>
  </headerFooter>
  <rowBreaks count="1" manualBreakCount="1">
    <brk id="23" max="16383" man="1"/>
  </rowBreaks>
  <colBreaks count="3" manualBreakCount="3">
    <brk id="1" max="102" man="1"/>
    <brk id="13" max="1048575" man="1"/>
    <brk id="1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2FE14-9340-48F7-B87C-590A761FF4D6}">
  <sheetPr>
    <pageSetUpPr fitToPage="1"/>
  </sheetPr>
  <dimension ref="A1:AA88"/>
  <sheetViews>
    <sheetView showGridLines="0" zoomScale="80" zoomScaleNormal="80" workbookViewId="0">
      <selection activeCell="M76" sqref="M76"/>
    </sheetView>
  </sheetViews>
  <sheetFormatPr defaultRowHeight="15" x14ac:dyDescent="0.25"/>
  <cols>
    <col min="1" max="1" width="4.85546875" customWidth="1"/>
    <col min="2" max="14" width="17.28515625" customWidth="1"/>
  </cols>
  <sheetData>
    <row r="1" spans="1:27" x14ac:dyDescent="0.25">
      <c r="A1" s="48" t="s">
        <v>1290</v>
      </c>
      <c r="Y1" t="s">
        <v>1293</v>
      </c>
      <c r="Z1" t="s">
        <v>1286</v>
      </c>
      <c r="AA1" t="s">
        <v>1385</v>
      </c>
    </row>
    <row r="2" spans="1:27" x14ac:dyDescent="0.25">
      <c r="Y2" t="s">
        <v>1294</v>
      </c>
      <c r="Z2" t="s">
        <v>1287</v>
      </c>
      <c r="AA2" t="s">
        <v>1386</v>
      </c>
    </row>
    <row r="3" spans="1:27" ht="15.75" x14ac:dyDescent="0.25">
      <c r="A3" s="2"/>
      <c r="B3" s="80" t="s">
        <v>1285</v>
      </c>
      <c r="C3" s="229" t="s">
        <v>1294</v>
      </c>
      <c r="D3" s="301" t="s">
        <v>1362</v>
      </c>
      <c r="E3" t="str">
        <f>IF($C$3="RNA_dilution",'TSO500 Booking'!$C$4,IF($C$3="DNA_dilution",'TSO500 Booking'!$C$3))</f>
        <v>2302738</v>
      </c>
      <c r="Y3" t="s">
        <v>1445</v>
      </c>
      <c r="Z3" t="s">
        <v>1288</v>
      </c>
    </row>
    <row r="4" spans="1:27" ht="15.75" x14ac:dyDescent="0.25">
      <c r="A4" s="2"/>
      <c r="B4" s="6"/>
      <c r="C4" s="7"/>
      <c r="Z4" t="s">
        <v>1197</v>
      </c>
    </row>
    <row r="5" spans="1:27" ht="15.75" thickBot="1" x14ac:dyDescent="0.3">
      <c r="B5" s="235">
        <v>1</v>
      </c>
      <c r="C5" s="235">
        <v>2</v>
      </c>
      <c r="D5" s="235">
        <v>3</v>
      </c>
      <c r="E5" s="235">
        <v>4</v>
      </c>
      <c r="F5" s="235">
        <v>5</v>
      </c>
      <c r="G5" s="235">
        <v>6</v>
      </c>
      <c r="H5" s="235">
        <v>7</v>
      </c>
      <c r="I5" s="235">
        <v>8</v>
      </c>
      <c r="J5" s="235">
        <v>9</v>
      </c>
      <c r="K5" s="235">
        <v>10</v>
      </c>
      <c r="L5" s="235">
        <v>11</v>
      </c>
      <c r="M5" s="235">
        <v>12</v>
      </c>
    </row>
    <row r="6" spans="1:27" ht="22.5" customHeight="1" x14ac:dyDescent="0.25">
      <c r="A6" s="228" t="s">
        <v>207</v>
      </c>
      <c r="B6" s="230" t="str">
        <f ca="1">INDEX(INDIRECT($C$3),MATCH($A6&amp;B$5,'TSO500 Script'!$Z$2:$Z$97,0))</f>
        <v>B2227181-003</v>
      </c>
      <c r="C6" s="231" t="str">
        <f ca="1">INDEX(INDIRECT($C$3),MATCH($A6&amp;C$5,'TSO500 Script'!$Z$2:$Z$97,0))</f>
        <v>B2302837-003</v>
      </c>
      <c r="D6" s="231" t="str">
        <f ca="1">INDEX(INDIRECT($C$3),MATCH($A6&amp;D$5,'TSO500 Script'!$Z$2:$Z$97,0))</f>
        <v>B2303358-002</v>
      </c>
      <c r="E6" s="231" t="str">
        <f ca="1">INDEX(INDIRECT($C$3),MATCH($A6&amp;E$5,'TSO500 Script'!$Z$2:$Z$97,0))</f>
        <v>B2304149-002</v>
      </c>
      <c r="F6" s="231" t="str">
        <f ca="1">INDEX(INDIRECT($C$3),MATCH($A6&amp;F$5,'TSO500 Script'!$Z$2:$Z$97,0))</f>
        <v/>
      </c>
      <c r="G6" s="231" t="str">
        <f ca="1">INDEX(INDIRECT($C$3),MATCH($A6&amp;G$5,'TSO500 Script'!$Z$2:$Z$97,0))</f>
        <v/>
      </c>
      <c r="H6" s="231" t="str">
        <f ca="1">INDEX(INDIRECT($C$3),MATCH($A6&amp;H$5,'TSO500 Script'!$Z$2:$Z$97,0))</f>
        <v/>
      </c>
      <c r="I6" s="231" t="str">
        <f ca="1">INDEX(INDIRECT($C$3),MATCH($A6&amp;I$5,'TSO500 Script'!$Z$2:$Z$97,0))</f>
        <v/>
      </c>
      <c r="J6" s="231" t="str">
        <f ca="1">INDEX(INDIRECT($C$3),MATCH($A6&amp;J$5,'TSO500 Script'!$Z$2:$Z$97,0))</f>
        <v/>
      </c>
      <c r="K6" s="231" t="str">
        <f ca="1">INDEX(INDIRECT($C$3),MATCH($A6&amp;K$5,'TSO500 Script'!$Z$2:$Z$97,0))</f>
        <v/>
      </c>
      <c r="L6" s="231" t="str">
        <f ca="1">INDEX(INDIRECT($C$3),MATCH($A6&amp;L$5,'TSO500 Script'!$Z$2:$Z$97,0))</f>
        <v/>
      </c>
      <c r="M6" s="231" t="str">
        <f ca="1">INDEX(INDIRECT($C$3),MATCH($A6&amp;M$5,'TSO500 Script'!$Z$2:$Z$97,0))</f>
        <v/>
      </c>
    </row>
    <row r="7" spans="1:27" ht="22.5" customHeight="1" x14ac:dyDescent="0.25">
      <c r="A7" s="228" t="s">
        <v>208</v>
      </c>
      <c r="B7" s="232" t="str">
        <f ca="1">INDEX(INDIRECT($C$3),MATCH($A7&amp;B$5,'TSO500 Script'!$Z$2:$Z$97,0))</f>
        <v>B2300179-003</v>
      </c>
      <c r="C7" s="233" t="str">
        <f ca="1">INDEX(INDIRECT($C$3),MATCH($A7&amp;C$5,'TSO500 Script'!$Z$2:$Z$97,0))</f>
        <v>B2302893-002</v>
      </c>
      <c r="D7" s="233" t="str">
        <f ca="1">INDEX(INDIRECT($C$3),MATCH($A7&amp;D$5,'TSO500 Script'!$Z$2:$Z$97,0))</f>
        <v>B2303377-005</v>
      </c>
      <c r="E7" s="233" t="str">
        <f ca="1">INDEX(INDIRECT($C$3),MATCH($A7&amp;E$5,'TSO500 Script'!$Z$2:$Z$97,0))</f>
        <v>B2304437-003</v>
      </c>
      <c r="F7" s="233" t="str">
        <f ca="1">INDEX(INDIRECT($C$3),MATCH($A7&amp;F$5,'TSO500 Script'!$Z$2:$Z$97,0))</f>
        <v/>
      </c>
      <c r="G7" s="233" t="str">
        <f ca="1">INDEX(INDIRECT($C$3),MATCH($A7&amp;G$5,'TSO500 Script'!$Z$2:$Z$97,0))</f>
        <v/>
      </c>
      <c r="H7" s="233" t="str">
        <f ca="1">INDEX(INDIRECT($C$3),MATCH($A7&amp;H$5,'TSO500 Script'!$Z$2:$Z$97,0))</f>
        <v/>
      </c>
      <c r="I7" s="233" t="str">
        <f ca="1">INDEX(INDIRECT($C$3),MATCH($A7&amp;I$5,'TSO500 Script'!$Z$2:$Z$97,0))</f>
        <v/>
      </c>
      <c r="J7" s="233" t="str">
        <f ca="1">INDEX(INDIRECT($C$3),MATCH($A7&amp;J$5,'TSO500 Script'!$Z$2:$Z$97,0))</f>
        <v/>
      </c>
      <c r="K7" s="233" t="str">
        <f ca="1">INDEX(INDIRECT($C$3),MATCH($A7&amp;K$5,'TSO500 Script'!$Z$2:$Z$97,0))</f>
        <v/>
      </c>
      <c r="L7" s="233" t="str">
        <f ca="1">INDEX(INDIRECT($C$3),MATCH($A7&amp;L$5,'TSO500 Script'!$Z$2:$Z$97,0))</f>
        <v/>
      </c>
      <c r="M7" s="233" t="str">
        <f ca="1">INDEX(INDIRECT($C$3),MATCH($A7&amp;M$5,'TSO500 Script'!$Z$2:$Z$97,0))</f>
        <v/>
      </c>
    </row>
    <row r="8" spans="1:27" ht="22.5" customHeight="1" x14ac:dyDescent="0.25">
      <c r="A8" s="228" t="s">
        <v>209</v>
      </c>
      <c r="B8" s="232" t="str">
        <f ca="1">INDEX(INDIRECT($C$3),MATCH($A8&amp;B$5,'TSO500 Script'!$Z$2:$Z$97,0))</f>
        <v>B2300910-003</v>
      </c>
      <c r="C8" s="233" t="str">
        <f ca="1">INDEX(INDIRECT($C$3),MATCH($A8&amp;C$5,'TSO500 Script'!$Z$2:$Z$97,0))</f>
        <v>B2303093-003</v>
      </c>
      <c r="D8" s="233" t="str">
        <f ca="1">INDEX(INDIRECT($C$3),MATCH($A8&amp;D$5,'TSO500 Script'!$Z$2:$Z$97,0))</f>
        <v>B2303558-003</v>
      </c>
      <c r="E8" s="233" t="str">
        <f ca="1">INDEX(INDIRECT($C$3),MATCH($A8&amp;E$5,'TSO500 Script'!$Z$2:$Z$97,0))</f>
        <v>B2304609-004</v>
      </c>
      <c r="F8" s="233" t="str">
        <f ca="1">INDEX(INDIRECT($C$3),MATCH($A8&amp;F$5,'TSO500 Script'!$Z$2:$Z$97,0))</f>
        <v/>
      </c>
      <c r="G8" s="233" t="str">
        <f ca="1">INDEX(INDIRECT($C$3),MATCH($A8&amp;G$5,'TSO500 Script'!$Z$2:$Z$97,0))</f>
        <v/>
      </c>
      <c r="H8" s="233" t="str">
        <f ca="1">INDEX(INDIRECT($C$3),MATCH($A8&amp;H$5,'TSO500 Script'!$Z$2:$Z$97,0))</f>
        <v/>
      </c>
      <c r="I8" s="233" t="str">
        <f ca="1">INDEX(INDIRECT($C$3),MATCH($A8&amp;I$5,'TSO500 Script'!$Z$2:$Z$97,0))</f>
        <v/>
      </c>
      <c r="J8" s="233" t="str">
        <f ca="1">INDEX(INDIRECT($C$3),MATCH($A8&amp;J$5,'TSO500 Script'!$Z$2:$Z$97,0))</f>
        <v/>
      </c>
      <c r="K8" s="233" t="str">
        <f ca="1">INDEX(INDIRECT($C$3),MATCH($A8&amp;K$5,'TSO500 Script'!$Z$2:$Z$97,0))</f>
        <v/>
      </c>
      <c r="L8" s="233" t="str">
        <f ca="1">INDEX(INDIRECT($C$3),MATCH($A8&amp;L$5,'TSO500 Script'!$Z$2:$Z$97,0))</f>
        <v/>
      </c>
      <c r="M8" s="233" t="str">
        <f ca="1">INDEX(INDIRECT($C$3),MATCH($A8&amp;M$5,'TSO500 Script'!$Z$2:$Z$97,0))</f>
        <v/>
      </c>
    </row>
    <row r="9" spans="1:27" ht="22.5" customHeight="1" x14ac:dyDescent="0.25">
      <c r="A9" s="228" t="s">
        <v>210</v>
      </c>
      <c r="B9" s="232" t="str">
        <f ca="1">INDEX(INDIRECT($C$3),MATCH($A9&amp;B$5,'TSO500 Script'!$Z$2:$Z$97,0))</f>
        <v>B2301055-005</v>
      </c>
      <c r="C9" s="233" t="str">
        <f ca="1">INDEX(INDIRECT($C$3),MATCH($A9&amp;C$5,'TSO500 Script'!$Z$2:$Z$97,0))</f>
        <v>B2303194-003</v>
      </c>
      <c r="D9" s="233" t="str">
        <f ca="1">INDEX(INDIRECT($C$3),MATCH($A9&amp;D$5,'TSO500 Script'!$Z$2:$Z$97,0))</f>
        <v>B2303762-004</v>
      </c>
      <c r="E9" s="233" t="str">
        <f ca="1">INDEX(INDIRECT($C$3),MATCH($A9&amp;E$5,'TSO500 Script'!$Z$2:$Z$97,0))</f>
        <v>B2304845-003</v>
      </c>
      <c r="F9" s="233" t="str">
        <f ca="1">INDEX(INDIRECT($C$3),MATCH($A9&amp;F$5,'TSO500 Script'!$Z$2:$Z$97,0))</f>
        <v/>
      </c>
      <c r="G9" s="233" t="str">
        <f ca="1">INDEX(INDIRECT($C$3),MATCH($A9&amp;G$5,'TSO500 Script'!$Z$2:$Z$97,0))</f>
        <v/>
      </c>
      <c r="H9" s="233" t="str">
        <f ca="1">INDEX(INDIRECT($C$3),MATCH($A9&amp;H$5,'TSO500 Script'!$Z$2:$Z$97,0))</f>
        <v/>
      </c>
      <c r="I9" s="233" t="str">
        <f ca="1">INDEX(INDIRECT($C$3),MATCH($A9&amp;I$5,'TSO500 Script'!$Z$2:$Z$97,0))</f>
        <v/>
      </c>
      <c r="J9" s="233" t="str">
        <f ca="1">INDEX(INDIRECT($C$3),MATCH($A9&amp;J$5,'TSO500 Script'!$Z$2:$Z$97,0))</f>
        <v/>
      </c>
      <c r="K9" s="233" t="str">
        <f ca="1">INDEX(INDIRECT($C$3),MATCH($A9&amp;K$5,'TSO500 Script'!$Z$2:$Z$97,0))</f>
        <v/>
      </c>
      <c r="L9" s="233" t="str">
        <f ca="1">INDEX(INDIRECT($C$3),MATCH($A9&amp;L$5,'TSO500 Script'!$Z$2:$Z$97,0))</f>
        <v/>
      </c>
      <c r="M9" s="233" t="str">
        <f ca="1">INDEX(INDIRECT($C$3),MATCH($A9&amp;M$5,'TSO500 Script'!$Z$2:$Z$97,0))</f>
        <v/>
      </c>
    </row>
    <row r="10" spans="1:27" ht="22.5" customHeight="1" x14ac:dyDescent="0.25">
      <c r="A10" s="228" t="s">
        <v>211</v>
      </c>
      <c r="B10" s="232" t="str">
        <f ca="1">INDEX(INDIRECT($C$3),MATCH($A10&amp;B$5,'TSO500 Script'!$Z$2:$Z$97,0))</f>
        <v>B2301204-003</v>
      </c>
      <c r="C10" s="233" t="str">
        <f ca="1">INDEX(INDIRECT($C$3),MATCH($A10&amp;C$5,'TSO500 Script'!$Z$2:$Z$97,0))</f>
        <v>B2303234-003</v>
      </c>
      <c r="D10" s="233" t="str">
        <f ca="1">INDEX(INDIRECT($C$3),MATCH($A10&amp;D$5,'TSO500 Script'!$Z$2:$Z$97,0))</f>
        <v>B2303974-003</v>
      </c>
      <c r="E10" s="233" t="str">
        <f ca="1">INDEX(INDIRECT($C$3),MATCH($A10&amp;E$5,'TSO500 Script'!$Z$2:$Z$97,0))</f>
        <v>B2304848-002</v>
      </c>
      <c r="F10" s="233" t="str">
        <f ca="1">INDEX(INDIRECT($C$3),MATCH($A10&amp;F$5,'TSO500 Script'!$Z$2:$Z$97,0))</f>
        <v/>
      </c>
      <c r="G10" s="233" t="str">
        <f ca="1">INDEX(INDIRECT($C$3),MATCH($A10&amp;G$5,'TSO500 Script'!$Z$2:$Z$97,0))</f>
        <v/>
      </c>
      <c r="H10" s="233" t="str">
        <f ca="1">INDEX(INDIRECT($C$3),MATCH($A10&amp;H$5,'TSO500 Script'!$Z$2:$Z$97,0))</f>
        <v/>
      </c>
      <c r="I10" s="233" t="str">
        <f ca="1">INDEX(INDIRECT($C$3),MATCH($A10&amp;I$5,'TSO500 Script'!$Z$2:$Z$97,0))</f>
        <v/>
      </c>
      <c r="J10" s="233" t="str">
        <f ca="1">INDEX(INDIRECT($C$3),MATCH($A10&amp;J$5,'TSO500 Script'!$Z$2:$Z$97,0))</f>
        <v/>
      </c>
      <c r="K10" s="233" t="str">
        <f ca="1">INDEX(INDIRECT($C$3),MATCH($A10&amp;K$5,'TSO500 Script'!$Z$2:$Z$97,0))</f>
        <v/>
      </c>
      <c r="L10" s="233" t="str">
        <f ca="1">INDEX(INDIRECT($C$3),MATCH($A10&amp;L$5,'TSO500 Script'!$Z$2:$Z$97,0))</f>
        <v/>
      </c>
      <c r="M10" s="233" t="str">
        <f ca="1">INDEX(INDIRECT($C$3),MATCH($A10&amp;M$5,'TSO500 Script'!$Z$2:$Z$97,0))</f>
        <v/>
      </c>
    </row>
    <row r="11" spans="1:27" ht="22.5" customHeight="1" x14ac:dyDescent="0.25">
      <c r="A11" s="228" t="s">
        <v>214</v>
      </c>
      <c r="B11" s="232" t="str">
        <f ca="1">INDEX(INDIRECT($C$3),MATCH($A11&amp;B$5,'TSO500 Script'!$Z$2:$Z$97,0))</f>
        <v>B2301528-003</v>
      </c>
      <c r="C11" s="233" t="str">
        <f ca="1">INDEX(INDIRECT($C$3),MATCH($A11&amp;C$5,'TSO500 Script'!$Z$2:$Z$97,0))</f>
        <v>B2303307-003</v>
      </c>
      <c r="D11" s="233" t="str">
        <f ca="1">INDEX(INDIRECT($C$3),MATCH($A11&amp;D$5,'TSO500 Script'!$Z$2:$Z$97,0))</f>
        <v>B2303980-002</v>
      </c>
      <c r="E11" s="233" t="str">
        <f ca="1">INDEX(INDIRECT($C$3),MATCH($A11&amp;E$5,'TSO500 Script'!$Z$2:$Z$97,0))</f>
        <v>B2304852-002</v>
      </c>
      <c r="F11" s="233" t="str">
        <f ca="1">INDEX(INDIRECT($C$3),MATCH($A11&amp;F$5,'TSO500 Script'!$Z$2:$Z$97,0))</f>
        <v/>
      </c>
      <c r="G11" s="233" t="str">
        <f ca="1">INDEX(INDIRECT($C$3),MATCH($A11&amp;G$5,'TSO500 Script'!$Z$2:$Z$97,0))</f>
        <v/>
      </c>
      <c r="H11" s="233" t="str">
        <f ca="1">INDEX(INDIRECT($C$3),MATCH($A11&amp;H$5,'TSO500 Script'!$Z$2:$Z$97,0))</f>
        <v/>
      </c>
      <c r="I11" s="233" t="str">
        <f ca="1">INDEX(INDIRECT($C$3),MATCH($A11&amp;I$5,'TSO500 Script'!$Z$2:$Z$97,0))</f>
        <v/>
      </c>
      <c r="J11" s="233" t="str">
        <f ca="1">INDEX(INDIRECT($C$3),MATCH($A11&amp;J$5,'TSO500 Script'!$Z$2:$Z$97,0))</f>
        <v/>
      </c>
      <c r="K11" s="233" t="str">
        <f ca="1">INDEX(INDIRECT($C$3),MATCH($A11&amp;K$5,'TSO500 Script'!$Z$2:$Z$97,0))</f>
        <v/>
      </c>
      <c r="L11" s="233" t="str">
        <f ca="1">INDEX(INDIRECT($C$3),MATCH($A11&amp;L$5,'TSO500 Script'!$Z$2:$Z$97,0))</f>
        <v/>
      </c>
      <c r="M11" s="233" t="str">
        <f ca="1">INDEX(INDIRECT($C$3),MATCH($A11&amp;M$5,'TSO500 Script'!$Z$2:$Z$97,0))</f>
        <v/>
      </c>
    </row>
    <row r="12" spans="1:27" ht="22.5" customHeight="1" x14ac:dyDescent="0.25">
      <c r="A12" s="228" t="s">
        <v>212</v>
      </c>
      <c r="B12" s="232" t="str">
        <f ca="1">INDEX(INDIRECT($C$3),MATCH($A12&amp;B$5,'TSO500 Script'!$Z$2:$Z$97,0))</f>
        <v>B2301729-003</v>
      </c>
      <c r="C12" s="233" t="str">
        <f ca="1">INDEX(INDIRECT($C$3),MATCH($A12&amp;C$5,'TSO500 Script'!$Z$2:$Z$97,0))</f>
        <v>B2303308-003</v>
      </c>
      <c r="D12" s="233" t="str">
        <f ca="1">INDEX(INDIRECT($C$3),MATCH($A12&amp;D$5,'TSO500 Script'!$Z$2:$Z$97,0))</f>
        <v>B2304058-002</v>
      </c>
      <c r="E12" s="233" t="str">
        <f ca="1">INDEX(INDIRECT($C$3),MATCH($A12&amp;E$5,'TSO500 Script'!$Z$2:$Z$97,0))</f>
        <v>B2304853-002</v>
      </c>
      <c r="F12" s="233" t="str">
        <f ca="1">INDEX(INDIRECT($C$3),MATCH($A12&amp;F$5,'TSO500 Script'!$Z$2:$Z$97,0))</f>
        <v/>
      </c>
      <c r="G12" s="233" t="str">
        <f ca="1">INDEX(INDIRECT($C$3),MATCH($A12&amp;G$5,'TSO500 Script'!$Z$2:$Z$97,0))</f>
        <v/>
      </c>
      <c r="H12" s="233" t="str">
        <f ca="1">INDEX(INDIRECT($C$3),MATCH($A12&amp;H$5,'TSO500 Script'!$Z$2:$Z$97,0))</f>
        <v/>
      </c>
      <c r="I12" s="233" t="str">
        <f ca="1">INDEX(INDIRECT($C$3),MATCH($A12&amp;I$5,'TSO500 Script'!$Z$2:$Z$97,0))</f>
        <v/>
      </c>
      <c r="J12" s="233" t="str">
        <f ca="1">INDEX(INDIRECT($C$3),MATCH($A12&amp;J$5,'TSO500 Script'!$Z$2:$Z$97,0))</f>
        <v/>
      </c>
      <c r="K12" s="233" t="str">
        <f ca="1">INDEX(INDIRECT($C$3),MATCH($A12&amp;K$5,'TSO500 Script'!$Z$2:$Z$97,0))</f>
        <v/>
      </c>
      <c r="L12" s="233" t="str">
        <f ca="1">INDEX(INDIRECT($C$3),MATCH($A12&amp;L$5,'TSO500 Script'!$Z$2:$Z$97,0))</f>
        <v/>
      </c>
      <c r="M12" s="233" t="str">
        <f ca="1">INDEX(INDIRECT($C$3),MATCH($A12&amp;M$5,'TSO500 Script'!$Z$2:$Z$97,0))</f>
        <v/>
      </c>
    </row>
    <row r="13" spans="1:27" ht="22.5" customHeight="1" x14ac:dyDescent="0.25">
      <c r="A13" s="228" t="s">
        <v>213</v>
      </c>
      <c r="B13" s="232" t="str">
        <f ca="1">INDEX(INDIRECT($C$3),MATCH($A13&amp;B$5,'TSO500 Script'!$Z$2:$Z$97,0))</f>
        <v>B2302804-003</v>
      </c>
      <c r="C13" s="233" t="str">
        <f ca="1">INDEX(INDIRECT($C$3),MATCH($A13&amp;C$5,'TSO500 Script'!$Z$2:$Z$97,0))</f>
        <v>B2303348-003</v>
      </c>
      <c r="D13" s="233" t="str">
        <f ca="1">INDEX(INDIRECT($C$3),MATCH($A13&amp;D$5,'TSO500 Script'!$Z$2:$Z$97,0))</f>
        <v>B2304148-002</v>
      </c>
      <c r="E13" s="233" t="str">
        <f ca="1">INDEX(INDIRECT($C$3),MATCH($A13&amp;E$5,'TSO500 Script'!$Z$2:$Z$97,0))</f>
        <v>B2304856-002</v>
      </c>
      <c r="F13" s="233" t="str">
        <f ca="1">INDEX(INDIRECT($C$3),MATCH($A13&amp;F$5,'TSO500 Script'!$Z$2:$Z$97,0))</f>
        <v/>
      </c>
      <c r="G13" s="233" t="str">
        <f ca="1">INDEX(INDIRECT($C$3),MATCH($A13&amp;G$5,'TSO500 Script'!$Z$2:$Z$97,0))</f>
        <v/>
      </c>
      <c r="H13" s="233" t="str">
        <f ca="1">INDEX(INDIRECT($C$3),MATCH($A13&amp;H$5,'TSO500 Script'!$Z$2:$Z$97,0))</f>
        <v/>
      </c>
      <c r="I13" s="233" t="str">
        <f ca="1">INDEX(INDIRECT($C$3),MATCH($A13&amp;I$5,'TSO500 Script'!$Z$2:$Z$97,0))</f>
        <v/>
      </c>
      <c r="J13" s="233" t="str">
        <f ca="1">INDEX(INDIRECT($C$3),MATCH($A13&amp;J$5,'TSO500 Script'!$Z$2:$Z$97,0))</f>
        <v/>
      </c>
      <c r="K13" s="233" t="str">
        <f ca="1">INDEX(INDIRECT($C$3),MATCH($A13&amp;K$5,'TSO500 Script'!$Z$2:$Z$97,0))</f>
        <v/>
      </c>
      <c r="L13" s="233" t="str">
        <f ca="1">INDEX(INDIRECT($C$3),MATCH($A13&amp;L$5,'TSO500 Script'!$Z$2:$Z$97,0))</f>
        <v/>
      </c>
      <c r="M13" s="233" t="str">
        <f ca="1">INDEX(INDIRECT($C$3),MATCH($A13&amp;M$5,'TSO500 Script'!$Z$2:$Z$97,0))</f>
        <v/>
      </c>
    </row>
    <row r="17" spans="2:14" x14ac:dyDescent="0.25">
      <c r="B17" s="300" t="str">
        <f>IF(ISNUMBER(SEARCH("DNA",$C$3)),"DNA Stock Plate 1",IF(ISNUMBER(SEARCH("RNA",$C$3)),"RNA Stock Plate 1"))</f>
        <v>DNA Stock Plate 1</v>
      </c>
      <c r="C17" s="282" t="s">
        <v>1359</v>
      </c>
      <c r="D17" s="283"/>
      <c r="E17" s="282" t="s">
        <v>1360</v>
      </c>
      <c r="F17" s="283"/>
      <c r="G17" s="284"/>
      <c r="H17" s="35"/>
      <c r="I17" s="300" t="str">
        <f>IF(ISNUMBER(SEARCH("DNA",$C$3)),"DNA Stock Plate 2",IF(ISNUMBER(SEARCH("RNA",$C$3)),"RNA Stock Plate 2"))</f>
        <v>DNA Stock Plate 2</v>
      </c>
      <c r="J17" s="282" t="s">
        <v>1359</v>
      </c>
      <c r="K17" s="283"/>
      <c r="L17" s="282" t="s">
        <v>1360</v>
      </c>
      <c r="M17" s="283"/>
      <c r="N17" s="284"/>
    </row>
    <row r="18" spans="2:14" ht="15.75" thickBot="1" x14ac:dyDescent="0.3">
      <c r="B18" s="284"/>
      <c r="C18" s="284"/>
      <c r="D18" s="284"/>
      <c r="E18" s="284"/>
      <c r="F18" s="284"/>
      <c r="G18" s="284"/>
      <c r="H18" s="35"/>
      <c r="I18" s="284"/>
      <c r="J18" s="284"/>
      <c r="K18" s="284"/>
      <c r="L18" s="284"/>
      <c r="M18" s="284"/>
      <c r="N18" s="284"/>
    </row>
    <row r="19" spans="2:14" x14ac:dyDescent="0.25">
      <c r="B19" s="285" t="s">
        <v>215</v>
      </c>
      <c r="C19" s="286" t="s">
        <v>339</v>
      </c>
      <c r="D19" s="286" t="s">
        <v>472</v>
      </c>
      <c r="E19" s="286" t="s">
        <v>502</v>
      </c>
      <c r="F19" s="286" t="s">
        <v>530</v>
      </c>
      <c r="G19" s="287" t="s">
        <v>561</v>
      </c>
      <c r="H19" s="35"/>
      <c r="I19" s="285" t="s">
        <v>215</v>
      </c>
      <c r="J19" s="286" t="s">
        <v>339</v>
      </c>
      <c r="K19" s="286" t="s">
        <v>472</v>
      </c>
      <c r="L19" s="286" t="s">
        <v>502</v>
      </c>
      <c r="M19" s="286" t="s">
        <v>530</v>
      </c>
      <c r="N19" s="287" t="s">
        <v>561</v>
      </c>
    </row>
    <row r="20" spans="2:14" x14ac:dyDescent="0.25">
      <c r="B20" s="288" t="str">
        <f ca="1">INDEX('TSO500 Script'!$B$2:$B$97,MATCH(B21,'TSO500 Script'!$C$2:$C$97,0))</f>
        <v>EM</v>
      </c>
      <c r="C20" s="289" t="str">
        <f ca="1">INDEX('TSO500 Script'!$B$2:$B$97,MATCH(C21,'TSO500 Script'!$C$2:$C$97,0))</f>
        <v>MN</v>
      </c>
      <c r="D20" s="289" t="str">
        <f ca="1">INDEX('TSO500 Script'!$B$2:$B$97,MATCH(D21,'TSO500 Script'!$C$2:$C$97,0))</f>
        <v>EB</v>
      </c>
      <c r="E20" s="289" t="str">
        <f ca="1">INDEX('TSO500 Script'!$B$2:$B$97,MATCH(E21,'TSO500 Script'!$C$2:$C$97,0))</f>
        <v>SB</v>
      </c>
      <c r="F20" s="289" t="str">
        <f ca="1">INDEX('TSO500 Script'!$B$2:$B$97,MATCH(F21,'TSO500 Script'!$C$2:$C$97,0))</f>
        <v>JJ</v>
      </c>
      <c r="G20" s="290" t="str">
        <f ca="1">INDEX('TSO500 Script'!$B$2:$B$97,MATCH(G21,'TSO500 Script'!$C$2:$C$97,0))</f>
        <v>CN</v>
      </c>
      <c r="H20" s="35"/>
      <c r="I20" s="288" t="str">
        <f ca="1">INDEX('TSO500 Script'!$B$2:$B$97,MATCH(I21,'TSO500 Script'!$C$2:$C$97,0))</f>
        <v>JC</v>
      </c>
      <c r="J20" s="289" t="str">
        <f ca="1">INDEX('TSO500 Script'!$B$2:$B$97,MATCH(J21,'TSO500 Script'!$C$2:$C$97,0))</f>
        <v>FL</v>
      </c>
      <c r="K20" s="289" t="e">
        <f ca="1">INDEX('TSO500 Script'!$B$2:$B$97,MATCH(K21,'TSO500 Script'!$C$2:$C$97,0))</f>
        <v>#N/A</v>
      </c>
      <c r="L20" s="289" t="e">
        <f ca="1">INDEX('TSO500 Script'!$B$2:$B$97,MATCH(L21,'TSO500 Script'!$C$2:$C$97,0))</f>
        <v>#N/A</v>
      </c>
      <c r="M20" s="289" t="e">
        <f ca="1">INDEX('TSO500 Script'!$B$2:$B$97,MATCH(M21,'TSO500 Script'!$C$2:$C$97,0))</f>
        <v>#N/A</v>
      </c>
      <c r="N20" s="290" t="e">
        <f ca="1">INDEX('TSO500 Script'!$B$2:$B$97,MATCH(N21,'TSO500 Script'!$C$2:$C$97,0))</f>
        <v>#N/A</v>
      </c>
    </row>
    <row r="21" spans="2:14" x14ac:dyDescent="0.25">
      <c r="B21" s="291" t="str">
        <f ca="1">IF($C$3="DNA_dilution",INDEX('TSO500 Script'!$AJ$2:$AJ$97,MATCH($B$17&amp;"_"&amp;B19,'TSO500 Script'!$AM$2:$AM$97,0)),IF($C$3="RNA_dilution",INDEX('TSO500 Script'!$AP$2:$AP$97,MATCH($B$17&amp;"_"&amp;B19,'TSO500 Script'!$AS$2:$AS$97,0))))</f>
        <v>B2227181-003</v>
      </c>
      <c r="C21" s="292" t="str">
        <f ca="1">IF($C$3="DNA_dilution",INDEX('TSO500 Script'!$AJ$2:$AJ$97,MATCH($B$17&amp;"_"&amp;C19,'TSO500 Script'!$AM$2:$AM$97,0)),IF($C$3="RNA_dilution",INDEX('TSO500 Script'!$AP$2:$AP$97,MATCH($B$17&amp;"_"&amp;C19,'TSO500 Script'!$AS$2:$AS$97,0))))</f>
        <v>B2301204-003</v>
      </c>
      <c r="D21" s="292" t="str">
        <f ca="1">IF($C$3="DNA_dilution",INDEX('TSO500 Script'!$AJ$2:$AJ$97,MATCH($B$17&amp;"_"&amp;D19,'TSO500 Script'!$AM$2:$AM$97,0)),IF($C$3="RNA_dilution",INDEX('TSO500 Script'!$AP$2:$AP$97,MATCH($B$17&amp;"_"&amp;D19,'TSO500 Script'!$AS$2:$AS$97,0))))</f>
        <v>B2302837-003</v>
      </c>
      <c r="E21" s="292" t="str">
        <f ca="1">IF($C$3="DNA_dilution",INDEX('TSO500 Script'!$AJ$2:$AJ$97,MATCH($B$17&amp;"_"&amp;E19,'TSO500 Script'!$AM$2:$AM$97,0)),IF($C$3="RNA_dilution",INDEX('TSO500 Script'!$AP$2:$AP$97,MATCH($B$17&amp;"_"&amp;E19,'TSO500 Script'!$AS$2:$AS$97,0))))</f>
        <v>B2303234-003</v>
      </c>
      <c r="F21" s="292" t="str">
        <f ca="1">IF($C$3="DNA_dilution",INDEX('TSO500 Script'!$AJ$2:$AJ$97,MATCH($B$17&amp;"_"&amp;F19,'TSO500 Script'!$AM$2:$AM$97,0)),IF($C$3="RNA_dilution",INDEX('TSO500 Script'!$AP$2:$AP$97,MATCH($B$17&amp;"_"&amp;F19,'TSO500 Script'!$AS$2:$AS$97,0))))</f>
        <v>B2303358-002</v>
      </c>
      <c r="G21" s="293" t="str">
        <f ca="1">IF($C$3="DNA_dilution",INDEX('TSO500 Script'!$AJ$2:$AJ$97,MATCH($B$17&amp;"_"&amp;G19,'TSO500 Script'!$AM$2:$AM$97,0)),IF($C$3="RNA_dilution",INDEX('TSO500 Script'!$AP$2:$AP$97,MATCH($B$17&amp;"_"&amp;G19,'TSO500 Script'!$AS$2:$AS$97,0))))</f>
        <v>B2303974-003</v>
      </c>
      <c r="H21" s="35"/>
      <c r="I21" s="291" t="str">
        <f ca="1">IF($C$3="DNA_dilution",INDEX('TSO500 Script'!$AJ$2:$AJ$97,MATCH($I$17&amp;"_"&amp;I19,'TSO500 Script'!$AM$2:$AM$97,0)),IF($C$3="RNA_dilution",INDEX('TSO500 Script'!$AP$2:$AP$97,MATCH($I$17&amp;"_"&amp;I19,'TSO500 Script'!$AS$2:$AS$97,0))))</f>
        <v>B2304149-002</v>
      </c>
      <c r="J21" s="292" t="str">
        <f ca="1">IF($C$3="DNA_dilution",INDEX('TSO500 Script'!$AJ$2:$AJ$97,MATCH($I$17&amp;"_"&amp;J19,'TSO500 Script'!$AM$2:$AM$97,0)),IF($C$3="RNA_dilution",INDEX('TSO500 Script'!$AP$2:$AP$97,MATCH($I$17&amp;"_"&amp;J19,'TSO500 Script'!$AS$2:$AS$97,0))))</f>
        <v>B2304848-002</v>
      </c>
      <c r="K21" s="292" t="e">
        <f ca="1">IF($C$3="DNA_dilution",INDEX('TSO500 Script'!$AJ$2:$AJ$97,MATCH($I$17&amp;"_"&amp;K19,'TSO500 Script'!$AM$2:$AM$97,0)),IF($C$3="RNA_dilution",INDEX('TSO500 Script'!$AP$2:$AP$97,MATCH($I$17&amp;"_"&amp;K19,'TSO500 Script'!$AS$2:$AS$97,0))))</f>
        <v>#N/A</v>
      </c>
      <c r="L21" s="292" t="e">
        <f ca="1">IF($C$3="DNA_dilution",INDEX('TSO500 Script'!$AJ$2:$AJ$97,MATCH($I$17&amp;"_"&amp;L19,'TSO500 Script'!$AM$2:$AM$97,0)),IF($C$3="RNA_dilution",INDEX('TSO500 Script'!$AP$2:$AP$97,MATCH($I$17&amp;"_"&amp;L19,'TSO500 Script'!$AS$2:$AS$97,0))))</f>
        <v>#N/A</v>
      </c>
      <c r="M21" s="292" t="e">
        <f ca="1">IF($C$3="DNA_dilution",INDEX('TSO500 Script'!$AJ$2:$AJ$97,MATCH($I$17&amp;"_"&amp;M19,'TSO500 Script'!$AM$2:$AM$97,0)),IF($C$3="RNA_dilution",INDEX('TSO500 Script'!$AP$2:$AP$97,MATCH($I$17&amp;"_"&amp;M19,'TSO500 Script'!$AS$2:$AS$97,0))))</f>
        <v>#N/A</v>
      </c>
      <c r="N21" s="293" t="e">
        <f ca="1">IF($C$3="DNA_dilution",INDEX('TSO500 Script'!$AJ$2:$AJ$97,MATCH($I$17&amp;"_"&amp;N19,'TSO500 Script'!$AM$2:$AM$97,0)),IF($C$3="RNA_dilution",INDEX('TSO500 Script'!$AP$2:$AP$97,MATCH($I$17&amp;"_"&amp;N19,'TSO500 Script'!$AS$2:$AS$97,0))))</f>
        <v>#N/A</v>
      </c>
    </row>
    <row r="22" spans="2:14" x14ac:dyDescent="0.25">
      <c r="B22" s="288" t="str">
        <f ca="1">IF($C$3="DNA_dilution",INDEX('TSO500 Script'!$AM$2:$AM$97,MATCH(B21,'TSO500 Script'!$AJ$2:$AJ$97,0)),IF($C$3="RNA_dilution",INDEX('TSO500 Script'!$AS$2:$AS$97,MATCH(B21,'TSO500 Script'!$AP$2:$AP$97,0))))</f>
        <v>DNA Stock Plate 1_A1</v>
      </c>
      <c r="C22" s="289" t="str">
        <f ca="1">IF($C$3="DNA_dilution",INDEX('TSO500 Script'!$AM$2:$AM$97,MATCH(C21,'TSO500 Script'!$AJ$2:$AJ$97,0)),IF($C$3="RNA_dilution",INDEX('TSO500 Script'!$AS$2:$AS$97,MATCH(C21,'TSO500 Script'!$AP$2:$AP$97,0))))</f>
        <v>DNA Stock Plate 1_A2</v>
      </c>
      <c r="D22" s="289" t="str">
        <f ca="1">IF($C$3="DNA_dilution",INDEX('TSO500 Script'!$AM$2:$AM$97,MATCH(D21,'TSO500 Script'!$AJ$2:$AJ$97,0)),IF($C$3="RNA_dilution",INDEX('TSO500 Script'!$AS$2:$AS$97,MATCH(D21,'TSO500 Script'!$AP$2:$AP$97,0))))</f>
        <v>DNA Stock Plate 1_A3</v>
      </c>
      <c r="E22" s="289" t="str">
        <f ca="1">IF($C$3="DNA_dilution",INDEX('TSO500 Script'!$AM$2:$AM$97,MATCH(E21,'TSO500 Script'!$AJ$2:$AJ$97,0)),IF($C$3="RNA_dilution",INDEX('TSO500 Script'!$AS$2:$AS$97,MATCH(E21,'TSO500 Script'!$AP$2:$AP$97,0))))</f>
        <v>DNA Stock Plate 1_A4</v>
      </c>
      <c r="F22" s="289" t="str">
        <f ca="1">IF($C$3="DNA_dilution",INDEX('TSO500 Script'!$AM$2:$AM$97,MATCH(F21,'TSO500 Script'!$AJ$2:$AJ$97,0)),IF($C$3="RNA_dilution",INDEX('TSO500 Script'!$AS$2:$AS$97,MATCH(F21,'TSO500 Script'!$AP$2:$AP$97,0))))</f>
        <v>DNA Stock Plate 1_A5</v>
      </c>
      <c r="G22" s="290" t="str">
        <f ca="1">IF($C$3="DNA_dilution",INDEX('TSO500 Script'!$AM$2:$AM$97,MATCH(G21,'TSO500 Script'!$AJ$2:$AJ$97,0)),IF($C$3="RNA_dilution",INDEX('TSO500 Script'!$AS$2:$AS$97,MATCH(G21,'TSO500 Script'!$AP$2:$AP$97,0))))</f>
        <v>DNA Stock Plate 1_A6</v>
      </c>
      <c r="H22" s="35"/>
      <c r="I22" s="288" t="str">
        <f ca="1">IF($C$3="DNA_dilution",INDEX('TSO500 Script'!$AM$2:$AM$97,MATCH(I21,'TSO500 Script'!$AJ$2:$AJ$97,0)),IF($C$3="RNA_dilution",INDEX('TSO500 Script'!$AS$2:$AS$97,MATCH(I21,'TSO500 Script'!$AP$2:$AP$97,0))))</f>
        <v>DNA Stock Plate 2_A1</v>
      </c>
      <c r="J22" s="289" t="str">
        <f ca="1">IF($C$3="DNA_dilution",INDEX('TSO500 Script'!$AM$2:$AM$97,MATCH(J21,'TSO500 Script'!$AJ$2:$AJ$97,0)),IF($C$3="RNA_dilution",INDEX('TSO500 Script'!$AS$2:$AS$97,MATCH(J21,'TSO500 Script'!$AP$2:$AP$97,0))))</f>
        <v>DNA Stock Plate 2_A2</v>
      </c>
      <c r="K22" s="289" t="e">
        <f ca="1">IF($C$3="DNA_dilution",INDEX('TSO500 Script'!$AM$2:$AM$97,MATCH(K21,'TSO500 Script'!$AJ$2:$AJ$97,0)),IF($C$3="RNA_dilution",INDEX('TSO500 Script'!$AS$2:$AS$97,MATCH(K21,'TSO500 Script'!$AP$2:$AP$97,0))))</f>
        <v>#N/A</v>
      </c>
      <c r="L22" s="289" t="e">
        <f ca="1">IF($C$3="DNA_dilution",INDEX('TSO500 Script'!$AM$2:$AM$97,MATCH(L21,'TSO500 Script'!$AJ$2:$AJ$97,0)),IF($C$3="RNA_dilution",INDEX('TSO500 Script'!$AS$2:$AS$97,MATCH(L21,'TSO500 Script'!$AP$2:$AP$97,0))))</f>
        <v>#N/A</v>
      </c>
      <c r="M22" s="289" t="e">
        <f ca="1">IF($C$3="DNA_dilution",INDEX('TSO500 Script'!$AM$2:$AM$97,MATCH(M21,'TSO500 Script'!$AJ$2:$AJ$97,0)),IF($C$3="RNA_dilution",INDEX('TSO500 Script'!$AS$2:$AS$97,MATCH(M21,'TSO500 Script'!$AP$2:$AP$97,0))))</f>
        <v>#N/A</v>
      </c>
      <c r="N22" s="290" t="e">
        <f ca="1">IF($C$3="DNA_dilution",INDEX('TSO500 Script'!$AM$2:$AM$97,MATCH(N21,'TSO500 Script'!$AJ$2:$AJ$97,0)),IF($C$3="RNA_dilution",INDEX('TSO500 Script'!$AS$2:$AS$97,MATCH(N21,'TSO500 Script'!$AP$2:$AP$97,0))))</f>
        <v>#N/A</v>
      </c>
    </row>
    <row r="23" spans="2:14" x14ac:dyDescent="0.25">
      <c r="B23" s="294" t="s">
        <v>332</v>
      </c>
      <c r="C23" s="295" t="s">
        <v>340</v>
      </c>
      <c r="D23" s="295" t="s">
        <v>476</v>
      </c>
      <c r="E23" s="295" t="s">
        <v>506</v>
      </c>
      <c r="F23" s="295" t="s">
        <v>534</v>
      </c>
      <c r="G23" s="296" t="s">
        <v>565</v>
      </c>
      <c r="H23" s="35"/>
      <c r="I23" s="294" t="s">
        <v>332</v>
      </c>
      <c r="J23" s="295" t="s">
        <v>340</v>
      </c>
      <c r="K23" s="295" t="s">
        <v>476</v>
      </c>
      <c r="L23" s="295" t="s">
        <v>506</v>
      </c>
      <c r="M23" s="295" t="s">
        <v>534</v>
      </c>
      <c r="N23" s="296" t="s">
        <v>565</v>
      </c>
    </row>
    <row r="24" spans="2:14" x14ac:dyDescent="0.25">
      <c r="B24" s="288" t="str">
        <f ca="1">INDEX('TSO500 Script'!$B$2:$B$97,MATCH(B25,'TSO500 Script'!$C$2:$C$97,0))</f>
        <v>CB</v>
      </c>
      <c r="C24" s="289" t="str">
        <f ca="1">INDEX('TSO500 Script'!$B$2:$B$97,MATCH(C25,'TSO500 Script'!$C$2:$C$97,0))</f>
        <v>DF</v>
      </c>
      <c r="D24" s="289" t="str">
        <f ca="1">INDEX('TSO500 Script'!$B$2:$B$97,MATCH(D25,'TSO500 Script'!$C$2:$C$97,0))</f>
        <v>FL</v>
      </c>
      <c r="E24" s="289" t="str">
        <f ca="1">INDEX('TSO500 Script'!$B$2:$B$97,MATCH(E25,'TSO500 Script'!$C$2:$C$97,0))</f>
        <v>CG</v>
      </c>
      <c r="F24" s="289" t="str">
        <f ca="1">INDEX('TSO500 Script'!$B$2:$B$97,MATCH(F25,'TSO500 Script'!$C$2:$C$97,0))</f>
        <v>BM</v>
      </c>
      <c r="G24" s="290" t="str">
        <f ca="1">INDEX('TSO500 Script'!$B$2:$B$97,MATCH(G25,'TSO500 Script'!$C$2:$C$97,0))</f>
        <v>MF</v>
      </c>
      <c r="H24" s="35"/>
      <c r="I24" s="288" t="str">
        <f ca="1">INDEX('TSO500 Script'!$B$2:$B$97,MATCH(I25,'TSO500 Script'!$C$2:$C$97,0))</f>
        <v>EP</v>
      </c>
      <c r="J24" s="289" t="str">
        <f ca="1">INDEX('TSO500 Script'!$B$2:$B$97,MATCH(J25,'TSO500 Script'!$C$2:$C$97,0))</f>
        <v>JF</v>
      </c>
      <c r="K24" s="289" t="e">
        <f ca="1">INDEX('TSO500 Script'!$B$2:$B$97,MATCH(K25,'TSO500 Script'!$C$2:$C$97,0))</f>
        <v>#N/A</v>
      </c>
      <c r="L24" s="289" t="e">
        <f ca="1">INDEX('TSO500 Script'!$B$2:$B$97,MATCH(L25,'TSO500 Script'!$C$2:$C$97,0))</f>
        <v>#N/A</v>
      </c>
      <c r="M24" s="289" t="e">
        <f ca="1">INDEX('TSO500 Script'!$B$2:$B$97,MATCH(M25,'TSO500 Script'!$C$2:$C$97,0))</f>
        <v>#N/A</v>
      </c>
      <c r="N24" s="290" t="e">
        <f ca="1">INDEX('TSO500 Script'!$B$2:$B$97,MATCH(N25,'TSO500 Script'!$C$2:$C$97,0))</f>
        <v>#N/A</v>
      </c>
    </row>
    <row r="25" spans="2:14" x14ac:dyDescent="0.25">
      <c r="B25" s="291" t="str">
        <f ca="1">IF($C$3="DNA_dilution",INDEX('TSO500 Script'!$AJ$2:$AJ$97,MATCH($B$17&amp;"_"&amp;B23,'TSO500 Script'!$AM$2:$AM$97,0)),IF($C$3="RNA_dilution",INDEX('TSO500 Script'!$AP$2:$AP$97,MATCH($B$17&amp;"_"&amp;B23,'TSO500 Script'!$AS$2:$AS$97,0))))</f>
        <v>B2300179-003</v>
      </c>
      <c r="C25" s="292" t="str">
        <f ca="1">IF($C$3="DNA_dilution",INDEX('TSO500 Script'!$AJ$2:$AJ$97,MATCH($B$17&amp;"_"&amp;C23,'TSO500 Script'!$AM$2:$AM$97,0)),IF($C$3="RNA_dilution",INDEX('TSO500 Script'!$AP$2:$AP$97,MATCH($B$17&amp;"_"&amp;C23,'TSO500 Script'!$AS$2:$AS$97,0))))</f>
        <v>B2301528-003</v>
      </c>
      <c r="D25" s="292" t="str">
        <f ca="1">IF($C$3="DNA_dilution",INDEX('TSO500 Script'!$AJ$2:$AJ$97,MATCH($B$17&amp;"_"&amp;D23,'TSO500 Script'!$AM$2:$AM$97,0)),IF($C$3="RNA_dilution",INDEX('TSO500 Script'!$AP$2:$AP$97,MATCH($B$17&amp;"_"&amp;D23,'TSO500 Script'!$AS$2:$AS$97,0))))</f>
        <v>B2302893-002</v>
      </c>
      <c r="E25" s="292" t="str">
        <f ca="1">IF($C$3="DNA_dilution",INDEX('TSO500 Script'!$AJ$2:$AJ$97,MATCH($B$17&amp;"_"&amp;E23,'TSO500 Script'!$AM$2:$AM$97,0)),IF($C$3="RNA_dilution",INDEX('TSO500 Script'!$AP$2:$AP$97,MATCH($B$17&amp;"_"&amp;E23,'TSO500 Script'!$AS$2:$AS$97,0))))</f>
        <v>B2303307-003</v>
      </c>
      <c r="F25" s="292" t="str">
        <f ca="1">IF($C$3="DNA_dilution",INDEX('TSO500 Script'!$AJ$2:$AJ$97,MATCH($B$17&amp;"_"&amp;F23,'TSO500 Script'!$AM$2:$AM$97,0)),IF($C$3="RNA_dilution",INDEX('TSO500 Script'!$AP$2:$AP$97,MATCH($B$17&amp;"_"&amp;F23,'TSO500 Script'!$AS$2:$AS$97,0))))</f>
        <v>B2303377-005</v>
      </c>
      <c r="G25" s="293" t="str">
        <f ca="1">IF($C$3="DNA_dilution",INDEX('TSO500 Script'!$AJ$2:$AJ$97,MATCH($B$17&amp;"_"&amp;G23,'TSO500 Script'!$AM$2:$AM$97,0)),IF($C$3="RNA_dilution",INDEX('TSO500 Script'!$AP$2:$AP$97,MATCH($B$17&amp;"_"&amp;G23,'TSO500 Script'!$AS$2:$AS$97,0))))</f>
        <v>B2303980-002</v>
      </c>
      <c r="H25" s="35"/>
      <c r="I25" s="291" t="str">
        <f ca="1">IF($C$3="DNA_dilution",INDEX('TSO500 Script'!$AJ$2:$AJ$97,MATCH($I$17&amp;"_"&amp;I23,'TSO500 Script'!$AM$2:$AM$97,0)),IF($C$3="RNA_dilution",INDEX('TSO500 Script'!$AP$2:$AP$97,MATCH($I$17&amp;"_"&amp;I23,'TSO500 Script'!$AS$2:$AS$97,0))))</f>
        <v>B2304437-003</v>
      </c>
      <c r="J25" s="292" t="str">
        <f ca="1">IF($C$3="DNA_dilution",INDEX('TSO500 Script'!$AJ$2:$AJ$97,MATCH($I$17&amp;"_"&amp;J23,'TSO500 Script'!$AM$2:$AM$97,0)),IF($C$3="RNA_dilution",INDEX('TSO500 Script'!$AP$2:$AP$97,MATCH($I$17&amp;"_"&amp;J23,'TSO500 Script'!$AS$2:$AS$97,0))))</f>
        <v>B2304852-002</v>
      </c>
      <c r="K25" s="292" t="e">
        <f ca="1">IF($C$3="DNA_dilution",INDEX('TSO500 Script'!$AJ$2:$AJ$97,MATCH($I$17&amp;"_"&amp;K23,'TSO500 Script'!$AM$2:$AM$97,0)),IF($C$3="RNA_dilution",INDEX('TSO500 Script'!$AP$2:$AP$97,MATCH($I$17&amp;"_"&amp;K23,'TSO500 Script'!$AS$2:$AS$97,0))))</f>
        <v>#N/A</v>
      </c>
      <c r="L25" s="292" t="e">
        <f ca="1">IF($C$3="DNA_dilution",INDEX('TSO500 Script'!$AJ$2:$AJ$97,MATCH($I$17&amp;"_"&amp;L23,'TSO500 Script'!$AM$2:$AM$97,0)),IF($C$3="RNA_dilution",INDEX('TSO500 Script'!$AP$2:$AP$97,MATCH($I$17&amp;"_"&amp;L23,'TSO500 Script'!$AS$2:$AS$97,0))))</f>
        <v>#N/A</v>
      </c>
      <c r="M25" s="292" t="e">
        <f ca="1">IF($C$3="DNA_dilution",INDEX('TSO500 Script'!$AJ$2:$AJ$97,MATCH($I$17&amp;"_"&amp;M23,'TSO500 Script'!$AM$2:$AM$97,0)),IF($C$3="RNA_dilution",INDEX('TSO500 Script'!$AP$2:$AP$97,MATCH($I$17&amp;"_"&amp;M23,'TSO500 Script'!$AS$2:$AS$97,0))))</f>
        <v>#N/A</v>
      </c>
      <c r="N25" s="293" t="e">
        <f ca="1">IF($C$3="DNA_dilution",INDEX('TSO500 Script'!$AJ$2:$AJ$97,MATCH($I$17&amp;"_"&amp;N23,'TSO500 Script'!$AM$2:$AM$97,0)),IF($C$3="RNA_dilution",INDEX('TSO500 Script'!$AP$2:$AP$97,MATCH($I$17&amp;"_"&amp;N23,'TSO500 Script'!$AS$2:$AS$97,0))))</f>
        <v>#N/A</v>
      </c>
    </row>
    <row r="26" spans="2:14" x14ac:dyDescent="0.25">
      <c r="B26" s="288" t="str">
        <f ca="1">IF($C$3="DNA_dilution",INDEX('TSO500 Script'!$AM$2:$AM$97,MATCH(B25,'TSO500 Script'!$AJ$2:$AJ$97,0)),IF($C$3="RNA_dilution",INDEX('TSO500 Script'!$AS$2:$AS$97,MATCH(B25,'TSO500 Script'!$AP$2:$AP$97,0))))</f>
        <v>DNA Stock Plate 1_B1</v>
      </c>
      <c r="C26" s="289" t="str">
        <f ca="1">IF($C$3="DNA_dilution",INDEX('TSO500 Script'!$AM$2:$AM$97,MATCH(C25,'TSO500 Script'!$AJ$2:$AJ$97,0)),IF($C$3="RNA_dilution",INDEX('TSO500 Script'!$AS$2:$AS$97,MATCH(C25,'TSO500 Script'!$AP$2:$AP$97,0))))</f>
        <v>DNA Stock Plate 1_B2</v>
      </c>
      <c r="D26" s="289" t="str">
        <f ca="1">IF($C$3="DNA_dilution",INDEX('TSO500 Script'!$AM$2:$AM$97,MATCH(D25,'TSO500 Script'!$AJ$2:$AJ$97,0)),IF($C$3="RNA_dilution",INDEX('TSO500 Script'!$AS$2:$AS$97,MATCH(D25,'TSO500 Script'!$AP$2:$AP$97,0))))</f>
        <v>DNA Stock Plate 1_B3</v>
      </c>
      <c r="E26" s="289" t="str">
        <f ca="1">IF($C$3="DNA_dilution",INDEX('TSO500 Script'!$AM$2:$AM$97,MATCH(E25,'TSO500 Script'!$AJ$2:$AJ$97,0)),IF($C$3="RNA_dilution",INDEX('TSO500 Script'!$AS$2:$AS$97,MATCH(E25,'TSO500 Script'!$AP$2:$AP$97,0))))</f>
        <v>DNA Stock Plate 1_B4</v>
      </c>
      <c r="F26" s="289" t="str">
        <f ca="1">IF($C$3="DNA_dilution",INDEX('TSO500 Script'!$AM$2:$AM$97,MATCH(F25,'TSO500 Script'!$AJ$2:$AJ$97,0)),IF($C$3="RNA_dilution",INDEX('TSO500 Script'!$AS$2:$AS$97,MATCH(F25,'TSO500 Script'!$AP$2:$AP$97,0))))</f>
        <v>DNA Stock Plate 1_B5</v>
      </c>
      <c r="G26" s="290" t="str">
        <f ca="1">IF($C$3="DNA_dilution",INDEX('TSO500 Script'!$AM$2:$AM$97,MATCH(G25,'TSO500 Script'!$AJ$2:$AJ$97,0)),IF($C$3="RNA_dilution",INDEX('TSO500 Script'!$AS$2:$AS$97,MATCH(G25,'TSO500 Script'!$AP$2:$AP$97,0))))</f>
        <v>DNA Stock Plate 1_B6</v>
      </c>
      <c r="H26" s="35"/>
      <c r="I26" s="288" t="str">
        <f ca="1">IF($C$3="DNA_dilution",INDEX('TSO500 Script'!$AM$2:$AM$97,MATCH(I25,'TSO500 Script'!$AJ$2:$AJ$97,0)),IF($C$3="RNA_dilution",INDEX('TSO500 Script'!$AS$2:$AS$97,MATCH(I25,'TSO500 Script'!$AP$2:$AP$97,0))))</f>
        <v>DNA Stock Plate 2_B1</v>
      </c>
      <c r="J26" s="289" t="str">
        <f ca="1">IF($C$3="DNA_dilution",INDEX('TSO500 Script'!$AM$2:$AM$97,MATCH(J25,'TSO500 Script'!$AJ$2:$AJ$97,0)),IF($C$3="RNA_dilution",INDEX('TSO500 Script'!$AS$2:$AS$97,MATCH(J25,'TSO500 Script'!$AP$2:$AP$97,0))))</f>
        <v>DNA Stock Plate 2_B2</v>
      </c>
      <c r="K26" s="289" t="e">
        <f ca="1">IF($C$3="DNA_dilution",INDEX('TSO500 Script'!$AM$2:$AM$97,MATCH(K25,'TSO500 Script'!$AJ$2:$AJ$97,0)),IF($C$3="RNA_dilution",INDEX('TSO500 Script'!$AS$2:$AS$97,MATCH(K25,'TSO500 Script'!$AP$2:$AP$97,0))))</f>
        <v>#N/A</v>
      </c>
      <c r="L26" s="289" t="e">
        <f ca="1">IF($C$3="DNA_dilution",INDEX('TSO500 Script'!$AM$2:$AM$97,MATCH(L25,'TSO500 Script'!$AJ$2:$AJ$97,0)),IF($C$3="RNA_dilution",INDEX('TSO500 Script'!$AS$2:$AS$97,MATCH(L25,'TSO500 Script'!$AP$2:$AP$97,0))))</f>
        <v>#N/A</v>
      </c>
      <c r="M26" s="289" t="e">
        <f ca="1">IF($C$3="DNA_dilution",INDEX('TSO500 Script'!$AM$2:$AM$97,MATCH(M25,'TSO500 Script'!$AJ$2:$AJ$97,0)),IF($C$3="RNA_dilution",INDEX('TSO500 Script'!$AS$2:$AS$97,MATCH(M25,'TSO500 Script'!$AP$2:$AP$97,0))))</f>
        <v>#N/A</v>
      </c>
      <c r="N26" s="290" t="e">
        <f ca="1">IF($C$3="DNA_dilution",INDEX('TSO500 Script'!$AM$2:$AM$97,MATCH(N25,'TSO500 Script'!$AJ$2:$AJ$97,0)),IF($C$3="RNA_dilution",INDEX('TSO500 Script'!$AS$2:$AS$97,MATCH(N25,'TSO500 Script'!$AP$2:$AP$97,0))))</f>
        <v>#N/A</v>
      </c>
    </row>
    <row r="27" spans="2:14" x14ac:dyDescent="0.25">
      <c r="B27" s="294" t="s">
        <v>333</v>
      </c>
      <c r="C27" s="295" t="s">
        <v>162</v>
      </c>
      <c r="D27" s="295" t="s">
        <v>478</v>
      </c>
      <c r="E27" s="295" t="s">
        <v>510</v>
      </c>
      <c r="F27" s="295" t="s">
        <v>538</v>
      </c>
      <c r="G27" s="296" t="s">
        <v>567</v>
      </c>
      <c r="H27" s="35"/>
      <c r="I27" s="294" t="s">
        <v>333</v>
      </c>
      <c r="J27" s="295" t="s">
        <v>162</v>
      </c>
      <c r="K27" s="295" t="s">
        <v>478</v>
      </c>
      <c r="L27" s="295" t="s">
        <v>510</v>
      </c>
      <c r="M27" s="295" t="s">
        <v>538</v>
      </c>
      <c r="N27" s="296" t="s">
        <v>567</v>
      </c>
    </row>
    <row r="28" spans="2:14" x14ac:dyDescent="0.25">
      <c r="B28" s="288" t="str">
        <f ca="1">INDEX('TSO500 Script'!$B$2:$B$97,MATCH(B29,'TSO500 Script'!$C$2:$C$97,0))</f>
        <v>AN</v>
      </c>
      <c r="C28" s="289" t="str">
        <f ca="1">INDEX('TSO500 Script'!$B$2:$B$97,MATCH(C29,'TSO500 Script'!$C$2:$C$97,0))</f>
        <v>JM</v>
      </c>
      <c r="D28" s="289" t="str">
        <f ca="1">INDEX('TSO500 Script'!$B$2:$B$97,MATCH(D29,'TSO500 Script'!$C$2:$C$97,0))</f>
        <v>CF</v>
      </c>
      <c r="E28" s="289" t="str">
        <f ca="1">INDEX('TSO500 Script'!$B$2:$B$97,MATCH(E29,'TSO500 Script'!$C$2:$C$97,0))</f>
        <v>SC</v>
      </c>
      <c r="F28" s="289" t="str">
        <f ca="1">INDEX('TSO500 Script'!$B$2:$B$97,MATCH(F29,'TSO500 Script'!$C$2:$C$97,0))</f>
        <v>CW</v>
      </c>
      <c r="G28" s="290" t="str">
        <f ca="1">INDEX('TSO500 Script'!$B$2:$B$97,MATCH(G29,'TSO500 Script'!$C$2:$C$97,0))</f>
        <v>AP</v>
      </c>
      <c r="H28" s="35"/>
      <c r="I28" s="288" t="str">
        <f ca="1">INDEX('TSO500 Script'!$B$2:$B$97,MATCH(I29,'TSO500 Script'!$C$2:$C$97,0))</f>
        <v>AG</v>
      </c>
      <c r="J28" s="289" t="str">
        <f ca="1">INDEX('TSO500 Script'!$B$2:$B$97,MATCH(J29,'TSO500 Script'!$C$2:$C$97,0))</f>
        <v>LS</v>
      </c>
      <c r="K28" s="289" t="e">
        <f ca="1">INDEX('TSO500 Script'!$B$2:$B$97,MATCH(K29,'TSO500 Script'!$C$2:$C$97,0))</f>
        <v>#N/A</v>
      </c>
      <c r="L28" s="289" t="e">
        <f ca="1">INDEX('TSO500 Script'!$B$2:$B$97,MATCH(L29,'TSO500 Script'!$C$2:$C$97,0))</f>
        <v>#N/A</v>
      </c>
      <c r="M28" s="289" t="e">
        <f ca="1">INDEX('TSO500 Script'!$B$2:$B$97,MATCH(M29,'TSO500 Script'!$C$2:$C$97,0))</f>
        <v>#N/A</v>
      </c>
      <c r="N28" s="290" t="e">
        <f ca="1">INDEX('TSO500 Script'!$B$2:$B$97,MATCH(N29,'TSO500 Script'!$C$2:$C$97,0))</f>
        <v>#N/A</v>
      </c>
    </row>
    <row r="29" spans="2:14" x14ac:dyDescent="0.25">
      <c r="B29" s="291" t="str">
        <f ca="1">IF($C$3="DNA_dilution",INDEX('TSO500 Script'!$AJ$2:$AJ$97,MATCH($B$17&amp;"_"&amp;B27,'TSO500 Script'!$AM$2:$AM$97,0)),IF($C$3="RNA_dilution",INDEX('TSO500 Script'!$AP$2:$AP$97,MATCH($B$17&amp;"_"&amp;B27,'TSO500 Script'!$AS$2:$AS$97,0))))</f>
        <v>B2300910-003</v>
      </c>
      <c r="C29" s="292" t="str">
        <f ca="1">IF($C$3="DNA_dilution",INDEX('TSO500 Script'!$AJ$2:$AJ$97,MATCH($B$17&amp;"_"&amp;C27,'TSO500 Script'!$AM$2:$AM$97,0)),IF($C$3="RNA_dilution",INDEX('TSO500 Script'!$AP$2:$AP$97,MATCH($B$17&amp;"_"&amp;C27,'TSO500 Script'!$AS$2:$AS$97,0))))</f>
        <v>B2301729-003</v>
      </c>
      <c r="D29" s="292" t="str">
        <f ca="1">IF($C$3="DNA_dilution",INDEX('TSO500 Script'!$AJ$2:$AJ$97,MATCH($B$17&amp;"_"&amp;D27,'TSO500 Script'!$AM$2:$AM$97,0)),IF($C$3="RNA_dilution",INDEX('TSO500 Script'!$AP$2:$AP$97,MATCH($B$17&amp;"_"&amp;D27,'TSO500 Script'!$AS$2:$AS$97,0))))</f>
        <v>B2303093-003</v>
      </c>
      <c r="E29" s="292" t="str">
        <f ca="1">IF($C$3="DNA_dilution",INDEX('TSO500 Script'!$AJ$2:$AJ$97,MATCH($B$17&amp;"_"&amp;E27,'TSO500 Script'!$AM$2:$AM$97,0)),IF($C$3="RNA_dilution",INDEX('TSO500 Script'!$AP$2:$AP$97,MATCH($B$17&amp;"_"&amp;E27,'TSO500 Script'!$AS$2:$AS$97,0))))</f>
        <v>B2303308-003</v>
      </c>
      <c r="F29" s="292" t="str">
        <f ca="1">IF($C$3="DNA_dilution",INDEX('TSO500 Script'!$AJ$2:$AJ$97,MATCH($B$17&amp;"_"&amp;F27,'TSO500 Script'!$AM$2:$AM$97,0)),IF($C$3="RNA_dilution",INDEX('TSO500 Script'!$AP$2:$AP$97,MATCH($B$17&amp;"_"&amp;F27,'TSO500 Script'!$AS$2:$AS$97,0))))</f>
        <v>B2303558-003</v>
      </c>
      <c r="G29" s="293" t="str">
        <f ca="1">IF($C$3="DNA_dilution",INDEX('TSO500 Script'!$AJ$2:$AJ$97,MATCH($B$17&amp;"_"&amp;G27,'TSO500 Script'!$AM$2:$AM$97,0)),IF($C$3="RNA_dilution",INDEX('TSO500 Script'!$AP$2:$AP$97,MATCH($B$17&amp;"_"&amp;G27,'TSO500 Script'!$AS$2:$AS$97,0))))</f>
        <v>B2304058-002</v>
      </c>
      <c r="H29" s="35"/>
      <c r="I29" s="291" t="str">
        <f ca="1">IF($C$3="DNA_dilution",INDEX('TSO500 Script'!$AJ$2:$AJ$97,MATCH($I$17&amp;"_"&amp;I27,'TSO500 Script'!$AM$2:$AM$97,0)),IF($C$3="RNA_dilution",INDEX('TSO500 Script'!$AP$2:$AP$97,MATCH($I$17&amp;"_"&amp;I27,'TSO500 Script'!$AS$2:$AS$97,0))))</f>
        <v>B2304609-004</v>
      </c>
      <c r="J29" s="292" t="str">
        <f ca="1">IF($C$3="DNA_dilution",INDEX('TSO500 Script'!$AJ$2:$AJ$97,MATCH($I$17&amp;"_"&amp;J27,'TSO500 Script'!$AM$2:$AM$97,0)),IF($C$3="RNA_dilution",INDEX('TSO500 Script'!$AP$2:$AP$97,MATCH($I$17&amp;"_"&amp;J27,'TSO500 Script'!$AS$2:$AS$97,0))))</f>
        <v>B2304853-002</v>
      </c>
      <c r="K29" s="292" t="e">
        <f ca="1">IF($C$3="DNA_dilution",INDEX('TSO500 Script'!$AJ$2:$AJ$97,MATCH($I$17&amp;"_"&amp;K27,'TSO500 Script'!$AM$2:$AM$97,0)),IF($C$3="RNA_dilution",INDEX('TSO500 Script'!$AP$2:$AP$97,MATCH($I$17&amp;"_"&amp;K27,'TSO500 Script'!$AS$2:$AS$97,0))))</f>
        <v>#N/A</v>
      </c>
      <c r="L29" s="292" t="e">
        <f ca="1">IF($C$3="DNA_dilution",INDEX('TSO500 Script'!$AJ$2:$AJ$97,MATCH($I$17&amp;"_"&amp;L27,'TSO500 Script'!$AM$2:$AM$97,0)),IF($C$3="RNA_dilution",INDEX('TSO500 Script'!$AP$2:$AP$97,MATCH($I$17&amp;"_"&amp;L27,'TSO500 Script'!$AS$2:$AS$97,0))))</f>
        <v>#N/A</v>
      </c>
      <c r="M29" s="292" t="e">
        <f ca="1">IF($C$3="DNA_dilution",INDEX('TSO500 Script'!$AJ$2:$AJ$97,MATCH($I$17&amp;"_"&amp;M27,'TSO500 Script'!$AM$2:$AM$97,0)),IF($C$3="RNA_dilution",INDEX('TSO500 Script'!$AP$2:$AP$97,MATCH($I$17&amp;"_"&amp;M27,'TSO500 Script'!$AS$2:$AS$97,0))))</f>
        <v>#N/A</v>
      </c>
      <c r="N29" s="293" t="e">
        <f ca="1">IF($C$3="DNA_dilution",INDEX('TSO500 Script'!$AJ$2:$AJ$97,MATCH($I$17&amp;"_"&amp;N27,'TSO500 Script'!$AM$2:$AM$97,0)),IF($C$3="RNA_dilution",INDEX('TSO500 Script'!$AP$2:$AP$97,MATCH($I$17&amp;"_"&amp;N27,'TSO500 Script'!$AS$2:$AS$97,0))))</f>
        <v>#N/A</v>
      </c>
    </row>
    <row r="30" spans="2:14" x14ac:dyDescent="0.25">
      <c r="B30" s="288" t="str">
        <f ca="1">IF($C$3="DNA_dilution",INDEX('TSO500 Script'!$AM$2:$AM$97,MATCH(B29,'TSO500 Script'!$AJ$2:$AJ$97,0)),IF($C$3="RNA_dilution",INDEX('TSO500 Script'!$AS$2:$AS$97,MATCH(B29,'TSO500 Script'!$AP$2:$AP$97,0))))</f>
        <v>DNA Stock Plate 1_C1</v>
      </c>
      <c r="C30" s="289" t="str">
        <f ca="1">IF($C$3="DNA_dilution",INDEX('TSO500 Script'!$AM$2:$AM$97,MATCH(C29,'TSO500 Script'!$AJ$2:$AJ$97,0)),IF($C$3="RNA_dilution",INDEX('TSO500 Script'!$AS$2:$AS$97,MATCH(C29,'TSO500 Script'!$AP$2:$AP$97,0))))</f>
        <v>DNA Stock Plate 1_C2</v>
      </c>
      <c r="D30" s="289" t="str">
        <f ca="1">IF($C$3="DNA_dilution",INDEX('TSO500 Script'!$AM$2:$AM$97,MATCH(D29,'TSO500 Script'!$AJ$2:$AJ$97,0)),IF($C$3="RNA_dilution",INDEX('TSO500 Script'!$AS$2:$AS$97,MATCH(D29,'TSO500 Script'!$AP$2:$AP$97,0))))</f>
        <v>DNA Stock Plate 1_C3</v>
      </c>
      <c r="E30" s="289" t="str">
        <f ca="1">IF($C$3="DNA_dilution",INDEX('TSO500 Script'!$AM$2:$AM$97,MATCH(E29,'TSO500 Script'!$AJ$2:$AJ$97,0)),IF($C$3="RNA_dilution",INDEX('TSO500 Script'!$AS$2:$AS$97,MATCH(E29,'TSO500 Script'!$AP$2:$AP$97,0))))</f>
        <v>DNA Stock Plate 1_C4</v>
      </c>
      <c r="F30" s="289" t="str">
        <f ca="1">IF($C$3="DNA_dilution",INDEX('TSO500 Script'!$AM$2:$AM$97,MATCH(F29,'TSO500 Script'!$AJ$2:$AJ$97,0)),IF($C$3="RNA_dilution",INDEX('TSO500 Script'!$AS$2:$AS$97,MATCH(F29,'TSO500 Script'!$AP$2:$AP$97,0))))</f>
        <v>DNA Stock Plate 1_C5</v>
      </c>
      <c r="G30" s="290" t="str">
        <f ca="1">IF($C$3="DNA_dilution",INDEX('TSO500 Script'!$AM$2:$AM$97,MATCH(G29,'TSO500 Script'!$AJ$2:$AJ$97,0)),IF($C$3="RNA_dilution",INDEX('TSO500 Script'!$AS$2:$AS$97,MATCH(G29,'TSO500 Script'!$AP$2:$AP$97,0))))</f>
        <v>DNA Stock Plate 1_C6</v>
      </c>
      <c r="H30" s="35"/>
      <c r="I30" s="288" t="str">
        <f ca="1">IF($C$3="DNA_dilution",INDEX('TSO500 Script'!$AM$2:$AM$97,MATCH(I29,'TSO500 Script'!$AJ$2:$AJ$97,0)),IF($C$3="RNA_dilution",INDEX('TSO500 Script'!$AS$2:$AS$97,MATCH(I29,'TSO500 Script'!$AP$2:$AP$97,0))))</f>
        <v>DNA Stock Plate 2_C1</v>
      </c>
      <c r="J30" s="289" t="str">
        <f ca="1">IF($C$3="DNA_dilution",INDEX('TSO500 Script'!$AM$2:$AM$97,MATCH(J29,'TSO500 Script'!$AJ$2:$AJ$97,0)),IF($C$3="RNA_dilution",INDEX('TSO500 Script'!$AS$2:$AS$97,MATCH(J29,'TSO500 Script'!$AP$2:$AP$97,0))))</f>
        <v>DNA Stock Plate 2_C2</v>
      </c>
      <c r="K30" s="289" t="e">
        <f ca="1">IF($C$3="DNA_dilution",INDEX('TSO500 Script'!$AM$2:$AM$97,MATCH(K29,'TSO500 Script'!$AJ$2:$AJ$97,0)),IF($C$3="RNA_dilution",INDEX('TSO500 Script'!$AS$2:$AS$97,MATCH(K29,'TSO500 Script'!$AP$2:$AP$97,0))))</f>
        <v>#N/A</v>
      </c>
      <c r="L30" s="289" t="e">
        <f ca="1">IF($C$3="DNA_dilution",INDEX('TSO500 Script'!$AM$2:$AM$97,MATCH(L29,'TSO500 Script'!$AJ$2:$AJ$97,0)),IF($C$3="RNA_dilution",INDEX('TSO500 Script'!$AS$2:$AS$97,MATCH(L29,'TSO500 Script'!$AP$2:$AP$97,0))))</f>
        <v>#N/A</v>
      </c>
      <c r="M30" s="289" t="e">
        <f ca="1">IF($C$3="DNA_dilution",INDEX('TSO500 Script'!$AM$2:$AM$97,MATCH(M29,'TSO500 Script'!$AJ$2:$AJ$97,0)),IF($C$3="RNA_dilution",INDEX('TSO500 Script'!$AS$2:$AS$97,MATCH(M29,'TSO500 Script'!$AP$2:$AP$97,0))))</f>
        <v>#N/A</v>
      </c>
      <c r="N30" s="290" t="e">
        <f ca="1">IF($C$3="DNA_dilution",INDEX('TSO500 Script'!$AM$2:$AM$97,MATCH(N29,'TSO500 Script'!$AJ$2:$AJ$97,0)),IF($C$3="RNA_dilution",INDEX('TSO500 Script'!$AS$2:$AS$97,MATCH(N29,'TSO500 Script'!$AP$2:$AP$97,0))))</f>
        <v>#N/A</v>
      </c>
    </row>
    <row r="31" spans="2:14" x14ac:dyDescent="0.25">
      <c r="B31" s="294" t="s">
        <v>334</v>
      </c>
      <c r="C31" s="295" t="s">
        <v>341</v>
      </c>
      <c r="D31" s="295" t="s">
        <v>482</v>
      </c>
      <c r="E31" s="295" t="s">
        <v>514</v>
      </c>
      <c r="F31" s="295" t="s">
        <v>542</v>
      </c>
      <c r="G31" s="296" t="s">
        <v>571</v>
      </c>
      <c r="H31" s="35"/>
      <c r="I31" s="294" t="s">
        <v>334</v>
      </c>
      <c r="J31" s="295" t="s">
        <v>341</v>
      </c>
      <c r="K31" s="295" t="s">
        <v>482</v>
      </c>
      <c r="L31" s="295" t="s">
        <v>514</v>
      </c>
      <c r="M31" s="295" t="s">
        <v>542</v>
      </c>
      <c r="N31" s="296" t="s">
        <v>571</v>
      </c>
    </row>
    <row r="32" spans="2:14" x14ac:dyDescent="0.25">
      <c r="B32" s="288" t="str">
        <f ca="1">INDEX('TSO500 Script'!$B$2:$B$97,MATCH(B33,'TSO500 Script'!$C$2:$C$97,0))</f>
        <v>SH</v>
      </c>
      <c r="C32" s="289" t="str">
        <f ca="1">INDEX('TSO500 Script'!$B$2:$B$97,MATCH(C33,'TSO500 Script'!$C$2:$C$97,0))</f>
        <v>RN</v>
      </c>
      <c r="D32" s="289" t="str">
        <f ca="1">INDEX('TSO500 Script'!$B$2:$B$97,MATCH(D33,'TSO500 Script'!$C$2:$C$97,0))</f>
        <v>MM</v>
      </c>
      <c r="E32" s="289" t="str">
        <f ca="1">INDEX('TSO500 Script'!$B$2:$B$97,MATCH(E33,'TSO500 Script'!$C$2:$C$97,0))</f>
        <v>NS</v>
      </c>
      <c r="F32" s="289" t="str">
        <f ca="1">INDEX('TSO500 Script'!$B$2:$B$97,MATCH(F33,'TSO500 Script'!$C$2:$C$97,0))</f>
        <v>HD</v>
      </c>
      <c r="G32" s="290" t="str">
        <f ca="1">INDEX('TSO500 Script'!$B$2:$B$97,MATCH(G33,'TSO500 Script'!$C$2:$C$97,0))</f>
        <v>JP</v>
      </c>
      <c r="H32" s="35"/>
      <c r="I32" s="288" t="str">
        <f ca="1">INDEX('TSO500 Script'!$B$2:$B$97,MATCH(I33,'TSO500 Script'!$C$2:$C$97,0))</f>
        <v>CW</v>
      </c>
      <c r="J32" s="289" t="str">
        <f ca="1">INDEX('TSO500 Script'!$B$2:$B$97,MATCH(J33,'TSO500 Script'!$C$2:$C$97,0))</f>
        <v>KP</v>
      </c>
      <c r="K32" s="289" t="e">
        <f ca="1">INDEX('TSO500 Script'!$B$2:$B$97,MATCH(K33,'TSO500 Script'!$C$2:$C$97,0))</f>
        <v>#N/A</v>
      </c>
      <c r="L32" s="289" t="e">
        <f ca="1">INDEX('TSO500 Script'!$B$2:$B$97,MATCH(L33,'TSO500 Script'!$C$2:$C$97,0))</f>
        <v>#N/A</v>
      </c>
      <c r="M32" s="289" t="e">
        <f ca="1">INDEX('TSO500 Script'!$B$2:$B$97,MATCH(M33,'TSO500 Script'!$C$2:$C$97,0))</f>
        <v>#N/A</v>
      </c>
      <c r="N32" s="290" t="e">
        <f ca="1">INDEX('TSO500 Script'!$B$2:$B$97,MATCH(N33,'TSO500 Script'!$C$2:$C$97,0))</f>
        <v>#N/A</v>
      </c>
    </row>
    <row r="33" spans="2:14" x14ac:dyDescent="0.25">
      <c r="B33" s="291" t="str">
        <f ca="1">IF($C$3="DNA_dilution",INDEX('TSO500 Script'!$AJ$2:$AJ$97,MATCH($B$17&amp;"_"&amp;B31,'TSO500 Script'!$AM$2:$AM$97,0)),IF($C$3="RNA_dilution",INDEX('TSO500 Script'!$AP$2:$AP$97,MATCH($B$17&amp;"_"&amp;B31,'TSO500 Script'!$AS$2:$AS$97,0))))</f>
        <v>B2301055-005</v>
      </c>
      <c r="C33" s="292" t="str">
        <f ca="1">IF($C$3="DNA_dilution",INDEX('TSO500 Script'!$AJ$2:$AJ$97,MATCH($B$17&amp;"_"&amp;C31,'TSO500 Script'!$AM$2:$AM$97,0)),IF($C$3="RNA_dilution",INDEX('TSO500 Script'!$AP$2:$AP$97,MATCH($B$17&amp;"_"&amp;C31,'TSO500 Script'!$AS$2:$AS$97,0))))</f>
        <v>B2302804-003</v>
      </c>
      <c r="D33" s="292" t="str">
        <f ca="1">IF($C$3="DNA_dilution",INDEX('TSO500 Script'!$AJ$2:$AJ$97,MATCH($B$17&amp;"_"&amp;D31,'TSO500 Script'!$AM$2:$AM$97,0)),IF($C$3="RNA_dilution",INDEX('TSO500 Script'!$AP$2:$AP$97,MATCH($B$17&amp;"_"&amp;D31,'TSO500 Script'!$AS$2:$AS$97,0))))</f>
        <v>B2303194-003</v>
      </c>
      <c r="E33" s="292" t="str">
        <f ca="1">IF($C$3="DNA_dilution",INDEX('TSO500 Script'!$AJ$2:$AJ$97,MATCH($B$17&amp;"_"&amp;E31,'TSO500 Script'!$AM$2:$AM$97,0)),IF($C$3="RNA_dilution",INDEX('TSO500 Script'!$AP$2:$AP$97,MATCH($B$17&amp;"_"&amp;E31,'TSO500 Script'!$AS$2:$AS$97,0))))</f>
        <v>B2303348-003</v>
      </c>
      <c r="F33" s="292" t="str">
        <f ca="1">IF($C$3="DNA_dilution",INDEX('TSO500 Script'!$AJ$2:$AJ$97,MATCH($B$17&amp;"_"&amp;F31,'TSO500 Script'!$AM$2:$AM$97,0)),IF($C$3="RNA_dilution",INDEX('TSO500 Script'!$AP$2:$AP$97,MATCH($B$17&amp;"_"&amp;F31,'TSO500 Script'!$AS$2:$AS$97,0))))</f>
        <v>B2303762-004</v>
      </c>
      <c r="G33" s="293" t="str">
        <f ca="1">IF($C$3="DNA_dilution",INDEX('TSO500 Script'!$AJ$2:$AJ$97,MATCH($B$17&amp;"_"&amp;G31,'TSO500 Script'!$AM$2:$AM$97,0)),IF($C$3="RNA_dilution",INDEX('TSO500 Script'!$AP$2:$AP$97,MATCH($B$17&amp;"_"&amp;G31,'TSO500 Script'!$AS$2:$AS$97,0))))</f>
        <v>B2304148-002</v>
      </c>
      <c r="H33" s="35"/>
      <c r="I33" s="291" t="str">
        <f ca="1">IF($C$3="DNA_dilution",INDEX('TSO500 Script'!$AJ$2:$AJ$97,MATCH($I$17&amp;"_"&amp;I31,'TSO500 Script'!$AM$2:$AM$97,0)),IF($C$3="RNA_dilution",INDEX('TSO500 Script'!$AP$2:$AP$97,MATCH($I$17&amp;"_"&amp;I31,'TSO500 Script'!$AS$2:$AS$97,0))))</f>
        <v>B2304845-003</v>
      </c>
      <c r="J33" s="292" t="str">
        <f ca="1">IF($C$3="DNA_dilution",INDEX('TSO500 Script'!$AJ$2:$AJ$97,MATCH($I$17&amp;"_"&amp;J31,'TSO500 Script'!$AM$2:$AM$97,0)),IF($C$3="RNA_dilution",INDEX('TSO500 Script'!$AP$2:$AP$97,MATCH($I$17&amp;"_"&amp;J31,'TSO500 Script'!$AS$2:$AS$97,0))))</f>
        <v>B2304856-002</v>
      </c>
      <c r="K33" s="292" t="e">
        <f ca="1">IF($C$3="DNA_dilution",INDEX('TSO500 Script'!$AJ$2:$AJ$97,MATCH($I$17&amp;"_"&amp;K31,'TSO500 Script'!$AM$2:$AM$97,0)),IF($C$3="RNA_dilution",INDEX('TSO500 Script'!$AP$2:$AP$97,MATCH($I$17&amp;"_"&amp;K31,'TSO500 Script'!$AS$2:$AS$97,0))))</f>
        <v>#N/A</v>
      </c>
      <c r="L33" s="292" t="e">
        <f ca="1">IF($C$3="DNA_dilution",INDEX('TSO500 Script'!$AJ$2:$AJ$97,MATCH($I$17&amp;"_"&amp;L31,'TSO500 Script'!$AM$2:$AM$97,0)),IF($C$3="RNA_dilution",INDEX('TSO500 Script'!$AP$2:$AP$97,MATCH($I$17&amp;"_"&amp;L31,'TSO500 Script'!$AS$2:$AS$97,0))))</f>
        <v>#N/A</v>
      </c>
      <c r="M33" s="292" t="e">
        <f ca="1">IF($C$3="DNA_dilution",INDEX('TSO500 Script'!$AJ$2:$AJ$97,MATCH($I$17&amp;"_"&amp;M31,'TSO500 Script'!$AM$2:$AM$97,0)),IF($C$3="RNA_dilution",INDEX('TSO500 Script'!$AP$2:$AP$97,MATCH($I$17&amp;"_"&amp;M31,'TSO500 Script'!$AS$2:$AS$97,0))))</f>
        <v>#N/A</v>
      </c>
      <c r="N33" s="293" t="e">
        <f ca="1">IF($C$3="DNA_dilution",INDEX('TSO500 Script'!$AJ$2:$AJ$97,MATCH($I$17&amp;"_"&amp;N31,'TSO500 Script'!$AM$2:$AM$97,0)),IF($C$3="RNA_dilution",INDEX('TSO500 Script'!$AP$2:$AP$97,MATCH($I$17&amp;"_"&amp;N31,'TSO500 Script'!$AS$2:$AS$97,0))))</f>
        <v>#N/A</v>
      </c>
    </row>
    <row r="34" spans="2:14" ht="15.75" thickBot="1" x14ac:dyDescent="0.3">
      <c r="B34" s="297" t="str">
        <f ca="1">IF($C$3="DNA_dilution",INDEX('TSO500 Script'!$AM$2:$AM$97,MATCH(B33,'TSO500 Script'!$AJ$2:$AJ$97,0)),IF($C$3="RNA_dilution",INDEX('TSO500 Script'!$AS$2:$AS$97,MATCH(B33,'TSO500 Script'!$AP$2:$AP$97,0))))</f>
        <v>DNA Stock Plate 1_D1</v>
      </c>
      <c r="C34" s="298" t="str">
        <f ca="1">IF($C$3="DNA_dilution",INDEX('TSO500 Script'!$AM$2:$AM$97,MATCH(C33,'TSO500 Script'!$AJ$2:$AJ$97,0)),IF($C$3="RNA_dilution",INDEX('TSO500 Script'!$AS$2:$AS$97,MATCH(C33,'TSO500 Script'!$AP$2:$AP$97,0))))</f>
        <v>DNA Stock Plate 1_D2</v>
      </c>
      <c r="D34" s="298" t="str">
        <f ca="1">IF($C$3="DNA_dilution",INDEX('TSO500 Script'!$AM$2:$AM$97,MATCH(D33,'TSO500 Script'!$AJ$2:$AJ$97,0)),IF($C$3="RNA_dilution",INDEX('TSO500 Script'!$AS$2:$AS$97,MATCH(D33,'TSO500 Script'!$AP$2:$AP$97,0))))</f>
        <v>DNA Stock Plate 1_D3</v>
      </c>
      <c r="E34" s="298" t="str">
        <f ca="1">IF($C$3="DNA_dilution",INDEX('TSO500 Script'!$AM$2:$AM$97,MATCH(E33,'TSO500 Script'!$AJ$2:$AJ$97,0)),IF($C$3="RNA_dilution",INDEX('TSO500 Script'!$AS$2:$AS$97,MATCH(E33,'TSO500 Script'!$AP$2:$AP$97,0))))</f>
        <v>DNA Stock Plate 1_D4</v>
      </c>
      <c r="F34" s="298" t="str">
        <f ca="1">IF($C$3="DNA_dilution",INDEX('TSO500 Script'!$AM$2:$AM$97,MATCH(F33,'TSO500 Script'!$AJ$2:$AJ$97,0)),IF($C$3="RNA_dilution",INDEX('TSO500 Script'!$AS$2:$AS$97,MATCH(F33,'TSO500 Script'!$AP$2:$AP$97,0))))</f>
        <v>DNA Stock Plate 1_D5</v>
      </c>
      <c r="G34" s="299" t="str">
        <f ca="1">IF($C$3="DNA_dilution",INDEX('TSO500 Script'!$AM$2:$AM$97,MATCH(G33,'TSO500 Script'!$AJ$2:$AJ$97,0)),IF($C$3="RNA_dilution",INDEX('TSO500 Script'!$AS$2:$AS$97,MATCH(G33,'TSO500 Script'!$AP$2:$AP$97,0))))</f>
        <v>DNA Stock Plate 1_D6</v>
      </c>
      <c r="H34" s="35"/>
      <c r="I34" s="297" t="str">
        <f ca="1">IF($C$3="DNA_dilution",INDEX('TSO500 Script'!$AM$2:$AM$97,MATCH(I33,'TSO500 Script'!$AJ$2:$AJ$97,0)),IF($C$3="RNA_dilution",INDEX('TSO500 Script'!$AS$2:$AS$97,MATCH(I33,'TSO500 Script'!$AP$2:$AP$97,0))))</f>
        <v>DNA Stock Plate 2_D1</v>
      </c>
      <c r="J34" s="298" t="str">
        <f ca="1">IF($C$3="DNA_dilution",INDEX('TSO500 Script'!$AM$2:$AM$97,MATCH(J33,'TSO500 Script'!$AJ$2:$AJ$97,0)),IF($C$3="RNA_dilution",INDEX('TSO500 Script'!$AS$2:$AS$97,MATCH(J33,'TSO500 Script'!$AP$2:$AP$97,0))))</f>
        <v>DNA Stock Plate 2_D2</v>
      </c>
      <c r="K34" s="298" t="e">
        <f ca="1">IF($C$3="DNA_dilution",INDEX('TSO500 Script'!$AM$2:$AM$97,MATCH(K33,'TSO500 Script'!$AJ$2:$AJ$97,0)),IF($C$3="RNA_dilution",INDEX('TSO500 Script'!$AS$2:$AS$97,MATCH(K33,'TSO500 Script'!$AP$2:$AP$97,0))))</f>
        <v>#N/A</v>
      </c>
      <c r="L34" s="298" t="e">
        <f ca="1">IF($C$3="DNA_dilution",INDEX('TSO500 Script'!$AM$2:$AM$97,MATCH(L33,'TSO500 Script'!$AJ$2:$AJ$97,0)),IF($C$3="RNA_dilution",INDEX('TSO500 Script'!$AS$2:$AS$97,MATCH(L33,'TSO500 Script'!$AP$2:$AP$97,0))))</f>
        <v>#N/A</v>
      </c>
      <c r="M34" s="298" t="e">
        <f ca="1">IF($C$3="DNA_dilution",INDEX('TSO500 Script'!$AM$2:$AM$97,MATCH(M33,'TSO500 Script'!$AJ$2:$AJ$97,0)),IF($C$3="RNA_dilution",INDEX('TSO500 Script'!$AS$2:$AS$97,MATCH(M33,'TSO500 Script'!$AP$2:$AP$97,0))))</f>
        <v>#N/A</v>
      </c>
      <c r="N34" s="299" t="e">
        <f ca="1">IF($C$3="DNA_dilution",INDEX('TSO500 Script'!$AM$2:$AM$97,MATCH(N33,'TSO500 Script'!$AJ$2:$AJ$97,0)),IF($C$3="RNA_dilution",INDEX('TSO500 Script'!$AS$2:$AS$97,MATCH(N33,'TSO500 Script'!$AP$2:$AP$97,0))))</f>
        <v>#N/A</v>
      </c>
    </row>
    <row r="35" spans="2:14" x14ac:dyDescent="0.25">
      <c r="B35" s="35"/>
      <c r="C35" s="35"/>
      <c r="D35" s="35"/>
      <c r="E35" s="35"/>
      <c r="F35" s="35"/>
      <c r="G35" s="35"/>
      <c r="H35" s="35"/>
      <c r="I35" s="35"/>
      <c r="J35" s="35"/>
      <c r="K35" s="35"/>
      <c r="L35" s="35"/>
      <c r="M35" s="35"/>
      <c r="N35" s="35"/>
    </row>
    <row r="36" spans="2:14" x14ac:dyDescent="0.25">
      <c r="B36" s="35"/>
      <c r="C36" s="35"/>
      <c r="D36" s="35"/>
      <c r="E36" s="35"/>
      <c r="F36" s="35"/>
      <c r="G36" s="35"/>
      <c r="H36" s="35"/>
      <c r="I36" s="35"/>
      <c r="J36" s="35"/>
      <c r="K36" s="35"/>
      <c r="L36" s="35"/>
      <c r="M36" s="35"/>
      <c r="N36" s="35"/>
    </row>
    <row r="37" spans="2:14" x14ac:dyDescent="0.25">
      <c r="B37" s="300" t="str">
        <f>IF(ISNUMBER(SEARCH("DNA",$C$3)),"DNA Stock Plate 3",IF(ISNUMBER(SEARCH("RNA",$C$3)),"RNA Stock Plate 3"))</f>
        <v>DNA Stock Plate 3</v>
      </c>
      <c r="C37" s="282" t="s">
        <v>1359</v>
      </c>
      <c r="D37" s="283"/>
      <c r="E37" s="282" t="s">
        <v>1360</v>
      </c>
      <c r="F37" s="283"/>
      <c r="G37" s="284"/>
      <c r="H37" s="35"/>
      <c r="I37" s="300" t="str">
        <f>IF(ISNUMBER(SEARCH("DNA",$C$3)),"DNA Stock Plate 4",IF(ISNUMBER(SEARCH("RNA",$C$3)),"RNA Stock Plate 4"))</f>
        <v>DNA Stock Plate 4</v>
      </c>
      <c r="J37" s="282" t="s">
        <v>1359</v>
      </c>
      <c r="K37" s="283"/>
      <c r="L37" s="282" t="s">
        <v>1360</v>
      </c>
      <c r="M37" s="283"/>
      <c r="N37" s="284"/>
    </row>
    <row r="38" spans="2:14" ht="15.75" thickBot="1" x14ac:dyDescent="0.3">
      <c r="B38" s="284"/>
      <c r="C38" s="284"/>
      <c r="D38" s="284"/>
      <c r="E38" s="284"/>
      <c r="F38" s="284"/>
      <c r="G38" s="284"/>
      <c r="H38" s="35"/>
      <c r="I38" s="284"/>
      <c r="J38" s="284"/>
      <c r="K38" s="284"/>
      <c r="L38" s="284"/>
      <c r="M38" s="284"/>
      <c r="N38" s="284"/>
    </row>
    <row r="39" spans="2:14" x14ac:dyDescent="0.25">
      <c r="B39" s="285" t="s">
        <v>215</v>
      </c>
      <c r="C39" s="286" t="s">
        <v>339</v>
      </c>
      <c r="D39" s="286" t="s">
        <v>472</v>
      </c>
      <c r="E39" s="286" t="s">
        <v>502</v>
      </c>
      <c r="F39" s="286" t="s">
        <v>530</v>
      </c>
      <c r="G39" s="287" t="s">
        <v>561</v>
      </c>
      <c r="H39" s="35"/>
      <c r="I39" s="285" t="s">
        <v>215</v>
      </c>
      <c r="J39" s="286" t="s">
        <v>339</v>
      </c>
      <c r="K39" s="286" t="s">
        <v>472</v>
      </c>
      <c r="L39" s="286" t="s">
        <v>502</v>
      </c>
      <c r="M39" s="286" t="s">
        <v>530</v>
      </c>
      <c r="N39" s="287" t="s">
        <v>561</v>
      </c>
    </row>
    <row r="40" spans="2:14" x14ac:dyDescent="0.25">
      <c r="B40" s="316" t="e">
        <f ca="1">INDEX('TSO500 Script'!$B$2:$B$97,MATCH(B41,'TSO500 Script'!$C$2:$C$97,0))</f>
        <v>#N/A</v>
      </c>
      <c r="C40" s="317" t="e">
        <f ca="1">INDEX('TSO500 Script'!$B$2:$B$97,MATCH(C41,'TSO500 Script'!$C$2:$C$97,0))</f>
        <v>#N/A</v>
      </c>
      <c r="D40" s="317" t="e">
        <f ca="1">INDEX('TSO500 Script'!$B$2:$B$97,MATCH(D41,'TSO500 Script'!$C$2:$C$97,0))</f>
        <v>#N/A</v>
      </c>
      <c r="E40" s="317" t="e">
        <f ca="1">INDEX('TSO500 Script'!$B$2:$B$97,MATCH(E41,'TSO500 Script'!$C$2:$C$97,0))</f>
        <v>#N/A</v>
      </c>
      <c r="F40" s="317" t="e">
        <f ca="1">INDEX('TSO500 Script'!$B$2:$B$97,MATCH(F41,'TSO500 Script'!$C$2:$C$97,0))</f>
        <v>#N/A</v>
      </c>
      <c r="G40" s="364" t="e">
        <f ca="1">INDEX('TSO500 Script'!$B$2:$B$97,MATCH(G41,'TSO500 Script'!$C$2:$C$97,0))</f>
        <v>#N/A</v>
      </c>
      <c r="H40" s="35"/>
      <c r="I40" s="288" t="e">
        <f ca="1">INDEX('TSO500 Script'!$B$2:$B$97,MATCH(I41,'TSO500 Script'!$C$2:$C$97,0))</f>
        <v>#N/A</v>
      </c>
      <c r="J40" s="289" t="e">
        <f ca="1">INDEX('TSO500 Script'!$B$2:$B$97,MATCH(J41,'TSO500 Script'!$C$2:$C$97,0))</f>
        <v>#N/A</v>
      </c>
      <c r="K40" s="289" t="e">
        <f ca="1">INDEX('TSO500 Script'!$B$2:$B$97,MATCH(K41,'TSO500 Script'!$C$2:$C$97,0))</f>
        <v>#N/A</v>
      </c>
      <c r="L40" s="289" t="e">
        <f ca="1">INDEX('TSO500 Script'!$B$2:$B$97,MATCH(L41,'TSO500 Script'!$C$2:$C$97,0))</f>
        <v>#N/A</v>
      </c>
      <c r="M40" s="289" t="e">
        <f ca="1">INDEX('TSO500 Script'!$B$2:$B$97,MATCH(M41,'TSO500 Script'!$C$2:$C$97,0))</f>
        <v>#N/A</v>
      </c>
      <c r="N40" s="290" t="e">
        <f ca="1">INDEX('TSO500 Script'!$B$2:$B$97,MATCH(N41,'TSO500 Script'!$C$2:$C$97,0))</f>
        <v>#N/A</v>
      </c>
    </row>
    <row r="41" spans="2:14" x14ac:dyDescent="0.25">
      <c r="B41" s="291" t="e">
        <f ca="1">IF($C$3="DNA_dilution",INDEX('TSO500 Script'!$AJ$2:$AJ$97,MATCH($B$37&amp;"_"&amp;B39,'TSO500 Script'!$AM$2:$AM$97,0)),IF($C$3="RNA_dilution",INDEX('TSO500 Script'!$AP$2:$AP$97,MATCH($B$37&amp;"_"&amp;B39,'TSO500 Script'!$AS$2:$AS$97,0))))</f>
        <v>#N/A</v>
      </c>
      <c r="C41" s="292" t="e">
        <f ca="1">IF($C$3="DNA_dilution",INDEX('TSO500 Script'!$AJ$2:$AJ$97,MATCH($B$37&amp;"_"&amp;C39,'TSO500 Script'!$AM$2:$AM$97,0)),IF($C$3="RNA_dilution",INDEX('TSO500 Script'!$AP$2:$AP$97,MATCH($B$37&amp;"_"&amp;C39,'TSO500 Script'!$AS$2:$AS$97,0))))</f>
        <v>#N/A</v>
      </c>
      <c r="D41" s="292" t="e">
        <f ca="1">IF($C$3="DNA_dilution",INDEX('TSO500 Script'!$AJ$2:$AJ$97,MATCH($B$37&amp;"_"&amp;D39,'TSO500 Script'!$AM$2:$AM$97,0)),IF($C$3="RNA_dilution",INDEX('TSO500 Script'!$AP$2:$AP$97,MATCH($B$37&amp;"_"&amp;D39,'TSO500 Script'!$AS$2:$AS$97,0))))</f>
        <v>#N/A</v>
      </c>
      <c r="E41" s="292" t="e">
        <f ca="1">IF($C$3="DNA_dilution",INDEX('TSO500 Script'!$AJ$2:$AJ$97,MATCH($B$37&amp;"_"&amp;E39,'TSO500 Script'!$AM$2:$AM$97,0)),IF($C$3="RNA_dilution",INDEX('TSO500 Script'!$AP$2:$AP$97,MATCH($B$37&amp;"_"&amp;E39,'TSO500 Script'!$AS$2:$AS$97,0))))</f>
        <v>#N/A</v>
      </c>
      <c r="F41" s="292" t="e">
        <f ca="1">IF($C$3="DNA_dilution",INDEX('TSO500 Script'!$AJ$2:$AJ$97,MATCH($B$37&amp;"_"&amp;F39,'TSO500 Script'!$AM$2:$AM$97,0)),IF($C$3="RNA_dilution",INDEX('TSO500 Script'!$AP$2:$AP$97,MATCH($B$37&amp;"_"&amp;F39,'TSO500 Script'!$AS$2:$AS$97,0))))</f>
        <v>#N/A</v>
      </c>
      <c r="G41" s="293" t="e">
        <f ca="1">IF($C$3="DNA_dilution",INDEX('TSO500 Script'!$AJ$2:$AJ$97,MATCH($B$37&amp;"_"&amp;G39,'TSO500 Script'!$AM$2:$AM$97,0)),IF($C$3="RNA_dilution",INDEX('TSO500 Script'!$AP$2:$AP$97,MATCH($B$37&amp;"_"&amp;G39,'TSO500 Script'!$AS$2:$AS$97,0))))</f>
        <v>#N/A</v>
      </c>
      <c r="H41" s="35"/>
      <c r="I41" s="291" t="e">
        <f ca="1">IF($C$3="DNA_dilution",INDEX('TSO500 Script'!$AJ$2:$AJ$97,MATCH($I$37&amp;"_"&amp;I39,'TSO500 Script'!$AM$2:$AM$97,0)),IF($C$3="RNA_dilution",INDEX('TSO500 Script'!$AP$2:$AP$97,MATCH($I$37&amp;"_"&amp;I39,'TSO500 Script'!$AS$2:$AS$97,0))))</f>
        <v>#N/A</v>
      </c>
      <c r="J41" s="292" t="e">
        <f ca="1">IF($C$3="DNA_dilution",INDEX('TSO500 Script'!$AJ$2:$AJ$97,MATCH($I$37&amp;"_"&amp;J39,'TSO500 Script'!$AM$2:$AM$97,0)),IF($C$3="RNA_dilution",INDEX('TSO500 Script'!$AP$2:$AP$97,MATCH($I$37&amp;"_"&amp;J39,'TSO500 Script'!$AS$2:$AS$97,0))))</f>
        <v>#N/A</v>
      </c>
      <c r="K41" s="292" t="e">
        <f ca="1">IF($C$3="DNA_dilution",INDEX('TSO500 Script'!$AJ$2:$AJ$97,MATCH($I$37&amp;"_"&amp;K39,'TSO500 Script'!$AM$2:$AM$97,0)),IF($C$3="RNA_dilution",INDEX('TSO500 Script'!$AP$2:$AP$97,MATCH($I$37&amp;"_"&amp;K39,'TSO500 Script'!$AS$2:$AS$97,0))))</f>
        <v>#N/A</v>
      </c>
      <c r="L41" s="292" t="e">
        <f ca="1">IF($C$3="DNA_dilution",INDEX('TSO500 Script'!$AJ$2:$AJ$97,MATCH($I$37&amp;"_"&amp;L39,'TSO500 Script'!$AM$2:$AM$97,0)),IF($C$3="RNA_dilution",INDEX('TSO500 Script'!$AP$2:$AP$97,MATCH($I$37&amp;"_"&amp;L39,'TSO500 Script'!$AS$2:$AS$97,0))))</f>
        <v>#N/A</v>
      </c>
      <c r="M41" s="292" t="e">
        <f ca="1">IF($C$3="DNA_dilution",INDEX('TSO500 Script'!$AJ$2:$AJ$97,MATCH($I$37&amp;"_"&amp;M39,'TSO500 Script'!$AM$2:$AM$97,0)),IF($C$3="RNA_dilution",INDEX('TSO500 Script'!$AP$2:$AP$97,MATCH($I$37&amp;"_"&amp;M39,'TSO500 Script'!$AS$2:$AS$97,0))))</f>
        <v>#N/A</v>
      </c>
      <c r="N41" s="293" t="e">
        <f ca="1">IF($C$3="DNA_dilution",INDEX('TSO500 Script'!$AJ$2:$AJ$97,MATCH($I$37&amp;"_"&amp;N39,'TSO500 Script'!$AM$2:$AM$97,0)),IF($C$3="RNA_dilution",INDEX('TSO500 Script'!$AP$2:$AP$97,MATCH($I$37&amp;"_"&amp;N39,'TSO500 Script'!$AS$2:$AS$97,0))))</f>
        <v>#N/A</v>
      </c>
    </row>
    <row r="42" spans="2:14" x14ac:dyDescent="0.25">
      <c r="B42" s="288" t="e">
        <f ca="1">IF($C$3="DNA_dilution",INDEX('TSO500 Script'!$AM$2:$AM$97,MATCH(B41,'TSO500 Script'!$AJ$2:$AJ$97,0)),IF($C$3="RNA_dilution",INDEX('TSO500 Script'!$AS$2:$AS$97,MATCH(B41,'TSO500 Script'!$AP$2:$AP$97,0))))</f>
        <v>#N/A</v>
      </c>
      <c r="C42" s="289" t="e">
        <f ca="1">IF($C$3="DNA_dilution",INDEX('TSO500 Script'!$AM$2:$AM$97,MATCH(C41,'TSO500 Script'!$AJ$2:$AJ$97,0)),IF($C$3="RNA_dilution",INDEX('TSO500 Script'!$AS$2:$AS$97,MATCH(C41,'TSO500 Script'!$AP$2:$AP$97,0))))</f>
        <v>#N/A</v>
      </c>
      <c r="D42" s="289" t="e">
        <f ca="1">IF($C$3="DNA_dilution",INDEX('TSO500 Script'!$AM$2:$AM$97,MATCH(D41,'TSO500 Script'!$AJ$2:$AJ$97,0)),IF($C$3="RNA_dilution",INDEX('TSO500 Script'!$AS$2:$AS$97,MATCH(D41,'TSO500 Script'!$AP$2:$AP$97,0))))</f>
        <v>#N/A</v>
      </c>
      <c r="E42" s="289" t="e">
        <f ca="1">IF($C$3="DNA_dilution",INDEX('TSO500 Script'!$AM$2:$AM$97,MATCH(E41,'TSO500 Script'!$AJ$2:$AJ$97,0)),IF($C$3="RNA_dilution",INDEX('TSO500 Script'!$AS$2:$AS$97,MATCH(E41,'TSO500 Script'!$AP$2:$AP$97,0))))</f>
        <v>#N/A</v>
      </c>
      <c r="F42" s="289" t="e">
        <f ca="1">IF($C$3="DNA_dilution",INDEX('TSO500 Script'!$AM$2:$AM$97,MATCH(F41,'TSO500 Script'!$AJ$2:$AJ$97,0)),IF($C$3="RNA_dilution",INDEX('TSO500 Script'!$AS$2:$AS$97,MATCH(F41,'TSO500 Script'!$AP$2:$AP$97,0))))</f>
        <v>#N/A</v>
      </c>
      <c r="G42" s="290" t="e">
        <f ca="1">IF($C$3="DNA_dilution",INDEX('TSO500 Script'!$AM$2:$AM$97,MATCH(G41,'TSO500 Script'!$AJ$2:$AJ$97,0)),IF($C$3="RNA_dilution",INDEX('TSO500 Script'!$AS$2:$AS$97,MATCH(G41,'TSO500 Script'!$AP$2:$AP$97,0))))</f>
        <v>#N/A</v>
      </c>
      <c r="H42" s="35"/>
      <c r="I42" s="288" t="e">
        <f ca="1">IF($C$3="DNA_dilution",INDEX('TSO500 Script'!$AM$2:$AM$97,MATCH(I41,'TSO500 Script'!$AJ$2:$AJ$97,0)),IF($C$3="RNA_dilution",INDEX('TSO500 Script'!$AS$2:$AS$97,MATCH(I41,'TSO500 Script'!$AP$2:$AP$97,0))))</f>
        <v>#N/A</v>
      </c>
      <c r="J42" s="289" t="e">
        <f ca="1">IF($C$3="DNA_dilution",INDEX('TSO500 Script'!$AM$2:$AM$97,MATCH(J41,'TSO500 Script'!$AJ$2:$AJ$97,0)),IF($C$3="RNA_dilution",INDEX('TSO500 Script'!$AS$2:$AS$97,MATCH(J41,'TSO500 Script'!$AP$2:$AP$97,0))))</f>
        <v>#N/A</v>
      </c>
      <c r="K42" s="289" t="e">
        <f ca="1">IF($C$3="DNA_dilution",INDEX('TSO500 Script'!$AM$2:$AM$97,MATCH(K41,'TSO500 Script'!$AJ$2:$AJ$97,0)),IF($C$3="RNA_dilution",INDEX('TSO500 Script'!$AS$2:$AS$97,MATCH(K41,'TSO500 Script'!$AP$2:$AP$97,0))))</f>
        <v>#N/A</v>
      </c>
      <c r="L42" s="289" t="e">
        <f ca="1">IF($C$3="DNA_dilution",INDEX('TSO500 Script'!$AM$2:$AM$97,MATCH(L41,'TSO500 Script'!$AJ$2:$AJ$97,0)),IF($C$3="RNA_dilution",INDEX('TSO500 Script'!$AS$2:$AS$97,MATCH(L41,'TSO500 Script'!$AP$2:$AP$97,0))))</f>
        <v>#N/A</v>
      </c>
      <c r="M42" s="289" t="e">
        <f ca="1">IF($C$3="DNA_dilution",INDEX('TSO500 Script'!$AM$2:$AM$97,MATCH(M41,'TSO500 Script'!$AJ$2:$AJ$97,0)),IF($C$3="RNA_dilution",INDEX('TSO500 Script'!$AS$2:$AS$97,MATCH(M41,'TSO500 Script'!$AP$2:$AP$97,0))))</f>
        <v>#N/A</v>
      </c>
      <c r="N42" s="290" t="e">
        <f ca="1">IF($C$3="DNA_dilution",INDEX('TSO500 Script'!$AM$2:$AM$97,MATCH(N41,'TSO500 Script'!$AJ$2:$AJ$97,0)),IF($C$3="RNA_dilution",INDEX('TSO500 Script'!$AS$2:$AS$97,MATCH(N41,'TSO500 Script'!$AP$2:$AP$97,0))))</f>
        <v>#N/A</v>
      </c>
    </row>
    <row r="43" spans="2:14" x14ac:dyDescent="0.25">
      <c r="B43" s="294" t="s">
        <v>332</v>
      </c>
      <c r="C43" s="295" t="s">
        <v>340</v>
      </c>
      <c r="D43" s="295" t="s">
        <v>476</v>
      </c>
      <c r="E43" s="295" t="s">
        <v>506</v>
      </c>
      <c r="F43" s="295" t="s">
        <v>534</v>
      </c>
      <c r="G43" s="296" t="s">
        <v>565</v>
      </c>
      <c r="H43" s="35"/>
      <c r="I43" s="294" t="s">
        <v>332</v>
      </c>
      <c r="J43" s="295" t="s">
        <v>340</v>
      </c>
      <c r="K43" s="295" t="s">
        <v>476</v>
      </c>
      <c r="L43" s="295" t="s">
        <v>506</v>
      </c>
      <c r="M43" s="295" t="s">
        <v>534</v>
      </c>
      <c r="N43" s="296" t="s">
        <v>565</v>
      </c>
    </row>
    <row r="44" spans="2:14" x14ac:dyDescent="0.25">
      <c r="B44" s="288" t="e">
        <f ca="1">INDEX('TSO500 Script'!$B$2:$B$97,MATCH(B45,'TSO500 Script'!$C$2:$C$97,0))</f>
        <v>#N/A</v>
      </c>
      <c r="C44" s="289" t="e">
        <f ca="1">INDEX('TSO500 Script'!$B$2:$B$97,MATCH(C45,'TSO500 Script'!$C$2:$C$97,0))</f>
        <v>#N/A</v>
      </c>
      <c r="D44" s="289" t="e">
        <f ca="1">INDEX('TSO500 Script'!$B$2:$B$97,MATCH(D45,'TSO500 Script'!$C$2:$C$97,0))</f>
        <v>#N/A</v>
      </c>
      <c r="E44" s="289" t="e">
        <f ca="1">INDEX('TSO500 Script'!$B$2:$B$97,MATCH(E45,'TSO500 Script'!$C$2:$C$97,0))</f>
        <v>#N/A</v>
      </c>
      <c r="F44" s="289" t="e">
        <f ca="1">INDEX('TSO500 Script'!$B$2:$B$97,MATCH(F45,'TSO500 Script'!$C$2:$C$97,0))</f>
        <v>#N/A</v>
      </c>
      <c r="G44" s="290" t="e">
        <f ca="1">INDEX('TSO500 Script'!$B$2:$B$97,MATCH(G45,'TSO500 Script'!$C$2:$C$97,0))</f>
        <v>#N/A</v>
      </c>
      <c r="H44" s="35"/>
      <c r="I44" s="288" t="e">
        <f ca="1">INDEX('TSO500 Script'!$B$2:$B$97,MATCH(I45,'TSO500 Script'!$C$2:$C$97,0))</f>
        <v>#N/A</v>
      </c>
      <c r="J44" s="289" t="e">
        <f ca="1">INDEX('TSO500 Script'!$B$2:$B$97,MATCH(J45,'TSO500 Script'!$C$2:$C$97,0))</f>
        <v>#N/A</v>
      </c>
      <c r="K44" s="289" t="e">
        <f ca="1">INDEX('TSO500 Script'!$B$2:$B$97,MATCH(K45,'TSO500 Script'!$C$2:$C$97,0))</f>
        <v>#N/A</v>
      </c>
      <c r="L44" s="289" t="e">
        <f ca="1">INDEX('TSO500 Script'!$B$2:$B$97,MATCH(L45,'TSO500 Script'!$C$2:$C$97,0))</f>
        <v>#N/A</v>
      </c>
      <c r="M44" s="289" t="e">
        <f ca="1">INDEX('TSO500 Script'!$B$2:$B$97,MATCH(M45,'TSO500 Script'!$C$2:$C$97,0))</f>
        <v>#N/A</v>
      </c>
      <c r="N44" s="290" t="e">
        <f ca="1">INDEX('TSO500 Script'!$B$2:$B$97,MATCH(N45,'TSO500 Script'!$C$2:$C$97,0))</f>
        <v>#N/A</v>
      </c>
    </row>
    <row r="45" spans="2:14" x14ac:dyDescent="0.25">
      <c r="B45" s="291" t="e">
        <f ca="1">IF($C$3="DNA_dilution",INDEX('TSO500 Script'!$AJ$2:$AJ$97,MATCH($B$37&amp;"_"&amp;B43,'TSO500 Script'!$AM$2:$AM$97,0)),IF($C$3="RNA_dilution",INDEX('TSO500 Script'!$AP$2:$AP$97,MATCH($B$37&amp;"_"&amp;B43,'TSO500 Script'!$AS$2:$AS$97,0))))</f>
        <v>#N/A</v>
      </c>
      <c r="C45" s="292" t="e">
        <f ca="1">IF($C$3="DNA_dilution",INDEX('TSO500 Script'!$AJ$2:$AJ$97,MATCH($B$37&amp;"_"&amp;C43,'TSO500 Script'!$AM$2:$AM$97,0)),IF($C$3="RNA_dilution",INDEX('TSO500 Script'!$AP$2:$AP$97,MATCH($B$37&amp;"_"&amp;C43,'TSO500 Script'!$AS$2:$AS$97,0))))</f>
        <v>#N/A</v>
      </c>
      <c r="D45" s="292" t="e">
        <f ca="1">IF($C$3="DNA_dilution",INDEX('TSO500 Script'!$AJ$2:$AJ$97,MATCH($B$37&amp;"_"&amp;D43,'TSO500 Script'!$AM$2:$AM$97,0)),IF($C$3="RNA_dilution",INDEX('TSO500 Script'!$AP$2:$AP$97,MATCH($B$37&amp;"_"&amp;D43,'TSO500 Script'!$AS$2:$AS$97,0))))</f>
        <v>#N/A</v>
      </c>
      <c r="E45" s="292" t="e">
        <f ca="1">IF($C$3="DNA_dilution",INDEX('TSO500 Script'!$AJ$2:$AJ$97,MATCH($B$37&amp;"_"&amp;E43,'TSO500 Script'!$AM$2:$AM$97,0)),IF($C$3="RNA_dilution",INDEX('TSO500 Script'!$AP$2:$AP$97,MATCH($B$37&amp;"_"&amp;E43,'TSO500 Script'!$AS$2:$AS$97,0))))</f>
        <v>#N/A</v>
      </c>
      <c r="F45" s="292" t="e">
        <f ca="1">IF($C$3="DNA_dilution",INDEX('TSO500 Script'!$AJ$2:$AJ$97,MATCH($B$37&amp;"_"&amp;F43,'TSO500 Script'!$AM$2:$AM$97,0)),IF($C$3="RNA_dilution",INDEX('TSO500 Script'!$AP$2:$AP$97,MATCH($B$37&amp;"_"&amp;F43,'TSO500 Script'!$AS$2:$AS$97,0))))</f>
        <v>#N/A</v>
      </c>
      <c r="G45" s="293" t="e">
        <f ca="1">IF($C$3="DNA_dilution",INDEX('TSO500 Script'!$AJ$2:$AJ$97,MATCH($B$37&amp;"_"&amp;G43,'TSO500 Script'!$AM$2:$AM$97,0)),IF($C$3="RNA_dilution",INDEX('TSO500 Script'!$AP$2:$AP$97,MATCH($B$37&amp;"_"&amp;G43,'TSO500 Script'!$AS$2:$AS$97,0))))</f>
        <v>#N/A</v>
      </c>
      <c r="H45" s="35"/>
      <c r="I45" s="291" t="e">
        <f ca="1">IF($C$3="DNA_dilution",INDEX('TSO500 Script'!$AJ$2:$AJ$97,MATCH($I$37&amp;"_"&amp;I43,'TSO500 Script'!$AM$2:$AM$97,0)),IF($C$3="RNA_dilution",INDEX('TSO500 Script'!$AP$2:$AP$97,MATCH($I$37&amp;"_"&amp;I43,'TSO500 Script'!$AS$2:$AS$97,0))))</f>
        <v>#N/A</v>
      </c>
      <c r="J45" s="292" t="e">
        <f ca="1">IF($C$3="DNA_dilution",INDEX('TSO500 Script'!$AJ$2:$AJ$97,MATCH($I$37&amp;"_"&amp;J43,'TSO500 Script'!$AM$2:$AM$97,0)),IF($C$3="RNA_dilution",INDEX('TSO500 Script'!$AP$2:$AP$97,MATCH($I$37&amp;"_"&amp;J43,'TSO500 Script'!$AS$2:$AS$97,0))))</f>
        <v>#N/A</v>
      </c>
      <c r="K45" s="292" t="e">
        <f ca="1">IF($C$3="DNA_dilution",INDEX('TSO500 Script'!$AJ$2:$AJ$97,MATCH($I$37&amp;"_"&amp;K43,'TSO500 Script'!$AM$2:$AM$97,0)),IF($C$3="RNA_dilution",INDEX('TSO500 Script'!$AP$2:$AP$97,MATCH($I$37&amp;"_"&amp;K43,'TSO500 Script'!$AS$2:$AS$97,0))))</f>
        <v>#N/A</v>
      </c>
      <c r="L45" s="292" t="e">
        <f ca="1">IF($C$3="DNA_dilution",INDEX('TSO500 Script'!$AJ$2:$AJ$97,MATCH($I$37&amp;"_"&amp;L43,'TSO500 Script'!$AM$2:$AM$97,0)),IF($C$3="RNA_dilution",INDEX('TSO500 Script'!$AP$2:$AP$97,MATCH($I$37&amp;"_"&amp;L43,'TSO500 Script'!$AS$2:$AS$97,0))))</f>
        <v>#N/A</v>
      </c>
      <c r="M45" s="292" t="e">
        <f ca="1">IF($C$3="DNA_dilution",INDEX('TSO500 Script'!$AJ$2:$AJ$97,MATCH($I$37&amp;"_"&amp;M43,'TSO500 Script'!$AM$2:$AM$97,0)),IF($C$3="RNA_dilution",INDEX('TSO500 Script'!$AP$2:$AP$97,MATCH($I$37&amp;"_"&amp;M43,'TSO500 Script'!$AS$2:$AS$97,0))))</f>
        <v>#N/A</v>
      </c>
      <c r="N45" s="293" t="e">
        <f ca="1">IF($C$3="DNA_dilution",INDEX('TSO500 Script'!$AJ$2:$AJ$97,MATCH($I$37&amp;"_"&amp;N43,'TSO500 Script'!$AM$2:$AM$97,0)),IF($C$3="RNA_dilution",INDEX('TSO500 Script'!$AP$2:$AP$97,MATCH($I$37&amp;"_"&amp;N43,'TSO500 Script'!$AS$2:$AS$97,0))))</f>
        <v>#N/A</v>
      </c>
    </row>
    <row r="46" spans="2:14" x14ac:dyDescent="0.25">
      <c r="B46" s="288" t="e">
        <f ca="1">IF($C$3="DNA_dilution",INDEX('TSO500 Script'!$AM$2:$AM$97,MATCH(B45,'TSO500 Script'!$AJ$2:$AJ$97,0)),IF($C$3="RNA_dilution",INDEX('TSO500 Script'!$AS$2:$AS$97,MATCH(B45,'TSO500 Script'!$AP$2:$AP$97,0))))</f>
        <v>#N/A</v>
      </c>
      <c r="C46" s="289" t="e">
        <f ca="1">IF($C$3="DNA_dilution",INDEX('TSO500 Script'!$AM$2:$AM$97,MATCH(C45,'TSO500 Script'!$AJ$2:$AJ$97,0)),IF($C$3="RNA_dilution",INDEX('TSO500 Script'!$AS$2:$AS$97,MATCH(C45,'TSO500 Script'!$AP$2:$AP$97,0))))</f>
        <v>#N/A</v>
      </c>
      <c r="D46" s="289" t="e">
        <f ca="1">IF($C$3="DNA_dilution",INDEX('TSO500 Script'!$AM$2:$AM$97,MATCH(D45,'TSO500 Script'!$AJ$2:$AJ$97,0)),IF($C$3="RNA_dilution",INDEX('TSO500 Script'!$AS$2:$AS$97,MATCH(D45,'TSO500 Script'!$AP$2:$AP$97,0))))</f>
        <v>#N/A</v>
      </c>
      <c r="E46" s="289" t="e">
        <f ca="1">IF($C$3="DNA_dilution",INDEX('TSO500 Script'!$AM$2:$AM$97,MATCH(E45,'TSO500 Script'!$AJ$2:$AJ$97,0)),IF($C$3="RNA_dilution",INDEX('TSO500 Script'!$AS$2:$AS$97,MATCH(E45,'TSO500 Script'!$AP$2:$AP$97,0))))</f>
        <v>#N/A</v>
      </c>
      <c r="F46" s="289" t="e">
        <f ca="1">IF($C$3="DNA_dilution",INDEX('TSO500 Script'!$AM$2:$AM$97,MATCH(F45,'TSO500 Script'!$AJ$2:$AJ$97,0)),IF($C$3="RNA_dilution",INDEX('TSO500 Script'!$AS$2:$AS$97,MATCH(F45,'TSO500 Script'!$AP$2:$AP$97,0))))</f>
        <v>#N/A</v>
      </c>
      <c r="G46" s="290" t="e">
        <f ca="1">IF($C$3="DNA_dilution",INDEX('TSO500 Script'!$AM$2:$AM$97,MATCH(G45,'TSO500 Script'!$AJ$2:$AJ$97,0)),IF($C$3="RNA_dilution",INDEX('TSO500 Script'!$AS$2:$AS$97,MATCH(G45,'TSO500 Script'!$AP$2:$AP$97,0))))</f>
        <v>#N/A</v>
      </c>
      <c r="H46" s="35"/>
      <c r="I46" s="288" t="e">
        <f ca="1">IF($C$3="DNA_dilution",INDEX('TSO500 Script'!$AM$2:$AM$97,MATCH(I45,'TSO500 Script'!$AJ$2:$AJ$97,0)),IF($C$3="RNA_dilution",INDEX('TSO500 Script'!$AS$2:$AS$97,MATCH(I45,'TSO500 Script'!$AP$2:$AP$97,0))))</f>
        <v>#N/A</v>
      </c>
      <c r="J46" s="289" t="e">
        <f ca="1">IF($C$3="DNA_dilution",INDEX('TSO500 Script'!$AM$2:$AM$97,MATCH(J45,'TSO500 Script'!$AJ$2:$AJ$97,0)),IF($C$3="RNA_dilution",INDEX('TSO500 Script'!$AS$2:$AS$97,MATCH(J45,'TSO500 Script'!$AP$2:$AP$97,0))))</f>
        <v>#N/A</v>
      </c>
      <c r="K46" s="289" t="e">
        <f ca="1">IF($C$3="DNA_dilution",INDEX('TSO500 Script'!$AM$2:$AM$97,MATCH(K45,'TSO500 Script'!$AJ$2:$AJ$97,0)),IF($C$3="RNA_dilution",INDEX('TSO500 Script'!$AS$2:$AS$97,MATCH(K45,'TSO500 Script'!$AP$2:$AP$97,0))))</f>
        <v>#N/A</v>
      </c>
      <c r="L46" s="289" t="e">
        <f ca="1">IF($C$3="DNA_dilution",INDEX('TSO500 Script'!$AM$2:$AM$97,MATCH(L45,'TSO500 Script'!$AJ$2:$AJ$97,0)),IF($C$3="RNA_dilution",INDEX('TSO500 Script'!$AS$2:$AS$97,MATCH(L45,'TSO500 Script'!$AP$2:$AP$97,0))))</f>
        <v>#N/A</v>
      </c>
      <c r="M46" s="289" t="e">
        <f ca="1">IF($C$3="DNA_dilution",INDEX('TSO500 Script'!$AM$2:$AM$97,MATCH(M45,'TSO500 Script'!$AJ$2:$AJ$97,0)),IF($C$3="RNA_dilution",INDEX('TSO500 Script'!$AS$2:$AS$97,MATCH(M45,'TSO500 Script'!$AP$2:$AP$97,0))))</f>
        <v>#N/A</v>
      </c>
      <c r="N46" s="290" t="e">
        <f ca="1">IF($C$3="DNA_dilution",INDEX('TSO500 Script'!$AM$2:$AM$97,MATCH(N45,'TSO500 Script'!$AJ$2:$AJ$97,0)),IF($C$3="RNA_dilution",INDEX('TSO500 Script'!$AS$2:$AS$97,MATCH(N45,'TSO500 Script'!$AP$2:$AP$97,0))))</f>
        <v>#N/A</v>
      </c>
    </row>
    <row r="47" spans="2:14" x14ac:dyDescent="0.25">
      <c r="B47" s="294" t="s">
        <v>333</v>
      </c>
      <c r="C47" s="295" t="s">
        <v>162</v>
      </c>
      <c r="D47" s="295" t="s">
        <v>478</v>
      </c>
      <c r="E47" s="295" t="s">
        <v>510</v>
      </c>
      <c r="F47" s="295" t="s">
        <v>538</v>
      </c>
      <c r="G47" s="296" t="s">
        <v>567</v>
      </c>
      <c r="H47" s="35"/>
      <c r="I47" s="294" t="s">
        <v>333</v>
      </c>
      <c r="J47" s="295" t="s">
        <v>162</v>
      </c>
      <c r="K47" s="295" t="s">
        <v>478</v>
      </c>
      <c r="L47" s="295" t="s">
        <v>510</v>
      </c>
      <c r="M47" s="295" t="s">
        <v>538</v>
      </c>
      <c r="N47" s="296" t="s">
        <v>567</v>
      </c>
    </row>
    <row r="48" spans="2:14" x14ac:dyDescent="0.25">
      <c r="B48" s="288" t="e">
        <f ca="1">INDEX('TSO500 Script'!$B$2:$B$97,MATCH(B49,'TSO500 Script'!$C$2:$C$97,0))</f>
        <v>#N/A</v>
      </c>
      <c r="C48" s="289" t="e">
        <f ca="1">INDEX('TSO500 Script'!$B$2:$B$97,MATCH(C49,'TSO500 Script'!$C$2:$C$97,0))</f>
        <v>#N/A</v>
      </c>
      <c r="D48" s="289" t="e">
        <f ca="1">INDEX('TSO500 Script'!$B$2:$B$97,MATCH(D49,'TSO500 Script'!$C$2:$C$97,0))</f>
        <v>#N/A</v>
      </c>
      <c r="E48" s="289" t="e">
        <f ca="1">INDEX('TSO500 Script'!$B$2:$B$97,MATCH(E49,'TSO500 Script'!$C$2:$C$97,0))</f>
        <v>#N/A</v>
      </c>
      <c r="F48" s="289" t="e">
        <f ca="1">INDEX('TSO500 Script'!$B$2:$B$97,MATCH(F49,'TSO500 Script'!$C$2:$C$97,0))</f>
        <v>#N/A</v>
      </c>
      <c r="G48" s="290" t="e">
        <f ca="1">INDEX('TSO500 Script'!$B$2:$B$97,MATCH(G49,'TSO500 Script'!$C$2:$C$97,0))</f>
        <v>#N/A</v>
      </c>
      <c r="H48" s="35"/>
      <c r="I48" s="288" t="e">
        <f ca="1">INDEX('TSO500 Script'!$B$2:$B$97,MATCH(I49,'TSO500 Script'!$C$2:$C$97,0))</f>
        <v>#N/A</v>
      </c>
      <c r="J48" s="289" t="e">
        <f ca="1">INDEX('TSO500 Script'!$B$2:$B$97,MATCH(J49,'TSO500 Script'!$C$2:$C$97,0))</f>
        <v>#N/A</v>
      </c>
      <c r="K48" s="289" t="e">
        <f ca="1">INDEX('TSO500 Script'!$B$2:$B$97,MATCH(K49,'TSO500 Script'!$C$2:$C$97,0))</f>
        <v>#N/A</v>
      </c>
      <c r="L48" s="289" t="e">
        <f ca="1">INDEX('TSO500 Script'!$B$2:$B$97,MATCH(L49,'TSO500 Script'!$C$2:$C$97,0))</f>
        <v>#N/A</v>
      </c>
      <c r="M48" s="289" t="e">
        <f ca="1">INDEX('TSO500 Script'!$B$2:$B$97,MATCH(M49,'TSO500 Script'!$C$2:$C$97,0))</f>
        <v>#N/A</v>
      </c>
      <c r="N48" s="290" t="e">
        <f ca="1">INDEX('TSO500 Script'!$B$2:$B$97,MATCH(N49,'TSO500 Script'!$C$2:$C$97,0))</f>
        <v>#N/A</v>
      </c>
    </row>
    <row r="49" spans="1:14" x14ac:dyDescent="0.25">
      <c r="B49" s="291" t="e">
        <f ca="1">IF($C$3="DNA_dilution",INDEX('TSO500 Script'!$AJ$2:$AJ$97,MATCH($B$37&amp;"_"&amp;B47,'TSO500 Script'!$AM$2:$AM$97,0)),IF($C$3="RNA_dilution",INDEX('TSO500 Script'!$AP$2:$AP$97,MATCH($B$37&amp;"_"&amp;B47,'TSO500 Script'!$AS$2:$AS$97,0))))</f>
        <v>#N/A</v>
      </c>
      <c r="C49" s="292" t="e">
        <f ca="1">IF($C$3="DNA_dilution",INDEX('TSO500 Script'!$AJ$2:$AJ$97,MATCH($B$37&amp;"_"&amp;C47,'TSO500 Script'!$AM$2:$AM$97,0)),IF($C$3="RNA_dilution",INDEX('TSO500 Script'!$AP$2:$AP$97,MATCH($B$37&amp;"_"&amp;C47,'TSO500 Script'!$AS$2:$AS$97,0))))</f>
        <v>#N/A</v>
      </c>
      <c r="D49" s="292" t="e">
        <f ca="1">IF($C$3="DNA_dilution",INDEX('TSO500 Script'!$AJ$2:$AJ$97,MATCH($B$37&amp;"_"&amp;D47,'TSO500 Script'!$AM$2:$AM$97,0)),IF($C$3="RNA_dilution",INDEX('TSO500 Script'!$AP$2:$AP$97,MATCH($B$37&amp;"_"&amp;D47,'TSO500 Script'!$AS$2:$AS$97,0))))</f>
        <v>#N/A</v>
      </c>
      <c r="E49" s="292" t="e">
        <f ca="1">IF($C$3="DNA_dilution",INDEX('TSO500 Script'!$AJ$2:$AJ$97,MATCH($B$37&amp;"_"&amp;E47,'TSO500 Script'!$AM$2:$AM$97,0)),IF($C$3="RNA_dilution",INDEX('TSO500 Script'!$AP$2:$AP$97,MATCH($B$37&amp;"_"&amp;E47,'TSO500 Script'!$AS$2:$AS$97,0))))</f>
        <v>#N/A</v>
      </c>
      <c r="F49" s="292" t="e">
        <f ca="1">IF($C$3="DNA_dilution",INDEX('TSO500 Script'!$AJ$2:$AJ$97,MATCH($B$37&amp;"_"&amp;F47,'TSO500 Script'!$AM$2:$AM$97,0)),IF($C$3="RNA_dilution",INDEX('TSO500 Script'!$AP$2:$AP$97,MATCH($B$37&amp;"_"&amp;F47,'TSO500 Script'!$AS$2:$AS$97,0))))</f>
        <v>#N/A</v>
      </c>
      <c r="G49" s="293" t="e">
        <f ca="1">IF($C$3="DNA_dilution",INDEX('TSO500 Script'!$AJ$2:$AJ$97,MATCH($B$37&amp;"_"&amp;G47,'TSO500 Script'!$AM$2:$AM$97,0)),IF($C$3="RNA_dilution",INDEX('TSO500 Script'!$AP$2:$AP$97,MATCH($B$37&amp;"_"&amp;G47,'TSO500 Script'!$AS$2:$AS$97,0))))</f>
        <v>#N/A</v>
      </c>
      <c r="H49" s="35"/>
      <c r="I49" s="291" t="e">
        <f ca="1">IF($C$3="DNA_dilution",INDEX('TSO500 Script'!$AJ$2:$AJ$97,MATCH($I$37&amp;"_"&amp;I47,'TSO500 Script'!$AM$2:$AM$97,0)),IF($C$3="RNA_dilution",INDEX('TSO500 Script'!$AP$2:$AP$97,MATCH($I$37&amp;"_"&amp;I47,'TSO500 Script'!$AS$2:$AS$97,0))))</f>
        <v>#N/A</v>
      </c>
      <c r="J49" s="292" t="e">
        <f ca="1">IF($C$3="DNA_dilution",INDEX('TSO500 Script'!$AJ$2:$AJ$97,MATCH($I$37&amp;"_"&amp;J47,'TSO500 Script'!$AM$2:$AM$97,0)),IF($C$3="RNA_dilution",INDEX('TSO500 Script'!$AP$2:$AP$97,MATCH($I$37&amp;"_"&amp;J47,'TSO500 Script'!$AS$2:$AS$97,0))))</f>
        <v>#N/A</v>
      </c>
      <c r="K49" s="292" t="e">
        <f ca="1">IF($C$3="DNA_dilution",INDEX('TSO500 Script'!$AJ$2:$AJ$97,MATCH($I$37&amp;"_"&amp;K47,'TSO500 Script'!$AM$2:$AM$97,0)),IF($C$3="RNA_dilution",INDEX('TSO500 Script'!$AP$2:$AP$97,MATCH($I$37&amp;"_"&amp;K47,'TSO500 Script'!$AS$2:$AS$97,0))))</f>
        <v>#N/A</v>
      </c>
      <c r="L49" s="292" t="e">
        <f ca="1">IF($C$3="DNA_dilution",INDEX('TSO500 Script'!$AJ$2:$AJ$97,MATCH($I$37&amp;"_"&amp;L47,'TSO500 Script'!$AM$2:$AM$97,0)),IF($C$3="RNA_dilution",INDEX('TSO500 Script'!$AP$2:$AP$97,MATCH($I$37&amp;"_"&amp;L47,'TSO500 Script'!$AS$2:$AS$97,0))))</f>
        <v>#N/A</v>
      </c>
      <c r="M49" s="292" t="e">
        <f ca="1">IF($C$3="DNA_dilution",INDEX('TSO500 Script'!$AJ$2:$AJ$97,MATCH($I$37&amp;"_"&amp;M47,'TSO500 Script'!$AM$2:$AM$97,0)),IF($C$3="RNA_dilution",INDEX('TSO500 Script'!$AP$2:$AP$97,MATCH($I$37&amp;"_"&amp;M47,'TSO500 Script'!$AS$2:$AS$97,0))))</f>
        <v>#N/A</v>
      </c>
      <c r="N49" s="293" t="e">
        <f ca="1">IF($C$3="DNA_dilution",INDEX('TSO500 Script'!$AJ$2:$AJ$97,MATCH($I$37&amp;"_"&amp;N47,'TSO500 Script'!$AM$2:$AM$97,0)),IF($C$3="RNA_dilution",INDEX('TSO500 Script'!$AP$2:$AP$97,MATCH($I$37&amp;"_"&amp;N47,'TSO500 Script'!$AS$2:$AS$97,0))))</f>
        <v>#N/A</v>
      </c>
    </row>
    <row r="50" spans="1:14" x14ac:dyDescent="0.25">
      <c r="B50" s="288" t="e">
        <f ca="1">IF($C$3="DNA_dilution",INDEX('TSO500 Script'!$AM$2:$AM$97,MATCH(B49,'TSO500 Script'!$AJ$2:$AJ$97,0)),IF($C$3="RNA_dilution",INDEX('TSO500 Script'!$AS$2:$AS$97,MATCH(B49,'TSO500 Script'!$AP$2:$AP$97,0))))</f>
        <v>#N/A</v>
      </c>
      <c r="C50" s="289" t="e">
        <f ca="1">IF($C$3="DNA_dilution",INDEX('TSO500 Script'!$AM$2:$AM$97,MATCH(C49,'TSO500 Script'!$AJ$2:$AJ$97,0)),IF($C$3="RNA_dilution",INDEX('TSO500 Script'!$AS$2:$AS$97,MATCH(C49,'TSO500 Script'!$AP$2:$AP$97,0))))</f>
        <v>#N/A</v>
      </c>
      <c r="D50" s="289" t="e">
        <f ca="1">IF($C$3="DNA_dilution",INDEX('TSO500 Script'!$AM$2:$AM$97,MATCH(D49,'TSO500 Script'!$AJ$2:$AJ$97,0)),IF($C$3="RNA_dilution",INDEX('TSO500 Script'!$AS$2:$AS$97,MATCH(D49,'TSO500 Script'!$AP$2:$AP$97,0))))</f>
        <v>#N/A</v>
      </c>
      <c r="E50" s="289" t="e">
        <f ca="1">IF($C$3="DNA_dilution",INDEX('TSO500 Script'!$AM$2:$AM$97,MATCH(E49,'TSO500 Script'!$AJ$2:$AJ$97,0)),IF($C$3="RNA_dilution",INDEX('TSO500 Script'!$AS$2:$AS$97,MATCH(E49,'TSO500 Script'!$AP$2:$AP$97,0))))</f>
        <v>#N/A</v>
      </c>
      <c r="F50" s="289" t="e">
        <f ca="1">IF($C$3="DNA_dilution",INDEX('TSO500 Script'!$AM$2:$AM$97,MATCH(F49,'TSO500 Script'!$AJ$2:$AJ$97,0)),IF($C$3="RNA_dilution",INDEX('TSO500 Script'!$AS$2:$AS$97,MATCH(F49,'TSO500 Script'!$AP$2:$AP$97,0))))</f>
        <v>#N/A</v>
      </c>
      <c r="G50" s="290" t="e">
        <f ca="1">IF($C$3="DNA_dilution",INDEX('TSO500 Script'!$AM$2:$AM$97,MATCH(G49,'TSO500 Script'!$AJ$2:$AJ$97,0)),IF($C$3="RNA_dilution",INDEX('TSO500 Script'!$AS$2:$AS$97,MATCH(G49,'TSO500 Script'!$AP$2:$AP$97,0))))</f>
        <v>#N/A</v>
      </c>
      <c r="H50" s="35"/>
      <c r="I50" s="288" t="e">
        <f ca="1">IF($C$3="DNA_dilution",INDEX('TSO500 Script'!$AM$2:$AM$97,MATCH(I49,'TSO500 Script'!$AJ$2:$AJ$97,0)),IF($C$3="RNA_dilution",INDEX('TSO500 Script'!$AS$2:$AS$97,MATCH(I49,'TSO500 Script'!$AP$2:$AP$97,0))))</f>
        <v>#N/A</v>
      </c>
      <c r="J50" s="289" t="e">
        <f ca="1">IF($C$3="DNA_dilution",INDEX('TSO500 Script'!$AM$2:$AM$97,MATCH(J49,'TSO500 Script'!$AJ$2:$AJ$97,0)),IF($C$3="RNA_dilution",INDEX('TSO500 Script'!$AS$2:$AS$97,MATCH(J49,'TSO500 Script'!$AP$2:$AP$97,0))))</f>
        <v>#N/A</v>
      </c>
      <c r="K50" s="289" t="e">
        <f ca="1">IF($C$3="DNA_dilution",INDEX('TSO500 Script'!$AM$2:$AM$97,MATCH(K49,'TSO500 Script'!$AJ$2:$AJ$97,0)),IF($C$3="RNA_dilution",INDEX('TSO500 Script'!$AS$2:$AS$97,MATCH(K49,'TSO500 Script'!$AP$2:$AP$97,0))))</f>
        <v>#N/A</v>
      </c>
      <c r="L50" s="289" t="e">
        <f ca="1">IF($C$3="DNA_dilution",INDEX('TSO500 Script'!$AM$2:$AM$97,MATCH(L49,'TSO500 Script'!$AJ$2:$AJ$97,0)),IF($C$3="RNA_dilution",INDEX('TSO500 Script'!$AS$2:$AS$97,MATCH(L49,'TSO500 Script'!$AP$2:$AP$97,0))))</f>
        <v>#N/A</v>
      </c>
      <c r="M50" s="289" t="e">
        <f ca="1">IF($C$3="DNA_dilution",INDEX('TSO500 Script'!$AM$2:$AM$97,MATCH(M49,'TSO500 Script'!$AJ$2:$AJ$97,0)),IF($C$3="RNA_dilution",INDEX('TSO500 Script'!$AS$2:$AS$97,MATCH(M49,'TSO500 Script'!$AP$2:$AP$97,0))))</f>
        <v>#N/A</v>
      </c>
      <c r="N50" s="290" t="e">
        <f ca="1">IF($C$3="DNA_dilution",INDEX('TSO500 Script'!$AM$2:$AM$97,MATCH(N49,'TSO500 Script'!$AJ$2:$AJ$97,0)),IF($C$3="RNA_dilution",INDEX('TSO500 Script'!$AS$2:$AS$97,MATCH(N49,'TSO500 Script'!$AP$2:$AP$97,0))))</f>
        <v>#N/A</v>
      </c>
    </row>
    <row r="51" spans="1:14" x14ac:dyDescent="0.25">
      <c r="B51" s="294" t="s">
        <v>334</v>
      </c>
      <c r="C51" s="295" t="s">
        <v>341</v>
      </c>
      <c r="D51" s="295" t="s">
        <v>482</v>
      </c>
      <c r="E51" s="295" t="s">
        <v>514</v>
      </c>
      <c r="F51" s="295" t="s">
        <v>542</v>
      </c>
      <c r="G51" s="296" t="s">
        <v>571</v>
      </c>
      <c r="H51" s="35"/>
      <c r="I51" s="294" t="s">
        <v>334</v>
      </c>
      <c r="J51" s="295" t="s">
        <v>341</v>
      </c>
      <c r="K51" s="295" t="s">
        <v>482</v>
      </c>
      <c r="L51" s="295" t="s">
        <v>514</v>
      </c>
      <c r="M51" s="295" t="s">
        <v>542</v>
      </c>
      <c r="N51" s="296" t="s">
        <v>571</v>
      </c>
    </row>
    <row r="52" spans="1:14" x14ac:dyDescent="0.25">
      <c r="B52" s="288" t="e">
        <f ca="1">INDEX('TSO500 Script'!$B$2:$B$97,MATCH(B53,'TSO500 Script'!$C$2:$C$97,0))</f>
        <v>#N/A</v>
      </c>
      <c r="C52" s="289" t="e">
        <f ca="1">INDEX('TSO500 Script'!$B$2:$B$97,MATCH(C53,'TSO500 Script'!$C$2:$C$97,0))</f>
        <v>#N/A</v>
      </c>
      <c r="D52" s="289" t="e">
        <f ca="1">INDEX('TSO500 Script'!$B$2:$B$97,MATCH(D53,'TSO500 Script'!$C$2:$C$97,0))</f>
        <v>#N/A</v>
      </c>
      <c r="E52" s="289" t="e">
        <f ca="1">INDEX('TSO500 Script'!$B$2:$B$97,MATCH(E53,'TSO500 Script'!$C$2:$C$97,0))</f>
        <v>#N/A</v>
      </c>
      <c r="F52" s="289" t="e">
        <f ca="1">INDEX('TSO500 Script'!$B$2:$B$97,MATCH(F53,'TSO500 Script'!$C$2:$C$97,0))</f>
        <v>#N/A</v>
      </c>
      <c r="G52" s="290" t="e">
        <f ca="1">INDEX('TSO500 Script'!$B$2:$B$97,MATCH(G53,'TSO500 Script'!$C$2:$C$97,0))</f>
        <v>#N/A</v>
      </c>
      <c r="H52" s="35"/>
      <c r="I52" s="288" t="e">
        <f ca="1">INDEX('TSO500 Script'!$B$2:$B$97,MATCH(I53,'TSO500 Script'!$C$2:$C$97,0))</f>
        <v>#N/A</v>
      </c>
      <c r="J52" s="289" t="e">
        <f ca="1">INDEX('TSO500 Script'!$B$2:$B$97,MATCH(J53,'TSO500 Script'!$C$2:$C$97,0))</f>
        <v>#N/A</v>
      </c>
      <c r="K52" s="289" t="e">
        <f ca="1">INDEX('TSO500 Script'!$B$2:$B$97,MATCH(K53,'TSO500 Script'!$C$2:$C$97,0))</f>
        <v>#N/A</v>
      </c>
      <c r="L52" s="289" t="e">
        <f ca="1">INDEX('TSO500 Script'!$B$2:$B$97,MATCH(L53,'TSO500 Script'!$C$2:$C$97,0))</f>
        <v>#N/A</v>
      </c>
      <c r="M52" s="289" t="e">
        <f ca="1">INDEX('TSO500 Script'!$B$2:$B$97,MATCH(M53,'TSO500 Script'!$C$2:$C$97,0))</f>
        <v>#N/A</v>
      </c>
      <c r="N52" s="290" t="e">
        <f ca="1">INDEX('TSO500 Script'!$B$2:$B$97,MATCH(N53,'TSO500 Script'!$C$2:$C$97,0))</f>
        <v>#N/A</v>
      </c>
    </row>
    <row r="53" spans="1:14" x14ac:dyDescent="0.25">
      <c r="B53" s="291" t="e">
        <f ca="1">IF($C$3="DNA_dilution",INDEX('TSO500 Script'!$AJ$2:$AJ$97,MATCH($B$37&amp;"_"&amp;B51,'TSO500 Script'!$AM$2:$AM$97,0)),IF($C$3="RNA_dilution",INDEX('TSO500 Script'!$AP$2:$AP$97,MATCH($B$37&amp;"_"&amp;B51,'TSO500 Script'!$AS$2:$AS$97,0))))</f>
        <v>#N/A</v>
      </c>
      <c r="C53" s="292" t="e">
        <f ca="1">IF($C$3="DNA_dilution",INDEX('TSO500 Script'!$AJ$2:$AJ$97,MATCH($B$37&amp;"_"&amp;C51,'TSO500 Script'!$AM$2:$AM$97,0)),IF($C$3="RNA_dilution",INDEX('TSO500 Script'!$AP$2:$AP$97,MATCH($B$37&amp;"_"&amp;C51,'TSO500 Script'!$AS$2:$AS$97,0))))</f>
        <v>#N/A</v>
      </c>
      <c r="D53" s="292" t="e">
        <f ca="1">IF($C$3="DNA_dilution",INDEX('TSO500 Script'!$AJ$2:$AJ$97,MATCH($B$37&amp;"_"&amp;D51,'TSO500 Script'!$AM$2:$AM$97,0)),IF($C$3="RNA_dilution",INDEX('TSO500 Script'!$AP$2:$AP$97,MATCH($B$37&amp;"_"&amp;D51,'TSO500 Script'!$AS$2:$AS$97,0))))</f>
        <v>#N/A</v>
      </c>
      <c r="E53" s="292" t="e">
        <f ca="1">IF($C$3="DNA_dilution",INDEX('TSO500 Script'!$AJ$2:$AJ$97,MATCH($B$37&amp;"_"&amp;E51,'TSO500 Script'!$AM$2:$AM$97,0)),IF($C$3="RNA_dilution",INDEX('TSO500 Script'!$AP$2:$AP$97,MATCH($B$37&amp;"_"&amp;E51,'TSO500 Script'!$AS$2:$AS$97,0))))</f>
        <v>#N/A</v>
      </c>
      <c r="F53" s="292" t="e">
        <f ca="1">IF($C$3="DNA_dilution",INDEX('TSO500 Script'!$AJ$2:$AJ$97,MATCH($B$37&amp;"_"&amp;F51,'TSO500 Script'!$AM$2:$AM$97,0)),IF($C$3="RNA_dilution",INDEX('TSO500 Script'!$AP$2:$AP$97,MATCH($B$37&amp;"_"&amp;F51,'TSO500 Script'!$AS$2:$AS$97,0))))</f>
        <v>#N/A</v>
      </c>
      <c r="G53" s="293" t="e">
        <f ca="1">IF($C$3="DNA_dilution",INDEX('TSO500 Script'!$AJ$2:$AJ$97,MATCH($B$37&amp;"_"&amp;G51,'TSO500 Script'!$AM$2:$AM$97,0)),IF($C$3="RNA_dilution",INDEX('TSO500 Script'!$AP$2:$AP$97,MATCH($B$37&amp;"_"&amp;G51,'TSO500 Script'!$AS$2:$AS$97,0))))</f>
        <v>#N/A</v>
      </c>
      <c r="H53" s="35"/>
      <c r="I53" s="291" t="e">
        <f ca="1">IF($C$3="DNA_dilution",INDEX('TSO500 Script'!$AJ$2:$AJ$97,MATCH($I$37&amp;"_"&amp;I51,'TSO500 Script'!$AM$2:$AM$97,0)),IF($C$3="RNA_dilution",INDEX('TSO500 Script'!$AP$2:$AP$97,MATCH($I$37&amp;"_"&amp;I51,'TSO500 Script'!$AS$2:$AS$97,0))))</f>
        <v>#N/A</v>
      </c>
      <c r="J53" s="292" t="e">
        <f ca="1">IF($C$3="DNA_dilution",INDEX('TSO500 Script'!$AJ$2:$AJ$97,MATCH($I$37&amp;"_"&amp;J51,'TSO500 Script'!$AM$2:$AM$97,0)),IF($C$3="RNA_dilution",INDEX('TSO500 Script'!$AP$2:$AP$97,MATCH($I$37&amp;"_"&amp;J51,'TSO500 Script'!$AS$2:$AS$97,0))))</f>
        <v>#N/A</v>
      </c>
      <c r="K53" s="292" t="e">
        <f ca="1">IF($C$3="DNA_dilution",INDEX('TSO500 Script'!$AJ$2:$AJ$97,MATCH($I$37&amp;"_"&amp;K51,'TSO500 Script'!$AM$2:$AM$97,0)),IF($C$3="RNA_dilution",INDEX('TSO500 Script'!$AP$2:$AP$97,MATCH($I$37&amp;"_"&amp;K51,'TSO500 Script'!$AS$2:$AS$97,0))))</f>
        <v>#N/A</v>
      </c>
      <c r="L53" s="292" t="e">
        <f ca="1">IF($C$3="DNA_dilution",INDEX('TSO500 Script'!$AJ$2:$AJ$97,MATCH($I$37&amp;"_"&amp;L51,'TSO500 Script'!$AM$2:$AM$97,0)),IF($C$3="RNA_dilution",INDEX('TSO500 Script'!$AP$2:$AP$97,MATCH($I$37&amp;"_"&amp;L51,'TSO500 Script'!$AS$2:$AS$97,0))))</f>
        <v>#N/A</v>
      </c>
      <c r="M53" s="292" t="e">
        <f ca="1">IF($C$3="DNA_dilution",INDEX('TSO500 Script'!$AJ$2:$AJ$97,MATCH($I$37&amp;"_"&amp;M51,'TSO500 Script'!$AM$2:$AM$97,0)),IF($C$3="RNA_dilution",INDEX('TSO500 Script'!$AP$2:$AP$97,MATCH($I$37&amp;"_"&amp;M51,'TSO500 Script'!$AS$2:$AS$97,0))))</f>
        <v>#N/A</v>
      </c>
      <c r="N53" s="293" t="e">
        <f ca="1">IF($C$3="DNA_dilution",INDEX('TSO500 Script'!$AJ$2:$AJ$97,MATCH($I$37&amp;"_"&amp;N51,'TSO500 Script'!$AM$2:$AM$97,0)),IF($C$3="RNA_dilution",INDEX('TSO500 Script'!$AP$2:$AP$97,MATCH($I$37&amp;"_"&amp;N51,'TSO500 Script'!$AS$2:$AS$97,0))))</f>
        <v>#N/A</v>
      </c>
    </row>
    <row r="54" spans="1:14" ht="15.75" thickBot="1" x14ac:dyDescent="0.3">
      <c r="B54" s="297" t="e">
        <f ca="1">IF($C$3="DNA_dilution",INDEX('TSO500 Script'!$AM$2:$AM$97,MATCH(B53,'TSO500 Script'!$AJ$2:$AJ$97,0)),IF($C$3="RNA_dilution",INDEX('TSO500 Script'!$AS$2:$AS$97,MATCH(B53,'TSO500 Script'!$AP$2:$AP$97,0))))</f>
        <v>#N/A</v>
      </c>
      <c r="C54" s="298" t="e">
        <f ca="1">IF($C$3="DNA_dilution",INDEX('TSO500 Script'!$AM$2:$AM$97,MATCH(C53,'TSO500 Script'!$AJ$2:$AJ$97,0)),IF($C$3="RNA_dilution",INDEX('TSO500 Script'!$AS$2:$AS$97,MATCH(C53,'TSO500 Script'!$AP$2:$AP$97,0))))</f>
        <v>#N/A</v>
      </c>
      <c r="D54" s="298" t="e">
        <f ca="1">IF($C$3="DNA_dilution",INDEX('TSO500 Script'!$AM$2:$AM$97,MATCH(D53,'TSO500 Script'!$AJ$2:$AJ$97,0)),IF($C$3="RNA_dilution",INDEX('TSO500 Script'!$AS$2:$AS$97,MATCH(D53,'TSO500 Script'!$AP$2:$AP$97,0))))</f>
        <v>#N/A</v>
      </c>
      <c r="E54" s="298" t="e">
        <f ca="1">IF($C$3="DNA_dilution",INDEX('TSO500 Script'!$AM$2:$AM$97,MATCH(E53,'TSO500 Script'!$AJ$2:$AJ$97,0)),IF($C$3="RNA_dilution",INDEX('TSO500 Script'!$AS$2:$AS$97,MATCH(E53,'TSO500 Script'!$AP$2:$AP$97,0))))</f>
        <v>#N/A</v>
      </c>
      <c r="F54" s="298" t="e">
        <f ca="1">IF($C$3="DNA_dilution",INDEX('TSO500 Script'!$AM$2:$AM$97,MATCH(F53,'TSO500 Script'!$AJ$2:$AJ$97,0)),IF($C$3="RNA_dilution",INDEX('TSO500 Script'!$AS$2:$AS$97,MATCH(F53,'TSO500 Script'!$AP$2:$AP$97,0))))</f>
        <v>#N/A</v>
      </c>
      <c r="G54" s="299" t="e">
        <f ca="1">IF($C$3="DNA_dilution",INDEX('TSO500 Script'!$AM$2:$AM$97,MATCH(G53,'TSO500 Script'!$AJ$2:$AJ$97,0)),IF($C$3="RNA_dilution",INDEX('TSO500 Script'!$AS$2:$AS$97,MATCH(G53,'TSO500 Script'!$AP$2:$AP$97,0))))</f>
        <v>#N/A</v>
      </c>
      <c r="H54" s="35"/>
      <c r="I54" s="297" t="e">
        <f ca="1">IF($C$3="DNA_dilution",INDEX('TSO500 Script'!$AM$2:$AM$97,MATCH(I53,'TSO500 Script'!$AJ$2:$AJ$97,0)),IF($C$3="RNA_dilution",INDEX('TSO500 Script'!$AS$2:$AS$97,MATCH(I53,'TSO500 Script'!$AP$2:$AP$97,0))))</f>
        <v>#N/A</v>
      </c>
      <c r="J54" s="298" t="e">
        <f ca="1">IF($C$3="DNA_dilution",INDEX('TSO500 Script'!$AM$2:$AM$97,MATCH(J53,'TSO500 Script'!$AJ$2:$AJ$97,0)),IF($C$3="RNA_dilution",INDEX('TSO500 Script'!$AS$2:$AS$97,MATCH(J53,'TSO500 Script'!$AP$2:$AP$97,0))))</f>
        <v>#N/A</v>
      </c>
      <c r="K54" s="298" t="e">
        <f ca="1">IF($C$3="DNA_dilution",INDEX('TSO500 Script'!$AM$2:$AM$97,MATCH(K53,'TSO500 Script'!$AJ$2:$AJ$97,0)),IF($C$3="RNA_dilution",INDEX('TSO500 Script'!$AS$2:$AS$97,MATCH(K53,'TSO500 Script'!$AP$2:$AP$97,0))))</f>
        <v>#N/A</v>
      </c>
      <c r="L54" s="298" t="e">
        <f ca="1">IF($C$3="DNA_dilution",INDEX('TSO500 Script'!$AM$2:$AM$97,MATCH(L53,'TSO500 Script'!$AJ$2:$AJ$97,0)),IF($C$3="RNA_dilution",INDEX('TSO500 Script'!$AS$2:$AS$97,MATCH(L53,'TSO500 Script'!$AP$2:$AP$97,0))))</f>
        <v>#N/A</v>
      </c>
      <c r="M54" s="298" t="e">
        <f ca="1">IF($C$3="DNA_dilution",INDEX('TSO500 Script'!$AM$2:$AM$97,MATCH(M53,'TSO500 Script'!$AJ$2:$AJ$97,0)),IF($C$3="RNA_dilution",INDEX('TSO500 Script'!$AS$2:$AS$97,MATCH(M53,'TSO500 Script'!$AP$2:$AP$97,0))))</f>
        <v>#N/A</v>
      </c>
      <c r="N54" s="299" t="e">
        <f ca="1">IF($C$3="DNA_dilution",INDEX('TSO500 Script'!$AM$2:$AM$97,MATCH(N53,'TSO500 Script'!$AJ$2:$AJ$97,0)),IF($C$3="RNA_dilution",INDEX('TSO500 Script'!$AS$2:$AS$97,MATCH(N53,'TSO500 Script'!$AP$2:$AP$97,0))))</f>
        <v>#N/A</v>
      </c>
    </row>
    <row r="55" spans="1:14" x14ac:dyDescent="0.25">
      <c r="B55" s="318"/>
      <c r="C55" s="318"/>
      <c r="D55" s="318"/>
      <c r="E55" s="318"/>
      <c r="F55" s="318"/>
      <c r="G55" s="318"/>
      <c r="H55" s="35"/>
      <c r="I55" s="318"/>
      <c r="J55" s="318"/>
      <c r="K55" s="318"/>
      <c r="L55" s="318"/>
      <c r="M55" s="318"/>
      <c r="N55" s="318"/>
    </row>
    <row r="56" spans="1:14" x14ac:dyDescent="0.25">
      <c r="B56" s="318"/>
      <c r="C56" s="318"/>
      <c r="D56" s="318"/>
      <c r="E56" s="318"/>
      <c r="F56" s="318"/>
      <c r="G56" s="318"/>
      <c r="H56" s="35"/>
      <c r="I56" s="318"/>
      <c r="J56" s="318"/>
      <c r="K56" s="318"/>
      <c r="L56" s="318"/>
      <c r="M56" s="318"/>
      <c r="N56" s="318"/>
    </row>
    <row r="58" spans="1:14" x14ac:dyDescent="0.25">
      <c r="A58" s="48" t="str">
        <f>IF($C$3="DNA_dilution","DNA Qubit plate map",IF($C$3="RNA_dilution","RNA Qubit plate map"))</f>
        <v>DNA Qubit plate map</v>
      </c>
    </row>
    <row r="59" spans="1:14" x14ac:dyDescent="0.25">
      <c r="C59" s="326" t="str">
        <f>IF($C$3="DNA_dilution","DNA_"&amp;$C$60,IF($C$3="RNA_dilution","RNA_"&amp;$C$60))</f>
        <v>DNA_Qubit2</v>
      </c>
    </row>
    <row r="60" spans="1:14" ht="15.75" x14ac:dyDescent="0.25">
      <c r="A60" s="2"/>
      <c r="B60" s="80" t="s">
        <v>1376</v>
      </c>
      <c r="C60" s="229" t="s">
        <v>1386</v>
      </c>
      <c r="D60" s="301" t="s">
        <v>1362</v>
      </c>
      <c r="E60" t="str">
        <f>IF($C$3="RNA_dilution",'TSO500 Booking'!$C$4,IF($C$3="DNA_dilution",'TSO500 Booking'!$C$3))</f>
        <v>2302738</v>
      </c>
    </row>
    <row r="61" spans="1:14" ht="15.75" x14ac:dyDescent="0.25">
      <c r="A61" s="2"/>
      <c r="B61" s="6"/>
      <c r="C61" s="7"/>
    </row>
    <row r="62" spans="1:14" ht="15.75" thickBot="1" x14ac:dyDescent="0.3">
      <c r="B62" s="235">
        <v>1</v>
      </c>
      <c r="C62" s="235">
        <v>2</v>
      </c>
      <c r="D62" s="235">
        <v>3</v>
      </c>
      <c r="E62" s="235">
        <v>4</v>
      </c>
      <c r="F62" s="235">
        <v>5</v>
      </c>
      <c r="G62" s="235">
        <v>6</v>
      </c>
      <c r="H62" s="235">
        <v>7</v>
      </c>
      <c r="I62" s="235">
        <v>8</v>
      </c>
      <c r="J62" s="235">
        <v>9</v>
      </c>
      <c r="K62" s="235">
        <v>10</v>
      </c>
      <c r="L62" s="235">
        <v>11</v>
      </c>
      <c r="M62" s="235">
        <v>12</v>
      </c>
    </row>
    <row r="63" spans="1:14" x14ac:dyDescent="0.25">
      <c r="A63" s="228" t="s">
        <v>207</v>
      </c>
      <c r="B63" s="230" t="str">
        <f ca="1">IFERROR(INDEX('TSO500 Script'!$C$2:$C$97,MATCH($C$59&amp;"_"&amp;$A63&amp;B$62,'TSO500 Script'!$BN$2:$BN$97,0)),"")</f>
        <v/>
      </c>
      <c r="C63" s="231" t="str">
        <f ca="1">IFERROR(INDEX('TSO500 Script'!$C$2:$C$97,MATCH($C$59&amp;"_"&amp;$A63&amp;C$62,'TSO500 Script'!$BN$2:$BN$97,0)),"")</f>
        <v/>
      </c>
      <c r="D63" s="231" t="str">
        <f ca="1">IFERROR(INDEX('TSO500 Script'!$C$2:$C$97,MATCH($C$59&amp;"_"&amp;$A63&amp;D$62,'TSO500 Script'!$BN$2:$BN$97,0)),"")</f>
        <v/>
      </c>
      <c r="E63" s="231" t="str">
        <f ca="1">IFERROR(INDEX('TSO500 Script'!$C$2:$C$97,MATCH($C$59&amp;"_"&amp;$A63&amp;E$62,'TSO500 Script'!$BN$2:$BN$97,0)),"")</f>
        <v/>
      </c>
      <c r="F63" s="231" t="str">
        <f ca="1">IFERROR(INDEX('TSO500 Script'!$C$2:$C$97,MATCH($C$59&amp;"_"&amp;$A63&amp;F$62,'TSO500 Script'!$BN$2:$BN$97,0)),"")</f>
        <v/>
      </c>
      <c r="G63" s="231" t="str">
        <f ca="1">IFERROR(INDEX('TSO500 Script'!$C$2:$C$97,MATCH($C$59&amp;"_"&amp;$A63&amp;G$62,'TSO500 Script'!$BN$2:$BN$97,0)),"")</f>
        <v/>
      </c>
      <c r="H63" s="231" t="str">
        <f ca="1">IFERROR(INDEX('TSO500 Script'!$C$2:$C$97,MATCH($C$59&amp;"_"&amp;$A63&amp;H$62,'TSO500 Script'!$BN$2:$BN$97,0)),"")</f>
        <v/>
      </c>
      <c r="I63" s="231" t="str">
        <f ca="1">IFERROR(INDEX('TSO500 Script'!$C$2:$C$97,MATCH($C$59&amp;"_"&amp;$A63&amp;I$62,'TSO500 Script'!$BN$2:$BN$97,0)),"")</f>
        <v/>
      </c>
      <c r="J63" s="231" t="str">
        <f ca="1">IFERROR(INDEX('TSO500 Script'!$C$2:$C$97,MATCH($C$59&amp;"_"&amp;$A63&amp;J$62,'TSO500 Script'!$BN$2:$BN$97,0)),"")</f>
        <v/>
      </c>
      <c r="K63" s="231" t="str">
        <f ca="1">IFERROR(INDEX('TSO500 Script'!$C$2:$C$97,MATCH($C$59&amp;"_"&amp;$A63&amp;K$62,'TSO500 Script'!$BN$2:$BN$97,0)),"")</f>
        <v/>
      </c>
      <c r="L63" s="231" t="str">
        <f ca="1">IFERROR(INDEX('TSO500 Script'!$C$2:$C$97,MATCH($C$59&amp;"_"&amp;$A63&amp;L$62,'TSO500 Script'!$BN$2:$BN$97,0)),"")</f>
        <v/>
      </c>
      <c r="M63" s="231" t="str">
        <f ca="1">IFERROR(INDEX('TSO500 Script'!$C$2:$C$97,MATCH($C$59&amp;"_"&amp;$A63&amp;M$62,'TSO500 Script'!$BN$2:$BN$97,0)),"")</f>
        <v/>
      </c>
    </row>
    <row r="64" spans="1:14" x14ac:dyDescent="0.25">
      <c r="A64" s="228" t="s">
        <v>208</v>
      </c>
      <c r="B64" s="232" t="str">
        <f ca="1">IFERROR(INDEX('TSO500 Script'!$C$2:$C$97,MATCH($C$59&amp;"_"&amp;$A64&amp;B$62,'TSO500 Script'!$BN$2:$BN$97,0)),"")</f>
        <v/>
      </c>
      <c r="C64" s="233" t="str">
        <f ca="1">IFERROR(INDEX('TSO500 Script'!$C$2:$C$97,MATCH($C$59&amp;"_"&amp;$A64&amp;C$62,'TSO500 Script'!$BN$2:$BN$97,0)),"")</f>
        <v/>
      </c>
      <c r="D64" s="233" t="str">
        <f ca="1">IFERROR(INDEX('TSO500 Script'!$C$2:$C$97,MATCH($C$59&amp;"_"&amp;$A64&amp;D$62,'TSO500 Script'!$BN$2:$BN$97,0)),"")</f>
        <v/>
      </c>
      <c r="E64" s="233" t="str">
        <f ca="1">IFERROR(INDEX('TSO500 Script'!$C$2:$C$97,MATCH($C$59&amp;"_"&amp;$A64&amp;E$62,'TSO500 Script'!$BN$2:$BN$97,0)),"")</f>
        <v/>
      </c>
      <c r="F64" s="233" t="str">
        <f ca="1">IFERROR(INDEX('TSO500 Script'!$C$2:$C$97,MATCH($C$59&amp;"_"&amp;$A64&amp;F$62,'TSO500 Script'!$BN$2:$BN$97,0)),"")</f>
        <v/>
      </c>
      <c r="G64" s="233" t="str">
        <f ca="1">IFERROR(INDEX('TSO500 Script'!$C$2:$C$97,MATCH($C$59&amp;"_"&amp;$A64&amp;G$62,'TSO500 Script'!$BN$2:$BN$97,0)),"")</f>
        <v/>
      </c>
      <c r="H64" s="233" t="str">
        <f ca="1">IFERROR(INDEX('TSO500 Script'!$C$2:$C$97,MATCH($C$59&amp;"_"&amp;$A64&amp;H$62,'TSO500 Script'!$BN$2:$BN$97,0)),"")</f>
        <v/>
      </c>
      <c r="I64" s="233" t="str">
        <f ca="1">IFERROR(INDEX('TSO500 Script'!$C$2:$C$97,MATCH($C$59&amp;"_"&amp;$A64&amp;I$62,'TSO500 Script'!$BN$2:$BN$97,0)),"")</f>
        <v/>
      </c>
      <c r="J64" s="233" t="str">
        <f ca="1">IFERROR(INDEX('TSO500 Script'!$C$2:$C$97,MATCH($C$59&amp;"_"&amp;$A64&amp;J$62,'TSO500 Script'!$BN$2:$BN$97,0)),"")</f>
        <v/>
      </c>
      <c r="K64" s="233" t="str">
        <f ca="1">IFERROR(INDEX('TSO500 Script'!$C$2:$C$97,MATCH($C$59&amp;"_"&amp;$A64&amp;K$62,'TSO500 Script'!$BN$2:$BN$97,0)),"")</f>
        <v/>
      </c>
      <c r="L64" s="233" t="str">
        <f ca="1">IFERROR(INDEX('TSO500 Script'!$C$2:$C$97,MATCH($C$59&amp;"_"&amp;$A64&amp;L$62,'TSO500 Script'!$BN$2:$BN$97,0)),"")</f>
        <v/>
      </c>
      <c r="M64" s="233" t="str">
        <f ca="1">IFERROR(INDEX('TSO500 Script'!$C$2:$C$97,MATCH($C$59&amp;"_"&amp;$A64&amp;M$62,'TSO500 Script'!$BN$2:$BN$97,0)),"")</f>
        <v/>
      </c>
    </row>
    <row r="65" spans="1:13" x14ac:dyDescent="0.25">
      <c r="A65" s="228" t="s">
        <v>209</v>
      </c>
      <c r="B65" s="232" t="str">
        <f ca="1">IFERROR(INDEX('TSO500 Script'!$C$2:$C$97,MATCH($C$59&amp;"_"&amp;$A65&amp;B$62,'TSO500 Script'!$BN$2:$BN$97,0)),"")</f>
        <v/>
      </c>
      <c r="C65" s="233" t="str">
        <f ca="1">IFERROR(INDEX('TSO500 Script'!$C$2:$C$97,MATCH($C$59&amp;"_"&amp;$A65&amp;C$62,'TSO500 Script'!$BN$2:$BN$97,0)),"")</f>
        <v/>
      </c>
      <c r="D65" s="233" t="str">
        <f ca="1">IFERROR(INDEX('TSO500 Script'!$C$2:$C$97,MATCH($C$59&amp;"_"&amp;$A65&amp;D$62,'TSO500 Script'!$BN$2:$BN$97,0)),"")</f>
        <v/>
      </c>
      <c r="E65" s="233" t="str">
        <f ca="1">IFERROR(INDEX('TSO500 Script'!$C$2:$C$97,MATCH($C$59&amp;"_"&amp;$A65&amp;E$62,'TSO500 Script'!$BN$2:$BN$97,0)),"")</f>
        <v/>
      </c>
      <c r="F65" s="233" t="str">
        <f ca="1">IFERROR(INDEX('TSO500 Script'!$C$2:$C$97,MATCH($C$59&amp;"_"&amp;$A65&amp;F$62,'TSO500 Script'!$BN$2:$BN$97,0)),"")</f>
        <v/>
      </c>
      <c r="G65" s="233" t="str">
        <f ca="1">IFERROR(INDEX('TSO500 Script'!$C$2:$C$97,MATCH($C$59&amp;"_"&amp;$A65&amp;G$62,'TSO500 Script'!$BN$2:$BN$97,0)),"")</f>
        <v/>
      </c>
      <c r="H65" s="233" t="str">
        <f ca="1">IFERROR(INDEX('TSO500 Script'!$C$2:$C$97,MATCH($C$59&amp;"_"&amp;$A65&amp;H$62,'TSO500 Script'!$BN$2:$BN$97,0)),"")</f>
        <v/>
      </c>
      <c r="I65" s="233" t="str">
        <f ca="1">IFERROR(INDEX('TSO500 Script'!$C$2:$C$97,MATCH($C$59&amp;"_"&amp;$A65&amp;I$62,'TSO500 Script'!$BN$2:$BN$97,0)),"")</f>
        <v/>
      </c>
      <c r="J65" s="233" t="str">
        <f ca="1">IFERROR(INDEX('TSO500 Script'!$C$2:$C$97,MATCH($C$59&amp;"_"&amp;$A65&amp;J$62,'TSO500 Script'!$BN$2:$BN$97,0)),"")</f>
        <v/>
      </c>
      <c r="K65" s="233" t="str">
        <f ca="1">IFERROR(INDEX('TSO500 Script'!$C$2:$C$97,MATCH($C$59&amp;"_"&amp;$A65&amp;K$62,'TSO500 Script'!$BN$2:$BN$97,0)),"")</f>
        <v/>
      </c>
      <c r="L65" s="233" t="str">
        <f ca="1">IFERROR(INDEX('TSO500 Script'!$C$2:$C$97,MATCH($C$59&amp;"_"&amp;$A65&amp;L$62,'TSO500 Script'!$BN$2:$BN$97,0)),"")</f>
        <v/>
      </c>
      <c r="M65" s="233" t="str">
        <f ca="1">IFERROR(INDEX('TSO500 Script'!$C$2:$C$97,MATCH($C$59&amp;"_"&amp;$A65&amp;M$62,'TSO500 Script'!$BN$2:$BN$97,0)),"")</f>
        <v/>
      </c>
    </row>
    <row r="66" spans="1:13" x14ac:dyDescent="0.25">
      <c r="A66" s="228" t="s">
        <v>210</v>
      </c>
      <c r="B66" s="232" t="str">
        <f ca="1">IFERROR(INDEX('TSO500 Script'!$C$2:$C$97,MATCH($C$59&amp;"_"&amp;$A66&amp;B$62,'TSO500 Script'!$BN$2:$BN$97,0)),"")</f>
        <v/>
      </c>
      <c r="C66" s="233" t="str">
        <f ca="1">IFERROR(INDEX('TSO500 Script'!$C$2:$C$97,MATCH($C$59&amp;"_"&amp;$A66&amp;C$62,'TSO500 Script'!$BN$2:$BN$97,0)),"")</f>
        <v/>
      </c>
      <c r="D66" s="233" t="str">
        <f ca="1">IFERROR(INDEX('TSO500 Script'!$C$2:$C$97,MATCH($C$59&amp;"_"&amp;$A66&amp;D$62,'TSO500 Script'!$BN$2:$BN$97,0)),"")</f>
        <v/>
      </c>
      <c r="E66" s="233" t="str">
        <f ca="1">IFERROR(INDEX('TSO500 Script'!$C$2:$C$97,MATCH($C$59&amp;"_"&amp;$A66&amp;E$62,'TSO500 Script'!$BN$2:$BN$97,0)),"")</f>
        <v/>
      </c>
      <c r="F66" s="233" t="str">
        <f ca="1">IFERROR(INDEX('TSO500 Script'!$C$2:$C$97,MATCH($C$59&amp;"_"&amp;$A66&amp;F$62,'TSO500 Script'!$BN$2:$BN$97,0)),"")</f>
        <v/>
      </c>
      <c r="G66" s="233" t="str">
        <f ca="1">IFERROR(INDEX('TSO500 Script'!$C$2:$C$97,MATCH($C$59&amp;"_"&amp;$A66&amp;G$62,'TSO500 Script'!$BN$2:$BN$97,0)),"")</f>
        <v/>
      </c>
      <c r="H66" s="233" t="str">
        <f ca="1">IFERROR(INDEX('TSO500 Script'!$C$2:$C$97,MATCH($C$59&amp;"_"&amp;$A66&amp;H$62,'TSO500 Script'!$BN$2:$BN$97,0)),"")</f>
        <v/>
      </c>
      <c r="I66" s="233" t="str">
        <f ca="1">IFERROR(INDEX('TSO500 Script'!$C$2:$C$97,MATCH($C$59&amp;"_"&amp;$A66&amp;I$62,'TSO500 Script'!$BN$2:$BN$97,0)),"")</f>
        <v/>
      </c>
      <c r="J66" s="233" t="str">
        <f ca="1">IFERROR(INDEX('TSO500 Script'!$C$2:$C$97,MATCH($C$59&amp;"_"&amp;$A66&amp;J$62,'TSO500 Script'!$BN$2:$BN$97,0)),"")</f>
        <v/>
      </c>
      <c r="K66" s="233" t="str">
        <f ca="1">IFERROR(INDEX('TSO500 Script'!$C$2:$C$97,MATCH($C$59&amp;"_"&amp;$A66&amp;K$62,'TSO500 Script'!$BN$2:$BN$97,0)),"")</f>
        <v/>
      </c>
      <c r="L66" s="233" t="str">
        <f ca="1">IFERROR(INDEX('TSO500 Script'!$C$2:$C$97,MATCH($C$59&amp;"_"&amp;$A66&amp;L$62,'TSO500 Script'!$BN$2:$BN$97,0)),"")</f>
        <v/>
      </c>
      <c r="M66" s="233" t="str">
        <f ca="1">IFERROR(INDEX('TSO500 Script'!$C$2:$C$97,MATCH($C$59&amp;"_"&amp;$A66&amp;M$62,'TSO500 Script'!$BN$2:$BN$97,0)),"")</f>
        <v/>
      </c>
    </row>
    <row r="67" spans="1:13" x14ac:dyDescent="0.25">
      <c r="A67" s="228" t="s">
        <v>211</v>
      </c>
      <c r="B67" s="232" t="str">
        <f ca="1">IFERROR(INDEX('TSO500 Script'!$C$2:$C$97,MATCH($C$59&amp;"_"&amp;$A67&amp;B$62,'TSO500 Script'!$BN$2:$BN$97,0)),"")</f>
        <v/>
      </c>
      <c r="C67" s="233" t="str">
        <f ca="1">IFERROR(INDEX('TSO500 Script'!$C$2:$C$97,MATCH($C$59&amp;"_"&amp;$A67&amp;C$62,'TSO500 Script'!$BN$2:$BN$97,0)),"")</f>
        <v/>
      </c>
      <c r="D67" s="233" t="str">
        <f ca="1">IFERROR(INDEX('TSO500 Script'!$C$2:$C$97,MATCH($C$59&amp;"_"&amp;$A67&amp;D$62,'TSO500 Script'!$BN$2:$BN$97,0)),"")</f>
        <v/>
      </c>
      <c r="E67" s="233" t="str">
        <f ca="1">IFERROR(INDEX('TSO500 Script'!$C$2:$C$97,MATCH($C$59&amp;"_"&amp;$A67&amp;E$62,'TSO500 Script'!$BN$2:$BN$97,0)),"")</f>
        <v/>
      </c>
      <c r="F67" s="233" t="str">
        <f ca="1">IFERROR(INDEX('TSO500 Script'!$C$2:$C$97,MATCH($C$59&amp;"_"&amp;$A67&amp;F$62,'TSO500 Script'!$BN$2:$BN$97,0)),"")</f>
        <v/>
      </c>
      <c r="G67" s="233" t="str">
        <f ca="1">IFERROR(INDEX('TSO500 Script'!$C$2:$C$97,MATCH($C$59&amp;"_"&amp;$A67&amp;G$62,'TSO500 Script'!$BN$2:$BN$97,0)),"")</f>
        <v/>
      </c>
      <c r="H67" s="233" t="str">
        <f ca="1">IFERROR(INDEX('TSO500 Script'!$C$2:$C$97,MATCH($C$59&amp;"_"&amp;$A67&amp;H$62,'TSO500 Script'!$BN$2:$BN$97,0)),"")</f>
        <v/>
      </c>
      <c r="I67" s="233" t="str">
        <f ca="1">IFERROR(INDEX('TSO500 Script'!$C$2:$C$97,MATCH($C$59&amp;"_"&amp;$A67&amp;I$62,'TSO500 Script'!$BN$2:$BN$97,0)),"")</f>
        <v/>
      </c>
      <c r="J67" s="233" t="str">
        <f ca="1">IFERROR(INDEX('TSO500 Script'!$C$2:$C$97,MATCH($C$59&amp;"_"&amp;$A67&amp;J$62,'TSO500 Script'!$BN$2:$BN$97,0)),"")</f>
        <v/>
      </c>
      <c r="K67" s="233" t="str">
        <f ca="1">IFERROR(INDEX('TSO500 Script'!$C$2:$C$97,MATCH($C$59&amp;"_"&amp;$A67&amp;K$62,'TSO500 Script'!$BN$2:$BN$97,0)),"")</f>
        <v/>
      </c>
      <c r="L67" s="233" t="str">
        <f ca="1">IFERROR(INDEX('TSO500 Script'!$C$2:$C$97,MATCH($C$59&amp;"_"&amp;$A67&amp;L$62,'TSO500 Script'!$BN$2:$BN$97,0)),"")</f>
        <v/>
      </c>
      <c r="M67" s="233" t="str">
        <f ca="1">IFERROR(INDEX('TSO500 Script'!$C$2:$C$97,MATCH($C$59&amp;"_"&amp;$A67&amp;M$62,'TSO500 Script'!$BN$2:$BN$97,0)),"")</f>
        <v/>
      </c>
    </row>
    <row r="68" spans="1:13" x14ac:dyDescent="0.25">
      <c r="A68" s="228" t="s">
        <v>214</v>
      </c>
      <c r="B68" s="232" t="str">
        <f ca="1">IFERROR(INDEX('TSO500 Script'!$C$2:$C$97,MATCH($C$59&amp;"_"&amp;$A68&amp;B$62,'TSO500 Script'!$BN$2:$BN$97,0)),"")</f>
        <v/>
      </c>
      <c r="C68" s="233" t="str">
        <f ca="1">IFERROR(INDEX('TSO500 Script'!$C$2:$C$97,MATCH($C$59&amp;"_"&amp;$A68&amp;C$62,'TSO500 Script'!$BN$2:$BN$97,0)),"")</f>
        <v/>
      </c>
      <c r="D68" s="233" t="str">
        <f ca="1">IFERROR(INDEX('TSO500 Script'!$C$2:$C$97,MATCH($C$59&amp;"_"&amp;$A68&amp;D$62,'TSO500 Script'!$BN$2:$BN$97,0)),"")</f>
        <v/>
      </c>
      <c r="E68" s="233" t="str">
        <f ca="1">IFERROR(INDEX('TSO500 Script'!$C$2:$C$97,MATCH($C$59&amp;"_"&amp;$A68&amp;E$62,'TSO500 Script'!$BN$2:$BN$97,0)),"")</f>
        <v/>
      </c>
      <c r="F68" s="233" t="str">
        <f ca="1">IFERROR(INDEX('TSO500 Script'!$C$2:$C$97,MATCH($C$59&amp;"_"&amp;$A68&amp;F$62,'TSO500 Script'!$BN$2:$BN$97,0)),"")</f>
        <v/>
      </c>
      <c r="G68" s="233" t="str">
        <f ca="1">IFERROR(INDEX('TSO500 Script'!$C$2:$C$97,MATCH($C$59&amp;"_"&amp;$A68&amp;G$62,'TSO500 Script'!$BN$2:$BN$97,0)),"")</f>
        <v/>
      </c>
      <c r="H68" s="233" t="str">
        <f ca="1">IFERROR(INDEX('TSO500 Script'!$C$2:$C$97,MATCH($C$59&amp;"_"&amp;$A68&amp;H$62,'TSO500 Script'!$BN$2:$BN$97,0)),"")</f>
        <v/>
      </c>
      <c r="I68" s="233" t="str">
        <f ca="1">IFERROR(INDEX('TSO500 Script'!$C$2:$C$97,MATCH($C$59&amp;"_"&amp;$A68&amp;I$62,'TSO500 Script'!$BN$2:$BN$97,0)),"")</f>
        <v/>
      </c>
      <c r="J68" s="233" t="str">
        <f ca="1">IFERROR(INDEX('TSO500 Script'!$C$2:$C$97,MATCH($C$59&amp;"_"&amp;$A68&amp;J$62,'TSO500 Script'!$BN$2:$BN$97,0)),"")</f>
        <v/>
      </c>
      <c r="K68" s="233" t="str">
        <f ca="1">IFERROR(INDEX('TSO500 Script'!$C$2:$C$97,MATCH($C$59&amp;"_"&amp;$A68&amp;K$62,'TSO500 Script'!$BN$2:$BN$97,0)),"")</f>
        <v/>
      </c>
      <c r="L68" s="233" t="str">
        <f ca="1">IFERROR(INDEX('TSO500 Script'!$C$2:$C$97,MATCH($C$59&amp;"_"&amp;$A68&amp;L$62,'TSO500 Script'!$BN$2:$BN$97,0)),"")</f>
        <v/>
      </c>
      <c r="M68" s="233" t="str">
        <f ca="1">IFERROR(INDEX('TSO500 Script'!$C$2:$C$97,MATCH($C$59&amp;"_"&amp;$A68&amp;M$62,'TSO500 Script'!$BN$2:$BN$97,0)),"")</f>
        <v/>
      </c>
    </row>
    <row r="69" spans="1:13" x14ac:dyDescent="0.25">
      <c r="A69" s="228" t="s">
        <v>212</v>
      </c>
      <c r="B69" s="232" t="str">
        <f ca="1">IFERROR(INDEX('TSO500 Script'!$C$2:$C$97,MATCH($C$59&amp;"_"&amp;$A69&amp;B$62,'TSO500 Script'!$BN$2:$BN$97,0)),"")</f>
        <v/>
      </c>
      <c r="C69" s="233" t="str">
        <f ca="1">IFERROR(INDEX('TSO500 Script'!$C$2:$C$97,MATCH($C$59&amp;"_"&amp;$A69&amp;C$62,'TSO500 Script'!$BN$2:$BN$97,0)),"")</f>
        <v/>
      </c>
      <c r="D69" s="233" t="str">
        <f ca="1">IFERROR(INDEX('TSO500 Script'!$C$2:$C$97,MATCH($C$59&amp;"_"&amp;$A69&amp;D$62,'TSO500 Script'!$BN$2:$BN$97,0)),"")</f>
        <v/>
      </c>
      <c r="E69" s="233" t="str">
        <f ca="1">IFERROR(INDEX('TSO500 Script'!$C$2:$C$97,MATCH($C$59&amp;"_"&amp;$A69&amp;E$62,'TSO500 Script'!$BN$2:$BN$97,0)),"")</f>
        <v/>
      </c>
      <c r="F69" s="233" t="str">
        <f ca="1">IFERROR(INDEX('TSO500 Script'!$C$2:$C$97,MATCH($C$59&amp;"_"&amp;$A69&amp;F$62,'TSO500 Script'!$BN$2:$BN$97,0)),"")</f>
        <v/>
      </c>
      <c r="G69" s="233" t="str">
        <f ca="1">IFERROR(INDEX('TSO500 Script'!$C$2:$C$97,MATCH($C$59&amp;"_"&amp;$A69&amp;G$62,'TSO500 Script'!$BN$2:$BN$97,0)),"")</f>
        <v/>
      </c>
      <c r="H69" s="233" t="str">
        <f ca="1">IFERROR(INDEX('TSO500 Script'!$C$2:$C$97,MATCH($C$59&amp;"_"&amp;$A69&amp;H$62,'TSO500 Script'!$BN$2:$BN$97,0)),"")</f>
        <v/>
      </c>
      <c r="I69" s="233" t="str">
        <f ca="1">IFERROR(INDEX('TSO500 Script'!$C$2:$C$97,MATCH($C$59&amp;"_"&amp;$A69&amp;I$62,'TSO500 Script'!$BN$2:$BN$97,0)),"")</f>
        <v/>
      </c>
      <c r="J69" s="233" t="str">
        <f ca="1">IFERROR(INDEX('TSO500 Script'!$C$2:$C$97,MATCH($C$59&amp;"_"&amp;$A69&amp;J$62,'TSO500 Script'!$BN$2:$BN$97,0)),"")</f>
        <v/>
      </c>
      <c r="K69" s="233" t="str">
        <f ca="1">IFERROR(INDEX('TSO500 Script'!$C$2:$C$97,MATCH($C$59&amp;"_"&amp;$A69&amp;K$62,'TSO500 Script'!$BN$2:$BN$97,0)),"")</f>
        <v/>
      </c>
      <c r="L69" s="233" t="str">
        <f ca="1">IFERROR(INDEX('TSO500 Script'!$C$2:$C$97,MATCH($C$59&amp;"_"&amp;$A69&amp;L$62,'TSO500 Script'!$BN$2:$BN$97,0)),"")</f>
        <v/>
      </c>
      <c r="M69" s="233" t="str">
        <f ca="1">IFERROR(INDEX('TSO500 Script'!$C$2:$C$97,MATCH($C$59&amp;"_"&amp;$A69&amp;M$62,'TSO500 Script'!$BN$2:$BN$97,0)),"")</f>
        <v/>
      </c>
    </row>
    <row r="70" spans="1:13" x14ac:dyDescent="0.25">
      <c r="A70" s="228" t="s">
        <v>213</v>
      </c>
      <c r="B70" s="232" t="str">
        <f ca="1">IFERROR(INDEX('TSO500 Script'!$C$2:$C$97,MATCH($C$59&amp;"_"&amp;$A70&amp;B$62,'TSO500 Script'!$BN$2:$BN$97,0)),"")</f>
        <v/>
      </c>
      <c r="C70" s="233" t="str">
        <f ca="1">IFERROR(INDEX('TSO500 Script'!$C$2:$C$97,MATCH($C$59&amp;"_"&amp;$A70&amp;C$62,'TSO500 Script'!$BN$2:$BN$97,0)),"")</f>
        <v/>
      </c>
      <c r="D70" s="233" t="str">
        <f ca="1">IFERROR(INDEX('TSO500 Script'!$C$2:$C$97,MATCH($C$59&amp;"_"&amp;$A70&amp;D$62,'TSO500 Script'!$BN$2:$BN$97,0)),"")</f>
        <v/>
      </c>
      <c r="E70" s="233" t="str">
        <f ca="1">IFERROR(INDEX('TSO500 Script'!$C$2:$C$97,MATCH($C$59&amp;"_"&amp;$A70&amp;E$62,'TSO500 Script'!$BN$2:$BN$97,0)),"")</f>
        <v/>
      </c>
      <c r="F70" s="233" t="str">
        <f ca="1">IFERROR(INDEX('TSO500 Script'!$C$2:$C$97,MATCH($C$59&amp;"_"&amp;$A70&amp;F$62,'TSO500 Script'!$BN$2:$BN$97,0)),"")</f>
        <v/>
      </c>
      <c r="G70" s="233" t="str">
        <f ca="1">IFERROR(INDEX('TSO500 Script'!$C$2:$C$97,MATCH($C$59&amp;"_"&amp;$A70&amp;G$62,'TSO500 Script'!$BN$2:$BN$97,0)),"")</f>
        <v/>
      </c>
      <c r="H70" s="233" t="str">
        <f ca="1">IFERROR(INDEX('TSO500 Script'!$C$2:$C$97,MATCH($C$59&amp;"_"&amp;$A70&amp;H$62,'TSO500 Script'!$BN$2:$BN$97,0)),"")</f>
        <v/>
      </c>
      <c r="I70" s="233" t="str">
        <f ca="1">IFERROR(INDEX('TSO500 Script'!$C$2:$C$97,MATCH($C$59&amp;"_"&amp;$A70&amp;I$62,'TSO500 Script'!$BN$2:$BN$97,0)),"")</f>
        <v/>
      </c>
      <c r="J70" s="233" t="str">
        <f ca="1">IFERROR(INDEX('TSO500 Script'!$C$2:$C$97,MATCH($C$59&amp;"_"&amp;$A70&amp;J$62,'TSO500 Script'!$BN$2:$BN$97,0)),"")</f>
        <v/>
      </c>
      <c r="K70" s="233" t="str">
        <f ca="1">IFERROR(INDEX('TSO500 Script'!$C$2:$C$97,MATCH($C$59&amp;"_"&amp;$A70&amp;K$62,'TSO500 Script'!$BN$2:$BN$97,0)),"")</f>
        <v/>
      </c>
      <c r="L70" s="233" t="str">
        <f ca="1">IFERROR(INDEX('TSO500 Script'!$C$2:$C$97,MATCH($C$59&amp;"_"&amp;$A70&amp;L$62,'TSO500 Script'!$BN$2:$BN$97,0)),"")</f>
        <v/>
      </c>
      <c r="M70" s="233" t="str">
        <f ca="1">IFERROR(INDEX('TSO500 Script'!$C$2:$C$97,MATCH($C$59&amp;"_"&amp;$A70&amp;M$62,'TSO500 Script'!$BN$2:$BN$97,0)),"")</f>
        <v/>
      </c>
    </row>
    <row r="76" spans="1:13" x14ac:dyDescent="0.25">
      <c r="A76" s="48" t="s">
        <v>1284</v>
      </c>
    </row>
    <row r="77" spans="1:13" ht="15.75" x14ac:dyDescent="0.25">
      <c r="A77" s="2"/>
      <c r="B77" s="3"/>
      <c r="C77" s="3"/>
    </row>
    <row r="78" spans="1:13" ht="15.75" x14ac:dyDescent="0.25">
      <c r="A78" s="2"/>
      <c r="B78" s="80" t="s">
        <v>1285</v>
      </c>
      <c r="C78" s="229" t="s">
        <v>1288</v>
      </c>
      <c r="E78" s="360" t="str">
        <f>IF('TSO500 Booking'!O10="NO","PLEASE BE AWARE SL EXPORT NOT IN EXPECTED ORDER,TAKE CARE WHEN SETTING UP INDEX PCR","")</f>
        <v/>
      </c>
    </row>
    <row r="79" spans="1:13" ht="15.75" x14ac:dyDescent="0.25">
      <c r="A79" s="2"/>
      <c r="B79" s="6"/>
      <c r="C79" s="7"/>
    </row>
    <row r="80" spans="1:13" ht="15.75" thickBot="1" x14ac:dyDescent="0.3">
      <c r="B80" s="235">
        <v>1</v>
      </c>
      <c r="C80" s="235">
        <v>2</v>
      </c>
      <c r="D80" s="235">
        <v>3</v>
      </c>
      <c r="E80" s="235">
        <v>4</v>
      </c>
      <c r="F80" s="235">
        <v>5</v>
      </c>
      <c r="G80" s="235">
        <v>6</v>
      </c>
      <c r="H80" s="235">
        <v>7</v>
      </c>
      <c r="I80" s="235">
        <v>8</v>
      </c>
      <c r="J80" s="235">
        <v>9</v>
      </c>
      <c r="K80" s="235">
        <v>10</v>
      </c>
      <c r="L80" s="235">
        <v>11</v>
      </c>
      <c r="M80" s="235">
        <v>12</v>
      </c>
    </row>
    <row r="81" spans="1:13" ht="22.5" customHeight="1" x14ac:dyDescent="0.25">
      <c r="A81" s="228" t="s">
        <v>207</v>
      </c>
      <c r="B81" s="230" t="str">
        <f ca="1">INDEX(INDIRECT($C$78),MATCH($A81&amp;B$80,'TSO500 Script'!$G$2:$G$97,0))</f>
        <v>HS_B2303375-003_RNA_UDP0097</v>
      </c>
      <c r="C81" s="231" t="str">
        <f ca="1">INDEX(INDIRECT($C$78),MATCH($A81&amp;C$80,'TSO500 Script'!$G$2:$G$97,0))</f>
        <v>CH_B2303778-003_RNA_UDP0105</v>
      </c>
      <c r="D81" s="231" t="str">
        <f ca="1">INDEX(INDIRECT($C$78),MATCH($A81&amp;D$80,'TSO500 Script'!$G$2:$G$97,0))</f>
        <v>CL_B2303943-003_RNA_UDP0113</v>
      </c>
      <c r="E81" s="231" t="str">
        <f ca="1">INDEX(INDIRECT($C$78),MATCH($A81&amp;E$80,'TSO500 Script'!$G$2:$G$97,0))</f>
        <v>JF_B2304073-002_RNA_UDP0121</v>
      </c>
      <c r="F81" s="231" t="str">
        <f ca="1">INDEX(INDIRECT($C$78),MATCH($A81&amp;F$80,'TSO500 Script'!$G$2:$G$97,0))</f>
        <v>EM_B2227181-003_DNA_UDP0129</v>
      </c>
      <c r="G81" s="231" t="str">
        <f ca="1">INDEX(INDIRECT($C$78),MATCH($A81&amp;G$80,'TSO500 Script'!$G$2:$G$97,0))</f>
        <v>EB_B2302837-003_DNA_UDP0137</v>
      </c>
      <c r="H81" s="231" t="str">
        <f ca="1">INDEX(INDIRECT($C$78),MATCH($A81&amp;H$80,'TSO500 Script'!$G$2:$G$97,0))</f>
        <v>JJ_B2303358-002_DNA_UDP0145</v>
      </c>
      <c r="I81" s="231" t="str">
        <f ca="1">INDEX(INDIRECT($C$78),MATCH($A81&amp;I$80,'TSO500 Script'!$G$2:$G$97,0))</f>
        <v>JC_B2304149-002_DNA_UDP0153</v>
      </c>
      <c r="J81" s="231" t="e">
        <f ca="1">INDEX(INDIRECT($C$78),MATCH($A81&amp;J$80,'TSO500 Script'!$G$2:$G$97,0))</f>
        <v>#N/A</v>
      </c>
      <c r="K81" s="231" t="e">
        <f ca="1">INDEX(INDIRECT($C$78),MATCH($A81&amp;K$80,'TSO500 Script'!$G$2:$G$97,0))</f>
        <v>#N/A</v>
      </c>
      <c r="L81" s="231" t="e">
        <f ca="1">INDEX(INDIRECT($C$78),MATCH($A81&amp;L$80,'TSO500 Script'!$G$2:$G$97,0))</f>
        <v>#N/A</v>
      </c>
      <c r="M81" s="231" t="e">
        <f ca="1">INDEX(INDIRECT($C$78),MATCH($A81&amp;M$80,'TSO500 Script'!$G$2:$G$97,0))</f>
        <v>#N/A</v>
      </c>
    </row>
    <row r="82" spans="1:13" ht="22.5" customHeight="1" x14ac:dyDescent="0.25">
      <c r="A82" s="228" t="s">
        <v>208</v>
      </c>
      <c r="B82" s="232" t="str">
        <f ca="1">INDEX(INDIRECT($C$78),MATCH($A82&amp;B$80,'TSO500 Script'!$G$2:$G$97,0))</f>
        <v>MF_B2303416-002_RNA_UDP0098</v>
      </c>
      <c r="C82" s="233" t="str">
        <f ca="1">INDEX(INDIRECT($C$78),MATCH($A82&amp;C$80,'TSO500 Script'!$G$2:$G$97,0))</f>
        <v>BW_B2303780-003_RNA_UDP0106</v>
      </c>
      <c r="D82" s="233" t="str">
        <f ca="1">INDEX(INDIRECT($C$78),MATCH($A82&amp;D$80,'TSO500 Script'!$G$2:$G$97,0))</f>
        <v>HH_B2304017-005_RNA_UDP0114</v>
      </c>
      <c r="E82" s="233" t="str">
        <f ca="1">INDEX(INDIRECT($C$78),MATCH($A82&amp;E$80,'TSO500 Script'!$G$2:$G$97,0))</f>
        <v>GH_B2304127-003_RNA_UDP0122</v>
      </c>
      <c r="F82" s="233" t="str">
        <f ca="1">INDEX(INDIRECT($C$78),MATCH($A82&amp;F$80,'TSO500 Script'!$G$2:$G$97,0))</f>
        <v>CB_B2300179-003_DNA_UDP0130</v>
      </c>
      <c r="G82" s="233" t="str">
        <f ca="1">INDEX(INDIRECT($C$78),MATCH($A82&amp;G$80,'TSO500 Script'!$G$2:$G$97,0))</f>
        <v>FL_B2302893-002_DNA_UDP0138</v>
      </c>
      <c r="H82" s="233" t="str">
        <f ca="1">INDEX(INDIRECT($C$78),MATCH($A82&amp;H$80,'TSO500 Script'!$G$2:$G$97,0))</f>
        <v>BM_B2303377-005_DNA_UDP0146</v>
      </c>
      <c r="I82" s="233" t="str">
        <f ca="1">INDEX(INDIRECT($C$78),MATCH($A82&amp;I$80,'TSO500 Script'!$G$2:$G$97,0))</f>
        <v>EP_B2304437-003_DNA_UDP0154</v>
      </c>
      <c r="J82" s="233" t="e">
        <f ca="1">INDEX(INDIRECT($C$78),MATCH($A82&amp;J$80,'TSO500 Script'!$G$2:$G$97,0))</f>
        <v>#N/A</v>
      </c>
      <c r="K82" s="233" t="e">
        <f ca="1">INDEX(INDIRECT($C$78),MATCH($A82&amp;K$80,'TSO500 Script'!$G$2:$G$97,0))</f>
        <v>#N/A</v>
      </c>
      <c r="L82" s="233" t="e">
        <f ca="1">INDEX(INDIRECT($C$78),MATCH($A82&amp;L$80,'TSO500 Script'!$G$2:$G$97,0))</f>
        <v>#N/A</v>
      </c>
      <c r="M82" s="233" t="e">
        <f ca="1">INDEX(INDIRECT($C$78),MATCH($A82&amp;M$80,'TSO500 Script'!$G$2:$G$97,0))</f>
        <v>#N/A</v>
      </c>
    </row>
    <row r="83" spans="1:13" ht="22.5" customHeight="1" x14ac:dyDescent="0.25">
      <c r="A83" s="228" t="s">
        <v>209</v>
      </c>
      <c r="B83" s="232" t="str">
        <f ca="1">INDEX(INDIRECT($C$78),MATCH($A83&amp;B$80,'TSO500 Script'!$G$2:$G$97,0))</f>
        <v>SH_B2303420-002_RNA_UDP0099</v>
      </c>
      <c r="C83" s="233" t="str">
        <f ca="1">INDEX(INDIRECT($C$78),MATCH($A83&amp;C$80,'TSO500 Script'!$G$2:$G$97,0))</f>
        <v>CH_B2303831-003_RNA_UDP0107</v>
      </c>
      <c r="D83" s="233" t="str">
        <f ca="1">INDEX(INDIRECT($C$78),MATCH($A83&amp;D$80,'TSO500 Script'!$G$2:$G$97,0))</f>
        <v>AB_B2304023-002_RNA_UDP0115</v>
      </c>
      <c r="E83" s="233" t="str">
        <f ca="1">INDEX(INDIRECT($C$78),MATCH($A83&amp;E$80,'TSO500 Script'!$G$2:$G$97,0))</f>
        <v>TD_B2304136-002_RNA_UDP0123</v>
      </c>
      <c r="F83" s="233" t="str">
        <f ca="1">INDEX(INDIRECT($C$78),MATCH($A83&amp;F$80,'TSO500 Script'!$G$2:$G$97,0))</f>
        <v>AN_B2300910-003_DNA_UDP0131</v>
      </c>
      <c r="G83" s="233" t="str">
        <f ca="1">INDEX(INDIRECT($C$78),MATCH($A83&amp;G$80,'TSO500 Script'!$G$2:$G$97,0))</f>
        <v>CF_B2303093-003_DNA_UDP0139</v>
      </c>
      <c r="H83" s="233" t="str">
        <f ca="1">INDEX(INDIRECT($C$78),MATCH($A83&amp;H$80,'TSO500 Script'!$G$2:$G$97,0))</f>
        <v>CW_B2303558-003_DNA_UDP0147</v>
      </c>
      <c r="I83" s="233" t="str">
        <f ca="1">INDEX(INDIRECT($C$78),MATCH($A83&amp;I$80,'TSO500 Script'!$G$2:$G$97,0))</f>
        <v>AG_B2304609-004_DNA_UDP0155</v>
      </c>
      <c r="J83" s="233" t="e">
        <f ca="1">INDEX(INDIRECT($C$78),MATCH($A83&amp;J$80,'TSO500 Script'!$G$2:$G$97,0))</f>
        <v>#N/A</v>
      </c>
      <c r="K83" s="233" t="e">
        <f ca="1">INDEX(INDIRECT($C$78),MATCH($A83&amp;K$80,'TSO500 Script'!$G$2:$G$97,0))</f>
        <v>#N/A</v>
      </c>
      <c r="L83" s="233" t="e">
        <f ca="1">INDEX(INDIRECT($C$78),MATCH($A83&amp;L$80,'TSO500 Script'!$G$2:$G$97,0))</f>
        <v>#N/A</v>
      </c>
      <c r="M83" s="233" t="e">
        <f ca="1">INDEX(INDIRECT($C$78),MATCH($A83&amp;M$80,'TSO500 Script'!$G$2:$G$97,0))</f>
        <v>#N/A</v>
      </c>
    </row>
    <row r="84" spans="1:13" ht="22.5" customHeight="1" x14ac:dyDescent="0.25">
      <c r="A84" s="228" t="s">
        <v>210</v>
      </c>
      <c r="B84" s="232" t="str">
        <f ca="1">INDEX(INDIRECT($C$78),MATCH($A84&amp;B$80,'TSO500 Script'!$G$2:$G$97,0))</f>
        <v>HG_B2303424-002_RNA_UDP0100</v>
      </c>
      <c r="C84" s="233" t="str">
        <f ca="1">INDEX(INDIRECT($C$78),MATCH($A84&amp;C$80,'TSO500 Script'!$G$2:$G$97,0))</f>
        <v>CB_B2303853-003_RNA_UDP0108</v>
      </c>
      <c r="D84" s="233" t="str">
        <f ca="1">INDEX(INDIRECT($C$78),MATCH($A84&amp;D$80,'TSO500 Script'!$G$2:$G$97,0))</f>
        <v>MS_B2304024-002_RNA_UDP0116</v>
      </c>
      <c r="E84" s="233" t="str">
        <f ca="1">INDEX(INDIRECT($C$78),MATCH($A84&amp;E$80,'TSO500 Script'!$G$2:$G$97,0))</f>
        <v>RM_B2304253-003_RNA_UDP0124</v>
      </c>
      <c r="F84" s="233" t="str">
        <f ca="1">INDEX(INDIRECT($C$78),MATCH($A84&amp;F$80,'TSO500 Script'!$G$2:$G$97,0))</f>
        <v>SH_B2301055-005_DNA_UDP0132</v>
      </c>
      <c r="G84" s="233" t="str">
        <f ca="1">INDEX(INDIRECT($C$78),MATCH($A84&amp;G$80,'TSO500 Script'!$G$2:$G$97,0))</f>
        <v>MM_B2303194-003_DNA_UDP0140</v>
      </c>
      <c r="H84" s="233" t="str">
        <f ca="1">INDEX(INDIRECT($C$78),MATCH($A84&amp;H$80,'TSO500 Script'!$G$2:$G$97,0))</f>
        <v>HD_B2303762-004_DNA_UDP0148</v>
      </c>
      <c r="I84" s="233" t="str">
        <f ca="1">INDEX(INDIRECT($C$78),MATCH($A84&amp;I$80,'TSO500 Script'!$G$2:$G$97,0))</f>
        <v>CW_B2304845-003_DNA_UDP0156</v>
      </c>
      <c r="J84" s="233" t="e">
        <f ca="1">INDEX(INDIRECT($C$78),MATCH($A84&amp;J$80,'TSO500 Script'!$G$2:$G$97,0))</f>
        <v>#N/A</v>
      </c>
      <c r="K84" s="233" t="e">
        <f ca="1">INDEX(INDIRECT($C$78),MATCH($A84&amp;K$80,'TSO500 Script'!$G$2:$G$97,0))</f>
        <v>#N/A</v>
      </c>
      <c r="L84" s="233" t="e">
        <f ca="1">INDEX(INDIRECT($C$78),MATCH($A84&amp;L$80,'TSO500 Script'!$G$2:$G$97,0))</f>
        <v>#N/A</v>
      </c>
      <c r="M84" s="233" t="e">
        <f ca="1">INDEX(INDIRECT($C$78),MATCH($A84&amp;M$80,'TSO500 Script'!$G$2:$G$97,0))</f>
        <v>#N/A</v>
      </c>
    </row>
    <row r="85" spans="1:13" ht="22.5" customHeight="1" x14ac:dyDescent="0.25">
      <c r="A85" s="228" t="s">
        <v>211</v>
      </c>
      <c r="B85" s="232" t="str">
        <f ca="1">INDEX(INDIRECT($C$78),MATCH($A85&amp;B$80,'TSO500 Script'!$G$2:$G$97,0))</f>
        <v>RW_B2303467-003_RNA_UDP0101</v>
      </c>
      <c r="C85" s="233" t="str">
        <f ca="1">INDEX(INDIRECT($C$78),MATCH($A85&amp;C$80,'TSO500 Script'!$G$2:$G$97,0))</f>
        <v>SG_B2303857-003_RNA_UDP0109</v>
      </c>
      <c r="D85" s="233" t="str">
        <f ca="1">INDEX(INDIRECT($C$78),MATCH($A85&amp;D$80,'TSO500 Script'!$G$2:$G$97,0))</f>
        <v>JA_B2304025-002_RNA_UDP0117</v>
      </c>
      <c r="E85" s="233" t="str">
        <f ca="1">INDEX(INDIRECT($C$78),MATCH($A85&amp;E$80,'TSO500 Script'!$G$2:$G$97,0))</f>
        <v>RM_B2304260-003_RNA_UDP0125</v>
      </c>
      <c r="F85" s="233" t="str">
        <f ca="1">INDEX(INDIRECT($C$78),MATCH($A85&amp;F$80,'TSO500 Script'!$G$2:$G$97,0))</f>
        <v>MN_B2301204-003_DNA_UDP0133</v>
      </c>
      <c r="G85" s="233" t="str">
        <f ca="1">INDEX(INDIRECT($C$78),MATCH($A85&amp;G$80,'TSO500 Script'!$G$2:$G$97,0))</f>
        <v>SB_B2303234-003_DNA_UDP0141</v>
      </c>
      <c r="H85" s="233" t="str">
        <f ca="1">INDEX(INDIRECT($C$78),MATCH($A85&amp;H$80,'TSO500 Script'!$G$2:$G$97,0))</f>
        <v>CN_B2303974-003_DNA_UDP0149</v>
      </c>
      <c r="I85" s="233" t="str">
        <f ca="1">INDEX(INDIRECT($C$78),MATCH($A85&amp;I$80,'TSO500 Script'!$G$2:$G$97,0))</f>
        <v>FL_B2304848-002_DNA_UDP0157</v>
      </c>
      <c r="J85" s="233" t="e">
        <f ca="1">INDEX(INDIRECT($C$78),MATCH($A85&amp;J$80,'TSO500 Script'!$G$2:$G$97,0))</f>
        <v>#N/A</v>
      </c>
      <c r="K85" s="233" t="e">
        <f ca="1">INDEX(INDIRECT($C$78),MATCH($A85&amp;K$80,'TSO500 Script'!$G$2:$G$97,0))</f>
        <v>#N/A</v>
      </c>
      <c r="L85" s="233" t="e">
        <f ca="1">INDEX(INDIRECT($C$78),MATCH($A85&amp;L$80,'TSO500 Script'!$G$2:$G$97,0))</f>
        <v>#N/A</v>
      </c>
      <c r="M85" s="233" t="e">
        <f ca="1">INDEX(INDIRECT($C$78),MATCH($A85&amp;M$80,'TSO500 Script'!$G$2:$G$97,0))</f>
        <v>#N/A</v>
      </c>
    </row>
    <row r="86" spans="1:13" ht="22.5" customHeight="1" x14ac:dyDescent="0.25">
      <c r="A86" s="228" t="s">
        <v>214</v>
      </c>
      <c r="B86" s="232" t="str">
        <f ca="1">INDEX(INDIRECT($C$78),MATCH($A86&amp;B$80,'TSO500 Script'!$G$2:$G$97,0))</f>
        <v>SK_B2303589-003_RNA_UDP0102</v>
      </c>
      <c r="C86" s="233" t="str">
        <f ca="1">INDEX(INDIRECT($C$78),MATCH($A86&amp;C$80,'TSO500 Script'!$G$2:$G$97,0))</f>
        <v>SD_B2303879-003_RNA_UDP0110</v>
      </c>
      <c r="D86" s="233" t="str">
        <f ca="1">INDEX(INDIRECT($C$78),MATCH($A86&amp;D$80,'TSO500 Script'!$G$2:$G$97,0))</f>
        <v>KS_B2304027-002_RNA_UDP0118</v>
      </c>
      <c r="E86" s="233" t="str">
        <f ca="1">INDEX(INDIRECT($C$78),MATCH($A86&amp;E$80,'TSO500 Script'!$G$2:$G$97,0))</f>
        <v>PB_B2304327-003_RNA_UDP0126</v>
      </c>
      <c r="F86" s="233" t="str">
        <f ca="1">INDEX(INDIRECT($C$78),MATCH($A86&amp;F$80,'TSO500 Script'!$G$2:$G$97,0))</f>
        <v>DF_B2301528-003_DNA_UDP0134</v>
      </c>
      <c r="G86" s="233" t="str">
        <f ca="1">INDEX(INDIRECT($C$78),MATCH($A86&amp;G$80,'TSO500 Script'!$G$2:$G$97,0))</f>
        <v>CG_B2303307-003_DNA_UDP0142</v>
      </c>
      <c r="H86" s="233" t="str">
        <f ca="1">INDEX(INDIRECT($C$78),MATCH($A86&amp;H$80,'TSO500 Script'!$G$2:$G$97,0))</f>
        <v>MF_B2303980-002_DNA_UDP0150</v>
      </c>
      <c r="I86" s="233" t="str">
        <f ca="1">INDEX(INDIRECT($C$78),MATCH($A86&amp;I$80,'TSO500 Script'!$G$2:$G$97,0))</f>
        <v>JF_B2304852-002_DNA_UDP0158</v>
      </c>
      <c r="J86" s="233" t="e">
        <f ca="1">INDEX(INDIRECT($C$78),MATCH($A86&amp;J$80,'TSO500 Script'!$G$2:$G$97,0))</f>
        <v>#N/A</v>
      </c>
      <c r="K86" s="233" t="e">
        <f ca="1">INDEX(INDIRECT($C$78),MATCH($A86&amp;K$80,'TSO500 Script'!$G$2:$G$97,0))</f>
        <v>#N/A</v>
      </c>
      <c r="L86" s="233" t="e">
        <f ca="1">INDEX(INDIRECT($C$78),MATCH($A86&amp;L$80,'TSO500 Script'!$G$2:$G$97,0))</f>
        <v>#N/A</v>
      </c>
      <c r="M86" s="233" t="e">
        <f ca="1">INDEX(INDIRECT($C$78),MATCH($A86&amp;M$80,'TSO500 Script'!$G$2:$G$97,0))</f>
        <v>#N/A</v>
      </c>
    </row>
    <row r="87" spans="1:13" ht="22.5" customHeight="1" x14ac:dyDescent="0.25">
      <c r="A87" s="228" t="s">
        <v>212</v>
      </c>
      <c r="B87" s="232" t="str">
        <f ca="1">INDEX(INDIRECT($C$78),MATCH($A87&amp;B$80,'TSO500 Script'!$G$2:$G$97,0))</f>
        <v>BH_B2303726-002_RNA_UDP0103</v>
      </c>
      <c r="C87" s="233" t="str">
        <f ca="1">INDEX(INDIRECT($C$78),MATCH($A87&amp;C$80,'TSO500 Script'!$G$2:$G$97,0))</f>
        <v>LR_B2303891-003_RNA_UDP0111</v>
      </c>
      <c r="D87" s="233" t="str">
        <f ca="1">INDEX(INDIRECT($C$78),MATCH($A87&amp;D$80,'TSO500 Script'!$G$2:$G$97,0))</f>
        <v>EG_B2304031-005_RNA_UDP0119</v>
      </c>
      <c r="E87" s="233" t="str">
        <f ca="1">INDEX(INDIRECT($C$78),MATCH($A87&amp;E$80,'TSO500 Script'!$G$2:$G$97,0))</f>
        <v>RM_B2304761-003_RNA_UDP0127</v>
      </c>
      <c r="F87" s="233" t="str">
        <f ca="1">INDEX(INDIRECT($C$78),MATCH($A87&amp;F$80,'TSO500 Script'!$G$2:$G$97,0))</f>
        <v>JM_B2301729-003_DNA_UDP0135</v>
      </c>
      <c r="G87" s="233" t="str">
        <f ca="1">INDEX(INDIRECT($C$78),MATCH($A87&amp;G$80,'TSO500 Script'!$G$2:$G$97,0))</f>
        <v>SC_B2303308-003_DNA_UDP0143</v>
      </c>
      <c r="H87" s="233" t="str">
        <f ca="1">INDEX(INDIRECT($C$78),MATCH($A87&amp;H$80,'TSO500 Script'!$G$2:$G$97,0))</f>
        <v>AP_B2304058-002_DNA_UDP0151</v>
      </c>
      <c r="I87" s="233" t="str">
        <f ca="1">INDEX(INDIRECT($C$78),MATCH($A87&amp;I$80,'TSO500 Script'!$G$2:$G$97,0))</f>
        <v>LS_B2304853-002_DNA_UDP0159</v>
      </c>
      <c r="J87" s="233" t="e">
        <f ca="1">INDEX(INDIRECT($C$78),MATCH($A87&amp;J$80,'TSO500 Script'!$G$2:$G$97,0))</f>
        <v>#N/A</v>
      </c>
      <c r="K87" s="233" t="e">
        <f ca="1">INDEX(INDIRECT($C$78),MATCH($A87&amp;K$80,'TSO500 Script'!$G$2:$G$97,0))</f>
        <v>#N/A</v>
      </c>
      <c r="L87" s="233" t="e">
        <f ca="1">INDEX(INDIRECT($C$78),MATCH($A87&amp;L$80,'TSO500 Script'!$G$2:$G$97,0))</f>
        <v>#N/A</v>
      </c>
      <c r="M87" s="233" t="e">
        <f ca="1">INDEX(INDIRECT($C$78),MATCH($A87&amp;M$80,'TSO500 Script'!$G$2:$G$97,0))</f>
        <v>#N/A</v>
      </c>
    </row>
    <row r="88" spans="1:13" ht="22.5" customHeight="1" x14ac:dyDescent="0.25">
      <c r="A88" s="228" t="s">
        <v>213</v>
      </c>
      <c r="B88" s="232" t="str">
        <f ca="1">INDEX(INDIRECT($C$78),MATCH($A88&amp;B$80,'TSO500 Script'!$G$2:$G$97,0))</f>
        <v>RP_B2303754-002_RNA_UDP0104</v>
      </c>
      <c r="C88" s="233" t="str">
        <f ca="1">INDEX(INDIRECT($C$78),MATCH($A88&amp;C$80,'TSO500 Script'!$G$2:$G$97,0))</f>
        <v>CR_B2303942-003_RNA_UDP0112</v>
      </c>
      <c r="D88" s="233" t="str">
        <f ca="1">INDEX(INDIRECT($C$78),MATCH($A88&amp;D$80,'TSO500 Script'!$G$2:$G$97,0))</f>
        <v>GL_B2304065-002_RNA_UDP0120</v>
      </c>
      <c r="E88" s="233" t="str">
        <f ca="1">INDEX(INDIRECT($C$78),MATCH($A88&amp;E$80,'TSO500 Script'!$G$2:$G$97,0))</f>
        <v>SS_B2304844-003_RNA_UDP0128</v>
      </c>
      <c r="F88" s="233" t="str">
        <f ca="1">INDEX(INDIRECT($C$78),MATCH($A88&amp;F$80,'TSO500 Script'!$G$2:$G$97,0))</f>
        <v>RN_B2302804-003_DNA_UDP0136</v>
      </c>
      <c r="G88" s="233" t="str">
        <f ca="1">INDEX(INDIRECT($C$78),MATCH($A88&amp;G$80,'TSO500 Script'!$G$2:$G$97,0))</f>
        <v>NS_B2303348-003_DNA_UDP0144</v>
      </c>
      <c r="H88" s="233" t="str">
        <f ca="1">INDEX(INDIRECT($C$78),MATCH($A88&amp;H$80,'TSO500 Script'!$G$2:$G$97,0))</f>
        <v>JP_B2304148-002_DNA_UDP0152</v>
      </c>
      <c r="I88" s="233" t="str">
        <f ca="1">INDEX(INDIRECT($C$78),MATCH($A88&amp;I$80,'TSO500 Script'!$G$2:$G$97,0))</f>
        <v>KP_B2304856-002_DNA_UDP0160</v>
      </c>
      <c r="J88" s="233" t="e">
        <f ca="1">INDEX(INDIRECT($C$78),MATCH($A88&amp;J$80,'TSO500 Script'!$G$2:$G$97,0))</f>
        <v>#N/A</v>
      </c>
      <c r="K88" s="233" t="e">
        <f ca="1">INDEX(INDIRECT($C$78),MATCH($A88&amp;K$80,'TSO500 Script'!$G$2:$G$97,0))</f>
        <v>#N/A</v>
      </c>
      <c r="L88" s="233" t="e">
        <f ca="1">INDEX(INDIRECT($C$78),MATCH($A88&amp;L$80,'TSO500 Script'!$G$2:$G$97,0))</f>
        <v>#N/A</v>
      </c>
      <c r="M88" s="233" t="e">
        <f ca="1">INDEX(INDIRECT($C$78),MATCH($A88&amp;M$80,'TSO500 Script'!$G$2:$G$97,0))</f>
        <v>#N/A</v>
      </c>
    </row>
  </sheetData>
  <sheetProtection algorithmName="SHA-512" hashValue="/lPI/4M9Fcig8DwipItSnsV0Ux8P4v1FR3YngDlT5Ti7++nV9joqkm8Vjp/Dv10RAYiT6g2wuX4+hcQRk3EEvA==" saltValue="R2Bf3G/b7L/+gsD/5Khe3w==" spinCount="100000" sheet="1" objects="1" scenarios="1"/>
  <conditionalFormatting sqref="B81:M88">
    <cfRule type="containsText" dxfId="24" priority="3" operator="containsText" text="DNA">
      <formula>NOT(ISERROR(SEARCH("DNA",B81)))</formula>
    </cfRule>
    <cfRule type="containsText" dxfId="23" priority="8" operator="containsText" text="RNA">
      <formula>NOT(ISERROR(SEARCH("RNA",B81)))</formula>
    </cfRule>
    <cfRule type="containsErrors" dxfId="22" priority="9">
      <formula>ISERROR(B81)</formula>
    </cfRule>
  </conditionalFormatting>
  <conditionalFormatting sqref="B24:G26 B28:G30 B32:G34 B20:G22">
    <cfRule type="cellIs" dxfId="21" priority="7" stopIfTrue="1" operator="notEqual">
      <formula>""</formula>
    </cfRule>
  </conditionalFormatting>
  <conditionalFormatting sqref="B44:G46 B48:G50 B52:G56 B40:G42">
    <cfRule type="cellIs" dxfId="20" priority="6" stopIfTrue="1" operator="notEqual">
      <formula>""</formula>
    </cfRule>
  </conditionalFormatting>
  <conditionalFormatting sqref="I24:N26 I28:N30 I32:N34 I20:N22">
    <cfRule type="cellIs" dxfId="19" priority="5" stopIfTrue="1" operator="notEqual">
      <formula>""</formula>
    </cfRule>
  </conditionalFormatting>
  <conditionalFormatting sqref="I44:N46 I48:N50 I52:N56 I40:N42">
    <cfRule type="cellIs" dxfId="18" priority="4" stopIfTrue="1" operator="notEqual">
      <formula>""</formula>
    </cfRule>
  </conditionalFormatting>
  <conditionalFormatting sqref="B19:N54">
    <cfRule type="containsErrors" dxfId="17" priority="2">
      <formula>ISERROR(B19)</formula>
    </cfRule>
  </conditionalFormatting>
  <conditionalFormatting sqref="B63:M70">
    <cfRule type="cellIs" dxfId="16" priority="1" operator="notEqual">
      <formula>""</formula>
    </cfRule>
  </conditionalFormatting>
  <dataValidations count="3">
    <dataValidation type="list" allowBlank="1" showInputMessage="1" showErrorMessage="1" sqref="C60" xr:uid="{B1669814-6EFD-49DC-980F-B32B88DE02F8}">
      <formula1>$AA$1:$AA$2</formula1>
    </dataValidation>
    <dataValidation type="list" allowBlank="1" showInputMessage="1" showErrorMessage="1" sqref="C3" xr:uid="{825A2525-56DB-4069-8AF0-8044E0BD5D6D}">
      <formula1>$Y$1:$Y$3</formula1>
    </dataValidation>
    <dataValidation type="list" allowBlank="1" showInputMessage="1" showErrorMessage="1" sqref="C78" xr:uid="{A72BE62D-CC11-4148-9AC1-5F91B7A9BB19}">
      <formula1>$Z$1:$Z$4</formula1>
    </dataValidation>
  </dataValidations>
  <pageMargins left="0.70866141732283472" right="0.70866141732283472" top="0.74803149606299213" bottom="0.74803149606299213" header="0.31496062992125984" footer="0.31496062992125984"/>
  <pageSetup paperSize="9" scale="37" fitToHeight="0" orientation="landscape" r:id="rId1"/>
  <headerFooter>
    <oddFooter>&amp;LBristol Genetics Laboratory     
BGL/TECH/NGS/FORM/2 V3
Active date of this version:  14/02/2023&amp;COwner: HTF USER&amp;RApprover: HTF USER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C103"/>
  <sheetViews>
    <sheetView zoomScale="70" zoomScaleNormal="70" workbookViewId="0">
      <selection activeCell="L4" sqref="L4"/>
    </sheetView>
  </sheetViews>
  <sheetFormatPr defaultRowHeight="15" x14ac:dyDescent="0.25"/>
  <cols>
    <col min="3" max="3" width="14.140625" customWidth="1"/>
    <col min="4" max="4" width="17.5703125" customWidth="1"/>
    <col min="5" max="5" width="10.42578125" customWidth="1"/>
    <col min="6" max="6" width="19.5703125" customWidth="1"/>
    <col min="7" max="7" width="16.42578125" customWidth="1"/>
    <col min="8" max="13" width="15.140625" customWidth="1"/>
    <col min="14" max="14" width="11.85546875" customWidth="1"/>
    <col min="15" max="17" width="12.85546875" customWidth="1"/>
    <col min="18" max="18" width="10.28515625" customWidth="1"/>
    <col min="19" max="19" width="14.85546875" customWidth="1"/>
    <col min="20" max="20" width="10.140625" customWidth="1"/>
    <col min="21" max="21" width="11.42578125" customWidth="1"/>
    <col min="23" max="23" width="12.42578125" customWidth="1"/>
    <col min="24" max="24" width="26.5703125" customWidth="1"/>
    <col min="25" max="25" width="8.5703125" style="31" customWidth="1"/>
    <col min="26" max="26" width="18" style="31" customWidth="1"/>
    <col min="27" max="27" width="15.85546875" style="31" customWidth="1"/>
    <col min="28" max="28" width="16.7109375" customWidth="1"/>
    <col min="29" max="29" width="32.140625" customWidth="1"/>
    <col min="30" max="30" width="32.7109375" customWidth="1"/>
    <col min="31" max="31" width="39" customWidth="1"/>
    <col min="35" max="35" width="20" customWidth="1"/>
    <col min="36" max="36" width="27.42578125" customWidth="1"/>
    <col min="37" max="37" width="15.140625" customWidth="1"/>
    <col min="38" max="38" width="21.140625" customWidth="1"/>
    <col min="39" max="39" width="21" customWidth="1"/>
    <col min="41" max="41" width="18.7109375" customWidth="1"/>
    <col min="42" max="42" width="23.5703125" customWidth="1"/>
    <col min="43" max="43" width="14.85546875" customWidth="1"/>
    <col min="44" max="44" width="21.5703125" customWidth="1"/>
    <col min="45" max="45" width="21.140625" customWidth="1"/>
    <col min="47" max="47" width="12.140625" customWidth="1"/>
    <col min="48" max="49" width="9.140625" customWidth="1"/>
    <col min="50" max="50" width="9.7109375" customWidth="1"/>
    <col min="55" max="56" width="18.140625" customWidth="1"/>
    <col min="57" max="58" width="19.5703125" customWidth="1"/>
    <col min="59" max="60" width="14.42578125" customWidth="1"/>
    <col min="61" max="61" width="20.7109375" customWidth="1"/>
    <col min="62" max="63" width="16.28515625" customWidth="1"/>
    <col min="64" max="64" width="14.42578125" customWidth="1"/>
    <col min="65" max="65" width="19.5703125" customWidth="1"/>
    <col min="66" max="66" width="17.140625" customWidth="1"/>
    <col min="67" max="68" width="14.42578125" customWidth="1"/>
    <col min="72" max="72" width="20.28515625" customWidth="1"/>
    <col min="73" max="73" width="17.5703125" customWidth="1"/>
    <col min="74" max="74" width="13.85546875" customWidth="1"/>
    <col min="75" max="75" width="20.28515625" customWidth="1"/>
    <col min="76" max="76" width="17.85546875" customWidth="1"/>
    <col min="77" max="77" width="14.140625" customWidth="1"/>
    <col min="78" max="78" width="30.28515625" customWidth="1"/>
    <col min="79" max="79" width="29.28515625" customWidth="1"/>
    <col min="80" max="80" width="30.28515625" customWidth="1"/>
    <col min="81" max="81" width="52.85546875" customWidth="1"/>
  </cols>
  <sheetData>
    <row r="1" spans="1:81" ht="78" thickBot="1" x14ac:dyDescent="0.3">
      <c r="A1" s="63" t="s">
        <v>197</v>
      </c>
      <c r="B1" s="64" t="s">
        <v>198</v>
      </c>
      <c r="C1" s="59" t="s">
        <v>9</v>
      </c>
      <c r="D1" s="200" t="s">
        <v>1343</v>
      </c>
      <c r="E1" s="54" t="s">
        <v>199</v>
      </c>
      <c r="F1" s="55" t="s">
        <v>200</v>
      </c>
      <c r="G1" s="56" t="s">
        <v>1291</v>
      </c>
      <c r="H1" s="57" t="s">
        <v>1238</v>
      </c>
      <c r="I1" s="57" t="s">
        <v>1391</v>
      </c>
      <c r="J1" s="57" t="s">
        <v>1438</v>
      </c>
      <c r="K1" s="57" t="s">
        <v>1439</v>
      </c>
      <c r="L1" s="57" t="s">
        <v>1340</v>
      </c>
      <c r="M1" s="57" t="s">
        <v>1339</v>
      </c>
      <c r="N1" s="57" t="s">
        <v>1341</v>
      </c>
      <c r="O1" s="58" t="s">
        <v>1342</v>
      </c>
      <c r="P1" s="314" t="s">
        <v>1376</v>
      </c>
      <c r="Q1" s="315" t="s">
        <v>1377</v>
      </c>
      <c r="R1" s="64" t="s">
        <v>201</v>
      </c>
      <c r="S1" s="60" t="s">
        <v>202</v>
      </c>
      <c r="T1" s="61" t="s">
        <v>1411</v>
      </c>
      <c r="U1" s="62" t="s">
        <v>203</v>
      </c>
      <c r="V1" s="59" t="s">
        <v>204</v>
      </c>
      <c r="W1" s="59" t="s">
        <v>205</v>
      </c>
      <c r="X1" s="59" t="s">
        <v>206</v>
      </c>
      <c r="Z1" s="234" t="s">
        <v>1292</v>
      </c>
      <c r="AA1" s="234" t="s">
        <v>1243</v>
      </c>
      <c r="AB1" s="234" t="s">
        <v>1244</v>
      </c>
      <c r="AC1" s="234" t="s">
        <v>249</v>
      </c>
      <c r="AD1" s="234" t="s">
        <v>276</v>
      </c>
      <c r="AE1" s="234" t="s">
        <v>277</v>
      </c>
      <c r="AI1" s="278" t="s">
        <v>1346</v>
      </c>
      <c r="AJ1" s="279" t="s">
        <v>1347</v>
      </c>
      <c r="AK1" s="279" t="s">
        <v>1348</v>
      </c>
      <c r="AL1" s="280" t="s">
        <v>1351</v>
      </c>
      <c r="AM1" s="281" t="s">
        <v>1352</v>
      </c>
      <c r="AO1" s="278" t="s">
        <v>1346</v>
      </c>
      <c r="AP1" s="279" t="s">
        <v>1347</v>
      </c>
      <c r="AQ1" s="279" t="s">
        <v>1353</v>
      </c>
      <c r="AR1" s="280" t="s">
        <v>1354</v>
      </c>
      <c r="AS1" s="281" t="s">
        <v>1355</v>
      </c>
      <c r="AU1" s="365" t="s">
        <v>1432</v>
      </c>
      <c r="AV1" s="366" t="s">
        <v>1433</v>
      </c>
      <c r="AW1" s="366" t="s">
        <v>1434</v>
      </c>
      <c r="AX1" s="367" t="s">
        <v>1442</v>
      </c>
      <c r="BC1" s="278" t="s">
        <v>1370</v>
      </c>
      <c r="BD1" s="304" t="s">
        <v>1371</v>
      </c>
      <c r="BE1" s="280" t="s">
        <v>1369</v>
      </c>
      <c r="BF1" s="278" t="s">
        <v>1382</v>
      </c>
      <c r="BG1" s="304" t="s">
        <v>1378</v>
      </c>
      <c r="BH1" s="304" t="s">
        <v>1379</v>
      </c>
      <c r="BI1" s="319" t="s">
        <v>1387</v>
      </c>
      <c r="BJ1" s="278" t="s">
        <v>1383</v>
      </c>
      <c r="BK1" s="304" t="s">
        <v>1380</v>
      </c>
      <c r="BL1" s="319" t="s">
        <v>1381</v>
      </c>
      <c r="BM1" s="280" t="s">
        <v>1388</v>
      </c>
      <c r="BN1" s="324" t="s">
        <v>1390</v>
      </c>
      <c r="BO1" s="303"/>
      <c r="BP1" s="303"/>
      <c r="BT1" s="203" t="s">
        <v>250</v>
      </c>
      <c r="BU1" s="204" t="s">
        <v>251</v>
      </c>
      <c r="BV1" s="204" t="s">
        <v>252</v>
      </c>
      <c r="BW1" s="205" t="s">
        <v>253</v>
      </c>
      <c r="BX1" s="205" t="s">
        <v>220</v>
      </c>
      <c r="BY1" s="205" t="s">
        <v>254</v>
      </c>
      <c r="BZ1" s="205" t="s">
        <v>1188</v>
      </c>
      <c r="CA1" s="205" t="s">
        <v>1189</v>
      </c>
      <c r="CB1" s="206" t="s">
        <v>23</v>
      </c>
      <c r="CC1" s="206" t="s">
        <v>255</v>
      </c>
    </row>
    <row r="2" spans="1:81" x14ac:dyDescent="0.25">
      <c r="A2" s="65" t="str">
        <f>IF(NOT(G2=""),MID('TSO500 Booking'!I9,3,7),"")</f>
        <v>2302737</v>
      </c>
      <c r="B2" t="str">
        <f>CONCATENATE(LEFT('TSO500 Booking'!C9),LEFT('TSO500 Booking'!D9))</f>
        <v>HS</v>
      </c>
      <c r="C2" s="73" t="str">
        <f>IF('TSO500 Booking'!J9="","",'TSO500 Booking'!J9)</f>
        <v>B2303375-003</v>
      </c>
      <c r="D2" s="201">
        <f ca="1">IF(X2=DNA_Analyte,VLOOKUP(C2,'Samples Dilution + Norm'!$C$8:$E$103,3,FALSE),IF(X2=RNA_Analyte,VLOOKUP('TSO500 Script'!C2,'Samples Dilution + Norm'!$S$8:$U$103,3,FALSE)))</f>
        <v>0</v>
      </c>
      <c r="E2" s="302" t="str">
        <f ca="1">IF(X2='Samples Dilution + Norm'!$A$2,VLOOKUP('TSO500 Script'!C2,'TSO500 Script'!$AJ$2:$AM$97,2,FALSE),IF('TSO500 Script'!X2='Samples Dilution + Norm'!$Q$2,VLOOKUP('TSO500 Script'!C2,'TSO500 Script'!AP2:AS97,2,FALSE)))</f>
        <v>A1</v>
      </c>
      <c r="F2" s="202" t="str">
        <f ca="1">IF(X2='Samples Dilution + Norm'!$A$2,VLOOKUP('TSO500 Script'!C2,'TSO500 Script'!$AJ$2:$AM$97,3,FALSE),IF('TSO500 Script'!X2='Samples Dilution + Norm'!$Q$2,VLOOKUP('TSO500 Script'!C2,'TSO500 Script'!AP2:AS97,3,FALSE)))</f>
        <v>RNA Stock Plate 1</v>
      </c>
      <c r="G2" s="71" t="str">
        <f>CONCATENATE('TSO500 Booking'!A9,'TSO500 Booking'!B9)</f>
        <v>A1</v>
      </c>
      <c r="H2" s="196" t="str">
        <f t="shared" ref="H2:H33" si="0">IF(X2=RNA_Analyte,"RNA DILUTION",IF(X2=DNA_Analyte,"DNA DILUTION"))</f>
        <v>RNA DILUTION</v>
      </c>
      <c r="I2" s="325" t="str">
        <f t="shared" ref="I2:I33" ca="1" si="1">IF(C2="","",IFERROR(INDEX($Z$2:$Z$97,MATCH(C2,RNA_dilution,0)),INDEX($Z$2:$Z$97,MATCH(C2,DNA_dilution,0))))</f>
        <v>A1</v>
      </c>
      <c r="J2" s="362">
        <f ca="1">AV2</f>
        <v>0</v>
      </c>
      <c r="K2" s="362">
        <f ca="1">AW2</f>
        <v>0</v>
      </c>
      <c r="L2" s="363">
        <f t="shared" ref="L2:L33" si="2">IF(X2=DNA_Analyte,IF(ISERROR(AX2),IFERROR((DNAC2*DNAV2)/D2,DNAV2),(DNAC2*DNAV2)/AX2),0)</f>
        <v>0</v>
      </c>
      <c r="M2" s="329">
        <f t="shared" ref="M2:M33" si="3">IF(X2=DNA_Analyte,DNAV2-L2,0)</f>
        <v>0</v>
      </c>
      <c r="N2" s="328" t="e">
        <f t="shared" ref="N2:N33" ca="1" si="4">IF(X2=RNA_Analyte,IF((RNAC2*RNAV2/D2)&lt;1,1,IF((RNAC2*RNAV2/D2)&gt;=1,(RNAC2*RNAV2/D2),IF(X2=DNA_Analyte,0))))</f>
        <v>#DIV/0!</v>
      </c>
      <c r="O2" s="330" t="e">
        <f t="shared" ref="O2:O33" ca="1" si="5">IF(X2=RNA_Analyte,IF((RNAC2*RNAV2/D2)&lt;1,(D2*1)/RNAC2,IF((RNAC2*RNAV2/D2)&gt;=1,RNAV2-N2,IF(X2=DNA_Analyte,0))))</f>
        <v>#DIV/0!</v>
      </c>
      <c r="P2" s="202" t="str">
        <f t="shared" ref="P2:P33" ca="1" si="6">IFERROR(VLOOKUP(C2,$BJ$2:$BM$97,2,FALSE),VLOOKUP(C2,$BF$2:$BI$97,2,FALSE))</f>
        <v>RNA_Qubit1</v>
      </c>
      <c r="Q2" s="202" t="str">
        <f t="shared" ref="Q2:Q33" ca="1" si="7">IFERROR(VLOOKUP(C2,$BJ$2:$BM$97,3,FALSE),VLOOKUP(C2,$BF$2:$BI$97,3,FALSE))</f>
        <v>A1</v>
      </c>
      <c r="R2" s="331" t="s">
        <v>216</v>
      </c>
      <c r="S2" s="333">
        <v>1</v>
      </c>
      <c r="T2" s="202">
        <f ca="1">IF(X2=DNA_Analyte,VLOOKUP(C2,'Samples Dilution + Norm'!$C$8:$M$103,11,FALSE),IF(X2=RNA_Analyte,VLOOKUP('TSO500 Script'!C2,'Samples Dilution + Norm'!$S$8:$Z$103,8,FALSE)))</f>
        <v>10</v>
      </c>
      <c r="U2" s="196" t="str">
        <f>'TSO500 Booking'!$I$3</f>
        <v>Plate B</v>
      </c>
      <c r="V2" s="194" t="str">
        <f>'TSO500 Booking'!$I$4</f>
        <v>A1</v>
      </c>
      <c r="W2" s="68" t="str">
        <f>INDEX(Index_sequences[[#All],[Index Primer]],MATCH(('TSO500 Script'!U2&amp;"_"&amp;'TSO500 Script'!V2),Index_sequences[[#All],[Plate_well]],0))</f>
        <v>UDP0097</v>
      </c>
      <c r="X2" s="68" t="str">
        <f>IF(NOT(G2=""),'TSO500 Booking'!H9,"")</f>
        <v>TSO500 RNA library prep</v>
      </c>
      <c r="Y2" s="72"/>
      <c r="Z2" s="72" t="s">
        <v>215</v>
      </c>
      <c r="AA2" s="327" t="str">
        <f t="array" aca="1" ref="AA2" ca="1">IF(ROW()-ROW($AA$2:$AA$97)+1&gt;ROWS($AC$2:$AC$97)-
COUNTBLANK($AC$2:$AC$97),"",INDIRECT(ADDRESS(SMALL(
(IF($AC$2:$AC$97&lt;&gt;"",ROW($AC$2:$AC$97),ROW()+ROWS($AC$2:$AC$97))),
ROW()-ROW($AA$2:$AA$97)+1),COLUMN($C$2:$C$97),4)))</f>
        <v>B2303375-003</v>
      </c>
      <c r="AB2" t="str">
        <f t="array" aca="1" ref="AB2" ca="1">IF(ROW()-ROW($AB$2:$AB$97)+1&gt;ROWS($AD$2:$AD$97)-
COUNTBLANK($AD$2:$AD$97),"",INDIRECT(ADDRESS(SMALL(
(IF($AD$2:$AD$97&lt;&gt;"",ROW($AD$2:$AD$97),ROW()+ROWS($AD$2:$AD$97))),
ROW()-ROW($AB$2:$AB$97)+1),COLUMN($C$2:$C$97),4)))</f>
        <v>B2227181-003</v>
      </c>
      <c r="AC2" t="str">
        <f t="shared" ref="AC2:AC33" si="8">IF(X2="TSO500 RNA library prep",IF(B2="","",B2&amp;"_"&amp;C2&amp;"_"&amp;W2),"")</f>
        <v>HS_B2303375-003_UDP0097</v>
      </c>
      <c r="AD2" t="str">
        <f t="shared" ref="AD2:AD33" si="9">IF(X2="TSO500 DNA library prep",IF(B2="","",B2&amp;"_"&amp;C2&amp;"_"&amp;W2),"")</f>
        <v/>
      </c>
      <c r="AE2" t="str">
        <f t="shared" ref="AE2:AE33" si="10">IF(C2="","",B2&amp;"_"&amp;C2&amp;"_"&amp;MID(X2,8,3)&amp;"_"&amp;W2)</f>
        <v>HS_B2303375-003_RNA_UDP0097</v>
      </c>
      <c r="AI2" s="101" t="str">
        <f ca="1">IF(COUNTIF($AB$2:AB2,AB2)=1,AB2,"")</f>
        <v>B2227181-003</v>
      </c>
      <c r="AJ2" s="261" t="str">
        <f t="array" aca="1" ref="AJ2" ca="1">IF(ROW()-ROW($AJ$2:$AJ$97)+1&gt;ROWS($AI$2:$AI$97)-
COUNTBLANK($AI$2:$AI$97),"",INDIRECT(ADDRESS(SMALL(
(IF($AI$2:$AI$97&lt;&gt;"",ROW($AI$2:$AI$97),ROW()+ROWS($AI$2:$AI$97))),
ROW()-ROW($AJ$2:$AJ$97)+1),COLUMN($AI$2:$AI$97),4)))</f>
        <v>B2227181-003</v>
      </c>
      <c r="AK2" s="262" t="s">
        <v>215</v>
      </c>
      <c r="AL2" s="263" t="str">
        <f ca="1">IF(NOT(AJ2=""),"DNA Stock Plate 1","")</f>
        <v>DNA Stock Plate 1</v>
      </c>
      <c r="AM2" s="264" t="str">
        <f ca="1">AL2&amp;"_"&amp;AK2</f>
        <v>DNA Stock Plate 1_A1</v>
      </c>
      <c r="AO2" s="101" t="str">
        <f ca="1">IF(COUNTIF($AA$2:AA2,AA2)=1,AA2,"")</f>
        <v>B2303375-003</v>
      </c>
      <c r="AP2" s="168" t="str">
        <f t="array" aca="1" ref="AP2" ca="1">IF(ROW()-ROW($AP$2:$AP$97)+1&gt;ROWS($AO$2:$AO$97)-
COUNTBLANK($AO$2:$AO$97),"",INDIRECT(ADDRESS(SMALL(
(IF($AO$2:$AO$97&lt;&gt;"",ROW($AO$2:$AO$97),ROW()+ROWS($AO$2:$AO$97))),
ROW()-ROW($AP$2:$AP$97)+1),COLUMN($AO$2:$AO$97),4)))</f>
        <v>B2303375-003</v>
      </c>
      <c r="AQ2" s="262" t="s">
        <v>215</v>
      </c>
      <c r="AR2" s="263" t="str">
        <f t="shared" ref="AR2:AR25" ca="1" si="11">IF(NOT(AP2=""),"RNA Stock Plate 1","")</f>
        <v>RNA Stock Plate 1</v>
      </c>
      <c r="AS2" s="264" t="str">
        <f ca="1">AR2&amp;"_"&amp;AQ2</f>
        <v>RNA Stock Plate 1_A1</v>
      </c>
      <c r="AU2" s="308">
        <f ca="1">VLOOKUP(D2,'TSO500 Booking'!$AK$3:$AN$7,2,TRUE)</f>
        <v>0</v>
      </c>
      <c r="AV2" s="309">
        <f ca="1">VLOOKUP(D2,'TSO500 Booking'!$AK$3:$AN$7,3,TRUE)</f>
        <v>0</v>
      </c>
      <c r="AW2" s="309">
        <f ca="1">VLOOKUP(D2,'TSO500 Booking'!$AK$3:$AN$7,4,TRUE)</f>
        <v>0</v>
      </c>
      <c r="AX2" s="310" t="e">
        <f ca="1">(D2*AV2)/SUM(AV2:AW2)</f>
        <v>#DIV/0!</v>
      </c>
      <c r="BC2" s="305" t="s">
        <v>215</v>
      </c>
      <c r="BD2" s="306" t="s">
        <v>1385</v>
      </c>
      <c r="BE2" s="307" t="s">
        <v>215</v>
      </c>
      <c r="BF2" s="308" t="str">
        <f ca="1">AB2</f>
        <v>B2227181-003</v>
      </c>
      <c r="BG2" s="31" t="str">
        <f ca="1">IF(BF2="","","DNA_"&amp;BD2)</f>
        <v>DNA_Qubit1</v>
      </c>
      <c r="BH2" s="31" t="str">
        <f ca="1">IF(BF2="","",BE2)</f>
        <v>A1</v>
      </c>
      <c r="BI2" s="87" t="str">
        <f ca="1">IF(BF2="","",BG2&amp;"_"&amp;BH2)</f>
        <v>DNA_Qubit1_A1</v>
      </c>
      <c r="BJ2" s="305" t="str">
        <f ca="1">AA2</f>
        <v>B2303375-003</v>
      </c>
      <c r="BK2" s="86" t="str">
        <f ca="1">IF(BJ2="","","RNA_"&amp;BD2)</f>
        <v>RNA_Qubit1</v>
      </c>
      <c r="BL2" s="309" t="str">
        <f ca="1">IF(BJ2="","",BE2)</f>
        <v>A1</v>
      </c>
      <c r="BM2" s="32" t="str">
        <f ca="1">IF(BJ2="","",BK2&amp;"_"&amp;BL2)</f>
        <v>RNA_Qubit1_A1</v>
      </c>
      <c r="BN2" s="322" t="str">
        <f t="shared" ref="BN2:BN33" ca="1" si="12">IFERROR(VLOOKUP(C2,$BJ$2:$BM$97,4,FALSE),VLOOKUP(C2,$BF$2:$BI$97,4,FALSE))</f>
        <v>RNA_Qubit1_A1</v>
      </c>
      <c r="BT2" t="str">
        <f t="shared" ref="BT2:BT33" si="13">IF(G2="","",B2&amp;"_"&amp;C2)</f>
        <v>HS_B2303375-003</v>
      </c>
      <c r="BU2" t="str">
        <f t="shared" ref="BU2:BU33" si="14">A2</f>
        <v>2302737</v>
      </c>
      <c r="BV2" t="str">
        <f t="shared" ref="BV2:BV33" si="15">G2</f>
        <v>A1</v>
      </c>
      <c r="BW2" t="str">
        <f>INDEX(Index_sequences[[#All],[i7 Index Name]],MATCH('TSO500 Script'!W2,Index_sequences[[#All],[Index Primer]],0))</f>
        <v>i7_UDP0097</v>
      </c>
      <c r="BX2" t="str">
        <f>INDEX(Index_sequences[[#All],[i7 Bases for Sample Sheet]],MATCH('TSO500 Script'!W2,Index_sequences[[#All],[Index Primer]],0))</f>
        <v>TGCCGGTCAG</v>
      </c>
      <c r="BY2" t="str">
        <f>INDEX(Index_sequences[[#All],[i5 Index Name]],MATCH('TSO500 Script'!W2,Index_sequences[[#All],[Index Primer]],0))</f>
        <v>i5_UDP0097</v>
      </c>
      <c r="BZ2" t="str">
        <f>INDEX(Index_sequences[[#All],[i5 Bases for Sample Sheet NovaSeq 6000 with v1.0 reagent kits, MiSeq, HiSeq 2000/2500, NextSeq 2000 (Sample Sheet v2)]],MATCH('TSO500 Script'!W2,Index_sequences[[#All],[Index Primer]],0))</f>
        <v>CCTGATACAA</v>
      </c>
      <c r="CA2" t="str">
        <f>INDEX(Index_sequences[[#All],[i5 Bases for Sample Sheet iSeq, NovaSeq 6000 with v1.5 reagent kits, MiniSeq, NextSeq 500/550, HiSeq 3000/4000/X, NextSeq 2000 (Sample Sheet v1)]],MATCH('TSO500 Script'!W2,Index_sequences[[#All],[Index Primer]],0))</f>
        <v>TTGTATCAGG</v>
      </c>
      <c r="CB2" t="str">
        <f>X2</f>
        <v>TSO500 RNA library prep</v>
      </c>
      <c r="CC2" t="str">
        <f t="shared" ref="CC2:CC33" si="16">X2&amp;"_"&amp;C2&amp;"_"&amp;W2</f>
        <v>TSO500 RNA library prep_B2303375-003_UDP0097</v>
      </c>
    </row>
    <row r="3" spans="1:81" x14ac:dyDescent="0.25">
      <c r="A3" s="65" t="str">
        <f>IF(NOT(G3=""),MID('TSO500 Booking'!I10,3,7),"")</f>
        <v>2302737</v>
      </c>
      <c r="B3" t="str">
        <f>CONCATENATE(LEFT('TSO500 Booking'!C10),LEFT('TSO500 Booking'!D10))</f>
        <v>MF</v>
      </c>
      <c r="C3" s="73" t="str">
        <f>IF('TSO500 Booking'!J10="","",'TSO500 Booking'!J10)</f>
        <v>B2303416-002</v>
      </c>
      <c r="D3" s="66">
        <f ca="1">IF(X3=DNA_Analyte,VLOOKUP(C3,'Samples Dilution + Norm'!$C$8:$E$103,3,FALSE),IF(X3=RNA_Analyte,VLOOKUP('TSO500 Script'!C3,'Samples Dilution + Norm'!$S$8:$U$103,3,FALSE)))</f>
        <v>17.5</v>
      </c>
      <c r="E3" s="302" t="str">
        <f ca="1">IF(X3='Samples Dilution + Norm'!$A$2,VLOOKUP('TSO500 Script'!C3,'TSO500 Script'!$AJ$2:$AM$97,2,FALSE),IF('TSO500 Script'!X3='Samples Dilution + Norm'!$Q$2,VLOOKUP('TSO500 Script'!C3,'TSO500 Script'!AP3:AS98,2,FALSE)))</f>
        <v>B1</v>
      </c>
      <c r="F3" s="202" t="str">
        <f ca="1">IF(X3='Samples Dilution + Norm'!$A$2,VLOOKUP('TSO500 Script'!C3,'TSO500 Script'!$AJ$2:$AM$97,3,FALSE),IF('TSO500 Script'!X3='Samples Dilution + Norm'!$Q$2,VLOOKUP('TSO500 Script'!C3,'TSO500 Script'!AP3:AS98,3,FALSE)))</f>
        <v>RNA Stock Plate 1</v>
      </c>
      <c r="G3" s="71" t="str">
        <f>CONCATENATE('TSO500 Booking'!A10,'TSO500 Booking'!B10)</f>
        <v>B1</v>
      </c>
      <c r="H3" s="196" t="str">
        <f t="shared" si="0"/>
        <v>RNA DILUTION</v>
      </c>
      <c r="I3" s="199" t="str">
        <f t="shared" ca="1" si="1"/>
        <v>B1</v>
      </c>
      <c r="J3" s="362">
        <f t="shared" ref="J3:J66" ca="1" si="17">AV3</f>
        <v>0</v>
      </c>
      <c r="K3" s="362">
        <f t="shared" ref="K3:K66" ca="1" si="18">AW3</f>
        <v>0</v>
      </c>
      <c r="L3" s="363">
        <f t="shared" si="2"/>
        <v>0</v>
      </c>
      <c r="M3" s="329">
        <f t="shared" si="3"/>
        <v>0</v>
      </c>
      <c r="N3" s="328">
        <f t="shared" ca="1" si="4"/>
        <v>5.6400000000000006</v>
      </c>
      <c r="O3" s="330">
        <f t="shared" ca="1" si="5"/>
        <v>4.8599999999999994</v>
      </c>
      <c r="P3" s="202" t="str">
        <f t="shared" ca="1" si="6"/>
        <v>RNA_Qubit1</v>
      </c>
      <c r="Q3" s="202" t="str">
        <f t="shared" ca="1" si="7"/>
        <v>B1</v>
      </c>
      <c r="R3" s="332" t="s">
        <v>216</v>
      </c>
      <c r="S3" s="334">
        <v>1</v>
      </c>
      <c r="T3" s="202">
        <f ca="1">IF(X3=DNA_Analyte,VLOOKUP(C3,'Samples Dilution + Norm'!$C$8:$M$103,11,FALSE),IF(X3=RNA_Analyte,VLOOKUP('TSO500 Script'!C3,'Samples Dilution + Norm'!$S$8:$Z$103,8,FALSE)))</f>
        <v>4.88</v>
      </c>
      <c r="U3" s="196" t="str">
        <f>'TSO500 Booking'!$I$3</f>
        <v>Plate B</v>
      </c>
      <c r="V3" s="195" t="str">
        <f>IF(G3="","",INDEX(Index_sequences[Index plate well],MATCH(V2,Index_sequences[Index plate well],0)+1,1))</f>
        <v>B1</v>
      </c>
      <c r="W3" s="68" t="str">
        <f>INDEX(Index_sequences[[#All],[Index Primer]],MATCH(('TSO500 Script'!U3&amp;"_"&amp;'TSO500 Script'!V3),Index_sequences[[#All],[Plate_well]],0))</f>
        <v>UDP0098</v>
      </c>
      <c r="X3" s="68" t="str">
        <f>IF(NOT(G3=""),'TSO500 Booking'!H10,"")</f>
        <v>TSO500 RNA library prep</v>
      </c>
      <c r="Y3" s="72"/>
      <c r="Z3" s="72" t="s">
        <v>332</v>
      </c>
      <c r="AA3" s="327" t="str">
        <f t="array" aca="1" ref="AA3" ca="1">IF(ROW()-ROW($AA$2:$AA$97)+1&gt;ROWS($AC$2:$AC$97)-
COUNTBLANK($AC$2:$AC$97),"",INDIRECT(ADDRESS(SMALL(
(IF($AC$2:$AC$97&lt;&gt;"",ROW($AC$2:$AC$97),ROW()+ROWS($AC$2:$AC$97))),
ROW()-ROW($AA$2:$AA$97)+1),COLUMN($C$2:$C$97),4)))</f>
        <v>B2303416-002</v>
      </c>
      <c r="AB3" t="str">
        <f t="array" aca="1" ref="AB3" ca="1">IF(ROW()-ROW($AB$2:$AB$97)+1&gt;ROWS($AD$2:$AD$97)-
COUNTBLANK($AD$2:$AD$97),"",INDIRECT(ADDRESS(SMALL(
(IF($AD$2:$AD$97&lt;&gt;"",ROW($AD$2:$AD$97),ROW()+ROWS($AD$2:$AD$97))),
ROW()-ROW($AB$2:$AB$97)+1),COLUMN($C$2:$C$97),4)))</f>
        <v>B2300179-003</v>
      </c>
      <c r="AC3" t="str">
        <f t="shared" si="8"/>
        <v>MF_B2303416-002_UDP0098</v>
      </c>
      <c r="AD3" t="str">
        <f t="shared" si="9"/>
        <v/>
      </c>
      <c r="AE3" t="str">
        <f t="shared" si="10"/>
        <v>MF_B2303416-002_RNA_UDP0098</v>
      </c>
      <c r="AI3" s="38" t="str">
        <f ca="1">IF(COUNTIF($AB$2:AB3,AB3)=1,AB3,"")</f>
        <v>B2300179-003</v>
      </c>
      <c r="AJ3" s="237" t="str">
        <f t="array" aca="1" ref="AJ3" ca="1">IF(ROW()-ROW($AJ$2:$AJ$97)+1&gt;ROWS($AI$2:$AI$97)-
COUNTBLANK($AI$2:$AI$97),"",INDIRECT(ADDRESS(SMALL(
(IF($AI$2:$AI$97&lt;&gt;"",ROW($AI$2:$AI$97),ROW()+ROWS($AI$2:$AI$97))),
ROW()-ROW($AJ$2:$AJ$97)+1),COLUMN($AI$2:$AI$97),4)))</f>
        <v>B2300179-003</v>
      </c>
      <c r="AK3" s="265" t="s">
        <v>332</v>
      </c>
      <c r="AL3" s="266" t="str">
        <f t="shared" ref="AL3:AL25" ca="1" si="19">IF(NOT(AJ3=""),"DNA Stock Plate 1","")</f>
        <v>DNA Stock Plate 1</v>
      </c>
      <c r="AM3" s="267" t="str">
        <f t="shared" ref="AM3:AM66" ca="1" si="20">AL3&amp;"_"&amp;AK3</f>
        <v>DNA Stock Plate 1_B1</v>
      </c>
      <c r="AO3" s="38" t="str">
        <f ca="1">IF(COUNTIF($AA$2:AA3,AA3)=1,AA3,"")</f>
        <v>B2303416-002</v>
      </c>
      <c r="AP3" s="39" t="str">
        <f t="array" aca="1" ref="AP3" ca="1">IF(ROW()-ROW($AP$2:$AP$97)+1&gt;ROWS($AO$2:$AO$97)-
COUNTBLANK($AO$2:$AO$97),"",INDIRECT(ADDRESS(SMALL(
(IF($AO$2:$AO$97&lt;&gt;"",ROW($AO$2:$AO$97),ROW()+ROWS($AO$2:$AO$97))),
ROW()-ROW($AP$2:$AP$97)+1),COLUMN($AO$2:$AO$97),4)))</f>
        <v>B2303416-002</v>
      </c>
      <c r="AQ3" s="265" t="s">
        <v>332</v>
      </c>
      <c r="AR3" s="266" t="str">
        <f t="shared" ca="1" si="11"/>
        <v>RNA Stock Plate 1</v>
      </c>
      <c r="AS3" s="267" t="str">
        <f t="shared" ref="AS3:AS66" ca="1" si="21">AR3&amp;"_"&amp;AQ3</f>
        <v>RNA Stock Plate 1_B1</v>
      </c>
      <c r="AU3" s="308">
        <f ca="1">VLOOKUP(D3,'TSO500 Booking'!$AK$3:$AN$7,2,TRUE)</f>
        <v>0</v>
      </c>
      <c r="AV3" s="309">
        <f ca="1">VLOOKUP(D3,'TSO500 Booking'!$AK$3:$AN$7,3,TRUE)</f>
        <v>0</v>
      </c>
      <c r="AW3" s="309">
        <f ca="1">VLOOKUP(D3,'TSO500 Booking'!$AK$3:$AN$7,4,TRUE)</f>
        <v>0</v>
      </c>
      <c r="AX3" s="310" t="e">
        <f t="shared" ref="AX3:AX66" ca="1" si="22">(D3*AV3)/SUM(AV3:AW3)</f>
        <v>#DIV/0!</v>
      </c>
      <c r="BC3" s="308" t="s">
        <v>332</v>
      </c>
      <c r="BD3" s="309" t="s">
        <v>1385</v>
      </c>
      <c r="BE3" s="310" t="s">
        <v>332</v>
      </c>
      <c r="BF3" s="308" t="str">
        <f t="shared" ref="BF3:BF66" ca="1" si="23">AB3</f>
        <v>B2300179-003</v>
      </c>
      <c r="BG3" s="31" t="str">
        <f t="shared" ref="BG3:BG66" ca="1" si="24">IF(BF3="","","DNA_"&amp;BD3)</f>
        <v>DNA_Qubit1</v>
      </c>
      <c r="BH3" s="31" t="str">
        <f t="shared" ref="BH3:BH66" ca="1" si="25">IF(BF3="","",BE3)</f>
        <v>B1</v>
      </c>
      <c r="BI3" s="87" t="str">
        <f t="shared" ref="BI3:BI66" ca="1" si="26">IF(BF3="","",BG3&amp;"_"&amp;BH3)</f>
        <v>DNA_Qubit1_B1</v>
      </c>
      <c r="BJ3" s="308" t="str">
        <f t="shared" ref="BJ3:BJ66" ca="1" si="27">AA3</f>
        <v>B2303416-002</v>
      </c>
      <c r="BK3" s="86" t="str">
        <f t="shared" ref="BK3:BK66" ca="1" si="28">IF(BJ3="","","RNA_"&amp;BD3)</f>
        <v>RNA_Qubit1</v>
      </c>
      <c r="BL3" s="309" t="str">
        <f t="shared" ref="BL3:BL66" ca="1" si="29">IF(BJ3="","",BE3)</f>
        <v>B1</v>
      </c>
      <c r="BM3" s="32" t="str">
        <f t="shared" ref="BM3:BM66" ca="1" si="30">IF(BJ3="","",BK3&amp;"_"&amp;BL3)</f>
        <v>RNA_Qubit1_B1</v>
      </c>
      <c r="BN3" s="322" t="str">
        <f t="shared" ca="1" si="12"/>
        <v>RNA_Qubit1_B1</v>
      </c>
      <c r="BT3" t="str">
        <f t="shared" si="13"/>
        <v>MF_B2303416-002</v>
      </c>
      <c r="BU3" t="str">
        <f t="shared" si="14"/>
        <v>2302737</v>
      </c>
      <c r="BV3" t="str">
        <f t="shared" si="15"/>
        <v>B1</v>
      </c>
      <c r="BW3" t="str">
        <f>INDEX(Index_sequences[[#All],[i7 Index Name]],MATCH('TSO500 Script'!W3,Index_sequences[[#All],[Index Primer]],0))</f>
        <v>i7_UDP0098</v>
      </c>
      <c r="BX3" t="str">
        <f>INDEX(Index_sequences[[#All],[i7 Bases for Sample Sheet]],MATCH('TSO500 Script'!W3,Index_sequences[[#All],[Index Primer]],0))</f>
        <v>CACTCAATTC</v>
      </c>
      <c r="BY3" t="str">
        <f>INDEX(Index_sequences[[#All],[i5 Index Name]],MATCH('TSO500 Script'!W3,Index_sequences[[#All],[Index Primer]],0))</f>
        <v>i5_UDP0098</v>
      </c>
      <c r="BZ3" t="str">
        <f>INDEX(Index_sequences[[#All],[i5 Bases for Sample Sheet NovaSeq 6000 with v1.0 reagent kits, MiSeq, HiSeq 2000/2500, NextSeq 2000 (Sample Sheet v2)]],MATCH('TSO500 Script'!W3,Index_sequences[[#All],[Index Primer]],0))</f>
        <v>TTAAGTTGTG</v>
      </c>
      <c r="CA3" t="str">
        <f>INDEX(Index_sequences[[#All],[i5 Bases for Sample Sheet iSeq, NovaSeq 6000 with v1.5 reagent kits, MiniSeq, NextSeq 500/550, HiSeq 3000/4000/X, NextSeq 2000 (Sample Sheet v1)]],MATCH('TSO500 Script'!W3,Index_sequences[[#All],[Index Primer]],0))</f>
        <v>CACAACTTAA</v>
      </c>
      <c r="CB3" t="str">
        <f t="shared" ref="CB3:CB66" si="31">X3</f>
        <v>TSO500 RNA library prep</v>
      </c>
      <c r="CC3" t="str">
        <f t="shared" si="16"/>
        <v>TSO500 RNA library prep_B2303416-002_UDP0098</v>
      </c>
    </row>
    <row r="4" spans="1:81" x14ac:dyDescent="0.25">
      <c r="A4" s="65" t="str">
        <f>IF(NOT(G4=""),MID('TSO500 Booking'!I11,3,7),"")</f>
        <v>2302737</v>
      </c>
      <c r="B4" t="str">
        <f>CONCATENATE(LEFT('TSO500 Booking'!C11),LEFT('TSO500 Booking'!D11))</f>
        <v>SH</v>
      </c>
      <c r="C4" s="73" t="str">
        <f>IF('TSO500 Booking'!J11="","",'TSO500 Booking'!J11)</f>
        <v>B2303420-002</v>
      </c>
      <c r="D4" s="66">
        <f ca="1">IF(X4=DNA_Analyte,VLOOKUP(C4,'Samples Dilution + Norm'!$C$8:$E$103,3,FALSE),IF(X4=RNA_Analyte,VLOOKUP('TSO500 Script'!C4,'Samples Dilution + Norm'!$S$8:$U$103,3,FALSE)))</f>
        <v>18.899999999999999</v>
      </c>
      <c r="E4" s="302" t="str">
        <f ca="1">IF(X4='Samples Dilution + Norm'!$A$2,VLOOKUP('TSO500 Script'!C4,'TSO500 Script'!$AJ$2:$AM$97,2,FALSE),IF('TSO500 Script'!X4='Samples Dilution + Norm'!$Q$2,VLOOKUP('TSO500 Script'!C4,'TSO500 Script'!AP4:AS99,2,FALSE)))</f>
        <v>C1</v>
      </c>
      <c r="F4" s="202" t="str">
        <f ca="1">IF(X4='Samples Dilution + Norm'!$A$2,VLOOKUP('TSO500 Script'!C4,'TSO500 Script'!$AJ$2:$AM$97,3,FALSE),IF('TSO500 Script'!X4='Samples Dilution + Norm'!$Q$2,VLOOKUP('TSO500 Script'!C4,'TSO500 Script'!AP4:AS99,3,FALSE)))</f>
        <v>RNA Stock Plate 1</v>
      </c>
      <c r="G4" s="71" t="str">
        <f>CONCATENATE('TSO500 Booking'!A11,'TSO500 Booking'!B11)</f>
        <v>C1</v>
      </c>
      <c r="H4" s="196" t="str">
        <f t="shared" si="0"/>
        <v>RNA DILUTION</v>
      </c>
      <c r="I4" s="199" t="str">
        <f t="shared" ca="1" si="1"/>
        <v>C1</v>
      </c>
      <c r="J4" s="362">
        <f t="shared" ca="1" si="17"/>
        <v>0</v>
      </c>
      <c r="K4" s="362">
        <f t="shared" ca="1" si="18"/>
        <v>0</v>
      </c>
      <c r="L4" s="363">
        <f t="shared" si="2"/>
        <v>0</v>
      </c>
      <c r="M4" s="329">
        <f t="shared" si="3"/>
        <v>0</v>
      </c>
      <c r="N4" s="328">
        <f t="shared" ca="1" si="4"/>
        <v>5.2222222222222232</v>
      </c>
      <c r="O4" s="330">
        <f t="shared" ca="1" si="5"/>
        <v>5.2777777777777768</v>
      </c>
      <c r="P4" s="202" t="str">
        <f t="shared" ca="1" si="6"/>
        <v>RNA_Qubit1</v>
      </c>
      <c r="Q4" s="202" t="str">
        <f t="shared" ca="1" si="7"/>
        <v>C1</v>
      </c>
      <c r="R4" s="67" t="s">
        <v>216</v>
      </c>
      <c r="S4" s="335">
        <v>1</v>
      </c>
      <c r="T4" s="202">
        <f ca="1">IF(X4=DNA_Analyte,VLOOKUP(C4,'Samples Dilution + Norm'!$C$8:$M$103,11,FALSE),IF(X4=RNA_Analyte,VLOOKUP('TSO500 Script'!C4,'Samples Dilution + Norm'!$S$8:$Z$103,8,FALSE)))</f>
        <v>0.82799999999999996</v>
      </c>
      <c r="U4" s="196" t="str">
        <f>'TSO500 Booking'!$I$3</f>
        <v>Plate B</v>
      </c>
      <c r="V4" s="195" t="str">
        <f>IF(G4="","",INDEX(Index_sequences[Index plate well],MATCH(V3,Index_sequences[Index plate well],0)+1,1))</f>
        <v>C1</v>
      </c>
      <c r="W4" s="68" t="str">
        <f>INDEX(Index_sequences[[#All],[Index Primer]],MATCH(('TSO500 Script'!U4&amp;"_"&amp;'TSO500 Script'!V4),Index_sequences[[#All],[Plate_well]],0))</f>
        <v>UDP0099</v>
      </c>
      <c r="X4" s="68" t="str">
        <f>IF(NOT(G4=""),'TSO500 Booking'!H11,"")</f>
        <v>TSO500 RNA library prep</v>
      </c>
      <c r="Y4" s="72"/>
      <c r="Z4" s="72" t="s">
        <v>333</v>
      </c>
      <c r="AA4" s="327" t="str">
        <f t="array" aca="1" ref="AA4" ca="1">IF(ROW()-ROW($AA$2:$AA$97)+1&gt;ROWS($AC$2:$AC$97)-
COUNTBLANK($AC$2:$AC$97),"",INDIRECT(ADDRESS(SMALL(
(IF($AC$2:$AC$97&lt;&gt;"",ROW($AC$2:$AC$97),ROW()+ROWS($AC$2:$AC$97))),
ROW()-ROW($AA$2:$AA$97)+1),COLUMN($C$2:$C$97),4)))</f>
        <v>B2303420-002</v>
      </c>
      <c r="AB4" t="str">
        <f t="array" aca="1" ref="AB4" ca="1">IF(ROW()-ROW($AB$2:$AB$97)+1&gt;ROWS($AD$2:$AD$97)-
COUNTBLANK($AD$2:$AD$97),"",INDIRECT(ADDRESS(SMALL(
(IF($AD$2:$AD$97&lt;&gt;"",ROW($AD$2:$AD$97),ROW()+ROWS($AD$2:$AD$97))),
ROW()-ROW($AB$2:$AB$97)+1),COLUMN($C$2:$C$97),4)))</f>
        <v>B2300910-003</v>
      </c>
      <c r="AC4" t="str">
        <f t="shared" si="8"/>
        <v>SH_B2303420-002_UDP0099</v>
      </c>
      <c r="AD4" t="str">
        <f t="shared" si="9"/>
        <v/>
      </c>
      <c r="AE4" t="str">
        <f t="shared" si="10"/>
        <v>SH_B2303420-002_RNA_UDP0099</v>
      </c>
      <c r="AI4" s="38" t="str">
        <f ca="1">IF(COUNTIF($AB$2:AB4,AB4)=1,AB4,"")</f>
        <v>B2300910-003</v>
      </c>
      <c r="AJ4" s="237" t="str">
        <f t="array" aca="1" ref="AJ4" ca="1">IF(ROW()-ROW($AJ$2:$AJ$97)+1&gt;ROWS($AI$2:$AI$97)-
COUNTBLANK($AI$2:$AI$97),"",INDIRECT(ADDRESS(SMALL(
(IF($AI$2:$AI$97&lt;&gt;"",ROW($AI$2:$AI$97),ROW()+ROWS($AI$2:$AI$97))),
ROW()-ROW($AJ$2:$AJ$97)+1),COLUMN($AI$2:$AI$97),4)))</f>
        <v>B2300910-003</v>
      </c>
      <c r="AK4" s="265" t="s">
        <v>333</v>
      </c>
      <c r="AL4" s="266" t="str">
        <f t="shared" ca="1" si="19"/>
        <v>DNA Stock Plate 1</v>
      </c>
      <c r="AM4" s="267" t="str">
        <f t="shared" ca="1" si="20"/>
        <v>DNA Stock Plate 1_C1</v>
      </c>
      <c r="AO4" s="38" t="str">
        <f ca="1">IF(COUNTIF($AA$2:AA4,AA4)=1,AA4,"")</f>
        <v>B2303420-002</v>
      </c>
      <c r="AP4" s="39" t="str">
        <f t="array" aca="1" ref="AP4" ca="1">IF(ROW()-ROW($AP$2:$AP$97)+1&gt;ROWS($AO$2:$AO$97)-
COUNTBLANK($AO$2:$AO$97),"",INDIRECT(ADDRESS(SMALL(
(IF($AO$2:$AO$97&lt;&gt;"",ROW($AO$2:$AO$97),ROW()+ROWS($AO$2:$AO$97))),
ROW()-ROW($AP$2:$AP$97)+1),COLUMN($AO$2:$AO$97),4)))</f>
        <v>B2303420-002</v>
      </c>
      <c r="AQ4" s="265" t="s">
        <v>333</v>
      </c>
      <c r="AR4" s="266" t="str">
        <f t="shared" ca="1" si="11"/>
        <v>RNA Stock Plate 1</v>
      </c>
      <c r="AS4" s="267" t="str">
        <f t="shared" ca="1" si="21"/>
        <v>RNA Stock Plate 1_C1</v>
      </c>
      <c r="AU4" s="308">
        <f ca="1">VLOOKUP(D4,'TSO500 Booking'!$AK$3:$AN$7,2,TRUE)</f>
        <v>0</v>
      </c>
      <c r="AV4" s="309">
        <f ca="1">VLOOKUP(D4,'TSO500 Booking'!$AK$3:$AN$7,3,TRUE)</f>
        <v>0</v>
      </c>
      <c r="AW4" s="309">
        <f ca="1">VLOOKUP(D4,'TSO500 Booking'!$AK$3:$AN$7,4,TRUE)</f>
        <v>0</v>
      </c>
      <c r="AX4" s="310" t="e">
        <f t="shared" ca="1" si="22"/>
        <v>#DIV/0!</v>
      </c>
      <c r="BC4" s="308" t="s">
        <v>333</v>
      </c>
      <c r="BD4" s="309" t="s">
        <v>1385</v>
      </c>
      <c r="BE4" s="310" t="s">
        <v>333</v>
      </c>
      <c r="BF4" s="308" t="str">
        <f t="shared" ca="1" si="23"/>
        <v>B2300910-003</v>
      </c>
      <c r="BG4" s="31" t="str">
        <f t="shared" ca="1" si="24"/>
        <v>DNA_Qubit1</v>
      </c>
      <c r="BH4" s="31" t="str">
        <f t="shared" ca="1" si="25"/>
        <v>C1</v>
      </c>
      <c r="BI4" s="87" t="str">
        <f t="shared" ca="1" si="26"/>
        <v>DNA_Qubit1_C1</v>
      </c>
      <c r="BJ4" s="308" t="str">
        <f t="shared" ca="1" si="27"/>
        <v>B2303420-002</v>
      </c>
      <c r="BK4" s="86" t="str">
        <f t="shared" ca="1" si="28"/>
        <v>RNA_Qubit1</v>
      </c>
      <c r="BL4" s="309" t="str">
        <f t="shared" ca="1" si="29"/>
        <v>C1</v>
      </c>
      <c r="BM4" s="32" t="str">
        <f t="shared" ca="1" si="30"/>
        <v>RNA_Qubit1_C1</v>
      </c>
      <c r="BN4" s="322" t="str">
        <f t="shared" ca="1" si="12"/>
        <v>RNA_Qubit1_C1</v>
      </c>
      <c r="BT4" t="str">
        <f t="shared" si="13"/>
        <v>SH_B2303420-002</v>
      </c>
      <c r="BU4" t="str">
        <f t="shared" si="14"/>
        <v>2302737</v>
      </c>
      <c r="BV4" t="str">
        <f t="shared" si="15"/>
        <v>C1</v>
      </c>
      <c r="BW4" t="str">
        <f>INDEX(Index_sequences[[#All],[i7 Index Name]],MATCH('TSO500 Script'!W4,Index_sequences[[#All],[Index Primer]],0))</f>
        <v>i7_UDP0099</v>
      </c>
      <c r="BX4" t="str">
        <f>INDEX(Index_sequences[[#All],[i7 Bases for Sample Sheet]],MATCH('TSO500 Script'!W4,Index_sequences[[#All],[Index Primer]],0))</f>
        <v>TCTCACACGC</v>
      </c>
      <c r="BY4" t="str">
        <f>INDEX(Index_sequences[[#All],[i5 Index Name]],MATCH('TSO500 Script'!W4,Index_sequences[[#All],[Index Primer]],0))</f>
        <v>i5_UDP0099</v>
      </c>
      <c r="BZ4" t="str">
        <f>INDEX(Index_sequences[[#All],[i5 Bases for Sample Sheet NovaSeq 6000 with v1.0 reagent kits, MiSeq, HiSeq 2000/2500, NextSeq 2000 (Sample Sheet v2)]],MATCH('TSO500 Script'!W4,Index_sequences[[#All],[Index Primer]],0))</f>
        <v>CGGACAGTGA</v>
      </c>
      <c r="CA4" t="str">
        <f>INDEX(Index_sequences[[#All],[i5 Bases for Sample Sheet iSeq, NovaSeq 6000 with v1.5 reagent kits, MiniSeq, NextSeq 500/550, HiSeq 3000/4000/X, NextSeq 2000 (Sample Sheet v1)]],MATCH('TSO500 Script'!W4,Index_sequences[[#All],[Index Primer]],0))</f>
        <v>TCACTGTCCG</v>
      </c>
      <c r="CB4" t="str">
        <f t="shared" si="31"/>
        <v>TSO500 RNA library prep</v>
      </c>
      <c r="CC4" t="str">
        <f t="shared" si="16"/>
        <v>TSO500 RNA library prep_B2303420-002_UDP0099</v>
      </c>
    </row>
    <row r="5" spans="1:81" x14ac:dyDescent="0.25">
      <c r="A5" s="65" t="str">
        <f>IF(NOT(G5=""),MID('TSO500 Booking'!I12,3,7),"")</f>
        <v>2302737</v>
      </c>
      <c r="B5" t="str">
        <f>CONCATENATE(LEFT('TSO500 Booking'!C12),LEFT('TSO500 Booking'!D12))</f>
        <v>HG</v>
      </c>
      <c r="C5" s="73" t="str">
        <f>IF('TSO500 Booking'!J12="","",'TSO500 Booking'!J12)</f>
        <v>B2303424-002</v>
      </c>
      <c r="D5" s="66">
        <f ca="1">IF(X5=DNA_Analyte,VLOOKUP(C5,'Samples Dilution + Norm'!$C$8:$E$103,3,FALSE),IF(X5=RNA_Analyte,VLOOKUP('TSO500 Script'!C5,'Samples Dilution + Norm'!$S$8:$U$103,3,FALSE)))</f>
        <v>6.48</v>
      </c>
      <c r="E5" s="302" t="str">
        <f ca="1">IF(X5='Samples Dilution + Norm'!$A$2,VLOOKUP('TSO500 Script'!C5,'TSO500 Script'!$AJ$2:$AM$97,2,FALSE),IF('TSO500 Script'!X5='Samples Dilution + Norm'!$Q$2,VLOOKUP('TSO500 Script'!C5,'TSO500 Script'!AP5:AS100,2,FALSE)))</f>
        <v>D1</v>
      </c>
      <c r="F5" s="202" t="str">
        <f ca="1">IF(X5='Samples Dilution + Norm'!$A$2,VLOOKUP('TSO500 Script'!C5,'TSO500 Script'!$AJ$2:$AM$97,3,FALSE),IF('TSO500 Script'!X5='Samples Dilution + Norm'!$Q$2,VLOOKUP('TSO500 Script'!C5,'TSO500 Script'!AP5:AS100,3,FALSE)))</f>
        <v>RNA Stock Plate 1</v>
      </c>
      <c r="G5" s="71" t="str">
        <f>CONCATENATE('TSO500 Booking'!A12,'TSO500 Booking'!B12)</f>
        <v>D1</v>
      </c>
      <c r="H5" s="196" t="str">
        <f t="shared" si="0"/>
        <v>RNA DILUTION</v>
      </c>
      <c r="I5" s="199" t="str">
        <f t="shared" ca="1" si="1"/>
        <v>D1</v>
      </c>
      <c r="J5" s="362">
        <f t="shared" ca="1" si="17"/>
        <v>0</v>
      </c>
      <c r="K5" s="362">
        <f t="shared" ca="1" si="18"/>
        <v>0</v>
      </c>
      <c r="L5" s="363">
        <f t="shared" si="2"/>
        <v>0</v>
      </c>
      <c r="M5" s="329">
        <f t="shared" si="3"/>
        <v>0</v>
      </c>
      <c r="N5" s="328">
        <f t="shared" ca="1" si="4"/>
        <v>15.231481481481481</v>
      </c>
      <c r="O5" s="330">
        <f t="shared" ca="1" si="5"/>
        <v>-4.731481481481481</v>
      </c>
      <c r="P5" s="202" t="str">
        <f t="shared" ca="1" si="6"/>
        <v>RNA_Qubit1</v>
      </c>
      <c r="Q5" s="202" t="str">
        <f t="shared" ca="1" si="7"/>
        <v>D1</v>
      </c>
      <c r="R5" s="67" t="s">
        <v>216</v>
      </c>
      <c r="S5" s="335">
        <v>1</v>
      </c>
      <c r="T5" s="202">
        <f ca="1">IF(X5=DNA_Analyte,VLOOKUP(C5,'Samples Dilution + Norm'!$C$8:$M$103,11,FALSE),IF(X5=RNA_Analyte,VLOOKUP('TSO500 Script'!C5,'Samples Dilution + Norm'!$S$8:$Z$103,8,FALSE)))</f>
        <v>1.1499999999999999</v>
      </c>
      <c r="U5" s="196" t="str">
        <f>'TSO500 Booking'!$I$3</f>
        <v>Plate B</v>
      </c>
      <c r="V5" s="195" t="str">
        <f>IF(G5="","",INDEX(Index_sequences[Index plate well],MATCH(V4,Index_sequences[Index plate well],0)+1,1))</f>
        <v>D1</v>
      </c>
      <c r="W5" s="68" t="str">
        <f>INDEX(Index_sequences[[#All],[Index Primer]],MATCH(('TSO500 Script'!U5&amp;"_"&amp;'TSO500 Script'!V5),Index_sequences[[#All],[Plate_well]],0))</f>
        <v>UDP0100</v>
      </c>
      <c r="X5" s="68" t="str">
        <f>IF(NOT(G5=""),'TSO500 Booking'!H12,"")</f>
        <v>TSO500 RNA library prep</v>
      </c>
      <c r="Y5" s="72"/>
      <c r="Z5" s="72" t="s">
        <v>334</v>
      </c>
      <c r="AA5" s="327" t="str">
        <f t="array" aca="1" ref="AA5" ca="1">IF(ROW()-ROW($AA$2:$AA$97)+1&gt;ROWS($AC$2:$AC$97)-
COUNTBLANK($AC$2:$AC$97),"",INDIRECT(ADDRESS(SMALL(
(IF($AC$2:$AC$97&lt;&gt;"",ROW($AC$2:$AC$97),ROW()+ROWS($AC$2:$AC$97))),
ROW()-ROW($AA$2:$AA$97)+1),COLUMN($C$2:$C$97),4)))</f>
        <v>B2303424-002</v>
      </c>
      <c r="AB5" t="str">
        <f t="array" aca="1" ref="AB5" ca="1">IF(ROW()-ROW($AB$2:$AB$97)+1&gt;ROWS($AD$2:$AD$97)-
COUNTBLANK($AD$2:$AD$97),"",INDIRECT(ADDRESS(SMALL(
(IF($AD$2:$AD$97&lt;&gt;"",ROW($AD$2:$AD$97),ROW()+ROWS($AD$2:$AD$97))),
ROW()-ROW($AB$2:$AB$97)+1),COLUMN($C$2:$C$97),4)))</f>
        <v>B2301055-005</v>
      </c>
      <c r="AC5" t="str">
        <f t="shared" si="8"/>
        <v>HG_B2303424-002_UDP0100</v>
      </c>
      <c r="AD5" t="str">
        <f t="shared" si="9"/>
        <v/>
      </c>
      <c r="AE5" t="str">
        <f t="shared" si="10"/>
        <v>HG_B2303424-002_RNA_UDP0100</v>
      </c>
      <c r="AI5" s="38" t="str">
        <f ca="1">IF(COUNTIF($AB$2:AB5,AB5)=1,AB5,"")</f>
        <v>B2301055-005</v>
      </c>
      <c r="AJ5" s="237" t="str">
        <f t="array" aca="1" ref="AJ5" ca="1">IF(ROW()-ROW($AJ$2:$AJ$97)+1&gt;ROWS($AI$2:$AI$97)-
COUNTBLANK($AI$2:$AI$97),"",INDIRECT(ADDRESS(SMALL(
(IF($AI$2:$AI$97&lt;&gt;"",ROW($AI$2:$AI$97),ROW()+ROWS($AI$2:$AI$97))),
ROW()-ROW($AJ$2:$AJ$97)+1),COLUMN($AI$2:$AI$97),4)))</f>
        <v>B2301055-005</v>
      </c>
      <c r="AK5" s="265" t="s">
        <v>334</v>
      </c>
      <c r="AL5" s="266" t="str">
        <f t="shared" ca="1" si="19"/>
        <v>DNA Stock Plate 1</v>
      </c>
      <c r="AM5" s="267" t="str">
        <f t="shared" ca="1" si="20"/>
        <v>DNA Stock Plate 1_D1</v>
      </c>
      <c r="AO5" s="38" t="str">
        <f ca="1">IF(COUNTIF($AA$2:AA5,AA5)=1,AA5,"")</f>
        <v>B2303424-002</v>
      </c>
      <c r="AP5" s="39" t="str">
        <f t="array" aca="1" ref="AP5" ca="1">IF(ROW()-ROW($AP$2:$AP$97)+1&gt;ROWS($AO$2:$AO$97)-
COUNTBLANK($AO$2:$AO$97),"",INDIRECT(ADDRESS(SMALL(
(IF($AO$2:$AO$97&lt;&gt;"",ROW($AO$2:$AO$97),ROW()+ROWS($AO$2:$AO$97))),
ROW()-ROW($AP$2:$AP$97)+1),COLUMN($AO$2:$AO$97),4)))</f>
        <v>B2303424-002</v>
      </c>
      <c r="AQ5" s="265" t="s">
        <v>334</v>
      </c>
      <c r="AR5" s="266" t="str">
        <f t="shared" ca="1" si="11"/>
        <v>RNA Stock Plate 1</v>
      </c>
      <c r="AS5" s="267" t="str">
        <f t="shared" ca="1" si="21"/>
        <v>RNA Stock Plate 1_D1</v>
      </c>
      <c r="AU5" s="308">
        <f ca="1">VLOOKUP(D5,'TSO500 Booking'!$AK$3:$AN$7,2,TRUE)</f>
        <v>0</v>
      </c>
      <c r="AV5" s="309">
        <f ca="1">VLOOKUP(D5,'TSO500 Booking'!$AK$3:$AN$7,3,TRUE)</f>
        <v>0</v>
      </c>
      <c r="AW5" s="309">
        <f ca="1">VLOOKUP(D5,'TSO500 Booking'!$AK$3:$AN$7,4,TRUE)</f>
        <v>0</v>
      </c>
      <c r="AX5" s="310" t="e">
        <f t="shared" ca="1" si="22"/>
        <v>#DIV/0!</v>
      </c>
      <c r="BC5" s="308" t="s">
        <v>334</v>
      </c>
      <c r="BD5" s="309" t="s">
        <v>1385</v>
      </c>
      <c r="BE5" s="310" t="s">
        <v>334</v>
      </c>
      <c r="BF5" s="308" t="str">
        <f t="shared" ca="1" si="23"/>
        <v>B2301055-005</v>
      </c>
      <c r="BG5" s="31" t="str">
        <f t="shared" ca="1" si="24"/>
        <v>DNA_Qubit1</v>
      </c>
      <c r="BH5" s="31" t="str">
        <f t="shared" ca="1" si="25"/>
        <v>D1</v>
      </c>
      <c r="BI5" s="87" t="str">
        <f t="shared" ca="1" si="26"/>
        <v>DNA_Qubit1_D1</v>
      </c>
      <c r="BJ5" s="308" t="str">
        <f t="shared" ca="1" si="27"/>
        <v>B2303424-002</v>
      </c>
      <c r="BK5" s="86" t="str">
        <f t="shared" ca="1" si="28"/>
        <v>RNA_Qubit1</v>
      </c>
      <c r="BL5" s="309" t="str">
        <f t="shared" ca="1" si="29"/>
        <v>D1</v>
      </c>
      <c r="BM5" s="32" t="str">
        <f t="shared" ca="1" si="30"/>
        <v>RNA_Qubit1_D1</v>
      </c>
      <c r="BN5" s="322" t="str">
        <f t="shared" ca="1" si="12"/>
        <v>RNA_Qubit1_D1</v>
      </c>
      <c r="BT5" t="str">
        <f t="shared" si="13"/>
        <v>HG_B2303424-002</v>
      </c>
      <c r="BU5" t="str">
        <f t="shared" si="14"/>
        <v>2302737</v>
      </c>
      <c r="BV5" t="str">
        <f t="shared" si="15"/>
        <v>D1</v>
      </c>
      <c r="BW5" t="str">
        <f>INDEX(Index_sequences[[#All],[i7 Index Name]],MATCH('TSO500 Script'!W5,Index_sequences[[#All],[Index Primer]],0))</f>
        <v>i7_UDP0100</v>
      </c>
      <c r="BX5" t="str">
        <f>INDEX(Index_sequences[[#All],[i7 Bases for Sample Sheet]],MATCH('TSO500 Script'!W5,Index_sequences[[#All],[Index Primer]],0))</f>
        <v>TCAATGGAGA</v>
      </c>
      <c r="BY5" t="str">
        <f>INDEX(Index_sequences[[#All],[i5 Index Name]],MATCH('TSO500 Script'!W5,Index_sequences[[#All],[Index Primer]],0))</f>
        <v>i5_UDP0100</v>
      </c>
      <c r="BZ5" t="str">
        <f>INDEX(Index_sequences[[#All],[i5 Bases for Sample Sheet NovaSeq 6000 with v1.0 reagent kits, MiSeq, HiSeq 2000/2500, NextSeq 2000 (Sample Sheet v2)]],MATCH('TSO500 Script'!W5,Index_sequences[[#All],[Index Primer]],0))</f>
        <v>GCACTACAAC</v>
      </c>
      <c r="CA5" t="str">
        <f>INDEX(Index_sequences[[#All],[i5 Bases for Sample Sheet iSeq, NovaSeq 6000 with v1.5 reagent kits, MiniSeq, NextSeq 500/550, HiSeq 3000/4000/X, NextSeq 2000 (Sample Sheet v1)]],MATCH('TSO500 Script'!W5,Index_sequences[[#All],[Index Primer]],0))</f>
        <v>GTTGTAGTGC</v>
      </c>
      <c r="CB5" t="str">
        <f t="shared" si="31"/>
        <v>TSO500 RNA library prep</v>
      </c>
      <c r="CC5" t="str">
        <f t="shared" si="16"/>
        <v>TSO500 RNA library prep_B2303424-002_UDP0100</v>
      </c>
    </row>
    <row r="6" spans="1:81" x14ac:dyDescent="0.25">
      <c r="A6" s="65" t="str">
        <f>IF(NOT(G6=""),MID('TSO500 Booking'!I13,3,7),"")</f>
        <v>2302737</v>
      </c>
      <c r="B6" t="str">
        <f>CONCATENATE(LEFT('TSO500 Booking'!C13),LEFT('TSO500 Booking'!D13))</f>
        <v>RW</v>
      </c>
      <c r="C6" s="73" t="str">
        <f>IF('TSO500 Booking'!J13="","",'TSO500 Booking'!J13)</f>
        <v>B2303467-003</v>
      </c>
      <c r="D6" s="66">
        <f ca="1">IF(X6=DNA_Analyte,VLOOKUP(C6,'Samples Dilution + Norm'!$C$8:$E$103,3,FALSE),IF(X6=RNA_Analyte,VLOOKUP('TSO500 Script'!C6,'Samples Dilution + Norm'!$S$8:$U$103,3,FALSE)))</f>
        <v>7.5</v>
      </c>
      <c r="E6" s="302" t="str">
        <f ca="1">IF(X6='Samples Dilution + Norm'!$A$2,VLOOKUP('TSO500 Script'!C6,'TSO500 Script'!$AJ$2:$AM$97,2,FALSE),IF('TSO500 Script'!X6='Samples Dilution + Norm'!$Q$2,VLOOKUP('TSO500 Script'!C6,'TSO500 Script'!AP6:AS101,2,FALSE)))</f>
        <v>A2</v>
      </c>
      <c r="F6" s="202" t="str">
        <f ca="1">IF(X6='Samples Dilution + Norm'!$A$2,VLOOKUP('TSO500 Script'!C6,'TSO500 Script'!$AJ$2:$AM$97,3,FALSE),IF('TSO500 Script'!X6='Samples Dilution + Norm'!$Q$2,VLOOKUP('TSO500 Script'!C6,'TSO500 Script'!AP6:AS101,3,FALSE)))</f>
        <v>RNA Stock Plate 1</v>
      </c>
      <c r="G6" s="71" t="str">
        <f>CONCATENATE('TSO500 Booking'!A13,'TSO500 Booking'!B13)</f>
        <v>E1</v>
      </c>
      <c r="H6" s="196" t="str">
        <f t="shared" si="0"/>
        <v>RNA DILUTION</v>
      </c>
      <c r="I6" s="199" t="str">
        <f t="shared" ca="1" si="1"/>
        <v>E1</v>
      </c>
      <c r="J6" s="362">
        <f t="shared" ca="1" si="17"/>
        <v>0</v>
      </c>
      <c r="K6" s="362">
        <f t="shared" ca="1" si="18"/>
        <v>0</v>
      </c>
      <c r="L6" s="363">
        <f t="shared" si="2"/>
        <v>0</v>
      </c>
      <c r="M6" s="329">
        <f t="shared" si="3"/>
        <v>0</v>
      </c>
      <c r="N6" s="328">
        <f t="shared" ca="1" si="4"/>
        <v>13.16</v>
      </c>
      <c r="O6" s="330">
        <f t="shared" ca="1" si="5"/>
        <v>-2.66</v>
      </c>
      <c r="P6" s="202" t="str">
        <f t="shared" ca="1" si="6"/>
        <v>RNA_Qubit1</v>
      </c>
      <c r="Q6" s="202" t="str">
        <f t="shared" ca="1" si="7"/>
        <v>E1</v>
      </c>
      <c r="R6" s="67" t="s">
        <v>216</v>
      </c>
      <c r="S6" s="335">
        <v>1</v>
      </c>
      <c r="T6" s="202">
        <f ca="1">IF(X6=DNA_Analyte,VLOOKUP(C6,'Samples Dilution + Norm'!$C$8:$M$103,11,FALSE),IF(X6=RNA_Analyte,VLOOKUP('TSO500 Script'!C6,'Samples Dilution + Norm'!$S$8:$Z$103,8,FALSE)))</f>
        <v>20</v>
      </c>
      <c r="U6" s="196" t="str">
        <f>'TSO500 Booking'!$I$3</f>
        <v>Plate B</v>
      </c>
      <c r="V6" s="195" t="str">
        <f>IF(G6="","",INDEX(Index_sequences[Index plate well],MATCH(V5,Index_sequences[Index plate well],0)+1,1))</f>
        <v>E1</v>
      </c>
      <c r="W6" s="68" t="str">
        <f>INDEX(Index_sequences[[#All],[Index Primer]],MATCH(('TSO500 Script'!U6&amp;"_"&amp;'TSO500 Script'!V6),Index_sequences[[#All],[Plate_well]],0))</f>
        <v>UDP0101</v>
      </c>
      <c r="X6" s="68" t="str">
        <f>IF(NOT(G6=""),'TSO500 Booking'!H13,"")</f>
        <v>TSO500 RNA library prep</v>
      </c>
      <c r="Y6" s="72"/>
      <c r="Z6" s="72" t="s">
        <v>335</v>
      </c>
      <c r="AA6" s="327" t="str">
        <f t="array" aca="1" ref="AA6" ca="1">IF(ROW()-ROW($AA$2:$AA$97)+1&gt;ROWS($AC$2:$AC$97)-
COUNTBLANK($AC$2:$AC$97),"",INDIRECT(ADDRESS(SMALL(
(IF($AC$2:$AC$97&lt;&gt;"",ROW($AC$2:$AC$97),ROW()+ROWS($AC$2:$AC$97))),
ROW()-ROW($AA$2:$AA$97)+1),COLUMN($C$2:$C$97),4)))</f>
        <v>B2303467-003</v>
      </c>
      <c r="AB6" t="str">
        <f t="array" aca="1" ref="AB6" ca="1">IF(ROW()-ROW($AB$2:$AB$97)+1&gt;ROWS($AD$2:$AD$97)-
COUNTBLANK($AD$2:$AD$97),"",INDIRECT(ADDRESS(SMALL(
(IF($AD$2:$AD$97&lt;&gt;"",ROW($AD$2:$AD$97),ROW()+ROWS($AD$2:$AD$97))),
ROW()-ROW($AB$2:$AB$97)+1),COLUMN($C$2:$C$97),4)))</f>
        <v>B2301204-003</v>
      </c>
      <c r="AC6" t="str">
        <f t="shared" si="8"/>
        <v>RW_B2303467-003_UDP0101</v>
      </c>
      <c r="AD6" t="str">
        <f t="shared" si="9"/>
        <v/>
      </c>
      <c r="AE6" t="str">
        <f t="shared" si="10"/>
        <v>RW_B2303467-003_RNA_UDP0101</v>
      </c>
      <c r="AI6" s="38" t="str">
        <f ca="1">IF(COUNTIF($AB$2:AB6,AB6)=1,AB6,"")</f>
        <v>B2301204-003</v>
      </c>
      <c r="AJ6" s="237" t="str">
        <f t="array" aca="1" ref="AJ6" ca="1">IF(ROW()-ROW($AJ$2:$AJ$97)+1&gt;ROWS($AI$2:$AI$97)-
COUNTBLANK($AI$2:$AI$97),"",INDIRECT(ADDRESS(SMALL(
(IF($AI$2:$AI$97&lt;&gt;"",ROW($AI$2:$AI$97),ROW()+ROWS($AI$2:$AI$97))),
ROW()-ROW($AJ$2:$AJ$97)+1),COLUMN($AI$2:$AI$97),4)))</f>
        <v>B2301204-003</v>
      </c>
      <c r="AK6" s="265" t="s">
        <v>339</v>
      </c>
      <c r="AL6" s="266" t="str">
        <f t="shared" ca="1" si="19"/>
        <v>DNA Stock Plate 1</v>
      </c>
      <c r="AM6" s="267" t="str">
        <f t="shared" ca="1" si="20"/>
        <v>DNA Stock Plate 1_A2</v>
      </c>
      <c r="AO6" s="38" t="str">
        <f ca="1">IF(COUNTIF($AA$2:AA6,AA6)=1,AA6,"")</f>
        <v>B2303467-003</v>
      </c>
      <c r="AP6" s="39" t="str">
        <f t="array" aca="1" ref="AP6" ca="1">IF(ROW()-ROW($AP$2:$AP$97)+1&gt;ROWS($AO$2:$AO$97)-
COUNTBLANK($AO$2:$AO$97),"",INDIRECT(ADDRESS(SMALL(
(IF($AO$2:$AO$97&lt;&gt;"",ROW($AO$2:$AO$97),ROW()+ROWS($AO$2:$AO$97))),
ROW()-ROW($AP$2:$AP$97)+1),COLUMN($AO$2:$AO$97),4)))</f>
        <v>B2303467-003</v>
      </c>
      <c r="AQ6" s="265" t="s">
        <v>339</v>
      </c>
      <c r="AR6" s="266" t="str">
        <f t="shared" ca="1" si="11"/>
        <v>RNA Stock Plate 1</v>
      </c>
      <c r="AS6" s="267" t="str">
        <f t="shared" ca="1" si="21"/>
        <v>RNA Stock Plate 1_A2</v>
      </c>
      <c r="AU6" s="308">
        <f ca="1">VLOOKUP(D6,'TSO500 Booking'!$AK$3:$AN$7,2,TRUE)</f>
        <v>0</v>
      </c>
      <c r="AV6" s="309">
        <f ca="1">VLOOKUP(D6,'TSO500 Booking'!$AK$3:$AN$7,3,TRUE)</f>
        <v>0</v>
      </c>
      <c r="AW6" s="309">
        <f ca="1">VLOOKUP(D6,'TSO500 Booking'!$AK$3:$AN$7,4,TRUE)</f>
        <v>0</v>
      </c>
      <c r="AX6" s="310" t="e">
        <f t="shared" ca="1" si="22"/>
        <v>#DIV/0!</v>
      </c>
      <c r="BC6" s="308" t="s">
        <v>335</v>
      </c>
      <c r="BD6" s="309" t="s">
        <v>1385</v>
      </c>
      <c r="BE6" s="310" t="s">
        <v>335</v>
      </c>
      <c r="BF6" s="308" t="str">
        <f t="shared" ca="1" si="23"/>
        <v>B2301204-003</v>
      </c>
      <c r="BG6" s="31" t="str">
        <f t="shared" ca="1" si="24"/>
        <v>DNA_Qubit1</v>
      </c>
      <c r="BH6" s="31" t="str">
        <f t="shared" ca="1" si="25"/>
        <v>E1</v>
      </c>
      <c r="BI6" s="87" t="str">
        <f t="shared" ca="1" si="26"/>
        <v>DNA_Qubit1_E1</v>
      </c>
      <c r="BJ6" s="308" t="str">
        <f t="shared" ca="1" si="27"/>
        <v>B2303467-003</v>
      </c>
      <c r="BK6" s="86" t="str">
        <f t="shared" ca="1" si="28"/>
        <v>RNA_Qubit1</v>
      </c>
      <c r="BL6" s="309" t="str">
        <f t="shared" ca="1" si="29"/>
        <v>E1</v>
      </c>
      <c r="BM6" s="32" t="str">
        <f t="shared" ca="1" si="30"/>
        <v>RNA_Qubit1_E1</v>
      </c>
      <c r="BN6" s="322" t="str">
        <f t="shared" ca="1" si="12"/>
        <v>RNA_Qubit1_E1</v>
      </c>
      <c r="BT6" t="str">
        <f t="shared" si="13"/>
        <v>RW_B2303467-003</v>
      </c>
      <c r="BU6" t="str">
        <f t="shared" si="14"/>
        <v>2302737</v>
      </c>
      <c r="BV6" t="str">
        <f t="shared" si="15"/>
        <v>E1</v>
      </c>
      <c r="BW6" t="str">
        <f>INDEX(Index_sequences[[#All],[i7 Index Name]],MATCH('TSO500 Script'!W6,Index_sequences[[#All],[Index Primer]],0))</f>
        <v>i7_UDP0101</v>
      </c>
      <c r="BX6" t="str">
        <f>INDEX(Index_sequences[[#All],[i7 Bases for Sample Sheet]],MATCH('TSO500 Script'!W6,Index_sequences[[#All],[Index Primer]],0))</f>
        <v>ATATGCATGT</v>
      </c>
      <c r="BY6" t="str">
        <f>INDEX(Index_sequences[[#All],[i5 Index Name]],MATCH('TSO500 Script'!W6,Index_sequences[[#All],[Index Primer]],0))</f>
        <v>i5_UDP0101</v>
      </c>
      <c r="BZ6" t="str">
        <f>INDEX(Index_sequences[[#All],[i5 Bases for Sample Sheet NovaSeq 6000 with v1.0 reagent kits, MiSeq, HiSeq 2000/2500, NextSeq 2000 (Sample Sheet v2)]],MATCH('TSO500 Script'!W6,Index_sequences[[#All],[Index Primer]],0))</f>
        <v>TGGTGCCTGG</v>
      </c>
      <c r="CA6" t="str">
        <f>INDEX(Index_sequences[[#All],[i5 Bases for Sample Sheet iSeq, NovaSeq 6000 with v1.5 reagent kits, MiniSeq, NextSeq 500/550, HiSeq 3000/4000/X, NextSeq 2000 (Sample Sheet v1)]],MATCH('TSO500 Script'!W6,Index_sequences[[#All],[Index Primer]],0))</f>
        <v>CCAGGCACCA</v>
      </c>
      <c r="CB6" t="str">
        <f t="shared" si="31"/>
        <v>TSO500 RNA library prep</v>
      </c>
      <c r="CC6" t="str">
        <f t="shared" si="16"/>
        <v>TSO500 RNA library prep_B2303467-003_UDP0101</v>
      </c>
    </row>
    <row r="7" spans="1:81" x14ac:dyDescent="0.25">
      <c r="A7" s="65" t="str">
        <f>IF(NOT(G7=""),MID('TSO500 Booking'!I14,3,7),"")</f>
        <v>2302737</v>
      </c>
      <c r="B7" t="str">
        <f>CONCATENATE(LEFT('TSO500 Booking'!C14),LEFT('TSO500 Booking'!D14))</f>
        <v>SK</v>
      </c>
      <c r="C7" s="73" t="str">
        <f>IF('TSO500 Booking'!J14="","",'TSO500 Booking'!J14)</f>
        <v>B2303589-003</v>
      </c>
      <c r="D7" s="66">
        <f ca="1">IF(X7=DNA_Analyte,VLOOKUP(C7,'Samples Dilution + Norm'!$C$8:$E$103,3,FALSE),IF(X7=RNA_Analyte,VLOOKUP('TSO500 Script'!C7,'Samples Dilution + Norm'!$S$8:$U$103,3,FALSE)))</f>
        <v>11.9</v>
      </c>
      <c r="E7" s="302" t="str">
        <f ca="1">IF(X7='Samples Dilution + Norm'!$A$2,VLOOKUP('TSO500 Script'!C7,'TSO500 Script'!$AJ$2:$AM$97,2,FALSE),IF('TSO500 Script'!X7='Samples Dilution + Norm'!$Q$2,VLOOKUP('TSO500 Script'!C7,'TSO500 Script'!AP7:AS102,2,FALSE)))</f>
        <v>B2</v>
      </c>
      <c r="F7" s="202" t="str">
        <f ca="1">IF(X7='Samples Dilution + Norm'!$A$2,VLOOKUP('TSO500 Script'!C7,'TSO500 Script'!$AJ$2:$AM$97,3,FALSE),IF('TSO500 Script'!X7='Samples Dilution + Norm'!$Q$2,VLOOKUP('TSO500 Script'!C7,'TSO500 Script'!AP7:AS102,3,FALSE)))</f>
        <v>RNA Stock Plate 1</v>
      </c>
      <c r="G7" s="71" t="str">
        <f>CONCATENATE('TSO500 Booking'!A14,'TSO500 Booking'!B14)</f>
        <v>F1</v>
      </c>
      <c r="H7" s="196" t="str">
        <f t="shared" si="0"/>
        <v>RNA DILUTION</v>
      </c>
      <c r="I7" s="199" t="str">
        <f t="shared" ca="1" si="1"/>
        <v>F1</v>
      </c>
      <c r="J7" s="362">
        <f t="shared" ca="1" si="17"/>
        <v>0</v>
      </c>
      <c r="K7" s="362">
        <f t="shared" ca="1" si="18"/>
        <v>0</v>
      </c>
      <c r="L7" s="363">
        <f t="shared" si="2"/>
        <v>0</v>
      </c>
      <c r="M7" s="329">
        <f t="shared" si="3"/>
        <v>0</v>
      </c>
      <c r="N7" s="328">
        <f t="shared" ca="1" si="4"/>
        <v>8.2941176470588243</v>
      </c>
      <c r="O7" s="330">
        <f t="shared" ca="1" si="5"/>
        <v>2.2058823529411757</v>
      </c>
      <c r="P7" s="202" t="str">
        <f t="shared" ca="1" si="6"/>
        <v>RNA_Qubit1</v>
      </c>
      <c r="Q7" s="202" t="str">
        <f t="shared" ca="1" si="7"/>
        <v>F1</v>
      </c>
      <c r="R7" s="67" t="s">
        <v>216</v>
      </c>
      <c r="S7" s="335">
        <v>1</v>
      </c>
      <c r="T7" s="202">
        <f ca="1">IF(X7=DNA_Analyte,VLOOKUP(C7,'Samples Dilution + Norm'!$C$8:$M$103,11,FALSE),IF(X7=RNA_Analyte,VLOOKUP('TSO500 Script'!C7,'Samples Dilution + Norm'!$S$8:$Z$103,8,FALSE)))</f>
        <v>8.84</v>
      </c>
      <c r="U7" s="196" t="str">
        <f>'TSO500 Booking'!$I$3</f>
        <v>Plate B</v>
      </c>
      <c r="V7" s="195" t="str">
        <f>IF(G7="","",INDEX(Index_sequences[Index plate well],MATCH(V6,Index_sequences[Index plate well],0)+1,1))</f>
        <v>F1</v>
      </c>
      <c r="W7" s="68" t="str">
        <f>INDEX(Index_sequences[[#All],[Index Primer]],MATCH(('TSO500 Script'!U7&amp;"_"&amp;'TSO500 Script'!V7),Index_sequences[[#All],[Plate_well]],0))</f>
        <v>UDP0102</v>
      </c>
      <c r="X7" s="68" t="str">
        <f>IF(NOT(G7=""),'TSO500 Booking'!H14,"")</f>
        <v>TSO500 RNA library prep</v>
      </c>
      <c r="Y7" s="72"/>
      <c r="Z7" s="72" t="s">
        <v>336</v>
      </c>
      <c r="AA7" s="327" t="str">
        <f t="array" aca="1" ref="AA7" ca="1">IF(ROW()-ROW($AA$2:$AA$97)+1&gt;ROWS($AC$2:$AC$97)-
COUNTBLANK($AC$2:$AC$97),"",INDIRECT(ADDRESS(SMALL(
(IF($AC$2:$AC$97&lt;&gt;"",ROW($AC$2:$AC$97),ROW()+ROWS($AC$2:$AC$97))),
ROW()-ROW($AA$2:$AA$97)+1),COLUMN($C$2:$C$97),4)))</f>
        <v>B2303589-003</v>
      </c>
      <c r="AB7" t="str">
        <f t="array" aca="1" ref="AB7" ca="1">IF(ROW()-ROW($AB$2:$AB$97)+1&gt;ROWS($AD$2:$AD$97)-
COUNTBLANK($AD$2:$AD$97),"",INDIRECT(ADDRESS(SMALL(
(IF($AD$2:$AD$97&lt;&gt;"",ROW($AD$2:$AD$97),ROW()+ROWS($AD$2:$AD$97))),
ROW()-ROW($AB$2:$AB$97)+1),COLUMN($C$2:$C$97),4)))</f>
        <v>B2301528-003</v>
      </c>
      <c r="AC7" t="str">
        <f t="shared" si="8"/>
        <v>SK_B2303589-003_UDP0102</v>
      </c>
      <c r="AD7" t="str">
        <f t="shared" si="9"/>
        <v/>
      </c>
      <c r="AE7" t="str">
        <f t="shared" si="10"/>
        <v>SK_B2303589-003_RNA_UDP0102</v>
      </c>
      <c r="AI7" s="38" t="str">
        <f ca="1">IF(COUNTIF($AB$2:AB7,AB7)=1,AB7,"")</f>
        <v>B2301528-003</v>
      </c>
      <c r="AJ7" s="237" t="str">
        <f t="array" aca="1" ref="AJ7" ca="1">IF(ROW()-ROW($AJ$2:$AJ$97)+1&gt;ROWS($AI$2:$AI$97)-
COUNTBLANK($AI$2:$AI$97),"",INDIRECT(ADDRESS(SMALL(
(IF($AI$2:$AI$97&lt;&gt;"",ROW($AI$2:$AI$97),ROW()+ROWS($AI$2:$AI$97))),
ROW()-ROW($AJ$2:$AJ$97)+1),COLUMN($AI$2:$AI$97),4)))</f>
        <v>B2301528-003</v>
      </c>
      <c r="AK7" s="265" t="s">
        <v>340</v>
      </c>
      <c r="AL7" s="266" t="str">
        <f t="shared" ca="1" si="19"/>
        <v>DNA Stock Plate 1</v>
      </c>
      <c r="AM7" s="267" t="str">
        <f t="shared" ca="1" si="20"/>
        <v>DNA Stock Plate 1_B2</v>
      </c>
      <c r="AO7" s="38" t="str">
        <f ca="1">IF(COUNTIF($AA$2:AA7,AA7)=1,AA7,"")</f>
        <v>B2303589-003</v>
      </c>
      <c r="AP7" s="39" t="str">
        <f t="array" aca="1" ref="AP7" ca="1">IF(ROW()-ROW($AP$2:$AP$97)+1&gt;ROWS($AO$2:$AO$97)-
COUNTBLANK($AO$2:$AO$97),"",INDIRECT(ADDRESS(SMALL(
(IF($AO$2:$AO$97&lt;&gt;"",ROW($AO$2:$AO$97),ROW()+ROWS($AO$2:$AO$97))),
ROW()-ROW($AP$2:$AP$97)+1),COLUMN($AO$2:$AO$97),4)))</f>
        <v>B2303589-003</v>
      </c>
      <c r="AQ7" s="265" t="s">
        <v>340</v>
      </c>
      <c r="AR7" s="266" t="str">
        <f t="shared" ca="1" si="11"/>
        <v>RNA Stock Plate 1</v>
      </c>
      <c r="AS7" s="267" t="str">
        <f t="shared" ca="1" si="21"/>
        <v>RNA Stock Plate 1_B2</v>
      </c>
      <c r="AU7" s="308">
        <f ca="1">VLOOKUP(D7,'TSO500 Booking'!$AK$3:$AN$7,2,TRUE)</f>
        <v>0</v>
      </c>
      <c r="AV7" s="309">
        <f ca="1">VLOOKUP(D7,'TSO500 Booking'!$AK$3:$AN$7,3,TRUE)</f>
        <v>0</v>
      </c>
      <c r="AW7" s="309">
        <f ca="1">VLOOKUP(D7,'TSO500 Booking'!$AK$3:$AN$7,4,TRUE)</f>
        <v>0</v>
      </c>
      <c r="AX7" s="310" t="e">
        <f t="shared" ca="1" si="22"/>
        <v>#DIV/0!</v>
      </c>
      <c r="BC7" s="308" t="s">
        <v>336</v>
      </c>
      <c r="BD7" s="309" t="s">
        <v>1385</v>
      </c>
      <c r="BE7" s="310" t="s">
        <v>336</v>
      </c>
      <c r="BF7" s="308" t="str">
        <f t="shared" ca="1" si="23"/>
        <v>B2301528-003</v>
      </c>
      <c r="BG7" s="31" t="str">
        <f t="shared" ca="1" si="24"/>
        <v>DNA_Qubit1</v>
      </c>
      <c r="BH7" s="31" t="str">
        <f t="shared" ca="1" si="25"/>
        <v>F1</v>
      </c>
      <c r="BI7" s="87" t="str">
        <f t="shared" ca="1" si="26"/>
        <v>DNA_Qubit1_F1</v>
      </c>
      <c r="BJ7" s="308" t="str">
        <f t="shared" ca="1" si="27"/>
        <v>B2303589-003</v>
      </c>
      <c r="BK7" s="86" t="str">
        <f t="shared" ca="1" si="28"/>
        <v>RNA_Qubit1</v>
      </c>
      <c r="BL7" s="309" t="str">
        <f t="shared" ca="1" si="29"/>
        <v>F1</v>
      </c>
      <c r="BM7" s="32" t="str">
        <f t="shared" ca="1" si="30"/>
        <v>RNA_Qubit1_F1</v>
      </c>
      <c r="BN7" s="322" t="str">
        <f t="shared" ca="1" si="12"/>
        <v>RNA_Qubit1_F1</v>
      </c>
      <c r="BT7" t="str">
        <f t="shared" si="13"/>
        <v>SK_B2303589-003</v>
      </c>
      <c r="BU7" t="str">
        <f t="shared" si="14"/>
        <v>2302737</v>
      </c>
      <c r="BV7" t="str">
        <f t="shared" si="15"/>
        <v>F1</v>
      </c>
      <c r="BW7" t="str">
        <f>INDEX(Index_sequences[[#All],[i7 Index Name]],MATCH('TSO500 Script'!W7,Index_sequences[[#All],[Index Primer]],0))</f>
        <v>i7_UDP0102</v>
      </c>
      <c r="BX7" t="str">
        <f>INDEX(Index_sequences[[#All],[i7 Bases for Sample Sheet]],MATCH('TSO500 Script'!W7,Index_sequences[[#All],[Index Primer]],0))</f>
        <v>ATGGCGCCTG</v>
      </c>
      <c r="BY7" t="str">
        <f>INDEX(Index_sequences[[#All],[i5 Index Name]],MATCH('TSO500 Script'!W7,Index_sequences[[#All],[Index Primer]],0))</f>
        <v>i5_UDP0102</v>
      </c>
      <c r="BZ7" t="str">
        <f>INDEX(Index_sequences[[#All],[i5 Bases for Sample Sheet NovaSeq 6000 with v1.0 reagent kits, MiSeq, HiSeq 2000/2500, NextSeq 2000 (Sample Sheet v2)]],MATCH('TSO500 Script'!W7,Index_sequences[[#All],[Index Primer]],0))</f>
        <v>TCCACGGCCT</v>
      </c>
      <c r="CA7" t="str">
        <f>INDEX(Index_sequences[[#All],[i5 Bases for Sample Sheet iSeq, NovaSeq 6000 with v1.5 reagent kits, MiniSeq, NextSeq 500/550, HiSeq 3000/4000/X, NextSeq 2000 (Sample Sheet v1)]],MATCH('TSO500 Script'!W7,Index_sequences[[#All],[Index Primer]],0))</f>
        <v>AGGCCGTGGA</v>
      </c>
      <c r="CB7" t="str">
        <f t="shared" si="31"/>
        <v>TSO500 RNA library prep</v>
      </c>
      <c r="CC7" t="str">
        <f t="shared" si="16"/>
        <v>TSO500 RNA library prep_B2303589-003_UDP0102</v>
      </c>
    </row>
    <row r="8" spans="1:81" x14ac:dyDescent="0.25">
      <c r="A8" s="65" t="str">
        <f>IF(NOT(G8=""),MID('TSO500 Booking'!I15,3,7),"")</f>
        <v>2302737</v>
      </c>
      <c r="B8" t="str">
        <f>CONCATENATE(LEFT('TSO500 Booking'!C15),LEFT('TSO500 Booking'!D15))</f>
        <v>BH</v>
      </c>
      <c r="C8" s="73" t="str">
        <f>IF('TSO500 Booking'!J15="","",'TSO500 Booking'!J15)</f>
        <v>B2303726-002</v>
      </c>
      <c r="D8" s="66">
        <f ca="1">IF(X8=DNA_Analyte,VLOOKUP(C8,'Samples Dilution + Norm'!$C$8:$E$103,3,FALSE),IF(X8=RNA_Analyte,VLOOKUP('TSO500 Script'!C8,'Samples Dilution + Norm'!$S$8:$U$103,3,FALSE)))</f>
        <v>54.4</v>
      </c>
      <c r="E8" s="302" t="str">
        <f ca="1">IF(X8='Samples Dilution + Norm'!$A$2,VLOOKUP('TSO500 Script'!C8,'TSO500 Script'!$AJ$2:$AM$97,2,FALSE),IF('TSO500 Script'!X8='Samples Dilution + Norm'!$Q$2,VLOOKUP('TSO500 Script'!C8,'TSO500 Script'!AP8:AS103,2,FALSE)))</f>
        <v>C2</v>
      </c>
      <c r="F8" s="202" t="str">
        <f ca="1">IF(X8='Samples Dilution + Norm'!$A$2,VLOOKUP('TSO500 Script'!C8,'TSO500 Script'!$AJ$2:$AM$97,3,FALSE),IF('TSO500 Script'!X8='Samples Dilution + Norm'!$Q$2,VLOOKUP('TSO500 Script'!C8,'TSO500 Script'!AP8:AS103,3,FALSE)))</f>
        <v>RNA Stock Plate 1</v>
      </c>
      <c r="G8" s="71" t="str">
        <f>CONCATENATE('TSO500 Booking'!A15,'TSO500 Booking'!B15)</f>
        <v>G1</v>
      </c>
      <c r="H8" s="196" t="str">
        <f t="shared" si="0"/>
        <v>RNA DILUTION</v>
      </c>
      <c r="I8" s="199" t="str">
        <f t="shared" ca="1" si="1"/>
        <v>G1</v>
      </c>
      <c r="J8" s="362">
        <f t="shared" ca="1" si="17"/>
        <v>3</v>
      </c>
      <c r="K8" s="362">
        <f t="shared" ca="1" si="18"/>
        <v>27</v>
      </c>
      <c r="L8" s="363">
        <f t="shared" si="2"/>
        <v>0</v>
      </c>
      <c r="M8" s="329">
        <f t="shared" si="3"/>
        <v>0</v>
      </c>
      <c r="N8" s="328">
        <f t="shared" ca="1" si="4"/>
        <v>1.8143382352941178</v>
      </c>
      <c r="O8" s="330">
        <f t="shared" ca="1" si="5"/>
        <v>8.6856617647058822</v>
      </c>
      <c r="P8" s="202" t="str">
        <f t="shared" ca="1" si="6"/>
        <v>RNA_Qubit1</v>
      </c>
      <c r="Q8" s="202" t="str">
        <f t="shared" ca="1" si="7"/>
        <v>G1</v>
      </c>
      <c r="R8" s="67" t="s">
        <v>216</v>
      </c>
      <c r="S8" s="335">
        <v>1</v>
      </c>
      <c r="T8" s="202">
        <f ca="1">IF(X8=DNA_Analyte,VLOOKUP(C8,'Samples Dilution + Norm'!$C$8:$M$103,11,FALSE),IF(X8=RNA_Analyte,VLOOKUP('TSO500 Script'!C8,'Samples Dilution + Norm'!$S$8:$Z$103,8,FALSE)))</f>
        <v>0.88200000000000001</v>
      </c>
      <c r="U8" s="196" t="str">
        <f>'TSO500 Booking'!$I$3</f>
        <v>Plate B</v>
      </c>
      <c r="V8" s="195" t="str">
        <f>IF(G8="","",INDEX(Index_sequences[Index plate well],MATCH(V7,Index_sequences[Index plate well],0)+1,1))</f>
        <v>G1</v>
      </c>
      <c r="W8" s="68" t="str">
        <f>INDEX(Index_sequences[[#All],[Index Primer]],MATCH(('TSO500 Script'!U8&amp;"_"&amp;'TSO500 Script'!V8),Index_sequences[[#All],[Plate_well]],0))</f>
        <v>UDP0103</v>
      </c>
      <c r="X8" s="68" t="str">
        <f>IF(NOT(G8=""),'TSO500 Booking'!H15,"")</f>
        <v>TSO500 RNA library prep</v>
      </c>
      <c r="Y8" s="72"/>
      <c r="Z8" s="72" t="s">
        <v>337</v>
      </c>
      <c r="AA8" s="327" t="str">
        <f t="array" aca="1" ref="AA8" ca="1">IF(ROW()-ROW($AA$2:$AA$97)+1&gt;ROWS($AC$2:$AC$97)-
COUNTBLANK($AC$2:$AC$97),"",INDIRECT(ADDRESS(SMALL(
(IF($AC$2:$AC$97&lt;&gt;"",ROW($AC$2:$AC$97),ROW()+ROWS($AC$2:$AC$97))),
ROW()-ROW($AA$2:$AA$97)+1),COLUMN($C$2:$C$97),4)))</f>
        <v>B2303726-002</v>
      </c>
      <c r="AB8" t="str">
        <f t="array" aca="1" ref="AB8" ca="1">IF(ROW()-ROW($AB$2:$AB$97)+1&gt;ROWS($AD$2:$AD$97)-
COUNTBLANK($AD$2:$AD$97),"",INDIRECT(ADDRESS(SMALL(
(IF($AD$2:$AD$97&lt;&gt;"",ROW($AD$2:$AD$97),ROW()+ROWS($AD$2:$AD$97))),
ROW()-ROW($AB$2:$AB$97)+1),COLUMN($C$2:$C$97),4)))</f>
        <v>B2301729-003</v>
      </c>
      <c r="AC8" t="str">
        <f t="shared" si="8"/>
        <v>BH_B2303726-002_UDP0103</v>
      </c>
      <c r="AD8" t="str">
        <f t="shared" si="9"/>
        <v/>
      </c>
      <c r="AE8" t="str">
        <f t="shared" si="10"/>
        <v>BH_B2303726-002_RNA_UDP0103</v>
      </c>
      <c r="AI8" s="38" t="str">
        <f ca="1">IF(COUNTIF($AB$2:AB8,AB8)=1,AB8,"")</f>
        <v>B2301729-003</v>
      </c>
      <c r="AJ8" s="237" t="str">
        <f t="array" aca="1" ref="AJ8" ca="1">IF(ROW()-ROW($AJ$2:$AJ$97)+1&gt;ROWS($AI$2:$AI$97)-
COUNTBLANK($AI$2:$AI$97),"",INDIRECT(ADDRESS(SMALL(
(IF($AI$2:$AI$97&lt;&gt;"",ROW($AI$2:$AI$97),ROW()+ROWS($AI$2:$AI$97))),
ROW()-ROW($AJ$2:$AJ$97)+1),COLUMN($AI$2:$AI$97),4)))</f>
        <v>B2301729-003</v>
      </c>
      <c r="AK8" s="265" t="s">
        <v>162</v>
      </c>
      <c r="AL8" s="266" t="str">
        <f t="shared" ca="1" si="19"/>
        <v>DNA Stock Plate 1</v>
      </c>
      <c r="AM8" s="267" t="str">
        <f t="shared" ca="1" si="20"/>
        <v>DNA Stock Plate 1_C2</v>
      </c>
      <c r="AO8" s="38" t="str">
        <f ca="1">IF(COUNTIF($AA$2:AA8,AA8)=1,AA8,"")</f>
        <v>B2303726-002</v>
      </c>
      <c r="AP8" s="39" t="str">
        <f t="array" aca="1" ref="AP8" ca="1">IF(ROW()-ROW($AP$2:$AP$97)+1&gt;ROWS($AO$2:$AO$97)-
COUNTBLANK($AO$2:$AO$97),"",INDIRECT(ADDRESS(SMALL(
(IF($AO$2:$AO$97&lt;&gt;"",ROW($AO$2:$AO$97),ROW()+ROWS($AO$2:$AO$97))),
ROW()-ROW($AP$2:$AP$97)+1),COLUMN($AO$2:$AO$97),4)))</f>
        <v>B2303726-002</v>
      </c>
      <c r="AQ8" s="265" t="s">
        <v>162</v>
      </c>
      <c r="AR8" s="266" t="str">
        <f t="shared" ca="1" si="11"/>
        <v>RNA Stock Plate 1</v>
      </c>
      <c r="AS8" s="267" t="str">
        <f t="shared" ca="1" si="21"/>
        <v>RNA Stock Plate 1_C2</v>
      </c>
      <c r="AU8" s="308">
        <f ca="1">VLOOKUP(D8,'TSO500 Booking'!$AK$3:$AN$7,2,TRUE)</f>
        <v>10</v>
      </c>
      <c r="AV8" s="309">
        <f ca="1">VLOOKUP(D8,'TSO500 Booking'!$AK$3:$AN$7,3,TRUE)</f>
        <v>3</v>
      </c>
      <c r="AW8" s="309">
        <f ca="1">VLOOKUP(D8,'TSO500 Booking'!$AK$3:$AN$7,4,TRUE)</f>
        <v>27</v>
      </c>
      <c r="AX8" s="310">
        <f t="shared" ca="1" si="22"/>
        <v>5.4399999999999995</v>
      </c>
      <c r="BC8" s="308" t="s">
        <v>337</v>
      </c>
      <c r="BD8" s="309" t="s">
        <v>1385</v>
      </c>
      <c r="BE8" s="310" t="s">
        <v>337</v>
      </c>
      <c r="BF8" s="308" t="str">
        <f t="shared" ca="1" si="23"/>
        <v>B2301729-003</v>
      </c>
      <c r="BG8" s="31" t="str">
        <f t="shared" ca="1" si="24"/>
        <v>DNA_Qubit1</v>
      </c>
      <c r="BH8" s="31" t="str">
        <f t="shared" ca="1" si="25"/>
        <v>G1</v>
      </c>
      <c r="BI8" s="87" t="str">
        <f t="shared" ca="1" si="26"/>
        <v>DNA_Qubit1_G1</v>
      </c>
      <c r="BJ8" s="308" t="str">
        <f t="shared" ca="1" si="27"/>
        <v>B2303726-002</v>
      </c>
      <c r="BK8" s="86" t="str">
        <f t="shared" ca="1" si="28"/>
        <v>RNA_Qubit1</v>
      </c>
      <c r="BL8" s="309" t="str">
        <f t="shared" ca="1" si="29"/>
        <v>G1</v>
      </c>
      <c r="BM8" s="32" t="str">
        <f t="shared" ca="1" si="30"/>
        <v>RNA_Qubit1_G1</v>
      </c>
      <c r="BN8" s="322" t="str">
        <f t="shared" ca="1" si="12"/>
        <v>RNA_Qubit1_G1</v>
      </c>
      <c r="BT8" t="str">
        <f t="shared" si="13"/>
        <v>BH_B2303726-002</v>
      </c>
      <c r="BU8" t="str">
        <f t="shared" si="14"/>
        <v>2302737</v>
      </c>
      <c r="BV8" t="str">
        <f t="shared" si="15"/>
        <v>G1</v>
      </c>
      <c r="BW8" t="str">
        <f>INDEX(Index_sequences[[#All],[i7 Index Name]],MATCH('TSO500 Script'!W8,Index_sequences[[#All],[Index Primer]],0))</f>
        <v>i7_UDP0103</v>
      </c>
      <c r="BX8" t="str">
        <f>INDEX(Index_sequences[[#All],[i7 Bases for Sample Sheet]],MATCH('TSO500 Script'!W8,Index_sequences[[#All],[Index Primer]],0))</f>
        <v>TCCGTTATGT</v>
      </c>
      <c r="BY8" t="str">
        <f>INDEX(Index_sequences[[#All],[i5 Index Name]],MATCH('TSO500 Script'!W8,Index_sequences[[#All],[Index Primer]],0))</f>
        <v>i5_UDP0103</v>
      </c>
      <c r="BZ8" t="str">
        <f>INDEX(Index_sequences[[#All],[i5 Bases for Sample Sheet NovaSeq 6000 with v1.0 reagent kits, MiSeq, HiSeq 2000/2500, NextSeq 2000 (Sample Sheet v2)]],MATCH('TSO500 Script'!W8,Index_sequences[[#All],[Index Primer]],0))</f>
        <v>TTGTAGTGTA</v>
      </c>
      <c r="CA8" t="str">
        <f>INDEX(Index_sequences[[#All],[i5 Bases for Sample Sheet iSeq, NovaSeq 6000 with v1.5 reagent kits, MiniSeq, NextSeq 500/550, HiSeq 3000/4000/X, NextSeq 2000 (Sample Sheet v1)]],MATCH('TSO500 Script'!W8,Index_sequences[[#All],[Index Primer]],0))</f>
        <v>TACACTACAA</v>
      </c>
      <c r="CB8" t="str">
        <f t="shared" si="31"/>
        <v>TSO500 RNA library prep</v>
      </c>
      <c r="CC8" t="str">
        <f t="shared" si="16"/>
        <v>TSO500 RNA library prep_B2303726-002_UDP0103</v>
      </c>
    </row>
    <row r="9" spans="1:81" x14ac:dyDescent="0.25">
      <c r="A9" s="65" t="str">
        <f>IF(NOT(G9=""),MID('TSO500 Booking'!I16,3,7),"")</f>
        <v>2302737</v>
      </c>
      <c r="B9" t="str">
        <f>CONCATENATE(LEFT('TSO500 Booking'!C16),LEFT('TSO500 Booking'!D16))</f>
        <v>RP</v>
      </c>
      <c r="C9" s="73" t="str">
        <f>IF('TSO500 Booking'!J16="","",'TSO500 Booking'!J16)</f>
        <v>B2303754-002</v>
      </c>
      <c r="D9" s="66">
        <f ca="1">IF(X9=DNA_Analyte,VLOOKUP(C9,'Samples Dilution + Norm'!$C$8:$E$103,3,FALSE),IF(X9=RNA_Analyte,VLOOKUP('TSO500 Script'!C9,'Samples Dilution + Norm'!$S$8:$U$103,3,FALSE)))</f>
        <v>59</v>
      </c>
      <c r="E9" s="302" t="str">
        <f ca="1">IF(X9='Samples Dilution + Norm'!$A$2,VLOOKUP('TSO500 Script'!C9,'TSO500 Script'!$AJ$2:$AM$97,2,FALSE),IF('TSO500 Script'!X9='Samples Dilution + Norm'!$Q$2,VLOOKUP('TSO500 Script'!C9,'TSO500 Script'!AP9:AS104,2,FALSE)))</f>
        <v>D2</v>
      </c>
      <c r="F9" s="202" t="str">
        <f ca="1">IF(X9='Samples Dilution + Norm'!$A$2,VLOOKUP('TSO500 Script'!C9,'TSO500 Script'!$AJ$2:$AM$97,3,FALSE),IF('TSO500 Script'!X9='Samples Dilution + Norm'!$Q$2,VLOOKUP('TSO500 Script'!C9,'TSO500 Script'!AP9:AS104,3,FALSE)))</f>
        <v>RNA Stock Plate 1</v>
      </c>
      <c r="G9" s="71" t="str">
        <f>CONCATENATE('TSO500 Booking'!A16,'TSO500 Booking'!B16)</f>
        <v>H1</v>
      </c>
      <c r="H9" s="196" t="str">
        <f t="shared" si="0"/>
        <v>RNA DILUTION</v>
      </c>
      <c r="I9" s="199" t="str">
        <f t="shared" ca="1" si="1"/>
        <v>H1</v>
      </c>
      <c r="J9" s="362">
        <f t="shared" ca="1" si="17"/>
        <v>3</v>
      </c>
      <c r="K9" s="362">
        <f t="shared" ca="1" si="18"/>
        <v>27</v>
      </c>
      <c r="L9" s="363">
        <f t="shared" si="2"/>
        <v>0</v>
      </c>
      <c r="M9" s="329">
        <f t="shared" si="3"/>
        <v>0</v>
      </c>
      <c r="N9" s="328">
        <f t="shared" ca="1" si="4"/>
        <v>1.6728813559322033</v>
      </c>
      <c r="O9" s="330">
        <f t="shared" ca="1" si="5"/>
        <v>8.8271186440677969</v>
      </c>
      <c r="P9" s="202" t="str">
        <f t="shared" ca="1" si="6"/>
        <v>RNA_Qubit1</v>
      </c>
      <c r="Q9" s="202" t="str">
        <f t="shared" ca="1" si="7"/>
        <v>H1</v>
      </c>
      <c r="R9" s="67" t="s">
        <v>216</v>
      </c>
      <c r="S9" s="335">
        <v>1</v>
      </c>
      <c r="T9" s="202">
        <f ca="1">IF(X9=DNA_Analyte,VLOOKUP(C9,'Samples Dilution + Norm'!$C$8:$M$103,11,FALSE),IF(X9=RNA_Analyte,VLOOKUP('TSO500 Script'!C9,'Samples Dilution + Norm'!$S$8:$Z$103,8,FALSE)))</f>
        <v>20</v>
      </c>
      <c r="U9" s="196" t="str">
        <f>'TSO500 Booking'!$I$3</f>
        <v>Plate B</v>
      </c>
      <c r="V9" s="195" t="str">
        <f>IF(G9="","",INDEX(Index_sequences[Index plate well],MATCH(V8,Index_sequences[Index plate well],0)+1,1))</f>
        <v>H1</v>
      </c>
      <c r="W9" s="68" t="str">
        <f>INDEX(Index_sequences[[#All],[Index Primer]],MATCH(('TSO500 Script'!U9&amp;"_"&amp;'TSO500 Script'!V9),Index_sequences[[#All],[Plate_well]],0))</f>
        <v>UDP0104</v>
      </c>
      <c r="X9" s="68" t="str">
        <f>IF(NOT(G9=""),'TSO500 Booking'!H16,"")</f>
        <v>TSO500 RNA library prep</v>
      </c>
      <c r="Y9" s="72"/>
      <c r="Z9" s="72" t="s">
        <v>338</v>
      </c>
      <c r="AA9" s="327" t="str">
        <f t="array" aca="1" ref="AA9" ca="1">IF(ROW()-ROW($AA$2:$AA$97)+1&gt;ROWS($AC$2:$AC$97)-
COUNTBLANK($AC$2:$AC$97),"",INDIRECT(ADDRESS(SMALL(
(IF($AC$2:$AC$97&lt;&gt;"",ROW($AC$2:$AC$97),ROW()+ROWS($AC$2:$AC$97))),
ROW()-ROW($AA$2:$AA$97)+1),COLUMN($C$2:$C$97),4)))</f>
        <v>B2303754-002</v>
      </c>
      <c r="AB9" t="str">
        <f t="array" aca="1" ref="AB9" ca="1">IF(ROW()-ROW($AB$2:$AB$97)+1&gt;ROWS($AD$2:$AD$97)-
COUNTBLANK($AD$2:$AD$97),"",INDIRECT(ADDRESS(SMALL(
(IF($AD$2:$AD$97&lt;&gt;"",ROW($AD$2:$AD$97),ROW()+ROWS($AD$2:$AD$97))),
ROW()-ROW($AB$2:$AB$97)+1),COLUMN($C$2:$C$97),4)))</f>
        <v>B2302804-003</v>
      </c>
      <c r="AC9" t="str">
        <f t="shared" si="8"/>
        <v>RP_B2303754-002_UDP0104</v>
      </c>
      <c r="AD9" t="str">
        <f t="shared" si="9"/>
        <v/>
      </c>
      <c r="AE9" t="str">
        <f t="shared" si="10"/>
        <v>RP_B2303754-002_RNA_UDP0104</v>
      </c>
      <c r="AI9" s="38" t="str">
        <f ca="1">IF(COUNTIF($AB$2:AB9,AB9)=1,AB9,"")</f>
        <v>B2302804-003</v>
      </c>
      <c r="AJ9" s="237" t="str">
        <f t="array" aca="1" ref="AJ9" ca="1">IF(ROW()-ROW($AJ$2:$AJ$97)+1&gt;ROWS($AI$2:$AI$97)-
COUNTBLANK($AI$2:$AI$97),"",INDIRECT(ADDRESS(SMALL(
(IF($AI$2:$AI$97&lt;&gt;"",ROW($AI$2:$AI$97),ROW()+ROWS($AI$2:$AI$97))),
ROW()-ROW($AJ$2:$AJ$97)+1),COLUMN($AI$2:$AI$97),4)))</f>
        <v>B2302804-003</v>
      </c>
      <c r="AK9" s="265" t="s">
        <v>341</v>
      </c>
      <c r="AL9" s="266" t="str">
        <f t="shared" ca="1" si="19"/>
        <v>DNA Stock Plate 1</v>
      </c>
      <c r="AM9" s="267" t="str">
        <f t="shared" ca="1" si="20"/>
        <v>DNA Stock Plate 1_D2</v>
      </c>
      <c r="AO9" s="38" t="str">
        <f ca="1">IF(COUNTIF($AA$2:AA9,AA9)=1,AA9,"")</f>
        <v>B2303754-002</v>
      </c>
      <c r="AP9" s="39" t="str">
        <f t="array" aca="1" ref="AP9" ca="1">IF(ROW()-ROW($AP$2:$AP$97)+1&gt;ROWS($AO$2:$AO$97)-
COUNTBLANK($AO$2:$AO$97),"",INDIRECT(ADDRESS(SMALL(
(IF($AO$2:$AO$97&lt;&gt;"",ROW($AO$2:$AO$97),ROW()+ROWS($AO$2:$AO$97))),
ROW()-ROW($AP$2:$AP$97)+1),COLUMN($AO$2:$AO$97),4)))</f>
        <v>B2303754-002</v>
      </c>
      <c r="AQ9" s="265" t="s">
        <v>341</v>
      </c>
      <c r="AR9" s="266" t="str">
        <f t="shared" ca="1" si="11"/>
        <v>RNA Stock Plate 1</v>
      </c>
      <c r="AS9" s="267" t="str">
        <f t="shared" ca="1" si="21"/>
        <v>RNA Stock Plate 1_D2</v>
      </c>
      <c r="AU9" s="308">
        <f ca="1">VLOOKUP(D9,'TSO500 Booking'!$AK$3:$AN$7,2,TRUE)</f>
        <v>10</v>
      </c>
      <c r="AV9" s="309">
        <f ca="1">VLOOKUP(D9,'TSO500 Booking'!$AK$3:$AN$7,3,TRUE)</f>
        <v>3</v>
      </c>
      <c r="AW9" s="309">
        <f ca="1">VLOOKUP(D9,'TSO500 Booking'!$AK$3:$AN$7,4,TRUE)</f>
        <v>27</v>
      </c>
      <c r="AX9" s="310">
        <f t="shared" ca="1" si="22"/>
        <v>5.9</v>
      </c>
      <c r="BC9" s="308" t="s">
        <v>338</v>
      </c>
      <c r="BD9" s="309" t="s">
        <v>1385</v>
      </c>
      <c r="BE9" s="310" t="s">
        <v>338</v>
      </c>
      <c r="BF9" s="308" t="str">
        <f t="shared" ca="1" si="23"/>
        <v>B2302804-003</v>
      </c>
      <c r="BG9" s="31" t="str">
        <f t="shared" ca="1" si="24"/>
        <v>DNA_Qubit1</v>
      </c>
      <c r="BH9" s="31" t="str">
        <f t="shared" ca="1" si="25"/>
        <v>H1</v>
      </c>
      <c r="BI9" s="87" t="str">
        <f t="shared" ca="1" si="26"/>
        <v>DNA_Qubit1_H1</v>
      </c>
      <c r="BJ9" s="308" t="str">
        <f t="shared" ca="1" si="27"/>
        <v>B2303754-002</v>
      </c>
      <c r="BK9" s="86" t="str">
        <f t="shared" ca="1" si="28"/>
        <v>RNA_Qubit1</v>
      </c>
      <c r="BL9" s="309" t="str">
        <f t="shared" ca="1" si="29"/>
        <v>H1</v>
      </c>
      <c r="BM9" s="32" t="str">
        <f t="shared" ca="1" si="30"/>
        <v>RNA_Qubit1_H1</v>
      </c>
      <c r="BN9" s="322" t="str">
        <f t="shared" ca="1" si="12"/>
        <v>RNA_Qubit1_H1</v>
      </c>
      <c r="BT9" t="str">
        <f t="shared" si="13"/>
        <v>RP_B2303754-002</v>
      </c>
      <c r="BU9" t="str">
        <f t="shared" si="14"/>
        <v>2302737</v>
      </c>
      <c r="BV9" t="str">
        <f t="shared" si="15"/>
        <v>H1</v>
      </c>
      <c r="BW9" t="str">
        <f>INDEX(Index_sequences[[#All],[i7 Index Name]],MATCH('TSO500 Script'!W9,Index_sequences[[#All],[Index Primer]],0))</f>
        <v>i7_UDP0104</v>
      </c>
      <c r="BX9" t="str">
        <f>INDEX(Index_sequences[[#All],[i7 Bases for Sample Sheet]],MATCH('TSO500 Script'!W9,Index_sequences[[#All],[Index Primer]],0))</f>
        <v>GGTCTATTAA</v>
      </c>
      <c r="BY9" t="str">
        <f>INDEX(Index_sequences[[#All],[i5 Index Name]],MATCH('TSO500 Script'!W9,Index_sequences[[#All],[Index Primer]],0))</f>
        <v>i5_UDP0104</v>
      </c>
      <c r="BZ9" t="str">
        <f>INDEX(Index_sequences[[#All],[i5 Bases for Sample Sheet NovaSeq 6000 with v1.0 reagent kits, MiSeq, HiSeq 2000/2500, NextSeq 2000 (Sample Sheet v2)]],MATCH('TSO500 Script'!W9,Index_sequences[[#All],[Index Primer]],0))</f>
        <v>CCACGACACG</v>
      </c>
      <c r="CA9" t="str">
        <f>INDEX(Index_sequences[[#All],[i5 Bases for Sample Sheet iSeq, NovaSeq 6000 with v1.5 reagent kits, MiniSeq, NextSeq 500/550, HiSeq 3000/4000/X, NextSeq 2000 (Sample Sheet v1)]],MATCH('TSO500 Script'!W9,Index_sequences[[#All],[Index Primer]],0))</f>
        <v>CGTGTCGTGG</v>
      </c>
      <c r="CB9" t="str">
        <f t="shared" si="31"/>
        <v>TSO500 RNA library prep</v>
      </c>
      <c r="CC9" t="str">
        <f t="shared" si="16"/>
        <v>TSO500 RNA library prep_B2303754-002_UDP0104</v>
      </c>
    </row>
    <row r="10" spans="1:81" x14ac:dyDescent="0.25">
      <c r="A10" s="65" t="str">
        <f>IF(NOT(G10=""),MID('TSO500 Booking'!I17,3,7),"")</f>
        <v>2302737</v>
      </c>
      <c r="B10" t="str">
        <f>CONCATENATE(LEFT('TSO500 Booking'!C17),LEFT('TSO500 Booking'!D17))</f>
        <v>CH</v>
      </c>
      <c r="C10" s="73" t="str">
        <f>IF('TSO500 Booking'!J17="","",'TSO500 Booking'!J17)</f>
        <v>B2303778-003</v>
      </c>
      <c r="D10" s="66">
        <f ca="1">IF(X10=DNA_Analyte,VLOOKUP(C10,'Samples Dilution + Norm'!$C$8:$E$103,3,FALSE),IF(X10=RNA_Analyte,VLOOKUP('TSO500 Script'!C10,'Samples Dilution + Norm'!$S$8:$U$103,3,FALSE)))</f>
        <v>0</v>
      </c>
      <c r="E10" s="302" t="str">
        <f ca="1">IF(X10='Samples Dilution + Norm'!$A$2,VLOOKUP('TSO500 Script'!C10,'TSO500 Script'!$AJ$2:$AM$97,2,FALSE),IF('TSO500 Script'!X10='Samples Dilution + Norm'!$Q$2,VLOOKUP('TSO500 Script'!C10,'TSO500 Script'!AP10:AS105,2,FALSE)))</f>
        <v>A3</v>
      </c>
      <c r="F10" s="202" t="str">
        <f ca="1">IF(X10='Samples Dilution + Norm'!$A$2,VLOOKUP('TSO500 Script'!C10,'TSO500 Script'!$AJ$2:$AM$97,3,FALSE),IF('TSO500 Script'!X10='Samples Dilution + Norm'!$Q$2,VLOOKUP('TSO500 Script'!C10,'TSO500 Script'!AP10:AS105,3,FALSE)))</f>
        <v>RNA Stock Plate 1</v>
      </c>
      <c r="G10" s="71" t="str">
        <f>CONCATENATE('TSO500 Booking'!A17,'TSO500 Booking'!B17)</f>
        <v>A2</v>
      </c>
      <c r="H10" s="196" t="str">
        <f t="shared" si="0"/>
        <v>RNA DILUTION</v>
      </c>
      <c r="I10" s="199" t="str">
        <f t="shared" ca="1" si="1"/>
        <v>A2</v>
      </c>
      <c r="J10" s="362">
        <f t="shared" ca="1" si="17"/>
        <v>0</v>
      </c>
      <c r="K10" s="362">
        <f t="shared" ca="1" si="18"/>
        <v>0</v>
      </c>
      <c r="L10" s="363">
        <f t="shared" si="2"/>
        <v>0</v>
      </c>
      <c r="M10" s="329">
        <f t="shared" si="3"/>
        <v>0</v>
      </c>
      <c r="N10" s="328" t="e">
        <f t="shared" ca="1" si="4"/>
        <v>#DIV/0!</v>
      </c>
      <c r="O10" s="330" t="e">
        <f t="shared" ca="1" si="5"/>
        <v>#DIV/0!</v>
      </c>
      <c r="P10" s="202" t="str">
        <f t="shared" ca="1" si="6"/>
        <v>RNA_Qubit1</v>
      </c>
      <c r="Q10" s="202" t="str">
        <f t="shared" ca="1" si="7"/>
        <v>A3</v>
      </c>
      <c r="R10" s="67" t="s">
        <v>216</v>
      </c>
      <c r="S10" s="335">
        <v>1</v>
      </c>
      <c r="T10" s="202">
        <f ca="1">IF(X10=DNA_Analyte,VLOOKUP(C10,'Samples Dilution + Norm'!$C$8:$M$103,11,FALSE),IF(X10=RNA_Analyte,VLOOKUP('TSO500 Script'!C10,'Samples Dilution + Norm'!$S$8:$Z$103,8,FALSE)))</f>
        <v>2.64</v>
      </c>
      <c r="U10" s="196" t="str">
        <f>'TSO500 Booking'!$I$3</f>
        <v>Plate B</v>
      </c>
      <c r="V10" s="195" t="str">
        <f>IF(G10="","",INDEX(Index_sequences[Index plate well],MATCH(V9,Index_sequences[Index plate well],0)+1,1))</f>
        <v>A2</v>
      </c>
      <c r="W10" s="68" t="str">
        <f>INDEX(Index_sequences[[#All],[Index Primer]],MATCH(('TSO500 Script'!U10&amp;"_"&amp;'TSO500 Script'!V10),Index_sequences[[#All],[Plate_well]],0))</f>
        <v>UDP0105</v>
      </c>
      <c r="X10" s="68" t="str">
        <f>IF(NOT(G10=""),'TSO500 Booking'!H17,"")</f>
        <v>TSO500 RNA library prep</v>
      </c>
      <c r="Y10" s="72"/>
      <c r="Z10" s="72" t="s">
        <v>339</v>
      </c>
      <c r="AA10" s="327" t="str">
        <f t="array" aca="1" ref="AA10" ca="1">IF(ROW()-ROW($AA$2:$AA$97)+1&gt;ROWS($AC$2:$AC$97)-
COUNTBLANK($AC$2:$AC$97),"",INDIRECT(ADDRESS(SMALL(
(IF($AC$2:$AC$97&lt;&gt;"",ROW($AC$2:$AC$97),ROW()+ROWS($AC$2:$AC$97))),
ROW()-ROW($AA$2:$AA$97)+1),COLUMN($C$2:$C$97),4)))</f>
        <v>B2303778-003</v>
      </c>
      <c r="AB10" t="str">
        <f t="array" aca="1" ref="AB10" ca="1">IF(ROW()-ROW($AB$2:$AB$97)+1&gt;ROWS($AD$2:$AD$97)-
COUNTBLANK($AD$2:$AD$97),"",INDIRECT(ADDRESS(SMALL(
(IF($AD$2:$AD$97&lt;&gt;"",ROW($AD$2:$AD$97),ROW()+ROWS($AD$2:$AD$97))),
ROW()-ROW($AB$2:$AB$97)+1),COLUMN($C$2:$C$97),4)))</f>
        <v>B2302837-003</v>
      </c>
      <c r="AC10" t="str">
        <f t="shared" si="8"/>
        <v>CH_B2303778-003_UDP0105</v>
      </c>
      <c r="AD10" t="str">
        <f t="shared" si="9"/>
        <v/>
      </c>
      <c r="AE10" t="str">
        <f t="shared" si="10"/>
        <v>CH_B2303778-003_RNA_UDP0105</v>
      </c>
      <c r="AI10" s="38" t="str">
        <f ca="1">IF(COUNTIF($AB$2:AB10,AB10)=1,AB10,"")</f>
        <v>B2302837-003</v>
      </c>
      <c r="AJ10" s="237" t="str">
        <f t="array" aca="1" ref="AJ10" ca="1">IF(ROW()-ROW($AJ$2:$AJ$97)+1&gt;ROWS($AI$2:$AI$97)-
COUNTBLANK($AI$2:$AI$97),"",INDIRECT(ADDRESS(SMALL(
(IF($AI$2:$AI$97&lt;&gt;"",ROW($AI$2:$AI$97),ROW()+ROWS($AI$2:$AI$97))),
ROW()-ROW($AJ$2:$AJ$97)+1),COLUMN($AI$2:$AI$97),4)))</f>
        <v>B2302837-003</v>
      </c>
      <c r="AK10" s="265" t="s">
        <v>472</v>
      </c>
      <c r="AL10" s="266" t="str">
        <f t="shared" ca="1" si="19"/>
        <v>DNA Stock Plate 1</v>
      </c>
      <c r="AM10" s="267" t="str">
        <f t="shared" ca="1" si="20"/>
        <v>DNA Stock Plate 1_A3</v>
      </c>
      <c r="AO10" s="38" t="str">
        <f ca="1">IF(COUNTIF($AA$2:AA10,AA10)=1,AA10,"")</f>
        <v>B2303778-003</v>
      </c>
      <c r="AP10" s="39" t="str">
        <f t="array" aca="1" ref="AP10" ca="1">IF(ROW()-ROW($AP$2:$AP$97)+1&gt;ROWS($AO$2:$AO$97)-
COUNTBLANK($AO$2:$AO$97),"",INDIRECT(ADDRESS(SMALL(
(IF($AO$2:$AO$97&lt;&gt;"",ROW($AO$2:$AO$97),ROW()+ROWS($AO$2:$AO$97))),
ROW()-ROW($AP$2:$AP$97)+1),COLUMN($AO$2:$AO$97),4)))</f>
        <v>B2303778-003</v>
      </c>
      <c r="AQ10" s="265" t="s">
        <v>472</v>
      </c>
      <c r="AR10" s="266" t="str">
        <f t="shared" ca="1" si="11"/>
        <v>RNA Stock Plate 1</v>
      </c>
      <c r="AS10" s="267" t="str">
        <f t="shared" ca="1" si="21"/>
        <v>RNA Stock Plate 1_A3</v>
      </c>
      <c r="AU10" s="308">
        <f ca="1">VLOOKUP(D10,'TSO500 Booking'!$AK$3:$AN$7,2,TRUE)</f>
        <v>0</v>
      </c>
      <c r="AV10" s="309">
        <f ca="1">VLOOKUP(D10,'TSO500 Booking'!$AK$3:$AN$7,3,TRUE)</f>
        <v>0</v>
      </c>
      <c r="AW10" s="309">
        <f ca="1">VLOOKUP(D10,'TSO500 Booking'!$AK$3:$AN$7,4,TRUE)</f>
        <v>0</v>
      </c>
      <c r="AX10" s="310" t="e">
        <f t="shared" ca="1" si="22"/>
        <v>#DIV/0!</v>
      </c>
      <c r="BC10" s="308" t="s">
        <v>339</v>
      </c>
      <c r="BD10" s="309" t="s">
        <v>1385</v>
      </c>
      <c r="BE10" s="310" t="s">
        <v>472</v>
      </c>
      <c r="BF10" s="308" t="str">
        <f t="shared" ca="1" si="23"/>
        <v>B2302837-003</v>
      </c>
      <c r="BG10" s="31" t="str">
        <f t="shared" ca="1" si="24"/>
        <v>DNA_Qubit1</v>
      </c>
      <c r="BH10" s="31" t="str">
        <f t="shared" ca="1" si="25"/>
        <v>A3</v>
      </c>
      <c r="BI10" s="87" t="str">
        <f t="shared" ca="1" si="26"/>
        <v>DNA_Qubit1_A3</v>
      </c>
      <c r="BJ10" s="308" t="str">
        <f t="shared" ca="1" si="27"/>
        <v>B2303778-003</v>
      </c>
      <c r="BK10" s="86" t="str">
        <f t="shared" ca="1" si="28"/>
        <v>RNA_Qubit1</v>
      </c>
      <c r="BL10" s="309" t="str">
        <f t="shared" ca="1" si="29"/>
        <v>A3</v>
      </c>
      <c r="BM10" s="32" t="str">
        <f t="shared" ca="1" si="30"/>
        <v>RNA_Qubit1_A3</v>
      </c>
      <c r="BN10" s="322" t="str">
        <f t="shared" ca="1" si="12"/>
        <v>RNA_Qubit1_A3</v>
      </c>
      <c r="BT10" t="str">
        <f t="shared" si="13"/>
        <v>CH_B2303778-003</v>
      </c>
      <c r="BU10" t="str">
        <f t="shared" si="14"/>
        <v>2302737</v>
      </c>
      <c r="BV10" t="str">
        <f t="shared" si="15"/>
        <v>A2</v>
      </c>
      <c r="BW10" t="str">
        <f>INDEX(Index_sequences[[#All],[i7 Index Name]],MATCH('TSO500 Script'!W10,Index_sequences[[#All],[Index Primer]],0))</f>
        <v>i7_UDP0105</v>
      </c>
      <c r="BX10" t="str">
        <f>INDEX(Index_sequences[[#All],[i7 Bases for Sample Sheet]],MATCH('TSO500 Script'!W10,Index_sequences[[#All],[Index Primer]],0))</f>
        <v>CAGCAATCGT</v>
      </c>
      <c r="BY10" t="str">
        <f>INDEX(Index_sequences[[#All],[i5 Index Name]],MATCH('TSO500 Script'!W10,Index_sequences[[#All],[Index Primer]],0))</f>
        <v>i5_UDP0105</v>
      </c>
      <c r="BZ10" t="str">
        <f>INDEX(Index_sequences[[#All],[i5 Bases for Sample Sheet NovaSeq 6000 with v1.0 reagent kits, MiSeq, HiSeq 2000/2500, NextSeq 2000 (Sample Sheet v2)]],MATCH('TSO500 Script'!W10,Index_sequences[[#All],[Index Primer]],0))</f>
        <v>TGTGATGTAT</v>
      </c>
      <c r="CA10" t="str">
        <f>INDEX(Index_sequences[[#All],[i5 Bases for Sample Sheet iSeq, NovaSeq 6000 with v1.5 reagent kits, MiniSeq, NextSeq 500/550, HiSeq 3000/4000/X, NextSeq 2000 (Sample Sheet v1)]],MATCH('TSO500 Script'!W10,Index_sequences[[#All],[Index Primer]],0))</f>
        <v>ATACATCACA</v>
      </c>
      <c r="CB10" t="str">
        <f t="shared" si="31"/>
        <v>TSO500 RNA library prep</v>
      </c>
      <c r="CC10" t="str">
        <f t="shared" si="16"/>
        <v>TSO500 RNA library prep_B2303778-003_UDP0105</v>
      </c>
    </row>
    <row r="11" spans="1:81" x14ac:dyDescent="0.25">
      <c r="A11" s="65" t="str">
        <f>IF(NOT(G11=""),MID('TSO500 Booking'!I18,3,7),"")</f>
        <v>2302737</v>
      </c>
      <c r="B11" t="str">
        <f>CONCATENATE(LEFT('TSO500 Booking'!C18),LEFT('TSO500 Booking'!D18))</f>
        <v>BW</v>
      </c>
      <c r="C11" s="73" t="str">
        <f>IF('TSO500 Booking'!J18="","",'TSO500 Booking'!J18)</f>
        <v>B2303780-003</v>
      </c>
      <c r="D11" s="66">
        <f ca="1">IF(X11=DNA_Analyte,VLOOKUP(C11,'Samples Dilution + Norm'!$C$8:$E$103,3,FALSE),IF(X11=RNA_Analyte,VLOOKUP('TSO500 Script'!C11,'Samples Dilution + Norm'!$S$8:$U$103,3,FALSE)))</f>
        <v>4.4000000000000004</v>
      </c>
      <c r="E11" s="302" t="str">
        <f ca="1">IF(X11='Samples Dilution + Norm'!$A$2,VLOOKUP('TSO500 Script'!C11,'TSO500 Script'!$AJ$2:$AM$97,2,FALSE),IF('TSO500 Script'!X11='Samples Dilution + Norm'!$Q$2,VLOOKUP('TSO500 Script'!C11,'TSO500 Script'!AP11:AS106,2,FALSE)))</f>
        <v>B3</v>
      </c>
      <c r="F11" s="202" t="str">
        <f ca="1">IF(X11='Samples Dilution + Norm'!$A$2,VLOOKUP('TSO500 Script'!C11,'TSO500 Script'!$AJ$2:$AM$97,3,FALSE),IF('TSO500 Script'!X11='Samples Dilution + Norm'!$Q$2,VLOOKUP('TSO500 Script'!C11,'TSO500 Script'!AP11:AS106,3,FALSE)))</f>
        <v>RNA Stock Plate 1</v>
      </c>
      <c r="G11" s="71" t="str">
        <f>CONCATENATE('TSO500 Booking'!A18,'TSO500 Booking'!B18)</f>
        <v>B2</v>
      </c>
      <c r="H11" s="196" t="str">
        <f t="shared" si="0"/>
        <v>RNA DILUTION</v>
      </c>
      <c r="I11" s="199" t="str">
        <f t="shared" ca="1" si="1"/>
        <v>B2</v>
      </c>
      <c r="J11" s="362">
        <f t="shared" ca="1" si="17"/>
        <v>0</v>
      </c>
      <c r="K11" s="362">
        <f t="shared" ca="1" si="18"/>
        <v>0</v>
      </c>
      <c r="L11" s="363">
        <f t="shared" si="2"/>
        <v>0</v>
      </c>
      <c r="M11" s="329">
        <f t="shared" si="3"/>
        <v>0</v>
      </c>
      <c r="N11" s="328">
        <f t="shared" ca="1" si="4"/>
        <v>22.43181818181818</v>
      </c>
      <c r="O11" s="330">
        <f t="shared" ca="1" si="5"/>
        <v>-11.93181818181818</v>
      </c>
      <c r="P11" s="202" t="str">
        <f t="shared" ca="1" si="6"/>
        <v>RNA_Qubit1</v>
      </c>
      <c r="Q11" s="202" t="str">
        <f t="shared" ca="1" si="7"/>
        <v>B3</v>
      </c>
      <c r="R11" s="67" t="s">
        <v>216</v>
      </c>
      <c r="S11" s="335">
        <v>1</v>
      </c>
      <c r="T11" s="202">
        <f ca="1">IF(X11=DNA_Analyte,VLOOKUP(C11,'Samples Dilution + Norm'!$C$8:$M$103,11,FALSE),IF(X11=RNA_Analyte,VLOOKUP('TSO500 Script'!C11,'Samples Dilution + Norm'!$S$8:$Z$103,8,FALSE)))</f>
        <v>5.62</v>
      </c>
      <c r="U11" s="196" t="str">
        <f>'TSO500 Booking'!$I$3</f>
        <v>Plate B</v>
      </c>
      <c r="V11" s="195" t="str">
        <f>IF(G11="","",INDEX(Index_sequences[Index plate well],MATCH(V10,Index_sequences[Index plate well],0)+1,1))</f>
        <v>B2</v>
      </c>
      <c r="W11" s="68" t="str">
        <f>INDEX(Index_sequences[[#All],[Index Primer]],MATCH(('TSO500 Script'!U11&amp;"_"&amp;'TSO500 Script'!V11),Index_sequences[[#All],[Plate_well]],0))</f>
        <v>UDP0106</v>
      </c>
      <c r="X11" s="68" t="str">
        <f>IF(NOT(G11=""),'TSO500 Booking'!H18,"")</f>
        <v>TSO500 RNA library prep</v>
      </c>
      <c r="Y11" s="72"/>
      <c r="Z11" s="72" t="s">
        <v>340</v>
      </c>
      <c r="AA11" s="327" t="str">
        <f t="array" aca="1" ref="AA11" ca="1">IF(ROW()-ROW($AA$2:$AA$97)+1&gt;ROWS($AC$2:$AC$97)-
COUNTBLANK($AC$2:$AC$97),"",INDIRECT(ADDRESS(SMALL(
(IF($AC$2:$AC$97&lt;&gt;"",ROW($AC$2:$AC$97),ROW()+ROWS($AC$2:$AC$97))),
ROW()-ROW($AA$2:$AA$97)+1),COLUMN($C$2:$C$97),4)))</f>
        <v>B2303780-003</v>
      </c>
      <c r="AB11" t="str">
        <f t="array" aca="1" ref="AB11" ca="1">IF(ROW()-ROW($AB$2:$AB$97)+1&gt;ROWS($AD$2:$AD$97)-
COUNTBLANK($AD$2:$AD$97),"",INDIRECT(ADDRESS(SMALL(
(IF($AD$2:$AD$97&lt;&gt;"",ROW($AD$2:$AD$97),ROW()+ROWS($AD$2:$AD$97))),
ROW()-ROW($AB$2:$AB$97)+1),COLUMN($C$2:$C$97),4)))</f>
        <v>B2302893-002</v>
      </c>
      <c r="AC11" t="str">
        <f t="shared" si="8"/>
        <v>BW_B2303780-003_UDP0106</v>
      </c>
      <c r="AD11" t="str">
        <f t="shared" si="9"/>
        <v/>
      </c>
      <c r="AE11" t="str">
        <f t="shared" si="10"/>
        <v>BW_B2303780-003_RNA_UDP0106</v>
      </c>
      <c r="AI11" s="38" t="str">
        <f ca="1">IF(COUNTIF($AB$2:AB11,AB11)=1,AB11,"")</f>
        <v>B2302893-002</v>
      </c>
      <c r="AJ11" s="237" t="str">
        <f t="array" aca="1" ref="AJ11" ca="1">IF(ROW()-ROW($AJ$2:$AJ$97)+1&gt;ROWS($AI$2:$AI$97)-
COUNTBLANK($AI$2:$AI$97),"",INDIRECT(ADDRESS(SMALL(
(IF($AI$2:$AI$97&lt;&gt;"",ROW($AI$2:$AI$97),ROW()+ROWS($AI$2:$AI$97))),
ROW()-ROW($AJ$2:$AJ$97)+1),COLUMN($AI$2:$AI$97),4)))</f>
        <v>B2302893-002</v>
      </c>
      <c r="AK11" s="265" t="s">
        <v>476</v>
      </c>
      <c r="AL11" s="266" t="str">
        <f t="shared" ca="1" si="19"/>
        <v>DNA Stock Plate 1</v>
      </c>
      <c r="AM11" s="267" t="str">
        <f t="shared" ca="1" si="20"/>
        <v>DNA Stock Plate 1_B3</v>
      </c>
      <c r="AO11" s="38" t="str">
        <f ca="1">IF(COUNTIF($AA$2:AA11,AA11)=1,AA11,"")</f>
        <v>B2303780-003</v>
      </c>
      <c r="AP11" s="39" t="str">
        <f t="array" aca="1" ref="AP11" ca="1">IF(ROW()-ROW($AP$2:$AP$97)+1&gt;ROWS($AO$2:$AO$97)-
COUNTBLANK($AO$2:$AO$97),"",INDIRECT(ADDRESS(SMALL(
(IF($AO$2:$AO$97&lt;&gt;"",ROW($AO$2:$AO$97),ROW()+ROWS($AO$2:$AO$97))),
ROW()-ROW($AP$2:$AP$97)+1),COLUMN($AO$2:$AO$97),4)))</f>
        <v>B2303780-003</v>
      </c>
      <c r="AQ11" s="265" t="s">
        <v>476</v>
      </c>
      <c r="AR11" s="266" t="str">
        <f t="shared" ca="1" si="11"/>
        <v>RNA Stock Plate 1</v>
      </c>
      <c r="AS11" s="267" t="str">
        <f t="shared" ca="1" si="21"/>
        <v>RNA Stock Plate 1_B3</v>
      </c>
      <c r="AU11" s="308">
        <f ca="1">VLOOKUP(D11,'TSO500 Booking'!$AK$3:$AN$7,2,TRUE)</f>
        <v>0</v>
      </c>
      <c r="AV11" s="309">
        <f ca="1">VLOOKUP(D11,'TSO500 Booking'!$AK$3:$AN$7,3,TRUE)</f>
        <v>0</v>
      </c>
      <c r="AW11" s="309">
        <f ca="1">VLOOKUP(D11,'TSO500 Booking'!$AK$3:$AN$7,4,TRUE)</f>
        <v>0</v>
      </c>
      <c r="AX11" s="310" t="e">
        <f t="shared" ca="1" si="22"/>
        <v>#DIV/0!</v>
      </c>
      <c r="BC11" s="308" t="s">
        <v>340</v>
      </c>
      <c r="BD11" s="309" t="s">
        <v>1385</v>
      </c>
      <c r="BE11" s="310" t="s">
        <v>476</v>
      </c>
      <c r="BF11" s="308" t="str">
        <f t="shared" ca="1" si="23"/>
        <v>B2302893-002</v>
      </c>
      <c r="BG11" s="31" t="str">
        <f t="shared" ca="1" si="24"/>
        <v>DNA_Qubit1</v>
      </c>
      <c r="BH11" s="31" t="str">
        <f t="shared" ca="1" si="25"/>
        <v>B3</v>
      </c>
      <c r="BI11" s="87" t="str">
        <f t="shared" ca="1" si="26"/>
        <v>DNA_Qubit1_B3</v>
      </c>
      <c r="BJ11" s="308" t="str">
        <f t="shared" ca="1" si="27"/>
        <v>B2303780-003</v>
      </c>
      <c r="BK11" s="86" t="str">
        <f t="shared" ca="1" si="28"/>
        <v>RNA_Qubit1</v>
      </c>
      <c r="BL11" s="309" t="str">
        <f t="shared" ca="1" si="29"/>
        <v>B3</v>
      </c>
      <c r="BM11" s="32" t="str">
        <f t="shared" ca="1" si="30"/>
        <v>RNA_Qubit1_B3</v>
      </c>
      <c r="BN11" s="322" t="str">
        <f t="shared" ca="1" si="12"/>
        <v>RNA_Qubit1_B3</v>
      </c>
      <c r="BT11" t="str">
        <f t="shared" si="13"/>
        <v>BW_B2303780-003</v>
      </c>
      <c r="BU11" t="str">
        <f t="shared" si="14"/>
        <v>2302737</v>
      </c>
      <c r="BV11" t="str">
        <f t="shared" si="15"/>
        <v>B2</v>
      </c>
      <c r="BW11" t="str">
        <f>INDEX(Index_sequences[[#All],[i7 Index Name]],MATCH('TSO500 Script'!W11,Index_sequences[[#All],[Index Primer]],0))</f>
        <v>i7_UDP0106</v>
      </c>
      <c r="BX11" t="str">
        <f>INDEX(Index_sequences[[#All],[i7 Bases for Sample Sheet]],MATCH('TSO500 Script'!W11,Index_sequences[[#All],[Index Primer]],0))</f>
        <v>TTCTGTAGAA</v>
      </c>
      <c r="BY11" t="str">
        <f>INDEX(Index_sequences[[#All],[i5 Index Name]],MATCH('TSO500 Script'!W11,Index_sequences[[#All],[Index Primer]],0))</f>
        <v>i5_UDP0106</v>
      </c>
      <c r="BZ11" t="str">
        <f>INDEX(Index_sequences[[#All],[i5 Bases for Sample Sheet NovaSeq 6000 with v1.0 reagent kits, MiSeq, HiSeq 2000/2500, NextSeq 2000 (Sample Sheet v2)]],MATCH('TSO500 Script'!W11,Index_sequences[[#All],[Index Primer]],0))</f>
        <v>GAGCGCAATA</v>
      </c>
      <c r="CA11" t="str">
        <f>INDEX(Index_sequences[[#All],[i5 Bases for Sample Sheet iSeq, NovaSeq 6000 with v1.5 reagent kits, MiniSeq, NextSeq 500/550, HiSeq 3000/4000/X, NextSeq 2000 (Sample Sheet v1)]],MATCH('TSO500 Script'!W11,Index_sequences[[#All],[Index Primer]],0))</f>
        <v>TATTGCGCTC</v>
      </c>
      <c r="CB11" t="str">
        <f t="shared" si="31"/>
        <v>TSO500 RNA library prep</v>
      </c>
      <c r="CC11" t="str">
        <f t="shared" si="16"/>
        <v>TSO500 RNA library prep_B2303780-003_UDP0106</v>
      </c>
    </row>
    <row r="12" spans="1:81" x14ac:dyDescent="0.25">
      <c r="A12" s="65" t="str">
        <f>IF(NOT(G12=""),MID('TSO500 Booking'!I19,3,7),"")</f>
        <v>2302737</v>
      </c>
      <c r="B12" t="str">
        <f>CONCATENATE(LEFT('TSO500 Booking'!C19),LEFT('TSO500 Booking'!D19))</f>
        <v>CH</v>
      </c>
      <c r="C12" s="73" t="str">
        <f>IF('TSO500 Booking'!J19="","",'TSO500 Booking'!J19)</f>
        <v>B2303831-003</v>
      </c>
      <c r="D12" s="66">
        <f ca="1">IF(X12=DNA_Analyte,VLOOKUP(C12,'Samples Dilution + Norm'!$C$8:$E$103,3,FALSE),IF(X12=RNA_Analyte,VLOOKUP('TSO500 Script'!C12,'Samples Dilution + Norm'!$S$8:$U$103,3,FALSE)))</f>
        <v>50.2</v>
      </c>
      <c r="E12" s="302" t="str">
        <f ca="1">IF(X12='Samples Dilution + Norm'!$A$2,VLOOKUP('TSO500 Script'!C12,'TSO500 Script'!$AJ$2:$AM$97,2,FALSE),IF('TSO500 Script'!X12='Samples Dilution + Norm'!$Q$2,VLOOKUP('TSO500 Script'!C12,'TSO500 Script'!AP12:AS107,2,FALSE)))</f>
        <v>C3</v>
      </c>
      <c r="F12" s="202" t="str">
        <f ca="1">IF(X12='Samples Dilution + Norm'!$A$2,VLOOKUP('TSO500 Script'!C12,'TSO500 Script'!$AJ$2:$AM$97,3,FALSE),IF('TSO500 Script'!X12='Samples Dilution + Norm'!$Q$2,VLOOKUP('TSO500 Script'!C12,'TSO500 Script'!AP12:AS107,3,FALSE)))</f>
        <v>RNA Stock Plate 1</v>
      </c>
      <c r="G12" s="71" t="str">
        <f>CONCATENATE('TSO500 Booking'!A19,'TSO500 Booking'!B19)</f>
        <v>C2</v>
      </c>
      <c r="H12" s="196" t="str">
        <f t="shared" si="0"/>
        <v>RNA DILUTION</v>
      </c>
      <c r="I12" s="199" t="str">
        <f t="shared" ca="1" si="1"/>
        <v>C2</v>
      </c>
      <c r="J12" s="362">
        <f t="shared" ca="1" si="17"/>
        <v>3</v>
      </c>
      <c r="K12" s="362">
        <f t="shared" ca="1" si="18"/>
        <v>27</v>
      </c>
      <c r="L12" s="363">
        <f t="shared" si="2"/>
        <v>0</v>
      </c>
      <c r="M12" s="329">
        <f t="shared" si="3"/>
        <v>0</v>
      </c>
      <c r="N12" s="328">
        <f t="shared" ca="1" si="4"/>
        <v>1.9661354581673307</v>
      </c>
      <c r="O12" s="330">
        <f t="shared" ca="1" si="5"/>
        <v>8.5338645418326688</v>
      </c>
      <c r="P12" s="202" t="str">
        <f t="shared" ca="1" si="6"/>
        <v>RNA_Qubit1</v>
      </c>
      <c r="Q12" s="202" t="str">
        <f t="shared" ca="1" si="7"/>
        <v>C3</v>
      </c>
      <c r="R12" s="67" t="s">
        <v>216</v>
      </c>
      <c r="S12" s="335">
        <v>1</v>
      </c>
      <c r="T12" s="202">
        <f ca="1">IF(X12=DNA_Analyte,VLOOKUP(C12,'Samples Dilution + Norm'!$C$8:$M$103,11,FALSE),IF(X12=RNA_Analyte,VLOOKUP('TSO500 Script'!C12,'Samples Dilution + Norm'!$S$8:$Z$103,8,FALSE)))</f>
        <v>14.4</v>
      </c>
      <c r="U12" s="196" t="str">
        <f>'TSO500 Booking'!$I$3</f>
        <v>Plate B</v>
      </c>
      <c r="V12" s="195" t="str">
        <f>IF(G12="","",INDEX(Index_sequences[Index plate well],MATCH(V11,Index_sequences[Index plate well],0)+1,1))</f>
        <v>C2</v>
      </c>
      <c r="W12" s="68" t="str">
        <f>INDEX(Index_sequences[[#All],[Index Primer]],MATCH(('TSO500 Script'!U12&amp;"_"&amp;'TSO500 Script'!V12),Index_sequences[[#All],[Plate_well]],0))</f>
        <v>UDP0107</v>
      </c>
      <c r="X12" s="68" t="str">
        <f>IF(NOT(G12=""),'TSO500 Booking'!H19,"")</f>
        <v>TSO500 RNA library prep</v>
      </c>
      <c r="Y12" s="72"/>
      <c r="Z12" s="72" t="s">
        <v>162</v>
      </c>
      <c r="AA12" s="327" t="str">
        <f t="array" aca="1" ref="AA12" ca="1">IF(ROW()-ROW($AA$2:$AA$97)+1&gt;ROWS($AC$2:$AC$97)-
COUNTBLANK($AC$2:$AC$97),"",INDIRECT(ADDRESS(SMALL(
(IF($AC$2:$AC$97&lt;&gt;"",ROW($AC$2:$AC$97),ROW()+ROWS($AC$2:$AC$97))),
ROW()-ROW($AA$2:$AA$97)+1),COLUMN($C$2:$C$97),4)))</f>
        <v>B2303831-003</v>
      </c>
      <c r="AB12" t="str">
        <f t="array" aca="1" ref="AB12" ca="1">IF(ROW()-ROW($AB$2:$AB$97)+1&gt;ROWS($AD$2:$AD$97)-
COUNTBLANK($AD$2:$AD$97),"",INDIRECT(ADDRESS(SMALL(
(IF($AD$2:$AD$97&lt;&gt;"",ROW($AD$2:$AD$97),ROW()+ROWS($AD$2:$AD$97))),
ROW()-ROW($AB$2:$AB$97)+1),COLUMN($C$2:$C$97),4)))</f>
        <v>B2303093-003</v>
      </c>
      <c r="AC12" t="str">
        <f t="shared" si="8"/>
        <v>CH_B2303831-003_UDP0107</v>
      </c>
      <c r="AD12" t="str">
        <f t="shared" si="9"/>
        <v/>
      </c>
      <c r="AE12" t="str">
        <f t="shared" si="10"/>
        <v>CH_B2303831-003_RNA_UDP0107</v>
      </c>
      <c r="AI12" s="38" t="str">
        <f ca="1">IF(COUNTIF($AB$2:AB12,AB12)=1,AB12,"")</f>
        <v>B2303093-003</v>
      </c>
      <c r="AJ12" s="237" t="str">
        <f t="array" aca="1" ref="AJ12" ca="1">IF(ROW()-ROW($AJ$2:$AJ$97)+1&gt;ROWS($AI$2:$AI$97)-
COUNTBLANK($AI$2:$AI$97),"",INDIRECT(ADDRESS(SMALL(
(IF($AI$2:$AI$97&lt;&gt;"",ROW($AI$2:$AI$97),ROW()+ROWS($AI$2:$AI$97))),
ROW()-ROW($AJ$2:$AJ$97)+1),COLUMN($AI$2:$AI$97),4)))</f>
        <v>B2303093-003</v>
      </c>
      <c r="AK12" s="265" t="s">
        <v>478</v>
      </c>
      <c r="AL12" s="266" t="str">
        <f t="shared" ca="1" si="19"/>
        <v>DNA Stock Plate 1</v>
      </c>
      <c r="AM12" s="267" t="str">
        <f t="shared" ca="1" si="20"/>
        <v>DNA Stock Plate 1_C3</v>
      </c>
      <c r="AO12" s="38" t="str">
        <f ca="1">IF(COUNTIF($AA$2:AA12,AA12)=1,AA12,"")</f>
        <v>B2303831-003</v>
      </c>
      <c r="AP12" s="39" t="str">
        <f t="array" aca="1" ref="AP12" ca="1">IF(ROW()-ROW($AP$2:$AP$97)+1&gt;ROWS($AO$2:$AO$97)-
COUNTBLANK($AO$2:$AO$97),"",INDIRECT(ADDRESS(SMALL(
(IF($AO$2:$AO$97&lt;&gt;"",ROW($AO$2:$AO$97),ROW()+ROWS($AO$2:$AO$97))),
ROW()-ROW($AP$2:$AP$97)+1),COLUMN($AO$2:$AO$97),4)))</f>
        <v>B2303831-003</v>
      </c>
      <c r="AQ12" s="265" t="s">
        <v>478</v>
      </c>
      <c r="AR12" s="266" t="str">
        <f t="shared" ca="1" si="11"/>
        <v>RNA Stock Plate 1</v>
      </c>
      <c r="AS12" s="267" t="str">
        <f t="shared" ca="1" si="21"/>
        <v>RNA Stock Plate 1_C3</v>
      </c>
      <c r="AU12" s="308">
        <f ca="1">VLOOKUP(D12,'TSO500 Booking'!$AK$3:$AN$7,2,TRUE)</f>
        <v>10</v>
      </c>
      <c r="AV12" s="309">
        <f ca="1">VLOOKUP(D12,'TSO500 Booking'!$AK$3:$AN$7,3,TRUE)</f>
        <v>3</v>
      </c>
      <c r="AW12" s="309">
        <f ca="1">VLOOKUP(D12,'TSO500 Booking'!$AK$3:$AN$7,4,TRUE)</f>
        <v>27</v>
      </c>
      <c r="AX12" s="310">
        <f t="shared" ca="1" si="22"/>
        <v>5.0200000000000005</v>
      </c>
      <c r="BC12" s="308" t="s">
        <v>162</v>
      </c>
      <c r="BD12" s="309" t="s">
        <v>1385</v>
      </c>
      <c r="BE12" s="310" t="s">
        <v>478</v>
      </c>
      <c r="BF12" s="308" t="str">
        <f t="shared" ca="1" si="23"/>
        <v>B2303093-003</v>
      </c>
      <c r="BG12" s="31" t="str">
        <f t="shared" ca="1" si="24"/>
        <v>DNA_Qubit1</v>
      </c>
      <c r="BH12" s="31" t="str">
        <f t="shared" ca="1" si="25"/>
        <v>C3</v>
      </c>
      <c r="BI12" s="87" t="str">
        <f t="shared" ca="1" si="26"/>
        <v>DNA_Qubit1_C3</v>
      </c>
      <c r="BJ12" s="308" t="str">
        <f t="shared" ca="1" si="27"/>
        <v>B2303831-003</v>
      </c>
      <c r="BK12" s="86" t="str">
        <f t="shared" ca="1" si="28"/>
        <v>RNA_Qubit1</v>
      </c>
      <c r="BL12" s="309" t="str">
        <f t="shared" ca="1" si="29"/>
        <v>C3</v>
      </c>
      <c r="BM12" s="32" t="str">
        <f t="shared" ca="1" si="30"/>
        <v>RNA_Qubit1_C3</v>
      </c>
      <c r="BN12" s="322" t="str">
        <f t="shared" ca="1" si="12"/>
        <v>RNA_Qubit1_C3</v>
      </c>
      <c r="BT12" t="str">
        <f t="shared" si="13"/>
        <v>CH_B2303831-003</v>
      </c>
      <c r="BU12" t="str">
        <f t="shared" si="14"/>
        <v>2302737</v>
      </c>
      <c r="BV12" t="str">
        <f t="shared" si="15"/>
        <v>C2</v>
      </c>
      <c r="BW12" t="str">
        <f>INDEX(Index_sequences[[#All],[i7 Index Name]],MATCH('TSO500 Script'!W12,Index_sequences[[#All],[Index Primer]],0))</f>
        <v>i7_UDP0107</v>
      </c>
      <c r="BX12" t="str">
        <f>INDEX(Index_sequences[[#All],[i7 Bases for Sample Sheet]],MATCH('TSO500 Script'!W12,Index_sequences[[#All],[Index Primer]],0))</f>
        <v>GAACGCAATA</v>
      </c>
      <c r="BY12" t="str">
        <f>INDEX(Index_sequences[[#All],[i5 Index Name]],MATCH('TSO500 Script'!W12,Index_sequences[[#All],[Index Primer]],0))</f>
        <v>i5_UDP0107</v>
      </c>
      <c r="BZ12" t="str">
        <f>INDEX(Index_sequences[[#All],[i5 Bases for Sample Sheet NovaSeq 6000 with v1.0 reagent kits, MiSeq, HiSeq 2000/2500, NextSeq 2000 (Sample Sheet v2)]],MATCH('TSO500 Script'!W12,Index_sequences[[#All],[Index Primer]],0))</f>
        <v>ATCTTACTGT</v>
      </c>
      <c r="CA12" t="str">
        <f>INDEX(Index_sequences[[#All],[i5 Bases for Sample Sheet iSeq, NovaSeq 6000 with v1.5 reagent kits, MiniSeq, NextSeq 500/550, HiSeq 3000/4000/X, NextSeq 2000 (Sample Sheet v1)]],MATCH('TSO500 Script'!W12,Index_sequences[[#All],[Index Primer]],0))</f>
        <v>ACAGTAAGAT</v>
      </c>
      <c r="CB12" t="str">
        <f t="shared" si="31"/>
        <v>TSO500 RNA library prep</v>
      </c>
      <c r="CC12" t="str">
        <f t="shared" si="16"/>
        <v>TSO500 RNA library prep_B2303831-003_UDP0107</v>
      </c>
    </row>
    <row r="13" spans="1:81" x14ac:dyDescent="0.25">
      <c r="A13" s="65" t="str">
        <f>IF(NOT(G13=""),MID('TSO500 Booking'!I20,3,7),"")</f>
        <v>2302737</v>
      </c>
      <c r="B13" t="str">
        <f>CONCATENATE(LEFT('TSO500 Booking'!C20),LEFT('TSO500 Booking'!D20))</f>
        <v>CB</v>
      </c>
      <c r="C13" s="73" t="str">
        <f>IF('TSO500 Booking'!J20="","",'TSO500 Booking'!J20)</f>
        <v>B2303853-003</v>
      </c>
      <c r="D13" s="66">
        <f ca="1">IF(X13=DNA_Analyte,VLOOKUP(C13,'Samples Dilution + Norm'!$C$8:$E$103,3,FALSE),IF(X13=RNA_Analyte,VLOOKUP('TSO500 Script'!C13,'Samples Dilution + Norm'!$S$8:$U$103,3,FALSE)))</f>
        <v>88.2</v>
      </c>
      <c r="E13" s="302" t="str">
        <f ca="1">IF(X13='Samples Dilution + Norm'!$A$2,VLOOKUP('TSO500 Script'!C13,'TSO500 Script'!$AJ$2:$AM$97,2,FALSE),IF('TSO500 Script'!X13='Samples Dilution + Norm'!$Q$2,VLOOKUP('TSO500 Script'!C13,'TSO500 Script'!AP13:AS108,2,FALSE)))</f>
        <v>D3</v>
      </c>
      <c r="F13" s="202" t="str">
        <f ca="1">IF(X13='Samples Dilution + Norm'!$A$2,VLOOKUP('TSO500 Script'!C13,'TSO500 Script'!$AJ$2:$AM$97,3,FALSE),IF('TSO500 Script'!X13='Samples Dilution + Norm'!$Q$2,VLOOKUP('TSO500 Script'!C13,'TSO500 Script'!AP13:AS108,3,FALSE)))</f>
        <v>RNA Stock Plate 1</v>
      </c>
      <c r="G13" s="71" t="str">
        <f>CONCATENATE('TSO500 Booking'!A20,'TSO500 Booking'!B20)</f>
        <v>D2</v>
      </c>
      <c r="H13" s="196" t="str">
        <f t="shared" si="0"/>
        <v>RNA DILUTION</v>
      </c>
      <c r="I13" s="199" t="str">
        <f t="shared" ca="1" si="1"/>
        <v>D2</v>
      </c>
      <c r="J13" s="362">
        <f t="shared" ca="1" si="17"/>
        <v>3</v>
      </c>
      <c r="K13" s="362">
        <f t="shared" ca="1" si="18"/>
        <v>27</v>
      </c>
      <c r="L13" s="363">
        <f t="shared" si="2"/>
        <v>0</v>
      </c>
      <c r="M13" s="329">
        <f t="shared" si="3"/>
        <v>0</v>
      </c>
      <c r="N13" s="328">
        <f t="shared" ca="1" si="4"/>
        <v>1.1190476190476191</v>
      </c>
      <c r="O13" s="330">
        <f t="shared" ca="1" si="5"/>
        <v>9.3809523809523814</v>
      </c>
      <c r="P13" s="202" t="str">
        <f t="shared" ca="1" si="6"/>
        <v>RNA_Qubit1</v>
      </c>
      <c r="Q13" s="202" t="str">
        <f t="shared" ca="1" si="7"/>
        <v>D3</v>
      </c>
      <c r="R13" s="67" t="s">
        <v>216</v>
      </c>
      <c r="S13" s="335">
        <v>1</v>
      </c>
      <c r="T13" s="202">
        <f ca="1">IF(X13=DNA_Analyte,VLOOKUP(C13,'Samples Dilution + Norm'!$C$8:$M$103,11,FALSE),IF(X13=RNA_Analyte,VLOOKUP('TSO500 Script'!C13,'Samples Dilution + Norm'!$S$8:$Z$103,8,FALSE)))</f>
        <v>17.100000000000001</v>
      </c>
      <c r="U13" s="196" t="str">
        <f>'TSO500 Booking'!$I$3</f>
        <v>Plate B</v>
      </c>
      <c r="V13" s="195" t="str">
        <f>IF(G13="","",INDEX(Index_sequences[Index plate well],MATCH(V12,Index_sequences[Index plate well],0)+1,1))</f>
        <v>D2</v>
      </c>
      <c r="W13" s="68" t="str">
        <f>INDEX(Index_sequences[[#All],[Index Primer]],MATCH(('TSO500 Script'!U13&amp;"_"&amp;'TSO500 Script'!V13),Index_sequences[[#All],[Plate_well]],0))</f>
        <v>UDP0108</v>
      </c>
      <c r="X13" s="68" t="str">
        <f>IF(NOT(G13=""),'TSO500 Booking'!H20,"")</f>
        <v>TSO500 RNA library prep</v>
      </c>
      <c r="Y13" s="72"/>
      <c r="Z13" s="72" t="s">
        <v>341</v>
      </c>
      <c r="AA13" s="327" t="str">
        <f t="array" aca="1" ref="AA13" ca="1">IF(ROW()-ROW($AA$2:$AA$97)+1&gt;ROWS($AC$2:$AC$97)-
COUNTBLANK($AC$2:$AC$97),"",INDIRECT(ADDRESS(SMALL(
(IF($AC$2:$AC$97&lt;&gt;"",ROW($AC$2:$AC$97),ROW()+ROWS($AC$2:$AC$97))),
ROW()-ROW($AA$2:$AA$97)+1),COLUMN($C$2:$C$97),4)))</f>
        <v>B2303853-003</v>
      </c>
      <c r="AB13" t="str">
        <f t="array" aca="1" ref="AB13" ca="1">IF(ROW()-ROW($AB$2:$AB$97)+1&gt;ROWS($AD$2:$AD$97)-
COUNTBLANK($AD$2:$AD$97),"",INDIRECT(ADDRESS(SMALL(
(IF($AD$2:$AD$97&lt;&gt;"",ROW($AD$2:$AD$97),ROW()+ROWS($AD$2:$AD$97))),
ROW()-ROW($AB$2:$AB$97)+1),COLUMN($C$2:$C$97),4)))</f>
        <v>B2303194-003</v>
      </c>
      <c r="AC13" t="str">
        <f t="shared" si="8"/>
        <v>CB_B2303853-003_UDP0108</v>
      </c>
      <c r="AD13" t="str">
        <f t="shared" si="9"/>
        <v/>
      </c>
      <c r="AE13" t="str">
        <f t="shared" si="10"/>
        <v>CB_B2303853-003_RNA_UDP0108</v>
      </c>
      <c r="AI13" s="38" t="str">
        <f ca="1">IF(COUNTIF($AB$2:AB13,AB13)=1,AB13,"")</f>
        <v>B2303194-003</v>
      </c>
      <c r="AJ13" s="237" t="str">
        <f t="array" aca="1" ref="AJ13" ca="1">IF(ROW()-ROW($AJ$2:$AJ$97)+1&gt;ROWS($AI$2:$AI$97)-
COUNTBLANK($AI$2:$AI$97),"",INDIRECT(ADDRESS(SMALL(
(IF($AI$2:$AI$97&lt;&gt;"",ROW($AI$2:$AI$97),ROW()+ROWS($AI$2:$AI$97))),
ROW()-ROW($AJ$2:$AJ$97)+1),COLUMN($AI$2:$AI$97),4)))</f>
        <v>B2303194-003</v>
      </c>
      <c r="AK13" s="265" t="s">
        <v>482</v>
      </c>
      <c r="AL13" s="266" t="str">
        <f t="shared" ca="1" si="19"/>
        <v>DNA Stock Plate 1</v>
      </c>
      <c r="AM13" s="267" t="str">
        <f t="shared" ca="1" si="20"/>
        <v>DNA Stock Plate 1_D3</v>
      </c>
      <c r="AO13" s="38" t="str">
        <f ca="1">IF(COUNTIF($AA$2:AA13,AA13)=1,AA13,"")</f>
        <v>B2303853-003</v>
      </c>
      <c r="AP13" s="39" t="str">
        <f t="array" aca="1" ref="AP13" ca="1">IF(ROW()-ROW($AP$2:$AP$97)+1&gt;ROWS($AO$2:$AO$97)-
COUNTBLANK($AO$2:$AO$97),"",INDIRECT(ADDRESS(SMALL(
(IF($AO$2:$AO$97&lt;&gt;"",ROW($AO$2:$AO$97),ROW()+ROWS($AO$2:$AO$97))),
ROW()-ROW($AP$2:$AP$97)+1),COLUMN($AO$2:$AO$97),4)))</f>
        <v>B2303853-003</v>
      </c>
      <c r="AQ13" s="265" t="s">
        <v>482</v>
      </c>
      <c r="AR13" s="266" t="str">
        <f t="shared" ca="1" si="11"/>
        <v>RNA Stock Plate 1</v>
      </c>
      <c r="AS13" s="267" t="str">
        <f t="shared" ca="1" si="21"/>
        <v>RNA Stock Plate 1_D3</v>
      </c>
      <c r="AU13" s="308">
        <f ca="1">VLOOKUP(D13,'TSO500 Booking'!$AK$3:$AN$7,2,TRUE)</f>
        <v>10</v>
      </c>
      <c r="AV13" s="309">
        <f ca="1">VLOOKUP(D13,'TSO500 Booking'!$AK$3:$AN$7,3,TRUE)</f>
        <v>3</v>
      </c>
      <c r="AW13" s="309">
        <f ca="1">VLOOKUP(D13,'TSO500 Booking'!$AK$3:$AN$7,4,TRUE)</f>
        <v>27</v>
      </c>
      <c r="AX13" s="310">
        <f t="shared" ca="1" si="22"/>
        <v>8.82</v>
      </c>
      <c r="BC13" s="308" t="s">
        <v>341</v>
      </c>
      <c r="BD13" s="309" t="s">
        <v>1385</v>
      </c>
      <c r="BE13" s="310" t="s">
        <v>482</v>
      </c>
      <c r="BF13" s="308" t="str">
        <f t="shared" ca="1" si="23"/>
        <v>B2303194-003</v>
      </c>
      <c r="BG13" s="31" t="str">
        <f t="shared" ca="1" si="24"/>
        <v>DNA_Qubit1</v>
      </c>
      <c r="BH13" s="31" t="str">
        <f t="shared" ca="1" si="25"/>
        <v>D3</v>
      </c>
      <c r="BI13" s="87" t="str">
        <f t="shared" ca="1" si="26"/>
        <v>DNA_Qubit1_D3</v>
      </c>
      <c r="BJ13" s="308" t="str">
        <f t="shared" ca="1" si="27"/>
        <v>B2303853-003</v>
      </c>
      <c r="BK13" s="86" t="str">
        <f t="shared" ca="1" si="28"/>
        <v>RNA_Qubit1</v>
      </c>
      <c r="BL13" s="309" t="str">
        <f t="shared" ca="1" si="29"/>
        <v>D3</v>
      </c>
      <c r="BM13" s="32" t="str">
        <f t="shared" ca="1" si="30"/>
        <v>RNA_Qubit1_D3</v>
      </c>
      <c r="BN13" s="322" t="str">
        <f t="shared" ca="1" si="12"/>
        <v>RNA_Qubit1_D3</v>
      </c>
      <c r="BT13" t="str">
        <f t="shared" si="13"/>
        <v>CB_B2303853-003</v>
      </c>
      <c r="BU13" t="str">
        <f t="shared" si="14"/>
        <v>2302737</v>
      </c>
      <c r="BV13" t="str">
        <f t="shared" si="15"/>
        <v>D2</v>
      </c>
      <c r="BW13" t="str">
        <f>INDEX(Index_sequences[[#All],[i7 Index Name]],MATCH('TSO500 Script'!W13,Index_sequences[[#All],[Index Primer]],0))</f>
        <v>i7_UDP0108</v>
      </c>
      <c r="BX13" t="str">
        <f>INDEX(Index_sequences[[#All],[i7 Bases for Sample Sheet]],MATCH('TSO500 Script'!W13,Index_sequences[[#All],[Index Primer]],0))</f>
        <v>AGTACTCATG</v>
      </c>
      <c r="BY13" t="str">
        <f>INDEX(Index_sequences[[#All],[i5 Index Name]],MATCH('TSO500 Script'!W13,Index_sequences[[#All],[Index Primer]],0))</f>
        <v>i5_UDP0108</v>
      </c>
      <c r="BZ13" t="str">
        <f>INDEX(Index_sequences[[#All],[i5 Bases for Sample Sheet NovaSeq 6000 with v1.0 reagent kits, MiSeq, HiSeq 2000/2500, NextSeq 2000 (Sample Sheet v2)]],MATCH('TSO500 Script'!W13,Index_sequences[[#All],[Index Primer]],0))</f>
        <v>ATGTCGTGGT</v>
      </c>
      <c r="CA13" t="str">
        <f>INDEX(Index_sequences[[#All],[i5 Bases for Sample Sheet iSeq, NovaSeq 6000 with v1.5 reagent kits, MiniSeq, NextSeq 500/550, HiSeq 3000/4000/X, NextSeq 2000 (Sample Sheet v1)]],MATCH('TSO500 Script'!W13,Index_sequences[[#All],[Index Primer]],0))</f>
        <v>ACCACGACAT</v>
      </c>
      <c r="CB13" t="str">
        <f t="shared" si="31"/>
        <v>TSO500 RNA library prep</v>
      </c>
      <c r="CC13" t="str">
        <f t="shared" si="16"/>
        <v>TSO500 RNA library prep_B2303853-003_UDP0108</v>
      </c>
    </row>
    <row r="14" spans="1:81" x14ac:dyDescent="0.25">
      <c r="A14" s="65" t="str">
        <f>IF(NOT(G14=""),MID('TSO500 Booking'!I21,3,7),"")</f>
        <v>2302737</v>
      </c>
      <c r="B14" t="str">
        <f>CONCATENATE(LEFT('TSO500 Booking'!C21),LEFT('TSO500 Booking'!D21))</f>
        <v>SG</v>
      </c>
      <c r="C14" s="73" t="str">
        <f>IF('TSO500 Booking'!J21="","",'TSO500 Booking'!J21)</f>
        <v>B2303857-003</v>
      </c>
      <c r="D14" s="66">
        <f ca="1">IF(X14=DNA_Analyte,VLOOKUP(C14,'Samples Dilution + Norm'!$C$8:$E$103,3,FALSE),IF(X14=RNA_Analyte,VLOOKUP('TSO500 Script'!C14,'Samples Dilution + Norm'!$S$8:$U$103,3,FALSE)))</f>
        <v>11.6</v>
      </c>
      <c r="E14" s="302" t="str">
        <f ca="1">IF(X14='Samples Dilution + Norm'!$A$2,VLOOKUP('TSO500 Script'!C14,'TSO500 Script'!$AJ$2:$AM$97,2,FALSE),IF('TSO500 Script'!X14='Samples Dilution + Norm'!$Q$2,VLOOKUP('TSO500 Script'!C14,'TSO500 Script'!AP14:AS109,2,FALSE)))</f>
        <v>A4</v>
      </c>
      <c r="F14" s="202" t="str">
        <f ca="1">IF(X14='Samples Dilution + Norm'!$A$2,VLOOKUP('TSO500 Script'!C14,'TSO500 Script'!$AJ$2:$AM$97,3,FALSE),IF('TSO500 Script'!X14='Samples Dilution + Norm'!$Q$2,VLOOKUP('TSO500 Script'!C14,'TSO500 Script'!AP14:AS109,3,FALSE)))</f>
        <v>RNA Stock Plate 1</v>
      </c>
      <c r="G14" s="71" t="str">
        <f>CONCATENATE('TSO500 Booking'!A21,'TSO500 Booking'!B21)</f>
        <v>E2</v>
      </c>
      <c r="H14" s="196" t="str">
        <f t="shared" si="0"/>
        <v>RNA DILUTION</v>
      </c>
      <c r="I14" s="199" t="str">
        <f t="shared" ca="1" si="1"/>
        <v>E2</v>
      </c>
      <c r="J14" s="362">
        <f t="shared" ca="1" si="17"/>
        <v>0</v>
      </c>
      <c r="K14" s="362">
        <f t="shared" ca="1" si="18"/>
        <v>0</v>
      </c>
      <c r="L14" s="363">
        <f t="shared" si="2"/>
        <v>0</v>
      </c>
      <c r="M14" s="329">
        <f t="shared" si="3"/>
        <v>0</v>
      </c>
      <c r="N14" s="328">
        <f t="shared" ca="1" si="4"/>
        <v>8.5086206896551726</v>
      </c>
      <c r="O14" s="330">
        <f t="shared" ca="1" si="5"/>
        <v>1.9913793103448274</v>
      </c>
      <c r="P14" s="202" t="str">
        <f t="shared" ca="1" si="6"/>
        <v>RNA_Qubit1</v>
      </c>
      <c r="Q14" s="202" t="str">
        <f t="shared" ca="1" si="7"/>
        <v>E3</v>
      </c>
      <c r="R14" s="67" t="s">
        <v>216</v>
      </c>
      <c r="S14" s="335">
        <v>1</v>
      </c>
      <c r="T14" s="202">
        <f ca="1">IF(X14=DNA_Analyte,VLOOKUP(C14,'Samples Dilution + Norm'!$C$8:$M$103,11,FALSE),IF(X14=RNA_Analyte,VLOOKUP('TSO500 Script'!C14,'Samples Dilution + Norm'!$S$8:$Z$103,8,FALSE)))</f>
        <v>9.94</v>
      </c>
      <c r="U14" s="196" t="str">
        <f>'TSO500 Booking'!$I$3</f>
        <v>Plate B</v>
      </c>
      <c r="V14" s="195" t="str">
        <f>IF(G14="","",INDEX(Index_sequences[Index plate well],MATCH(V13,Index_sequences[Index plate well],0)+1,1))</f>
        <v>E2</v>
      </c>
      <c r="W14" s="68" t="str">
        <f>INDEX(Index_sequences[[#All],[Index Primer]],MATCH(('TSO500 Script'!U14&amp;"_"&amp;'TSO500 Script'!V14),Index_sequences[[#All],[Plate_well]],0))</f>
        <v>UDP0109</v>
      </c>
      <c r="X14" s="68" t="str">
        <f>IF(NOT(G14=""),'TSO500 Booking'!H21,"")</f>
        <v>TSO500 RNA library prep</v>
      </c>
      <c r="Y14" s="72"/>
      <c r="Z14" s="72" t="s">
        <v>342</v>
      </c>
      <c r="AA14" s="327" t="str">
        <f t="array" aca="1" ref="AA14" ca="1">IF(ROW()-ROW($AA$2:$AA$97)+1&gt;ROWS($AC$2:$AC$97)-
COUNTBLANK($AC$2:$AC$97),"",INDIRECT(ADDRESS(SMALL(
(IF($AC$2:$AC$97&lt;&gt;"",ROW($AC$2:$AC$97),ROW()+ROWS($AC$2:$AC$97))),
ROW()-ROW($AA$2:$AA$97)+1),COLUMN($C$2:$C$97),4)))</f>
        <v>B2303857-003</v>
      </c>
      <c r="AB14" t="str">
        <f t="array" aca="1" ref="AB14" ca="1">IF(ROW()-ROW($AB$2:$AB$97)+1&gt;ROWS($AD$2:$AD$97)-
COUNTBLANK($AD$2:$AD$97),"",INDIRECT(ADDRESS(SMALL(
(IF($AD$2:$AD$97&lt;&gt;"",ROW($AD$2:$AD$97),ROW()+ROWS($AD$2:$AD$97))),
ROW()-ROW($AB$2:$AB$97)+1),COLUMN($C$2:$C$97),4)))</f>
        <v>B2303234-003</v>
      </c>
      <c r="AC14" t="str">
        <f t="shared" si="8"/>
        <v>SG_B2303857-003_UDP0109</v>
      </c>
      <c r="AD14" t="str">
        <f t="shared" si="9"/>
        <v/>
      </c>
      <c r="AE14" t="str">
        <f t="shared" si="10"/>
        <v>SG_B2303857-003_RNA_UDP0109</v>
      </c>
      <c r="AI14" s="38" t="str">
        <f ca="1">IF(COUNTIF($AB$2:AB14,AB14)=1,AB14,"")</f>
        <v>B2303234-003</v>
      </c>
      <c r="AJ14" s="237" t="str">
        <f t="array" aca="1" ref="AJ14" ca="1">IF(ROW()-ROW($AJ$2:$AJ$97)+1&gt;ROWS($AI$2:$AI$97)-
COUNTBLANK($AI$2:$AI$97),"",INDIRECT(ADDRESS(SMALL(
(IF($AI$2:$AI$97&lt;&gt;"",ROW($AI$2:$AI$97),ROW()+ROWS($AI$2:$AI$97))),
ROW()-ROW($AJ$2:$AJ$97)+1),COLUMN($AI$2:$AI$97),4)))</f>
        <v>B2303234-003</v>
      </c>
      <c r="AK14" s="265" t="s">
        <v>502</v>
      </c>
      <c r="AL14" s="266" t="str">
        <f t="shared" ca="1" si="19"/>
        <v>DNA Stock Plate 1</v>
      </c>
      <c r="AM14" s="267" t="str">
        <f t="shared" ca="1" si="20"/>
        <v>DNA Stock Plate 1_A4</v>
      </c>
      <c r="AO14" s="38" t="str">
        <f ca="1">IF(COUNTIF($AA$2:AA14,AA14)=1,AA14,"")</f>
        <v>B2303857-003</v>
      </c>
      <c r="AP14" s="39" t="str">
        <f t="array" aca="1" ref="AP14" ca="1">IF(ROW()-ROW($AP$2:$AP$97)+1&gt;ROWS($AO$2:$AO$97)-
COUNTBLANK($AO$2:$AO$97),"",INDIRECT(ADDRESS(SMALL(
(IF($AO$2:$AO$97&lt;&gt;"",ROW($AO$2:$AO$97),ROW()+ROWS($AO$2:$AO$97))),
ROW()-ROW($AP$2:$AP$97)+1),COLUMN($AO$2:$AO$97),4)))</f>
        <v>B2303857-003</v>
      </c>
      <c r="AQ14" s="265" t="s">
        <v>502</v>
      </c>
      <c r="AR14" s="266" t="str">
        <f t="shared" ca="1" si="11"/>
        <v>RNA Stock Plate 1</v>
      </c>
      <c r="AS14" s="267" t="str">
        <f t="shared" ca="1" si="21"/>
        <v>RNA Stock Plate 1_A4</v>
      </c>
      <c r="AU14" s="308">
        <f ca="1">VLOOKUP(D14,'TSO500 Booking'!$AK$3:$AN$7,2,TRUE)</f>
        <v>0</v>
      </c>
      <c r="AV14" s="309">
        <f ca="1">VLOOKUP(D14,'TSO500 Booking'!$AK$3:$AN$7,3,TRUE)</f>
        <v>0</v>
      </c>
      <c r="AW14" s="309">
        <f ca="1">VLOOKUP(D14,'TSO500 Booking'!$AK$3:$AN$7,4,TRUE)</f>
        <v>0</v>
      </c>
      <c r="AX14" s="310" t="e">
        <f t="shared" ca="1" si="22"/>
        <v>#DIV/0!</v>
      </c>
      <c r="BC14" s="308" t="s">
        <v>342</v>
      </c>
      <c r="BD14" s="309" t="s">
        <v>1385</v>
      </c>
      <c r="BE14" s="310" t="s">
        <v>486</v>
      </c>
      <c r="BF14" s="308" t="str">
        <f t="shared" ca="1" si="23"/>
        <v>B2303234-003</v>
      </c>
      <c r="BG14" s="31" t="str">
        <f t="shared" ca="1" si="24"/>
        <v>DNA_Qubit1</v>
      </c>
      <c r="BH14" s="31" t="str">
        <f t="shared" ca="1" si="25"/>
        <v>E3</v>
      </c>
      <c r="BI14" s="87" t="str">
        <f t="shared" ca="1" si="26"/>
        <v>DNA_Qubit1_E3</v>
      </c>
      <c r="BJ14" s="308" t="str">
        <f t="shared" ca="1" si="27"/>
        <v>B2303857-003</v>
      </c>
      <c r="BK14" s="86" t="str">
        <f t="shared" ca="1" si="28"/>
        <v>RNA_Qubit1</v>
      </c>
      <c r="BL14" s="309" t="str">
        <f t="shared" ca="1" si="29"/>
        <v>E3</v>
      </c>
      <c r="BM14" s="32" t="str">
        <f t="shared" ca="1" si="30"/>
        <v>RNA_Qubit1_E3</v>
      </c>
      <c r="BN14" s="322" t="str">
        <f t="shared" ca="1" si="12"/>
        <v>RNA_Qubit1_E3</v>
      </c>
      <c r="BT14" t="str">
        <f t="shared" si="13"/>
        <v>SG_B2303857-003</v>
      </c>
      <c r="BU14" t="str">
        <f t="shared" si="14"/>
        <v>2302737</v>
      </c>
      <c r="BV14" t="str">
        <f t="shared" si="15"/>
        <v>E2</v>
      </c>
      <c r="BW14" t="str">
        <f>INDEX(Index_sequences[[#All],[i7 Index Name]],MATCH('TSO500 Script'!W14,Index_sequences[[#All],[Index Primer]],0))</f>
        <v>i7_UDP0109</v>
      </c>
      <c r="BX14" t="str">
        <f>INDEX(Index_sequences[[#All],[i7 Bases for Sample Sheet]],MATCH('TSO500 Script'!W14,Index_sequences[[#All],[Index Primer]],0))</f>
        <v>GGTAGAATTA</v>
      </c>
      <c r="BY14" t="str">
        <f>INDEX(Index_sequences[[#All],[i5 Index Name]],MATCH('TSO500 Script'!W14,Index_sequences[[#All],[Index Primer]],0))</f>
        <v>i5_UDP0109</v>
      </c>
      <c r="BZ14" t="str">
        <f>INDEX(Index_sequences[[#All],[i5 Bases for Sample Sheet NovaSeq 6000 with v1.0 reagent kits, MiSeq, HiSeq 2000/2500, NextSeq 2000 (Sample Sheet v2)]],MATCH('TSO500 Script'!W14,Index_sequences[[#All],[Index Primer]],0))</f>
        <v>GTAGCCATCA</v>
      </c>
      <c r="CA14" t="str">
        <f>INDEX(Index_sequences[[#All],[i5 Bases for Sample Sheet iSeq, NovaSeq 6000 with v1.5 reagent kits, MiniSeq, NextSeq 500/550, HiSeq 3000/4000/X, NextSeq 2000 (Sample Sheet v1)]],MATCH('TSO500 Script'!W14,Index_sequences[[#All],[Index Primer]],0))</f>
        <v>TGATGGCTAC</v>
      </c>
      <c r="CB14" t="str">
        <f t="shared" si="31"/>
        <v>TSO500 RNA library prep</v>
      </c>
      <c r="CC14" t="str">
        <f t="shared" si="16"/>
        <v>TSO500 RNA library prep_B2303857-003_UDP0109</v>
      </c>
    </row>
    <row r="15" spans="1:81" x14ac:dyDescent="0.25">
      <c r="A15" s="65" t="str">
        <f>IF(NOT(G15=""),MID('TSO500 Booking'!I22,3,7),"")</f>
        <v>2302737</v>
      </c>
      <c r="B15" t="str">
        <f>CONCATENATE(LEFT('TSO500 Booking'!C22),LEFT('TSO500 Booking'!D22))</f>
        <v>SD</v>
      </c>
      <c r="C15" s="73" t="str">
        <f>IF('TSO500 Booking'!J22="","",'TSO500 Booking'!J22)</f>
        <v>B2303879-003</v>
      </c>
      <c r="D15" s="66">
        <f ca="1">IF(X15=DNA_Analyte,VLOOKUP(C15,'Samples Dilution + Norm'!$C$8:$E$103,3,FALSE),IF(X15=RNA_Analyte,VLOOKUP('TSO500 Script'!C15,'Samples Dilution + Norm'!$S$8:$U$103,3,FALSE)))</f>
        <v>0</v>
      </c>
      <c r="E15" s="302" t="str">
        <f ca="1">IF(X15='Samples Dilution + Norm'!$A$2,VLOOKUP('TSO500 Script'!C15,'TSO500 Script'!$AJ$2:$AM$97,2,FALSE),IF('TSO500 Script'!X15='Samples Dilution + Norm'!$Q$2,VLOOKUP('TSO500 Script'!C15,'TSO500 Script'!AP15:AS110,2,FALSE)))</f>
        <v>B4</v>
      </c>
      <c r="F15" s="202" t="str">
        <f ca="1">IF(X15='Samples Dilution + Norm'!$A$2,VLOOKUP('TSO500 Script'!C15,'TSO500 Script'!$AJ$2:$AM$97,3,FALSE),IF('TSO500 Script'!X15='Samples Dilution + Norm'!$Q$2,VLOOKUP('TSO500 Script'!C15,'TSO500 Script'!AP15:AS110,3,FALSE)))</f>
        <v>RNA Stock Plate 1</v>
      </c>
      <c r="G15" s="71" t="str">
        <f>CONCATENATE('TSO500 Booking'!A22,'TSO500 Booking'!B22)</f>
        <v>F2</v>
      </c>
      <c r="H15" s="196" t="str">
        <f t="shared" si="0"/>
        <v>RNA DILUTION</v>
      </c>
      <c r="I15" s="199" t="str">
        <f t="shared" ca="1" si="1"/>
        <v>F2</v>
      </c>
      <c r="J15" s="362">
        <f t="shared" ca="1" si="17"/>
        <v>0</v>
      </c>
      <c r="K15" s="362">
        <f t="shared" ca="1" si="18"/>
        <v>0</v>
      </c>
      <c r="L15" s="363">
        <f t="shared" si="2"/>
        <v>0</v>
      </c>
      <c r="M15" s="329">
        <f t="shared" si="3"/>
        <v>0</v>
      </c>
      <c r="N15" s="328" t="e">
        <f t="shared" ca="1" si="4"/>
        <v>#DIV/0!</v>
      </c>
      <c r="O15" s="330" t="e">
        <f t="shared" ca="1" si="5"/>
        <v>#DIV/0!</v>
      </c>
      <c r="P15" s="202" t="str">
        <f t="shared" ca="1" si="6"/>
        <v>RNA_Qubit1</v>
      </c>
      <c r="Q15" s="202" t="str">
        <f t="shared" ca="1" si="7"/>
        <v>F3</v>
      </c>
      <c r="R15" s="67" t="s">
        <v>216</v>
      </c>
      <c r="S15" s="335">
        <v>1</v>
      </c>
      <c r="T15" s="202">
        <f ca="1">IF(X15=DNA_Analyte,VLOOKUP(C15,'Samples Dilution + Norm'!$C$8:$M$103,11,FALSE),IF(X15=RNA_Analyte,VLOOKUP('TSO500 Script'!C15,'Samples Dilution + Norm'!$S$8:$Z$103,8,FALSE)))</f>
        <v>0.432</v>
      </c>
      <c r="U15" s="196" t="str">
        <f>'TSO500 Booking'!$I$3</f>
        <v>Plate B</v>
      </c>
      <c r="V15" s="195" t="str">
        <f>IF(G15="","",INDEX(Index_sequences[Index plate well],MATCH(V14,Index_sequences[Index plate well],0)+1,1))</f>
        <v>F2</v>
      </c>
      <c r="W15" s="68" t="str">
        <f>INDEX(Index_sequences[[#All],[Index Primer]],MATCH(('TSO500 Script'!U15&amp;"_"&amp;'TSO500 Script'!V15),Index_sequences[[#All],[Plate_well]],0))</f>
        <v>UDP0110</v>
      </c>
      <c r="X15" s="68" t="str">
        <f>IF(NOT(G15=""),'TSO500 Booking'!H22,"")</f>
        <v>TSO500 RNA library prep</v>
      </c>
      <c r="Y15" s="72"/>
      <c r="Z15" s="72" t="s">
        <v>343</v>
      </c>
      <c r="AA15" s="327" t="str">
        <f t="array" aca="1" ref="AA15" ca="1">IF(ROW()-ROW($AA$2:$AA$97)+1&gt;ROWS($AC$2:$AC$97)-
COUNTBLANK($AC$2:$AC$97),"",INDIRECT(ADDRESS(SMALL(
(IF($AC$2:$AC$97&lt;&gt;"",ROW($AC$2:$AC$97),ROW()+ROWS($AC$2:$AC$97))),
ROW()-ROW($AA$2:$AA$97)+1),COLUMN($C$2:$C$97),4)))</f>
        <v>B2303879-003</v>
      </c>
      <c r="AB15" t="str">
        <f t="array" aca="1" ref="AB15" ca="1">IF(ROW()-ROW($AB$2:$AB$97)+1&gt;ROWS($AD$2:$AD$97)-
COUNTBLANK($AD$2:$AD$97),"",INDIRECT(ADDRESS(SMALL(
(IF($AD$2:$AD$97&lt;&gt;"",ROW($AD$2:$AD$97),ROW()+ROWS($AD$2:$AD$97))),
ROW()-ROW($AB$2:$AB$97)+1),COLUMN($C$2:$C$97),4)))</f>
        <v>B2303307-003</v>
      </c>
      <c r="AC15" t="str">
        <f t="shared" si="8"/>
        <v>SD_B2303879-003_UDP0110</v>
      </c>
      <c r="AD15" t="str">
        <f t="shared" si="9"/>
        <v/>
      </c>
      <c r="AE15" t="str">
        <f t="shared" si="10"/>
        <v>SD_B2303879-003_RNA_UDP0110</v>
      </c>
      <c r="AI15" s="38" t="str">
        <f ca="1">IF(COUNTIF($AB$2:AB15,AB15)=1,AB15,"")</f>
        <v>B2303307-003</v>
      </c>
      <c r="AJ15" s="237" t="str">
        <f t="array" aca="1" ref="AJ15" ca="1">IF(ROW()-ROW($AJ$2:$AJ$97)+1&gt;ROWS($AI$2:$AI$97)-
COUNTBLANK($AI$2:$AI$97),"",INDIRECT(ADDRESS(SMALL(
(IF($AI$2:$AI$97&lt;&gt;"",ROW($AI$2:$AI$97),ROW()+ROWS($AI$2:$AI$97))),
ROW()-ROW($AJ$2:$AJ$97)+1),COLUMN($AI$2:$AI$97),4)))</f>
        <v>B2303307-003</v>
      </c>
      <c r="AK15" s="265" t="s">
        <v>506</v>
      </c>
      <c r="AL15" s="266" t="str">
        <f t="shared" ca="1" si="19"/>
        <v>DNA Stock Plate 1</v>
      </c>
      <c r="AM15" s="267" t="str">
        <f t="shared" ca="1" si="20"/>
        <v>DNA Stock Plate 1_B4</v>
      </c>
      <c r="AO15" s="38" t="str">
        <f ca="1">IF(COUNTIF($AA$2:AA15,AA15)=1,AA15,"")</f>
        <v>B2303879-003</v>
      </c>
      <c r="AP15" s="39" t="str">
        <f t="array" aca="1" ref="AP15" ca="1">IF(ROW()-ROW($AP$2:$AP$97)+1&gt;ROWS($AO$2:$AO$97)-
COUNTBLANK($AO$2:$AO$97),"",INDIRECT(ADDRESS(SMALL(
(IF($AO$2:$AO$97&lt;&gt;"",ROW($AO$2:$AO$97),ROW()+ROWS($AO$2:$AO$97))),
ROW()-ROW($AP$2:$AP$97)+1),COLUMN($AO$2:$AO$97),4)))</f>
        <v>B2303879-003</v>
      </c>
      <c r="AQ15" s="265" t="s">
        <v>506</v>
      </c>
      <c r="AR15" s="266" t="str">
        <f t="shared" ca="1" si="11"/>
        <v>RNA Stock Plate 1</v>
      </c>
      <c r="AS15" s="267" t="str">
        <f t="shared" ca="1" si="21"/>
        <v>RNA Stock Plate 1_B4</v>
      </c>
      <c r="AU15" s="308">
        <f ca="1">VLOOKUP(D15,'TSO500 Booking'!$AK$3:$AN$7,2,TRUE)</f>
        <v>0</v>
      </c>
      <c r="AV15" s="309">
        <f ca="1">VLOOKUP(D15,'TSO500 Booking'!$AK$3:$AN$7,3,TRUE)</f>
        <v>0</v>
      </c>
      <c r="AW15" s="309">
        <f ca="1">VLOOKUP(D15,'TSO500 Booking'!$AK$3:$AN$7,4,TRUE)</f>
        <v>0</v>
      </c>
      <c r="AX15" s="310" t="e">
        <f t="shared" ca="1" si="22"/>
        <v>#DIV/0!</v>
      </c>
      <c r="BC15" s="308" t="s">
        <v>343</v>
      </c>
      <c r="BD15" s="309" t="s">
        <v>1385</v>
      </c>
      <c r="BE15" s="310" t="s">
        <v>490</v>
      </c>
      <c r="BF15" s="308" t="str">
        <f t="shared" ca="1" si="23"/>
        <v>B2303307-003</v>
      </c>
      <c r="BG15" s="31" t="str">
        <f t="shared" ca="1" si="24"/>
        <v>DNA_Qubit1</v>
      </c>
      <c r="BH15" s="31" t="str">
        <f t="shared" ca="1" si="25"/>
        <v>F3</v>
      </c>
      <c r="BI15" s="87" t="str">
        <f t="shared" ca="1" si="26"/>
        <v>DNA_Qubit1_F3</v>
      </c>
      <c r="BJ15" s="308" t="str">
        <f t="shared" ca="1" si="27"/>
        <v>B2303879-003</v>
      </c>
      <c r="BK15" s="86" t="str">
        <f t="shared" ca="1" si="28"/>
        <v>RNA_Qubit1</v>
      </c>
      <c r="BL15" s="309" t="str">
        <f t="shared" ca="1" si="29"/>
        <v>F3</v>
      </c>
      <c r="BM15" s="32" t="str">
        <f t="shared" ca="1" si="30"/>
        <v>RNA_Qubit1_F3</v>
      </c>
      <c r="BN15" s="322" t="str">
        <f t="shared" ca="1" si="12"/>
        <v>RNA_Qubit1_F3</v>
      </c>
      <c r="BT15" t="str">
        <f t="shared" si="13"/>
        <v>SD_B2303879-003</v>
      </c>
      <c r="BU15" t="str">
        <f t="shared" si="14"/>
        <v>2302737</v>
      </c>
      <c r="BV15" t="str">
        <f t="shared" si="15"/>
        <v>F2</v>
      </c>
      <c r="BW15" t="str">
        <f>INDEX(Index_sequences[[#All],[i7 Index Name]],MATCH('TSO500 Script'!W15,Index_sequences[[#All],[Index Primer]],0))</f>
        <v>i7_UDP0110</v>
      </c>
      <c r="BX15" t="str">
        <f>INDEX(Index_sequences[[#All],[i7 Bases for Sample Sheet]],MATCH('TSO500 Script'!W15,Index_sequences[[#All],[Index Primer]],0))</f>
        <v>TAATTAGCGT</v>
      </c>
      <c r="BY15" t="str">
        <f>INDEX(Index_sequences[[#All],[i5 Index Name]],MATCH('TSO500 Script'!W15,Index_sequences[[#All],[Index Primer]],0))</f>
        <v>i5_UDP0110</v>
      </c>
      <c r="BZ15" t="str">
        <f>INDEX(Index_sequences[[#All],[i5 Bases for Sample Sheet NovaSeq 6000 with v1.0 reagent kits, MiSeq, HiSeq 2000/2500, NextSeq 2000 (Sample Sheet v2)]],MATCH('TSO500 Script'!W15,Index_sequences[[#All],[Index Primer]],0))</f>
        <v>TGGTTAAGAA</v>
      </c>
      <c r="CA15" t="str">
        <f>INDEX(Index_sequences[[#All],[i5 Bases for Sample Sheet iSeq, NovaSeq 6000 with v1.5 reagent kits, MiniSeq, NextSeq 500/550, HiSeq 3000/4000/X, NextSeq 2000 (Sample Sheet v1)]],MATCH('TSO500 Script'!W15,Index_sequences[[#All],[Index Primer]],0))</f>
        <v>TTCTTAACCA</v>
      </c>
      <c r="CB15" t="str">
        <f t="shared" si="31"/>
        <v>TSO500 RNA library prep</v>
      </c>
      <c r="CC15" t="str">
        <f t="shared" si="16"/>
        <v>TSO500 RNA library prep_B2303879-003_UDP0110</v>
      </c>
    </row>
    <row r="16" spans="1:81" x14ac:dyDescent="0.25">
      <c r="A16" s="65" t="str">
        <f>IF(NOT(G16=""),MID('TSO500 Booking'!I23,3,7),"")</f>
        <v>2302737</v>
      </c>
      <c r="B16" t="str">
        <f>CONCATENATE(LEFT('TSO500 Booking'!C23),LEFT('TSO500 Booking'!D23))</f>
        <v>LR</v>
      </c>
      <c r="C16" s="73" t="str">
        <f>IF('TSO500 Booking'!J23="","",'TSO500 Booking'!J23)</f>
        <v>B2303891-003</v>
      </c>
      <c r="D16" s="66">
        <f ca="1">IF(X16=DNA_Analyte,VLOOKUP(C16,'Samples Dilution + Norm'!$C$8:$E$103,3,FALSE),IF(X16=RNA_Analyte,VLOOKUP('TSO500 Script'!C16,'Samples Dilution + Norm'!$S$8:$U$103,3,FALSE)))</f>
        <v>35.6</v>
      </c>
      <c r="E16" s="302" t="str">
        <f ca="1">IF(X16='Samples Dilution + Norm'!$A$2,VLOOKUP('TSO500 Script'!C16,'TSO500 Script'!$AJ$2:$AM$97,2,FALSE),IF('TSO500 Script'!X16='Samples Dilution + Norm'!$Q$2,VLOOKUP('TSO500 Script'!C16,'TSO500 Script'!AP16:AS111,2,FALSE)))</f>
        <v>C4</v>
      </c>
      <c r="F16" s="202" t="str">
        <f ca="1">IF(X16='Samples Dilution + Norm'!$A$2,VLOOKUP('TSO500 Script'!C16,'TSO500 Script'!$AJ$2:$AM$97,3,FALSE),IF('TSO500 Script'!X16='Samples Dilution + Norm'!$Q$2,VLOOKUP('TSO500 Script'!C16,'TSO500 Script'!AP16:AS111,3,FALSE)))</f>
        <v>RNA Stock Plate 1</v>
      </c>
      <c r="G16" s="71" t="str">
        <f>CONCATENATE('TSO500 Booking'!A23,'TSO500 Booking'!B23)</f>
        <v>G2</v>
      </c>
      <c r="H16" s="196" t="str">
        <f t="shared" si="0"/>
        <v>RNA DILUTION</v>
      </c>
      <c r="I16" s="199" t="str">
        <f t="shared" ca="1" si="1"/>
        <v>G2</v>
      </c>
      <c r="J16" s="362">
        <f t="shared" ca="1" si="17"/>
        <v>0</v>
      </c>
      <c r="K16" s="362">
        <f t="shared" ca="1" si="18"/>
        <v>0</v>
      </c>
      <c r="L16" s="363">
        <f t="shared" si="2"/>
        <v>0</v>
      </c>
      <c r="M16" s="329">
        <f t="shared" si="3"/>
        <v>0</v>
      </c>
      <c r="N16" s="328">
        <f t="shared" ca="1" si="4"/>
        <v>2.7724719101123596</v>
      </c>
      <c r="O16" s="330">
        <f t="shared" ca="1" si="5"/>
        <v>7.72752808988764</v>
      </c>
      <c r="P16" s="202" t="str">
        <f t="shared" ca="1" si="6"/>
        <v>RNA_Qubit1</v>
      </c>
      <c r="Q16" s="202" t="str">
        <f t="shared" ca="1" si="7"/>
        <v>G3</v>
      </c>
      <c r="R16" s="67" t="s">
        <v>216</v>
      </c>
      <c r="S16" s="335">
        <v>1</v>
      </c>
      <c r="T16" s="202">
        <f ca="1">IF(X16=DNA_Analyte,VLOOKUP(C16,'Samples Dilution + Norm'!$C$8:$M$103,11,FALSE),IF(X16=RNA_Analyte,VLOOKUP('TSO500 Script'!C16,'Samples Dilution + Norm'!$S$8:$Z$103,8,FALSE)))</f>
        <v>21</v>
      </c>
      <c r="U16" s="196" t="str">
        <f>'TSO500 Booking'!$I$3</f>
        <v>Plate B</v>
      </c>
      <c r="V16" s="195" t="str">
        <f>IF(G16="","",INDEX(Index_sequences[Index plate well],MATCH(V15,Index_sequences[Index plate well],0)+1,1))</f>
        <v>G2</v>
      </c>
      <c r="W16" s="68" t="str">
        <f>INDEX(Index_sequences[[#All],[Index Primer]],MATCH(('TSO500 Script'!U16&amp;"_"&amp;'TSO500 Script'!V16),Index_sequences[[#All],[Plate_well]],0))</f>
        <v>UDP0111</v>
      </c>
      <c r="X16" s="68" t="str">
        <f>IF(NOT(G16=""),'TSO500 Booking'!H23,"")</f>
        <v>TSO500 RNA library prep</v>
      </c>
      <c r="Y16" s="72"/>
      <c r="Z16" s="72" t="s">
        <v>344</v>
      </c>
      <c r="AA16" s="327" t="str">
        <f t="array" aca="1" ref="AA16" ca="1">IF(ROW()-ROW($AA$2:$AA$97)+1&gt;ROWS($AC$2:$AC$97)-
COUNTBLANK($AC$2:$AC$97),"",INDIRECT(ADDRESS(SMALL(
(IF($AC$2:$AC$97&lt;&gt;"",ROW($AC$2:$AC$97),ROW()+ROWS($AC$2:$AC$97))),
ROW()-ROW($AA$2:$AA$97)+1),COLUMN($C$2:$C$97),4)))</f>
        <v>B2303891-003</v>
      </c>
      <c r="AB16" t="str">
        <f t="array" aca="1" ref="AB16" ca="1">IF(ROW()-ROW($AB$2:$AB$97)+1&gt;ROWS($AD$2:$AD$97)-
COUNTBLANK($AD$2:$AD$97),"",INDIRECT(ADDRESS(SMALL(
(IF($AD$2:$AD$97&lt;&gt;"",ROW($AD$2:$AD$97),ROW()+ROWS($AD$2:$AD$97))),
ROW()-ROW($AB$2:$AB$97)+1),COLUMN($C$2:$C$97),4)))</f>
        <v>B2303308-003</v>
      </c>
      <c r="AC16" t="str">
        <f t="shared" si="8"/>
        <v>LR_B2303891-003_UDP0111</v>
      </c>
      <c r="AD16" t="str">
        <f t="shared" si="9"/>
        <v/>
      </c>
      <c r="AE16" t="str">
        <f t="shared" si="10"/>
        <v>LR_B2303891-003_RNA_UDP0111</v>
      </c>
      <c r="AI16" s="38" t="str">
        <f ca="1">IF(COUNTIF($AB$2:AB16,AB16)=1,AB16,"")</f>
        <v>B2303308-003</v>
      </c>
      <c r="AJ16" s="237" t="str">
        <f t="array" aca="1" ref="AJ16" ca="1">IF(ROW()-ROW($AJ$2:$AJ$97)+1&gt;ROWS($AI$2:$AI$97)-
COUNTBLANK($AI$2:$AI$97),"",INDIRECT(ADDRESS(SMALL(
(IF($AI$2:$AI$97&lt;&gt;"",ROW($AI$2:$AI$97),ROW()+ROWS($AI$2:$AI$97))),
ROW()-ROW($AJ$2:$AJ$97)+1),COLUMN($AI$2:$AI$97),4)))</f>
        <v>B2303308-003</v>
      </c>
      <c r="AK16" s="265" t="s">
        <v>510</v>
      </c>
      <c r="AL16" s="266" t="str">
        <f t="shared" ca="1" si="19"/>
        <v>DNA Stock Plate 1</v>
      </c>
      <c r="AM16" s="267" t="str">
        <f t="shared" ca="1" si="20"/>
        <v>DNA Stock Plate 1_C4</v>
      </c>
      <c r="AO16" s="38" t="str">
        <f ca="1">IF(COUNTIF($AA$2:AA16,AA16)=1,AA16,"")</f>
        <v>B2303891-003</v>
      </c>
      <c r="AP16" s="39" t="str">
        <f t="array" aca="1" ref="AP16" ca="1">IF(ROW()-ROW($AP$2:$AP$97)+1&gt;ROWS($AO$2:$AO$97)-
COUNTBLANK($AO$2:$AO$97),"",INDIRECT(ADDRESS(SMALL(
(IF($AO$2:$AO$97&lt;&gt;"",ROW($AO$2:$AO$97),ROW()+ROWS($AO$2:$AO$97))),
ROW()-ROW($AP$2:$AP$97)+1),COLUMN($AO$2:$AO$97),4)))</f>
        <v>B2303891-003</v>
      </c>
      <c r="AQ16" s="265" t="s">
        <v>510</v>
      </c>
      <c r="AR16" s="266" t="str">
        <f t="shared" ca="1" si="11"/>
        <v>RNA Stock Plate 1</v>
      </c>
      <c r="AS16" s="267" t="str">
        <f t="shared" ca="1" si="21"/>
        <v>RNA Stock Plate 1_C4</v>
      </c>
      <c r="AU16" s="308">
        <f ca="1">VLOOKUP(D16,'TSO500 Booking'!$AK$3:$AN$7,2,TRUE)</f>
        <v>0</v>
      </c>
      <c r="AV16" s="309">
        <f ca="1">VLOOKUP(D16,'TSO500 Booking'!$AK$3:$AN$7,3,TRUE)</f>
        <v>0</v>
      </c>
      <c r="AW16" s="309">
        <f ca="1">VLOOKUP(D16,'TSO500 Booking'!$AK$3:$AN$7,4,TRUE)</f>
        <v>0</v>
      </c>
      <c r="AX16" s="310" t="e">
        <f t="shared" ca="1" si="22"/>
        <v>#DIV/0!</v>
      </c>
      <c r="BC16" s="308" t="s">
        <v>344</v>
      </c>
      <c r="BD16" s="309" t="s">
        <v>1385</v>
      </c>
      <c r="BE16" s="310" t="s">
        <v>494</v>
      </c>
      <c r="BF16" s="308" t="str">
        <f t="shared" ca="1" si="23"/>
        <v>B2303308-003</v>
      </c>
      <c r="BG16" s="31" t="str">
        <f t="shared" ca="1" si="24"/>
        <v>DNA_Qubit1</v>
      </c>
      <c r="BH16" s="31" t="str">
        <f t="shared" ca="1" si="25"/>
        <v>G3</v>
      </c>
      <c r="BI16" s="87" t="str">
        <f t="shared" ca="1" si="26"/>
        <v>DNA_Qubit1_G3</v>
      </c>
      <c r="BJ16" s="308" t="str">
        <f t="shared" ca="1" si="27"/>
        <v>B2303891-003</v>
      </c>
      <c r="BK16" s="86" t="str">
        <f t="shared" ca="1" si="28"/>
        <v>RNA_Qubit1</v>
      </c>
      <c r="BL16" s="309" t="str">
        <f t="shared" ca="1" si="29"/>
        <v>G3</v>
      </c>
      <c r="BM16" s="32" t="str">
        <f t="shared" ca="1" si="30"/>
        <v>RNA_Qubit1_G3</v>
      </c>
      <c r="BN16" s="322" t="str">
        <f t="shared" ca="1" si="12"/>
        <v>RNA_Qubit1_G3</v>
      </c>
      <c r="BT16" t="str">
        <f t="shared" si="13"/>
        <v>LR_B2303891-003</v>
      </c>
      <c r="BU16" t="str">
        <f t="shared" si="14"/>
        <v>2302737</v>
      </c>
      <c r="BV16" t="str">
        <f t="shared" si="15"/>
        <v>G2</v>
      </c>
      <c r="BW16" t="str">
        <f>INDEX(Index_sequences[[#All],[i7 Index Name]],MATCH('TSO500 Script'!W16,Index_sequences[[#All],[Index Primer]],0))</f>
        <v>i7_UDP0111</v>
      </c>
      <c r="BX16" t="str">
        <f>INDEX(Index_sequences[[#All],[i7 Bases for Sample Sheet]],MATCH('TSO500 Script'!W16,Index_sequences[[#All],[Index Primer]],0))</f>
        <v>ATTAACAAGG</v>
      </c>
      <c r="BY16" t="str">
        <f>INDEX(Index_sequences[[#All],[i5 Index Name]],MATCH('TSO500 Script'!W16,Index_sequences[[#All],[Index Primer]],0))</f>
        <v>i5_UDP0111</v>
      </c>
      <c r="BZ16" t="str">
        <f>INDEX(Index_sequences[[#All],[i5 Bases for Sample Sheet NovaSeq 6000 with v1.0 reagent kits, MiSeq, HiSeq 2000/2500, NextSeq 2000 (Sample Sheet v2)]],MATCH('TSO500 Script'!W16,Index_sequences[[#All],[Index Primer]],0))</f>
        <v>TGTTGTTCGT</v>
      </c>
      <c r="CA16" t="str">
        <f>INDEX(Index_sequences[[#All],[i5 Bases for Sample Sheet iSeq, NovaSeq 6000 with v1.5 reagent kits, MiniSeq, NextSeq 500/550, HiSeq 3000/4000/X, NextSeq 2000 (Sample Sheet v1)]],MATCH('TSO500 Script'!W16,Index_sequences[[#All],[Index Primer]],0))</f>
        <v>ACGAACAACA</v>
      </c>
      <c r="CB16" t="str">
        <f t="shared" si="31"/>
        <v>TSO500 RNA library prep</v>
      </c>
      <c r="CC16" t="str">
        <f t="shared" si="16"/>
        <v>TSO500 RNA library prep_B2303891-003_UDP0111</v>
      </c>
    </row>
    <row r="17" spans="1:81" x14ac:dyDescent="0.25">
      <c r="A17" s="65" t="str">
        <f>IF(NOT(G17=""),MID('TSO500 Booking'!I24,3,7),"")</f>
        <v>2302737</v>
      </c>
      <c r="B17" t="str">
        <f>CONCATENATE(LEFT('TSO500 Booking'!C24),LEFT('TSO500 Booking'!D24))</f>
        <v>CR</v>
      </c>
      <c r="C17" s="73" t="str">
        <f>IF('TSO500 Booking'!J24="","",'TSO500 Booking'!J24)</f>
        <v>B2303942-003</v>
      </c>
      <c r="D17" s="66">
        <f ca="1">IF(X17=DNA_Analyte,VLOOKUP(C17,'Samples Dilution + Norm'!$C$8:$E$103,3,FALSE),IF(X17=RNA_Analyte,VLOOKUP('TSO500 Script'!C17,'Samples Dilution + Norm'!$S$8:$U$103,3,FALSE)))</f>
        <v>10.8</v>
      </c>
      <c r="E17" s="302" t="str">
        <f ca="1">IF(X17='Samples Dilution + Norm'!$A$2,VLOOKUP('TSO500 Script'!C17,'TSO500 Script'!$AJ$2:$AM$97,2,FALSE),IF('TSO500 Script'!X17='Samples Dilution + Norm'!$Q$2,VLOOKUP('TSO500 Script'!C17,'TSO500 Script'!AP17:AS112,2,FALSE)))</f>
        <v>D4</v>
      </c>
      <c r="F17" s="202" t="str">
        <f ca="1">IF(X17='Samples Dilution + Norm'!$A$2,VLOOKUP('TSO500 Script'!C17,'TSO500 Script'!$AJ$2:$AM$97,3,FALSE),IF('TSO500 Script'!X17='Samples Dilution + Norm'!$Q$2,VLOOKUP('TSO500 Script'!C17,'TSO500 Script'!AP17:AS112,3,FALSE)))</f>
        <v>RNA Stock Plate 1</v>
      </c>
      <c r="G17" s="71" t="str">
        <f>CONCATENATE('TSO500 Booking'!A24,'TSO500 Booking'!B24)</f>
        <v>H2</v>
      </c>
      <c r="H17" s="196" t="str">
        <f t="shared" si="0"/>
        <v>RNA DILUTION</v>
      </c>
      <c r="I17" s="199" t="str">
        <f t="shared" ca="1" si="1"/>
        <v>H2</v>
      </c>
      <c r="J17" s="362">
        <f t="shared" ca="1" si="17"/>
        <v>0</v>
      </c>
      <c r="K17" s="362">
        <f t="shared" ca="1" si="18"/>
        <v>0</v>
      </c>
      <c r="L17" s="363">
        <f t="shared" si="2"/>
        <v>0</v>
      </c>
      <c r="M17" s="329">
        <f t="shared" si="3"/>
        <v>0</v>
      </c>
      <c r="N17" s="328">
        <f t="shared" ca="1" si="4"/>
        <v>9.1388888888888893</v>
      </c>
      <c r="O17" s="330">
        <f t="shared" ca="1" si="5"/>
        <v>1.3611111111111107</v>
      </c>
      <c r="P17" s="202" t="str">
        <f t="shared" ca="1" si="6"/>
        <v>RNA_Qubit1</v>
      </c>
      <c r="Q17" s="202" t="str">
        <f t="shared" ca="1" si="7"/>
        <v>H3</v>
      </c>
      <c r="R17" s="67" t="s">
        <v>216</v>
      </c>
      <c r="S17" s="335">
        <v>1</v>
      </c>
      <c r="T17" s="202">
        <f ca="1">IF(X17=DNA_Analyte,VLOOKUP(C17,'Samples Dilution + Norm'!$C$8:$M$103,11,FALSE),IF(X17=RNA_Analyte,VLOOKUP('TSO500 Script'!C17,'Samples Dilution + Norm'!$S$8:$Z$103,8,FALSE)))</f>
        <v>27.8</v>
      </c>
      <c r="U17" s="196" t="str">
        <f>'TSO500 Booking'!$I$3</f>
        <v>Plate B</v>
      </c>
      <c r="V17" s="195" t="str">
        <f>IF(G17="","",INDEX(Index_sequences[Index plate well],MATCH(V16,Index_sequences[Index plate well],0)+1,1))</f>
        <v>H2</v>
      </c>
      <c r="W17" s="68" t="str">
        <f>INDEX(Index_sequences[[#All],[Index Primer]],MATCH(('TSO500 Script'!U17&amp;"_"&amp;'TSO500 Script'!V17),Index_sequences[[#All],[Plate_well]],0))</f>
        <v>UDP0112</v>
      </c>
      <c r="X17" s="68" t="str">
        <f>IF(NOT(G17=""),'TSO500 Booking'!H24,"")</f>
        <v>TSO500 RNA library prep</v>
      </c>
      <c r="Y17" s="72"/>
      <c r="Z17" s="72" t="s">
        <v>345</v>
      </c>
      <c r="AA17" s="327" t="str">
        <f t="array" aca="1" ref="AA17" ca="1">IF(ROW()-ROW($AA$2:$AA$97)+1&gt;ROWS($AC$2:$AC$97)-
COUNTBLANK($AC$2:$AC$97),"",INDIRECT(ADDRESS(SMALL(
(IF($AC$2:$AC$97&lt;&gt;"",ROW($AC$2:$AC$97),ROW()+ROWS($AC$2:$AC$97))),
ROW()-ROW($AA$2:$AA$97)+1),COLUMN($C$2:$C$97),4)))</f>
        <v>B2303942-003</v>
      </c>
      <c r="AB17" t="str">
        <f t="array" aca="1" ref="AB17" ca="1">IF(ROW()-ROW($AB$2:$AB$97)+1&gt;ROWS($AD$2:$AD$97)-
COUNTBLANK($AD$2:$AD$97),"",INDIRECT(ADDRESS(SMALL(
(IF($AD$2:$AD$97&lt;&gt;"",ROW($AD$2:$AD$97),ROW()+ROWS($AD$2:$AD$97))),
ROW()-ROW($AB$2:$AB$97)+1),COLUMN($C$2:$C$97),4)))</f>
        <v>B2303348-003</v>
      </c>
      <c r="AC17" t="str">
        <f t="shared" si="8"/>
        <v>CR_B2303942-003_UDP0112</v>
      </c>
      <c r="AD17" t="str">
        <f t="shared" si="9"/>
        <v/>
      </c>
      <c r="AE17" t="str">
        <f t="shared" si="10"/>
        <v>CR_B2303942-003_RNA_UDP0112</v>
      </c>
      <c r="AI17" s="38" t="str">
        <f ca="1">IF(COUNTIF($AB$2:AB17,AB17)=1,AB17,"")</f>
        <v>B2303348-003</v>
      </c>
      <c r="AJ17" s="237" t="str">
        <f t="array" aca="1" ref="AJ17" ca="1">IF(ROW()-ROW($AJ$2:$AJ$97)+1&gt;ROWS($AI$2:$AI$97)-
COUNTBLANK($AI$2:$AI$97),"",INDIRECT(ADDRESS(SMALL(
(IF($AI$2:$AI$97&lt;&gt;"",ROW($AI$2:$AI$97),ROW()+ROWS($AI$2:$AI$97))),
ROW()-ROW($AJ$2:$AJ$97)+1),COLUMN($AI$2:$AI$97),4)))</f>
        <v>B2303348-003</v>
      </c>
      <c r="AK17" s="265" t="s">
        <v>514</v>
      </c>
      <c r="AL17" s="266" t="str">
        <f t="shared" ca="1" si="19"/>
        <v>DNA Stock Plate 1</v>
      </c>
      <c r="AM17" s="267" t="str">
        <f t="shared" ca="1" si="20"/>
        <v>DNA Stock Plate 1_D4</v>
      </c>
      <c r="AO17" s="38" t="str">
        <f ca="1">IF(COUNTIF($AA$2:AA17,AA17)=1,AA17,"")</f>
        <v>B2303942-003</v>
      </c>
      <c r="AP17" s="39" t="str">
        <f t="array" aca="1" ref="AP17" ca="1">IF(ROW()-ROW($AP$2:$AP$97)+1&gt;ROWS($AO$2:$AO$97)-
COUNTBLANK($AO$2:$AO$97),"",INDIRECT(ADDRESS(SMALL(
(IF($AO$2:$AO$97&lt;&gt;"",ROW($AO$2:$AO$97),ROW()+ROWS($AO$2:$AO$97))),
ROW()-ROW($AP$2:$AP$97)+1),COLUMN($AO$2:$AO$97),4)))</f>
        <v>B2303942-003</v>
      </c>
      <c r="AQ17" s="265" t="s">
        <v>514</v>
      </c>
      <c r="AR17" s="266" t="str">
        <f t="shared" ca="1" si="11"/>
        <v>RNA Stock Plate 1</v>
      </c>
      <c r="AS17" s="267" t="str">
        <f t="shared" ca="1" si="21"/>
        <v>RNA Stock Plate 1_D4</v>
      </c>
      <c r="AU17" s="308">
        <f ca="1">VLOOKUP(D17,'TSO500 Booking'!$AK$3:$AN$7,2,TRUE)</f>
        <v>0</v>
      </c>
      <c r="AV17" s="309">
        <f ca="1">VLOOKUP(D17,'TSO500 Booking'!$AK$3:$AN$7,3,TRUE)</f>
        <v>0</v>
      </c>
      <c r="AW17" s="309">
        <f ca="1">VLOOKUP(D17,'TSO500 Booking'!$AK$3:$AN$7,4,TRUE)</f>
        <v>0</v>
      </c>
      <c r="AX17" s="310" t="e">
        <f t="shared" ca="1" si="22"/>
        <v>#DIV/0!</v>
      </c>
      <c r="BC17" s="308" t="s">
        <v>345</v>
      </c>
      <c r="BD17" s="309" t="s">
        <v>1385</v>
      </c>
      <c r="BE17" s="310" t="s">
        <v>498</v>
      </c>
      <c r="BF17" s="308" t="str">
        <f t="shared" ca="1" si="23"/>
        <v>B2303348-003</v>
      </c>
      <c r="BG17" s="31" t="str">
        <f t="shared" ca="1" si="24"/>
        <v>DNA_Qubit1</v>
      </c>
      <c r="BH17" s="31" t="str">
        <f t="shared" ca="1" si="25"/>
        <v>H3</v>
      </c>
      <c r="BI17" s="87" t="str">
        <f t="shared" ca="1" si="26"/>
        <v>DNA_Qubit1_H3</v>
      </c>
      <c r="BJ17" s="308" t="str">
        <f t="shared" ca="1" si="27"/>
        <v>B2303942-003</v>
      </c>
      <c r="BK17" s="86" t="str">
        <f t="shared" ca="1" si="28"/>
        <v>RNA_Qubit1</v>
      </c>
      <c r="BL17" s="309" t="str">
        <f t="shared" ca="1" si="29"/>
        <v>H3</v>
      </c>
      <c r="BM17" s="32" t="str">
        <f t="shared" ca="1" si="30"/>
        <v>RNA_Qubit1_H3</v>
      </c>
      <c r="BN17" s="322" t="str">
        <f t="shared" ca="1" si="12"/>
        <v>RNA_Qubit1_H3</v>
      </c>
      <c r="BT17" t="str">
        <f t="shared" si="13"/>
        <v>CR_B2303942-003</v>
      </c>
      <c r="BU17" t="str">
        <f t="shared" si="14"/>
        <v>2302737</v>
      </c>
      <c r="BV17" t="str">
        <f t="shared" si="15"/>
        <v>H2</v>
      </c>
      <c r="BW17" t="str">
        <f>INDEX(Index_sequences[[#All],[i7 Index Name]],MATCH('TSO500 Script'!W17,Index_sequences[[#All],[Index Primer]],0))</f>
        <v>i7_UDP0112</v>
      </c>
      <c r="BX17" t="str">
        <f>INDEX(Index_sequences[[#All],[i7 Bases for Sample Sheet]],MATCH('TSO500 Script'!W17,Index_sequences[[#All],[Index Primer]],0))</f>
        <v>TGATGGCTAC</v>
      </c>
      <c r="BY17" t="str">
        <f>INDEX(Index_sequences[[#All],[i5 Index Name]],MATCH('TSO500 Script'!W17,Index_sequences[[#All],[Index Primer]],0))</f>
        <v>i5_UDP0112</v>
      </c>
      <c r="BZ17" t="str">
        <f>INDEX(Index_sequences[[#All],[i5 Bases for Sample Sheet NovaSeq 6000 with v1.0 reagent kits, MiSeq, HiSeq 2000/2500, NextSeq 2000 (Sample Sheet v2)]],MATCH('TSO500 Script'!W17,Index_sequences[[#All],[Index Primer]],0))</f>
        <v>CCAACAACAT</v>
      </c>
      <c r="CA17" t="str">
        <f>INDEX(Index_sequences[[#All],[i5 Bases for Sample Sheet iSeq, NovaSeq 6000 with v1.5 reagent kits, MiniSeq, NextSeq 500/550, HiSeq 3000/4000/X, NextSeq 2000 (Sample Sheet v1)]],MATCH('TSO500 Script'!W17,Index_sequences[[#All],[Index Primer]],0))</f>
        <v>ATGTTGTTGG</v>
      </c>
      <c r="CB17" t="str">
        <f t="shared" si="31"/>
        <v>TSO500 RNA library prep</v>
      </c>
      <c r="CC17" t="str">
        <f t="shared" si="16"/>
        <v>TSO500 RNA library prep_B2303942-003_UDP0112</v>
      </c>
    </row>
    <row r="18" spans="1:81" x14ac:dyDescent="0.25">
      <c r="A18" s="65" t="str">
        <f>IF(NOT(G18=""),MID('TSO500 Booking'!I25,3,7),"")</f>
        <v>2302737</v>
      </c>
      <c r="B18" t="str">
        <f>CONCATENATE(LEFT('TSO500 Booking'!C25),LEFT('TSO500 Booking'!D25))</f>
        <v>CL</v>
      </c>
      <c r="C18" s="73" t="str">
        <f>IF('TSO500 Booking'!J25="","",'TSO500 Booking'!J25)</f>
        <v>B2303943-003</v>
      </c>
      <c r="D18" s="66">
        <f ca="1">IF(X18=DNA_Analyte,VLOOKUP(C18,'Samples Dilution + Norm'!$C$8:$E$103,3,FALSE),IF(X18=RNA_Analyte,VLOOKUP('TSO500 Script'!C18,'Samples Dilution + Norm'!$S$8:$U$103,3,FALSE)))</f>
        <v>35.799999999999997</v>
      </c>
      <c r="E18" s="302" t="str">
        <f ca="1">IF(X18='Samples Dilution + Norm'!$A$2,VLOOKUP('TSO500 Script'!C18,'TSO500 Script'!$AJ$2:$AM$97,2,FALSE),IF('TSO500 Script'!X18='Samples Dilution + Norm'!$Q$2,VLOOKUP('TSO500 Script'!C18,'TSO500 Script'!AP18:AS113,2,FALSE)))</f>
        <v>A5</v>
      </c>
      <c r="F18" s="202" t="str">
        <f ca="1">IF(X18='Samples Dilution + Norm'!$A$2,VLOOKUP('TSO500 Script'!C18,'TSO500 Script'!$AJ$2:$AM$97,3,FALSE),IF('TSO500 Script'!X18='Samples Dilution + Norm'!$Q$2,VLOOKUP('TSO500 Script'!C18,'TSO500 Script'!AP18:AS113,3,FALSE)))</f>
        <v>RNA Stock Plate 1</v>
      </c>
      <c r="G18" s="71" t="str">
        <f>CONCATENATE('TSO500 Booking'!A25,'TSO500 Booking'!B25)</f>
        <v>A3</v>
      </c>
      <c r="H18" s="196" t="str">
        <f t="shared" si="0"/>
        <v>RNA DILUTION</v>
      </c>
      <c r="I18" s="199" t="str">
        <f t="shared" ca="1" si="1"/>
        <v>A3</v>
      </c>
      <c r="J18" s="362">
        <f t="shared" ca="1" si="17"/>
        <v>0</v>
      </c>
      <c r="K18" s="362">
        <f t="shared" ca="1" si="18"/>
        <v>0</v>
      </c>
      <c r="L18" s="363">
        <f t="shared" si="2"/>
        <v>0</v>
      </c>
      <c r="M18" s="329">
        <f t="shared" si="3"/>
        <v>0</v>
      </c>
      <c r="N18" s="328">
        <f t="shared" ca="1" si="4"/>
        <v>2.7569832402234642</v>
      </c>
      <c r="O18" s="330">
        <f t="shared" ca="1" si="5"/>
        <v>7.7430167597765358</v>
      </c>
      <c r="P18" s="202" t="str">
        <f t="shared" ca="1" si="6"/>
        <v>RNA_Qubit1</v>
      </c>
      <c r="Q18" s="202" t="str">
        <f t="shared" ca="1" si="7"/>
        <v>A5</v>
      </c>
      <c r="R18" s="67" t="s">
        <v>216</v>
      </c>
      <c r="S18" s="335">
        <v>1</v>
      </c>
      <c r="T18" s="202">
        <f ca="1">IF(X18=DNA_Analyte,VLOOKUP(C18,'Samples Dilution + Norm'!$C$8:$M$103,11,FALSE),IF(X18=RNA_Analyte,VLOOKUP('TSO500 Script'!C18,'Samples Dilution + Norm'!$S$8:$Z$103,8,FALSE)))</f>
        <v>13.8</v>
      </c>
      <c r="U18" s="196" t="str">
        <f>'TSO500 Booking'!$I$3</f>
        <v>Plate B</v>
      </c>
      <c r="V18" s="195" t="str">
        <f>IF(G18="","",INDEX(Index_sequences[Index plate well],MATCH(V17,Index_sequences[Index plate well],0)+1,1))</f>
        <v>A3</v>
      </c>
      <c r="W18" s="68" t="str">
        <f>INDEX(Index_sequences[[#All],[Index Primer]],MATCH(('TSO500 Script'!U18&amp;"_"&amp;'TSO500 Script'!V18),Index_sequences[[#All],[Plate_well]],0))</f>
        <v>UDP0113</v>
      </c>
      <c r="X18" s="68" t="str">
        <f>IF(NOT(G18=""),'TSO500 Booking'!H25,"")</f>
        <v>TSO500 RNA library prep</v>
      </c>
      <c r="Y18" s="72"/>
      <c r="Z18" s="72" t="s">
        <v>472</v>
      </c>
      <c r="AA18" s="327" t="str">
        <f t="array" aca="1" ref="AA18" ca="1">IF(ROW()-ROW($AA$2:$AA$97)+1&gt;ROWS($AC$2:$AC$97)-
COUNTBLANK($AC$2:$AC$97),"",INDIRECT(ADDRESS(SMALL(
(IF($AC$2:$AC$97&lt;&gt;"",ROW($AC$2:$AC$97),ROW()+ROWS($AC$2:$AC$97))),
ROW()-ROW($AA$2:$AA$97)+1),COLUMN($C$2:$C$97),4)))</f>
        <v>B2303943-003</v>
      </c>
      <c r="AB18" t="str">
        <f t="array" aca="1" ref="AB18" ca="1">IF(ROW()-ROW($AB$2:$AB$97)+1&gt;ROWS($AD$2:$AD$97)-
COUNTBLANK($AD$2:$AD$97),"",INDIRECT(ADDRESS(SMALL(
(IF($AD$2:$AD$97&lt;&gt;"",ROW($AD$2:$AD$97),ROW()+ROWS($AD$2:$AD$97))),
ROW()-ROW($AB$2:$AB$97)+1),COLUMN($C$2:$C$97),4)))</f>
        <v>B2303358-002</v>
      </c>
      <c r="AC18" t="str">
        <f t="shared" si="8"/>
        <v>CL_B2303943-003_UDP0113</v>
      </c>
      <c r="AD18" t="str">
        <f t="shared" si="9"/>
        <v/>
      </c>
      <c r="AE18" t="str">
        <f t="shared" si="10"/>
        <v>CL_B2303943-003_RNA_UDP0113</v>
      </c>
      <c r="AI18" s="38" t="str">
        <f ca="1">IF(COUNTIF($AB$2:AB18,AB18)=1,AB18,"")</f>
        <v>B2303358-002</v>
      </c>
      <c r="AJ18" s="237" t="str">
        <f t="array" aca="1" ref="AJ18" ca="1">IF(ROW()-ROW($AJ$2:$AJ$97)+1&gt;ROWS($AI$2:$AI$97)-
COUNTBLANK($AI$2:$AI$97),"",INDIRECT(ADDRESS(SMALL(
(IF($AI$2:$AI$97&lt;&gt;"",ROW($AI$2:$AI$97),ROW()+ROWS($AI$2:$AI$97))),
ROW()-ROW($AJ$2:$AJ$97)+1),COLUMN($AI$2:$AI$97),4)))</f>
        <v>B2303358-002</v>
      </c>
      <c r="AK18" s="265" t="s">
        <v>530</v>
      </c>
      <c r="AL18" s="266" t="str">
        <f t="shared" ca="1" si="19"/>
        <v>DNA Stock Plate 1</v>
      </c>
      <c r="AM18" s="267" t="str">
        <f t="shared" ca="1" si="20"/>
        <v>DNA Stock Plate 1_A5</v>
      </c>
      <c r="AO18" s="38" t="str">
        <f ca="1">IF(COUNTIF($AA$2:AA18,AA18)=1,AA18,"")</f>
        <v>B2303943-003</v>
      </c>
      <c r="AP18" s="39" t="str">
        <f t="array" aca="1" ref="AP18" ca="1">IF(ROW()-ROW($AP$2:$AP$97)+1&gt;ROWS($AO$2:$AO$97)-
COUNTBLANK($AO$2:$AO$97),"",INDIRECT(ADDRESS(SMALL(
(IF($AO$2:$AO$97&lt;&gt;"",ROW($AO$2:$AO$97),ROW()+ROWS($AO$2:$AO$97))),
ROW()-ROW($AP$2:$AP$97)+1),COLUMN($AO$2:$AO$97),4)))</f>
        <v>B2303943-003</v>
      </c>
      <c r="AQ18" s="265" t="s">
        <v>530</v>
      </c>
      <c r="AR18" s="266" t="str">
        <f t="shared" ca="1" si="11"/>
        <v>RNA Stock Plate 1</v>
      </c>
      <c r="AS18" s="267" t="str">
        <f t="shared" ca="1" si="21"/>
        <v>RNA Stock Plate 1_A5</v>
      </c>
      <c r="AU18" s="308">
        <f ca="1">VLOOKUP(D18,'TSO500 Booking'!$AK$3:$AN$7,2,TRUE)</f>
        <v>0</v>
      </c>
      <c r="AV18" s="309">
        <f ca="1">VLOOKUP(D18,'TSO500 Booking'!$AK$3:$AN$7,3,TRUE)</f>
        <v>0</v>
      </c>
      <c r="AW18" s="309">
        <f ca="1">VLOOKUP(D18,'TSO500 Booking'!$AK$3:$AN$7,4,TRUE)</f>
        <v>0</v>
      </c>
      <c r="AX18" s="310" t="e">
        <f t="shared" ca="1" si="22"/>
        <v>#DIV/0!</v>
      </c>
      <c r="BC18" s="308" t="s">
        <v>472</v>
      </c>
      <c r="BD18" s="309" t="s">
        <v>1385</v>
      </c>
      <c r="BE18" s="310" t="s">
        <v>530</v>
      </c>
      <c r="BF18" s="308" t="str">
        <f t="shared" ca="1" si="23"/>
        <v>B2303358-002</v>
      </c>
      <c r="BG18" s="31" t="str">
        <f t="shared" ca="1" si="24"/>
        <v>DNA_Qubit1</v>
      </c>
      <c r="BH18" s="31" t="str">
        <f t="shared" ca="1" si="25"/>
        <v>A5</v>
      </c>
      <c r="BI18" s="87" t="str">
        <f t="shared" ca="1" si="26"/>
        <v>DNA_Qubit1_A5</v>
      </c>
      <c r="BJ18" s="308" t="str">
        <f t="shared" ca="1" si="27"/>
        <v>B2303943-003</v>
      </c>
      <c r="BK18" s="86" t="str">
        <f t="shared" ca="1" si="28"/>
        <v>RNA_Qubit1</v>
      </c>
      <c r="BL18" s="309" t="str">
        <f t="shared" ca="1" si="29"/>
        <v>A5</v>
      </c>
      <c r="BM18" s="32" t="str">
        <f t="shared" ca="1" si="30"/>
        <v>RNA_Qubit1_A5</v>
      </c>
      <c r="BN18" s="322" t="str">
        <f t="shared" ca="1" si="12"/>
        <v>RNA_Qubit1_A5</v>
      </c>
      <c r="BT18" t="str">
        <f t="shared" si="13"/>
        <v>CL_B2303943-003</v>
      </c>
      <c r="BU18" t="str">
        <f t="shared" si="14"/>
        <v>2302737</v>
      </c>
      <c r="BV18" t="str">
        <f t="shared" si="15"/>
        <v>A3</v>
      </c>
      <c r="BW18" t="str">
        <f>INDEX(Index_sequences[[#All],[i7 Index Name]],MATCH('TSO500 Script'!W18,Index_sequences[[#All],[Index Primer]],0))</f>
        <v>i7_UDP0113</v>
      </c>
      <c r="BX18" t="str">
        <f>INDEX(Index_sequences[[#All],[i7 Bases for Sample Sheet]],MATCH('TSO500 Script'!W18,Index_sequences[[#All],[Index Primer]],0))</f>
        <v>GAATTACAAG</v>
      </c>
      <c r="BY18" t="str">
        <f>INDEX(Index_sequences[[#All],[i5 Index Name]],MATCH('TSO500 Script'!W18,Index_sequences[[#All],[Index Primer]],0))</f>
        <v>i5_UDP0113</v>
      </c>
      <c r="BZ18" t="str">
        <f>INDEX(Index_sequences[[#All],[i5 Bases for Sample Sheet NovaSeq 6000 with v1.0 reagent kits, MiSeq, HiSeq 2000/2500, NextSeq 2000 (Sample Sheet v2)]],MATCH('TSO500 Script'!W18,Index_sequences[[#All],[Index Primer]],0))</f>
        <v>ACCGGCTCAG</v>
      </c>
      <c r="CA18" t="str">
        <f>INDEX(Index_sequences[[#All],[i5 Bases for Sample Sheet iSeq, NovaSeq 6000 with v1.5 reagent kits, MiniSeq, NextSeq 500/550, HiSeq 3000/4000/X, NextSeq 2000 (Sample Sheet v1)]],MATCH('TSO500 Script'!W18,Index_sequences[[#All],[Index Primer]],0))</f>
        <v>CTGAGCCGGT</v>
      </c>
      <c r="CB18" t="str">
        <f t="shared" si="31"/>
        <v>TSO500 RNA library prep</v>
      </c>
      <c r="CC18" t="str">
        <f t="shared" si="16"/>
        <v>TSO500 RNA library prep_B2303943-003_UDP0113</v>
      </c>
    </row>
    <row r="19" spans="1:81" x14ac:dyDescent="0.25">
      <c r="A19" s="65" t="str">
        <f>IF(NOT(G19=""),MID('TSO500 Booking'!I26,3,7),"")</f>
        <v>2302737</v>
      </c>
      <c r="B19" t="str">
        <f>CONCATENATE(LEFT('TSO500 Booking'!C26),LEFT('TSO500 Booking'!D26))</f>
        <v>HH</v>
      </c>
      <c r="C19" s="73" t="str">
        <f>IF('TSO500 Booking'!J26="","",'TSO500 Booking'!J26)</f>
        <v>B2304017-005</v>
      </c>
      <c r="D19" s="66">
        <f ca="1">IF(X19=DNA_Analyte,VLOOKUP(C19,'Samples Dilution + Norm'!$C$8:$E$103,3,FALSE),IF(X19=RNA_Analyte,VLOOKUP('TSO500 Script'!C19,'Samples Dilution + Norm'!$S$8:$U$103,3,FALSE)))</f>
        <v>4.46</v>
      </c>
      <c r="E19" s="302" t="str">
        <f ca="1">IF(X19='Samples Dilution + Norm'!$A$2,VLOOKUP('TSO500 Script'!C19,'TSO500 Script'!$AJ$2:$AM$97,2,FALSE),IF('TSO500 Script'!X19='Samples Dilution + Norm'!$Q$2,VLOOKUP('TSO500 Script'!C19,'TSO500 Script'!AP19:AS114,2,FALSE)))</f>
        <v>B5</v>
      </c>
      <c r="F19" s="202" t="str">
        <f ca="1">IF(X19='Samples Dilution + Norm'!$A$2,VLOOKUP('TSO500 Script'!C19,'TSO500 Script'!$AJ$2:$AM$97,3,FALSE),IF('TSO500 Script'!X19='Samples Dilution + Norm'!$Q$2,VLOOKUP('TSO500 Script'!C19,'TSO500 Script'!AP19:AS114,3,FALSE)))</f>
        <v>RNA Stock Plate 1</v>
      </c>
      <c r="G19" s="71" t="str">
        <f>CONCATENATE('TSO500 Booking'!A26,'TSO500 Booking'!B26)</f>
        <v>B3</v>
      </c>
      <c r="H19" s="196" t="str">
        <f t="shared" si="0"/>
        <v>RNA DILUTION</v>
      </c>
      <c r="I19" s="199" t="str">
        <f t="shared" ca="1" si="1"/>
        <v>B3</v>
      </c>
      <c r="J19" s="362">
        <f t="shared" ca="1" si="17"/>
        <v>0</v>
      </c>
      <c r="K19" s="362">
        <f t="shared" ca="1" si="18"/>
        <v>0</v>
      </c>
      <c r="L19" s="363">
        <f t="shared" si="2"/>
        <v>0</v>
      </c>
      <c r="M19" s="329">
        <f t="shared" si="3"/>
        <v>0</v>
      </c>
      <c r="N19" s="328">
        <f t="shared" ca="1" si="4"/>
        <v>22.13004484304933</v>
      </c>
      <c r="O19" s="330">
        <f t="shared" ca="1" si="5"/>
        <v>-11.63004484304933</v>
      </c>
      <c r="P19" s="202" t="str">
        <f t="shared" ca="1" si="6"/>
        <v>RNA_Qubit1</v>
      </c>
      <c r="Q19" s="202" t="str">
        <f t="shared" ca="1" si="7"/>
        <v>B5</v>
      </c>
      <c r="R19" s="67" t="s">
        <v>216</v>
      </c>
      <c r="S19" s="335">
        <v>1</v>
      </c>
      <c r="T19" s="202">
        <f ca="1">IF(X19=DNA_Analyte,VLOOKUP(C19,'Samples Dilution + Norm'!$C$8:$M$103,11,FALSE),IF(X19=RNA_Analyte,VLOOKUP('TSO500 Script'!C19,'Samples Dilution + Norm'!$S$8:$Z$103,8,FALSE)))</f>
        <v>13.2</v>
      </c>
      <c r="U19" s="196" t="str">
        <f>'TSO500 Booking'!$I$3</f>
        <v>Plate B</v>
      </c>
      <c r="V19" s="195" t="str">
        <f>IF(G19="","",INDEX(Index_sequences[Index plate well],MATCH(V18,Index_sequences[Index plate well],0)+1,1))</f>
        <v>B3</v>
      </c>
      <c r="W19" s="68" t="str">
        <f>INDEX(Index_sequences[[#All],[Index Primer]],MATCH(('TSO500 Script'!U19&amp;"_"&amp;'TSO500 Script'!V19),Index_sequences[[#All],[Plate_well]],0))</f>
        <v>UDP0114</v>
      </c>
      <c r="X19" s="68" t="str">
        <f>IF(NOT(G19=""),'TSO500 Booking'!H26,"")</f>
        <v>TSO500 RNA library prep</v>
      </c>
      <c r="Y19" s="72"/>
      <c r="Z19" s="72" t="s">
        <v>476</v>
      </c>
      <c r="AA19" s="327" t="str">
        <f t="array" aca="1" ref="AA19" ca="1">IF(ROW()-ROW($AA$2:$AA$97)+1&gt;ROWS($AC$2:$AC$97)-
COUNTBLANK($AC$2:$AC$97),"",INDIRECT(ADDRESS(SMALL(
(IF($AC$2:$AC$97&lt;&gt;"",ROW($AC$2:$AC$97),ROW()+ROWS($AC$2:$AC$97))),
ROW()-ROW($AA$2:$AA$97)+1),COLUMN($C$2:$C$97),4)))</f>
        <v>B2304017-005</v>
      </c>
      <c r="AB19" t="str">
        <f t="array" aca="1" ref="AB19" ca="1">IF(ROW()-ROW($AB$2:$AB$97)+1&gt;ROWS($AD$2:$AD$97)-
COUNTBLANK($AD$2:$AD$97),"",INDIRECT(ADDRESS(SMALL(
(IF($AD$2:$AD$97&lt;&gt;"",ROW($AD$2:$AD$97),ROW()+ROWS($AD$2:$AD$97))),
ROW()-ROW($AB$2:$AB$97)+1),COLUMN($C$2:$C$97),4)))</f>
        <v>B2303377-005</v>
      </c>
      <c r="AC19" t="str">
        <f t="shared" si="8"/>
        <v>HH_B2304017-005_UDP0114</v>
      </c>
      <c r="AD19" t="str">
        <f t="shared" si="9"/>
        <v/>
      </c>
      <c r="AE19" t="str">
        <f t="shared" si="10"/>
        <v>HH_B2304017-005_RNA_UDP0114</v>
      </c>
      <c r="AI19" s="38" t="str">
        <f ca="1">IF(COUNTIF($AB$2:AB19,AB19)=1,AB19,"")</f>
        <v>B2303377-005</v>
      </c>
      <c r="AJ19" s="237" t="str">
        <f t="array" aca="1" ref="AJ19" ca="1">IF(ROW()-ROW($AJ$2:$AJ$97)+1&gt;ROWS($AI$2:$AI$97)-
COUNTBLANK($AI$2:$AI$97),"",INDIRECT(ADDRESS(SMALL(
(IF($AI$2:$AI$97&lt;&gt;"",ROW($AI$2:$AI$97),ROW()+ROWS($AI$2:$AI$97))),
ROW()-ROW($AJ$2:$AJ$97)+1),COLUMN($AI$2:$AI$97),4)))</f>
        <v>B2303377-005</v>
      </c>
      <c r="AK19" s="265" t="s">
        <v>534</v>
      </c>
      <c r="AL19" s="266" t="str">
        <f t="shared" ca="1" si="19"/>
        <v>DNA Stock Plate 1</v>
      </c>
      <c r="AM19" s="267" t="str">
        <f t="shared" ca="1" si="20"/>
        <v>DNA Stock Plate 1_B5</v>
      </c>
      <c r="AO19" s="38" t="str">
        <f ca="1">IF(COUNTIF($AA$2:AA19,AA19)=1,AA19,"")</f>
        <v>B2304017-005</v>
      </c>
      <c r="AP19" s="39" t="str">
        <f t="array" aca="1" ref="AP19" ca="1">IF(ROW()-ROW($AP$2:$AP$97)+1&gt;ROWS($AO$2:$AO$97)-
COUNTBLANK($AO$2:$AO$97),"",INDIRECT(ADDRESS(SMALL(
(IF($AO$2:$AO$97&lt;&gt;"",ROW($AO$2:$AO$97),ROW()+ROWS($AO$2:$AO$97))),
ROW()-ROW($AP$2:$AP$97)+1),COLUMN($AO$2:$AO$97),4)))</f>
        <v>B2304017-005</v>
      </c>
      <c r="AQ19" s="265" t="s">
        <v>534</v>
      </c>
      <c r="AR19" s="266" t="str">
        <f t="shared" ca="1" si="11"/>
        <v>RNA Stock Plate 1</v>
      </c>
      <c r="AS19" s="267" t="str">
        <f t="shared" ca="1" si="21"/>
        <v>RNA Stock Plate 1_B5</v>
      </c>
      <c r="AU19" s="308">
        <f ca="1">VLOOKUP(D19,'TSO500 Booking'!$AK$3:$AN$7,2,TRUE)</f>
        <v>0</v>
      </c>
      <c r="AV19" s="309">
        <f ca="1">VLOOKUP(D19,'TSO500 Booking'!$AK$3:$AN$7,3,TRUE)</f>
        <v>0</v>
      </c>
      <c r="AW19" s="309">
        <f ca="1">VLOOKUP(D19,'TSO500 Booking'!$AK$3:$AN$7,4,TRUE)</f>
        <v>0</v>
      </c>
      <c r="AX19" s="310" t="e">
        <f t="shared" ca="1" si="22"/>
        <v>#DIV/0!</v>
      </c>
      <c r="BC19" s="308" t="s">
        <v>476</v>
      </c>
      <c r="BD19" s="309" t="s">
        <v>1385</v>
      </c>
      <c r="BE19" s="310" t="s">
        <v>534</v>
      </c>
      <c r="BF19" s="308" t="str">
        <f t="shared" ca="1" si="23"/>
        <v>B2303377-005</v>
      </c>
      <c r="BG19" s="31" t="str">
        <f t="shared" ca="1" si="24"/>
        <v>DNA_Qubit1</v>
      </c>
      <c r="BH19" s="31" t="str">
        <f t="shared" ca="1" si="25"/>
        <v>B5</v>
      </c>
      <c r="BI19" s="87" t="str">
        <f t="shared" ca="1" si="26"/>
        <v>DNA_Qubit1_B5</v>
      </c>
      <c r="BJ19" s="308" t="str">
        <f t="shared" ca="1" si="27"/>
        <v>B2304017-005</v>
      </c>
      <c r="BK19" s="86" t="str">
        <f t="shared" ca="1" si="28"/>
        <v>RNA_Qubit1</v>
      </c>
      <c r="BL19" s="309" t="str">
        <f t="shared" ca="1" si="29"/>
        <v>B5</v>
      </c>
      <c r="BM19" s="32" t="str">
        <f t="shared" ca="1" si="30"/>
        <v>RNA_Qubit1_B5</v>
      </c>
      <c r="BN19" s="322" t="str">
        <f t="shared" ca="1" si="12"/>
        <v>RNA_Qubit1_B5</v>
      </c>
      <c r="BT19" t="str">
        <f t="shared" si="13"/>
        <v>HH_B2304017-005</v>
      </c>
      <c r="BU19" t="str">
        <f t="shared" si="14"/>
        <v>2302737</v>
      </c>
      <c r="BV19" t="str">
        <f t="shared" si="15"/>
        <v>B3</v>
      </c>
      <c r="BW19" t="str">
        <f>INDEX(Index_sequences[[#All],[i7 Index Name]],MATCH('TSO500 Script'!W19,Index_sequences[[#All],[Index Primer]],0))</f>
        <v>i7_UDP0114</v>
      </c>
      <c r="BX19" t="str">
        <f>INDEX(Index_sequences[[#All],[i7 Bases for Sample Sheet]],MATCH('TSO500 Script'!W19,Index_sequences[[#All],[Index Primer]],0))</f>
        <v>TAGAATTGGA</v>
      </c>
      <c r="BY19" t="str">
        <f>INDEX(Index_sequences[[#All],[i5 Index Name]],MATCH('TSO500 Script'!W19,Index_sequences[[#All],[Index Primer]],0))</f>
        <v>i5_UDP0114</v>
      </c>
      <c r="BZ19" t="str">
        <f>INDEX(Index_sequences[[#All],[i5 Bases for Sample Sheet NovaSeq 6000 with v1.0 reagent kits, MiSeq, HiSeq 2000/2500, NextSeq 2000 (Sample Sheet v2)]],MATCH('TSO500 Script'!W19,Index_sequences[[#All],[Index Primer]],0))</f>
        <v>GTTAATCTGA</v>
      </c>
      <c r="CA19" t="str">
        <f>INDEX(Index_sequences[[#All],[i5 Bases for Sample Sheet iSeq, NovaSeq 6000 with v1.5 reagent kits, MiniSeq, NextSeq 500/550, HiSeq 3000/4000/X, NextSeq 2000 (Sample Sheet v1)]],MATCH('TSO500 Script'!W19,Index_sequences[[#All],[Index Primer]],0))</f>
        <v>TCAGATTAAC</v>
      </c>
      <c r="CB19" t="str">
        <f t="shared" si="31"/>
        <v>TSO500 RNA library prep</v>
      </c>
      <c r="CC19" t="str">
        <f t="shared" si="16"/>
        <v>TSO500 RNA library prep_B2304017-005_UDP0114</v>
      </c>
    </row>
    <row r="20" spans="1:81" x14ac:dyDescent="0.25">
      <c r="A20" s="65" t="str">
        <f>IF(NOT(G20=""),MID('TSO500 Booking'!I27,3,7),"")</f>
        <v>2302737</v>
      </c>
      <c r="B20" t="str">
        <f>CONCATENATE(LEFT('TSO500 Booking'!C27),LEFT('TSO500 Booking'!D27))</f>
        <v>AB</v>
      </c>
      <c r="C20" s="73" t="str">
        <f>IF('TSO500 Booking'!J27="","",'TSO500 Booking'!J27)</f>
        <v>B2304023-002</v>
      </c>
      <c r="D20" s="66">
        <f ca="1">IF(X20=DNA_Analyte,VLOOKUP(C20,'Samples Dilution + Norm'!$C$8:$E$103,3,FALSE),IF(X20=RNA_Analyte,VLOOKUP('TSO500 Script'!C20,'Samples Dilution + Norm'!$S$8:$U$103,3,FALSE)))</f>
        <v>9.6</v>
      </c>
      <c r="E20" s="302" t="str">
        <f ca="1">IF(X20='Samples Dilution + Norm'!$A$2,VLOOKUP('TSO500 Script'!C20,'TSO500 Script'!$AJ$2:$AM$97,2,FALSE),IF('TSO500 Script'!X20='Samples Dilution + Norm'!$Q$2,VLOOKUP('TSO500 Script'!C20,'TSO500 Script'!AP20:AS115,2,FALSE)))</f>
        <v>C5</v>
      </c>
      <c r="F20" s="202" t="str">
        <f ca="1">IF(X20='Samples Dilution + Norm'!$A$2,VLOOKUP('TSO500 Script'!C20,'TSO500 Script'!$AJ$2:$AM$97,3,FALSE),IF('TSO500 Script'!X20='Samples Dilution + Norm'!$Q$2,VLOOKUP('TSO500 Script'!C20,'TSO500 Script'!AP20:AS115,3,FALSE)))</f>
        <v>RNA Stock Plate 1</v>
      </c>
      <c r="G20" s="71" t="str">
        <f>CONCATENATE('TSO500 Booking'!A27,'TSO500 Booking'!B27)</f>
        <v>C3</v>
      </c>
      <c r="H20" s="196" t="str">
        <f t="shared" si="0"/>
        <v>RNA DILUTION</v>
      </c>
      <c r="I20" s="199" t="str">
        <f t="shared" ca="1" si="1"/>
        <v>C3</v>
      </c>
      <c r="J20" s="362">
        <f t="shared" ca="1" si="17"/>
        <v>0</v>
      </c>
      <c r="K20" s="362">
        <f t="shared" ca="1" si="18"/>
        <v>0</v>
      </c>
      <c r="L20" s="363">
        <f t="shared" si="2"/>
        <v>0</v>
      </c>
      <c r="M20" s="329">
        <f t="shared" si="3"/>
        <v>0</v>
      </c>
      <c r="N20" s="328">
        <f t="shared" ca="1" si="4"/>
        <v>10.28125</v>
      </c>
      <c r="O20" s="330">
        <f t="shared" ca="1" si="5"/>
        <v>0.21875</v>
      </c>
      <c r="P20" s="202" t="str">
        <f t="shared" ca="1" si="6"/>
        <v>RNA_Qubit1</v>
      </c>
      <c r="Q20" s="202" t="str">
        <f t="shared" ca="1" si="7"/>
        <v>C5</v>
      </c>
      <c r="R20" s="67" t="s">
        <v>216</v>
      </c>
      <c r="S20" s="335">
        <v>1</v>
      </c>
      <c r="T20" s="202">
        <f ca="1">IF(X20=DNA_Analyte,VLOOKUP(C20,'Samples Dilution + Norm'!$C$8:$M$103,11,FALSE),IF(X20=RNA_Analyte,VLOOKUP('TSO500 Script'!C20,'Samples Dilution + Norm'!$S$8:$Z$103,8,FALSE)))</f>
        <v>4.9000000000000004</v>
      </c>
      <c r="U20" s="196" t="str">
        <f>'TSO500 Booking'!$I$3</f>
        <v>Plate B</v>
      </c>
      <c r="V20" s="195" t="str">
        <f>IF(G20="","",INDEX(Index_sequences[Index plate well],MATCH(V19,Index_sequences[Index plate well],0)+1,1))</f>
        <v>C3</v>
      </c>
      <c r="W20" s="68" t="str">
        <f>INDEX(Index_sequences[[#All],[Index Primer]],MATCH(('TSO500 Script'!U20&amp;"_"&amp;'TSO500 Script'!V20),Index_sequences[[#All],[Plate_well]],0))</f>
        <v>UDP0115</v>
      </c>
      <c r="X20" s="68" t="str">
        <f>IF(NOT(G20=""),'TSO500 Booking'!H27,"")</f>
        <v>TSO500 RNA library prep</v>
      </c>
      <c r="Y20" s="72"/>
      <c r="Z20" s="72" t="s">
        <v>478</v>
      </c>
      <c r="AA20" s="327" t="str">
        <f t="array" aca="1" ref="AA20" ca="1">IF(ROW()-ROW($AA$2:$AA$97)+1&gt;ROWS($AC$2:$AC$97)-
COUNTBLANK($AC$2:$AC$97),"",INDIRECT(ADDRESS(SMALL(
(IF($AC$2:$AC$97&lt;&gt;"",ROW($AC$2:$AC$97),ROW()+ROWS($AC$2:$AC$97))),
ROW()-ROW($AA$2:$AA$97)+1),COLUMN($C$2:$C$97),4)))</f>
        <v>B2304023-002</v>
      </c>
      <c r="AB20" t="str">
        <f t="array" aca="1" ref="AB20" ca="1">IF(ROW()-ROW($AB$2:$AB$97)+1&gt;ROWS($AD$2:$AD$97)-
COUNTBLANK($AD$2:$AD$97),"",INDIRECT(ADDRESS(SMALL(
(IF($AD$2:$AD$97&lt;&gt;"",ROW($AD$2:$AD$97),ROW()+ROWS($AD$2:$AD$97))),
ROW()-ROW($AB$2:$AB$97)+1),COLUMN($C$2:$C$97),4)))</f>
        <v>B2303558-003</v>
      </c>
      <c r="AC20" t="str">
        <f t="shared" si="8"/>
        <v>AB_B2304023-002_UDP0115</v>
      </c>
      <c r="AD20" t="str">
        <f t="shared" si="9"/>
        <v/>
      </c>
      <c r="AE20" t="str">
        <f t="shared" si="10"/>
        <v>AB_B2304023-002_RNA_UDP0115</v>
      </c>
      <c r="AI20" s="38" t="str">
        <f ca="1">IF(COUNTIF($AB$2:AB20,AB20)=1,AB20,"")</f>
        <v>B2303558-003</v>
      </c>
      <c r="AJ20" s="237" t="str">
        <f t="array" aca="1" ref="AJ20" ca="1">IF(ROW()-ROW($AJ$2:$AJ$97)+1&gt;ROWS($AI$2:$AI$97)-
COUNTBLANK($AI$2:$AI$97),"",INDIRECT(ADDRESS(SMALL(
(IF($AI$2:$AI$97&lt;&gt;"",ROW($AI$2:$AI$97),ROW()+ROWS($AI$2:$AI$97))),
ROW()-ROW($AJ$2:$AJ$97)+1),COLUMN($AI$2:$AI$97),4)))</f>
        <v>B2303558-003</v>
      </c>
      <c r="AK20" s="265" t="s">
        <v>538</v>
      </c>
      <c r="AL20" s="266" t="str">
        <f t="shared" ca="1" si="19"/>
        <v>DNA Stock Plate 1</v>
      </c>
      <c r="AM20" s="267" t="str">
        <f t="shared" ca="1" si="20"/>
        <v>DNA Stock Plate 1_C5</v>
      </c>
      <c r="AO20" s="38" t="str">
        <f ca="1">IF(COUNTIF($AA$2:AA20,AA20)=1,AA20,"")</f>
        <v>B2304023-002</v>
      </c>
      <c r="AP20" s="39" t="str">
        <f t="array" aca="1" ref="AP20" ca="1">IF(ROW()-ROW($AP$2:$AP$97)+1&gt;ROWS($AO$2:$AO$97)-
COUNTBLANK($AO$2:$AO$97),"",INDIRECT(ADDRESS(SMALL(
(IF($AO$2:$AO$97&lt;&gt;"",ROW($AO$2:$AO$97),ROW()+ROWS($AO$2:$AO$97))),
ROW()-ROW($AP$2:$AP$97)+1),COLUMN($AO$2:$AO$97),4)))</f>
        <v>B2304023-002</v>
      </c>
      <c r="AQ20" s="265" t="s">
        <v>538</v>
      </c>
      <c r="AR20" s="266" t="str">
        <f t="shared" ca="1" si="11"/>
        <v>RNA Stock Plate 1</v>
      </c>
      <c r="AS20" s="267" t="str">
        <f t="shared" ca="1" si="21"/>
        <v>RNA Stock Plate 1_C5</v>
      </c>
      <c r="AU20" s="308">
        <f ca="1">VLOOKUP(D20,'TSO500 Booking'!$AK$3:$AN$7,2,TRUE)</f>
        <v>0</v>
      </c>
      <c r="AV20" s="309">
        <f ca="1">VLOOKUP(D20,'TSO500 Booking'!$AK$3:$AN$7,3,TRUE)</f>
        <v>0</v>
      </c>
      <c r="AW20" s="309">
        <f ca="1">VLOOKUP(D20,'TSO500 Booking'!$AK$3:$AN$7,4,TRUE)</f>
        <v>0</v>
      </c>
      <c r="AX20" s="310" t="e">
        <f t="shared" ca="1" si="22"/>
        <v>#DIV/0!</v>
      </c>
      <c r="BC20" s="308" t="s">
        <v>478</v>
      </c>
      <c r="BD20" s="309" t="s">
        <v>1385</v>
      </c>
      <c r="BE20" s="310" t="s">
        <v>538</v>
      </c>
      <c r="BF20" s="308" t="str">
        <f t="shared" ca="1" si="23"/>
        <v>B2303558-003</v>
      </c>
      <c r="BG20" s="31" t="str">
        <f t="shared" ca="1" si="24"/>
        <v>DNA_Qubit1</v>
      </c>
      <c r="BH20" s="31" t="str">
        <f t="shared" ca="1" si="25"/>
        <v>C5</v>
      </c>
      <c r="BI20" s="87" t="str">
        <f t="shared" ca="1" si="26"/>
        <v>DNA_Qubit1_C5</v>
      </c>
      <c r="BJ20" s="308" t="str">
        <f t="shared" ca="1" si="27"/>
        <v>B2304023-002</v>
      </c>
      <c r="BK20" s="86" t="str">
        <f t="shared" ca="1" si="28"/>
        <v>RNA_Qubit1</v>
      </c>
      <c r="BL20" s="309" t="str">
        <f t="shared" ca="1" si="29"/>
        <v>C5</v>
      </c>
      <c r="BM20" s="32" t="str">
        <f t="shared" ca="1" si="30"/>
        <v>RNA_Qubit1_C5</v>
      </c>
      <c r="BN20" s="322" t="str">
        <f t="shared" ca="1" si="12"/>
        <v>RNA_Qubit1_C5</v>
      </c>
      <c r="BT20" t="str">
        <f t="shared" si="13"/>
        <v>AB_B2304023-002</v>
      </c>
      <c r="BU20" t="str">
        <f t="shared" si="14"/>
        <v>2302737</v>
      </c>
      <c r="BV20" t="str">
        <f t="shared" si="15"/>
        <v>C3</v>
      </c>
      <c r="BW20" t="str">
        <f>INDEX(Index_sequences[[#All],[i7 Index Name]],MATCH('TSO500 Script'!W20,Index_sequences[[#All],[Index Primer]],0))</f>
        <v>i7_UDP0115</v>
      </c>
      <c r="BX20" t="str">
        <f>INDEX(Index_sequences[[#All],[i7 Bases for Sample Sheet]],MATCH('TSO500 Script'!W20,Index_sequences[[#All],[Index Primer]],0))</f>
        <v>AGGCAGCTCT</v>
      </c>
      <c r="BY20" t="str">
        <f>INDEX(Index_sequences[[#All],[i5 Index Name]],MATCH('TSO500 Script'!W20,Index_sequences[[#All],[Index Primer]],0))</f>
        <v>i5_UDP0115</v>
      </c>
      <c r="BZ20" t="str">
        <f>INDEX(Index_sequences[[#All],[i5 Bases for Sample Sheet NovaSeq 6000 with v1.0 reagent kits, MiSeq, HiSeq 2000/2500, NextSeq 2000 (Sample Sheet v2)]],MATCH('TSO500 Script'!W20,Index_sequences[[#All],[Index Primer]],0))</f>
        <v>CGGCTAACGT</v>
      </c>
      <c r="CA20" t="str">
        <f>INDEX(Index_sequences[[#All],[i5 Bases for Sample Sheet iSeq, NovaSeq 6000 with v1.5 reagent kits, MiniSeq, NextSeq 500/550, HiSeq 3000/4000/X, NextSeq 2000 (Sample Sheet v1)]],MATCH('TSO500 Script'!W20,Index_sequences[[#All],[Index Primer]],0))</f>
        <v>ACGTTAGCCG</v>
      </c>
      <c r="CB20" t="str">
        <f t="shared" si="31"/>
        <v>TSO500 RNA library prep</v>
      </c>
      <c r="CC20" t="str">
        <f t="shared" si="16"/>
        <v>TSO500 RNA library prep_B2304023-002_UDP0115</v>
      </c>
    </row>
    <row r="21" spans="1:81" x14ac:dyDescent="0.25">
      <c r="A21" s="65" t="str">
        <f>IF(NOT(G21=""),MID('TSO500 Booking'!I28,3,7),"")</f>
        <v>2302737</v>
      </c>
      <c r="B21" t="str">
        <f>CONCATENATE(LEFT('TSO500 Booking'!C28),LEFT('TSO500 Booking'!D28))</f>
        <v>MS</v>
      </c>
      <c r="C21" s="73" t="str">
        <f>IF('TSO500 Booking'!J28="","",'TSO500 Booking'!J28)</f>
        <v>B2304024-002</v>
      </c>
      <c r="D21" s="66">
        <f ca="1">IF(X21=DNA_Analyte,VLOOKUP(C21,'Samples Dilution + Norm'!$C$8:$E$103,3,FALSE),IF(X21=RNA_Analyte,VLOOKUP('TSO500 Script'!C21,'Samples Dilution + Norm'!$S$8:$U$103,3,FALSE)))</f>
        <v>15.7</v>
      </c>
      <c r="E21" s="302" t="str">
        <f ca="1">IF(X21='Samples Dilution + Norm'!$A$2,VLOOKUP('TSO500 Script'!C21,'TSO500 Script'!$AJ$2:$AM$97,2,FALSE),IF('TSO500 Script'!X21='Samples Dilution + Norm'!$Q$2,VLOOKUP('TSO500 Script'!C21,'TSO500 Script'!AP21:AS116,2,FALSE)))</f>
        <v>D5</v>
      </c>
      <c r="F21" s="202" t="str">
        <f ca="1">IF(X21='Samples Dilution + Norm'!$A$2,VLOOKUP('TSO500 Script'!C21,'TSO500 Script'!$AJ$2:$AM$97,3,FALSE),IF('TSO500 Script'!X21='Samples Dilution + Norm'!$Q$2,VLOOKUP('TSO500 Script'!C21,'TSO500 Script'!AP21:AS116,3,FALSE)))</f>
        <v>RNA Stock Plate 1</v>
      </c>
      <c r="G21" s="71" t="str">
        <f>CONCATENATE('TSO500 Booking'!A28,'TSO500 Booking'!B28)</f>
        <v>D3</v>
      </c>
      <c r="H21" s="196" t="str">
        <f t="shared" si="0"/>
        <v>RNA DILUTION</v>
      </c>
      <c r="I21" s="199" t="str">
        <f t="shared" ca="1" si="1"/>
        <v>D3</v>
      </c>
      <c r="J21" s="362">
        <f t="shared" ca="1" si="17"/>
        <v>0</v>
      </c>
      <c r="K21" s="362">
        <f t="shared" ca="1" si="18"/>
        <v>0</v>
      </c>
      <c r="L21" s="363">
        <f t="shared" si="2"/>
        <v>0</v>
      </c>
      <c r="M21" s="329">
        <f t="shared" si="3"/>
        <v>0</v>
      </c>
      <c r="N21" s="328">
        <f t="shared" ca="1" si="4"/>
        <v>6.2866242038216562</v>
      </c>
      <c r="O21" s="330">
        <f t="shared" ca="1" si="5"/>
        <v>4.2133757961783438</v>
      </c>
      <c r="P21" s="202" t="str">
        <f t="shared" ca="1" si="6"/>
        <v>RNA_Qubit1</v>
      </c>
      <c r="Q21" s="202" t="str">
        <f t="shared" ca="1" si="7"/>
        <v>D5</v>
      </c>
      <c r="R21" s="67" t="s">
        <v>216</v>
      </c>
      <c r="S21" s="335">
        <v>1</v>
      </c>
      <c r="T21" s="202">
        <f ca="1">IF(X21=DNA_Analyte,VLOOKUP(C21,'Samples Dilution + Norm'!$C$8:$M$103,11,FALSE),IF(X21=RNA_Analyte,VLOOKUP('TSO500 Script'!C21,'Samples Dilution + Norm'!$S$8:$Z$103,8,FALSE)))</f>
        <v>3.6</v>
      </c>
      <c r="U21" s="196" t="str">
        <f>'TSO500 Booking'!$I$3</f>
        <v>Plate B</v>
      </c>
      <c r="V21" s="195" t="str">
        <f>IF(G21="","",INDEX(Index_sequences[Index plate well],MATCH(V20,Index_sequences[Index plate well],0)+1,1))</f>
        <v>D3</v>
      </c>
      <c r="W21" s="68" t="str">
        <f>INDEX(Index_sequences[[#All],[Index Primer]],MATCH(('TSO500 Script'!U21&amp;"_"&amp;'TSO500 Script'!V21),Index_sequences[[#All],[Plate_well]],0))</f>
        <v>UDP0116</v>
      </c>
      <c r="X21" s="68" t="str">
        <f>IF(NOT(G21=""),'TSO500 Booking'!H28,"")</f>
        <v>TSO500 RNA library prep</v>
      </c>
      <c r="Y21" s="72"/>
      <c r="Z21" s="72" t="s">
        <v>482</v>
      </c>
      <c r="AA21" s="327" t="str">
        <f t="array" aca="1" ref="AA21" ca="1">IF(ROW()-ROW($AA$2:$AA$97)+1&gt;ROWS($AC$2:$AC$97)-
COUNTBLANK($AC$2:$AC$97),"",INDIRECT(ADDRESS(SMALL(
(IF($AC$2:$AC$97&lt;&gt;"",ROW($AC$2:$AC$97),ROW()+ROWS($AC$2:$AC$97))),
ROW()-ROW($AA$2:$AA$97)+1),COLUMN($C$2:$C$97),4)))</f>
        <v>B2304024-002</v>
      </c>
      <c r="AB21" t="str">
        <f t="array" aca="1" ref="AB21" ca="1">IF(ROW()-ROW($AB$2:$AB$97)+1&gt;ROWS($AD$2:$AD$97)-
COUNTBLANK($AD$2:$AD$97),"",INDIRECT(ADDRESS(SMALL(
(IF($AD$2:$AD$97&lt;&gt;"",ROW($AD$2:$AD$97),ROW()+ROWS($AD$2:$AD$97))),
ROW()-ROW($AB$2:$AB$97)+1),COLUMN($C$2:$C$97),4)))</f>
        <v>B2303762-004</v>
      </c>
      <c r="AC21" t="str">
        <f t="shared" si="8"/>
        <v>MS_B2304024-002_UDP0116</v>
      </c>
      <c r="AD21" t="str">
        <f t="shared" si="9"/>
        <v/>
      </c>
      <c r="AE21" t="str">
        <f t="shared" si="10"/>
        <v>MS_B2304024-002_RNA_UDP0116</v>
      </c>
      <c r="AI21" s="38" t="str">
        <f ca="1">IF(COUNTIF($AB$2:AB21,AB21)=1,AB21,"")</f>
        <v>B2303762-004</v>
      </c>
      <c r="AJ21" s="237" t="str">
        <f t="array" aca="1" ref="AJ21" ca="1">IF(ROW()-ROW($AJ$2:$AJ$97)+1&gt;ROWS($AI$2:$AI$97)-
COUNTBLANK($AI$2:$AI$97),"",INDIRECT(ADDRESS(SMALL(
(IF($AI$2:$AI$97&lt;&gt;"",ROW($AI$2:$AI$97),ROW()+ROWS($AI$2:$AI$97))),
ROW()-ROW($AJ$2:$AJ$97)+1),COLUMN($AI$2:$AI$97),4)))</f>
        <v>B2303762-004</v>
      </c>
      <c r="AK21" s="265" t="s">
        <v>542</v>
      </c>
      <c r="AL21" s="266" t="str">
        <f t="shared" ca="1" si="19"/>
        <v>DNA Stock Plate 1</v>
      </c>
      <c r="AM21" s="267" t="str">
        <f t="shared" ca="1" si="20"/>
        <v>DNA Stock Plate 1_D5</v>
      </c>
      <c r="AO21" s="38" t="str">
        <f ca="1">IF(COUNTIF($AA$2:AA21,AA21)=1,AA21,"")</f>
        <v>B2304024-002</v>
      </c>
      <c r="AP21" s="39" t="str">
        <f t="array" aca="1" ref="AP21" ca="1">IF(ROW()-ROW($AP$2:$AP$97)+1&gt;ROWS($AO$2:$AO$97)-
COUNTBLANK($AO$2:$AO$97),"",INDIRECT(ADDRESS(SMALL(
(IF($AO$2:$AO$97&lt;&gt;"",ROW($AO$2:$AO$97),ROW()+ROWS($AO$2:$AO$97))),
ROW()-ROW($AP$2:$AP$97)+1),COLUMN($AO$2:$AO$97),4)))</f>
        <v>B2304024-002</v>
      </c>
      <c r="AQ21" s="265" t="s">
        <v>542</v>
      </c>
      <c r="AR21" s="266" t="str">
        <f t="shared" ca="1" si="11"/>
        <v>RNA Stock Plate 1</v>
      </c>
      <c r="AS21" s="267" t="str">
        <f t="shared" ca="1" si="21"/>
        <v>RNA Stock Plate 1_D5</v>
      </c>
      <c r="AU21" s="308">
        <f ca="1">VLOOKUP(D21,'TSO500 Booking'!$AK$3:$AN$7,2,TRUE)</f>
        <v>0</v>
      </c>
      <c r="AV21" s="309">
        <f ca="1">VLOOKUP(D21,'TSO500 Booking'!$AK$3:$AN$7,3,TRUE)</f>
        <v>0</v>
      </c>
      <c r="AW21" s="309">
        <f ca="1">VLOOKUP(D21,'TSO500 Booking'!$AK$3:$AN$7,4,TRUE)</f>
        <v>0</v>
      </c>
      <c r="AX21" s="310" t="e">
        <f t="shared" ca="1" si="22"/>
        <v>#DIV/0!</v>
      </c>
      <c r="BC21" s="308" t="s">
        <v>482</v>
      </c>
      <c r="BD21" s="309" t="s">
        <v>1385</v>
      </c>
      <c r="BE21" s="310" t="s">
        <v>542</v>
      </c>
      <c r="BF21" s="308" t="str">
        <f t="shared" ca="1" si="23"/>
        <v>B2303762-004</v>
      </c>
      <c r="BG21" s="31" t="str">
        <f t="shared" ca="1" si="24"/>
        <v>DNA_Qubit1</v>
      </c>
      <c r="BH21" s="31" t="str">
        <f t="shared" ca="1" si="25"/>
        <v>D5</v>
      </c>
      <c r="BI21" s="87" t="str">
        <f t="shared" ca="1" si="26"/>
        <v>DNA_Qubit1_D5</v>
      </c>
      <c r="BJ21" s="308" t="str">
        <f t="shared" ca="1" si="27"/>
        <v>B2304024-002</v>
      </c>
      <c r="BK21" s="86" t="str">
        <f t="shared" ca="1" si="28"/>
        <v>RNA_Qubit1</v>
      </c>
      <c r="BL21" s="309" t="str">
        <f t="shared" ca="1" si="29"/>
        <v>D5</v>
      </c>
      <c r="BM21" s="32" t="str">
        <f t="shared" ca="1" si="30"/>
        <v>RNA_Qubit1_D5</v>
      </c>
      <c r="BN21" s="322" t="str">
        <f t="shared" ca="1" si="12"/>
        <v>RNA_Qubit1_D5</v>
      </c>
      <c r="BT21" t="str">
        <f t="shared" si="13"/>
        <v>MS_B2304024-002</v>
      </c>
      <c r="BU21" t="str">
        <f t="shared" si="14"/>
        <v>2302737</v>
      </c>
      <c r="BV21" t="str">
        <f t="shared" si="15"/>
        <v>D3</v>
      </c>
      <c r="BW21" t="str">
        <f>INDEX(Index_sequences[[#All],[i7 Index Name]],MATCH('TSO500 Script'!W21,Index_sequences[[#All],[Index Primer]],0))</f>
        <v>i7_UDP0116</v>
      </c>
      <c r="BX21" t="str">
        <f>INDEX(Index_sequences[[#All],[i7 Bases for Sample Sheet]],MATCH('TSO500 Script'!W21,Index_sequences[[#All],[Index Primer]],0))</f>
        <v>ATCGGCGAAG</v>
      </c>
      <c r="BY21" t="str">
        <f>INDEX(Index_sequences[[#All],[i5 Index Name]],MATCH('TSO500 Script'!W21,Index_sequences[[#All],[Index Primer]],0))</f>
        <v>i5_UDP0116</v>
      </c>
      <c r="BZ21" t="str">
        <f>INDEX(Index_sequences[[#All],[i5 Bases for Sample Sheet NovaSeq 6000 with v1.0 reagent kits, MiSeq, HiSeq 2000/2500, NextSeq 2000 (Sample Sheet v2)]],MATCH('TSO500 Script'!W21,Index_sequences[[#All],[Index Primer]],0))</f>
        <v>TCCAAGAATT</v>
      </c>
      <c r="CA21" t="str">
        <f>INDEX(Index_sequences[[#All],[i5 Bases for Sample Sheet iSeq, NovaSeq 6000 with v1.5 reagent kits, MiniSeq, NextSeq 500/550, HiSeq 3000/4000/X, NextSeq 2000 (Sample Sheet v1)]],MATCH('TSO500 Script'!W21,Index_sequences[[#All],[Index Primer]],0))</f>
        <v>AATTCTTGGA</v>
      </c>
      <c r="CB21" t="str">
        <f t="shared" si="31"/>
        <v>TSO500 RNA library prep</v>
      </c>
      <c r="CC21" t="str">
        <f t="shared" si="16"/>
        <v>TSO500 RNA library prep_B2304024-002_UDP0116</v>
      </c>
    </row>
    <row r="22" spans="1:81" x14ac:dyDescent="0.25">
      <c r="A22" s="65" t="str">
        <f>IF(NOT(G22=""),MID('TSO500 Booking'!I29,3,7),"")</f>
        <v>2302737</v>
      </c>
      <c r="B22" t="str">
        <f>CONCATENATE(LEFT('TSO500 Booking'!C29),LEFT('TSO500 Booking'!D29))</f>
        <v>JA</v>
      </c>
      <c r="C22" s="73" t="str">
        <f>IF('TSO500 Booking'!J29="","",'TSO500 Booking'!J29)</f>
        <v>B2304025-002</v>
      </c>
      <c r="D22" s="66">
        <f ca="1">IF(X22=DNA_Analyte,VLOOKUP(C22,'Samples Dilution + Norm'!$C$8:$E$103,3,FALSE),IF(X22=RNA_Analyte,VLOOKUP('TSO500 Script'!C22,'Samples Dilution + Norm'!$S$8:$U$103,3,FALSE)))</f>
        <v>0</v>
      </c>
      <c r="E22" s="302" t="str">
        <f ca="1">IF(X22='Samples Dilution + Norm'!$A$2,VLOOKUP('TSO500 Script'!C22,'TSO500 Script'!$AJ$2:$AM$97,2,FALSE),IF('TSO500 Script'!X22='Samples Dilution + Norm'!$Q$2,VLOOKUP('TSO500 Script'!C22,'TSO500 Script'!AP22:AS117,2,FALSE)))</f>
        <v>A6</v>
      </c>
      <c r="F22" s="202" t="str">
        <f ca="1">IF(X22='Samples Dilution + Norm'!$A$2,VLOOKUP('TSO500 Script'!C22,'TSO500 Script'!$AJ$2:$AM$97,3,FALSE),IF('TSO500 Script'!X22='Samples Dilution + Norm'!$Q$2,VLOOKUP('TSO500 Script'!C22,'TSO500 Script'!AP22:AS117,3,FALSE)))</f>
        <v>RNA Stock Plate 1</v>
      </c>
      <c r="G22" s="71" t="str">
        <f>CONCATENATE('TSO500 Booking'!A29,'TSO500 Booking'!B29)</f>
        <v>E3</v>
      </c>
      <c r="H22" s="196" t="str">
        <f t="shared" si="0"/>
        <v>RNA DILUTION</v>
      </c>
      <c r="I22" s="199" t="str">
        <f t="shared" ca="1" si="1"/>
        <v>E3</v>
      </c>
      <c r="J22" s="362">
        <f t="shared" ca="1" si="17"/>
        <v>0</v>
      </c>
      <c r="K22" s="362">
        <f t="shared" ca="1" si="18"/>
        <v>0</v>
      </c>
      <c r="L22" s="363">
        <f t="shared" si="2"/>
        <v>0</v>
      </c>
      <c r="M22" s="329">
        <f t="shared" si="3"/>
        <v>0</v>
      </c>
      <c r="N22" s="328" t="e">
        <f t="shared" ca="1" si="4"/>
        <v>#DIV/0!</v>
      </c>
      <c r="O22" s="330" t="e">
        <f t="shared" ca="1" si="5"/>
        <v>#DIV/0!</v>
      </c>
      <c r="P22" s="202" t="str">
        <f t="shared" ca="1" si="6"/>
        <v>RNA_Qubit1</v>
      </c>
      <c r="Q22" s="202" t="str">
        <f t="shared" ca="1" si="7"/>
        <v>E5</v>
      </c>
      <c r="R22" s="67" t="s">
        <v>216</v>
      </c>
      <c r="S22" s="335">
        <v>1</v>
      </c>
      <c r="T22" s="202">
        <f ca="1">IF(X22=DNA_Analyte,VLOOKUP(C22,'Samples Dilution + Norm'!$C$8:$M$103,11,FALSE),IF(X22=RNA_Analyte,VLOOKUP('TSO500 Script'!C22,'Samples Dilution + Norm'!$S$8:$Z$103,8,FALSE)))</f>
        <v>1.1100000000000001</v>
      </c>
      <c r="U22" s="196" t="str">
        <f>'TSO500 Booking'!$I$3</f>
        <v>Plate B</v>
      </c>
      <c r="V22" s="195" t="str">
        <f>IF(G22="","",INDEX(Index_sequences[Index plate well],MATCH(V21,Index_sequences[Index plate well],0)+1,1))</f>
        <v>E3</v>
      </c>
      <c r="W22" s="68" t="str">
        <f>INDEX(Index_sequences[[#All],[Index Primer]],MATCH(('TSO500 Script'!U22&amp;"_"&amp;'TSO500 Script'!V22),Index_sequences[[#All],[Plate_well]],0))</f>
        <v>UDP0117</v>
      </c>
      <c r="X22" s="68" t="str">
        <f>IF(NOT(G22=""),'TSO500 Booking'!H29,"")</f>
        <v>TSO500 RNA library prep</v>
      </c>
      <c r="Y22" s="72"/>
      <c r="Z22" s="72" t="s">
        <v>486</v>
      </c>
      <c r="AA22" s="327" t="str">
        <f t="array" aca="1" ref="AA22" ca="1">IF(ROW()-ROW($AA$2:$AA$97)+1&gt;ROWS($AC$2:$AC$97)-
COUNTBLANK($AC$2:$AC$97),"",INDIRECT(ADDRESS(SMALL(
(IF($AC$2:$AC$97&lt;&gt;"",ROW($AC$2:$AC$97),ROW()+ROWS($AC$2:$AC$97))),
ROW()-ROW($AA$2:$AA$97)+1),COLUMN($C$2:$C$97),4)))</f>
        <v>B2304025-002</v>
      </c>
      <c r="AB22" t="str">
        <f t="array" aca="1" ref="AB22" ca="1">IF(ROW()-ROW($AB$2:$AB$97)+1&gt;ROWS($AD$2:$AD$97)-
COUNTBLANK($AD$2:$AD$97),"",INDIRECT(ADDRESS(SMALL(
(IF($AD$2:$AD$97&lt;&gt;"",ROW($AD$2:$AD$97),ROW()+ROWS($AD$2:$AD$97))),
ROW()-ROW($AB$2:$AB$97)+1),COLUMN($C$2:$C$97),4)))</f>
        <v>B2303974-003</v>
      </c>
      <c r="AC22" t="str">
        <f t="shared" si="8"/>
        <v>JA_B2304025-002_UDP0117</v>
      </c>
      <c r="AD22" t="str">
        <f t="shared" si="9"/>
        <v/>
      </c>
      <c r="AE22" t="str">
        <f t="shared" si="10"/>
        <v>JA_B2304025-002_RNA_UDP0117</v>
      </c>
      <c r="AI22" s="38" t="str">
        <f ca="1">IF(COUNTIF($AB$2:AB22,AB22)=1,AB22,"")</f>
        <v>B2303974-003</v>
      </c>
      <c r="AJ22" s="237" t="str">
        <f t="array" aca="1" ref="AJ22" ca="1">IF(ROW()-ROW($AJ$2:$AJ$97)+1&gt;ROWS($AI$2:$AI$97)-
COUNTBLANK($AI$2:$AI$97),"",INDIRECT(ADDRESS(SMALL(
(IF($AI$2:$AI$97&lt;&gt;"",ROW($AI$2:$AI$97),ROW()+ROWS($AI$2:$AI$97))),
ROW()-ROW($AJ$2:$AJ$97)+1),COLUMN($AI$2:$AI$97),4)))</f>
        <v>B2303974-003</v>
      </c>
      <c r="AK22" s="265" t="s">
        <v>561</v>
      </c>
      <c r="AL22" s="266" t="str">
        <f t="shared" ca="1" si="19"/>
        <v>DNA Stock Plate 1</v>
      </c>
      <c r="AM22" s="267" t="str">
        <f t="shared" ca="1" si="20"/>
        <v>DNA Stock Plate 1_A6</v>
      </c>
      <c r="AO22" s="38" t="str">
        <f ca="1">IF(COUNTIF($AA$2:AA22,AA22)=1,AA22,"")</f>
        <v>B2304025-002</v>
      </c>
      <c r="AP22" s="39" t="str">
        <f t="array" aca="1" ref="AP22" ca="1">IF(ROW()-ROW($AP$2:$AP$97)+1&gt;ROWS($AO$2:$AO$97)-
COUNTBLANK($AO$2:$AO$97),"",INDIRECT(ADDRESS(SMALL(
(IF($AO$2:$AO$97&lt;&gt;"",ROW($AO$2:$AO$97),ROW()+ROWS($AO$2:$AO$97))),
ROW()-ROW($AP$2:$AP$97)+1),COLUMN($AO$2:$AO$97),4)))</f>
        <v>B2304025-002</v>
      </c>
      <c r="AQ22" s="265" t="s">
        <v>561</v>
      </c>
      <c r="AR22" s="266" t="str">
        <f t="shared" ca="1" si="11"/>
        <v>RNA Stock Plate 1</v>
      </c>
      <c r="AS22" s="267" t="str">
        <f t="shared" ca="1" si="21"/>
        <v>RNA Stock Plate 1_A6</v>
      </c>
      <c r="AU22" s="308">
        <f ca="1">VLOOKUP(D22,'TSO500 Booking'!$AK$3:$AN$7,2,TRUE)</f>
        <v>0</v>
      </c>
      <c r="AV22" s="309">
        <f ca="1">VLOOKUP(D22,'TSO500 Booking'!$AK$3:$AN$7,3,TRUE)</f>
        <v>0</v>
      </c>
      <c r="AW22" s="309">
        <f ca="1">VLOOKUP(D22,'TSO500 Booking'!$AK$3:$AN$7,4,TRUE)</f>
        <v>0</v>
      </c>
      <c r="AX22" s="310" t="e">
        <f t="shared" ca="1" si="22"/>
        <v>#DIV/0!</v>
      </c>
      <c r="BC22" s="308" t="s">
        <v>486</v>
      </c>
      <c r="BD22" s="309" t="s">
        <v>1385</v>
      </c>
      <c r="BE22" s="310" t="s">
        <v>545</v>
      </c>
      <c r="BF22" s="308" t="str">
        <f t="shared" ca="1" si="23"/>
        <v>B2303974-003</v>
      </c>
      <c r="BG22" s="31" t="str">
        <f t="shared" ca="1" si="24"/>
        <v>DNA_Qubit1</v>
      </c>
      <c r="BH22" s="31" t="str">
        <f t="shared" ca="1" si="25"/>
        <v>E5</v>
      </c>
      <c r="BI22" s="87" t="str">
        <f t="shared" ca="1" si="26"/>
        <v>DNA_Qubit1_E5</v>
      </c>
      <c r="BJ22" s="308" t="str">
        <f t="shared" ca="1" si="27"/>
        <v>B2304025-002</v>
      </c>
      <c r="BK22" s="86" t="str">
        <f t="shared" ca="1" si="28"/>
        <v>RNA_Qubit1</v>
      </c>
      <c r="BL22" s="309" t="str">
        <f t="shared" ca="1" si="29"/>
        <v>E5</v>
      </c>
      <c r="BM22" s="32" t="str">
        <f t="shared" ca="1" si="30"/>
        <v>RNA_Qubit1_E5</v>
      </c>
      <c r="BN22" s="322" t="str">
        <f t="shared" ca="1" si="12"/>
        <v>RNA_Qubit1_E5</v>
      </c>
      <c r="BT22" t="str">
        <f t="shared" si="13"/>
        <v>JA_B2304025-002</v>
      </c>
      <c r="BU22" t="str">
        <f t="shared" si="14"/>
        <v>2302737</v>
      </c>
      <c r="BV22" t="str">
        <f t="shared" si="15"/>
        <v>E3</v>
      </c>
      <c r="BW22" t="str">
        <f>INDEX(Index_sequences[[#All],[i7 Index Name]],MATCH('TSO500 Script'!W22,Index_sequences[[#All],[Index Primer]],0))</f>
        <v>i7_UDP0117</v>
      </c>
      <c r="BX22" t="str">
        <f>INDEX(Index_sequences[[#All],[i7 Bases for Sample Sheet]],MATCH('TSO500 Script'!W22,Index_sequences[[#All],[Index Primer]],0))</f>
        <v>CCGTGACCGA</v>
      </c>
      <c r="BY22" t="str">
        <f>INDEX(Index_sequences[[#All],[i5 Index Name]],MATCH('TSO500 Script'!W22,Index_sequences[[#All],[Index Primer]],0))</f>
        <v>i5_UDP0117</v>
      </c>
      <c r="BZ22" t="str">
        <f>INDEX(Index_sequences[[#All],[i5 Bases for Sample Sheet NovaSeq 6000 with v1.0 reagent kits, MiSeq, HiSeq 2000/2500, NextSeq 2000 (Sample Sheet v2)]],MATCH('TSO500 Script'!W22,Index_sequences[[#All],[Index Primer]],0))</f>
        <v>CCGAACGTTG</v>
      </c>
      <c r="CA22" t="str">
        <f>INDEX(Index_sequences[[#All],[i5 Bases for Sample Sheet iSeq, NovaSeq 6000 with v1.5 reagent kits, MiniSeq, NextSeq 500/550, HiSeq 3000/4000/X, NextSeq 2000 (Sample Sheet v1)]],MATCH('TSO500 Script'!W22,Index_sequences[[#All],[Index Primer]],0))</f>
        <v>CAACGTTCGG</v>
      </c>
      <c r="CB22" t="str">
        <f t="shared" si="31"/>
        <v>TSO500 RNA library prep</v>
      </c>
      <c r="CC22" t="str">
        <f t="shared" si="16"/>
        <v>TSO500 RNA library prep_B2304025-002_UDP0117</v>
      </c>
    </row>
    <row r="23" spans="1:81" x14ac:dyDescent="0.25">
      <c r="A23" s="65" t="str">
        <f>IF(NOT(G23=""),MID('TSO500 Booking'!I30,3,7),"")</f>
        <v>2302737</v>
      </c>
      <c r="B23" t="str">
        <f>CONCATENATE(LEFT('TSO500 Booking'!C30),LEFT('TSO500 Booking'!D30))</f>
        <v>KS</v>
      </c>
      <c r="C23" s="73" t="str">
        <f>IF('TSO500 Booking'!J30="","",'TSO500 Booking'!J30)</f>
        <v>B2304027-002</v>
      </c>
      <c r="D23" s="66">
        <f ca="1">IF(X23=DNA_Analyte,VLOOKUP(C23,'Samples Dilution + Norm'!$C$8:$E$103,3,FALSE),IF(X23=RNA_Analyte,VLOOKUP('TSO500 Script'!C23,'Samples Dilution + Norm'!$S$8:$U$103,3,FALSE)))</f>
        <v>55.8</v>
      </c>
      <c r="E23" s="302" t="str">
        <f ca="1">IF(X23='Samples Dilution + Norm'!$A$2,VLOOKUP('TSO500 Script'!C23,'TSO500 Script'!$AJ$2:$AM$97,2,FALSE),IF('TSO500 Script'!X23='Samples Dilution + Norm'!$Q$2,VLOOKUP('TSO500 Script'!C23,'TSO500 Script'!AP23:AS118,2,FALSE)))</f>
        <v>B6</v>
      </c>
      <c r="F23" s="202" t="str">
        <f ca="1">IF(X23='Samples Dilution + Norm'!$A$2,VLOOKUP('TSO500 Script'!C23,'TSO500 Script'!$AJ$2:$AM$97,3,FALSE),IF('TSO500 Script'!X23='Samples Dilution + Norm'!$Q$2,VLOOKUP('TSO500 Script'!C23,'TSO500 Script'!AP23:AS118,3,FALSE)))</f>
        <v>RNA Stock Plate 1</v>
      </c>
      <c r="G23" s="71" t="str">
        <f>CONCATENATE('TSO500 Booking'!A30,'TSO500 Booking'!B30)</f>
        <v>F3</v>
      </c>
      <c r="H23" s="196" t="str">
        <f t="shared" si="0"/>
        <v>RNA DILUTION</v>
      </c>
      <c r="I23" s="199" t="str">
        <f t="shared" ca="1" si="1"/>
        <v>F3</v>
      </c>
      <c r="J23" s="362">
        <f t="shared" ca="1" si="17"/>
        <v>3</v>
      </c>
      <c r="K23" s="362">
        <f t="shared" ca="1" si="18"/>
        <v>27</v>
      </c>
      <c r="L23" s="363">
        <f t="shared" si="2"/>
        <v>0</v>
      </c>
      <c r="M23" s="329">
        <f t="shared" si="3"/>
        <v>0</v>
      </c>
      <c r="N23" s="328">
        <f t="shared" ca="1" si="4"/>
        <v>1.7688172043010755</v>
      </c>
      <c r="O23" s="330">
        <f t="shared" ca="1" si="5"/>
        <v>8.7311827956989241</v>
      </c>
      <c r="P23" s="202" t="str">
        <f t="shared" ca="1" si="6"/>
        <v>RNA_Qubit1</v>
      </c>
      <c r="Q23" s="202" t="str">
        <f t="shared" ca="1" si="7"/>
        <v>F5</v>
      </c>
      <c r="R23" s="67" t="s">
        <v>216</v>
      </c>
      <c r="S23" s="335">
        <v>1</v>
      </c>
      <c r="T23" s="202">
        <f ca="1">IF(X23=DNA_Analyte,VLOOKUP(C23,'Samples Dilution + Norm'!$C$8:$M$103,11,FALSE),IF(X23=RNA_Analyte,VLOOKUP('TSO500 Script'!C23,'Samples Dilution + Norm'!$S$8:$Z$103,8,FALSE)))</f>
        <v>11.9</v>
      </c>
      <c r="U23" s="196" t="str">
        <f>'TSO500 Booking'!$I$3</f>
        <v>Plate B</v>
      </c>
      <c r="V23" s="195" t="str">
        <f>IF(G23="","",INDEX(Index_sequences[Index plate well],MATCH(V22,Index_sequences[Index plate well],0)+1,1))</f>
        <v>F3</v>
      </c>
      <c r="W23" s="68" t="str">
        <f>INDEX(Index_sequences[[#All],[Index Primer]],MATCH(('TSO500 Script'!U23&amp;"_"&amp;'TSO500 Script'!V23),Index_sequences[[#All],[Plate_well]],0))</f>
        <v>UDP0118</v>
      </c>
      <c r="X23" s="68" t="str">
        <f>IF(NOT(G23=""),'TSO500 Booking'!H30,"")</f>
        <v>TSO500 RNA library prep</v>
      </c>
      <c r="Y23" s="72"/>
      <c r="Z23" s="72" t="s">
        <v>490</v>
      </c>
      <c r="AA23" s="327" t="str">
        <f t="array" aca="1" ref="AA23" ca="1">IF(ROW()-ROW($AA$2:$AA$97)+1&gt;ROWS($AC$2:$AC$97)-
COUNTBLANK($AC$2:$AC$97),"",INDIRECT(ADDRESS(SMALL(
(IF($AC$2:$AC$97&lt;&gt;"",ROW($AC$2:$AC$97),ROW()+ROWS($AC$2:$AC$97))),
ROW()-ROW($AA$2:$AA$97)+1),COLUMN($C$2:$C$97),4)))</f>
        <v>B2304027-002</v>
      </c>
      <c r="AB23" t="str">
        <f t="array" aca="1" ref="AB23" ca="1">IF(ROW()-ROW($AB$2:$AB$97)+1&gt;ROWS($AD$2:$AD$97)-
COUNTBLANK($AD$2:$AD$97),"",INDIRECT(ADDRESS(SMALL(
(IF($AD$2:$AD$97&lt;&gt;"",ROW($AD$2:$AD$97),ROW()+ROWS($AD$2:$AD$97))),
ROW()-ROW($AB$2:$AB$97)+1),COLUMN($C$2:$C$97),4)))</f>
        <v>B2303980-002</v>
      </c>
      <c r="AC23" t="str">
        <f t="shared" si="8"/>
        <v>KS_B2304027-002_UDP0118</v>
      </c>
      <c r="AD23" t="str">
        <f t="shared" si="9"/>
        <v/>
      </c>
      <c r="AE23" t="str">
        <f t="shared" si="10"/>
        <v>KS_B2304027-002_RNA_UDP0118</v>
      </c>
      <c r="AI23" s="38" t="str">
        <f ca="1">IF(COUNTIF($AB$2:AB23,AB23)=1,AB23,"")</f>
        <v>B2303980-002</v>
      </c>
      <c r="AJ23" s="237" t="str">
        <f t="array" aca="1" ref="AJ23" ca="1">IF(ROW()-ROW($AJ$2:$AJ$97)+1&gt;ROWS($AI$2:$AI$97)-
COUNTBLANK($AI$2:$AI$97),"",INDIRECT(ADDRESS(SMALL(
(IF($AI$2:$AI$97&lt;&gt;"",ROW($AI$2:$AI$97),ROW()+ROWS($AI$2:$AI$97))),
ROW()-ROW($AJ$2:$AJ$97)+1),COLUMN($AI$2:$AI$97),4)))</f>
        <v>B2303980-002</v>
      </c>
      <c r="AK23" s="265" t="s">
        <v>565</v>
      </c>
      <c r="AL23" s="266" t="str">
        <f t="shared" ca="1" si="19"/>
        <v>DNA Stock Plate 1</v>
      </c>
      <c r="AM23" s="267" t="str">
        <f t="shared" ca="1" si="20"/>
        <v>DNA Stock Plate 1_B6</v>
      </c>
      <c r="AO23" s="38" t="str">
        <f ca="1">IF(COUNTIF($AA$2:AA23,AA23)=1,AA23,"")</f>
        <v>B2304027-002</v>
      </c>
      <c r="AP23" s="39" t="str">
        <f t="array" aca="1" ref="AP23" ca="1">IF(ROW()-ROW($AP$2:$AP$97)+1&gt;ROWS($AO$2:$AO$97)-
COUNTBLANK($AO$2:$AO$97),"",INDIRECT(ADDRESS(SMALL(
(IF($AO$2:$AO$97&lt;&gt;"",ROW($AO$2:$AO$97),ROW()+ROWS($AO$2:$AO$97))),
ROW()-ROW($AP$2:$AP$97)+1),COLUMN($AO$2:$AO$97),4)))</f>
        <v>B2304027-002</v>
      </c>
      <c r="AQ23" s="265" t="s">
        <v>565</v>
      </c>
      <c r="AR23" s="266" t="str">
        <f t="shared" ca="1" si="11"/>
        <v>RNA Stock Plate 1</v>
      </c>
      <c r="AS23" s="267" t="str">
        <f t="shared" ca="1" si="21"/>
        <v>RNA Stock Plate 1_B6</v>
      </c>
      <c r="AU23" s="308">
        <f ca="1">VLOOKUP(D23,'TSO500 Booking'!$AK$3:$AN$7,2,TRUE)</f>
        <v>10</v>
      </c>
      <c r="AV23" s="309">
        <f ca="1">VLOOKUP(D23,'TSO500 Booking'!$AK$3:$AN$7,3,TRUE)</f>
        <v>3</v>
      </c>
      <c r="AW23" s="309">
        <f ca="1">VLOOKUP(D23,'TSO500 Booking'!$AK$3:$AN$7,4,TRUE)</f>
        <v>27</v>
      </c>
      <c r="AX23" s="310">
        <f t="shared" ca="1" si="22"/>
        <v>5.5799999999999992</v>
      </c>
      <c r="BC23" s="308" t="s">
        <v>490</v>
      </c>
      <c r="BD23" s="309" t="s">
        <v>1385</v>
      </c>
      <c r="BE23" s="310" t="s">
        <v>549</v>
      </c>
      <c r="BF23" s="308" t="str">
        <f t="shared" ca="1" si="23"/>
        <v>B2303980-002</v>
      </c>
      <c r="BG23" s="31" t="str">
        <f t="shared" ca="1" si="24"/>
        <v>DNA_Qubit1</v>
      </c>
      <c r="BH23" s="31" t="str">
        <f t="shared" ca="1" si="25"/>
        <v>F5</v>
      </c>
      <c r="BI23" s="87" t="str">
        <f t="shared" ca="1" si="26"/>
        <v>DNA_Qubit1_F5</v>
      </c>
      <c r="BJ23" s="308" t="str">
        <f t="shared" ca="1" si="27"/>
        <v>B2304027-002</v>
      </c>
      <c r="BK23" s="86" t="str">
        <f t="shared" ca="1" si="28"/>
        <v>RNA_Qubit1</v>
      </c>
      <c r="BL23" s="309" t="str">
        <f t="shared" ca="1" si="29"/>
        <v>F5</v>
      </c>
      <c r="BM23" s="32" t="str">
        <f t="shared" ca="1" si="30"/>
        <v>RNA_Qubit1_F5</v>
      </c>
      <c r="BN23" s="322" t="str">
        <f t="shared" ca="1" si="12"/>
        <v>RNA_Qubit1_F5</v>
      </c>
      <c r="BT23" t="str">
        <f t="shared" si="13"/>
        <v>KS_B2304027-002</v>
      </c>
      <c r="BU23" t="str">
        <f t="shared" si="14"/>
        <v>2302737</v>
      </c>
      <c r="BV23" t="str">
        <f t="shared" si="15"/>
        <v>F3</v>
      </c>
      <c r="BW23" t="str">
        <f>INDEX(Index_sequences[[#All],[i7 Index Name]],MATCH('TSO500 Script'!W23,Index_sequences[[#All],[Index Primer]],0))</f>
        <v>i7_UDP0118</v>
      </c>
      <c r="BX23" t="str">
        <f>INDEX(Index_sequences[[#All],[i7 Bases for Sample Sheet]],MATCH('TSO500 Script'!W23,Index_sequences[[#All],[Index Primer]],0))</f>
        <v>ATACTTGTTC</v>
      </c>
      <c r="BY23" t="str">
        <f>INDEX(Index_sequences[[#All],[i5 Index Name]],MATCH('TSO500 Script'!W23,Index_sequences[[#All],[Index Primer]],0))</f>
        <v>i5_UDP0118</v>
      </c>
      <c r="BZ23" t="str">
        <f>INDEX(Index_sequences[[#All],[i5 Bases for Sample Sheet NovaSeq 6000 with v1.0 reagent kits, MiSeq, HiSeq 2000/2500, NextSeq 2000 (Sample Sheet v2)]],MATCH('TSO500 Script'!W23,Index_sequences[[#All],[Index Primer]],0))</f>
        <v>TAACCGCCGA</v>
      </c>
      <c r="CA23" t="str">
        <f>INDEX(Index_sequences[[#All],[i5 Bases for Sample Sheet iSeq, NovaSeq 6000 with v1.5 reagent kits, MiniSeq, NextSeq 500/550, HiSeq 3000/4000/X, NextSeq 2000 (Sample Sheet v1)]],MATCH('TSO500 Script'!W23,Index_sequences[[#All],[Index Primer]],0))</f>
        <v>TCGGCGGTTA</v>
      </c>
      <c r="CB23" t="str">
        <f t="shared" si="31"/>
        <v>TSO500 RNA library prep</v>
      </c>
      <c r="CC23" t="str">
        <f t="shared" si="16"/>
        <v>TSO500 RNA library prep_B2304027-002_UDP0118</v>
      </c>
    </row>
    <row r="24" spans="1:81" x14ac:dyDescent="0.25">
      <c r="A24" s="65" t="str">
        <f>IF(NOT(G24=""),MID('TSO500 Booking'!I31,3,7),"")</f>
        <v>2302737</v>
      </c>
      <c r="B24" t="str">
        <f>CONCATENATE(LEFT('TSO500 Booking'!C31),LEFT('TSO500 Booking'!D31))</f>
        <v>EG</v>
      </c>
      <c r="C24" s="73" t="str">
        <f>IF('TSO500 Booking'!J31="","",'TSO500 Booking'!J31)</f>
        <v>B2304031-005</v>
      </c>
      <c r="D24" s="66">
        <f ca="1">IF(X24=DNA_Analyte,VLOOKUP(C24,'Samples Dilution + Norm'!$C$8:$E$103,3,FALSE),IF(X24=RNA_Analyte,VLOOKUP('TSO500 Script'!C24,'Samples Dilution + Norm'!$S$8:$U$103,3,FALSE)))</f>
        <v>0</v>
      </c>
      <c r="E24" s="302" t="str">
        <f ca="1">IF(X24='Samples Dilution + Norm'!$A$2,VLOOKUP('TSO500 Script'!C24,'TSO500 Script'!$AJ$2:$AM$97,2,FALSE),IF('TSO500 Script'!X24='Samples Dilution + Norm'!$Q$2,VLOOKUP('TSO500 Script'!C24,'TSO500 Script'!AP24:AS119,2,FALSE)))</f>
        <v>C6</v>
      </c>
      <c r="F24" s="202" t="str">
        <f ca="1">IF(X24='Samples Dilution + Norm'!$A$2,VLOOKUP('TSO500 Script'!C24,'TSO500 Script'!$AJ$2:$AM$97,3,FALSE),IF('TSO500 Script'!X24='Samples Dilution + Norm'!$Q$2,VLOOKUP('TSO500 Script'!C24,'TSO500 Script'!AP24:AS119,3,FALSE)))</f>
        <v>RNA Stock Plate 1</v>
      </c>
      <c r="G24" s="71" t="str">
        <f>CONCATENATE('TSO500 Booking'!A31,'TSO500 Booking'!B31)</f>
        <v>G3</v>
      </c>
      <c r="H24" s="196" t="str">
        <f t="shared" si="0"/>
        <v>RNA DILUTION</v>
      </c>
      <c r="I24" s="199" t="str">
        <f t="shared" ca="1" si="1"/>
        <v>G3</v>
      </c>
      <c r="J24" s="362">
        <f t="shared" ca="1" si="17"/>
        <v>0</v>
      </c>
      <c r="K24" s="362">
        <f t="shared" ca="1" si="18"/>
        <v>0</v>
      </c>
      <c r="L24" s="363">
        <f t="shared" si="2"/>
        <v>0</v>
      </c>
      <c r="M24" s="329">
        <f t="shared" si="3"/>
        <v>0</v>
      </c>
      <c r="N24" s="328" t="e">
        <f t="shared" ca="1" si="4"/>
        <v>#DIV/0!</v>
      </c>
      <c r="O24" s="330" t="e">
        <f t="shared" ca="1" si="5"/>
        <v>#DIV/0!</v>
      </c>
      <c r="P24" s="202" t="str">
        <f t="shared" ca="1" si="6"/>
        <v>RNA_Qubit1</v>
      </c>
      <c r="Q24" s="202" t="str">
        <f t="shared" ca="1" si="7"/>
        <v>G5</v>
      </c>
      <c r="R24" s="67" t="s">
        <v>216</v>
      </c>
      <c r="S24" s="335">
        <v>1</v>
      </c>
      <c r="T24" s="202">
        <f ca="1">IF(X24=DNA_Analyte,VLOOKUP(C24,'Samples Dilution + Norm'!$C$8:$M$103,11,FALSE),IF(X24=RNA_Analyte,VLOOKUP('TSO500 Script'!C24,'Samples Dilution + Norm'!$S$8:$Z$103,8,FALSE)))</f>
        <v>5.0599999999999996</v>
      </c>
      <c r="U24" s="196" t="str">
        <f>'TSO500 Booking'!$I$3</f>
        <v>Plate B</v>
      </c>
      <c r="V24" s="195" t="str">
        <f>IF(G24="","",INDEX(Index_sequences[Index plate well],MATCH(V23,Index_sequences[Index plate well],0)+1,1))</f>
        <v>G3</v>
      </c>
      <c r="W24" s="68" t="str">
        <f>INDEX(Index_sequences[[#All],[Index Primer]],MATCH(('TSO500 Script'!U24&amp;"_"&amp;'TSO500 Script'!V24),Index_sequences[[#All],[Plate_well]],0))</f>
        <v>UDP0119</v>
      </c>
      <c r="X24" s="68" t="str">
        <f>IF(NOT(G24=""),'TSO500 Booking'!H31,"")</f>
        <v>TSO500 RNA library prep</v>
      </c>
      <c r="Y24" s="72"/>
      <c r="Z24" s="72" t="s">
        <v>494</v>
      </c>
      <c r="AA24" s="327" t="str">
        <f t="array" aca="1" ref="AA24" ca="1">IF(ROW()-ROW($AA$2:$AA$97)+1&gt;ROWS($AC$2:$AC$97)-
COUNTBLANK($AC$2:$AC$97),"",INDIRECT(ADDRESS(SMALL(
(IF($AC$2:$AC$97&lt;&gt;"",ROW($AC$2:$AC$97),ROW()+ROWS($AC$2:$AC$97))),
ROW()-ROW($AA$2:$AA$97)+1),COLUMN($C$2:$C$97),4)))</f>
        <v>B2304031-005</v>
      </c>
      <c r="AB24" t="str">
        <f t="array" aca="1" ref="AB24" ca="1">IF(ROW()-ROW($AB$2:$AB$97)+1&gt;ROWS($AD$2:$AD$97)-
COUNTBLANK($AD$2:$AD$97),"",INDIRECT(ADDRESS(SMALL(
(IF($AD$2:$AD$97&lt;&gt;"",ROW($AD$2:$AD$97),ROW()+ROWS($AD$2:$AD$97))),
ROW()-ROW($AB$2:$AB$97)+1),COLUMN($C$2:$C$97),4)))</f>
        <v>B2304058-002</v>
      </c>
      <c r="AC24" t="str">
        <f t="shared" si="8"/>
        <v>EG_B2304031-005_UDP0119</v>
      </c>
      <c r="AD24" t="str">
        <f t="shared" si="9"/>
        <v/>
      </c>
      <c r="AE24" t="str">
        <f t="shared" si="10"/>
        <v>EG_B2304031-005_RNA_UDP0119</v>
      </c>
      <c r="AI24" s="38" t="str">
        <f ca="1">IF(COUNTIF($AB$2:AB24,AB24)=1,AB24,"")</f>
        <v>B2304058-002</v>
      </c>
      <c r="AJ24" s="237" t="str">
        <f t="array" aca="1" ref="AJ24" ca="1">IF(ROW()-ROW($AJ$2:$AJ$97)+1&gt;ROWS($AI$2:$AI$97)-
COUNTBLANK($AI$2:$AI$97),"",INDIRECT(ADDRESS(SMALL(
(IF($AI$2:$AI$97&lt;&gt;"",ROW($AI$2:$AI$97),ROW()+ROWS($AI$2:$AI$97))),
ROW()-ROW($AJ$2:$AJ$97)+1),COLUMN($AI$2:$AI$97),4)))</f>
        <v>B2304058-002</v>
      </c>
      <c r="AK24" s="265" t="s">
        <v>567</v>
      </c>
      <c r="AL24" s="266" t="str">
        <f t="shared" ca="1" si="19"/>
        <v>DNA Stock Plate 1</v>
      </c>
      <c r="AM24" s="267" t="str">
        <f t="shared" ca="1" si="20"/>
        <v>DNA Stock Plate 1_C6</v>
      </c>
      <c r="AO24" s="38" t="str">
        <f ca="1">IF(COUNTIF($AA$2:AA24,AA24)=1,AA24,"")</f>
        <v>B2304031-005</v>
      </c>
      <c r="AP24" s="39" t="str">
        <f t="array" aca="1" ref="AP24" ca="1">IF(ROW()-ROW($AP$2:$AP$97)+1&gt;ROWS($AO$2:$AO$97)-
COUNTBLANK($AO$2:$AO$97),"",INDIRECT(ADDRESS(SMALL(
(IF($AO$2:$AO$97&lt;&gt;"",ROW($AO$2:$AO$97),ROW()+ROWS($AO$2:$AO$97))),
ROW()-ROW($AP$2:$AP$97)+1),COLUMN($AO$2:$AO$97),4)))</f>
        <v>B2304031-005</v>
      </c>
      <c r="AQ24" s="265" t="s">
        <v>567</v>
      </c>
      <c r="AR24" s="266" t="str">
        <f t="shared" ca="1" si="11"/>
        <v>RNA Stock Plate 1</v>
      </c>
      <c r="AS24" s="267" t="str">
        <f t="shared" ca="1" si="21"/>
        <v>RNA Stock Plate 1_C6</v>
      </c>
      <c r="AU24" s="308">
        <f ca="1">VLOOKUP(D24,'TSO500 Booking'!$AK$3:$AN$7,2,TRUE)</f>
        <v>0</v>
      </c>
      <c r="AV24" s="309">
        <f ca="1">VLOOKUP(D24,'TSO500 Booking'!$AK$3:$AN$7,3,TRUE)</f>
        <v>0</v>
      </c>
      <c r="AW24" s="309">
        <f ca="1">VLOOKUP(D24,'TSO500 Booking'!$AK$3:$AN$7,4,TRUE)</f>
        <v>0</v>
      </c>
      <c r="AX24" s="310" t="e">
        <f t="shared" ca="1" si="22"/>
        <v>#DIV/0!</v>
      </c>
      <c r="BC24" s="308" t="s">
        <v>494</v>
      </c>
      <c r="BD24" s="309" t="s">
        <v>1385</v>
      </c>
      <c r="BE24" s="310" t="s">
        <v>553</v>
      </c>
      <c r="BF24" s="308" t="str">
        <f t="shared" ca="1" si="23"/>
        <v>B2304058-002</v>
      </c>
      <c r="BG24" s="31" t="str">
        <f t="shared" ca="1" si="24"/>
        <v>DNA_Qubit1</v>
      </c>
      <c r="BH24" s="31" t="str">
        <f t="shared" ca="1" si="25"/>
        <v>G5</v>
      </c>
      <c r="BI24" s="87" t="str">
        <f t="shared" ca="1" si="26"/>
        <v>DNA_Qubit1_G5</v>
      </c>
      <c r="BJ24" s="308" t="str">
        <f t="shared" ca="1" si="27"/>
        <v>B2304031-005</v>
      </c>
      <c r="BK24" s="86" t="str">
        <f t="shared" ca="1" si="28"/>
        <v>RNA_Qubit1</v>
      </c>
      <c r="BL24" s="309" t="str">
        <f t="shared" ca="1" si="29"/>
        <v>G5</v>
      </c>
      <c r="BM24" s="32" t="str">
        <f t="shared" ca="1" si="30"/>
        <v>RNA_Qubit1_G5</v>
      </c>
      <c r="BN24" s="322" t="str">
        <f t="shared" ca="1" si="12"/>
        <v>RNA_Qubit1_G5</v>
      </c>
      <c r="BT24" t="str">
        <f t="shared" si="13"/>
        <v>EG_B2304031-005</v>
      </c>
      <c r="BU24" t="str">
        <f t="shared" si="14"/>
        <v>2302737</v>
      </c>
      <c r="BV24" t="str">
        <f t="shared" si="15"/>
        <v>G3</v>
      </c>
      <c r="BW24" t="str">
        <f>INDEX(Index_sequences[[#All],[i7 Index Name]],MATCH('TSO500 Script'!W24,Index_sequences[[#All],[Index Primer]],0))</f>
        <v>i7_UDP0119</v>
      </c>
      <c r="BX24" t="str">
        <f>INDEX(Index_sequences[[#All],[i7 Bases for Sample Sheet]],MATCH('TSO500 Script'!W24,Index_sequences[[#All],[Index Primer]],0))</f>
        <v>TCCGCCAATT</v>
      </c>
      <c r="BY24" t="str">
        <f>INDEX(Index_sequences[[#All],[i5 Index Name]],MATCH('TSO500 Script'!W24,Index_sequences[[#All],[Index Primer]],0))</f>
        <v>i5_UDP0119</v>
      </c>
      <c r="BZ24" t="str">
        <f>INDEX(Index_sequences[[#All],[i5 Bases for Sample Sheet NovaSeq 6000 with v1.0 reagent kits, MiSeq, HiSeq 2000/2500, NextSeq 2000 (Sample Sheet v2)]],MATCH('TSO500 Script'!W24,Index_sequences[[#All],[Index Primer]],0))</f>
        <v>CTCCGTGCTG</v>
      </c>
      <c r="CA24" t="str">
        <f>INDEX(Index_sequences[[#All],[i5 Bases for Sample Sheet iSeq, NovaSeq 6000 with v1.5 reagent kits, MiniSeq, NextSeq 500/550, HiSeq 3000/4000/X, NextSeq 2000 (Sample Sheet v1)]],MATCH('TSO500 Script'!W24,Index_sequences[[#All],[Index Primer]],0))</f>
        <v>CAGCACGGAG</v>
      </c>
      <c r="CB24" t="str">
        <f t="shared" si="31"/>
        <v>TSO500 RNA library prep</v>
      </c>
      <c r="CC24" t="str">
        <f t="shared" si="16"/>
        <v>TSO500 RNA library prep_B2304031-005_UDP0119</v>
      </c>
    </row>
    <row r="25" spans="1:81" ht="15.75" thickBot="1" x14ac:dyDescent="0.3">
      <c r="A25" s="65" t="str">
        <f>IF(NOT(G25=""),MID('TSO500 Booking'!I32,3,7),"")</f>
        <v>2302737</v>
      </c>
      <c r="B25" t="str">
        <f>CONCATENATE(LEFT('TSO500 Booking'!C32),LEFT('TSO500 Booking'!D32))</f>
        <v>GL</v>
      </c>
      <c r="C25" s="73" t="str">
        <f>IF('TSO500 Booking'!J32="","",'TSO500 Booking'!J32)</f>
        <v>B2304065-002</v>
      </c>
      <c r="D25" s="66">
        <f ca="1">IF(X25=DNA_Analyte,VLOOKUP(C25,'Samples Dilution + Norm'!$C$8:$E$103,3,FALSE),IF(X25=RNA_Analyte,VLOOKUP('TSO500 Script'!C25,'Samples Dilution + Norm'!$S$8:$U$103,3,FALSE)))</f>
        <v>0</v>
      </c>
      <c r="E25" s="302" t="str">
        <f ca="1">IF(X25='Samples Dilution + Norm'!$A$2,VLOOKUP('TSO500 Script'!C25,'TSO500 Script'!$AJ$2:$AM$97,2,FALSE),IF('TSO500 Script'!X25='Samples Dilution + Norm'!$Q$2,VLOOKUP('TSO500 Script'!C25,'TSO500 Script'!AP25:AS120,2,FALSE)))</f>
        <v>D6</v>
      </c>
      <c r="F25" s="202" t="str">
        <f ca="1">IF(X25='Samples Dilution + Norm'!$A$2,VLOOKUP('TSO500 Script'!C25,'TSO500 Script'!$AJ$2:$AM$97,3,FALSE),IF('TSO500 Script'!X25='Samples Dilution + Norm'!$Q$2,VLOOKUP('TSO500 Script'!C25,'TSO500 Script'!AP25:AS120,3,FALSE)))</f>
        <v>RNA Stock Plate 1</v>
      </c>
      <c r="G25" s="71" t="str">
        <f>CONCATENATE('TSO500 Booking'!A32,'TSO500 Booking'!B32)</f>
        <v>H3</v>
      </c>
      <c r="H25" s="196" t="str">
        <f t="shared" si="0"/>
        <v>RNA DILUTION</v>
      </c>
      <c r="I25" s="199" t="str">
        <f t="shared" ca="1" si="1"/>
        <v>H3</v>
      </c>
      <c r="J25" s="362">
        <f t="shared" ca="1" si="17"/>
        <v>0</v>
      </c>
      <c r="K25" s="362">
        <f t="shared" ca="1" si="18"/>
        <v>0</v>
      </c>
      <c r="L25" s="363">
        <f t="shared" si="2"/>
        <v>0</v>
      </c>
      <c r="M25" s="329">
        <f t="shared" si="3"/>
        <v>0</v>
      </c>
      <c r="N25" s="328" t="e">
        <f t="shared" ca="1" si="4"/>
        <v>#DIV/0!</v>
      </c>
      <c r="O25" s="330" t="e">
        <f t="shared" ca="1" si="5"/>
        <v>#DIV/0!</v>
      </c>
      <c r="P25" s="202" t="str">
        <f t="shared" ca="1" si="6"/>
        <v>RNA_Qubit1</v>
      </c>
      <c r="Q25" s="202" t="str">
        <f t="shared" ca="1" si="7"/>
        <v>H5</v>
      </c>
      <c r="R25" s="67" t="s">
        <v>216</v>
      </c>
      <c r="S25" s="335">
        <v>1</v>
      </c>
      <c r="T25" s="202">
        <f ca="1">IF(X25=DNA_Analyte,VLOOKUP(C25,'Samples Dilution + Norm'!$C$8:$M$103,11,FALSE),IF(X25=RNA_Analyte,VLOOKUP('TSO500 Script'!C25,'Samples Dilution + Norm'!$S$8:$Z$103,8,FALSE)))</f>
        <v>6.02</v>
      </c>
      <c r="U25" s="196" t="str">
        <f>'TSO500 Booking'!$I$3</f>
        <v>Plate B</v>
      </c>
      <c r="V25" s="195" t="str">
        <f>IF(G25="","",INDEX(Index_sequences[Index plate well],MATCH(V24,Index_sequences[Index plate well],0)+1,1))</f>
        <v>H3</v>
      </c>
      <c r="W25" s="68" t="str">
        <f>INDEX(Index_sequences[[#All],[Index Primer]],MATCH(('TSO500 Script'!U25&amp;"_"&amp;'TSO500 Script'!V25),Index_sequences[[#All],[Plate_well]],0))</f>
        <v>UDP0120</v>
      </c>
      <c r="X25" s="68" t="str">
        <f>IF(NOT(G25=""),'TSO500 Booking'!H32,"")</f>
        <v>TSO500 RNA library prep</v>
      </c>
      <c r="Y25" s="72"/>
      <c r="Z25" s="72" t="s">
        <v>498</v>
      </c>
      <c r="AA25" s="327" t="str">
        <f t="array" aca="1" ref="AA25" ca="1">IF(ROW()-ROW($AA$2:$AA$97)+1&gt;ROWS($AC$2:$AC$97)-
COUNTBLANK($AC$2:$AC$97),"",INDIRECT(ADDRESS(SMALL(
(IF($AC$2:$AC$97&lt;&gt;"",ROW($AC$2:$AC$97),ROW()+ROWS($AC$2:$AC$97))),
ROW()-ROW($AA$2:$AA$97)+1),COLUMN($C$2:$C$97),4)))</f>
        <v>B2304065-002</v>
      </c>
      <c r="AB25" t="str">
        <f t="array" aca="1" ref="AB25" ca="1">IF(ROW()-ROW($AB$2:$AB$97)+1&gt;ROWS($AD$2:$AD$97)-
COUNTBLANK($AD$2:$AD$97),"",INDIRECT(ADDRESS(SMALL(
(IF($AD$2:$AD$97&lt;&gt;"",ROW($AD$2:$AD$97),ROW()+ROWS($AD$2:$AD$97))),
ROW()-ROW($AB$2:$AB$97)+1),COLUMN($C$2:$C$97),4)))</f>
        <v>B2304148-002</v>
      </c>
      <c r="AC25" t="str">
        <f t="shared" si="8"/>
        <v>GL_B2304065-002_UDP0120</v>
      </c>
      <c r="AD25" t="str">
        <f t="shared" si="9"/>
        <v/>
      </c>
      <c r="AE25" t="str">
        <f t="shared" si="10"/>
        <v>GL_B2304065-002_RNA_UDP0120</v>
      </c>
      <c r="AI25" s="38" t="str">
        <f ca="1">IF(COUNTIF($AB$2:AB25,AB25)=1,AB25,"")</f>
        <v>B2304148-002</v>
      </c>
      <c r="AJ25" s="237" t="str">
        <f t="array" aca="1" ref="AJ25" ca="1">IF(ROW()-ROW($AJ$2:$AJ$97)+1&gt;ROWS($AI$2:$AI$97)-
COUNTBLANK($AI$2:$AI$97),"",INDIRECT(ADDRESS(SMALL(
(IF($AI$2:$AI$97&lt;&gt;"",ROW($AI$2:$AI$97),ROW()+ROWS($AI$2:$AI$97))),
ROW()-ROW($AJ$2:$AJ$97)+1),COLUMN($AI$2:$AI$97),4)))</f>
        <v>B2304148-002</v>
      </c>
      <c r="AK25" s="268" t="s">
        <v>571</v>
      </c>
      <c r="AL25" s="269" t="str">
        <f t="shared" ca="1" si="19"/>
        <v>DNA Stock Plate 1</v>
      </c>
      <c r="AM25" s="270" t="str">
        <f t="shared" ca="1" si="20"/>
        <v>DNA Stock Plate 1_D6</v>
      </c>
      <c r="AO25" s="38" t="str">
        <f ca="1">IF(COUNTIF($AA$2:AA25,AA25)=1,AA25,"")</f>
        <v>B2304065-002</v>
      </c>
      <c r="AP25" s="39" t="str">
        <f t="array" aca="1" ref="AP25" ca="1">IF(ROW()-ROW($AP$2:$AP$97)+1&gt;ROWS($AO$2:$AO$97)-
COUNTBLANK($AO$2:$AO$97),"",INDIRECT(ADDRESS(SMALL(
(IF($AO$2:$AO$97&lt;&gt;"",ROW($AO$2:$AO$97),ROW()+ROWS($AO$2:$AO$97))),
ROW()-ROW($AP$2:$AP$97)+1),COLUMN($AO$2:$AO$97),4)))</f>
        <v>B2304065-002</v>
      </c>
      <c r="AQ25" s="268" t="s">
        <v>571</v>
      </c>
      <c r="AR25" s="269" t="str">
        <f t="shared" ca="1" si="11"/>
        <v>RNA Stock Plate 1</v>
      </c>
      <c r="AS25" s="270" t="str">
        <f t="shared" ca="1" si="21"/>
        <v>RNA Stock Plate 1_D6</v>
      </c>
      <c r="AU25" s="308">
        <f ca="1">VLOOKUP(D25,'TSO500 Booking'!$AK$3:$AN$7,2,TRUE)</f>
        <v>0</v>
      </c>
      <c r="AV25" s="309">
        <f ca="1">VLOOKUP(D25,'TSO500 Booking'!$AK$3:$AN$7,3,TRUE)</f>
        <v>0</v>
      </c>
      <c r="AW25" s="309">
        <f ca="1">VLOOKUP(D25,'TSO500 Booking'!$AK$3:$AN$7,4,TRUE)</f>
        <v>0</v>
      </c>
      <c r="AX25" s="310" t="e">
        <f t="shared" ca="1" si="22"/>
        <v>#DIV/0!</v>
      </c>
      <c r="BC25" s="308" t="s">
        <v>498</v>
      </c>
      <c r="BD25" s="309" t="s">
        <v>1385</v>
      </c>
      <c r="BE25" s="310" t="s">
        <v>557</v>
      </c>
      <c r="BF25" s="308" t="str">
        <f t="shared" ca="1" si="23"/>
        <v>B2304148-002</v>
      </c>
      <c r="BG25" s="31" t="str">
        <f t="shared" ca="1" si="24"/>
        <v>DNA_Qubit1</v>
      </c>
      <c r="BH25" s="31" t="str">
        <f t="shared" ca="1" si="25"/>
        <v>H5</v>
      </c>
      <c r="BI25" s="87" t="str">
        <f t="shared" ca="1" si="26"/>
        <v>DNA_Qubit1_H5</v>
      </c>
      <c r="BJ25" s="308" t="str">
        <f t="shared" ca="1" si="27"/>
        <v>B2304065-002</v>
      </c>
      <c r="BK25" s="86" t="str">
        <f t="shared" ca="1" si="28"/>
        <v>RNA_Qubit1</v>
      </c>
      <c r="BL25" s="309" t="str">
        <f t="shared" ca="1" si="29"/>
        <v>H5</v>
      </c>
      <c r="BM25" s="32" t="str">
        <f t="shared" ca="1" si="30"/>
        <v>RNA_Qubit1_H5</v>
      </c>
      <c r="BN25" s="322" t="str">
        <f t="shared" ca="1" si="12"/>
        <v>RNA_Qubit1_H5</v>
      </c>
      <c r="BT25" t="str">
        <f t="shared" si="13"/>
        <v>GL_B2304065-002</v>
      </c>
      <c r="BU25" t="str">
        <f t="shared" si="14"/>
        <v>2302737</v>
      </c>
      <c r="BV25" t="str">
        <f t="shared" si="15"/>
        <v>H3</v>
      </c>
      <c r="BW25" t="str">
        <f>INDEX(Index_sequences[[#All],[i7 Index Name]],MATCH('TSO500 Script'!W25,Index_sequences[[#All],[Index Primer]],0))</f>
        <v>i7_UDP0120</v>
      </c>
      <c r="BX25" t="str">
        <f>INDEX(Index_sequences[[#All],[i7 Bases for Sample Sheet]],MATCH('TSO500 Script'!W25,Index_sequences[[#All],[Index Primer]],0))</f>
        <v>AGGACAGGCC</v>
      </c>
      <c r="BY25" t="str">
        <f>INDEX(Index_sequences[[#All],[i5 Index Name]],MATCH('TSO500 Script'!W25,Index_sequences[[#All],[Index Primer]],0))</f>
        <v>i5_UDP0120</v>
      </c>
      <c r="BZ25" t="str">
        <f>INDEX(Index_sequences[[#All],[i5 Bases for Sample Sheet NovaSeq 6000 with v1.0 reagent kits, MiSeq, HiSeq 2000/2500, NextSeq 2000 (Sample Sheet v2)]],MATCH('TSO500 Script'!W25,Index_sequences[[#All],[Index Primer]],0))</f>
        <v>CATTCCAGCT</v>
      </c>
      <c r="CA25" t="str">
        <f>INDEX(Index_sequences[[#All],[i5 Bases for Sample Sheet iSeq, NovaSeq 6000 with v1.5 reagent kits, MiniSeq, NextSeq 500/550, HiSeq 3000/4000/X, NextSeq 2000 (Sample Sheet v1)]],MATCH('TSO500 Script'!W25,Index_sequences[[#All],[Index Primer]],0))</f>
        <v>AGCTGGAATG</v>
      </c>
      <c r="CB25" t="str">
        <f t="shared" si="31"/>
        <v>TSO500 RNA library prep</v>
      </c>
      <c r="CC25" t="str">
        <f t="shared" si="16"/>
        <v>TSO500 RNA library prep_B2304065-002_UDP0120</v>
      </c>
    </row>
    <row r="26" spans="1:81" x14ac:dyDescent="0.25">
      <c r="A26" s="65" t="str">
        <f>IF(NOT(G26=""),MID('TSO500 Booking'!I33,3,7),"")</f>
        <v>2302737</v>
      </c>
      <c r="B26" t="str">
        <f>CONCATENATE(LEFT('TSO500 Booking'!C33),LEFT('TSO500 Booking'!D33))</f>
        <v>JF</v>
      </c>
      <c r="C26" s="73" t="str">
        <f>IF('TSO500 Booking'!J33="","",'TSO500 Booking'!J33)</f>
        <v>B2304073-002</v>
      </c>
      <c r="D26" s="66">
        <f ca="1">IF(X26=DNA_Analyte,VLOOKUP(C26,'Samples Dilution + Norm'!$C$8:$E$103,3,FALSE),IF(X26=RNA_Analyte,VLOOKUP('TSO500 Script'!C26,'Samples Dilution + Norm'!$S$8:$U$103,3,FALSE)))</f>
        <v>74.400000000000006</v>
      </c>
      <c r="E26" s="302" t="str">
        <f ca="1">IF(X26='Samples Dilution + Norm'!$A$2,VLOOKUP('TSO500 Script'!C26,'TSO500 Script'!$AJ$2:$AM$97,2,FALSE),IF('TSO500 Script'!X26='Samples Dilution + Norm'!$Q$2,VLOOKUP('TSO500 Script'!C26,'TSO500 Script'!AP26:AS121,2,FALSE)))</f>
        <v>A1</v>
      </c>
      <c r="F26" s="202" t="str">
        <f ca="1">IF(X26='Samples Dilution + Norm'!$A$2,VLOOKUP('TSO500 Script'!C26,'TSO500 Script'!$AJ$2:$AM$97,3,FALSE),IF('TSO500 Script'!X26='Samples Dilution + Norm'!$Q$2,VLOOKUP('TSO500 Script'!C26,'TSO500 Script'!AP26:AS121,3,FALSE)))</f>
        <v>RNA Stock Plate 2</v>
      </c>
      <c r="G26" s="71" t="str">
        <f>CONCATENATE('TSO500 Booking'!A33,'TSO500 Booking'!B33)</f>
        <v>A4</v>
      </c>
      <c r="H26" s="196" t="str">
        <f t="shared" si="0"/>
        <v>RNA DILUTION</v>
      </c>
      <c r="I26" s="199" t="str">
        <f t="shared" ca="1" si="1"/>
        <v>A4</v>
      </c>
      <c r="J26" s="362">
        <f t="shared" ca="1" si="17"/>
        <v>3</v>
      </c>
      <c r="K26" s="362">
        <f t="shared" ca="1" si="18"/>
        <v>27</v>
      </c>
      <c r="L26" s="363">
        <f t="shared" si="2"/>
        <v>0</v>
      </c>
      <c r="M26" s="329">
        <f t="shared" si="3"/>
        <v>0</v>
      </c>
      <c r="N26" s="328">
        <f t="shared" ca="1" si="4"/>
        <v>1.3266129032258065</v>
      </c>
      <c r="O26" s="330">
        <f t="shared" ca="1" si="5"/>
        <v>9.1733870967741939</v>
      </c>
      <c r="P26" s="202" t="str">
        <f t="shared" ca="1" si="6"/>
        <v>RNA_Qubit1</v>
      </c>
      <c r="Q26" s="202" t="str">
        <f t="shared" ca="1" si="7"/>
        <v>A7</v>
      </c>
      <c r="R26" s="67" t="s">
        <v>216</v>
      </c>
      <c r="S26" s="335">
        <v>1</v>
      </c>
      <c r="T26" s="202">
        <f ca="1">IF(X26=DNA_Analyte,VLOOKUP(C26,'Samples Dilution + Norm'!$C$8:$M$103,11,FALSE),IF(X26=RNA_Analyte,VLOOKUP('TSO500 Script'!C26,'Samples Dilution + Norm'!$S$8:$Z$103,8,FALSE)))</f>
        <v>7.26</v>
      </c>
      <c r="U26" s="196" t="str">
        <f>'TSO500 Booking'!$I$3</f>
        <v>Plate B</v>
      </c>
      <c r="V26" s="195" t="str">
        <f>IF(G26="","",INDEX(Index_sequences[Index plate well],MATCH(V25,Index_sequences[Index plate well],0)+1,1))</f>
        <v>A4</v>
      </c>
      <c r="W26" s="68" t="str">
        <f>INDEX(Index_sequences[[#All],[Index Primer]],MATCH(('TSO500 Script'!U26&amp;"_"&amp;'TSO500 Script'!V26),Index_sequences[[#All],[Plate_well]],0))</f>
        <v>UDP0121</v>
      </c>
      <c r="X26" s="68" t="str">
        <f>IF(NOT(G26=""),'TSO500 Booking'!H33,"")</f>
        <v>TSO500 RNA library prep</v>
      </c>
      <c r="Y26" s="72"/>
      <c r="Z26" s="72" t="s">
        <v>502</v>
      </c>
      <c r="AA26" s="327" t="str">
        <f t="array" aca="1" ref="AA26" ca="1">IF(ROW()-ROW($AA$2:$AA$97)+1&gt;ROWS($AC$2:$AC$97)-
COUNTBLANK($AC$2:$AC$97),"",INDIRECT(ADDRESS(SMALL(
(IF($AC$2:$AC$97&lt;&gt;"",ROW($AC$2:$AC$97),ROW()+ROWS($AC$2:$AC$97))),
ROW()-ROW($AA$2:$AA$97)+1),COLUMN($C$2:$C$97),4)))</f>
        <v>B2304073-002</v>
      </c>
      <c r="AB26" t="str">
        <f t="array" aca="1" ref="AB26" ca="1">IF(ROW()-ROW($AB$2:$AB$97)+1&gt;ROWS($AD$2:$AD$97)-
COUNTBLANK($AD$2:$AD$97),"",INDIRECT(ADDRESS(SMALL(
(IF($AD$2:$AD$97&lt;&gt;"",ROW($AD$2:$AD$97),ROW()+ROWS($AD$2:$AD$97))),
ROW()-ROW($AB$2:$AB$97)+1),COLUMN($C$2:$C$97),4)))</f>
        <v>B2304149-002</v>
      </c>
      <c r="AC26" t="str">
        <f t="shared" si="8"/>
        <v>JF_B2304073-002_UDP0121</v>
      </c>
      <c r="AD26" t="str">
        <f t="shared" si="9"/>
        <v/>
      </c>
      <c r="AE26" t="str">
        <f t="shared" si="10"/>
        <v>JF_B2304073-002_RNA_UDP0121</v>
      </c>
      <c r="AI26" s="38" t="str">
        <f ca="1">IF(COUNTIF($AB$2:AB26,AB26)=1,AB26,"")</f>
        <v>B2304149-002</v>
      </c>
      <c r="AJ26" s="237" t="str">
        <f t="array" aca="1" ref="AJ26" ca="1">IF(ROW()-ROW($AJ$2:$AJ$97)+1&gt;ROWS($AI$2:$AI$97)-
COUNTBLANK($AI$2:$AI$97),"",INDIRECT(ADDRESS(SMALL(
(IF($AI$2:$AI$97&lt;&gt;"",ROW($AI$2:$AI$97),ROW()+ROWS($AI$2:$AI$97))),
ROW()-ROW($AJ$2:$AJ$97)+1),COLUMN($AI$2:$AI$97),4)))</f>
        <v>B2304149-002</v>
      </c>
      <c r="AK26" s="262" t="s">
        <v>215</v>
      </c>
      <c r="AL26" s="263" t="str">
        <f ca="1">IF(NOT(AJ26=""),"DNA Stock Plate 2","")</f>
        <v>DNA Stock Plate 2</v>
      </c>
      <c r="AM26" s="264" t="str">
        <f t="shared" ca="1" si="20"/>
        <v>DNA Stock Plate 2_A1</v>
      </c>
      <c r="AO26" s="38" t="str">
        <f ca="1">IF(COUNTIF($AA$2:AA26,AA26)=1,AA26,"")</f>
        <v>B2304073-002</v>
      </c>
      <c r="AP26" s="39" t="str">
        <f t="array" aca="1" ref="AP26" ca="1">IF(ROW()-ROW($AP$2:$AP$97)+1&gt;ROWS($AO$2:$AO$97)-
COUNTBLANK($AO$2:$AO$97),"",INDIRECT(ADDRESS(SMALL(
(IF($AO$2:$AO$97&lt;&gt;"",ROW($AO$2:$AO$97),ROW()+ROWS($AO$2:$AO$97))),
ROW()-ROW($AP$2:$AP$97)+1),COLUMN($AO$2:$AO$97),4)))</f>
        <v>B2304073-002</v>
      </c>
      <c r="AQ26" s="262" t="s">
        <v>215</v>
      </c>
      <c r="AR26" s="263" t="str">
        <f t="shared" ref="AR26:AR49" ca="1" si="32">IF(NOT(AP26=""),"RNA Stock Plate 2","")</f>
        <v>RNA Stock Plate 2</v>
      </c>
      <c r="AS26" s="264" t="str">
        <f t="shared" ca="1" si="21"/>
        <v>RNA Stock Plate 2_A1</v>
      </c>
      <c r="AU26" s="308">
        <f ca="1">VLOOKUP(D26,'TSO500 Booking'!$AK$3:$AN$7,2,TRUE)</f>
        <v>10</v>
      </c>
      <c r="AV26" s="309">
        <f ca="1">VLOOKUP(D26,'TSO500 Booking'!$AK$3:$AN$7,3,TRUE)</f>
        <v>3</v>
      </c>
      <c r="AW26" s="309">
        <f ca="1">VLOOKUP(D26,'TSO500 Booking'!$AK$3:$AN$7,4,TRUE)</f>
        <v>27</v>
      </c>
      <c r="AX26" s="310">
        <f t="shared" ca="1" si="22"/>
        <v>7.44</v>
      </c>
      <c r="BC26" s="308" t="s">
        <v>502</v>
      </c>
      <c r="BD26" s="309" t="s">
        <v>1385</v>
      </c>
      <c r="BE26" s="310" t="s">
        <v>591</v>
      </c>
      <c r="BF26" s="308" t="str">
        <f t="shared" ca="1" si="23"/>
        <v>B2304149-002</v>
      </c>
      <c r="BG26" s="31" t="str">
        <f t="shared" ca="1" si="24"/>
        <v>DNA_Qubit1</v>
      </c>
      <c r="BH26" s="31" t="str">
        <f t="shared" ca="1" si="25"/>
        <v>A7</v>
      </c>
      <c r="BI26" s="87" t="str">
        <f t="shared" ca="1" si="26"/>
        <v>DNA_Qubit1_A7</v>
      </c>
      <c r="BJ26" s="308" t="str">
        <f t="shared" ca="1" si="27"/>
        <v>B2304073-002</v>
      </c>
      <c r="BK26" s="86" t="str">
        <f t="shared" ca="1" si="28"/>
        <v>RNA_Qubit1</v>
      </c>
      <c r="BL26" s="309" t="str">
        <f t="shared" ca="1" si="29"/>
        <v>A7</v>
      </c>
      <c r="BM26" s="32" t="str">
        <f t="shared" ca="1" si="30"/>
        <v>RNA_Qubit1_A7</v>
      </c>
      <c r="BN26" s="322" t="str">
        <f t="shared" ca="1" si="12"/>
        <v>RNA_Qubit1_A7</v>
      </c>
      <c r="BT26" t="str">
        <f t="shared" si="13"/>
        <v>JF_B2304073-002</v>
      </c>
      <c r="BU26" t="str">
        <f t="shared" si="14"/>
        <v>2302737</v>
      </c>
      <c r="BV26" t="str">
        <f t="shared" si="15"/>
        <v>A4</v>
      </c>
      <c r="BW26" t="str">
        <f>INDEX(Index_sequences[[#All],[i7 Index Name]],MATCH('TSO500 Script'!W26,Index_sequences[[#All],[Index Primer]],0))</f>
        <v>i7_UDP0121</v>
      </c>
      <c r="BX26" t="str">
        <f>INDEX(Index_sequences[[#All],[i7 Bases for Sample Sheet]],MATCH('TSO500 Script'!W26,Index_sequences[[#All],[Index Primer]],0))</f>
        <v>AGAGAACCTA</v>
      </c>
      <c r="BY26" t="str">
        <f>INDEX(Index_sequences[[#All],[i5 Index Name]],MATCH('TSO500 Script'!W26,Index_sequences[[#All],[Index Primer]],0))</f>
        <v>i5_UDP0121</v>
      </c>
      <c r="BZ26" t="str">
        <f>INDEX(Index_sequences[[#All],[i5 Bases for Sample Sheet NovaSeq 6000 with v1.0 reagent kits, MiSeq, HiSeq 2000/2500, NextSeq 2000 (Sample Sheet v2)]],MATCH('TSO500 Script'!W26,Index_sequences[[#All],[Index Primer]],0))</f>
        <v>GGTTATGCTA</v>
      </c>
      <c r="CA26" t="str">
        <f>INDEX(Index_sequences[[#All],[i5 Bases for Sample Sheet iSeq, NovaSeq 6000 with v1.5 reagent kits, MiniSeq, NextSeq 500/550, HiSeq 3000/4000/X, NextSeq 2000 (Sample Sheet v1)]],MATCH('TSO500 Script'!W26,Index_sequences[[#All],[Index Primer]],0))</f>
        <v>TAGCATAACC</v>
      </c>
      <c r="CB26" t="str">
        <f t="shared" si="31"/>
        <v>TSO500 RNA library prep</v>
      </c>
      <c r="CC26" t="str">
        <f t="shared" si="16"/>
        <v>TSO500 RNA library prep_B2304073-002_UDP0121</v>
      </c>
    </row>
    <row r="27" spans="1:81" x14ac:dyDescent="0.25">
      <c r="A27" s="65" t="str">
        <f>IF(NOT(G27=""),MID('TSO500 Booking'!I34,3,7),"")</f>
        <v>2302737</v>
      </c>
      <c r="B27" t="str">
        <f>CONCATENATE(LEFT('TSO500 Booking'!C34),LEFT('TSO500 Booking'!D34))</f>
        <v>GH</v>
      </c>
      <c r="C27" s="73" t="str">
        <f>IF('TSO500 Booking'!J34="","",'TSO500 Booking'!J34)</f>
        <v>B2304127-003</v>
      </c>
      <c r="D27" s="66">
        <f ca="1">IF(X27=DNA_Analyte,VLOOKUP(C27,'Samples Dilution + Norm'!$C$8:$E$103,3,FALSE),IF(X27=RNA_Analyte,VLOOKUP('TSO500 Script'!C27,'Samples Dilution + Norm'!$S$8:$U$103,3,FALSE)))</f>
        <v>39</v>
      </c>
      <c r="E27" s="302" t="str">
        <f ca="1">IF(X27='Samples Dilution + Norm'!$A$2,VLOOKUP('TSO500 Script'!C27,'TSO500 Script'!$AJ$2:$AM$97,2,FALSE),IF('TSO500 Script'!X27='Samples Dilution + Norm'!$Q$2,VLOOKUP('TSO500 Script'!C27,'TSO500 Script'!AP27:AS122,2,FALSE)))</f>
        <v>B1</v>
      </c>
      <c r="F27" s="202" t="str">
        <f ca="1">IF(X27='Samples Dilution + Norm'!$A$2,VLOOKUP('TSO500 Script'!C27,'TSO500 Script'!$AJ$2:$AM$97,3,FALSE),IF('TSO500 Script'!X27='Samples Dilution + Norm'!$Q$2,VLOOKUP('TSO500 Script'!C27,'TSO500 Script'!AP27:AS122,3,FALSE)))</f>
        <v>RNA Stock Plate 2</v>
      </c>
      <c r="G27" s="71" t="str">
        <f>CONCATENATE('TSO500 Booking'!A34,'TSO500 Booking'!B34)</f>
        <v>B4</v>
      </c>
      <c r="H27" s="196" t="str">
        <f t="shared" si="0"/>
        <v>RNA DILUTION</v>
      </c>
      <c r="I27" s="199" t="str">
        <f t="shared" ca="1" si="1"/>
        <v>B4</v>
      </c>
      <c r="J27" s="362">
        <f t="shared" ca="1" si="17"/>
        <v>0</v>
      </c>
      <c r="K27" s="362">
        <f t="shared" ca="1" si="18"/>
        <v>0</v>
      </c>
      <c r="L27" s="363">
        <f t="shared" si="2"/>
        <v>0</v>
      </c>
      <c r="M27" s="329">
        <f t="shared" si="3"/>
        <v>0</v>
      </c>
      <c r="N27" s="328">
        <f t="shared" ca="1" si="4"/>
        <v>2.5307692307692307</v>
      </c>
      <c r="O27" s="330">
        <f t="shared" ca="1" si="5"/>
        <v>7.9692307692307693</v>
      </c>
      <c r="P27" s="202" t="str">
        <f t="shared" ca="1" si="6"/>
        <v>RNA_Qubit1</v>
      </c>
      <c r="Q27" s="202" t="str">
        <f t="shared" ca="1" si="7"/>
        <v>B7</v>
      </c>
      <c r="R27" s="67" t="s">
        <v>216</v>
      </c>
      <c r="S27" s="335">
        <v>1</v>
      </c>
      <c r="T27" s="202">
        <f ca="1">IF(X27=DNA_Analyte,VLOOKUP(C27,'Samples Dilution + Norm'!$C$8:$M$103,11,FALSE),IF(X27=RNA_Analyte,VLOOKUP('TSO500 Script'!C27,'Samples Dilution + Norm'!$S$8:$Z$103,8,FALSE)))</f>
        <v>15.1</v>
      </c>
      <c r="U27" s="196" t="str">
        <f>'TSO500 Booking'!$I$3</f>
        <v>Plate B</v>
      </c>
      <c r="V27" s="195" t="str">
        <f>IF(G27="","",INDEX(Index_sequences[Index plate well],MATCH(V26,Index_sequences[Index plate well],0)+1,1))</f>
        <v>B4</v>
      </c>
      <c r="W27" s="68" t="str">
        <f>INDEX(Index_sequences[[#All],[Index Primer]],MATCH(('TSO500 Script'!U27&amp;"_"&amp;'TSO500 Script'!V27),Index_sequences[[#All],[Plate_well]],0))</f>
        <v>UDP0122</v>
      </c>
      <c r="X27" s="68" t="str">
        <f>IF(NOT(G27=""),'TSO500 Booking'!H34,"")</f>
        <v>TSO500 RNA library prep</v>
      </c>
      <c r="Y27" s="72"/>
      <c r="Z27" s="72" t="s">
        <v>506</v>
      </c>
      <c r="AA27" s="327" t="str">
        <f t="array" aca="1" ref="AA27" ca="1">IF(ROW()-ROW($AA$2:$AA$97)+1&gt;ROWS($AC$2:$AC$97)-
COUNTBLANK($AC$2:$AC$97),"",INDIRECT(ADDRESS(SMALL(
(IF($AC$2:$AC$97&lt;&gt;"",ROW($AC$2:$AC$97),ROW()+ROWS($AC$2:$AC$97))),
ROW()-ROW($AA$2:$AA$97)+1),COLUMN($C$2:$C$97),4)))</f>
        <v>B2304127-003</v>
      </c>
      <c r="AB27" t="str">
        <f t="array" aca="1" ref="AB27" ca="1">IF(ROW()-ROW($AB$2:$AB$97)+1&gt;ROWS($AD$2:$AD$97)-
COUNTBLANK($AD$2:$AD$97),"",INDIRECT(ADDRESS(SMALL(
(IF($AD$2:$AD$97&lt;&gt;"",ROW($AD$2:$AD$97),ROW()+ROWS($AD$2:$AD$97))),
ROW()-ROW($AB$2:$AB$97)+1),COLUMN($C$2:$C$97),4)))</f>
        <v>B2304437-003</v>
      </c>
      <c r="AC27" t="str">
        <f t="shared" si="8"/>
        <v>GH_B2304127-003_UDP0122</v>
      </c>
      <c r="AD27" t="str">
        <f t="shared" si="9"/>
        <v/>
      </c>
      <c r="AE27" t="str">
        <f t="shared" si="10"/>
        <v>GH_B2304127-003_RNA_UDP0122</v>
      </c>
      <c r="AI27" s="38" t="str">
        <f ca="1">IF(COUNTIF($AB$2:AB27,AB27)=1,AB27,"")</f>
        <v>B2304437-003</v>
      </c>
      <c r="AJ27" s="237" t="str">
        <f t="array" aca="1" ref="AJ27" ca="1">IF(ROW()-ROW($AJ$2:$AJ$97)+1&gt;ROWS($AI$2:$AI$97)-
COUNTBLANK($AI$2:$AI$97),"",INDIRECT(ADDRESS(SMALL(
(IF($AI$2:$AI$97&lt;&gt;"",ROW($AI$2:$AI$97),ROW()+ROWS($AI$2:$AI$97))),
ROW()-ROW($AJ$2:$AJ$97)+1),COLUMN($AI$2:$AI$97),4)))</f>
        <v>B2304437-003</v>
      </c>
      <c r="AK27" s="265" t="s">
        <v>332</v>
      </c>
      <c r="AL27" s="266" t="str">
        <f t="shared" ref="AL27:AL49" ca="1" si="33">IF(NOT(AJ27=""),"DNA Stock Plate 2","")</f>
        <v>DNA Stock Plate 2</v>
      </c>
      <c r="AM27" s="267" t="str">
        <f t="shared" ca="1" si="20"/>
        <v>DNA Stock Plate 2_B1</v>
      </c>
      <c r="AO27" s="38" t="str">
        <f ca="1">IF(COUNTIF($AA$2:AA27,AA27)=1,AA27,"")</f>
        <v>B2304127-003</v>
      </c>
      <c r="AP27" s="39" t="str">
        <f t="array" aca="1" ref="AP27" ca="1">IF(ROW()-ROW($AP$2:$AP$97)+1&gt;ROWS($AO$2:$AO$97)-
COUNTBLANK($AO$2:$AO$97),"",INDIRECT(ADDRESS(SMALL(
(IF($AO$2:$AO$97&lt;&gt;"",ROW($AO$2:$AO$97),ROW()+ROWS($AO$2:$AO$97))),
ROW()-ROW($AP$2:$AP$97)+1),COLUMN($AO$2:$AO$97),4)))</f>
        <v>B2304127-003</v>
      </c>
      <c r="AQ27" s="265" t="s">
        <v>332</v>
      </c>
      <c r="AR27" s="266" t="str">
        <f t="shared" ca="1" si="32"/>
        <v>RNA Stock Plate 2</v>
      </c>
      <c r="AS27" s="267" t="str">
        <f t="shared" ca="1" si="21"/>
        <v>RNA Stock Plate 2_B1</v>
      </c>
      <c r="AU27" s="308">
        <f ca="1">VLOOKUP(D27,'TSO500 Booking'!$AK$3:$AN$7,2,TRUE)</f>
        <v>0</v>
      </c>
      <c r="AV27" s="309">
        <f ca="1">VLOOKUP(D27,'TSO500 Booking'!$AK$3:$AN$7,3,TRUE)</f>
        <v>0</v>
      </c>
      <c r="AW27" s="309">
        <f ca="1">VLOOKUP(D27,'TSO500 Booking'!$AK$3:$AN$7,4,TRUE)</f>
        <v>0</v>
      </c>
      <c r="AX27" s="310" t="e">
        <f t="shared" ca="1" si="22"/>
        <v>#DIV/0!</v>
      </c>
      <c r="BC27" s="308" t="s">
        <v>506</v>
      </c>
      <c r="BD27" s="309" t="s">
        <v>1385</v>
      </c>
      <c r="BE27" s="310" t="s">
        <v>595</v>
      </c>
      <c r="BF27" s="308" t="str">
        <f t="shared" ca="1" si="23"/>
        <v>B2304437-003</v>
      </c>
      <c r="BG27" s="31" t="str">
        <f t="shared" ca="1" si="24"/>
        <v>DNA_Qubit1</v>
      </c>
      <c r="BH27" s="31" t="str">
        <f t="shared" ca="1" si="25"/>
        <v>B7</v>
      </c>
      <c r="BI27" s="87" t="str">
        <f t="shared" ca="1" si="26"/>
        <v>DNA_Qubit1_B7</v>
      </c>
      <c r="BJ27" s="308" t="str">
        <f t="shared" ca="1" si="27"/>
        <v>B2304127-003</v>
      </c>
      <c r="BK27" s="86" t="str">
        <f t="shared" ca="1" si="28"/>
        <v>RNA_Qubit1</v>
      </c>
      <c r="BL27" s="309" t="str">
        <f t="shared" ca="1" si="29"/>
        <v>B7</v>
      </c>
      <c r="BM27" s="32" t="str">
        <f t="shared" ca="1" si="30"/>
        <v>RNA_Qubit1_B7</v>
      </c>
      <c r="BN27" s="322" t="str">
        <f t="shared" ca="1" si="12"/>
        <v>RNA_Qubit1_B7</v>
      </c>
      <c r="BT27" t="str">
        <f t="shared" si="13"/>
        <v>GH_B2304127-003</v>
      </c>
      <c r="BU27" t="str">
        <f t="shared" si="14"/>
        <v>2302737</v>
      </c>
      <c r="BV27" t="str">
        <f t="shared" si="15"/>
        <v>B4</v>
      </c>
      <c r="BW27" t="str">
        <f>INDEX(Index_sequences[[#All],[i7 Index Name]],MATCH('TSO500 Script'!W27,Index_sequences[[#All],[Index Primer]],0))</f>
        <v>i7_UDP0122</v>
      </c>
      <c r="BX27" t="str">
        <f>INDEX(Index_sequences[[#All],[i7 Bases for Sample Sheet]],MATCH('TSO500 Script'!W27,Index_sequences[[#All],[Index Primer]],0))</f>
        <v>GATATTGTGT</v>
      </c>
      <c r="BY27" t="str">
        <f>INDEX(Index_sequences[[#All],[i5 Index Name]],MATCH('TSO500 Script'!W27,Index_sequences[[#All],[Index Primer]],0))</f>
        <v>i5_UDP0122</v>
      </c>
      <c r="BZ27" t="str">
        <f>INDEX(Index_sequences[[#All],[i5 Bases for Sample Sheet NovaSeq 6000 with v1.0 reagent kits, MiSeq, HiSeq 2000/2500, NextSeq 2000 (Sample Sheet v2)]],MATCH('TSO500 Script'!W27,Index_sequences[[#All],[Index Primer]],0))</f>
        <v>ACCACACGGT</v>
      </c>
      <c r="CA27" t="str">
        <f>INDEX(Index_sequences[[#All],[i5 Bases for Sample Sheet iSeq, NovaSeq 6000 with v1.5 reagent kits, MiniSeq, NextSeq 500/550, HiSeq 3000/4000/X, NextSeq 2000 (Sample Sheet v1)]],MATCH('TSO500 Script'!W27,Index_sequences[[#All],[Index Primer]],0))</f>
        <v>ACCGTGTGGT</v>
      </c>
      <c r="CB27" t="str">
        <f t="shared" si="31"/>
        <v>TSO500 RNA library prep</v>
      </c>
      <c r="CC27" t="str">
        <f t="shared" si="16"/>
        <v>TSO500 RNA library prep_B2304127-003_UDP0122</v>
      </c>
    </row>
    <row r="28" spans="1:81" x14ac:dyDescent="0.25">
      <c r="A28" s="65" t="str">
        <f>IF(NOT(G28=""),MID('TSO500 Booking'!I35,3,7),"")</f>
        <v>2302737</v>
      </c>
      <c r="B28" t="str">
        <f>CONCATENATE(LEFT('TSO500 Booking'!C35),LEFT('TSO500 Booking'!D35))</f>
        <v>TD</v>
      </c>
      <c r="C28" s="73" t="str">
        <f>IF('TSO500 Booking'!J35="","",'TSO500 Booking'!J35)</f>
        <v>B2304136-002</v>
      </c>
      <c r="D28" s="66">
        <f ca="1">IF(X28=DNA_Analyte,VLOOKUP(C28,'Samples Dilution + Norm'!$C$8:$E$103,3,FALSE),IF(X28=RNA_Analyte,VLOOKUP('TSO500 Script'!C28,'Samples Dilution + Norm'!$S$8:$U$103,3,FALSE)))</f>
        <v>26.2</v>
      </c>
      <c r="E28" s="302" t="str">
        <f ca="1">IF(X28='Samples Dilution + Norm'!$A$2,VLOOKUP('TSO500 Script'!C28,'TSO500 Script'!$AJ$2:$AM$97,2,FALSE),IF('TSO500 Script'!X28='Samples Dilution + Norm'!$Q$2,VLOOKUP('TSO500 Script'!C28,'TSO500 Script'!AP28:AS123,2,FALSE)))</f>
        <v>C1</v>
      </c>
      <c r="F28" s="202" t="str">
        <f ca="1">IF(X28='Samples Dilution + Norm'!$A$2,VLOOKUP('TSO500 Script'!C28,'TSO500 Script'!$AJ$2:$AM$97,3,FALSE),IF('TSO500 Script'!X28='Samples Dilution + Norm'!$Q$2,VLOOKUP('TSO500 Script'!C28,'TSO500 Script'!AP28:AS123,3,FALSE)))</f>
        <v>RNA Stock Plate 2</v>
      </c>
      <c r="G28" s="71" t="str">
        <f>CONCATENATE('TSO500 Booking'!A35,'TSO500 Booking'!B35)</f>
        <v>C4</v>
      </c>
      <c r="H28" s="196" t="str">
        <f t="shared" si="0"/>
        <v>RNA DILUTION</v>
      </c>
      <c r="I28" s="199" t="str">
        <f t="shared" ca="1" si="1"/>
        <v>C4</v>
      </c>
      <c r="J28" s="362">
        <f t="shared" ca="1" si="17"/>
        <v>0</v>
      </c>
      <c r="K28" s="362">
        <f t="shared" ca="1" si="18"/>
        <v>0</v>
      </c>
      <c r="L28" s="363">
        <f t="shared" si="2"/>
        <v>0</v>
      </c>
      <c r="M28" s="329">
        <f t="shared" si="3"/>
        <v>0</v>
      </c>
      <c r="N28" s="328">
        <f t="shared" ca="1" si="4"/>
        <v>3.7671755725190841</v>
      </c>
      <c r="O28" s="330">
        <f t="shared" ca="1" si="5"/>
        <v>6.7328244274809155</v>
      </c>
      <c r="P28" s="202" t="str">
        <f t="shared" ca="1" si="6"/>
        <v>RNA_Qubit1</v>
      </c>
      <c r="Q28" s="202" t="str">
        <f t="shared" ca="1" si="7"/>
        <v>C7</v>
      </c>
      <c r="R28" s="67" t="s">
        <v>216</v>
      </c>
      <c r="S28" s="335">
        <v>1</v>
      </c>
      <c r="T28" s="202">
        <f ca="1">IF(X28=DNA_Analyte,VLOOKUP(C28,'Samples Dilution + Norm'!$C$8:$M$103,11,FALSE),IF(X28=RNA_Analyte,VLOOKUP('TSO500 Script'!C28,'Samples Dilution + Norm'!$S$8:$Z$103,8,FALSE)))</f>
        <v>17.8</v>
      </c>
      <c r="U28" s="196" t="str">
        <f>'TSO500 Booking'!$I$3</f>
        <v>Plate B</v>
      </c>
      <c r="V28" s="195" t="str">
        <f>IF(G28="","",INDEX(Index_sequences[Index plate well],MATCH(V27,Index_sequences[Index plate well],0)+1,1))</f>
        <v>C4</v>
      </c>
      <c r="W28" s="68" t="str">
        <f>INDEX(Index_sequences[[#All],[Index Primer]],MATCH(('TSO500 Script'!U28&amp;"_"&amp;'TSO500 Script'!V28),Index_sequences[[#All],[Plate_well]],0))</f>
        <v>UDP0123</v>
      </c>
      <c r="X28" s="68" t="str">
        <f>IF(NOT(G28=""),'TSO500 Booking'!H35,"")</f>
        <v>TSO500 RNA library prep</v>
      </c>
      <c r="Y28" s="72"/>
      <c r="Z28" s="72" t="s">
        <v>510</v>
      </c>
      <c r="AA28" s="327" t="str">
        <f t="array" aca="1" ref="AA28" ca="1">IF(ROW()-ROW($AA$2:$AA$97)+1&gt;ROWS($AC$2:$AC$97)-
COUNTBLANK($AC$2:$AC$97),"",INDIRECT(ADDRESS(SMALL(
(IF($AC$2:$AC$97&lt;&gt;"",ROW($AC$2:$AC$97),ROW()+ROWS($AC$2:$AC$97))),
ROW()-ROW($AA$2:$AA$97)+1),COLUMN($C$2:$C$97),4)))</f>
        <v>B2304136-002</v>
      </c>
      <c r="AB28" t="str">
        <f t="array" aca="1" ref="AB28" ca="1">IF(ROW()-ROW($AB$2:$AB$97)+1&gt;ROWS($AD$2:$AD$97)-
COUNTBLANK($AD$2:$AD$97),"",INDIRECT(ADDRESS(SMALL(
(IF($AD$2:$AD$97&lt;&gt;"",ROW($AD$2:$AD$97),ROW()+ROWS($AD$2:$AD$97))),
ROW()-ROW($AB$2:$AB$97)+1),COLUMN($C$2:$C$97),4)))</f>
        <v>B2304609-004</v>
      </c>
      <c r="AC28" t="str">
        <f t="shared" si="8"/>
        <v>TD_B2304136-002_UDP0123</v>
      </c>
      <c r="AD28" t="str">
        <f t="shared" si="9"/>
        <v/>
      </c>
      <c r="AE28" t="str">
        <f t="shared" si="10"/>
        <v>TD_B2304136-002_RNA_UDP0123</v>
      </c>
      <c r="AI28" s="38" t="str">
        <f ca="1">IF(COUNTIF($AB$2:AB28,AB28)=1,AB28,"")</f>
        <v>B2304609-004</v>
      </c>
      <c r="AJ28" s="237" t="str">
        <f t="array" aca="1" ref="AJ28" ca="1">IF(ROW()-ROW($AJ$2:$AJ$97)+1&gt;ROWS($AI$2:$AI$97)-
COUNTBLANK($AI$2:$AI$97),"",INDIRECT(ADDRESS(SMALL(
(IF($AI$2:$AI$97&lt;&gt;"",ROW($AI$2:$AI$97),ROW()+ROWS($AI$2:$AI$97))),
ROW()-ROW($AJ$2:$AJ$97)+1),COLUMN($AI$2:$AI$97),4)))</f>
        <v>B2304609-004</v>
      </c>
      <c r="AK28" s="265" t="s">
        <v>333</v>
      </c>
      <c r="AL28" s="266" t="str">
        <f t="shared" ca="1" si="33"/>
        <v>DNA Stock Plate 2</v>
      </c>
      <c r="AM28" s="267" t="str">
        <f t="shared" ca="1" si="20"/>
        <v>DNA Stock Plate 2_C1</v>
      </c>
      <c r="AO28" s="38" t="str">
        <f ca="1">IF(COUNTIF($AA$2:AA28,AA28)=1,AA28,"")</f>
        <v>B2304136-002</v>
      </c>
      <c r="AP28" s="39" t="str">
        <f t="array" aca="1" ref="AP28" ca="1">IF(ROW()-ROW($AP$2:$AP$97)+1&gt;ROWS($AO$2:$AO$97)-
COUNTBLANK($AO$2:$AO$97),"",INDIRECT(ADDRESS(SMALL(
(IF($AO$2:$AO$97&lt;&gt;"",ROW($AO$2:$AO$97),ROW()+ROWS($AO$2:$AO$97))),
ROW()-ROW($AP$2:$AP$97)+1),COLUMN($AO$2:$AO$97),4)))</f>
        <v>B2304136-002</v>
      </c>
      <c r="AQ28" s="265" t="s">
        <v>333</v>
      </c>
      <c r="AR28" s="266" t="str">
        <f t="shared" ca="1" si="32"/>
        <v>RNA Stock Plate 2</v>
      </c>
      <c r="AS28" s="267" t="str">
        <f t="shared" ca="1" si="21"/>
        <v>RNA Stock Plate 2_C1</v>
      </c>
      <c r="AU28" s="308">
        <f ca="1">VLOOKUP(D28,'TSO500 Booking'!$AK$3:$AN$7,2,TRUE)</f>
        <v>0</v>
      </c>
      <c r="AV28" s="309">
        <f ca="1">VLOOKUP(D28,'TSO500 Booking'!$AK$3:$AN$7,3,TRUE)</f>
        <v>0</v>
      </c>
      <c r="AW28" s="309">
        <f ca="1">VLOOKUP(D28,'TSO500 Booking'!$AK$3:$AN$7,4,TRUE)</f>
        <v>0</v>
      </c>
      <c r="AX28" s="310" t="e">
        <f t="shared" ca="1" si="22"/>
        <v>#DIV/0!</v>
      </c>
      <c r="BC28" s="308" t="s">
        <v>510</v>
      </c>
      <c r="BD28" s="309" t="s">
        <v>1385</v>
      </c>
      <c r="BE28" s="310" t="s">
        <v>599</v>
      </c>
      <c r="BF28" s="308" t="str">
        <f t="shared" ca="1" si="23"/>
        <v>B2304609-004</v>
      </c>
      <c r="BG28" s="31" t="str">
        <f t="shared" ca="1" si="24"/>
        <v>DNA_Qubit1</v>
      </c>
      <c r="BH28" s="31" t="str">
        <f t="shared" ca="1" si="25"/>
        <v>C7</v>
      </c>
      <c r="BI28" s="87" t="str">
        <f t="shared" ca="1" si="26"/>
        <v>DNA_Qubit1_C7</v>
      </c>
      <c r="BJ28" s="308" t="str">
        <f t="shared" ca="1" si="27"/>
        <v>B2304136-002</v>
      </c>
      <c r="BK28" s="86" t="str">
        <f t="shared" ca="1" si="28"/>
        <v>RNA_Qubit1</v>
      </c>
      <c r="BL28" s="309" t="str">
        <f t="shared" ca="1" si="29"/>
        <v>C7</v>
      </c>
      <c r="BM28" s="32" t="str">
        <f t="shared" ca="1" si="30"/>
        <v>RNA_Qubit1_C7</v>
      </c>
      <c r="BN28" s="322" t="str">
        <f t="shared" ca="1" si="12"/>
        <v>RNA_Qubit1_C7</v>
      </c>
      <c r="BT28" t="str">
        <f t="shared" si="13"/>
        <v>TD_B2304136-002</v>
      </c>
      <c r="BU28" t="str">
        <f t="shared" si="14"/>
        <v>2302737</v>
      </c>
      <c r="BV28" t="str">
        <f t="shared" si="15"/>
        <v>C4</v>
      </c>
      <c r="BW28" t="str">
        <f>INDEX(Index_sequences[[#All],[i7 Index Name]],MATCH('TSO500 Script'!W28,Index_sequences[[#All],[Index Primer]],0))</f>
        <v>i7_UDP0123</v>
      </c>
      <c r="BX28" t="str">
        <f>INDEX(Index_sequences[[#All],[i7 Bases for Sample Sheet]],MATCH('TSO500 Script'!W28,Index_sequences[[#All],[Index Primer]],0))</f>
        <v>CGTACAGGAA</v>
      </c>
      <c r="BY28" t="str">
        <f>INDEX(Index_sequences[[#All],[i5 Index Name]],MATCH('TSO500 Script'!W28,Index_sequences[[#All],[Index Primer]],0))</f>
        <v>i5_UDP0123</v>
      </c>
      <c r="BZ28" t="str">
        <f>INDEX(Index_sequences[[#All],[i5 Bases for Sample Sheet NovaSeq 6000 with v1.0 reagent kits, MiSeq, HiSeq 2000/2500, NextSeq 2000 (Sample Sheet v2)]],MATCH('TSO500 Script'!W28,Index_sequences[[#All],[Index Primer]],0))</f>
        <v>TAGGTTCTCT</v>
      </c>
      <c r="CA28" t="str">
        <f>INDEX(Index_sequences[[#All],[i5 Bases for Sample Sheet iSeq, NovaSeq 6000 with v1.5 reagent kits, MiniSeq, NextSeq 500/550, HiSeq 3000/4000/X, NextSeq 2000 (Sample Sheet v1)]],MATCH('TSO500 Script'!W28,Index_sequences[[#All],[Index Primer]],0))</f>
        <v>AGAGAACCTA</v>
      </c>
      <c r="CB28" t="str">
        <f t="shared" si="31"/>
        <v>TSO500 RNA library prep</v>
      </c>
      <c r="CC28" t="str">
        <f t="shared" si="16"/>
        <v>TSO500 RNA library prep_B2304136-002_UDP0123</v>
      </c>
    </row>
    <row r="29" spans="1:81" x14ac:dyDescent="0.25">
      <c r="A29" s="65" t="str">
        <f>IF(NOT(G29=""),MID('TSO500 Booking'!I36,3,7),"")</f>
        <v>2302737</v>
      </c>
      <c r="B29" t="str">
        <f>CONCATENATE(LEFT('TSO500 Booking'!C36),LEFT('TSO500 Booking'!D36))</f>
        <v>RM</v>
      </c>
      <c r="C29" s="73" t="str">
        <f>IF('TSO500 Booking'!J36="","",'TSO500 Booking'!J36)</f>
        <v>B2304253-003</v>
      </c>
      <c r="D29" s="66">
        <f ca="1">IF(X29=DNA_Analyte,VLOOKUP(C29,'Samples Dilution + Norm'!$C$8:$E$103,3,FALSE),IF(X29=RNA_Analyte,VLOOKUP('TSO500 Script'!C29,'Samples Dilution + Norm'!$S$8:$U$103,3,FALSE)))</f>
        <v>0</v>
      </c>
      <c r="E29" s="302" t="str">
        <f ca="1">IF(X29='Samples Dilution + Norm'!$A$2,VLOOKUP('TSO500 Script'!C29,'TSO500 Script'!$AJ$2:$AM$97,2,FALSE),IF('TSO500 Script'!X29='Samples Dilution + Norm'!$Q$2,VLOOKUP('TSO500 Script'!C29,'TSO500 Script'!AP29:AS124,2,FALSE)))</f>
        <v>D1</v>
      </c>
      <c r="F29" s="202" t="str">
        <f ca="1">IF(X29='Samples Dilution + Norm'!$A$2,VLOOKUP('TSO500 Script'!C29,'TSO500 Script'!$AJ$2:$AM$97,3,FALSE),IF('TSO500 Script'!X29='Samples Dilution + Norm'!$Q$2,VLOOKUP('TSO500 Script'!C29,'TSO500 Script'!AP29:AS124,3,FALSE)))</f>
        <v>RNA Stock Plate 2</v>
      </c>
      <c r="G29" s="71" t="str">
        <f>CONCATENATE('TSO500 Booking'!A36,'TSO500 Booking'!B36)</f>
        <v>D4</v>
      </c>
      <c r="H29" s="196" t="str">
        <f t="shared" si="0"/>
        <v>RNA DILUTION</v>
      </c>
      <c r="I29" s="199" t="str">
        <f t="shared" ca="1" si="1"/>
        <v>D4</v>
      </c>
      <c r="J29" s="362">
        <f t="shared" ca="1" si="17"/>
        <v>0</v>
      </c>
      <c r="K29" s="362">
        <f t="shared" ca="1" si="18"/>
        <v>0</v>
      </c>
      <c r="L29" s="363">
        <f t="shared" si="2"/>
        <v>0</v>
      </c>
      <c r="M29" s="329">
        <f t="shared" si="3"/>
        <v>0</v>
      </c>
      <c r="N29" s="328" t="e">
        <f t="shared" ca="1" si="4"/>
        <v>#DIV/0!</v>
      </c>
      <c r="O29" s="330" t="e">
        <f t="shared" ca="1" si="5"/>
        <v>#DIV/0!</v>
      </c>
      <c r="P29" s="202" t="str">
        <f t="shared" ca="1" si="6"/>
        <v>RNA_Qubit1</v>
      </c>
      <c r="Q29" s="202" t="str">
        <f t="shared" ca="1" si="7"/>
        <v>D7</v>
      </c>
      <c r="R29" s="67" t="s">
        <v>216</v>
      </c>
      <c r="S29" s="335">
        <v>1</v>
      </c>
      <c r="T29" s="202">
        <f ca="1">IF(X29=DNA_Analyte,VLOOKUP(C29,'Samples Dilution + Norm'!$C$8:$M$103,11,FALSE),IF(X29=RNA_Analyte,VLOOKUP('TSO500 Script'!C29,'Samples Dilution + Norm'!$S$8:$Z$103,8,FALSE)))</f>
        <v>8.74</v>
      </c>
      <c r="U29" s="196" t="str">
        <f>'TSO500 Booking'!$I$3</f>
        <v>Plate B</v>
      </c>
      <c r="V29" s="195" t="str">
        <f>IF(G29="","",INDEX(Index_sequences[Index plate well],MATCH(V28,Index_sequences[Index plate well],0)+1,1))</f>
        <v>D4</v>
      </c>
      <c r="W29" s="68" t="str">
        <f>INDEX(Index_sequences[[#All],[Index Primer]],MATCH(('TSO500 Script'!U29&amp;"_"&amp;'TSO500 Script'!V29),Index_sequences[[#All],[Plate_well]],0))</f>
        <v>UDP0124</v>
      </c>
      <c r="X29" s="68" t="str">
        <f>IF(NOT(G29=""),'TSO500 Booking'!H36,"")</f>
        <v>TSO500 RNA library prep</v>
      </c>
      <c r="Y29" s="72"/>
      <c r="Z29" s="72" t="s">
        <v>514</v>
      </c>
      <c r="AA29" s="327" t="str">
        <f t="array" aca="1" ref="AA29" ca="1">IF(ROW()-ROW($AA$2:$AA$97)+1&gt;ROWS($AC$2:$AC$97)-
COUNTBLANK($AC$2:$AC$97),"",INDIRECT(ADDRESS(SMALL(
(IF($AC$2:$AC$97&lt;&gt;"",ROW($AC$2:$AC$97),ROW()+ROWS($AC$2:$AC$97))),
ROW()-ROW($AA$2:$AA$97)+1),COLUMN($C$2:$C$97),4)))</f>
        <v>B2304253-003</v>
      </c>
      <c r="AB29" t="str">
        <f t="array" aca="1" ref="AB29" ca="1">IF(ROW()-ROW($AB$2:$AB$97)+1&gt;ROWS($AD$2:$AD$97)-
COUNTBLANK($AD$2:$AD$97),"",INDIRECT(ADDRESS(SMALL(
(IF($AD$2:$AD$97&lt;&gt;"",ROW($AD$2:$AD$97),ROW()+ROWS($AD$2:$AD$97))),
ROW()-ROW($AB$2:$AB$97)+1),COLUMN($C$2:$C$97),4)))</f>
        <v>B2304845-003</v>
      </c>
      <c r="AC29" t="str">
        <f t="shared" si="8"/>
        <v>RM_B2304253-003_UDP0124</v>
      </c>
      <c r="AD29" t="str">
        <f t="shared" si="9"/>
        <v/>
      </c>
      <c r="AE29" t="str">
        <f t="shared" si="10"/>
        <v>RM_B2304253-003_RNA_UDP0124</v>
      </c>
      <c r="AI29" s="38" t="str">
        <f ca="1">IF(COUNTIF($AB$2:AB29,AB29)=1,AB29,"")</f>
        <v>B2304845-003</v>
      </c>
      <c r="AJ29" s="237" t="str">
        <f t="array" aca="1" ref="AJ29" ca="1">IF(ROW()-ROW($AJ$2:$AJ$97)+1&gt;ROWS($AI$2:$AI$97)-
COUNTBLANK($AI$2:$AI$97),"",INDIRECT(ADDRESS(SMALL(
(IF($AI$2:$AI$97&lt;&gt;"",ROW($AI$2:$AI$97),ROW()+ROWS($AI$2:$AI$97))),
ROW()-ROW($AJ$2:$AJ$97)+1),COLUMN($AI$2:$AI$97),4)))</f>
        <v>B2304845-003</v>
      </c>
      <c r="AK29" s="265" t="s">
        <v>334</v>
      </c>
      <c r="AL29" s="266" t="str">
        <f t="shared" ca="1" si="33"/>
        <v>DNA Stock Plate 2</v>
      </c>
      <c r="AM29" s="267" t="str">
        <f t="shared" ca="1" si="20"/>
        <v>DNA Stock Plate 2_D1</v>
      </c>
      <c r="AO29" s="38" t="str">
        <f ca="1">IF(COUNTIF($AA$2:AA29,AA29)=1,AA29,"")</f>
        <v>B2304253-003</v>
      </c>
      <c r="AP29" s="39" t="str">
        <f t="array" aca="1" ref="AP29" ca="1">IF(ROW()-ROW($AP$2:$AP$97)+1&gt;ROWS($AO$2:$AO$97)-
COUNTBLANK($AO$2:$AO$97),"",INDIRECT(ADDRESS(SMALL(
(IF($AO$2:$AO$97&lt;&gt;"",ROW($AO$2:$AO$97),ROW()+ROWS($AO$2:$AO$97))),
ROW()-ROW($AP$2:$AP$97)+1),COLUMN($AO$2:$AO$97),4)))</f>
        <v>B2304253-003</v>
      </c>
      <c r="AQ29" s="265" t="s">
        <v>334</v>
      </c>
      <c r="AR29" s="266" t="str">
        <f t="shared" ca="1" si="32"/>
        <v>RNA Stock Plate 2</v>
      </c>
      <c r="AS29" s="267" t="str">
        <f t="shared" ca="1" si="21"/>
        <v>RNA Stock Plate 2_D1</v>
      </c>
      <c r="AU29" s="308">
        <f ca="1">VLOOKUP(D29,'TSO500 Booking'!$AK$3:$AN$7,2,TRUE)</f>
        <v>0</v>
      </c>
      <c r="AV29" s="309">
        <f ca="1">VLOOKUP(D29,'TSO500 Booking'!$AK$3:$AN$7,3,TRUE)</f>
        <v>0</v>
      </c>
      <c r="AW29" s="309">
        <f ca="1">VLOOKUP(D29,'TSO500 Booking'!$AK$3:$AN$7,4,TRUE)</f>
        <v>0</v>
      </c>
      <c r="AX29" s="310" t="e">
        <f t="shared" ca="1" si="22"/>
        <v>#DIV/0!</v>
      </c>
      <c r="BC29" s="308" t="s">
        <v>514</v>
      </c>
      <c r="BD29" s="309" t="s">
        <v>1385</v>
      </c>
      <c r="BE29" s="310" t="s">
        <v>603</v>
      </c>
      <c r="BF29" s="308" t="str">
        <f t="shared" ca="1" si="23"/>
        <v>B2304845-003</v>
      </c>
      <c r="BG29" s="31" t="str">
        <f t="shared" ca="1" si="24"/>
        <v>DNA_Qubit1</v>
      </c>
      <c r="BH29" s="31" t="str">
        <f t="shared" ca="1" si="25"/>
        <v>D7</v>
      </c>
      <c r="BI29" s="87" t="str">
        <f t="shared" ca="1" si="26"/>
        <v>DNA_Qubit1_D7</v>
      </c>
      <c r="BJ29" s="308" t="str">
        <f t="shared" ca="1" si="27"/>
        <v>B2304253-003</v>
      </c>
      <c r="BK29" s="86" t="str">
        <f t="shared" ca="1" si="28"/>
        <v>RNA_Qubit1</v>
      </c>
      <c r="BL29" s="309" t="str">
        <f t="shared" ca="1" si="29"/>
        <v>D7</v>
      </c>
      <c r="BM29" s="32" t="str">
        <f t="shared" ca="1" si="30"/>
        <v>RNA_Qubit1_D7</v>
      </c>
      <c r="BN29" s="322" t="str">
        <f t="shared" ca="1" si="12"/>
        <v>RNA_Qubit1_D7</v>
      </c>
      <c r="BT29" t="str">
        <f t="shared" si="13"/>
        <v>RM_B2304253-003</v>
      </c>
      <c r="BU29" t="str">
        <f t="shared" si="14"/>
        <v>2302737</v>
      </c>
      <c r="BV29" t="str">
        <f t="shared" si="15"/>
        <v>D4</v>
      </c>
      <c r="BW29" t="str">
        <f>INDEX(Index_sequences[[#All],[i7 Index Name]],MATCH('TSO500 Script'!W29,Index_sequences[[#All],[Index Primer]],0))</f>
        <v>i7_UDP0124</v>
      </c>
      <c r="BX29" t="str">
        <f>INDEX(Index_sequences[[#All],[i7 Bases for Sample Sheet]],MATCH('TSO500 Script'!W29,Index_sequences[[#All],[Index Primer]],0))</f>
        <v>CTGCGTTACC</v>
      </c>
      <c r="BY29" t="str">
        <f>INDEX(Index_sequences[[#All],[i5 Index Name]],MATCH('TSO500 Script'!W29,Index_sequences[[#All],[Index Primer]],0))</f>
        <v>i5_UDP0124</v>
      </c>
      <c r="BZ29" t="str">
        <f>INDEX(Index_sequences[[#All],[i5 Bases for Sample Sheet NovaSeq 6000 with v1.0 reagent kits, MiSeq, HiSeq 2000/2500, NextSeq 2000 (Sample Sheet v2)]],MATCH('TSO500 Script'!W29,Index_sequences[[#All],[Index Primer]],0))</f>
        <v>TATGGCTCGA</v>
      </c>
      <c r="CA29" t="str">
        <f>INDEX(Index_sequences[[#All],[i5 Bases for Sample Sheet iSeq, NovaSeq 6000 with v1.5 reagent kits, MiniSeq, NextSeq 500/550, HiSeq 3000/4000/X, NextSeq 2000 (Sample Sheet v1)]],MATCH('TSO500 Script'!W29,Index_sequences[[#All],[Index Primer]],0))</f>
        <v>TCGAGCCATA</v>
      </c>
      <c r="CB29" t="str">
        <f t="shared" si="31"/>
        <v>TSO500 RNA library prep</v>
      </c>
      <c r="CC29" t="str">
        <f t="shared" si="16"/>
        <v>TSO500 RNA library prep_B2304253-003_UDP0124</v>
      </c>
    </row>
    <row r="30" spans="1:81" x14ac:dyDescent="0.25">
      <c r="A30" s="65" t="str">
        <f>IF(NOT(G30=""),MID('TSO500 Booking'!I37,3,7),"")</f>
        <v>2302737</v>
      </c>
      <c r="B30" t="str">
        <f>CONCATENATE(LEFT('TSO500 Booking'!C37),LEFT('TSO500 Booking'!D37))</f>
        <v>RM</v>
      </c>
      <c r="C30" s="73" t="str">
        <f>IF('TSO500 Booking'!J37="","",'TSO500 Booking'!J37)</f>
        <v>B2304260-003</v>
      </c>
      <c r="D30" s="66">
        <f ca="1">IF(X30=DNA_Analyte,VLOOKUP(C30,'Samples Dilution + Norm'!$C$8:$E$103,3,FALSE),IF(X30=RNA_Analyte,VLOOKUP('TSO500 Script'!C30,'Samples Dilution + Norm'!$S$8:$U$103,3,FALSE)))</f>
        <v>20.399999999999999</v>
      </c>
      <c r="E30" s="302" t="str">
        <f ca="1">IF(X30='Samples Dilution + Norm'!$A$2,VLOOKUP('TSO500 Script'!C30,'TSO500 Script'!$AJ$2:$AM$97,2,FALSE),IF('TSO500 Script'!X30='Samples Dilution + Norm'!$Q$2,VLOOKUP('TSO500 Script'!C30,'TSO500 Script'!AP30:AS125,2,FALSE)))</f>
        <v>A2</v>
      </c>
      <c r="F30" s="202" t="str">
        <f ca="1">IF(X30='Samples Dilution + Norm'!$A$2,VLOOKUP('TSO500 Script'!C30,'TSO500 Script'!$AJ$2:$AM$97,3,FALSE),IF('TSO500 Script'!X30='Samples Dilution + Norm'!$Q$2,VLOOKUP('TSO500 Script'!C30,'TSO500 Script'!AP30:AS125,3,FALSE)))</f>
        <v>RNA Stock Plate 2</v>
      </c>
      <c r="G30" s="71" t="str">
        <f>CONCATENATE('TSO500 Booking'!A37,'TSO500 Booking'!B37)</f>
        <v>E4</v>
      </c>
      <c r="H30" s="196" t="str">
        <f t="shared" si="0"/>
        <v>RNA DILUTION</v>
      </c>
      <c r="I30" s="199" t="str">
        <f t="shared" ca="1" si="1"/>
        <v>E4</v>
      </c>
      <c r="J30" s="362">
        <f t="shared" ca="1" si="17"/>
        <v>0</v>
      </c>
      <c r="K30" s="362">
        <f t="shared" ca="1" si="18"/>
        <v>0</v>
      </c>
      <c r="L30" s="363">
        <f t="shared" si="2"/>
        <v>0</v>
      </c>
      <c r="M30" s="329">
        <f t="shared" si="3"/>
        <v>0</v>
      </c>
      <c r="N30" s="328">
        <f t="shared" ca="1" si="4"/>
        <v>4.8382352941176476</v>
      </c>
      <c r="O30" s="330">
        <f t="shared" ca="1" si="5"/>
        <v>5.6617647058823524</v>
      </c>
      <c r="P30" s="202" t="str">
        <f t="shared" ca="1" si="6"/>
        <v>RNA_Qubit1</v>
      </c>
      <c r="Q30" s="202" t="str">
        <f t="shared" ca="1" si="7"/>
        <v>E7</v>
      </c>
      <c r="R30" s="67" t="s">
        <v>216</v>
      </c>
      <c r="S30" s="335">
        <v>1</v>
      </c>
      <c r="T30" s="202">
        <f ca="1">IF(X30=DNA_Analyte,VLOOKUP(C30,'Samples Dilution + Norm'!$C$8:$M$103,11,FALSE),IF(X30=RNA_Analyte,VLOOKUP('TSO500 Script'!C30,'Samples Dilution + Norm'!$S$8:$Z$103,8,FALSE)))</f>
        <v>6.6</v>
      </c>
      <c r="U30" s="196" t="str">
        <f>'TSO500 Booking'!$I$3</f>
        <v>Plate B</v>
      </c>
      <c r="V30" s="195" t="str">
        <f>IF(G30="","",INDEX(Index_sequences[Index plate well],MATCH(V29,Index_sequences[Index plate well],0)+1,1))</f>
        <v>E4</v>
      </c>
      <c r="W30" s="68" t="str">
        <f>INDEX(Index_sequences[[#All],[Index Primer]],MATCH(('TSO500 Script'!U30&amp;"_"&amp;'TSO500 Script'!V30),Index_sequences[[#All],[Plate_well]],0))</f>
        <v>UDP0125</v>
      </c>
      <c r="X30" s="68" t="str">
        <f>IF(NOT(G30=""),'TSO500 Booking'!H37,"")</f>
        <v>TSO500 RNA library prep</v>
      </c>
      <c r="Y30" s="72"/>
      <c r="Z30" s="72" t="s">
        <v>518</v>
      </c>
      <c r="AA30" s="327" t="str">
        <f t="array" aca="1" ref="AA30" ca="1">IF(ROW()-ROW($AA$2:$AA$97)+1&gt;ROWS($AC$2:$AC$97)-
COUNTBLANK($AC$2:$AC$97),"",INDIRECT(ADDRESS(SMALL(
(IF($AC$2:$AC$97&lt;&gt;"",ROW($AC$2:$AC$97),ROW()+ROWS($AC$2:$AC$97))),
ROW()-ROW($AA$2:$AA$97)+1),COLUMN($C$2:$C$97),4)))</f>
        <v>B2304260-003</v>
      </c>
      <c r="AB30" t="str">
        <f t="array" aca="1" ref="AB30" ca="1">IF(ROW()-ROW($AB$2:$AB$97)+1&gt;ROWS($AD$2:$AD$97)-
COUNTBLANK($AD$2:$AD$97),"",INDIRECT(ADDRESS(SMALL(
(IF($AD$2:$AD$97&lt;&gt;"",ROW($AD$2:$AD$97),ROW()+ROWS($AD$2:$AD$97))),
ROW()-ROW($AB$2:$AB$97)+1),COLUMN($C$2:$C$97),4)))</f>
        <v>B2304848-002</v>
      </c>
      <c r="AC30" t="str">
        <f t="shared" si="8"/>
        <v>RM_B2304260-003_UDP0125</v>
      </c>
      <c r="AD30" t="str">
        <f t="shared" si="9"/>
        <v/>
      </c>
      <c r="AE30" t="str">
        <f t="shared" si="10"/>
        <v>RM_B2304260-003_RNA_UDP0125</v>
      </c>
      <c r="AI30" s="38" t="str">
        <f ca="1">IF(COUNTIF($AB$2:AB30,AB30)=1,AB30,"")</f>
        <v>B2304848-002</v>
      </c>
      <c r="AJ30" s="237" t="str">
        <f t="array" aca="1" ref="AJ30" ca="1">IF(ROW()-ROW($AJ$2:$AJ$97)+1&gt;ROWS($AI$2:$AI$97)-
COUNTBLANK($AI$2:$AI$97),"",INDIRECT(ADDRESS(SMALL(
(IF($AI$2:$AI$97&lt;&gt;"",ROW($AI$2:$AI$97),ROW()+ROWS($AI$2:$AI$97))),
ROW()-ROW($AJ$2:$AJ$97)+1),COLUMN($AI$2:$AI$97),4)))</f>
        <v>B2304848-002</v>
      </c>
      <c r="AK30" s="265" t="s">
        <v>339</v>
      </c>
      <c r="AL30" s="266" t="str">
        <f t="shared" ca="1" si="33"/>
        <v>DNA Stock Plate 2</v>
      </c>
      <c r="AM30" s="267" t="str">
        <f t="shared" ca="1" si="20"/>
        <v>DNA Stock Plate 2_A2</v>
      </c>
      <c r="AO30" s="38" t="str">
        <f ca="1">IF(COUNTIF($AA$2:AA30,AA30)=1,AA30,"")</f>
        <v>B2304260-003</v>
      </c>
      <c r="AP30" s="39" t="str">
        <f t="array" aca="1" ref="AP30" ca="1">IF(ROW()-ROW($AP$2:$AP$97)+1&gt;ROWS($AO$2:$AO$97)-
COUNTBLANK($AO$2:$AO$97),"",INDIRECT(ADDRESS(SMALL(
(IF($AO$2:$AO$97&lt;&gt;"",ROW($AO$2:$AO$97),ROW()+ROWS($AO$2:$AO$97))),
ROW()-ROW($AP$2:$AP$97)+1),COLUMN($AO$2:$AO$97),4)))</f>
        <v>B2304260-003</v>
      </c>
      <c r="AQ30" s="265" t="s">
        <v>339</v>
      </c>
      <c r="AR30" s="266" t="str">
        <f t="shared" ca="1" si="32"/>
        <v>RNA Stock Plate 2</v>
      </c>
      <c r="AS30" s="267" t="str">
        <f t="shared" ca="1" si="21"/>
        <v>RNA Stock Plate 2_A2</v>
      </c>
      <c r="AU30" s="308">
        <f ca="1">VLOOKUP(D30,'TSO500 Booking'!$AK$3:$AN$7,2,TRUE)</f>
        <v>0</v>
      </c>
      <c r="AV30" s="309">
        <f ca="1">VLOOKUP(D30,'TSO500 Booking'!$AK$3:$AN$7,3,TRUE)</f>
        <v>0</v>
      </c>
      <c r="AW30" s="309">
        <f ca="1">VLOOKUP(D30,'TSO500 Booking'!$AK$3:$AN$7,4,TRUE)</f>
        <v>0</v>
      </c>
      <c r="AX30" s="310" t="e">
        <f t="shared" ca="1" si="22"/>
        <v>#DIV/0!</v>
      </c>
      <c r="BC30" s="308" t="s">
        <v>518</v>
      </c>
      <c r="BD30" s="309" t="s">
        <v>1385</v>
      </c>
      <c r="BE30" s="310" t="s">
        <v>607</v>
      </c>
      <c r="BF30" s="308" t="str">
        <f t="shared" ca="1" si="23"/>
        <v>B2304848-002</v>
      </c>
      <c r="BG30" s="31" t="str">
        <f t="shared" ca="1" si="24"/>
        <v>DNA_Qubit1</v>
      </c>
      <c r="BH30" s="31" t="str">
        <f t="shared" ca="1" si="25"/>
        <v>E7</v>
      </c>
      <c r="BI30" s="87" t="str">
        <f t="shared" ca="1" si="26"/>
        <v>DNA_Qubit1_E7</v>
      </c>
      <c r="BJ30" s="308" t="str">
        <f t="shared" ca="1" si="27"/>
        <v>B2304260-003</v>
      </c>
      <c r="BK30" s="86" t="str">
        <f t="shared" ca="1" si="28"/>
        <v>RNA_Qubit1</v>
      </c>
      <c r="BL30" s="309" t="str">
        <f t="shared" ca="1" si="29"/>
        <v>E7</v>
      </c>
      <c r="BM30" s="32" t="str">
        <f t="shared" ca="1" si="30"/>
        <v>RNA_Qubit1_E7</v>
      </c>
      <c r="BN30" s="322" t="str">
        <f t="shared" ca="1" si="12"/>
        <v>RNA_Qubit1_E7</v>
      </c>
      <c r="BT30" t="str">
        <f t="shared" si="13"/>
        <v>RM_B2304260-003</v>
      </c>
      <c r="BU30" t="str">
        <f t="shared" si="14"/>
        <v>2302737</v>
      </c>
      <c r="BV30" t="str">
        <f t="shared" si="15"/>
        <v>E4</v>
      </c>
      <c r="BW30" t="str">
        <f>INDEX(Index_sequences[[#All],[i7 Index Name]],MATCH('TSO500 Script'!W30,Index_sequences[[#All],[Index Primer]],0))</f>
        <v>i7_UDP0125</v>
      </c>
      <c r="BX30" t="str">
        <f>INDEX(Index_sequences[[#All],[i7 Bases for Sample Sheet]],MATCH('TSO500 Script'!W30,Index_sequences[[#All],[Index Primer]],0))</f>
        <v>AGGCCGTGGA</v>
      </c>
      <c r="BY30" t="str">
        <f>INDEX(Index_sequences[[#All],[i5 Index Name]],MATCH('TSO500 Script'!W30,Index_sequences[[#All],[Index Primer]],0))</f>
        <v>i5_UDP0125</v>
      </c>
      <c r="BZ30" t="str">
        <f>INDEX(Index_sequences[[#All],[i5 Bases for Sample Sheet NovaSeq 6000 with v1.0 reagent kits, MiSeq, HiSeq 2000/2500, NextSeq 2000 (Sample Sheet v2)]],MATCH('TSO500 Script'!W30,Index_sequences[[#All],[Index Primer]],0))</f>
        <v>CTCGTGCGTT</v>
      </c>
      <c r="CA30" t="str">
        <f>INDEX(Index_sequences[[#All],[i5 Bases for Sample Sheet iSeq, NovaSeq 6000 with v1.5 reagent kits, MiniSeq, NextSeq 500/550, HiSeq 3000/4000/X, NextSeq 2000 (Sample Sheet v1)]],MATCH('TSO500 Script'!W30,Index_sequences[[#All],[Index Primer]],0))</f>
        <v>AACGCACGAG</v>
      </c>
      <c r="CB30" t="str">
        <f t="shared" si="31"/>
        <v>TSO500 RNA library prep</v>
      </c>
      <c r="CC30" t="str">
        <f t="shared" si="16"/>
        <v>TSO500 RNA library prep_B2304260-003_UDP0125</v>
      </c>
    </row>
    <row r="31" spans="1:81" x14ac:dyDescent="0.25">
      <c r="A31" s="65" t="str">
        <f>IF(NOT(G31=""),MID('TSO500 Booking'!I38,3,7),"")</f>
        <v>2302737</v>
      </c>
      <c r="B31" t="str">
        <f>CONCATENATE(LEFT('TSO500 Booking'!C38),LEFT('TSO500 Booking'!D38))</f>
        <v>PB</v>
      </c>
      <c r="C31" s="73" t="str">
        <f>IF('TSO500 Booking'!J38="","",'TSO500 Booking'!J38)</f>
        <v>B2304327-003</v>
      </c>
      <c r="D31" s="66">
        <f ca="1">IF(X31=DNA_Analyte,VLOOKUP(C31,'Samples Dilution + Norm'!$C$8:$E$103,3,FALSE),IF(X31=RNA_Analyte,VLOOKUP('TSO500 Script'!C31,'Samples Dilution + Norm'!$S$8:$U$103,3,FALSE)))</f>
        <v>0</v>
      </c>
      <c r="E31" s="302" t="str">
        <f ca="1">IF(X31='Samples Dilution + Norm'!$A$2,VLOOKUP('TSO500 Script'!C31,'TSO500 Script'!$AJ$2:$AM$97,2,FALSE),IF('TSO500 Script'!X31='Samples Dilution + Norm'!$Q$2,VLOOKUP('TSO500 Script'!C31,'TSO500 Script'!AP31:AS126,2,FALSE)))</f>
        <v>B2</v>
      </c>
      <c r="F31" s="202" t="str">
        <f ca="1">IF(X31='Samples Dilution + Norm'!$A$2,VLOOKUP('TSO500 Script'!C31,'TSO500 Script'!$AJ$2:$AM$97,3,FALSE),IF('TSO500 Script'!X31='Samples Dilution + Norm'!$Q$2,VLOOKUP('TSO500 Script'!C31,'TSO500 Script'!AP31:AS126,3,FALSE)))</f>
        <v>RNA Stock Plate 2</v>
      </c>
      <c r="G31" s="71" t="str">
        <f>CONCATENATE('TSO500 Booking'!A38,'TSO500 Booking'!B38)</f>
        <v>F4</v>
      </c>
      <c r="H31" s="196" t="str">
        <f t="shared" si="0"/>
        <v>RNA DILUTION</v>
      </c>
      <c r="I31" s="199" t="str">
        <f t="shared" ca="1" si="1"/>
        <v>F4</v>
      </c>
      <c r="J31" s="362">
        <f t="shared" ca="1" si="17"/>
        <v>0</v>
      </c>
      <c r="K31" s="362">
        <f t="shared" ca="1" si="18"/>
        <v>0</v>
      </c>
      <c r="L31" s="363">
        <f t="shared" si="2"/>
        <v>0</v>
      </c>
      <c r="M31" s="329">
        <f t="shared" si="3"/>
        <v>0</v>
      </c>
      <c r="N31" s="328" t="e">
        <f t="shared" ca="1" si="4"/>
        <v>#DIV/0!</v>
      </c>
      <c r="O31" s="330" t="e">
        <f t="shared" ca="1" si="5"/>
        <v>#DIV/0!</v>
      </c>
      <c r="P31" s="202" t="str">
        <f t="shared" ca="1" si="6"/>
        <v>RNA_Qubit1</v>
      </c>
      <c r="Q31" s="202" t="str">
        <f t="shared" ca="1" si="7"/>
        <v>F7</v>
      </c>
      <c r="R31" s="67" t="s">
        <v>216</v>
      </c>
      <c r="S31" s="335">
        <v>1</v>
      </c>
      <c r="T31" s="202">
        <f ca="1">IF(X31=DNA_Analyte,VLOOKUP(C31,'Samples Dilution + Norm'!$C$8:$M$103,11,FALSE),IF(X31=RNA_Analyte,VLOOKUP('TSO500 Script'!C31,'Samples Dilution + Norm'!$S$8:$Z$103,8,FALSE)))</f>
        <v>3.34</v>
      </c>
      <c r="U31" s="196" t="str">
        <f>'TSO500 Booking'!$I$3</f>
        <v>Plate B</v>
      </c>
      <c r="V31" s="195" t="str">
        <f>IF(G31="","",INDEX(Index_sequences[Index plate well],MATCH(V30,Index_sequences[Index plate well],0)+1,1))</f>
        <v>F4</v>
      </c>
      <c r="W31" s="68" t="str">
        <f>INDEX(Index_sequences[[#All],[Index Primer]],MATCH(('TSO500 Script'!U31&amp;"_"&amp;'TSO500 Script'!V31),Index_sequences[[#All],[Plate_well]],0))</f>
        <v>UDP0126</v>
      </c>
      <c r="X31" s="68" t="str">
        <f>IF(NOT(G31=""),'TSO500 Booking'!H38,"")</f>
        <v>TSO500 RNA library prep</v>
      </c>
      <c r="Y31" s="72"/>
      <c r="Z31" s="72" t="s">
        <v>520</v>
      </c>
      <c r="AA31" s="327" t="str">
        <f t="array" aca="1" ref="AA31" ca="1">IF(ROW()-ROW($AA$2:$AA$97)+1&gt;ROWS($AC$2:$AC$97)-
COUNTBLANK($AC$2:$AC$97),"",INDIRECT(ADDRESS(SMALL(
(IF($AC$2:$AC$97&lt;&gt;"",ROW($AC$2:$AC$97),ROW()+ROWS($AC$2:$AC$97))),
ROW()-ROW($AA$2:$AA$97)+1),COLUMN($C$2:$C$97),4)))</f>
        <v>B2304327-003</v>
      </c>
      <c r="AB31" t="str">
        <f t="array" aca="1" ref="AB31" ca="1">IF(ROW()-ROW($AB$2:$AB$97)+1&gt;ROWS($AD$2:$AD$97)-
COUNTBLANK($AD$2:$AD$97),"",INDIRECT(ADDRESS(SMALL(
(IF($AD$2:$AD$97&lt;&gt;"",ROW($AD$2:$AD$97),ROW()+ROWS($AD$2:$AD$97))),
ROW()-ROW($AB$2:$AB$97)+1),COLUMN($C$2:$C$97),4)))</f>
        <v>B2304852-002</v>
      </c>
      <c r="AC31" t="str">
        <f t="shared" si="8"/>
        <v>PB_B2304327-003_UDP0126</v>
      </c>
      <c r="AD31" t="str">
        <f t="shared" si="9"/>
        <v/>
      </c>
      <c r="AE31" t="str">
        <f t="shared" si="10"/>
        <v>PB_B2304327-003_RNA_UDP0126</v>
      </c>
      <c r="AI31" s="38" t="str">
        <f ca="1">IF(COUNTIF($AB$2:AB31,AB31)=1,AB31,"")</f>
        <v>B2304852-002</v>
      </c>
      <c r="AJ31" s="237" t="str">
        <f t="array" aca="1" ref="AJ31" ca="1">IF(ROW()-ROW($AJ$2:$AJ$97)+1&gt;ROWS($AI$2:$AI$97)-
COUNTBLANK($AI$2:$AI$97),"",INDIRECT(ADDRESS(SMALL(
(IF($AI$2:$AI$97&lt;&gt;"",ROW($AI$2:$AI$97),ROW()+ROWS($AI$2:$AI$97))),
ROW()-ROW($AJ$2:$AJ$97)+1),COLUMN($AI$2:$AI$97),4)))</f>
        <v>B2304852-002</v>
      </c>
      <c r="AK31" s="265" t="s">
        <v>340</v>
      </c>
      <c r="AL31" s="266" t="str">
        <f t="shared" ca="1" si="33"/>
        <v>DNA Stock Plate 2</v>
      </c>
      <c r="AM31" s="267" t="str">
        <f t="shared" ca="1" si="20"/>
        <v>DNA Stock Plate 2_B2</v>
      </c>
      <c r="AO31" s="38" t="str">
        <f ca="1">IF(COUNTIF($AA$2:AA31,AA31)=1,AA31,"")</f>
        <v>B2304327-003</v>
      </c>
      <c r="AP31" s="39" t="str">
        <f t="array" aca="1" ref="AP31" ca="1">IF(ROW()-ROW($AP$2:$AP$97)+1&gt;ROWS($AO$2:$AO$97)-
COUNTBLANK($AO$2:$AO$97),"",INDIRECT(ADDRESS(SMALL(
(IF($AO$2:$AO$97&lt;&gt;"",ROW($AO$2:$AO$97),ROW()+ROWS($AO$2:$AO$97))),
ROW()-ROW($AP$2:$AP$97)+1),COLUMN($AO$2:$AO$97),4)))</f>
        <v>B2304327-003</v>
      </c>
      <c r="AQ31" s="265" t="s">
        <v>340</v>
      </c>
      <c r="AR31" s="266" t="str">
        <f t="shared" ca="1" si="32"/>
        <v>RNA Stock Plate 2</v>
      </c>
      <c r="AS31" s="267" t="str">
        <f t="shared" ca="1" si="21"/>
        <v>RNA Stock Plate 2_B2</v>
      </c>
      <c r="AU31" s="308">
        <f ca="1">VLOOKUP(D31,'TSO500 Booking'!$AK$3:$AN$7,2,TRUE)</f>
        <v>0</v>
      </c>
      <c r="AV31" s="309">
        <f ca="1">VLOOKUP(D31,'TSO500 Booking'!$AK$3:$AN$7,3,TRUE)</f>
        <v>0</v>
      </c>
      <c r="AW31" s="309">
        <f ca="1">VLOOKUP(D31,'TSO500 Booking'!$AK$3:$AN$7,4,TRUE)</f>
        <v>0</v>
      </c>
      <c r="AX31" s="310" t="e">
        <f t="shared" ca="1" si="22"/>
        <v>#DIV/0!</v>
      </c>
      <c r="BC31" s="308" t="s">
        <v>520</v>
      </c>
      <c r="BD31" s="309" t="s">
        <v>1385</v>
      </c>
      <c r="BE31" s="310" t="s">
        <v>611</v>
      </c>
      <c r="BF31" s="308" t="str">
        <f t="shared" ca="1" si="23"/>
        <v>B2304852-002</v>
      </c>
      <c r="BG31" s="31" t="str">
        <f t="shared" ca="1" si="24"/>
        <v>DNA_Qubit1</v>
      </c>
      <c r="BH31" s="31" t="str">
        <f t="shared" ca="1" si="25"/>
        <v>F7</v>
      </c>
      <c r="BI31" s="87" t="str">
        <f t="shared" ca="1" si="26"/>
        <v>DNA_Qubit1_F7</v>
      </c>
      <c r="BJ31" s="308" t="str">
        <f t="shared" ca="1" si="27"/>
        <v>B2304327-003</v>
      </c>
      <c r="BK31" s="86" t="str">
        <f t="shared" ca="1" si="28"/>
        <v>RNA_Qubit1</v>
      </c>
      <c r="BL31" s="309" t="str">
        <f t="shared" ca="1" si="29"/>
        <v>F7</v>
      </c>
      <c r="BM31" s="32" t="str">
        <f t="shared" ca="1" si="30"/>
        <v>RNA_Qubit1_F7</v>
      </c>
      <c r="BN31" s="322" t="str">
        <f t="shared" ca="1" si="12"/>
        <v>RNA_Qubit1_F7</v>
      </c>
      <c r="BT31" t="str">
        <f t="shared" si="13"/>
        <v>PB_B2304327-003</v>
      </c>
      <c r="BU31" t="str">
        <f t="shared" si="14"/>
        <v>2302737</v>
      </c>
      <c r="BV31" t="str">
        <f t="shared" si="15"/>
        <v>F4</v>
      </c>
      <c r="BW31" t="str">
        <f>INDEX(Index_sequences[[#All],[i7 Index Name]],MATCH('TSO500 Script'!W31,Index_sequences[[#All],[Index Primer]],0))</f>
        <v>i7_UDP0126</v>
      </c>
      <c r="BX31" t="str">
        <f>INDEX(Index_sequences[[#All],[i7 Bases for Sample Sheet]],MATCH('TSO500 Script'!W31,Index_sequences[[#All],[Index Primer]],0))</f>
        <v>AGGAGGTATC</v>
      </c>
      <c r="BY31" t="str">
        <f>INDEX(Index_sequences[[#All],[i5 Index Name]],MATCH('TSO500 Script'!W31,Index_sequences[[#All],[Index Primer]],0))</f>
        <v>i5_UDP0126</v>
      </c>
      <c r="BZ31" t="str">
        <f>INDEX(Index_sequences[[#All],[i5 Bases for Sample Sheet NovaSeq 6000 with v1.0 reagent kits, MiSeq, HiSeq 2000/2500, NextSeq 2000 (Sample Sheet v2)]],MATCH('TSO500 Script'!W31,Index_sequences[[#All],[Index Primer]],0))</f>
        <v>CCAGTTGGCA</v>
      </c>
      <c r="CA31" t="str">
        <f>INDEX(Index_sequences[[#All],[i5 Bases for Sample Sheet iSeq, NovaSeq 6000 with v1.5 reagent kits, MiniSeq, NextSeq 500/550, HiSeq 3000/4000/X, NextSeq 2000 (Sample Sheet v1)]],MATCH('TSO500 Script'!W31,Index_sequences[[#All],[Index Primer]],0))</f>
        <v>TGCCAACTGG</v>
      </c>
      <c r="CB31" t="str">
        <f t="shared" si="31"/>
        <v>TSO500 RNA library prep</v>
      </c>
      <c r="CC31" t="str">
        <f t="shared" si="16"/>
        <v>TSO500 RNA library prep_B2304327-003_UDP0126</v>
      </c>
    </row>
    <row r="32" spans="1:81" x14ac:dyDescent="0.25">
      <c r="A32" s="65" t="str">
        <f>IF(NOT(G32=""),MID('TSO500 Booking'!I39,3,7),"")</f>
        <v>2302737</v>
      </c>
      <c r="B32" t="str">
        <f>CONCATENATE(LEFT('TSO500 Booking'!C39),LEFT('TSO500 Booking'!D39))</f>
        <v>RM</v>
      </c>
      <c r="C32" s="73" t="str">
        <f>IF('TSO500 Booking'!J39="","",'TSO500 Booking'!J39)</f>
        <v>B2304761-003</v>
      </c>
      <c r="D32" s="66">
        <f ca="1">IF(X32=DNA_Analyte,VLOOKUP(C32,'Samples Dilution + Norm'!$C$8:$E$103,3,FALSE),IF(X32=RNA_Analyte,VLOOKUP('TSO500 Script'!C32,'Samples Dilution + Norm'!$S$8:$U$103,3,FALSE)))</f>
        <v>20.2</v>
      </c>
      <c r="E32" s="302" t="str">
        <f ca="1">IF(X32='Samples Dilution + Norm'!$A$2,VLOOKUP('TSO500 Script'!C32,'TSO500 Script'!$AJ$2:$AM$97,2,FALSE),IF('TSO500 Script'!X32='Samples Dilution + Norm'!$Q$2,VLOOKUP('TSO500 Script'!C32,'TSO500 Script'!AP32:AS127,2,FALSE)))</f>
        <v>C2</v>
      </c>
      <c r="F32" s="202" t="str">
        <f ca="1">IF(X32='Samples Dilution + Norm'!$A$2,VLOOKUP('TSO500 Script'!C32,'TSO500 Script'!$AJ$2:$AM$97,3,FALSE),IF('TSO500 Script'!X32='Samples Dilution + Norm'!$Q$2,VLOOKUP('TSO500 Script'!C32,'TSO500 Script'!AP32:AS127,3,FALSE)))</f>
        <v>RNA Stock Plate 2</v>
      </c>
      <c r="G32" s="71" t="str">
        <f>CONCATENATE('TSO500 Booking'!A39,'TSO500 Booking'!B39)</f>
        <v>G4</v>
      </c>
      <c r="H32" s="196" t="str">
        <f t="shared" si="0"/>
        <v>RNA DILUTION</v>
      </c>
      <c r="I32" s="199" t="str">
        <f t="shared" ca="1" si="1"/>
        <v>G4</v>
      </c>
      <c r="J32" s="362">
        <f t="shared" ca="1" si="17"/>
        <v>0</v>
      </c>
      <c r="K32" s="362">
        <f t="shared" ca="1" si="18"/>
        <v>0</v>
      </c>
      <c r="L32" s="363">
        <f t="shared" si="2"/>
        <v>0</v>
      </c>
      <c r="M32" s="329">
        <f t="shared" si="3"/>
        <v>0</v>
      </c>
      <c r="N32" s="328">
        <f t="shared" ca="1" si="4"/>
        <v>4.8861386138613865</v>
      </c>
      <c r="O32" s="330">
        <f t="shared" ca="1" si="5"/>
        <v>5.6138613861386135</v>
      </c>
      <c r="P32" s="202" t="str">
        <f t="shared" ca="1" si="6"/>
        <v>RNA_Qubit1</v>
      </c>
      <c r="Q32" s="202" t="str">
        <f t="shared" ca="1" si="7"/>
        <v>G7</v>
      </c>
      <c r="R32" s="67" t="s">
        <v>216</v>
      </c>
      <c r="S32" s="335">
        <v>1</v>
      </c>
      <c r="T32" s="202">
        <f ca="1">IF(X32=DNA_Analyte,VLOOKUP(C32,'Samples Dilution + Norm'!$C$8:$M$103,11,FALSE),IF(X32=RNA_Analyte,VLOOKUP('TSO500 Script'!C32,'Samples Dilution + Norm'!$S$8:$Z$103,8,FALSE)))</f>
        <v>24.2</v>
      </c>
      <c r="U32" s="196" t="str">
        <f>'TSO500 Booking'!$I$3</f>
        <v>Plate B</v>
      </c>
      <c r="V32" s="195" t="str">
        <f>IF(G32="","",INDEX(Index_sequences[Index plate well],MATCH(V31,Index_sequences[Index plate well],0)+1,1))</f>
        <v>G4</v>
      </c>
      <c r="W32" s="68" t="str">
        <f>INDEX(Index_sequences[[#All],[Index Primer]],MATCH(('TSO500 Script'!U32&amp;"_"&amp;'TSO500 Script'!V32),Index_sequences[[#All],[Plate_well]],0))</f>
        <v>UDP0127</v>
      </c>
      <c r="X32" s="68" t="str">
        <f>IF(NOT(G32=""),'TSO500 Booking'!H39,"")</f>
        <v>TSO500 RNA library prep</v>
      </c>
      <c r="Y32" s="72"/>
      <c r="Z32" s="72" t="s">
        <v>524</v>
      </c>
      <c r="AA32" s="327" t="str">
        <f t="array" aca="1" ref="AA32" ca="1">IF(ROW()-ROW($AA$2:$AA$97)+1&gt;ROWS($AC$2:$AC$97)-
COUNTBLANK($AC$2:$AC$97),"",INDIRECT(ADDRESS(SMALL(
(IF($AC$2:$AC$97&lt;&gt;"",ROW($AC$2:$AC$97),ROW()+ROWS($AC$2:$AC$97))),
ROW()-ROW($AA$2:$AA$97)+1),COLUMN($C$2:$C$97),4)))</f>
        <v>B2304761-003</v>
      </c>
      <c r="AB32" t="str">
        <f t="array" aca="1" ref="AB32" ca="1">IF(ROW()-ROW($AB$2:$AB$97)+1&gt;ROWS($AD$2:$AD$97)-
COUNTBLANK($AD$2:$AD$97),"",INDIRECT(ADDRESS(SMALL(
(IF($AD$2:$AD$97&lt;&gt;"",ROW($AD$2:$AD$97),ROW()+ROWS($AD$2:$AD$97))),
ROW()-ROW($AB$2:$AB$97)+1),COLUMN($C$2:$C$97),4)))</f>
        <v>B2304853-002</v>
      </c>
      <c r="AC32" t="str">
        <f t="shared" si="8"/>
        <v>RM_B2304761-003_UDP0127</v>
      </c>
      <c r="AD32" t="str">
        <f t="shared" si="9"/>
        <v/>
      </c>
      <c r="AE32" t="str">
        <f t="shared" si="10"/>
        <v>RM_B2304761-003_RNA_UDP0127</v>
      </c>
      <c r="AI32" s="38" t="str">
        <f ca="1">IF(COUNTIF($AB$2:AB32,AB32)=1,AB32,"")</f>
        <v>B2304853-002</v>
      </c>
      <c r="AJ32" s="237" t="str">
        <f t="array" aca="1" ref="AJ32" ca="1">IF(ROW()-ROW($AJ$2:$AJ$97)+1&gt;ROWS($AI$2:$AI$97)-
COUNTBLANK($AI$2:$AI$97),"",INDIRECT(ADDRESS(SMALL(
(IF($AI$2:$AI$97&lt;&gt;"",ROW($AI$2:$AI$97),ROW()+ROWS($AI$2:$AI$97))),
ROW()-ROW($AJ$2:$AJ$97)+1),COLUMN($AI$2:$AI$97),4)))</f>
        <v>B2304853-002</v>
      </c>
      <c r="AK32" s="265" t="s">
        <v>162</v>
      </c>
      <c r="AL32" s="266" t="str">
        <f t="shared" ca="1" si="33"/>
        <v>DNA Stock Plate 2</v>
      </c>
      <c r="AM32" s="267" t="str">
        <f t="shared" ca="1" si="20"/>
        <v>DNA Stock Plate 2_C2</v>
      </c>
      <c r="AO32" s="38" t="str">
        <f ca="1">IF(COUNTIF($AA$2:AA32,AA32)=1,AA32,"")</f>
        <v>B2304761-003</v>
      </c>
      <c r="AP32" s="39" t="str">
        <f t="array" aca="1" ref="AP32" ca="1">IF(ROW()-ROW($AP$2:$AP$97)+1&gt;ROWS($AO$2:$AO$97)-
COUNTBLANK($AO$2:$AO$97),"",INDIRECT(ADDRESS(SMALL(
(IF($AO$2:$AO$97&lt;&gt;"",ROW($AO$2:$AO$97),ROW()+ROWS($AO$2:$AO$97))),
ROW()-ROW($AP$2:$AP$97)+1),COLUMN($AO$2:$AO$97),4)))</f>
        <v>B2304761-003</v>
      </c>
      <c r="AQ32" s="265" t="s">
        <v>162</v>
      </c>
      <c r="AR32" s="266" t="str">
        <f t="shared" ca="1" si="32"/>
        <v>RNA Stock Plate 2</v>
      </c>
      <c r="AS32" s="267" t="str">
        <f t="shared" ca="1" si="21"/>
        <v>RNA Stock Plate 2_C2</v>
      </c>
      <c r="AU32" s="308">
        <f ca="1">VLOOKUP(D32,'TSO500 Booking'!$AK$3:$AN$7,2,TRUE)</f>
        <v>0</v>
      </c>
      <c r="AV32" s="309">
        <f ca="1">VLOOKUP(D32,'TSO500 Booking'!$AK$3:$AN$7,3,TRUE)</f>
        <v>0</v>
      </c>
      <c r="AW32" s="309">
        <f ca="1">VLOOKUP(D32,'TSO500 Booking'!$AK$3:$AN$7,4,TRUE)</f>
        <v>0</v>
      </c>
      <c r="AX32" s="310" t="e">
        <f t="shared" ca="1" si="22"/>
        <v>#DIV/0!</v>
      </c>
      <c r="BC32" s="308" t="s">
        <v>524</v>
      </c>
      <c r="BD32" s="309" t="s">
        <v>1385</v>
      </c>
      <c r="BE32" s="310" t="s">
        <v>615</v>
      </c>
      <c r="BF32" s="308" t="str">
        <f t="shared" ca="1" si="23"/>
        <v>B2304853-002</v>
      </c>
      <c r="BG32" s="31" t="str">
        <f t="shared" ca="1" si="24"/>
        <v>DNA_Qubit1</v>
      </c>
      <c r="BH32" s="31" t="str">
        <f t="shared" ca="1" si="25"/>
        <v>G7</v>
      </c>
      <c r="BI32" s="87" t="str">
        <f t="shared" ca="1" si="26"/>
        <v>DNA_Qubit1_G7</v>
      </c>
      <c r="BJ32" s="308" t="str">
        <f t="shared" ca="1" si="27"/>
        <v>B2304761-003</v>
      </c>
      <c r="BK32" s="86" t="str">
        <f t="shared" ca="1" si="28"/>
        <v>RNA_Qubit1</v>
      </c>
      <c r="BL32" s="309" t="str">
        <f t="shared" ca="1" si="29"/>
        <v>G7</v>
      </c>
      <c r="BM32" s="32" t="str">
        <f t="shared" ca="1" si="30"/>
        <v>RNA_Qubit1_G7</v>
      </c>
      <c r="BN32" s="322" t="str">
        <f t="shared" ca="1" si="12"/>
        <v>RNA_Qubit1_G7</v>
      </c>
      <c r="BT32" t="str">
        <f t="shared" si="13"/>
        <v>RM_B2304761-003</v>
      </c>
      <c r="BU32" t="str">
        <f t="shared" si="14"/>
        <v>2302737</v>
      </c>
      <c r="BV32" t="str">
        <f t="shared" si="15"/>
        <v>G4</v>
      </c>
      <c r="BW32" t="str">
        <f>INDEX(Index_sequences[[#All],[i7 Index Name]],MATCH('TSO500 Script'!W32,Index_sequences[[#All],[Index Primer]],0))</f>
        <v>i7_UDP0127</v>
      </c>
      <c r="BX32" t="str">
        <f>INDEX(Index_sequences[[#All],[i7 Bases for Sample Sheet]],MATCH('TSO500 Script'!W32,Index_sequences[[#All],[Index Primer]],0))</f>
        <v>GCTGACGTTG</v>
      </c>
      <c r="BY32" t="str">
        <f>INDEX(Index_sequences[[#All],[i5 Index Name]],MATCH('TSO500 Script'!W32,Index_sequences[[#All],[Index Primer]],0))</f>
        <v>i5_UDP0127</v>
      </c>
      <c r="BZ32" t="str">
        <f>INDEX(Index_sequences[[#All],[i5 Bases for Sample Sheet NovaSeq 6000 with v1.0 reagent kits, MiSeq, HiSeq 2000/2500, NextSeq 2000 (Sample Sheet v2)]],MATCH('TSO500 Script'!W32,Index_sequences[[#All],[Index Primer]],0))</f>
        <v>TGTTCGCATT</v>
      </c>
      <c r="CA32" t="str">
        <f>INDEX(Index_sequences[[#All],[i5 Bases for Sample Sheet iSeq, NovaSeq 6000 with v1.5 reagent kits, MiniSeq, NextSeq 500/550, HiSeq 3000/4000/X, NextSeq 2000 (Sample Sheet v1)]],MATCH('TSO500 Script'!W32,Index_sequences[[#All],[Index Primer]],0))</f>
        <v>AATGCGAACA</v>
      </c>
      <c r="CB32" t="str">
        <f t="shared" si="31"/>
        <v>TSO500 RNA library prep</v>
      </c>
      <c r="CC32" t="str">
        <f t="shared" si="16"/>
        <v>TSO500 RNA library prep_B2304761-003_UDP0127</v>
      </c>
    </row>
    <row r="33" spans="1:81" x14ac:dyDescent="0.25">
      <c r="A33" s="65" t="str">
        <f>IF(NOT(G33=""),MID('TSO500 Booking'!I40,3,7),"")</f>
        <v>2302737</v>
      </c>
      <c r="B33" t="str">
        <f>CONCATENATE(LEFT('TSO500 Booking'!C40),LEFT('TSO500 Booking'!D40))</f>
        <v>SS</v>
      </c>
      <c r="C33" s="73" t="str">
        <f>IF('TSO500 Booking'!J40="","",'TSO500 Booking'!J40)</f>
        <v>B2304844-003</v>
      </c>
      <c r="D33" s="66">
        <f ca="1">IF(X33=DNA_Analyte,VLOOKUP(C33,'Samples Dilution + Norm'!$C$8:$E$103,3,FALSE),IF(X33=RNA_Analyte,VLOOKUP('TSO500 Script'!C33,'Samples Dilution + Norm'!$S$8:$U$103,3,FALSE)))</f>
        <v>10.3</v>
      </c>
      <c r="E33" s="302" t="str">
        <f ca="1">IF(X33='Samples Dilution + Norm'!$A$2,VLOOKUP('TSO500 Script'!C33,'TSO500 Script'!$AJ$2:$AM$97,2,FALSE),IF('TSO500 Script'!X33='Samples Dilution + Norm'!$Q$2,VLOOKUP('TSO500 Script'!C33,'TSO500 Script'!AP33:AS128,2,FALSE)))</f>
        <v>D2</v>
      </c>
      <c r="F33" s="202" t="str">
        <f ca="1">IF(X33='Samples Dilution + Norm'!$A$2,VLOOKUP('TSO500 Script'!C33,'TSO500 Script'!$AJ$2:$AM$97,3,FALSE),IF('TSO500 Script'!X33='Samples Dilution + Norm'!$Q$2,VLOOKUP('TSO500 Script'!C33,'TSO500 Script'!AP33:AS128,3,FALSE)))</f>
        <v>RNA Stock Plate 2</v>
      </c>
      <c r="G33" s="71" t="str">
        <f>CONCATENATE('TSO500 Booking'!A40,'TSO500 Booking'!B40)</f>
        <v>H4</v>
      </c>
      <c r="H33" s="196" t="str">
        <f t="shared" si="0"/>
        <v>RNA DILUTION</v>
      </c>
      <c r="I33" s="199" t="str">
        <f t="shared" ca="1" si="1"/>
        <v>H4</v>
      </c>
      <c r="J33" s="362">
        <f t="shared" ca="1" si="17"/>
        <v>0</v>
      </c>
      <c r="K33" s="362">
        <f t="shared" ca="1" si="18"/>
        <v>0</v>
      </c>
      <c r="L33" s="363">
        <f t="shared" si="2"/>
        <v>0</v>
      </c>
      <c r="M33" s="329">
        <f t="shared" si="3"/>
        <v>0</v>
      </c>
      <c r="N33" s="328">
        <f t="shared" ca="1" si="4"/>
        <v>9.5825242718446599</v>
      </c>
      <c r="O33" s="330">
        <f t="shared" ca="1" si="5"/>
        <v>0.91747572815534006</v>
      </c>
      <c r="P33" s="202" t="str">
        <f t="shared" ca="1" si="6"/>
        <v>RNA_Qubit1</v>
      </c>
      <c r="Q33" s="202" t="str">
        <f t="shared" ca="1" si="7"/>
        <v>H7</v>
      </c>
      <c r="R33" s="67" t="s">
        <v>216</v>
      </c>
      <c r="S33" s="335">
        <v>1</v>
      </c>
      <c r="T33" s="202">
        <f ca="1">IF(X33=DNA_Analyte,VLOOKUP(C33,'Samples Dilution + Norm'!$C$8:$M$103,11,FALSE),IF(X33=RNA_Analyte,VLOOKUP('TSO500 Script'!C33,'Samples Dilution + Norm'!$S$8:$Z$103,8,FALSE)))</f>
        <v>6.94</v>
      </c>
      <c r="U33" s="196" t="str">
        <f>'TSO500 Booking'!$I$3</f>
        <v>Plate B</v>
      </c>
      <c r="V33" s="195" t="str">
        <f>IF(G33="","",INDEX(Index_sequences[Index plate well],MATCH(V32,Index_sequences[Index plate well],0)+1,1))</f>
        <v>H4</v>
      </c>
      <c r="W33" s="68" t="str">
        <f>INDEX(Index_sequences[[#All],[Index Primer]],MATCH(('TSO500 Script'!U33&amp;"_"&amp;'TSO500 Script'!V33),Index_sequences[[#All],[Plate_well]],0))</f>
        <v>UDP0128</v>
      </c>
      <c r="X33" s="68" t="str">
        <f>IF(NOT(G33=""),'TSO500 Booking'!H40,"")</f>
        <v>TSO500 RNA library prep</v>
      </c>
      <c r="Y33" s="72"/>
      <c r="Z33" s="72" t="s">
        <v>526</v>
      </c>
      <c r="AA33" s="327" t="str">
        <f t="array" aca="1" ref="AA33" ca="1">IF(ROW()-ROW($AA$2:$AA$97)+1&gt;ROWS($AC$2:$AC$97)-
COUNTBLANK($AC$2:$AC$97),"",INDIRECT(ADDRESS(SMALL(
(IF($AC$2:$AC$97&lt;&gt;"",ROW($AC$2:$AC$97),ROW()+ROWS($AC$2:$AC$97))),
ROW()-ROW($AA$2:$AA$97)+1),COLUMN($C$2:$C$97),4)))</f>
        <v>B2304844-003</v>
      </c>
      <c r="AB33" t="str">
        <f t="array" aca="1" ref="AB33" ca="1">IF(ROW()-ROW($AB$2:$AB$97)+1&gt;ROWS($AD$2:$AD$97)-
COUNTBLANK($AD$2:$AD$97),"",INDIRECT(ADDRESS(SMALL(
(IF($AD$2:$AD$97&lt;&gt;"",ROW($AD$2:$AD$97),ROW()+ROWS($AD$2:$AD$97))),
ROW()-ROW($AB$2:$AB$97)+1),COLUMN($C$2:$C$97),4)))</f>
        <v>B2304856-002</v>
      </c>
      <c r="AC33" t="str">
        <f t="shared" si="8"/>
        <v>SS_B2304844-003_UDP0128</v>
      </c>
      <c r="AD33" t="str">
        <f t="shared" si="9"/>
        <v/>
      </c>
      <c r="AE33" t="str">
        <f t="shared" si="10"/>
        <v>SS_B2304844-003_RNA_UDP0128</v>
      </c>
      <c r="AI33" s="38" t="str">
        <f ca="1">IF(COUNTIF($AB$2:AB33,AB33)=1,AB33,"")</f>
        <v>B2304856-002</v>
      </c>
      <c r="AJ33" s="237" t="str">
        <f t="array" aca="1" ref="AJ33" ca="1">IF(ROW()-ROW($AJ$2:$AJ$97)+1&gt;ROWS($AI$2:$AI$97)-
COUNTBLANK($AI$2:$AI$97),"",INDIRECT(ADDRESS(SMALL(
(IF($AI$2:$AI$97&lt;&gt;"",ROW($AI$2:$AI$97),ROW()+ROWS($AI$2:$AI$97))),
ROW()-ROW($AJ$2:$AJ$97)+1),COLUMN($AI$2:$AI$97),4)))</f>
        <v>B2304856-002</v>
      </c>
      <c r="AK33" s="265" t="s">
        <v>341</v>
      </c>
      <c r="AL33" s="266" t="str">
        <f t="shared" ca="1" si="33"/>
        <v>DNA Stock Plate 2</v>
      </c>
      <c r="AM33" s="267" t="str">
        <f t="shared" ca="1" si="20"/>
        <v>DNA Stock Plate 2_D2</v>
      </c>
      <c r="AO33" s="38" t="str">
        <f ca="1">IF(COUNTIF($AA$2:AA33,AA33)=1,AA33,"")</f>
        <v>B2304844-003</v>
      </c>
      <c r="AP33" s="39" t="str">
        <f t="array" aca="1" ref="AP33" ca="1">IF(ROW()-ROW($AP$2:$AP$97)+1&gt;ROWS($AO$2:$AO$97)-
COUNTBLANK($AO$2:$AO$97),"",INDIRECT(ADDRESS(SMALL(
(IF($AO$2:$AO$97&lt;&gt;"",ROW($AO$2:$AO$97),ROW()+ROWS($AO$2:$AO$97))),
ROW()-ROW($AP$2:$AP$97)+1),COLUMN($AO$2:$AO$97),4)))</f>
        <v>B2304844-003</v>
      </c>
      <c r="AQ33" s="265" t="s">
        <v>341</v>
      </c>
      <c r="AR33" s="266" t="str">
        <f t="shared" ca="1" si="32"/>
        <v>RNA Stock Plate 2</v>
      </c>
      <c r="AS33" s="267" t="str">
        <f t="shared" ca="1" si="21"/>
        <v>RNA Stock Plate 2_D2</v>
      </c>
      <c r="AU33" s="308">
        <f ca="1">VLOOKUP(D33,'TSO500 Booking'!$AK$3:$AN$7,2,TRUE)</f>
        <v>0</v>
      </c>
      <c r="AV33" s="309">
        <f ca="1">VLOOKUP(D33,'TSO500 Booking'!$AK$3:$AN$7,3,TRUE)</f>
        <v>0</v>
      </c>
      <c r="AW33" s="309">
        <f ca="1">VLOOKUP(D33,'TSO500 Booking'!$AK$3:$AN$7,4,TRUE)</f>
        <v>0</v>
      </c>
      <c r="AX33" s="310" t="e">
        <f t="shared" ca="1" si="22"/>
        <v>#DIV/0!</v>
      </c>
      <c r="BC33" s="308" t="s">
        <v>526</v>
      </c>
      <c r="BD33" s="309" t="s">
        <v>1385</v>
      </c>
      <c r="BE33" s="310" t="s">
        <v>619</v>
      </c>
      <c r="BF33" s="308" t="str">
        <f t="shared" ca="1" si="23"/>
        <v>B2304856-002</v>
      </c>
      <c r="BG33" s="31" t="str">
        <f t="shared" ca="1" si="24"/>
        <v>DNA_Qubit1</v>
      </c>
      <c r="BH33" s="31" t="str">
        <f t="shared" ca="1" si="25"/>
        <v>H7</v>
      </c>
      <c r="BI33" s="87" t="str">
        <f t="shared" ca="1" si="26"/>
        <v>DNA_Qubit1_H7</v>
      </c>
      <c r="BJ33" s="308" t="str">
        <f t="shared" ca="1" si="27"/>
        <v>B2304844-003</v>
      </c>
      <c r="BK33" s="86" t="str">
        <f t="shared" ca="1" si="28"/>
        <v>RNA_Qubit1</v>
      </c>
      <c r="BL33" s="309" t="str">
        <f t="shared" ca="1" si="29"/>
        <v>H7</v>
      </c>
      <c r="BM33" s="32" t="str">
        <f t="shared" ca="1" si="30"/>
        <v>RNA_Qubit1_H7</v>
      </c>
      <c r="BN33" s="322" t="str">
        <f t="shared" ca="1" si="12"/>
        <v>RNA_Qubit1_H7</v>
      </c>
      <c r="BT33" t="str">
        <f t="shared" si="13"/>
        <v>SS_B2304844-003</v>
      </c>
      <c r="BU33" t="str">
        <f t="shared" si="14"/>
        <v>2302737</v>
      </c>
      <c r="BV33" t="str">
        <f t="shared" si="15"/>
        <v>H4</v>
      </c>
      <c r="BW33" t="str">
        <f>INDEX(Index_sequences[[#All],[i7 Index Name]],MATCH('TSO500 Script'!W33,Index_sequences[[#All],[Index Primer]],0))</f>
        <v>i7_UDP0128</v>
      </c>
      <c r="BX33" t="str">
        <f>INDEX(Index_sequences[[#All],[i7 Bases for Sample Sheet]],MATCH('TSO500 Script'!W33,Index_sequences[[#All],[Index Primer]],0))</f>
        <v>CTAATAACCG</v>
      </c>
      <c r="BY33" t="str">
        <f>INDEX(Index_sequences[[#All],[i5 Index Name]],MATCH('TSO500 Script'!W33,Index_sequences[[#All],[Index Primer]],0))</f>
        <v>i5_UDP0128</v>
      </c>
      <c r="BZ33" t="str">
        <f>INDEX(Index_sequences[[#All],[i5 Bases for Sample Sheet NovaSeq 6000 with v1.0 reagent kits, MiSeq, HiSeq 2000/2500, NextSeq 2000 (Sample Sheet v2)]],MATCH('TSO500 Script'!W33,Index_sequences[[#All],[Index Primer]],0))</f>
        <v>AACCGCATCG</v>
      </c>
      <c r="CA33" t="str">
        <f>INDEX(Index_sequences[[#All],[i5 Bases for Sample Sheet iSeq, NovaSeq 6000 with v1.5 reagent kits, MiniSeq, NextSeq 500/550, HiSeq 3000/4000/X, NextSeq 2000 (Sample Sheet v1)]],MATCH('TSO500 Script'!W33,Index_sequences[[#All],[Index Primer]],0))</f>
        <v>CGATGCGGTT</v>
      </c>
      <c r="CB33" t="str">
        <f t="shared" si="31"/>
        <v>TSO500 RNA library prep</v>
      </c>
      <c r="CC33" t="str">
        <f t="shared" si="16"/>
        <v>TSO500 RNA library prep_B2304844-003_UDP0128</v>
      </c>
    </row>
    <row r="34" spans="1:81" x14ac:dyDescent="0.25">
      <c r="A34" s="65" t="str">
        <f>IF(NOT(G34=""),MID('TSO500 Booking'!I41,3,7),"")</f>
        <v>2302738</v>
      </c>
      <c r="B34" t="str">
        <f>CONCATENATE(LEFT('TSO500 Booking'!C41),LEFT('TSO500 Booking'!D41))</f>
        <v>EM</v>
      </c>
      <c r="C34" s="73" t="str">
        <f>IF('TSO500 Booking'!J41="","",'TSO500 Booking'!J41)</f>
        <v>B2227181-003</v>
      </c>
      <c r="D34" s="66">
        <f ca="1">IF(X34=DNA_Analyte,VLOOKUP(C34,'Samples Dilution + Norm'!$C$8:$E$103,3,FALSE),IF(X34=RNA_Analyte,VLOOKUP('TSO500 Script'!C34,'Samples Dilution + Norm'!$S$8:$U$103,3,FALSE)))</f>
        <v>92.8</v>
      </c>
      <c r="E34" s="302" t="str">
        <f ca="1">IF(X34='Samples Dilution + Norm'!$A$2,VLOOKUP('TSO500 Script'!C34,'TSO500 Script'!$AJ$2:$AM$97,2,FALSE),IF('TSO500 Script'!X34='Samples Dilution + Norm'!$Q$2,VLOOKUP('TSO500 Script'!C34,'TSO500 Script'!AP34:AS129,2,FALSE)))</f>
        <v>A1</v>
      </c>
      <c r="F34" s="202" t="str">
        <f ca="1">IF(X34='Samples Dilution + Norm'!$A$2,VLOOKUP('TSO500 Script'!C34,'TSO500 Script'!$AJ$2:$AM$97,3,FALSE),IF('TSO500 Script'!X34='Samples Dilution + Norm'!$Q$2,VLOOKUP('TSO500 Script'!C34,'TSO500 Script'!AP34:AS129,3,FALSE)))</f>
        <v>DNA Stock Plate 1</v>
      </c>
      <c r="G34" s="71" t="str">
        <f>CONCATENATE('TSO500 Booking'!A41,'TSO500 Booking'!B41)</f>
        <v>A5</v>
      </c>
      <c r="H34" s="196" t="str">
        <f t="shared" ref="H34:H65" si="34">IF(X34=RNA_Analyte,"RNA DILUTION",IF(X34=DNA_Analyte,"DNA DILUTION"))</f>
        <v>DNA DILUTION</v>
      </c>
      <c r="I34" s="199" t="str">
        <f t="shared" ref="I34:I65" ca="1" si="35">IF(C34="","",IFERROR(INDEX($Z$2:$Z$97,MATCH(C34,RNA_dilution,0)),INDEX($Z$2:$Z$97,MATCH(C34,DNA_dilution,0))))</f>
        <v>A1</v>
      </c>
      <c r="J34" s="362">
        <f t="shared" ca="1" si="17"/>
        <v>3</v>
      </c>
      <c r="K34" s="362">
        <f t="shared" ca="1" si="18"/>
        <v>27</v>
      </c>
      <c r="L34" s="363">
        <f t="shared" ref="L34:L65" ca="1" si="36">IF(X34=DNA_Analyte,IF(ISERROR(AX34),IFERROR((DNAC2*DNAV2)/D34,DNAV2),(DNAC2*DNAV2)/AX34),0)</f>
        <v>4.9784482758620685</v>
      </c>
      <c r="M34" s="329">
        <f t="shared" ref="M34:M65" ca="1" si="37">IF(X34=DNA_Analyte,DNAV2-L34,0)</f>
        <v>9.0215517241379324</v>
      </c>
      <c r="N34" s="328" t="b">
        <f t="shared" ref="N34:N65" si="38">IF(X34=RNA_Analyte,IF((RNAC2*RNAV2/D34)&lt;1,1,IF((RNAC2*RNAV2/D34)&gt;=1,(RNAC2*RNAV2/D34),IF(X34=DNA_Analyte,0))))</f>
        <v>0</v>
      </c>
      <c r="O34" s="330" t="b">
        <f t="shared" ref="O34:O65" si="39">IF(X34=RNA_Analyte,IF((RNAC2*RNAV2/D34)&lt;1,(D34*1)/RNAC2,IF((RNAC2*RNAV2/D34)&gt;=1,RNAV2-N34,IF(X34=DNA_Analyte,0))))</f>
        <v>0</v>
      </c>
      <c r="P34" s="202" t="str">
        <f t="shared" ref="P34:P65" ca="1" si="40">IFERROR(VLOOKUP(C34,$BJ$2:$BM$97,2,FALSE),VLOOKUP(C34,$BF$2:$BI$97,2,FALSE))</f>
        <v>DNA_Qubit1</v>
      </c>
      <c r="Q34" s="202" t="str">
        <f t="shared" ref="Q34:Q65" ca="1" si="41">IFERROR(VLOOKUP(C34,$BJ$2:$BM$97,3,FALSE),VLOOKUP(C34,$BF$2:$BI$97,3,FALSE))</f>
        <v>A1</v>
      </c>
      <c r="R34" s="67" t="s">
        <v>216</v>
      </c>
      <c r="S34" s="335">
        <v>1</v>
      </c>
      <c r="T34" s="202">
        <f ca="1">IF(X34=DNA_Analyte,VLOOKUP(C34,'Samples Dilution + Norm'!$C$8:$M$103,11,FALSE),IF(X34=RNA_Analyte,VLOOKUP('TSO500 Script'!C34,'Samples Dilution + Norm'!$S$8:$Z$103,8,FALSE)))</f>
        <v>18.3</v>
      </c>
      <c r="U34" s="196" t="str">
        <f>'TSO500 Booking'!$I$3</f>
        <v>Plate B</v>
      </c>
      <c r="V34" s="195" t="str">
        <f>IF(G34="","",INDEX(Index_sequences[Index plate well],MATCH(V33,Index_sequences[Index plate well],0)+1,1))</f>
        <v>A5</v>
      </c>
      <c r="W34" s="68" t="str">
        <f>INDEX(Index_sequences[[#All],[Index Primer]],MATCH(('TSO500 Script'!U34&amp;"_"&amp;'TSO500 Script'!V34),Index_sequences[[#All],[Plate_well]],0))</f>
        <v>UDP0129</v>
      </c>
      <c r="X34" s="68" t="str">
        <f>IF(NOT(G34=""),'TSO500 Booking'!H41,"")</f>
        <v>TSO500 DNA library prep</v>
      </c>
      <c r="Y34" s="72"/>
      <c r="Z34" s="72" t="s">
        <v>530</v>
      </c>
      <c r="AA34" s="327" t="str">
        <f t="array" aca="1" ref="AA34" ca="1">IF(ROW()-ROW($AA$2:$AA$97)+1&gt;ROWS($AC$2:$AC$97)-
COUNTBLANK($AC$2:$AC$97),"",INDIRECT(ADDRESS(SMALL(
(IF($AC$2:$AC$97&lt;&gt;"",ROW($AC$2:$AC$97),ROW()+ROWS($AC$2:$AC$97))),
ROW()-ROW($AA$2:$AA$97)+1),COLUMN($C$2:$C$97),4)))</f>
        <v/>
      </c>
      <c r="AB34" t="str">
        <f t="array" aca="1" ref="AB34" ca="1">IF(ROW()-ROW($AB$2:$AB$97)+1&gt;ROWS($AD$2:$AD$97)-
COUNTBLANK($AD$2:$AD$97),"",INDIRECT(ADDRESS(SMALL(
(IF($AD$2:$AD$97&lt;&gt;"",ROW($AD$2:$AD$97),ROW()+ROWS($AD$2:$AD$97))),
ROW()-ROW($AB$2:$AB$97)+1),COLUMN($C$2:$C$97),4)))</f>
        <v/>
      </c>
      <c r="AC34" t="str">
        <f t="shared" ref="AC34:AC65" si="42">IF(X34="TSO500 RNA library prep",IF(B34="","",B34&amp;"_"&amp;C34&amp;"_"&amp;W34),"")</f>
        <v/>
      </c>
      <c r="AD34" t="str">
        <f t="shared" ref="AD34:AD65" si="43">IF(X34="TSO500 DNA library prep",IF(B34="","",B34&amp;"_"&amp;C34&amp;"_"&amp;W34),"")</f>
        <v>EM_B2227181-003_UDP0129</v>
      </c>
      <c r="AE34" t="str">
        <f t="shared" ref="AE34:AE65" si="44">IF(C34="","",B34&amp;"_"&amp;C34&amp;"_"&amp;MID(X34,8,3)&amp;"_"&amp;W34)</f>
        <v>EM_B2227181-003_DNA_UDP0129</v>
      </c>
      <c r="AI34" s="38" t="str">
        <f ca="1">IF(COUNTIF($AB$2:AB34,AB34)=1,AB34,"")</f>
        <v/>
      </c>
      <c r="AJ34" s="237" t="str">
        <f t="array" aca="1" ref="AJ34" ca="1">IF(ROW()-ROW($AJ$2:$AJ$97)+1&gt;ROWS($AI$2:$AI$97)-
COUNTBLANK($AI$2:$AI$97),"",INDIRECT(ADDRESS(SMALL(
(IF($AI$2:$AI$97&lt;&gt;"",ROW($AI$2:$AI$97),ROW()+ROWS($AI$2:$AI$97))),
ROW()-ROW($AJ$2:$AJ$97)+1),COLUMN($AI$2:$AI$97),4)))</f>
        <v/>
      </c>
      <c r="AK34" s="265" t="s">
        <v>472</v>
      </c>
      <c r="AL34" s="266" t="str">
        <f t="shared" ca="1" si="33"/>
        <v/>
      </c>
      <c r="AM34" s="267" t="str">
        <f t="shared" ca="1" si="20"/>
        <v>_A3</v>
      </c>
      <c r="AO34" s="38" t="str">
        <f ca="1">IF(COUNTIF($AA$2:AA34,AA34)=1,AA34,"")</f>
        <v/>
      </c>
      <c r="AP34" s="39" t="str">
        <f t="array" aca="1" ref="AP34" ca="1">IF(ROW()-ROW($AP$2:$AP$97)+1&gt;ROWS($AO$2:$AO$97)-
COUNTBLANK($AO$2:$AO$97),"",INDIRECT(ADDRESS(SMALL(
(IF($AO$2:$AO$97&lt;&gt;"",ROW($AO$2:$AO$97),ROW()+ROWS($AO$2:$AO$97))),
ROW()-ROW($AP$2:$AP$97)+1),COLUMN($AO$2:$AO$97),4)))</f>
        <v/>
      </c>
      <c r="AQ34" s="265" t="s">
        <v>472</v>
      </c>
      <c r="AR34" s="266" t="str">
        <f t="shared" ca="1" si="32"/>
        <v/>
      </c>
      <c r="AS34" s="267" t="str">
        <f t="shared" ca="1" si="21"/>
        <v>_A3</v>
      </c>
      <c r="AU34" s="308">
        <f ca="1">VLOOKUP(D34,'TSO500 Booking'!$AK$3:$AN$7,2,TRUE)</f>
        <v>10</v>
      </c>
      <c r="AV34" s="309">
        <f ca="1">VLOOKUP(D34,'TSO500 Booking'!$AK$3:$AN$7,3,TRUE)</f>
        <v>3</v>
      </c>
      <c r="AW34" s="309">
        <f ca="1">VLOOKUP(D34,'TSO500 Booking'!$AK$3:$AN$7,4,TRUE)</f>
        <v>27</v>
      </c>
      <c r="AX34" s="310">
        <f t="shared" ca="1" si="22"/>
        <v>9.2799999999999994</v>
      </c>
      <c r="BC34" s="308" t="s">
        <v>530</v>
      </c>
      <c r="BD34" s="309" t="s">
        <v>1385</v>
      </c>
      <c r="BE34" s="310" t="s">
        <v>655</v>
      </c>
      <c r="BF34" s="308" t="str">
        <f t="shared" ca="1" si="23"/>
        <v/>
      </c>
      <c r="BG34" s="31" t="str">
        <f t="shared" ca="1" si="24"/>
        <v/>
      </c>
      <c r="BH34" s="31" t="str">
        <f t="shared" ca="1" si="25"/>
        <v/>
      </c>
      <c r="BI34" s="87" t="str">
        <f t="shared" ca="1" si="26"/>
        <v/>
      </c>
      <c r="BJ34" s="308" t="str">
        <f t="shared" ca="1" si="27"/>
        <v/>
      </c>
      <c r="BK34" s="86" t="str">
        <f t="shared" ca="1" si="28"/>
        <v/>
      </c>
      <c r="BL34" s="309" t="str">
        <f t="shared" ca="1" si="29"/>
        <v/>
      </c>
      <c r="BM34" s="32" t="str">
        <f t="shared" ca="1" si="30"/>
        <v/>
      </c>
      <c r="BN34" s="322" t="str">
        <f t="shared" ref="BN34:BN65" ca="1" si="45">IFERROR(VLOOKUP(C34,$BJ$2:$BM$97,4,FALSE),VLOOKUP(C34,$BF$2:$BI$97,4,FALSE))</f>
        <v>DNA_Qubit1_A1</v>
      </c>
      <c r="BT34" t="str">
        <f t="shared" ref="BT34:BT65" si="46">IF(G34="","",B34&amp;"_"&amp;C34)</f>
        <v>EM_B2227181-003</v>
      </c>
      <c r="BU34" t="str">
        <f t="shared" ref="BU34:BU65" si="47">A34</f>
        <v>2302738</v>
      </c>
      <c r="BV34" t="str">
        <f t="shared" ref="BV34:BV65" si="48">G34</f>
        <v>A5</v>
      </c>
      <c r="BW34" t="str">
        <f>INDEX(Index_sequences[[#All],[i7 Index Name]],MATCH('TSO500 Script'!W34,Index_sequences[[#All],[Index Primer]],0))</f>
        <v>i7_UDP0129</v>
      </c>
      <c r="BX34" t="str">
        <f>INDEX(Index_sequences[[#All],[i7 Bases for Sample Sheet]],MATCH('TSO500 Script'!W34,Index_sequences[[#All],[Index Primer]],0))</f>
        <v>TCTAGGCGCG</v>
      </c>
      <c r="BY34" t="str">
        <f>INDEX(Index_sequences[[#All],[i5 Index Name]],MATCH('TSO500 Script'!W34,Index_sequences[[#All],[Index Primer]],0))</f>
        <v>i5_UDP0129</v>
      </c>
      <c r="BZ34" t="str">
        <f>INDEX(Index_sequences[[#All],[i5 Bases for Sample Sheet NovaSeq 6000 with v1.0 reagent kits, MiSeq, HiSeq 2000/2500, NextSeq 2000 (Sample Sheet v2)]],MATCH('TSO500 Script'!W34,Index_sequences[[#All],[Index Primer]],0))</f>
        <v>CGAAGGTTAA</v>
      </c>
      <c r="CA34" t="str">
        <f>INDEX(Index_sequences[[#All],[i5 Bases for Sample Sheet iSeq, NovaSeq 6000 with v1.5 reagent kits, MiniSeq, NextSeq 500/550, HiSeq 3000/4000/X, NextSeq 2000 (Sample Sheet v1)]],MATCH('TSO500 Script'!W34,Index_sequences[[#All],[Index Primer]],0))</f>
        <v>TTAACCTTCG</v>
      </c>
      <c r="CB34" t="str">
        <f t="shared" si="31"/>
        <v>TSO500 DNA library prep</v>
      </c>
      <c r="CC34" t="str">
        <f t="shared" ref="CC34:CC65" si="49">X34&amp;"_"&amp;C34&amp;"_"&amp;W34</f>
        <v>TSO500 DNA library prep_B2227181-003_UDP0129</v>
      </c>
    </row>
    <row r="35" spans="1:81" x14ac:dyDescent="0.25">
      <c r="A35" s="65" t="str">
        <f>IF(NOT(G35=""),MID('TSO500 Booking'!I42,3,7),"")</f>
        <v>2302738</v>
      </c>
      <c r="B35" t="str">
        <f>CONCATENATE(LEFT('TSO500 Booking'!C42),LEFT('TSO500 Booking'!D42))</f>
        <v>CB</v>
      </c>
      <c r="C35" s="73" t="str">
        <f>IF('TSO500 Booking'!J42="","",'TSO500 Booking'!J42)</f>
        <v>B2300179-003</v>
      </c>
      <c r="D35" s="66">
        <f ca="1">IF(X35=DNA_Analyte,VLOOKUP(C35,'Samples Dilution + Norm'!$C$8:$E$103,3,FALSE),IF(X35=RNA_Analyte,VLOOKUP('TSO500 Script'!C35,'Samples Dilution + Norm'!$S$8:$U$103,3,FALSE)))</f>
        <v>70.8</v>
      </c>
      <c r="E35" s="302" t="str">
        <f ca="1">IF(X35='Samples Dilution + Norm'!$A$2,VLOOKUP('TSO500 Script'!C35,'TSO500 Script'!$AJ$2:$AM$97,2,FALSE),IF('TSO500 Script'!X35='Samples Dilution + Norm'!$Q$2,VLOOKUP('TSO500 Script'!C35,'TSO500 Script'!AP35:AS130,2,FALSE)))</f>
        <v>B1</v>
      </c>
      <c r="F35" s="202" t="str">
        <f ca="1">IF(X35='Samples Dilution + Norm'!$A$2,VLOOKUP('TSO500 Script'!C35,'TSO500 Script'!$AJ$2:$AM$97,3,FALSE),IF('TSO500 Script'!X35='Samples Dilution + Norm'!$Q$2,VLOOKUP('TSO500 Script'!C35,'TSO500 Script'!AP35:AS130,3,FALSE)))</f>
        <v>DNA Stock Plate 1</v>
      </c>
      <c r="G35" s="71" t="str">
        <f>CONCATENATE('TSO500 Booking'!A42,'TSO500 Booking'!B42)</f>
        <v>B5</v>
      </c>
      <c r="H35" s="196" t="str">
        <f t="shared" si="34"/>
        <v>DNA DILUTION</v>
      </c>
      <c r="I35" s="199" t="str">
        <f t="shared" ca="1" si="35"/>
        <v>B1</v>
      </c>
      <c r="J35" s="362">
        <f t="shared" ca="1" si="17"/>
        <v>3</v>
      </c>
      <c r="K35" s="362">
        <f t="shared" ca="1" si="18"/>
        <v>27</v>
      </c>
      <c r="L35" s="363">
        <f t="shared" ca="1" si="36"/>
        <v>6.5254237288135597</v>
      </c>
      <c r="M35" s="329">
        <f t="shared" ca="1" si="37"/>
        <v>7.4745762711864403</v>
      </c>
      <c r="N35" s="328" t="b">
        <f t="shared" si="38"/>
        <v>0</v>
      </c>
      <c r="O35" s="330" t="b">
        <f t="shared" si="39"/>
        <v>0</v>
      </c>
      <c r="P35" s="202" t="str">
        <f t="shared" ca="1" si="40"/>
        <v>DNA_Qubit1</v>
      </c>
      <c r="Q35" s="202" t="str">
        <f t="shared" ca="1" si="41"/>
        <v>B1</v>
      </c>
      <c r="R35" s="67" t="s">
        <v>216</v>
      </c>
      <c r="S35" s="335">
        <v>1</v>
      </c>
      <c r="T35" s="202">
        <f ca="1">IF(X35=DNA_Analyte,VLOOKUP(C35,'Samples Dilution + Norm'!$C$8:$M$103,11,FALSE),IF(X35=RNA_Analyte,VLOOKUP('TSO500 Script'!C35,'Samples Dilution + Norm'!$S$8:$Z$103,8,FALSE)))</f>
        <v>20.8</v>
      </c>
      <c r="U35" s="196" t="str">
        <f>'TSO500 Booking'!$I$3</f>
        <v>Plate B</v>
      </c>
      <c r="V35" s="195" t="str">
        <f>IF(G35="","",INDEX(Index_sequences[Index plate well],MATCH(V34,Index_sequences[Index plate well],0)+1,1))</f>
        <v>B5</v>
      </c>
      <c r="W35" s="68" t="str">
        <f>INDEX(Index_sequences[[#All],[Index Primer]],MATCH(('TSO500 Script'!U35&amp;"_"&amp;'TSO500 Script'!V35),Index_sequences[[#All],[Plate_well]],0))</f>
        <v>UDP0130</v>
      </c>
      <c r="X35" s="68" t="str">
        <f>IF(NOT(G35=""),'TSO500 Booking'!H42,"")</f>
        <v>TSO500 DNA library prep</v>
      </c>
      <c r="Y35" s="72"/>
      <c r="Z35" s="72" t="s">
        <v>534</v>
      </c>
      <c r="AA35" s="327" t="str">
        <f t="array" aca="1" ref="AA35" ca="1">IF(ROW()-ROW($AA$2:$AA$97)+1&gt;ROWS($AC$2:$AC$97)-
COUNTBLANK($AC$2:$AC$97),"",INDIRECT(ADDRESS(SMALL(
(IF($AC$2:$AC$97&lt;&gt;"",ROW($AC$2:$AC$97),ROW()+ROWS($AC$2:$AC$97))),
ROW()-ROW($AA$2:$AA$97)+1),COLUMN($C$2:$C$97),4)))</f>
        <v/>
      </c>
      <c r="AB35" t="str">
        <f t="array" aca="1" ref="AB35" ca="1">IF(ROW()-ROW($AB$2:$AB$97)+1&gt;ROWS($AD$2:$AD$97)-
COUNTBLANK($AD$2:$AD$97),"",INDIRECT(ADDRESS(SMALL(
(IF($AD$2:$AD$97&lt;&gt;"",ROW($AD$2:$AD$97),ROW()+ROWS($AD$2:$AD$97))),
ROW()-ROW($AB$2:$AB$97)+1),COLUMN($C$2:$C$97),4)))</f>
        <v/>
      </c>
      <c r="AC35" t="str">
        <f t="shared" si="42"/>
        <v/>
      </c>
      <c r="AD35" t="str">
        <f t="shared" si="43"/>
        <v>CB_B2300179-003_UDP0130</v>
      </c>
      <c r="AE35" t="str">
        <f t="shared" si="44"/>
        <v>CB_B2300179-003_DNA_UDP0130</v>
      </c>
      <c r="AI35" s="38" t="str">
        <f ca="1">IF(COUNTIF($AB$2:AB35,AB35)=1,AB35,"")</f>
        <v/>
      </c>
      <c r="AJ35" s="237" t="str">
        <f t="array" aca="1" ref="AJ35" ca="1">IF(ROW()-ROW($AJ$2:$AJ$97)+1&gt;ROWS($AI$2:$AI$97)-
COUNTBLANK($AI$2:$AI$97),"",INDIRECT(ADDRESS(SMALL(
(IF($AI$2:$AI$97&lt;&gt;"",ROW($AI$2:$AI$97),ROW()+ROWS($AI$2:$AI$97))),
ROW()-ROW($AJ$2:$AJ$97)+1),COLUMN($AI$2:$AI$97),4)))</f>
        <v/>
      </c>
      <c r="AK35" s="265" t="s">
        <v>476</v>
      </c>
      <c r="AL35" s="266" t="str">
        <f t="shared" ca="1" si="33"/>
        <v/>
      </c>
      <c r="AM35" s="267" t="str">
        <f t="shared" ca="1" si="20"/>
        <v>_B3</v>
      </c>
      <c r="AO35" s="38" t="str">
        <f ca="1">IF(COUNTIF($AA$2:AA35,AA35)=1,AA35,"")</f>
        <v/>
      </c>
      <c r="AP35" s="39" t="str">
        <f t="array" aca="1" ref="AP35" ca="1">IF(ROW()-ROW($AP$2:$AP$97)+1&gt;ROWS($AO$2:$AO$97)-
COUNTBLANK($AO$2:$AO$97),"",INDIRECT(ADDRESS(SMALL(
(IF($AO$2:$AO$97&lt;&gt;"",ROW($AO$2:$AO$97),ROW()+ROWS($AO$2:$AO$97))),
ROW()-ROW($AP$2:$AP$97)+1),COLUMN($AO$2:$AO$97),4)))</f>
        <v/>
      </c>
      <c r="AQ35" s="265" t="s">
        <v>476</v>
      </c>
      <c r="AR35" s="266" t="str">
        <f t="shared" ca="1" si="32"/>
        <v/>
      </c>
      <c r="AS35" s="267" t="str">
        <f t="shared" ca="1" si="21"/>
        <v>_B3</v>
      </c>
      <c r="AU35" s="308">
        <f ca="1">VLOOKUP(D35,'TSO500 Booking'!$AK$3:$AN$7,2,TRUE)</f>
        <v>10</v>
      </c>
      <c r="AV35" s="309">
        <f ca="1">VLOOKUP(D35,'TSO500 Booking'!$AK$3:$AN$7,3,TRUE)</f>
        <v>3</v>
      </c>
      <c r="AW35" s="309">
        <f ca="1">VLOOKUP(D35,'TSO500 Booking'!$AK$3:$AN$7,4,TRUE)</f>
        <v>27</v>
      </c>
      <c r="AX35" s="310">
        <f t="shared" ca="1" si="22"/>
        <v>7.0799999999999992</v>
      </c>
      <c r="BC35" s="308" t="s">
        <v>534</v>
      </c>
      <c r="BD35" s="309" t="s">
        <v>1385</v>
      </c>
      <c r="BE35" s="310" t="s">
        <v>659</v>
      </c>
      <c r="BF35" s="308" t="str">
        <f t="shared" ca="1" si="23"/>
        <v/>
      </c>
      <c r="BG35" s="31" t="str">
        <f t="shared" ca="1" si="24"/>
        <v/>
      </c>
      <c r="BH35" s="31" t="str">
        <f t="shared" ca="1" si="25"/>
        <v/>
      </c>
      <c r="BI35" s="87" t="str">
        <f t="shared" ca="1" si="26"/>
        <v/>
      </c>
      <c r="BJ35" s="308" t="str">
        <f t="shared" ca="1" si="27"/>
        <v/>
      </c>
      <c r="BK35" s="86" t="str">
        <f t="shared" ca="1" si="28"/>
        <v/>
      </c>
      <c r="BL35" s="309" t="str">
        <f t="shared" ca="1" si="29"/>
        <v/>
      </c>
      <c r="BM35" s="32" t="str">
        <f t="shared" ca="1" si="30"/>
        <v/>
      </c>
      <c r="BN35" s="322" t="str">
        <f t="shared" ca="1" si="45"/>
        <v>DNA_Qubit1_B1</v>
      </c>
      <c r="BT35" t="str">
        <f t="shared" si="46"/>
        <v>CB_B2300179-003</v>
      </c>
      <c r="BU35" t="str">
        <f t="shared" si="47"/>
        <v>2302738</v>
      </c>
      <c r="BV35" t="str">
        <f t="shared" si="48"/>
        <v>B5</v>
      </c>
      <c r="BW35" t="str">
        <f>INDEX(Index_sequences[[#All],[i7 Index Name]],MATCH('TSO500 Script'!W35,Index_sequences[[#All],[Index Primer]],0))</f>
        <v>i7_UDP0130</v>
      </c>
      <c r="BX35" t="str">
        <f>INDEX(Index_sequences[[#All],[i7 Bases for Sample Sheet]],MATCH('TSO500 Script'!W35,Index_sequences[[#All],[Index Primer]],0))</f>
        <v>ATAGCCAAGA</v>
      </c>
      <c r="BY35" t="str">
        <f>INDEX(Index_sequences[[#All],[i5 Index Name]],MATCH('TSO500 Script'!W35,Index_sequences[[#All],[Index Primer]],0))</f>
        <v>i5_UDP0130</v>
      </c>
      <c r="BZ35" t="str">
        <f>INDEX(Index_sequences[[#All],[i5 Bases for Sample Sheet NovaSeq 6000 with v1.0 reagent kits, MiSeq, HiSeq 2000/2500, NextSeq 2000 (Sample Sheet v2)]],MATCH('TSO500 Script'!W35,Index_sequences[[#All],[Index Primer]],0))</f>
        <v>AGTGCCACTG</v>
      </c>
      <c r="CA35" t="str">
        <f>INDEX(Index_sequences[[#All],[i5 Bases for Sample Sheet iSeq, NovaSeq 6000 with v1.5 reagent kits, MiniSeq, NextSeq 500/550, HiSeq 3000/4000/X, NextSeq 2000 (Sample Sheet v1)]],MATCH('TSO500 Script'!W35,Index_sequences[[#All],[Index Primer]],0))</f>
        <v>CAGTGGCACT</v>
      </c>
      <c r="CB35" t="str">
        <f t="shared" si="31"/>
        <v>TSO500 DNA library prep</v>
      </c>
      <c r="CC35" t="str">
        <f t="shared" si="49"/>
        <v>TSO500 DNA library prep_B2300179-003_UDP0130</v>
      </c>
    </row>
    <row r="36" spans="1:81" x14ac:dyDescent="0.25">
      <c r="A36" s="65" t="str">
        <f>IF(NOT(G36=""),MID('TSO500 Booking'!I43,3,7),"")</f>
        <v>2302738</v>
      </c>
      <c r="B36" t="str">
        <f>CONCATENATE(LEFT('TSO500 Booking'!C43),LEFT('TSO500 Booking'!D43))</f>
        <v>AN</v>
      </c>
      <c r="C36" s="73" t="str">
        <f>IF('TSO500 Booking'!J43="","",'TSO500 Booking'!J43)</f>
        <v>B2300910-003</v>
      </c>
      <c r="D36" s="66">
        <f ca="1">IF(X36=DNA_Analyte,VLOOKUP(C36,'Samples Dilution + Norm'!$C$8:$E$103,3,FALSE),IF(X36=RNA_Analyte,VLOOKUP('TSO500 Script'!C36,'Samples Dilution + Norm'!$S$8:$U$103,3,FALSE)))</f>
        <v>149</v>
      </c>
      <c r="E36" s="302" t="str">
        <f ca="1">IF(X36='Samples Dilution + Norm'!$A$2,VLOOKUP('TSO500 Script'!C36,'TSO500 Script'!$AJ$2:$AM$97,2,FALSE),IF('TSO500 Script'!X36='Samples Dilution + Norm'!$Q$2,VLOOKUP('TSO500 Script'!C36,'TSO500 Script'!AP36:AS131,2,FALSE)))</f>
        <v>C1</v>
      </c>
      <c r="F36" s="202" t="str">
        <f ca="1">IF(X36='Samples Dilution + Norm'!$A$2,VLOOKUP('TSO500 Script'!C36,'TSO500 Script'!$AJ$2:$AM$97,3,FALSE),IF('TSO500 Script'!X36='Samples Dilution + Norm'!$Q$2,VLOOKUP('TSO500 Script'!C36,'TSO500 Script'!AP36:AS131,3,FALSE)))</f>
        <v>DNA Stock Plate 1</v>
      </c>
      <c r="G36" s="71" t="str">
        <f>CONCATENATE('TSO500 Booking'!A43,'TSO500 Booking'!B43)</f>
        <v>C5</v>
      </c>
      <c r="H36" s="196" t="str">
        <f t="shared" si="34"/>
        <v>DNA DILUTION</v>
      </c>
      <c r="I36" s="199" t="str">
        <f t="shared" ca="1" si="35"/>
        <v>C1</v>
      </c>
      <c r="J36" s="362">
        <f t="shared" ca="1" si="17"/>
        <v>3</v>
      </c>
      <c r="K36" s="362">
        <f t="shared" ca="1" si="18"/>
        <v>27</v>
      </c>
      <c r="L36" s="363">
        <f t="shared" ca="1" si="36"/>
        <v>3.1006711409395971</v>
      </c>
      <c r="M36" s="329">
        <f t="shared" ca="1" si="37"/>
        <v>10.899328859060404</v>
      </c>
      <c r="N36" s="328" t="b">
        <f t="shared" si="38"/>
        <v>0</v>
      </c>
      <c r="O36" s="330" t="b">
        <f t="shared" si="39"/>
        <v>0</v>
      </c>
      <c r="P36" s="202" t="str">
        <f t="shared" ca="1" si="40"/>
        <v>DNA_Qubit1</v>
      </c>
      <c r="Q36" s="202" t="str">
        <f t="shared" ca="1" si="41"/>
        <v>C1</v>
      </c>
      <c r="R36" s="67" t="s">
        <v>216</v>
      </c>
      <c r="S36" s="335">
        <v>1</v>
      </c>
      <c r="T36" s="202">
        <f ca="1">IF(X36=DNA_Analyte,VLOOKUP(C36,'Samples Dilution + Norm'!$C$8:$M$103,11,FALSE),IF(X36=RNA_Analyte,VLOOKUP('TSO500 Script'!C36,'Samples Dilution + Norm'!$S$8:$Z$103,8,FALSE)))</f>
        <v>24</v>
      </c>
      <c r="U36" s="196" t="str">
        <f>'TSO500 Booking'!$I$3</f>
        <v>Plate B</v>
      </c>
      <c r="V36" s="195" t="str">
        <f>IF(G36="","",INDEX(Index_sequences[Index plate well],MATCH(V35,Index_sequences[Index plate well],0)+1,1))</f>
        <v>C5</v>
      </c>
      <c r="W36" s="68" t="str">
        <f>INDEX(Index_sequences[[#All],[Index Primer]],MATCH(('TSO500 Script'!U36&amp;"_"&amp;'TSO500 Script'!V36),Index_sequences[[#All],[Plate_well]],0))</f>
        <v>UDP0131</v>
      </c>
      <c r="X36" s="68" t="str">
        <f>IF(NOT(G36=""),'TSO500 Booking'!H43,"")</f>
        <v>TSO500 DNA library prep</v>
      </c>
      <c r="Y36" s="72"/>
      <c r="Z36" s="72" t="s">
        <v>538</v>
      </c>
      <c r="AA36" s="327" t="str">
        <f t="array" aca="1" ref="AA36" ca="1">IF(ROW()-ROW($AA$2:$AA$97)+1&gt;ROWS($AC$2:$AC$97)-
COUNTBLANK($AC$2:$AC$97),"",INDIRECT(ADDRESS(SMALL(
(IF($AC$2:$AC$97&lt;&gt;"",ROW($AC$2:$AC$97),ROW()+ROWS($AC$2:$AC$97))),
ROW()-ROW($AA$2:$AA$97)+1),COLUMN($C$2:$C$97),4)))</f>
        <v/>
      </c>
      <c r="AB36" t="str">
        <f t="array" aca="1" ref="AB36" ca="1">IF(ROW()-ROW($AB$2:$AB$97)+1&gt;ROWS($AD$2:$AD$97)-
COUNTBLANK($AD$2:$AD$97),"",INDIRECT(ADDRESS(SMALL(
(IF($AD$2:$AD$97&lt;&gt;"",ROW($AD$2:$AD$97),ROW()+ROWS($AD$2:$AD$97))),
ROW()-ROW($AB$2:$AB$97)+1),COLUMN($C$2:$C$97),4)))</f>
        <v/>
      </c>
      <c r="AC36" t="str">
        <f t="shared" si="42"/>
        <v/>
      </c>
      <c r="AD36" t="str">
        <f t="shared" si="43"/>
        <v>AN_B2300910-003_UDP0131</v>
      </c>
      <c r="AE36" t="str">
        <f t="shared" si="44"/>
        <v>AN_B2300910-003_DNA_UDP0131</v>
      </c>
      <c r="AI36" s="38" t="str">
        <f ca="1">IF(COUNTIF($AB$2:AB36,AB36)=1,AB36,"")</f>
        <v/>
      </c>
      <c r="AJ36" s="237" t="str">
        <f t="array" aca="1" ref="AJ36" ca="1">IF(ROW()-ROW($AJ$2:$AJ$97)+1&gt;ROWS($AI$2:$AI$97)-
COUNTBLANK($AI$2:$AI$97),"",INDIRECT(ADDRESS(SMALL(
(IF($AI$2:$AI$97&lt;&gt;"",ROW($AI$2:$AI$97),ROW()+ROWS($AI$2:$AI$97))),
ROW()-ROW($AJ$2:$AJ$97)+1),COLUMN($AI$2:$AI$97),4)))</f>
        <v/>
      </c>
      <c r="AK36" s="265" t="s">
        <v>478</v>
      </c>
      <c r="AL36" s="266" t="str">
        <f t="shared" ca="1" si="33"/>
        <v/>
      </c>
      <c r="AM36" s="267" t="str">
        <f t="shared" ca="1" si="20"/>
        <v>_C3</v>
      </c>
      <c r="AO36" s="38" t="str">
        <f ca="1">IF(COUNTIF($AA$2:AA36,AA36)=1,AA36,"")</f>
        <v/>
      </c>
      <c r="AP36" s="39" t="str">
        <f t="array" aca="1" ref="AP36" ca="1">IF(ROW()-ROW($AP$2:$AP$97)+1&gt;ROWS($AO$2:$AO$97)-
COUNTBLANK($AO$2:$AO$97),"",INDIRECT(ADDRESS(SMALL(
(IF($AO$2:$AO$97&lt;&gt;"",ROW($AO$2:$AO$97),ROW()+ROWS($AO$2:$AO$97))),
ROW()-ROW($AP$2:$AP$97)+1),COLUMN($AO$2:$AO$97),4)))</f>
        <v/>
      </c>
      <c r="AQ36" s="265" t="s">
        <v>478</v>
      </c>
      <c r="AR36" s="266" t="str">
        <f t="shared" ca="1" si="32"/>
        <v/>
      </c>
      <c r="AS36" s="267" t="str">
        <f t="shared" ca="1" si="21"/>
        <v>_C3</v>
      </c>
      <c r="AU36" s="308">
        <f ca="1">VLOOKUP(D36,'TSO500 Booking'!$AK$3:$AN$7,2,TRUE)</f>
        <v>10</v>
      </c>
      <c r="AV36" s="309">
        <f ca="1">VLOOKUP(D36,'TSO500 Booking'!$AK$3:$AN$7,3,TRUE)</f>
        <v>3</v>
      </c>
      <c r="AW36" s="309">
        <f ca="1">VLOOKUP(D36,'TSO500 Booking'!$AK$3:$AN$7,4,TRUE)</f>
        <v>27</v>
      </c>
      <c r="AX36" s="310">
        <f t="shared" ca="1" si="22"/>
        <v>14.9</v>
      </c>
      <c r="BC36" s="308" t="s">
        <v>538</v>
      </c>
      <c r="BD36" s="309" t="s">
        <v>1385</v>
      </c>
      <c r="BE36" s="310" t="s">
        <v>661</v>
      </c>
      <c r="BF36" s="308" t="str">
        <f t="shared" ca="1" si="23"/>
        <v/>
      </c>
      <c r="BG36" s="31" t="str">
        <f t="shared" ca="1" si="24"/>
        <v/>
      </c>
      <c r="BH36" s="31" t="str">
        <f t="shared" ca="1" si="25"/>
        <v/>
      </c>
      <c r="BI36" s="87" t="str">
        <f t="shared" ca="1" si="26"/>
        <v/>
      </c>
      <c r="BJ36" s="308" t="str">
        <f t="shared" ca="1" si="27"/>
        <v/>
      </c>
      <c r="BK36" s="86" t="str">
        <f t="shared" ca="1" si="28"/>
        <v/>
      </c>
      <c r="BL36" s="309" t="str">
        <f t="shared" ca="1" si="29"/>
        <v/>
      </c>
      <c r="BM36" s="32" t="str">
        <f t="shared" ca="1" si="30"/>
        <v/>
      </c>
      <c r="BN36" s="322" t="str">
        <f t="shared" ca="1" si="45"/>
        <v>DNA_Qubit1_C1</v>
      </c>
      <c r="BT36" t="str">
        <f t="shared" si="46"/>
        <v>AN_B2300910-003</v>
      </c>
      <c r="BU36" t="str">
        <f t="shared" si="47"/>
        <v>2302738</v>
      </c>
      <c r="BV36" t="str">
        <f t="shared" si="48"/>
        <v>C5</v>
      </c>
      <c r="BW36" t="str">
        <f>INDEX(Index_sequences[[#All],[i7 Index Name]],MATCH('TSO500 Script'!W36,Index_sequences[[#All],[Index Primer]],0))</f>
        <v>i7_UDP0131</v>
      </c>
      <c r="BX36" t="str">
        <f>INDEX(Index_sequences[[#All],[i7 Bases for Sample Sheet]],MATCH('TSO500 Script'!W36,Index_sequences[[#All],[Index Primer]],0))</f>
        <v>TTCGGTGTGA</v>
      </c>
      <c r="BY36" t="str">
        <f>INDEX(Index_sequences[[#All],[i5 Index Name]],MATCH('TSO500 Script'!W36,Index_sequences[[#All],[Index Primer]],0))</f>
        <v>i5_UDP0131</v>
      </c>
      <c r="BZ36" t="str">
        <f>INDEX(Index_sequences[[#All],[i5 Bases for Sample Sheet NovaSeq 6000 with v1.0 reagent kits, MiSeq, HiSeq 2000/2500, NextSeq 2000 (Sample Sheet v2)]],MATCH('TSO500 Script'!W36,Index_sequences[[#All],[Index Primer]],0))</f>
        <v>GAACAAGTAT</v>
      </c>
      <c r="CA36" t="str">
        <f>INDEX(Index_sequences[[#All],[i5 Bases for Sample Sheet iSeq, NovaSeq 6000 with v1.5 reagent kits, MiniSeq, NextSeq 500/550, HiSeq 3000/4000/X, NextSeq 2000 (Sample Sheet v1)]],MATCH('TSO500 Script'!W36,Index_sequences[[#All],[Index Primer]],0))</f>
        <v>ATACTTGTTC</v>
      </c>
      <c r="CB36" t="str">
        <f t="shared" si="31"/>
        <v>TSO500 DNA library prep</v>
      </c>
      <c r="CC36" t="str">
        <f t="shared" si="49"/>
        <v>TSO500 DNA library prep_B2300910-003_UDP0131</v>
      </c>
    </row>
    <row r="37" spans="1:81" x14ac:dyDescent="0.25">
      <c r="A37" s="65" t="str">
        <f>IF(NOT(G37=""),MID('TSO500 Booking'!I44,3,7),"")</f>
        <v>2302738</v>
      </c>
      <c r="B37" t="str">
        <f>CONCATENATE(LEFT('TSO500 Booking'!C44),LEFT('TSO500 Booking'!D44))</f>
        <v>SH</v>
      </c>
      <c r="C37" s="73" t="str">
        <f>IF('TSO500 Booking'!J44="","",'TSO500 Booking'!J44)</f>
        <v>B2301055-005</v>
      </c>
      <c r="D37" s="66">
        <f ca="1">IF(X37=DNA_Analyte,VLOOKUP(C37,'Samples Dilution + Norm'!$C$8:$E$103,3,FALSE),IF(X37=RNA_Analyte,VLOOKUP('TSO500 Script'!C37,'Samples Dilution + Norm'!$S$8:$U$103,3,FALSE)))</f>
        <v>144</v>
      </c>
      <c r="E37" s="302" t="str">
        <f ca="1">IF(X37='Samples Dilution + Norm'!$A$2,VLOOKUP('TSO500 Script'!C37,'TSO500 Script'!$AJ$2:$AM$97,2,FALSE),IF('TSO500 Script'!X37='Samples Dilution + Norm'!$Q$2,VLOOKUP('TSO500 Script'!C37,'TSO500 Script'!AP37:AS132,2,FALSE)))</f>
        <v>D1</v>
      </c>
      <c r="F37" s="202" t="str">
        <f ca="1">IF(X37='Samples Dilution + Norm'!$A$2,VLOOKUP('TSO500 Script'!C37,'TSO500 Script'!$AJ$2:$AM$97,3,FALSE),IF('TSO500 Script'!X37='Samples Dilution + Norm'!$Q$2,VLOOKUP('TSO500 Script'!C37,'TSO500 Script'!AP37:AS132,3,FALSE)))</f>
        <v>DNA Stock Plate 1</v>
      </c>
      <c r="G37" s="71" t="str">
        <f>CONCATENATE('TSO500 Booking'!A44,'TSO500 Booking'!B44)</f>
        <v>D5</v>
      </c>
      <c r="H37" s="196" t="str">
        <f t="shared" si="34"/>
        <v>DNA DILUTION</v>
      </c>
      <c r="I37" s="199" t="str">
        <f t="shared" ca="1" si="35"/>
        <v>D1</v>
      </c>
      <c r="J37" s="362">
        <f t="shared" ca="1" si="17"/>
        <v>3</v>
      </c>
      <c r="K37" s="362">
        <f t="shared" ca="1" si="18"/>
        <v>27</v>
      </c>
      <c r="L37" s="363">
        <f t="shared" ca="1" si="36"/>
        <v>3.208333333333333</v>
      </c>
      <c r="M37" s="329">
        <f t="shared" ca="1" si="37"/>
        <v>10.791666666666668</v>
      </c>
      <c r="N37" s="328" t="b">
        <f t="shared" si="38"/>
        <v>0</v>
      </c>
      <c r="O37" s="330" t="b">
        <f t="shared" si="39"/>
        <v>0</v>
      </c>
      <c r="P37" s="202" t="str">
        <f t="shared" ca="1" si="40"/>
        <v>DNA_Qubit1</v>
      </c>
      <c r="Q37" s="202" t="str">
        <f t="shared" ca="1" si="41"/>
        <v>D1</v>
      </c>
      <c r="R37" s="67" t="s">
        <v>216</v>
      </c>
      <c r="S37" s="335">
        <v>1</v>
      </c>
      <c r="T37" s="202">
        <f ca="1">IF(X37=DNA_Analyte,VLOOKUP(C37,'Samples Dilution + Norm'!$C$8:$M$103,11,FALSE),IF(X37=RNA_Analyte,VLOOKUP('TSO500 Script'!C37,'Samples Dilution + Norm'!$S$8:$Z$103,8,FALSE)))</f>
        <v>23.2</v>
      </c>
      <c r="U37" s="196" t="str">
        <f>'TSO500 Booking'!$I$3</f>
        <v>Plate B</v>
      </c>
      <c r="V37" s="195" t="str">
        <f>IF(G37="","",INDEX(Index_sequences[Index plate well],MATCH(V36,Index_sequences[Index plate well],0)+1,1))</f>
        <v>D5</v>
      </c>
      <c r="W37" s="68" t="str">
        <f>INDEX(Index_sequences[[#All],[Index Primer]],MATCH(('TSO500 Script'!U37&amp;"_"&amp;'TSO500 Script'!V37),Index_sequences[[#All],[Plate_well]],0))</f>
        <v>UDP0132</v>
      </c>
      <c r="X37" s="68" t="str">
        <f>IF(NOT(G37=""),'TSO500 Booking'!H44,"")</f>
        <v>TSO500 DNA library prep</v>
      </c>
      <c r="Y37" s="72"/>
      <c r="Z37" s="72" t="s">
        <v>542</v>
      </c>
      <c r="AA37" s="327" t="str">
        <f t="array" aca="1" ref="AA37" ca="1">IF(ROW()-ROW($AA$2:$AA$97)+1&gt;ROWS($AC$2:$AC$97)-
COUNTBLANK($AC$2:$AC$97),"",INDIRECT(ADDRESS(SMALL(
(IF($AC$2:$AC$97&lt;&gt;"",ROW($AC$2:$AC$97),ROW()+ROWS($AC$2:$AC$97))),
ROW()-ROW($AA$2:$AA$97)+1),COLUMN($C$2:$C$97),4)))</f>
        <v/>
      </c>
      <c r="AB37" t="str">
        <f t="array" aca="1" ref="AB37" ca="1">IF(ROW()-ROW($AB$2:$AB$97)+1&gt;ROWS($AD$2:$AD$97)-
COUNTBLANK($AD$2:$AD$97),"",INDIRECT(ADDRESS(SMALL(
(IF($AD$2:$AD$97&lt;&gt;"",ROW($AD$2:$AD$97),ROW()+ROWS($AD$2:$AD$97))),
ROW()-ROW($AB$2:$AB$97)+1),COLUMN($C$2:$C$97),4)))</f>
        <v/>
      </c>
      <c r="AC37" t="str">
        <f t="shared" si="42"/>
        <v/>
      </c>
      <c r="AD37" t="str">
        <f t="shared" si="43"/>
        <v>SH_B2301055-005_UDP0132</v>
      </c>
      <c r="AE37" t="str">
        <f t="shared" si="44"/>
        <v>SH_B2301055-005_DNA_UDP0132</v>
      </c>
      <c r="AI37" s="38" t="str">
        <f ca="1">IF(COUNTIF($AB$2:AB37,AB37)=1,AB37,"")</f>
        <v/>
      </c>
      <c r="AJ37" s="237" t="str">
        <f t="array" aca="1" ref="AJ37" ca="1">IF(ROW()-ROW($AJ$2:$AJ$97)+1&gt;ROWS($AI$2:$AI$97)-
COUNTBLANK($AI$2:$AI$97),"",INDIRECT(ADDRESS(SMALL(
(IF($AI$2:$AI$97&lt;&gt;"",ROW($AI$2:$AI$97),ROW()+ROWS($AI$2:$AI$97))),
ROW()-ROW($AJ$2:$AJ$97)+1),COLUMN($AI$2:$AI$97),4)))</f>
        <v/>
      </c>
      <c r="AK37" s="265" t="s">
        <v>482</v>
      </c>
      <c r="AL37" s="266" t="str">
        <f t="shared" ca="1" si="33"/>
        <v/>
      </c>
      <c r="AM37" s="267" t="str">
        <f t="shared" ca="1" si="20"/>
        <v>_D3</v>
      </c>
      <c r="AO37" s="38" t="str">
        <f ca="1">IF(COUNTIF($AA$2:AA37,AA37)=1,AA37,"")</f>
        <v/>
      </c>
      <c r="AP37" s="39" t="str">
        <f t="array" aca="1" ref="AP37" ca="1">IF(ROW()-ROW($AP$2:$AP$97)+1&gt;ROWS($AO$2:$AO$97)-
COUNTBLANK($AO$2:$AO$97),"",INDIRECT(ADDRESS(SMALL(
(IF($AO$2:$AO$97&lt;&gt;"",ROW($AO$2:$AO$97),ROW()+ROWS($AO$2:$AO$97))),
ROW()-ROW($AP$2:$AP$97)+1),COLUMN($AO$2:$AO$97),4)))</f>
        <v/>
      </c>
      <c r="AQ37" s="265" t="s">
        <v>482</v>
      </c>
      <c r="AR37" s="266" t="str">
        <f t="shared" ca="1" si="32"/>
        <v/>
      </c>
      <c r="AS37" s="267" t="str">
        <f t="shared" ca="1" si="21"/>
        <v>_D3</v>
      </c>
      <c r="AU37" s="308">
        <f ca="1">VLOOKUP(D37,'TSO500 Booking'!$AK$3:$AN$7,2,TRUE)</f>
        <v>10</v>
      </c>
      <c r="AV37" s="309">
        <f ca="1">VLOOKUP(D37,'TSO500 Booking'!$AK$3:$AN$7,3,TRUE)</f>
        <v>3</v>
      </c>
      <c r="AW37" s="309">
        <f ca="1">VLOOKUP(D37,'TSO500 Booking'!$AK$3:$AN$7,4,TRUE)</f>
        <v>27</v>
      </c>
      <c r="AX37" s="310">
        <f t="shared" ca="1" si="22"/>
        <v>14.4</v>
      </c>
      <c r="BC37" s="308" t="s">
        <v>542</v>
      </c>
      <c r="BD37" s="309" t="s">
        <v>1385</v>
      </c>
      <c r="BE37" s="310" t="s">
        <v>665</v>
      </c>
      <c r="BF37" s="308" t="str">
        <f t="shared" ca="1" si="23"/>
        <v/>
      </c>
      <c r="BG37" s="31" t="str">
        <f t="shared" ca="1" si="24"/>
        <v/>
      </c>
      <c r="BH37" s="31" t="str">
        <f t="shared" ca="1" si="25"/>
        <v/>
      </c>
      <c r="BI37" s="87" t="str">
        <f t="shared" ca="1" si="26"/>
        <v/>
      </c>
      <c r="BJ37" s="308" t="str">
        <f t="shared" ca="1" si="27"/>
        <v/>
      </c>
      <c r="BK37" s="86" t="str">
        <f t="shared" ca="1" si="28"/>
        <v/>
      </c>
      <c r="BL37" s="309" t="str">
        <f t="shared" ca="1" si="29"/>
        <v/>
      </c>
      <c r="BM37" s="32" t="str">
        <f t="shared" ca="1" si="30"/>
        <v/>
      </c>
      <c r="BN37" s="322" t="str">
        <f t="shared" ca="1" si="45"/>
        <v>DNA_Qubit1_D1</v>
      </c>
      <c r="BT37" t="str">
        <f t="shared" si="46"/>
        <v>SH_B2301055-005</v>
      </c>
      <c r="BU37" t="str">
        <f t="shared" si="47"/>
        <v>2302738</v>
      </c>
      <c r="BV37" t="str">
        <f t="shared" si="48"/>
        <v>D5</v>
      </c>
      <c r="BW37" t="str">
        <f>INDEX(Index_sequences[[#All],[i7 Index Name]],MATCH('TSO500 Script'!W37,Index_sequences[[#All],[Index Primer]],0))</f>
        <v>i7_UDP0132</v>
      </c>
      <c r="BX37" t="str">
        <f>INDEX(Index_sequences[[#All],[i7 Bases for Sample Sheet]],MATCH('TSO500 Script'!W37,Index_sequences[[#All],[Index Primer]],0))</f>
        <v>ATGTAACGTT</v>
      </c>
      <c r="BY37" t="str">
        <f>INDEX(Index_sequences[[#All],[i5 Index Name]],MATCH('TSO500 Script'!W37,Index_sequences[[#All],[Index Primer]],0))</f>
        <v>i5_UDP0132</v>
      </c>
      <c r="BZ37" t="str">
        <f>INDEX(Index_sequences[[#All],[i5 Bases for Sample Sheet NovaSeq 6000 with v1.0 reagent kits, MiSeq, HiSeq 2000/2500, NextSeq 2000 (Sample Sheet v2)]],MATCH('TSO500 Script'!W37,Index_sequences[[#All],[Index Primer]],0))</f>
        <v>ACGATTGCTG</v>
      </c>
      <c r="CA37" t="str">
        <f>INDEX(Index_sequences[[#All],[i5 Bases for Sample Sheet iSeq, NovaSeq 6000 with v1.5 reagent kits, MiniSeq, NextSeq 500/550, HiSeq 3000/4000/X, NextSeq 2000 (Sample Sheet v1)]],MATCH('TSO500 Script'!W37,Index_sequences[[#All],[Index Primer]],0))</f>
        <v>CAGCAATCGT</v>
      </c>
      <c r="CB37" t="str">
        <f t="shared" si="31"/>
        <v>TSO500 DNA library prep</v>
      </c>
      <c r="CC37" t="str">
        <f t="shared" si="49"/>
        <v>TSO500 DNA library prep_B2301055-005_UDP0132</v>
      </c>
    </row>
    <row r="38" spans="1:81" x14ac:dyDescent="0.25">
      <c r="A38" s="65" t="str">
        <f>IF(NOT(G38=""),MID('TSO500 Booking'!I45,3,7),"")</f>
        <v>2302738</v>
      </c>
      <c r="B38" t="str">
        <f>CONCATENATE(LEFT('TSO500 Booking'!C45),LEFT('TSO500 Booking'!D45))</f>
        <v>MN</v>
      </c>
      <c r="C38" s="73" t="str">
        <f>IF('TSO500 Booking'!J45="","",'TSO500 Booking'!J45)</f>
        <v>B2301204-003</v>
      </c>
      <c r="D38" s="66">
        <f ca="1">IF(X38=DNA_Analyte,VLOOKUP(C38,'Samples Dilution + Norm'!$C$8:$E$103,3,FALSE),IF(X38=RNA_Analyte,VLOOKUP('TSO500 Script'!C38,'Samples Dilution + Norm'!$S$8:$U$103,3,FALSE)))</f>
        <v>132</v>
      </c>
      <c r="E38" s="302" t="str">
        <f ca="1">IF(X38='Samples Dilution + Norm'!$A$2,VLOOKUP('TSO500 Script'!C38,'TSO500 Script'!$AJ$2:$AM$97,2,FALSE),IF('TSO500 Script'!X38='Samples Dilution + Norm'!$Q$2,VLOOKUP('TSO500 Script'!C38,'TSO500 Script'!AP38:AS133,2,FALSE)))</f>
        <v>A2</v>
      </c>
      <c r="F38" s="202" t="str">
        <f ca="1">IF(X38='Samples Dilution + Norm'!$A$2,VLOOKUP('TSO500 Script'!C38,'TSO500 Script'!$AJ$2:$AM$97,3,FALSE),IF('TSO500 Script'!X38='Samples Dilution + Norm'!$Q$2,VLOOKUP('TSO500 Script'!C38,'TSO500 Script'!AP38:AS133,3,FALSE)))</f>
        <v>DNA Stock Plate 1</v>
      </c>
      <c r="G38" s="71" t="str">
        <f>CONCATENATE('TSO500 Booking'!A45,'TSO500 Booking'!B45)</f>
        <v>E5</v>
      </c>
      <c r="H38" s="196" t="str">
        <f t="shared" si="34"/>
        <v>DNA DILUTION</v>
      </c>
      <c r="I38" s="199" t="str">
        <f t="shared" ca="1" si="35"/>
        <v>E1</v>
      </c>
      <c r="J38" s="362">
        <f t="shared" ca="1" si="17"/>
        <v>3</v>
      </c>
      <c r="K38" s="362">
        <f t="shared" ca="1" si="18"/>
        <v>27</v>
      </c>
      <c r="L38" s="363">
        <f t="shared" ca="1" si="36"/>
        <v>3.5</v>
      </c>
      <c r="M38" s="329">
        <f t="shared" ca="1" si="37"/>
        <v>10.5</v>
      </c>
      <c r="N38" s="328" t="b">
        <f t="shared" si="38"/>
        <v>0</v>
      </c>
      <c r="O38" s="330" t="b">
        <f t="shared" si="39"/>
        <v>0</v>
      </c>
      <c r="P38" s="202" t="str">
        <f t="shared" ca="1" si="40"/>
        <v>DNA_Qubit1</v>
      </c>
      <c r="Q38" s="202" t="str">
        <f t="shared" ca="1" si="41"/>
        <v>E1</v>
      </c>
      <c r="R38" s="67" t="s">
        <v>216</v>
      </c>
      <c r="S38" s="335">
        <v>1</v>
      </c>
      <c r="T38" s="202">
        <f ca="1">IF(X38=DNA_Analyte,VLOOKUP(C38,'Samples Dilution + Norm'!$C$8:$M$103,11,FALSE),IF(X38=RNA_Analyte,VLOOKUP('TSO500 Script'!C38,'Samples Dilution + Norm'!$S$8:$Z$103,8,FALSE)))</f>
        <v>22</v>
      </c>
      <c r="U38" s="196" t="str">
        <f>'TSO500 Booking'!$I$3</f>
        <v>Plate B</v>
      </c>
      <c r="V38" s="195" t="str">
        <f>IF(G38="","",INDEX(Index_sequences[Index plate well],MATCH(V37,Index_sequences[Index plate well],0)+1,1))</f>
        <v>E5</v>
      </c>
      <c r="W38" s="68" t="str">
        <f>INDEX(Index_sequences[[#All],[Index Primer]],MATCH(('TSO500 Script'!U38&amp;"_"&amp;'TSO500 Script'!V38),Index_sequences[[#All],[Plate_well]],0))</f>
        <v>UDP0133</v>
      </c>
      <c r="X38" s="68" t="str">
        <f>IF(NOT(G38=""),'TSO500 Booking'!H45,"")</f>
        <v>TSO500 DNA library prep</v>
      </c>
      <c r="Y38" s="72"/>
      <c r="Z38" s="72" t="s">
        <v>545</v>
      </c>
      <c r="AA38" s="327" t="str">
        <f t="array" aca="1" ref="AA38" ca="1">IF(ROW()-ROW($AA$2:$AA$97)+1&gt;ROWS($AC$2:$AC$97)-
COUNTBLANK($AC$2:$AC$97),"",INDIRECT(ADDRESS(SMALL(
(IF($AC$2:$AC$97&lt;&gt;"",ROW($AC$2:$AC$97),ROW()+ROWS($AC$2:$AC$97))),
ROW()-ROW($AA$2:$AA$97)+1),COLUMN($C$2:$C$97),4)))</f>
        <v/>
      </c>
      <c r="AB38" t="str">
        <f t="array" aca="1" ref="AB38" ca="1">IF(ROW()-ROW($AB$2:$AB$97)+1&gt;ROWS($AD$2:$AD$97)-
COUNTBLANK($AD$2:$AD$97),"",INDIRECT(ADDRESS(SMALL(
(IF($AD$2:$AD$97&lt;&gt;"",ROW($AD$2:$AD$97),ROW()+ROWS($AD$2:$AD$97))),
ROW()-ROW($AB$2:$AB$97)+1),COLUMN($C$2:$C$97),4)))</f>
        <v/>
      </c>
      <c r="AC38" t="str">
        <f t="shared" si="42"/>
        <v/>
      </c>
      <c r="AD38" t="str">
        <f t="shared" si="43"/>
        <v>MN_B2301204-003_UDP0133</v>
      </c>
      <c r="AE38" t="str">
        <f t="shared" si="44"/>
        <v>MN_B2301204-003_DNA_UDP0133</v>
      </c>
      <c r="AI38" s="38" t="str">
        <f ca="1">IF(COUNTIF($AB$2:AB38,AB38)=1,AB38,"")</f>
        <v/>
      </c>
      <c r="AJ38" s="237" t="str">
        <f t="array" aca="1" ref="AJ38" ca="1">IF(ROW()-ROW($AJ$2:$AJ$97)+1&gt;ROWS($AI$2:$AI$97)-
COUNTBLANK($AI$2:$AI$97),"",INDIRECT(ADDRESS(SMALL(
(IF($AI$2:$AI$97&lt;&gt;"",ROW($AI$2:$AI$97),ROW()+ROWS($AI$2:$AI$97))),
ROW()-ROW($AJ$2:$AJ$97)+1),COLUMN($AI$2:$AI$97),4)))</f>
        <v/>
      </c>
      <c r="AK38" s="265" t="s">
        <v>502</v>
      </c>
      <c r="AL38" s="266" t="str">
        <f t="shared" ca="1" si="33"/>
        <v/>
      </c>
      <c r="AM38" s="267" t="str">
        <f t="shared" ca="1" si="20"/>
        <v>_A4</v>
      </c>
      <c r="AO38" s="38" t="str">
        <f ca="1">IF(COUNTIF($AA$2:AA38,AA38)=1,AA38,"")</f>
        <v/>
      </c>
      <c r="AP38" s="39" t="str">
        <f t="array" aca="1" ref="AP38" ca="1">IF(ROW()-ROW($AP$2:$AP$97)+1&gt;ROWS($AO$2:$AO$97)-
COUNTBLANK($AO$2:$AO$97),"",INDIRECT(ADDRESS(SMALL(
(IF($AO$2:$AO$97&lt;&gt;"",ROW($AO$2:$AO$97),ROW()+ROWS($AO$2:$AO$97))),
ROW()-ROW($AP$2:$AP$97)+1),COLUMN($AO$2:$AO$97),4)))</f>
        <v/>
      </c>
      <c r="AQ38" s="265" t="s">
        <v>502</v>
      </c>
      <c r="AR38" s="266" t="str">
        <f t="shared" ca="1" si="32"/>
        <v/>
      </c>
      <c r="AS38" s="267" t="str">
        <f t="shared" ca="1" si="21"/>
        <v>_A4</v>
      </c>
      <c r="AU38" s="308">
        <f ca="1">VLOOKUP(D38,'TSO500 Booking'!$AK$3:$AN$7,2,TRUE)</f>
        <v>10</v>
      </c>
      <c r="AV38" s="309">
        <f ca="1">VLOOKUP(D38,'TSO500 Booking'!$AK$3:$AN$7,3,TRUE)</f>
        <v>3</v>
      </c>
      <c r="AW38" s="309">
        <f ca="1">VLOOKUP(D38,'TSO500 Booking'!$AK$3:$AN$7,4,TRUE)</f>
        <v>27</v>
      </c>
      <c r="AX38" s="310">
        <f t="shared" ca="1" si="22"/>
        <v>13.2</v>
      </c>
      <c r="BC38" s="308" t="s">
        <v>545</v>
      </c>
      <c r="BD38" s="309" t="s">
        <v>1385</v>
      </c>
      <c r="BE38" s="310" t="s">
        <v>669</v>
      </c>
      <c r="BF38" s="308" t="str">
        <f t="shared" ca="1" si="23"/>
        <v/>
      </c>
      <c r="BG38" s="31" t="str">
        <f t="shared" ca="1" si="24"/>
        <v/>
      </c>
      <c r="BH38" s="31" t="str">
        <f t="shared" ca="1" si="25"/>
        <v/>
      </c>
      <c r="BI38" s="87" t="str">
        <f t="shared" ca="1" si="26"/>
        <v/>
      </c>
      <c r="BJ38" s="308" t="str">
        <f t="shared" ca="1" si="27"/>
        <v/>
      </c>
      <c r="BK38" s="86" t="str">
        <f t="shared" ca="1" si="28"/>
        <v/>
      </c>
      <c r="BL38" s="309" t="str">
        <f t="shared" ca="1" si="29"/>
        <v/>
      </c>
      <c r="BM38" s="32" t="str">
        <f t="shared" ca="1" si="30"/>
        <v/>
      </c>
      <c r="BN38" s="322" t="str">
        <f t="shared" ca="1" si="45"/>
        <v>DNA_Qubit1_E1</v>
      </c>
      <c r="BT38" t="str">
        <f t="shared" si="46"/>
        <v>MN_B2301204-003</v>
      </c>
      <c r="BU38" t="str">
        <f t="shared" si="47"/>
        <v>2302738</v>
      </c>
      <c r="BV38" t="str">
        <f t="shared" si="48"/>
        <v>E5</v>
      </c>
      <c r="BW38" t="str">
        <f>INDEX(Index_sequences[[#All],[i7 Index Name]],MATCH('TSO500 Script'!W38,Index_sequences[[#All],[Index Primer]],0))</f>
        <v>i7_UDP0133</v>
      </c>
      <c r="BX38" t="str">
        <f>INDEX(Index_sequences[[#All],[i7 Bases for Sample Sheet]],MATCH('TSO500 Script'!W38,Index_sequences[[#All],[Index Primer]],0))</f>
        <v>AACGAGGCCG</v>
      </c>
      <c r="BY38" t="str">
        <f>INDEX(Index_sequences[[#All],[i5 Index Name]],MATCH('TSO500 Script'!W38,Index_sequences[[#All],[Index Primer]],0))</f>
        <v>i5_UDP0133</v>
      </c>
      <c r="BZ38" t="str">
        <f>INDEX(Index_sequences[[#All],[i5 Bases for Sample Sheet NovaSeq 6000 with v1.0 reagent kits, MiSeq, HiSeq 2000/2500, NextSeq 2000 (Sample Sheet v2)]],MATCH('TSO500 Script'!W38,Index_sequences[[#All],[Index Primer]],0))</f>
        <v>ATACCTGGAT</v>
      </c>
      <c r="CA38" t="str">
        <f>INDEX(Index_sequences[[#All],[i5 Bases for Sample Sheet iSeq, NovaSeq 6000 with v1.5 reagent kits, MiniSeq, NextSeq 500/550, HiSeq 3000/4000/X, NextSeq 2000 (Sample Sheet v1)]],MATCH('TSO500 Script'!W38,Index_sequences[[#All],[Index Primer]],0))</f>
        <v>ATCCAGGTAT</v>
      </c>
      <c r="CB38" t="str">
        <f t="shared" si="31"/>
        <v>TSO500 DNA library prep</v>
      </c>
      <c r="CC38" t="str">
        <f t="shared" si="49"/>
        <v>TSO500 DNA library prep_B2301204-003_UDP0133</v>
      </c>
    </row>
    <row r="39" spans="1:81" x14ac:dyDescent="0.25">
      <c r="A39" s="65" t="str">
        <f>IF(NOT(G39=""),MID('TSO500 Booking'!I46,3,7),"")</f>
        <v>2302738</v>
      </c>
      <c r="B39" t="str">
        <f>CONCATENATE(LEFT('TSO500 Booking'!C46),LEFT('TSO500 Booking'!D46))</f>
        <v>DF</v>
      </c>
      <c r="C39" s="73" t="str">
        <f>IF('TSO500 Booking'!J46="","",'TSO500 Booking'!J46)</f>
        <v>B2301528-003</v>
      </c>
      <c r="D39" s="66">
        <f ca="1">IF(X39=DNA_Analyte,VLOOKUP(C39,'Samples Dilution + Norm'!$C$8:$E$103,3,FALSE),IF(X39=RNA_Analyte,VLOOKUP('TSO500 Script'!C39,'Samples Dilution + Norm'!$S$8:$U$103,3,FALSE)))</f>
        <v>65.599999999999994</v>
      </c>
      <c r="E39" s="302" t="str">
        <f ca="1">IF(X39='Samples Dilution + Norm'!$A$2,VLOOKUP('TSO500 Script'!C39,'TSO500 Script'!$AJ$2:$AM$97,2,FALSE),IF('TSO500 Script'!X39='Samples Dilution + Norm'!$Q$2,VLOOKUP('TSO500 Script'!C39,'TSO500 Script'!AP39:AS134,2,FALSE)))</f>
        <v>B2</v>
      </c>
      <c r="F39" s="202" t="str">
        <f ca="1">IF(X39='Samples Dilution + Norm'!$A$2,VLOOKUP('TSO500 Script'!C39,'TSO500 Script'!$AJ$2:$AM$97,3,FALSE),IF('TSO500 Script'!X39='Samples Dilution + Norm'!$Q$2,VLOOKUP('TSO500 Script'!C39,'TSO500 Script'!AP39:AS134,3,FALSE)))</f>
        <v>DNA Stock Plate 1</v>
      </c>
      <c r="G39" s="71" t="str">
        <f>CONCATENATE('TSO500 Booking'!A46,'TSO500 Booking'!B46)</f>
        <v>F5</v>
      </c>
      <c r="H39" s="196" t="str">
        <f t="shared" si="34"/>
        <v>DNA DILUTION</v>
      </c>
      <c r="I39" s="199" t="str">
        <f t="shared" ca="1" si="35"/>
        <v>F1</v>
      </c>
      <c r="J39" s="362">
        <f t="shared" ca="1" si="17"/>
        <v>3</v>
      </c>
      <c r="K39" s="362">
        <f t="shared" ca="1" si="18"/>
        <v>27</v>
      </c>
      <c r="L39" s="363">
        <f t="shared" ca="1" si="36"/>
        <v>7.0426829268292677</v>
      </c>
      <c r="M39" s="329">
        <f t="shared" ca="1" si="37"/>
        <v>6.9573170731707323</v>
      </c>
      <c r="N39" s="328" t="b">
        <f t="shared" si="38"/>
        <v>0</v>
      </c>
      <c r="O39" s="330" t="b">
        <f t="shared" si="39"/>
        <v>0</v>
      </c>
      <c r="P39" s="202" t="str">
        <f t="shared" ca="1" si="40"/>
        <v>DNA_Qubit1</v>
      </c>
      <c r="Q39" s="202" t="str">
        <f t="shared" ca="1" si="41"/>
        <v>F1</v>
      </c>
      <c r="R39" s="67" t="s">
        <v>216</v>
      </c>
      <c r="S39" s="335">
        <v>1</v>
      </c>
      <c r="T39" s="202">
        <f ca="1">IF(X39=DNA_Analyte,VLOOKUP(C39,'Samples Dilution + Norm'!$C$8:$M$103,11,FALSE),IF(X39=RNA_Analyte,VLOOKUP('TSO500 Script'!C39,'Samples Dilution + Norm'!$S$8:$Z$103,8,FALSE)))</f>
        <v>31</v>
      </c>
      <c r="U39" s="196" t="str">
        <f>'TSO500 Booking'!$I$3</f>
        <v>Plate B</v>
      </c>
      <c r="V39" s="195" t="str">
        <f>IF(G39="","",INDEX(Index_sequences[Index plate well],MATCH(V38,Index_sequences[Index plate well],0)+1,1))</f>
        <v>F5</v>
      </c>
      <c r="W39" s="68" t="str">
        <f>INDEX(Index_sequences[[#All],[Index Primer]],MATCH(('TSO500 Script'!U39&amp;"_"&amp;'TSO500 Script'!V39),Index_sequences[[#All],[Plate_well]],0))</f>
        <v>UDP0134</v>
      </c>
      <c r="X39" s="68" t="str">
        <f>IF(NOT(G39=""),'TSO500 Booking'!H46,"")</f>
        <v>TSO500 DNA library prep</v>
      </c>
      <c r="Y39" s="72"/>
      <c r="Z39" s="72" t="s">
        <v>549</v>
      </c>
      <c r="AA39" s="327" t="str">
        <f t="array" aca="1" ref="AA39" ca="1">IF(ROW()-ROW($AA$2:$AA$97)+1&gt;ROWS($AC$2:$AC$97)-
COUNTBLANK($AC$2:$AC$97),"",INDIRECT(ADDRESS(SMALL(
(IF($AC$2:$AC$97&lt;&gt;"",ROW($AC$2:$AC$97),ROW()+ROWS($AC$2:$AC$97))),
ROW()-ROW($AA$2:$AA$97)+1),COLUMN($C$2:$C$97),4)))</f>
        <v/>
      </c>
      <c r="AB39" t="str">
        <f t="array" aca="1" ref="AB39" ca="1">IF(ROW()-ROW($AB$2:$AB$97)+1&gt;ROWS($AD$2:$AD$97)-
COUNTBLANK($AD$2:$AD$97),"",INDIRECT(ADDRESS(SMALL(
(IF($AD$2:$AD$97&lt;&gt;"",ROW($AD$2:$AD$97),ROW()+ROWS($AD$2:$AD$97))),
ROW()-ROW($AB$2:$AB$97)+1),COLUMN($C$2:$C$97),4)))</f>
        <v/>
      </c>
      <c r="AC39" t="str">
        <f t="shared" si="42"/>
        <v/>
      </c>
      <c r="AD39" t="str">
        <f t="shared" si="43"/>
        <v>DF_B2301528-003_UDP0134</v>
      </c>
      <c r="AE39" t="str">
        <f t="shared" si="44"/>
        <v>DF_B2301528-003_DNA_UDP0134</v>
      </c>
      <c r="AI39" s="38" t="str">
        <f ca="1">IF(COUNTIF($AB$2:AB39,AB39)=1,AB39,"")</f>
        <v/>
      </c>
      <c r="AJ39" s="237" t="str">
        <f t="array" aca="1" ref="AJ39" ca="1">IF(ROW()-ROW($AJ$2:$AJ$97)+1&gt;ROWS($AI$2:$AI$97)-
COUNTBLANK($AI$2:$AI$97),"",INDIRECT(ADDRESS(SMALL(
(IF($AI$2:$AI$97&lt;&gt;"",ROW($AI$2:$AI$97),ROW()+ROWS($AI$2:$AI$97))),
ROW()-ROW($AJ$2:$AJ$97)+1),COLUMN($AI$2:$AI$97),4)))</f>
        <v/>
      </c>
      <c r="AK39" s="265" t="s">
        <v>506</v>
      </c>
      <c r="AL39" s="266" t="str">
        <f t="shared" ca="1" si="33"/>
        <v/>
      </c>
      <c r="AM39" s="267" t="str">
        <f t="shared" ca="1" si="20"/>
        <v>_B4</v>
      </c>
      <c r="AO39" s="38" t="str">
        <f ca="1">IF(COUNTIF($AA$2:AA39,AA39)=1,AA39,"")</f>
        <v/>
      </c>
      <c r="AP39" s="39" t="str">
        <f t="array" aca="1" ref="AP39" ca="1">IF(ROW()-ROW($AP$2:$AP$97)+1&gt;ROWS($AO$2:$AO$97)-
COUNTBLANK($AO$2:$AO$97),"",INDIRECT(ADDRESS(SMALL(
(IF($AO$2:$AO$97&lt;&gt;"",ROW($AO$2:$AO$97),ROW()+ROWS($AO$2:$AO$97))),
ROW()-ROW($AP$2:$AP$97)+1),COLUMN($AO$2:$AO$97),4)))</f>
        <v/>
      </c>
      <c r="AQ39" s="265" t="s">
        <v>506</v>
      </c>
      <c r="AR39" s="266" t="str">
        <f t="shared" ca="1" si="32"/>
        <v/>
      </c>
      <c r="AS39" s="267" t="str">
        <f t="shared" ca="1" si="21"/>
        <v>_B4</v>
      </c>
      <c r="AU39" s="308">
        <f ca="1">VLOOKUP(D39,'TSO500 Booking'!$AK$3:$AN$7,2,TRUE)</f>
        <v>10</v>
      </c>
      <c r="AV39" s="309">
        <f ca="1">VLOOKUP(D39,'TSO500 Booking'!$AK$3:$AN$7,3,TRUE)</f>
        <v>3</v>
      </c>
      <c r="AW39" s="309">
        <f ca="1">VLOOKUP(D39,'TSO500 Booking'!$AK$3:$AN$7,4,TRUE)</f>
        <v>27</v>
      </c>
      <c r="AX39" s="310">
        <f t="shared" ca="1" si="22"/>
        <v>6.56</v>
      </c>
      <c r="BC39" s="308" t="s">
        <v>549</v>
      </c>
      <c r="BD39" s="309" t="s">
        <v>1385</v>
      </c>
      <c r="BE39" s="310" t="s">
        <v>673</v>
      </c>
      <c r="BF39" s="308" t="str">
        <f t="shared" ca="1" si="23"/>
        <v/>
      </c>
      <c r="BG39" s="31" t="str">
        <f t="shared" ca="1" si="24"/>
        <v/>
      </c>
      <c r="BH39" s="31" t="str">
        <f t="shared" ca="1" si="25"/>
        <v/>
      </c>
      <c r="BI39" s="87" t="str">
        <f t="shared" ca="1" si="26"/>
        <v/>
      </c>
      <c r="BJ39" s="308" t="str">
        <f t="shared" ca="1" si="27"/>
        <v/>
      </c>
      <c r="BK39" s="86" t="str">
        <f t="shared" ca="1" si="28"/>
        <v/>
      </c>
      <c r="BL39" s="309" t="str">
        <f t="shared" ca="1" si="29"/>
        <v/>
      </c>
      <c r="BM39" s="32" t="str">
        <f t="shared" ca="1" si="30"/>
        <v/>
      </c>
      <c r="BN39" s="322" t="str">
        <f t="shared" ca="1" si="45"/>
        <v>DNA_Qubit1_F1</v>
      </c>
      <c r="BT39" t="str">
        <f t="shared" si="46"/>
        <v>DF_B2301528-003</v>
      </c>
      <c r="BU39" t="str">
        <f t="shared" si="47"/>
        <v>2302738</v>
      </c>
      <c r="BV39" t="str">
        <f t="shared" si="48"/>
        <v>F5</v>
      </c>
      <c r="BW39" t="str">
        <f>INDEX(Index_sequences[[#All],[i7 Index Name]],MATCH('TSO500 Script'!W39,Index_sequences[[#All],[Index Primer]],0))</f>
        <v>i7_UDP0134</v>
      </c>
      <c r="BX39" t="str">
        <f>INDEX(Index_sequences[[#All],[i7 Bases for Sample Sheet]],MATCH('TSO500 Script'!W39,Index_sequences[[#All],[Index Primer]],0))</f>
        <v>TGGTGTTATG</v>
      </c>
      <c r="BY39" t="str">
        <f>INDEX(Index_sequences[[#All],[i5 Index Name]],MATCH('TSO500 Script'!W39,Index_sequences[[#All],[Index Primer]],0))</f>
        <v>i5_UDP0134</v>
      </c>
      <c r="BZ39" t="str">
        <f>INDEX(Index_sequences[[#All],[i5 Bases for Sample Sheet NovaSeq 6000 with v1.0 reagent kits, MiSeq, HiSeq 2000/2500, NextSeq 2000 (Sample Sheet v2)]],MATCH('TSO500 Script'!W39,Index_sequences[[#All],[Index Primer]],0))</f>
        <v>TCCAATTCTA</v>
      </c>
      <c r="CA39" t="str">
        <f>INDEX(Index_sequences[[#All],[i5 Bases for Sample Sheet iSeq, NovaSeq 6000 with v1.5 reagent kits, MiniSeq, NextSeq 500/550, HiSeq 3000/4000/X, NextSeq 2000 (Sample Sheet v1)]],MATCH('TSO500 Script'!W39,Index_sequences[[#All],[Index Primer]],0))</f>
        <v>TAGAATTGGA</v>
      </c>
      <c r="CB39" t="str">
        <f t="shared" si="31"/>
        <v>TSO500 DNA library prep</v>
      </c>
      <c r="CC39" t="str">
        <f t="shared" si="49"/>
        <v>TSO500 DNA library prep_B2301528-003_UDP0134</v>
      </c>
    </row>
    <row r="40" spans="1:81" x14ac:dyDescent="0.25">
      <c r="A40" s="65" t="str">
        <f>IF(NOT(G40=""),MID('TSO500 Booking'!I47,3,7),"")</f>
        <v>2302738</v>
      </c>
      <c r="B40" t="str">
        <f>CONCATENATE(LEFT('TSO500 Booking'!C47),LEFT('TSO500 Booking'!D47))</f>
        <v>JM</v>
      </c>
      <c r="C40" s="73" t="str">
        <f>IF('TSO500 Booking'!J47="","",'TSO500 Booking'!J47)</f>
        <v>B2301729-003</v>
      </c>
      <c r="D40" s="66">
        <f ca="1">IF(X40=DNA_Analyte,VLOOKUP(C40,'Samples Dilution + Norm'!$C$8:$E$103,3,FALSE),IF(X40=RNA_Analyte,VLOOKUP('TSO500 Script'!C40,'Samples Dilution + Norm'!$S$8:$U$103,3,FALSE)))</f>
        <v>125</v>
      </c>
      <c r="E40" s="302" t="str">
        <f ca="1">IF(X40='Samples Dilution + Norm'!$A$2,VLOOKUP('TSO500 Script'!C40,'TSO500 Script'!$AJ$2:$AM$97,2,FALSE),IF('TSO500 Script'!X40='Samples Dilution + Norm'!$Q$2,VLOOKUP('TSO500 Script'!C40,'TSO500 Script'!AP40:AS135,2,FALSE)))</f>
        <v>C2</v>
      </c>
      <c r="F40" s="202" t="str">
        <f ca="1">IF(X40='Samples Dilution + Norm'!$A$2,VLOOKUP('TSO500 Script'!C40,'TSO500 Script'!$AJ$2:$AM$97,3,FALSE),IF('TSO500 Script'!X40='Samples Dilution + Norm'!$Q$2,VLOOKUP('TSO500 Script'!C40,'TSO500 Script'!AP40:AS135,3,FALSE)))</f>
        <v>DNA Stock Plate 1</v>
      </c>
      <c r="G40" s="71" t="str">
        <f>CONCATENATE('TSO500 Booking'!A47,'TSO500 Booking'!B47)</f>
        <v>G5</v>
      </c>
      <c r="H40" s="196" t="str">
        <f t="shared" si="34"/>
        <v>DNA DILUTION</v>
      </c>
      <c r="I40" s="199" t="str">
        <f t="shared" ca="1" si="35"/>
        <v>G1</v>
      </c>
      <c r="J40" s="362">
        <f t="shared" ca="1" si="17"/>
        <v>3</v>
      </c>
      <c r="K40" s="362">
        <f t="shared" ca="1" si="18"/>
        <v>27</v>
      </c>
      <c r="L40" s="363">
        <f t="shared" ca="1" si="36"/>
        <v>3.6959999999999997</v>
      </c>
      <c r="M40" s="329">
        <f t="shared" ca="1" si="37"/>
        <v>10.304</v>
      </c>
      <c r="N40" s="328" t="b">
        <f t="shared" si="38"/>
        <v>0</v>
      </c>
      <c r="O40" s="330" t="b">
        <f t="shared" si="39"/>
        <v>0</v>
      </c>
      <c r="P40" s="202" t="str">
        <f t="shared" ca="1" si="40"/>
        <v>DNA_Qubit1</v>
      </c>
      <c r="Q40" s="202" t="str">
        <f t="shared" ca="1" si="41"/>
        <v>G1</v>
      </c>
      <c r="R40" s="67" t="s">
        <v>216</v>
      </c>
      <c r="S40" s="335">
        <v>1</v>
      </c>
      <c r="T40" s="202">
        <f ca="1">IF(X40=DNA_Analyte,VLOOKUP(C40,'Samples Dilution + Norm'!$C$8:$M$103,11,FALSE),IF(X40=RNA_Analyte,VLOOKUP('TSO500 Script'!C40,'Samples Dilution + Norm'!$S$8:$Z$103,8,FALSE)))</f>
        <v>23</v>
      </c>
      <c r="U40" s="196" t="str">
        <f>'TSO500 Booking'!$I$3</f>
        <v>Plate B</v>
      </c>
      <c r="V40" s="195" t="str">
        <f>IF(G40="","",INDEX(Index_sequences[Index plate well],MATCH(V39,Index_sequences[Index plate well],0)+1,1))</f>
        <v>G5</v>
      </c>
      <c r="W40" s="68" t="str">
        <f>INDEX(Index_sequences[[#All],[Index Primer]],MATCH(('TSO500 Script'!U40&amp;"_"&amp;'TSO500 Script'!V40),Index_sequences[[#All],[Plate_well]],0))</f>
        <v>UDP0135</v>
      </c>
      <c r="X40" s="68" t="str">
        <f>IF(NOT(G40=""),'TSO500 Booking'!H47,"")</f>
        <v>TSO500 DNA library prep</v>
      </c>
      <c r="Y40" s="72"/>
      <c r="Z40" s="72" t="s">
        <v>553</v>
      </c>
      <c r="AA40" s="327" t="str">
        <f t="array" aca="1" ref="AA40" ca="1">IF(ROW()-ROW($AA$2:$AA$97)+1&gt;ROWS($AC$2:$AC$97)-
COUNTBLANK($AC$2:$AC$97),"",INDIRECT(ADDRESS(SMALL(
(IF($AC$2:$AC$97&lt;&gt;"",ROW($AC$2:$AC$97),ROW()+ROWS($AC$2:$AC$97))),
ROW()-ROW($AA$2:$AA$97)+1),COLUMN($C$2:$C$97),4)))</f>
        <v/>
      </c>
      <c r="AB40" t="str">
        <f t="array" aca="1" ref="AB40" ca="1">IF(ROW()-ROW($AB$2:$AB$97)+1&gt;ROWS($AD$2:$AD$97)-
COUNTBLANK($AD$2:$AD$97),"",INDIRECT(ADDRESS(SMALL(
(IF($AD$2:$AD$97&lt;&gt;"",ROW($AD$2:$AD$97),ROW()+ROWS($AD$2:$AD$97))),
ROW()-ROW($AB$2:$AB$97)+1),COLUMN($C$2:$C$97),4)))</f>
        <v/>
      </c>
      <c r="AC40" t="str">
        <f t="shared" si="42"/>
        <v/>
      </c>
      <c r="AD40" t="str">
        <f t="shared" si="43"/>
        <v>JM_B2301729-003_UDP0135</v>
      </c>
      <c r="AE40" t="str">
        <f t="shared" si="44"/>
        <v>JM_B2301729-003_DNA_UDP0135</v>
      </c>
      <c r="AI40" s="38" t="str">
        <f ca="1">IF(COUNTIF($AB$2:AB40,AB40)=1,AB40,"")</f>
        <v/>
      </c>
      <c r="AJ40" s="237" t="str">
        <f t="array" aca="1" ref="AJ40" ca="1">IF(ROW()-ROW($AJ$2:$AJ$97)+1&gt;ROWS($AI$2:$AI$97)-
COUNTBLANK($AI$2:$AI$97),"",INDIRECT(ADDRESS(SMALL(
(IF($AI$2:$AI$97&lt;&gt;"",ROW($AI$2:$AI$97),ROW()+ROWS($AI$2:$AI$97))),
ROW()-ROW($AJ$2:$AJ$97)+1),COLUMN($AI$2:$AI$97),4)))</f>
        <v/>
      </c>
      <c r="AK40" s="265" t="s">
        <v>510</v>
      </c>
      <c r="AL40" s="266" t="str">
        <f t="shared" ca="1" si="33"/>
        <v/>
      </c>
      <c r="AM40" s="267" t="str">
        <f t="shared" ca="1" si="20"/>
        <v>_C4</v>
      </c>
      <c r="AO40" s="38" t="str">
        <f ca="1">IF(COUNTIF($AA$2:AA40,AA40)=1,AA40,"")</f>
        <v/>
      </c>
      <c r="AP40" s="39" t="str">
        <f t="array" aca="1" ref="AP40" ca="1">IF(ROW()-ROW($AP$2:$AP$97)+1&gt;ROWS($AO$2:$AO$97)-
COUNTBLANK($AO$2:$AO$97),"",INDIRECT(ADDRESS(SMALL(
(IF($AO$2:$AO$97&lt;&gt;"",ROW($AO$2:$AO$97),ROW()+ROWS($AO$2:$AO$97))),
ROW()-ROW($AP$2:$AP$97)+1),COLUMN($AO$2:$AO$97),4)))</f>
        <v/>
      </c>
      <c r="AQ40" s="265" t="s">
        <v>510</v>
      </c>
      <c r="AR40" s="266" t="str">
        <f t="shared" ca="1" si="32"/>
        <v/>
      </c>
      <c r="AS40" s="267" t="str">
        <f t="shared" ca="1" si="21"/>
        <v>_C4</v>
      </c>
      <c r="AU40" s="308">
        <f ca="1">VLOOKUP(D40,'TSO500 Booking'!$AK$3:$AN$7,2,TRUE)</f>
        <v>10</v>
      </c>
      <c r="AV40" s="309">
        <f ca="1">VLOOKUP(D40,'TSO500 Booking'!$AK$3:$AN$7,3,TRUE)</f>
        <v>3</v>
      </c>
      <c r="AW40" s="309">
        <f ca="1">VLOOKUP(D40,'TSO500 Booking'!$AK$3:$AN$7,4,TRUE)</f>
        <v>27</v>
      </c>
      <c r="AX40" s="310">
        <f t="shared" ca="1" si="22"/>
        <v>12.5</v>
      </c>
      <c r="BC40" s="308" t="s">
        <v>553</v>
      </c>
      <c r="BD40" s="309" t="s">
        <v>1385</v>
      </c>
      <c r="BE40" s="310" t="s">
        <v>676</v>
      </c>
      <c r="BF40" s="308" t="str">
        <f t="shared" ca="1" si="23"/>
        <v/>
      </c>
      <c r="BG40" s="31" t="str">
        <f t="shared" ca="1" si="24"/>
        <v/>
      </c>
      <c r="BH40" s="31" t="str">
        <f t="shared" ca="1" si="25"/>
        <v/>
      </c>
      <c r="BI40" s="87" t="str">
        <f t="shared" ca="1" si="26"/>
        <v/>
      </c>
      <c r="BJ40" s="308" t="str">
        <f t="shared" ca="1" si="27"/>
        <v/>
      </c>
      <c r="BK40" s="86" t="str">
        <f t="shared" ca="1" si="28"/>
        <v/>
      </c>
      <c r="BL40" s="309" t="str">
        <f t="shared" ca="1" si="29"/>
        <v/>
      </c>
      <c r="BM40" s="32" t="str">
        <f t="shared" ca="1" si="30"/>
        <v/>
      </c>
      <c r="BN40" s="322" t="str">
        <f t="shared" ca="1" si="45"/>
        <v>DNA_Qubit1_G1</v>
      </c>
      <c r="BT40" t="str">
        <f t="shared" si="46"/>
        <v>JM_B2301729-003</v>
      </c>
      <c r="BU40" t="str">
        <f t="shared" si="47"/>
        <v>2302738</v>
      </c>
      <c r="BV40" t="str">
        <f t="shared" si="48"/>
        <v>G5</v>
      </c>
      <c r="BW40" t="str">
        <f>INDEX(Index_sequences[[#All],[i7 Index Name]],MATCH('TSO500 Script'!W40,Index_sequences[[#All],[Index Primer]],0))</f>
        <v>i7_UDP0135</v>
      </c>
      <c r="BX40" t="str">
        <f>INDEX(Index_sequences[[#All],[i7 Bases for Sample Sheet]],MATCH('TSO500 Script'!W40,Index_sequences[[#All],[Index Primer]],0))</f>
        <v>TGGCCTCTGT</v>
      </c>
      <c r="BY40" t="str">
        <f>INDEX(Index_sequences[[#All],[i5 Index Name]],MATCH('TSO500 Script'!W40,Index_sequences[[#All],[Index Primer]],0))</f>
        <v>i5_UDP0135</v>
      </c>
      <c r="BZ40" t="str">
        <f>INDEX(Index_sequences[[#All],[i5 Bases for Sample Sheet NovaSeq 6000 with v1.0 reagent kits, MiSeq, HiSeq 2000/2500, NextSeq 2000 (Sample Sheet v2)]],MATCH('TSO500 Script'!W40,Index_sequences[[#All],[Index Primer]],0))</f>
        <v>TGAGACAGCG</v>
      </c>
      <c r="CA40" t="str">
        <f>INDEX(Index_sequences[[#All],[i5 Bases for Sample Sheet iSeq, NovaSeq 6000 with v1.5 reagent kits, MiniSeq, NextSeq 500/550, HiSeq 3000/4000/X, NextSeq 2000 (Sample Sheet v1)]],MATCH('TSO500 Script'!W40,Index_sequences[[#All],[Index Primer]],0))</f>
        <v>CGCTGTCTCA</v>
      </c>
      <c r="CB40" t="str">
        <f t="shared" si="31"/>
        <v>TSO500 DNA library prep</v>
      </c>
      <c r="CC40" t="str">
        <f t="shared" si="49"/>
        <v>TSO500 DNA library prep_B2301729-003_UDP0135</v>
      </c>
    </row>
    <row r="41" spans="1:81" x14ac:dyDescent="0.25">
      <c r="A41" s="65" t="str">
        <f>IF(NOT(G41=""),MID('TSO500 Booking'!I48,3,7),"")</f>
        <v>2302738</v>
      </c>
      <c r="B41" t="str">
        <f>CONCATENATE(LEFT('TSO500 Booking'!C48),LEFT('TSO500 Booking'!D48))</f>
        <v>RN</v>
      </c>
      <c r="C41" s="73" t="str">
        <f>IF('TSO500 Booking'!J48="","",'TSO500 Booking'!J48)</f>
        <v>B2302804-003</v>
      </c>
      <c r="D41" s="66">
        <f ca="1">IF(X41=DNA_Analyte,VLOOKUP(C41,'Samples Dilution + Norm'!$C$8:$E$103,3,FALSE),IF(X41=RNA_Analyte,VLOOKUP('TSO500 Script'!C41,'Samples Dilution + Norm'!$S$8:$U$103,3,FALSE)))</f>
        <v>122</v>
      </c>
      <c r="E41" s="302" t="str">
        <f ca="1">IF(X41='Samples Dilution + Norm'!$A$2,VLOOKUP('TSO500 Script'!C41,'TSO500 Script'!$AJ$2:$AM$97,2,FALSE),IF('TSO500 Script'!X41='Samples Dilution + Norm'!$Q$2,VLOOKUP('TSO500 Script'!C41,'TSO500 Script'!AP41:AS136,2,FALSE)))</f>
        <v>D2</v>
      </c>
      <c r="F41" s="202" t="str">
        <f ca="1">IF(X41='Samples Dilution + Norm'!$A$2,VLOOKUP('TSO500 Script'!C41,'TSO500 Script'!$AJ$2:$AM$97,3,FALSE),IF('TSO500 Script'!X41='Samples Dilution + Norm'!$Q$2,VLOOKUP('TSO500 Script'!C41,'TSO500 Script'!AP41:AS136,3,FALSE)))</f>
        <v>DNA Stock Plate 1</v>
      </c>
      <c r="G41" s="71" t="str">
        <f>CONCATENATE('TSO500 Booking'!A48,'TSO500 Booking'!B48)</f>
        <v>H5</v>
      </c>
      <c r="H41" s="196" t="str">
        <f t="shared" si="34"/>
        <v>DNA DILUTION</v>
      </c>
      <c r="I41" s="199" t="str">
        <f t="shared" ca="1" si="35"/>
        <v>H1</v>
      </c>
      <c r="J41" s="362">
        <f t="shared" ca="1" si="17"/>
        <v>3</v>
      </c>
      <c r="K41" s="362">
        <f t="shared" ca="1" si="18"/>
        <v>27</v>
      </c>
      <c r="L41" s="363">
        <f t="shared" ca="1" si="36"/>
        <v>3.7868852459016393</v>
      </c>
      <c r="M41" s="329">
        <f t="shared" ca="1" si="37"/>
        <v>10.21311475409836</v>
      </c>
      <c r="N41" s="328" t="b">
        <f t="shared" si="38"/>
        <v>0</v>
      </c>
      <c r="O41" s="330" t="b">
        <f t="shared" si="39"/>
        <v>0</v>
      </c>
      <c r="P41" s="202" t="str">
        <f t="shared" ca="1" si="40"/>
        <v>DNA_Qubit1</v>
      </c>
      <c r="Q41" s="202" t="str">
        <f t="shared" ca="1" si="41"/>
        <v>H1</v>
      </c>
      <c r="R41" s="67" t="s">
        <v>216</v>
      </c>
      <c r="S41" s="335">
        <v>1</v>
      </c>
      <c r="T41" s="202">
        <f ca="1">IF(X41=DNA_Analyte,VLOOKUP(C41,'Samples Dilution + Norm'!$C$8:$M$103,11,FALSE),IF(X41=RNA_Analyte,VLOOKUP('TSO500 Script'!C41,'Samples Dilution + Norm'!$S$8:$Z$103,8,FALSE)))</f>
        <v>16.899999999999999</v>
      </c>
      <c r="U41" s="196" t="str">
        <f>'TSO500 Booking'!$I$3</f>
        <v>Plate B</v>
      </c>
      <c r="V41" s="195" t="str">
        <f>IF(G41="","",INDEX(Index_sequences[Index plate well],MATCH(V40,Index_sequences[Index plate well],0)+1,1))</f>
        <v>H5</v>
      </c>
      <c r="W41" s="68" t="str">
        <f>INDEX(Index_sequences[[#All],[Index Primer]],MATCH(('TSO500 Script'!U41&amp;"_"&amp;'TSO500 Script'!V41),Index_sequences[[#All],[Plate_well]],0))</f>
        <v>UDP0136</v>
      </c>
      <c r="X41" s="68" t="str">
        <f>IF(NOT(G41=""),'TSO500 Booking'!H48,"")</f>
        <v>TSO500 DNA library prep</v>
      </c>
      <c r="Y41" s="72"/>
      <c r="Z41" s="72" t="s">
        <v>557</v>
      </c>
      <c r="AA41" s="327" t="str">
        <f t="array" aca="1" ref="AA41" ca="1">IF(ROW()-ROW($AA$2:$AA$97)+1&gt;ROWS($AC$2:$AC$97)-
COUNTBLANK($AC$2:$AC$97),"",INDIRECT(ADDRESS(SMALL(
(IF($AC$2:$AC$97&lt;&gt;"",ROW($AC$2:$AC$97),ROW()+ROWS($AC$2:$AC$97))),
ROW()-ROW($AA$2:$AA$97)+1),COLUMN($C$2:$C$97),4)))</f>
        <v/>
      </c>
      <c r="AB41" t="str">
        <f t="array" aca="1" ref="AB41" ca="1">IF(ROW()-ROW($AB$2:$AB$97)+1&gt;ROWS($AD$2:$AD$97)-
COUNTBLANK($AD$2:$AD$97),"",INDIRECT(ADDRESS(SMALL(
(IF($AD$2:$AD$97&lt;&gt;"",ROW($AD$2:$AD$97),ROW()+ROWS($AD$2:$AD$97))),
ROW()-ROW($AB$2:$AB$97)+1),COLUMN($C$2:$C$97),4)))</f>
        <v/>
      </c>
      <c r="AC41" t="str">
        <f t="shared" si="42"/>
        <v/>
      </c>
      <c r="AD41" t="str">
        <f t="shared" si="43"/>
        <v>RN_B2302804-003_UDP0136</v>
      </c>
      <c r="AE41" t="str">
        <f t="shared" si="44"/>
        <v>RN_B2302804-003_DNA_UDP0136</v>
      </c>
      <c r="AI41" s="38" t="str">
        <f ca="1">IF(COUNTIF($AB$2:AB41,AB41)=1,AB41,"")</f>
        <v/>
      </c>
      <c r="AJ41" s="237" t="str">
        <f t="array" aca="1" ref="AJ41" ca="1">IF(ROW()-ROW($AJ$2:$AJ$97)+1&gt;ROWS($AI$2:$AI$97)-
COUNTBLANK($AI$2:$AI$97),"",INDIRECT(ADDRESS(SMALL(
(IF($AI$2:$AI$97&lt;&gt;"",ROW($AI$2:$AI$97),ROW()+ROWS($AI$2:$AI$97))),
ROW()-ROW($AJ$2:$AJ$97)+1),COLUMN($AI$2:$AI$97),4)))</f>
        <v/>
      </c>
      <c r="AK41" s="265" t="s">
        <v>514</v>
      </c>
      <c r="AL41" s="266" t="str">
        <f t="shared" ca="1" si="33"/>
        <v/>
      </c>
      <c r="AM41" s="267" t="str">
        <f t="shared" ca="1" si="20"/>
        <v>_D4</v>
      </c>
      <c r="AO41" s="38" t="str">
        <f ca="1">IF(COUNTIF($AA$2:AA41,AA41)=1,AA41,"")</f>
        <v/>
      </c>
      <c r="AP41" s="39" t="str">
        <f t="array" aca="1" ref="AP41" ca="1">IF(ROW()-ROW($AP$2:$AP$97)+1&gt;ROWS($AO$2:$AO$97)-
COUNTBLANK($AO$2:$AO$97),"",INDIRECT(ADDRESS(SMALL(
(IF($AO$2:$AO$97&lt;&gt;"",ROW($AO$2:$AO$97),ROW()+ROWS($AO$2:$AO$97))),
ROW()-ROW($AP$2:$AP$97)+1),COLUMN($AO$2:$AO$97),4)))</f>
        <v/>
      </c>
      <c r="AQ41" s="265" t="s">
        <v>514</v>
      </c>
      <c r="AR41" s="266" t="str">
        <f t="shared" ca="1" si="32"/>
        <v/>
      </c>
      <c r="AS41" s="267" t="str">
        <f t="shared" ca="1" si="21"/>
        <v>_D4</v>
      </c>
      <c r="AU41" s="308">
        <f ca="1">VLOOKUP(D41,'TSO500 Booking'!$AK$3:$AN$7,2,TRUE)</f>
        <v>10</v>
      </c>
      <c r="AV41" s="309">
        <f ca="1">VLOOKUP(D41,'TSO500 Booking'!$AK$3:$AN$7,3,TRUE)</f>
        <v>3</v>
      </c>
      <c r="AW41" s="309">
        <f ca="1">VLOOKUP(D41,'TSO500 Booking'!$AK$3:$AN$7,4,TRUE)</f>
        <v>27</v>
      </c>
      <c r="AX41" s="310">
        <f t="shared" ca="1" si="22"/>
        <v>12.2</v>
      </c>
      <c r="BC41" s="308" t="s">
        <v>557</v>
      </c>
      <c r="BD41" s="309" t="s">
        <v>1385</v>
      </c>
      <c r="BE41" s="310" t="s">
        <v>680</v>
      </c>
      <c r="BF41" s="308" t="str">
        <f t="shared" ca="1" si="23"/>
        <v/>
      </c>
      <c r="BG41" s="31" t="str">
        <f t="shared" ca="1" si="24"/>
        <v/>
      </c>
      <c r="BH41" s="31" t="str">
        <f t="shared" ca="1" si="25"/>
        <v/>
      </c>
      <c r="BI41" s="87" t="str">
        <f t="shared" ca="1" si="26"/>
        <v/>
      </c>
      <c r="BJ41" s="308" t="str">
        <f t="shared" ca="1" si="27"/>
        <v/>
      </c>
      <c r="BK41" s="86" t="str">
        <f t="shared" ca="1" si="28"/>
        <v/>
      </c>
      <c r="BL41" s="309" t="str">
        <f t="shared" ca="1" si="29"/>
        <v/>
      </c>
      <c r="BM41" s="32" t="str">
        <f t="shared" ca="1" si="30"/>
        <v/>
      </c>
      <c r="BN41" s="322" t="str">
        <f t="shared" ca="1" si="45"/>
        <v>DNA_Qubit1_H1</v>
      </c>
      <c r="BT41" t="str">
        <f t="shared" si="46"/>
        <v>RN_B2302804-003</v>
      </c>
      <c r="BU41" t="str">
        <f t="shared" si="47"/>
        <v>2302738</v>
      </c>
      <c r="BV41" t="str">
        <f t="shared" si="48"/>
        <v>H5</v>
      </c>
      <c r="BW41" t="str">
        <f>INDEX(Index_sequences[[#All],[i7 Index Name]],MATCH('TSO500 Script'!W41,Index_sequences[[#All],[Index Primer]],0))</f>
        <v>i7_UDP0136</v>
      </c>
      <c r="BX41" t="str">
        <f>INDEX(Index_sequences[[#All],[i7 Bases for Sample Sheet]],MATCH('TSO500 Script'!W41,Index_sequences[[#All],[Index Primer]],0))</f>
        <v>CCAGGCACCA</v>
      </c>
      <c r="BY41" t="str">
        <f>INDEX(Index_sequences[[#All],[i5 Index Name]],MATCH('TSO500 Script'!W41,Index_sequences[[#All],[Index Primer]],0))</f>
        <v>i5_UDP0136</v>
      </c>
      <c r="BZ41" t="str">
        <f>INDEX(Index_sequences[[#All],[i5 Bases for Sample Sheet NovaSeq 6000 with v1.0 reagent kits, MiSeq, HiSeq 2000/2500, NextSeq 2000 (Sample Sheet v2)]],MATCH('TSO500 Script'!W41,Index_sequences[[#All],[Index Primer]],0))</f>
        <v>ACGCTAATTA</v>
      </c>
      <c r="CA41" t="str">
        <f>INDEX(Index_sequences[[#All],[i5 Bases for Sample Sheet iSeq, NovaSeq 6000 with v1.5 reagent kits, MiniSeq, NextSeq 500/550, HiSeq 3000/4000/X, NextSeq 2000 (Sample Sheet v1)]],MATCH('TSO500 Script'!W41,Index_sequences[[#All],[Index Primer]],0))</f>
        <v>TAATTAGCGT</v>
      </c>
      <c r="CB41" t="str">
        <f t="shared" si="31"/>
        <v>TSO500 DNA library prep</v>
      </c>
      <c r="CC41" t="str">
        <f t="shared" si="49"/>
        <v>TSO500 DNA library prep_B2302804-003_UDP0136</v>
      </c>
    </row>
    <row r="42" spans="1:81" x14ac:dyDescent="0.25">
      <c r="A42" s="65" t="str">
        <f>IF(NOT(G42=""),MID('TSO500 Booking'!I49,3,7),"")</f>
        <v>2302738</v>
      </c>
      <c r="B42" t="str">
        <f>CONCATENATE(LEFT('TSO500 Booking'!C49),LEFT('TSO500 Booking'!D49))</f>
        <v>EB</v>
      </c>
      <c r="C42" s="73" t="str">
        <f>IF('TSO500 Booking'!J49="","",'TSO500 Booking'!J49)</f>
        <v>B2302837-003</v>
      </c>
      <c r="D42" s="66">
        <f ca="1">IF(X42=DNA_Analyte,VLOOKUP(C42,'Samples Dilution + Norm'!$C$8:$E$103,3,FALSE),IF(X42=RNA_Analyte,VLOOKUP('TSO500 Script'!C42,'Samples Dilution + Norm'!$S$8:$U$103,3,FALSE)))</f>
        <v>96.8</v>
      </c>
      <c r="E42" s="302" t="str">
        <f ca="1">IF(X42='Samples Dilution + Norm'!$A$2,VLOOKUP('TSO500 Script'!C42,'TSO500 Script'!$AJ$2:$AM$97,2,FALSE),IF('TSO500 Script'!X42='Samples Dilution + Norm'!$Q$2,VLOOKUP('TSO500 Script'!C42,'TSO500 Script'!AP42:AS137,2,FALSE)))</f>
        <v>A3</v>
      </c>
      <c r="F42" s="202" t="str">
        <f ca="1">IF(X42='Samples Dilution + Norm'!$A$2,VLOOKUP('TSO500 Script'!C42,'TSO500 Script'!$AJ$2:$AM$97,3,FALSE),IF('TSO500 Script'!X42='Samples Dilution + Norm'!$Q$2,VLOOKUP('TSO500 Script'!C42,'TSO500 Script'!AP42:AS137,3,FALSE)))</f>
        <v>DNA Stock Plate 1</v>
      </c>
      <c r="G42" s="71" t="str">
        <f>CONCATENATE('TSO500 Booking'!A49,'TSO500 Booking'!B49)</f>
        <v>A6</v>
      </c>
      <c r="H42" s="196" t="str">
        <f t="shared" si="34"/>
        <v>DNA DILUTION</v>
      </c>
      <c r="I42" s="199" t="str">
        <f t="shared" ca="1" si="35"/>
        <v>A2</v>
      </c>
      <c r="J42" s="362">
        <f t="shared" ca="1" si="17"/>
        <v>3</v>
      </c>
      <c r="K42" s="362">
        <f t="shared" ca="1" si="18"/>
        <v>27</v>
      </c>
      <c r="L42" s="363">
        <f t="shared" ca="1" si="36"/>
        <v>4.7727272727272725</v>
      </c>
      <c r="M42" s="329">
        <f t="shared" ca="1" si="37"/>
        <v>9.2272727272727266</v>
      </c>
      <c r="N42" s="328" t="b">
        <f t="shared" si="38"/>
        <v>0</v>
      </c>
      <c r="O42" s="330" t="b">
        <f t="shared" si="39"/>
        <v>0</v>
      </c>
      <c r="P42" s="202" t="str">
        <f t="shared" ca="1" si="40"/>
        <v>DNA_Qubit1</v>
      </c>
      <c r="Q42" s="202" t="str">
        <f t="shared" ca="1" si="41"/>
        <v>A3</v>
      </c>
      <c r="R42" s="67" t="s">
        <v>216</v>
      </c>
      <c r="S42" s="335">
        <v>1</v>
      </c>
      <c r="T42" s="202">
        <f ca="1">IF(X42=DNA_Analyte,VLOOKUP(C42,'Samples Dilution + Norm'!$C$8:$M$103,11,FALSE),IF(X42=RNA_Analyte,VLOOKUP('TSO500 Script'!C42,'Samples Dilution + Norm'!$S$8:$Z$103,8,FALSE)))</f>
        <v>18.600000000000001</v>
      </c>
      <c r="U42" s="196" t="str">
        <f>'TSO500 Booking'!$I$3</f>
        <v>Plate B</v>
      </c>
      <c r="V42" s="195" t="str">
        <f>IF(G42="","",INDEX(Index_sequences[Index plate well],MATCH(V41,Index_sequences[Index plate well],0)+1,1))</f>
        <v>A6</v>
      </c>
      <c r="W42" s="68" t="str">
        <f>INDEX(Index_sequences[[#All],[Index Primer]],MATCH(('TSO500 Script'!U42&amp;"_"&amp;'TSO500 Script'!V42),Index_sequences[[#All],[Plate_well]],0))</f>
        <v>UDP0137</v>
      </c>
      <c r="X42" s="68" t="str">
        <f>IF(NOT(G42=""),'TSO500 Booking'!H49,"")</f>
        <v>TSO500 DNA library prep</v>
      </c>
      <c r="Y42" s="72"/>
      <c r="Z42" s="72" t="s">
        <v>561</v>
      </c>
      <c r="AA42" s="327" t="str">
        <f t="array" aca="1" ref="AA42" ca="1">IF(ROW()-ROW($AA$2:$AA$97)+1&gt;ROWS($AC$2:$AC$97)-
COUNTBLANK($AC$2:$AC$97),"",INDIRECT(ADDRESS(SMALL(
(IF($AC$2:$AC$97&lt;&gt;"",ROW($AC$2:$AC$97),ROW()+ROWS($AC$2:$AC$97))),
ROW()-ROW($AA$2:$AA$97)+1),COLUMN($C$2:$C$97),4)))</f>
        <v/>
      </c>
      <c r="AB42" t="str">
        <f t="array" aca="1" ref="AB42" ca="1">IF(ROW()-ROW($AB$2:$AB$97)+1&gt;ROWS($AD$2:$AD$97)-
COUNTBLANK($AD$2:$AD$97),"",INDIRECT(ADDRESS(SMALL(
(IF($AD$2:$AD$97&lt;&gt;"",ROW($AD$2:$AD$97),ROW()+ROWS($AD$2:$AD$97))),
ROW()-ROW($AB$2:$AB$97)+1),COLUMN($C$2:$C$97),4)))</f>
        <v/>
      </c>
      <c r="AC42" t="str">
        <f t="shared" si="42"/>
        <v/>
      </c>
      <c r="AD42" t="str">
        <f t="shared" si="43"/>
        <v>EB_B2302837-003_UDP0137</v>
      </c>
      <c r="AE42" t="str">
        <f t="shared" si="44"/>
        <v>EB_B2302837-003_DNA_UDP0137</v>
      </c>
      <c r="AI42" s="38" t="str">
        <f ca="1">IF(COUNTIF($AB$2:AB42,AB42)=1,AB42,"")</f>
        <v/>
      </c>
      <c r="AJ42" s="237" t="str">
        <f t="array" aca="1" ref="AJ42" ca="1">IF(ROW()-ROW($AJ$2:$AJ$97)+1&gt;ROWS($AI$2:$AI$97)-
COUNTBLANK($AI$2:$AI$97),"",INDIRECT(ADDRESS(SMALL(
(IF($AI$2:$AI$97&lt;&gt;"",ROW($AI$2:$AI$97),ROW()+ROWS($AI$2:$AI$97))),
ROW()-ROW($AJ$2:$AJ$97)+1),COLUMN($AI$2:$AI$97),4)))</f>
        <v/>
      </c>
      <c r="AK42" s="265" t="s">
        <v>530</v>
      </c>
      <c r="AL42" s="266" t="str">
        <f t="shared" ca="1" si="33"/>
        <v/>
      </c>
      <c r="AM42" s="267" t="str">
        <f t="shared" ca="1" si="20"/>
        <v>_A5</v>
      </c>
      <c r="AO42" s="38" t="str">
        <f ca="1">IF(COUNTIF($AA$2:AA42,AA42)=1,AA42,"")</f>
        <v/>
      </c>
      <c r="AP42" s="39" t="str">
        <f t="array" aca="1" ref="AP42" ca="1">IF(ROW()-ROW($AP$2:$AP$97)+1&gt;ROWS($AO$2:$AO$97)-
COUNTBLANK($AO$2:$AO$97),"",INDIRECT(ADDRESS(SMALL(
(IF($AO$2:$AO$97&lt;&gt;"",ROW($AO$2:$AO$97),ROW()+ROWS($AO$2:$AO$97))),
ROW()-ROW($AP$2:$AP$97)+1),COLUMN($AO$2:$AO$97),4)))</f>
        <v/>
      </c>
      <c r="AQ42" s="265" t="s">
        <v>530</v>
      </c>
      <c r="AR42" s="266" t="str">
        <f t="shared" ca="1" si="32"/>
        <v/>
      </c>
      <c r="AS42" s="267" t="str">
        <f t="shared" ca="1" si="21"/>
        <v>_A5</v>
      </c>
      <c r="AU42" s="308">
        <f ca="1">VLOOKUP(D42,'TSO500 Booking'!$AK$3:$AN$7,2,TRUE)</f>
        <v>10</v>
      </c>
      <c r="AV42" s="309">
        <f ca="1">VLOOKUP(D42,'TSO500 Booking'!$AK$3:$AN$7,3,TRUE)</f>
        <v>3</v>
      </c>
      <c r="AW42" s="309">
        <f ca="1">VLOOKUP(D42,'TSO500 Booking'!$AK$3:$AN$7,4,TRUE)</f>
        <v>27</v>
      </c>
      <c r="AX42" s="310">
        <f t="shared" ca="1" si="22"/>
        <v>9.68</v>
      </c>
      <c r="BC42" s="308" t="s">
        <v>561</v>
      </c>
      <c r="BD42" s="309" t="s">
        <v>1385</v>
      </c>
      <c r="BE42" s="310" t="s">
        <v>712</v>
      </c>
      <c r="BF42" s="308" t="str">
        <f t="shared" ca="1" si="23"/>
        <v/>
      </c>
      <c r="BG42" s="31" t="str">
        <f t="shared" ca="1" si="24"/>
        <v/>
      </c>
      <c r="BH42" s="31" t="str">
        <f t="shared" ca="1" si="25"/>
        <v/>
      </c>
      <c r="BI42" s="87" t="str">
        <f t="shared" ca="1" si="26"/>
        <v/>
      </c>
      <c r="BJ42" s="308" t="str">
        <f t="shared" ca="1" si="27"/>
        <v/>
      </c>
      <c r="BK42" s="86" t="str">
        <f t="shared" ca="1" si="28"/>
        <v/>
      </c>
      <c r="BL42" s="309" t="str">
        <f t="shared" ca="1" si="29"/>
        <v/>
      </c>
      <c r="BM42" s="32" t="str">
        <f t="shared" ca="1" si="30"/>
        <v/>
      </c>
      <c r="BN42" s="322" t="str">
        <f t="shared" ca="1" si="45"/>
        <v>DNA_Qubit1_A3</v>
      </c>
      <c r="BT42" t="str">
        <f t="shared" si="46"/>
        <v>EB_B2302837-003</v>
      </c>
      <c r="BU42" t="str">
        <f t="shared" si="47"/>
        <v>2302738</v>
      </c>
      <c r="BV42" t="str">
        <f t="shared" si="48"/>
        <v>A6</v>
      </c>
      <c r="BW42" t="str">
        <f>INDEX(Index_sequences[[#All],[i7 Index Name]],MATCH('TSO500 Script'!W42,Index_sequences[[#All],[Index Primer]],0))</f>
        <v>i7_UDP0137</v>
      </c>
      <c r="BX42" t="str">
        <f>INDEX(Index_sequences[[#All],[i7 Bases for Sample Sheet]],MATCH('TSO500 Script'!W42,Index_sequences[[#All],[Index Primer]],0))</f>
        <v>CCGGTTCCTA</v>
      </c>
      <c r="BY42" t="str">
        <f>INDEX(Index_sequences[[#All],[i5 Index Name]],MATCH('TSO500 Script'!W42,Index_sequences[[#All],[Index Primer]],0))</f>
        <v>i5_UDP0137</v>
      </c>
      <c r="BZ42" t="str">
        <f>INDEX(Index_sequences[[#All],[i5 Bases for Sample Sheet NovaSeq 6000 with v1.0 reagent kits, MiSeq, HiSeq 2000/2500, NextSeq 2000 (Sample Sheet v2)]],MATCH('TSO500 Script'!W42,Index_sequences[[#All],[Index Primer]],0))</f>
        <v>TATATTCGAG</v>
      </c>
      <c r="CA42" t="str">
        <f>INDEX(Index_sequences[[#All],[i5 Bases for Sample Sheet iSeq, NovaSeq 6000 with v1.5 reagent kits, MiniSeq, NextSeq 500/550, HiSeq 3000/4000/X, NextSeq 2000 (Sample Sheet v1)]],MATCH('TSO500 Script'!W42,Index_sequences[[#All],[Index Primer]],0))</f>
        <v>CTCGAATATA</v>
      </c>
      <c r="CB42" t="str">
        <f t="shared" si="31"/>
        <v>TSO500 DNA library prep</v>
      </c>
      <c r="CC42" t="str">
        <f t="shared" si="49"/>
        <v>TSO500 DNA library prep_B2302837-003_UDP0137</v>
      </c>
    </row>
    <row r="43" spans="1:81" x14ac:dyDescent="0.25">
      <c r="A43" s="65" t="str">
        <f>IF(NOT(G43=""),MID('TSO500 Booking'!I50,3,7),"")</f>
        <v>2302738</v>
      </c>
      <c r="B43" t="str">
        <f>CONCATENATE(LEFT('TSO500 Booking'!C50),LEFT('TSO500 Booking'!D50))</f>
        <v>FL</v>
      </c>
      <c r="C43" s="73" t="str">
        <f>IF('TSO500 Booking'!J50="","",'TSO500 Booking'!J50)</f>
        <v>B2302893-002</v>
      </c>
      <c r="D43" s="66">
        <f ca="1">IF(X43=DNA_Analyte,VLOOKUP(C43,'Samples Dilution + Norm'!$C$8:$E$103,3,FALSE),IF(X43=RNA_Analyte,VLOOKUP('TSO500 Script'!C43,'Samples Dilution + Norm'!$S$8:$U$103,3,FALSE)))</f>
        <v>86.8</v>
      </c>
      <c r="E43" s="302" t="str">
        <f ca="1">IF(X43='Samples Dilution + Norm'!$A$2,VLOOKUP('TSO500 Script'!C43,'TSO500 Script'!$AJ$2:$AM$97,2,FALSE),IF('TSO500 Script'!X43='Samples Dilution + Norm'!$Q$2,VLOOKUP('TSO500 Script'!C43,'TSO500 Script'!AP43:AS138,2,FALSE)))</f>
        <v>B3</v>
      </c>
      <c r="F43" s="202" t="str">
        <f ca="1">IF(X43='Samples Dilution + Norm'!$A$2,VLOOKUP('TSO500 Script'!C43,'TSO500 Script'!$AJ$2:$AM$97,3,FALSE),IF('TSO500 Script'!X43='Samples Dilution + Norm'!$Q$2,VLOOKUP('TSO500 Script'!C43,'TSO500 Script'!AP43:AS138,3,FALSE)))</f>
        <v>DNA Stock Plate 1</v>
      </c>
      <c r="G43" s="71" t="str">
        <f>CONCATENATE('TSO500 Booking'!A50,'TSO500 Booking'!B50)</f>
        <v>B6</v>
      </c>
      <c r="H43" s="196" t="str">
        <f t="shared" si="34"/>
        <v>DNA DILUTION</v>
      </c>
      <c r="I43" s="199" t="str">
        <f t="shared" ca="1" si="35"/>
        <v>B2</v>
      </c>
      <c r="J43" s="362">
        <f t="shared" ca="1" si="17"/>
        <v>3</v>
      </c>
      <c r="K43" s="362">
        <f t="shared" ca="1" si="18"/>
        <v>27</v>
      </c>
      <c r="L43" s="363">
        <f t="shared" ca="1" si="36"/>
        <v>5.32258064516129</v>
      </c>
      <c r="M43" s="329">
        <f t="shared" ca="1" si="37"/>
        <v>8.67741935483871</v>
      </c>
      <c r="N43" s="328" t="b">
        <f t="shared" si="38"/>
        <v>0</v>
      </c>
      <c r="O43" s="330" t="b">
        <f t="shared" si="39"/>
        <v>0</v>
      </c>
      <c r="P43" s="202" t="str">
        <f t="shared" ca="1" si="40"/>
        <v>DNA_Qubit1</v>
      </c>
      <c r="Q43" s="202" t="str">
        <f t="shared" ca="1" si="41"/>
        <v>B3</v>
      </c>
      <c r="R43" s="67" t="s">
        <v>216</v>
      </c>
      <c r="S43" s="335">
        <v>1</v>
      </c>
      <c r="T43" s="202">
        <f ca="1">IF(X43=DNA_Analyte,VLOOKUP(C43,'Samples Dilution + Norm'!$C$8:$M$103,11,FALSE),IF(X43=RNA_Analyte,VLOOKUP('TSO500 Script'!C43,'Samples Dilution + Norm'!$S$8:$Z$103,8,FALSE)))</f>
        <v>22.6</v>
      </c>
      <c r="U43" s="196" t="str">
        <f>'TSO500 Booking'!$I$3</f>
        <v>Plate B</v>
      </c>
      <c r="V43" s="195" t="str">
        <f>IF(G43="","",INDEX(Index_sequences[Index plate well],MATCH(V42,Index_sequences[Index plate well],0)+1,1))</f>
        <v>B6</v>
      </c>
      <c r="W43" s="68" t="str">
        <f>INDEX(Index_sequences[[#All],[Index Primer]],MATCH(('TSO500 Script'!U43&amp;"_"&amp;'TSO500 Script'!V43),Index_sequences[[#All],[Plate_well]],0))</f>
        <v>UDP0138</v>
      </c>
      <c r="X43" s="68" t="str">
        <f>IF(NOT(G43=""),'TSO500 Booking'!H50,"")</f>
        <v>TSO500 DNA library prep</v>
      </c>
      <c r="Y43" s="72"/>
      <c r="Z43" s="72" t="s">
        <v>565</v>
      </c>
      <c r="AA43" s="327" t="str">
        <f t="array" aca="1" ref="AA43" ca="1">IF(ROW()-ROW($AA$2:$AA$97)+1&gt;ROWS($AC$2:$AC$97)-
COUNTBLANK($AC$2:$AC$97),"",INDIRECT(ADDRESS(SMALL(
(IF($AC$2:$AC$97&lt;&gt;"",ROW($AC$2:$AC$97),ROW()+ROWS($AC$2:$AC$97))),
ROW()-ROW($AA$2:$AA$97)+1),COLUMN($C$2:$C$97),4)))</f>
        <v/>
      </c>
      <c r="AB43" t="str">
        <f t="array" aca="1" ref="AB43" ca="1">IF(ROW()-ROW($AB$2:$AB$97)+1&gt;ROWS($AD$2:$AD$97)-
COUNTBLANK($AD$2:$AD$97),"",INDIRECT(ADDRESS(SMALL(
(IF($AD$2:$AD$97&lt;&gt;"",ROW($AD$2:$AD$97),ROW()+ROWS($AD$2:$AD$97))),
ROW()-ROW($AB$2:$AB$97)+1),COLUMN($C$2:$C$97),4)))</f>
        <v/>
      </c>
      <c r="AC43" t="str">
        <f t="shared" si="42"/>
        <v/>
      </c>
      <c r="AD43" t="str">
        <f t="shared" si="43"/>
        <v>FL_B2302893-002_UDP0138</v>
      </c>
      <c r="AE43" t="str">
        <f t="shared" si="44"/>
        <v>FL_B2302893-002_DNA_UDP0138</v>
      </c>
      <c r="AI43" s="38" t="str">
        <f ca="1">IF(COUNTIF($AB$2:AB43,AB43)=1,AB43,"")</f>
        <v/>
      </c>
      <c r="AJ43" s="237" t="str">
        <f t="array" aca="1" ref="AJ43" ca="1">IF(ROW()-ROW($AJ$2:$AJ$97)+1&gt;ROWS($AI$2:$AI$97)-
COUNTBLANK($AI$2:$AI$97),"",INDIRECT(ADDRESS(SMALL(
(IF($AI$2:$AI$97&lt;&gt;"",ROW($AI$2:$AI$97),ROW()+ROWS($AI$2:$AI$97))),
ROW()-ROW($AJ$2:$AJ$97)+1),COLUMN($AI$2:$AI$97),4)))</f>
        <v/>
      </c>
      <c r="AK43" s="265" t="s">
        <v>534</v>
      </c>
      <c r="AL43" s="266" t="str">
        <f t="shared" ca="1" si="33"/>
        <v/>
      </c>
      <c r="AM43" s="267" t="str">
        <f t="shared" ca="1" si="20"/>
        <v>_B5</v>
      </c>
      <c r="AO43" s="38" t="str">
        <f ca="1">IF(COUNTIF($AA$2:AA43,AA43)=1,AA43,"")</f>
        <v/>
      </c>
      <c r="AP43" s="39" t="str">
        <f t="array" aca="1" ref="AP43" ca="1">IF(ROW()-ROW($AP$2:$AP$97)+1&gt;ROWS($AO$2:$AO$97)-
COUNTBLANK($AO$2:$AO$97),"",INDIRECT(ADDRESS(SMALL(
(IF($AO$2:$AO$97&lt;&gt;"",ROW($AO$2:$AO$97),ROW()+ROWS($AO$2:$AO$97))),
ROW()-ROW($AP$2:$AP$97)+1),COLUMN($AO$2:$AO$97),4)))</f>
        <v/>
      </c>
      <c r="AQ43" s="265" t="s">
        <v>534</v>
      </c>
      <c r="AR43" s="266" t="str">
        <f t="shared" ca="1" si="32"/>
        <v/>
      </c>
      <c r="AS43" s="267" t="str">
        <f t="shared" ca="1" si="21"/>
        <v>_B5</v>
      </c>
      <c r="AU43" s="308">
        <f ca="1">VLOOKUP(D43,'TSO500 Booking'!$AK$3:$AN$7,2,TRUE)</f>
        <v>10</v>
      </c>
      <c r="AV43" s="309">
        <f ca="1">VLOOKUP(D43,'TSO500 Booking'!$AK$3:$AN$7,3,TRUE)</f>
        <v>3</v>
      </c>
      <c r="AW43" s="309">
        <f ca="1">VLOOKUP(D43,'TSO500 Booking'!$AK$3:$AN$7,4,TRUE)</f>
        <v>27</v>
      </c>
      <c r="AX43" s="310">
        <f t="shared" ca="1" si="22"/>
        <v>8.68</v>
      </c>
      <c r="BC43" s="308" t="s">
        <v>565</v>
      </c>
      <c r="BD43" s="309" t="s">
        <v>1385</v>
      </c>
      <c r="BE43" s="310" t="s">
        <v>716</v>
      </c>
      <c r="BF43" s="308" t="str">
        <f t="shared" ca="1" si="23"/>
        <v/>
      </c>
      <c r="BG43" s="31" t="str">
        <f t="shared" ca="1" si="24"/>
        <v/>
      </c>
      <c r="BH43" s="31" t="str">
        <f t="shared" ca="1" si="25"/>
        <v/>
      </c>
      <c r="BI43" s="87" t="str">
        <f t="shared" ca="1" si="26"/>
        <v/>
      </c>
      <c r="BJ43" s="308" t="str">
        <f t="shared" ca="1" si="27"/>
        <v/>
      </c>
      <c r="BK43" s="86" t="str">
        <f t="shared" ca="1" si="28"/>
        <v/>
      </c>
      <c r="BL43" s="309" t="str">
        <f t="shared" ca="1" si="29"/>
        <v/>
      </c>
      <c r="BM43" s="32" t="str">
        <f t="shared" ca="1" si="30"/>
        <v/>
      </c>
      <c r="BN43" s="322" t="str">
        <f t="shared" ca="1" si="45"/>
        <v>DNA_Qubit1_B3</v>
      </c>
      <c r="BT43" t="str">
        <f t="shared" si="46"/>
        <v>FL_B2302893-002</v>
      </c>
      <c r="BU43" t="str">
        <f t="shared" si="47"/>
        <v>2302738</v>
      </c>
      <c r="BV43" t="str">
        <f t="shared" si="48"/>
        <v>B6</v>
      </c>
      <c r="BW43" t="str">
        <f>INDEX(Index_sequences[[#All],[i7 Index Name]],MATCH('TSO500 Script'!W43,Index_sequences[[#All],[Index Primer]],0))</f>
        <v>i7_UDP0138</v>
      </c>
      <c r="BX43" t="str">
        <f>INDEX(Index_sequences[[#All],[i7 Bases for Sample Sheet]],MATCH('TSO500 Script'!W43,Index_sequences[[#All],[Index Primer]],0))</f>
        <v>GGCCAATATT</v>
      </c>
      <c r="BY43" t="str">
        <f>INDEX(Index_sequences[[#All],[i5 Index Name]],MATCH('TSO500 Script'!W43,Index_sequences[[#All],[Index Primer]],0))</f>
        <v>i5_UDP0138</v>
      </c>
      <c r="BZ43" t="str">
        <f>INDEX(Index_sequences[[#All],[i5 Bases for Sample Sheet NovaSeq 6000 with v1.0 reagent kits, MiSeq, HiSeq 2000/2500, NextSeq 2000 (Sample Sheet v2)]],MATCH('TSO500 Script'!W43,Index_sequences[[#All],[Index Primer]],0))</f>
        <v>CGGTCCGATA</v>
      </c>
      <c r="CA43" t="str">
        <f>INDEX(Index_sequences[[#All],[i5 Bases for Sample Sheet iSeq, NovaSeq 6000 with v1.5 reagent kits, MiniSeq, NextSeq 500/550, HiSeq 3000/4000/X, NextSeq 2000 (Sample Sheet v1)]],MATCH('TSO500 Script'!W43,Index_sequences[[#All],[Index Primer]],0))</f>
        <v>TATCGGACCG</v>
      </c>
      <c r="CB43" t="str">
        <f t="shared" si="31"/>
        <v>TSO500 DNA library prep</v>
      </c>
      <c r="CC43" t="str">
        <f t="shared" si="49"/>
        <v>TSO500 DNA library prep_B2302893-002_UDP0138</v>
      </c>
    </row>
    <row r="44" spans="1:81" x14ac:dyDescent="0.25">
      <c r="A44" s="65" t="str">
        <f>IF(NOT(G44=""),MID('TSO500 Booking'!I51,3,7),"")</f>
        <v>2302738</v>
      </c>
      <c r="B44" t="str">
        <f>CONCATENATE(LEFT('TSO500 Booking'!C51),LEFT('TSO500 Booking'!D51))</f>
        <v>CF</v>
      </c>
      <c r="C44" s="73" t="str">
        <f>IF('TSO500 Booking'!J51="","",'TSO500 Booking'!J51)</f>
        <v>B2303093-003</v>
      </c>
      <c r="D44" s="66">
        <f ca="1">IF(X44=DNA_Analyte,VLOOKUP(C44,'Samples Dilution + Norm'!$C$8:$E$103,3,FALSE),IF(X44=RNA_Analyte,VLOOKUP('TSO500 Script'!C44,'Samples Dilution + Norm'!$S$8:$U$103,3,FALSE)))</f>
        <v>173</v>
      </c>
      <c r="E44" s="302" t="str">
        <f ca="1">IF(X44='Samples Dilution + Norm'!$A$2,VLOOKUP('TSO500 Script'!C44,'TSO500 Script'!$AJ$2:$AM$97,2,FALSE),IF('TSO500 Script'!X44='Samples Dilution + Norm'!$Q$2,VLOOKUP('TSO500 Script'!C44,'TSO500 Script'!AP44:AS139,2,FALSE)))</f>
        <v>C3</v>
      </c>
      <c r="F44" s="202" t="str">
        <f ca="1">IF(X44='Samples Dilution + Norm'!$A$2,VLOOKUP('TSO500 Script'!C44,'TSO500 Script'!$AJ$2:$AM$97,3,FALSE),IF('TSO500 Script'!X44='Samples Dilution + Norm'!$Q$2,VLOOKUP('TSO500 Script'!C44,'TSO500 Script'!AP44:AS139,3,FALSE)))</f>
        <v>DNA Stock Plate 1</v>
      </c>
      <c r="G44" s="71" t="str">
        <f>CONCATENATE('TSO500 Booking'!A51,'TSO500 Booking'!B51)</f>
        <v>C6</v>
      </c>
      <c r="H44" s="196" t="str">
        <f t="shared" si="34"/>
        <v>DNA DILUTION</v>
      </c>
      <c r="I44" s="199" t="str">
        <f t="shared" ca="1" si="35"/>
        <v>C2</v>
      </c>
      <c r="J44" s="362">
        <f t="shared" ca="1" si="17"/>
        <v>3</v>
      </c>
      <c r="K44" s="362">
        <f t="shared" ca="1" si="18"/>
        <v>27</v>
      </c>
      <c r="L44" s="363">
        <f t="shared" ca="1" si="36"/>
        <v>2.6705202312138723</v>
      </c>
      <c r="M44" s="329">
        <f t="shared" ca="1" si="37"/>
        <v>11.329479768786127</v>
      </c>
      <c r="N44" s="328" t="b">
        <f t="shared" si="38"/>
        <v>0</v>
      </c>
      <c r="O44" s="330" t="b">
        <f t="shared" si="39"/>
        <v>0</v>
      </c>
      <c r="P44" s="202" t="str">
        <f t="shared" ca="1" si="40"/>
        <v>DNA_Qubit1</v>
      </c>
      <c r="Q44" s="202" t="str">
        <f t="shared" ca="1" si="41"/>
        <v>C3</v>
      </c>
      <c r="R44" s="67" t="s">
        <v>216</v>
      </c>
      <c r="S44" s="335">
        <v>1</v>
      </c>
      <c r="T44" s="202">
        <f ca="1">IF(X44=DNA_Analyte,VLOOKUP(C44,'Samples Dilution + Norm'!$C$8:$M$103,11,FALSE),IF(X44=RNA_Analyte,VLOOKUP('TSO500 Script'!C44,'Samples Dilution + Norm'!$S$8:$Z$103,8,FALSE)))</f>
        <v>27.8</v>
      </c>
      <c r="U44" s="196" t="str">
        <f>'TSO500 Booking'!$I$3</f>
        <v>Plate B</v>
      </c>
      <c r="V44" s="195" t="str">
        <f>IF(G44="","",INDEX(Index_sequences[Index plate well],MATCH(V43,Index_sequences[Index plate well],0)+1,1))</f>
        <v>C6</v>
      </c>
      <c r="W44" s="68" t="str">
        <f>INDEX(Index_sequences[[#All],[Index Primer]],MATCH(('TSO500 Script'!U44&amp;"_"&amp;'TSO500 Script'!V44),Index_sequences[[#All],[Plate_well]],0))</f>
        <v>UDP0139</v>
      </c>
      <c r="X44" s="68" t="str">
        <f>IF(NOT(G44=""),'TSO500 Booking'!H51,"")</f>
        <v>TSO500 DNA library prep</v>
      </c>
      <c r="Y44" s="72"/>
      <c r="Z44" s="72" t="s">
        <v>567</v>
      </c>
      <c r="AA44" s="327" t="str">
        <f t="array" aca="1" ref="AA44" ca="1">IF(ROW()-ROW($AA$2:$AA$97)+1&gt;ROWS($AC$2:$AC$97)-
COUNTBLANK($AC$2:$AC$97),"",INDIRECT(ADDRESS(SMALL(
(IF($AC$2:$AC$97&lt;&gt;"",ROW($AC$2:$AC$97),ROW()+ROWS($AC$2:$AC$97))),
ROW()-ROW($AA$2:$AA$97)+1),COLUMN($C$2:$C$97),4)))</f>
        <v/>
      </c>
      <c r="AB44" t="str">
        <f t="array" aca="1" ref="AB44" ca="1">IF(ROW()-ROW($AB$2:$AB$97)+1&gt;ROWS($AD$2:$AD$97)-
COUNTBLANK($AD$2:$AD$97),"",INDIRECT(ADDRESS(SMALL(
(IF($AD$2:$AD$97&lt;&gt;"",ROW($AD$2:$AD$97),ROW()+ROWS($AD$2:$AD$97))),
ROW()-ROW($AB$2:$AB$97)+1),COLUMN($C$2:$C$97),4)))</f>
        <v/>
      </c>
      <c r="AC44" t="str">
        <f t="shared" si="42"/>
        <v/>
      </c>
      <c r="AD44" t="str">
        <f t="shared" si="43"/>
        <v>CF_B2303093-003_UDP0139</v>
      </c>
      <c r="AE44" t="str">
        <f t="shared" si="44"/>
        <v>CF_B2303093-003_DNA_UDP0139</v>
      </c>
      <c r="AI44" s="38" t="str">
        <f ca="1">IF(COUNTIF($AB$2:AB44,AB44)=1,AB44,"")</f>
        <v/>
      </c>
      <c r="AJ44" s="237" t="str">
        <f t="array" aca="1" ref="AJ44" ca="1">IF(ROW()-ROW($AJ$2:$AJ$97)+1&gt;ROWS($AI$2:$AI$97)-
COUNTBLANK($AI$2:$AI$97),"",INDIRECT(ADDRESS(SMALL(
(IF($AI$2:$AI$97&lt;&gt;"",ROW($AI$2:$AI$97),ROW()+ROWS($AI$2:$AI$97))),
ROW()-ROW($AJ$2:$AJ$97)+1),COLUMN($AI$2:$AI$97),4)))</f>
        <v/>
      </c>
      <c r="AK44" s="265" t="s">
        <v>538</v>
      </c>
      <c r="AL44" s="266" t="str">
        <f t="shared" ca="1" si="33"/>
        <v/>
      </c>
      <c r="AM44" s="267" t="str">
        <f t="shared" ca="1" si="20"/>
        <v>_C5</v>
      </c>
      <c r="AO44" s="38" t="str">
        <f ca="1">IF(COUNTIF($AA$2:AA44,AA44)=1,AA44,"")</f>
        <v/>
      </c>
      <c r="AP44" s="39" t="str">
        <f t="array" aca="1" ref="AP44" ca="1">IF(ROW()-ROW($AP$2:$AP$97)+1&gt;ROWS($AO$2:$AO$97)-
COUNTBLANK($AO$2:$AO$97),"",INDIRECT(ADDRESS(SMALL(
(IF($AO$2:$AO$97&lt;&gt;"",ROW($AO$2:$AO$97),ROW()+ROWS($AO$2:$AO$97))),
ROW()-ROW($AP$2:$AP$97)+1),COLUMN($AO$2:$AO$97),4)))</f>
        <v/>
      </c>
      <c r="AQ44" s="265" t="s">
        <v>538</v>
      </c>
      <c r="AR44" s="266" t="str">
        <f t="shared" ca="1" si="32"/>
        <v/>
      </c>
      <c r="AS44" s="267" t="str">
        <f t="shared" ca="1" si="21"/>
        <v>_C5</v>
      </c>
      <c r="AU44" s="308">
        <f ca="1">VLOOKUP(D44,'TSO500 Booking'!$AK$3:$AN$7,2,TRUE)</f>
        <v>10</v>
      </c>
      <c r="AV44" s="309">
        <f ca="1">VLOOKUP(D44,'TSO500 Booking'!$AK$3:$AN$7,3,TRUE)</f>
        <v>3</v>
      </c>
      <c r="AW44" s="309">
        <f ca="1">VLOOKUP(D44,'TSO500 Booking'!$AK$3:$AN$7,4,TRUE)</f>
        <v>27</v>
      </c>
      <c r="AX44" s="310">
        <f t="shared" ca="1" si="22"/>
        <v>17.3</v>
      </c>
      <c r="BC44" s="308" t="s">
        <v>567</v>
      </c>
      <c r="BD44" s="309" t="s">
        <v>1385</v>
      </c>
      <c r="BE44" s="310" t="s">
        <v>718</v>
      </c>
      <c r="BF44" s="308" t="str">
        <f t="shared" ca="1" si="23"/>
        <v/>
      </c>
      <c r="BG44" s="31" t="str">
        <f t="shared" ca="1" si="24"/>
        <v/>
      </c>
      <c r="BH44" s="31" t="str">
        <f t="shared" ca="1" si="25"/>
        <v/>
      </c>
      <c r="BI44" s="87" t="str">
        <f t="shared" ca="1" si="26"/>
        <v/>
      </c>
      <c r="BJ44" s="308" t="str">
        <f t="shared" ca="1" si="27"/>
        <v/>
      </c>
      <c r="BK44" s="86" t="str">
        <f t="shared" ca="1" si="28"/>
        <v/>
      </c>
      <c r="BL44" s="309" t="str">
        <f t="shared" ca="1" si="29"/>
        <v/>
      </c>
      <c r="BM44" s="32" t="str">
        <f t="shared" ca="1" si="30"/>
        <v/>
      </c>
      <c r="BN44" s="322" t="str">
        <f t="shared" ca="1" si="45"/>
        <v>DNA_Qubit1_C3</v>
      </c>
      <c r="BT44" t="str">
        <f t="shared" si="46"/>
        <v>CF_B2303093-003</v>
      </c>
      <c r="BU44" t="str">
        <f t="shared" si="47"/>
        <v>2302738</v>
      </c>
      <c r="BV44" t="str">
        <f t="shared" si="48"/>
        <v>C6</v>
      </c>
      <c r="BW44" t="str">
        <f>INDEX(Index_sequences[[#All],[i7 Index Name]],MATCH('TSO500 Script'!W44,Index_sequences[[#All],[Index Primer]],0))</f>
        <v>i7_UDP0139</v>
      </c>
      <c r="BX44" t="str">
        <f>INDEX(Index_sequences[[#All],[i7 Bases for Sample Sheet]],MATCH('TSO500 Script'!W44,Index_sequences[[#All],[Index Primer]],0))</f>
        <v>GAATACCTAT</v>
      </c>
      <c r="BY44" t="str">
        <f>INDEX(Index_sequences[[#All],[i5 Index Name]],MATCH('TSO500 Script'!W44,Index_sequences[[#All],[Index Primer]],0))</f>
        <v>i5_UDP0139</v>
      </c>
      <c r="BZ44" t="str">
        <f>INDEX(Index_sequences[[#All],[i5 Bases for Sample Sheet NovaSeq 6000 with v1.0 reagent kits, MiSeq, HiSeq 2000/2500, NextSeq 2000 (Sample Sheet v2)]],MATCH('TSO500 Script'!W44,Index_sequences[[#All],[Index Primer]],0))</f>
        <v>ACAATAGAGT</v>
      </c>
      <c r="CA44" t="str">
        <f>INDEX(Index_sequences[[#All],[i5 Bases for Sample Sheet iSeq, NovaSeq 6000 with v1.5 reagent kits, MiniSeq, NextSeq 500/550, HiSeq 3000/4000/X, NextSeq 2000 (Sample Sheet v1)]],MATCH('TSO500 Script'!W44,Index_sequences[[#All],[Index Primer]],0))</f>
        <v>ACTCTATTGT</v>
      </c>
      <c r="CB44" t="str">
        <f t="shared" si="31"/>
        <v>TSO500 DNA library prep</v>
      </c>
      <c r="CC44" t="str">
        <f t="shared" si="49"/>
        <v>TSO500 DNA library prep_B2303093-003_UDP0139</v>
      </c>
    </row>
    <row r="45" spans="1:81" x14ac:dyDescent="0.25">
      <c r="A45" s="65" t="str">
        <f>IF(NOT(G45=""),MID('TSO500 Booking'!I52,3,7),"")</f>
        <v>2302738</v>
      </c>
      <c r="B45" t="str">
        <f>CONCATENATE(LEFT('TSO500 Booking'!C52),LEFT('TSO500 Booking'!D52))</f>
        <v>MM</v>
      </c>
      <c r="C45" s="73" t="str">
        <f>IF('TSO500 Booking'!J52="","",'TSO500 Booking'!J52)</f>
        <v>B2303194-003</v>
      </c>
      <c r="D45" s="66">
        <f ca="1">IF(X45=DNA_Analyte,VLOOKUP(C45,'Samples Dilution + Norm'!$C$8:$E$103,3,FALSE),IF(X45=RNA_Analyte,VLOOKUP('TSO500 Script'!C45,'Samples Dilution + Norm'!$S$8:$U$103,3,FALSE)))</f>
        <v>175</v>
      </c>
      <c r="E45" s="302" t="str">
        <f ca="1">IF(X45='Samples Dilution + Norm'!$A$2,VLOOKUP('TSO500 Script'!C45,'TSO500 Script'!$AJ$2:$AM$97,2,FALSE),IF('TSO500 Script'!X45='Samples Dilution + Norm'!$Q$2,VLOOKUP('TSO500 Script'!C45,'TSO500 Script'!AP45:AS140,2,FALSE)))</f>
        <v>D3</v>
      </c>
      <c r="F45" s="202" t="str">
        <f ca="1">IF(X45='Samples Dilution + Norm'!$A$2,VLOOKUP('TSO500 Script'!C45,'TSO500 Script'!$AJ$2:$AM$97,3,FALSE),IF('TSO500 Script'!X45='Samples Dilution + Norm'!$Q$2,VLOOKUP('TSO500 Script'!C45,'TSO500 Script'!AP45:AS140,3,FALSE)))</f>
        <v>DNA Stock Plate 1</v>
      </c>
      <c r="G45" s="71" t="str">
        <f>CONCATENATE('TSO500 Booking'!A52,'TSO500 Booking'!B52)</f>
        <v>D6</v>
      </c>
      <c r="H45" s="196" t="str">
        <f t="shared" si="34"/>
        <v>DNA DILUTION</v>
      </c>
      <c r="I45" s="199" t="str">
        <f t="shared" ca="1" si="35"/>
        <v>D2</v>
      </c>
      <c r="J45" s="362">
        <f t="shared" ca="1" si="17"/>
        <v>3</v>
      </c>
      <c r="K45" s="362">
        <f t="shared" ca="1" si="18"/>
        <v>27</v>
      </c>
      <c r="L45" s="363">
        <f t="shared" ca="1" si="36"/>
        <v>2.6399999999999997</v>
      </c>
      <c r="M45" s="329">
        <f t="shared" ca="1" si="37"/>
        <v>11.36</v>
      </c>
      <c r="N45" s="328" t="b">
        <f t="shared" si="38"/>
        <v>0</v>
      </c>
      <c r="O45" s="330" t="b">
        <f t="shared" si="39"/>
        <v>0</v>
      </c>
      <c r="P45" s="202" t="str">
        <f t="shared" ca="1" si="40"/>
        <v>DNA_Qubit1</v>
      </c>
      <c r="Q45" s="202" t="str">
        <f t="shared" ca="1" si="41"/>
        <v>D3</v>
      </c>
      <c r="R45" s="67" t="s">
        <v>216</v>
      </c>
      <c r="S45" s="335">
        <v>1</v>
      </c>
      <c r="T45" s="202">
        <f ca="1">IF(X45=DNA_Analyte,VLOOKUP(C45,'Samples Dilution + Norm'!$C$8:$M$103,11,FALSE),IF(X45=RNA_Analyte,VLOOKUP('TSO500 Script'!C45,'Samples Dilution + Norm'!$S$8:$Z$103,8,FALSE)))</f>
        <v>17.3</v>
      </c>
      <c r="U45" s="196" t="str">
        <f>'TSO500 Booking'!$I$3</f>
        <v>Plate B</v>
      </c>
      <c r="V45" s="195" t="str">
        <f>IF(G45="","",INDEX(Index_sequences[Index plate well],MATCH(V44,Index_sequences[Index plate well],0)+1,1))</f>
        <v>D6</v>
      </c>
      <c r="W45" s="68" t="str">
        <f>INDEX(Index_sequences[[#All],[Index Primer]],MATCH(('TSO500 Script'!U45&amp;"_"&amp;'TSO500 Script'!V45),Index_sequences[[#All],[Plate_well]],0))</f>
        <v>UDP0140</v>
      </c>
      <c r="X45" s="68" t="str">
        <f>IF(NOT(G45=""),'TSO500 Booking'!H52,"")</f>
        <v>TSO500 DNA library prep</v>
      </c>
      <c r="Y45" s="72"/>
      <c r="Z45" s="72" t="s">
        <v>571</v>
      </c>
      <c r="AA45" s="327" t="str">
        <f t="array" aca="1" ref="AA45" ca="1">IF(ROW()-ROW($AA$2:$AA$97)+1&gt;ROWS($AC$2:$AC$97)-
COUNTBLANK($AC$2:$AC$97),"",INDIRECT(ADDRESS(SMALL(
(IF($AC$2:$AC$97&lt;&gt;"",ROW($AC$2:$AC$97),ROW()+ROWS($AC$2:$AC$97))),
ROW()-ROW($AA$2:$AA$97)+1),COLUMN($C$2:$C$97),4)))</f>
        <v/>
      </c>
      <c r="AB45" t="str">
        <f t="array" aca="1" ref="AB45" ca="1">IF(ROW()-ROW($AB$2:$AB$97)+1&gt;ROWS($AD$2:$AD$97)-
COUNTBLANK($AD$2:$AD$97),"",INDIRECT(ADDRESS(SMALL(
(IF($AD$2:$AD$97&lt;&gt;"",ROW($AD$2:$AD$97),ROW()+ROWS($AD$2:$AD$97))),
ROW()-ROW($AB$2:$AB$97)+1),COLUMN($C$2:$C$97),4)))</f>
        <v/>
      </c>
      <c r="AC45" t="str">
        <f t="shared" si="42"/>
        <v/>
      </c>
      <c r="AD45" t="str">
        <f t="shared" si="43"/>
        <v>MM_B2303194-003_UDP0140</v>
      </c>
      <c r="AE45" t="str">
        <f t="shared" si="44"/>
        <v>MM_B2303194-003_DNA_UDP0140</v>
      </c>
      <c r="AI45" s="38" t="str">
        <f ca="1">IF(COUNTIF($AB$2:AB45,AB45)=1,AB45,"")</f>
        <v/>
      </c>
      <c r="AJ45" s="237" t="str">
        <f t="array" aca="1" ref="AJ45" ca="1">IF(ROW()-ROW($AJ$2:$AJ$97)+1&gt;ROWS($AI$2:$AI$97)-
COUNTBLANK($AI$2:$AI$97),"",INDIRECT(ADDRESS(SMALL(
(IF($AI$2:$AI$97&lt;&gt;"",ROW($AI$2:$AI$97),ROW()+ROWS($AI$2:$AI$97))),
ROW()-ROW($AJ$2:$AJ$97)+1),COLUMN($AI$2:$AI$97),4)))</f>
        <v/>
      </c>
      <c r="AK45" s="265" t="s">
        <v>542</v>
      </c>
      <c r="AL45" s="266" t="str">
        <f t="shared" ca="1" si="33"/>
        <v/>
      </c>
      <c r="AM45" s="267" t="str">
        <f t="shared" ca="1" si="20"/>
        <v>_D5</v>
      </c>
      <c r="AO45" s="38" t="str">
        <f ca="1">IF(COUNTIF($AA$2:AA45,AA45)=1,AA45,"")</f>
        <v/>
      </c>
      <c r="AP45" s="39" t="str">
        <f t="array" aca="1" ref="AP45" ca="1">IF(ROW()-ROW($AP$2:$AP$97)+1&gt;ROWS($AO$2:$AO$97)-
COUNTBLANK($AO$2:$AO$97),"",INDIRECT(ADDRESS(SMALL(
(IF($AO$2:$AO$97&lt;&gt;"",ROW($AO$2:$AO$97),ROW()+ROWS($AO$2:$AO$97))),
ROW()-ROW($AP$2:$AP$97)+1),COLUMN($AO$2:$AO$97),4)))</f>
        <v/>
      </c>
      <c r="AQ45" s="265" t="s">
        <v>542</v>
      </c>
      <c r="AR45" s="266" t="str">
        <f t="shared" ca="1" si="32"/>
        <v/>
      </c>
      <c r="AS45" s="267" t="str">
        <f t="shared" ca="1" si="21"/>
        <v>_D5</v>
      </c>
      <c r="AU45" s="308">
        <f ca="1">VLOOKUP(D45,'TSO500 Booking'!$AK$3:$AN$7,2,TRUE)</f>
        <v>10</v>
      </c>
      <c r="AV45" s="309">
        <f ca="1">VLOOKUP(D45,'TSO500 Booking'!$AK$3:$AN$7,3,TRUE)</f>
        <v>3</v>
      </c>
      <c r="AW45" s="309">
        <f ca="1">VLOOKUP(D45,'TSO500 Booking'!$AK$3:$AN$7,4,TRUE)</f>
        <v>27</v>
      </c>
      <c r="AX45" s="310">
        <f t="shared" ca="1" si="22"/>
        <v>17.5</v>
      </c>
      <c r="BC45" s="308" t="s">
        <v>571</v>
      </c>
      <c r="BD45" s="309" t="s">
        <v>1385</v>
      </c>
      <c r="BE45" s="310" t="s">
        <v>720</v>
      </c>
      <c r="BF45" s="308" t="str">
        <f t="shared" ca="1" si="23"/>
        <v/>
      </c>
      <c r="BG45" s="31" t="str">
        <f t="shared" ca="1" si="24"/>
        <v/>
      </c>
      <c r="BH45" s="31" t="str">
        <f t="shared" ca="1" si="25"/>
        <v/>
      </c>
      <c r="BI45" s="87" t="str">
        <f t="shared" ca="1" si="26"/>
        <v/>
      </c>
      <c r="BJ45" s="308" t="str">
        <f t="shared" ca="1" si="27"/>
        <v/>
      </c>
      <c r="BK45" s="86" t="str">
        <f t="shared" ca="1" si="28"/>
        <v/>
      </c>
      <c r="BL45" s="309" t="str">
        <f t="shared" ca="1" si="29"/>
        <v/>
      </c>
      <c r="BM45" s="32" t="str">
        <f t="shared" ca="1" si="30"/>
        <v/>
      </c>
      <c r="BN45" s="322" t="str">
        <f t="shared" ca="1" si="45"/>
        <v>DNA_Qubit1_D3</v>
      </c>
      <c r="BT45" t="str">
        <f t="shared" si="46"/>
        <v>MM_B2303194-003</v>
      </c>
      <c r="BU45" t="str">
        <f t="shared" si="47"/>
        <v>2302738</v>
      </c>
      <c r="BV45" t="str">
        <f t="shared" si="48"/>
        <v>D6</v>
      </c>
      <c r="BW45" t="str">
        <f>INDEX(Index_sequences[[#All],[i7 Index Name]],MATCH('TSO500 Script'!W45,Index_sequences[[#All],[Index Primer]],0))</f>
        <v>i7_UDP0140</v>
      </c>
      <c r="BX45" t="str">
        <f>INDEX(Index_sequences[[#All],[i7 Bases for Sample Sheet]],MATCH('TSO500 Script'!W45,Index_sequences[[#All],[Index Primer]],0))</f>
        <v>TACGTGAAGG</v>
      </c>
      <c r="BY45" t="str">
        <f>INDEX(Index_sequences[[#All],[i5 Index Name]],MATCH('TSO500 Script'!W45,Index_sequences[[#All],[Index Primer]],0))</f>
        <v>i5_UDP0140</v>
      </c>
      <c r="BZ45" t="str">
        <f>INDEX(Index_sequences[[#All],[i5 Bases for Sample Sheet NovaSeq 6000 with v1.0 reagent kits, MiSeq, HiSeq 2000/2500, NextSeq 2000 (Sample Sheet v2)]],MATCH('TSO500 Script'!W45,Index_sequences[[#All],[Index Primer]],0))</f>
        <v>CGGTTATTAG</v>
      </c>
      <c r="CA45" t="str">
        <f>INDEX(Index_sequences[[#All],[i5 Bases for Sample Sheet iSeq, NovaSeq 6000 with v1.5 reagent kits, MiniSeq, NextSeq 500/550, HiSeq 3000/4000/X, NextSeq 2000 (Sample Sheet v1)]],MATCH('TSO500 Script'!W45,Index_sequences[[#All],[Index Primer]],0))</f>
        <v>CTAATAACCG</v>
      </c>
      <c r="CB45" t="str">
        <f t="shared" si="31"/>
        <v>TSO500 DNA library prep</v>
      </c>
      <c r="CC45" t="str">
        <f t="shared" si="49"/>
        <v>TSO500 DNA library prep_B2303194-003_UDP0140</v>
      </c>
    </row>
    <row r="46" spans="1:81" x14ac:dyDescent="0.25">
      <c r="A46" s="65" t="str">
        <f>IF(NOT(G46=""),MID('TSO500 Booking'!I53,3,7),"")</f>
        <v>2302738</v>
      </c>
      <c r="B46" t="str">
        <f>CONCATENATE(LEFT('TSO500 Booking'!C53),LEFT('TSO500 Booking'!D53))</f>
        <v>SB</v>
      </c>
      <c r="C46" s="73" t="str">
        <f>IF('TSO500 Booking'!J53="","",'TSO500 Booking'!J53)</f>
        <v>B2303234-003</v>
      </c>
      <c r="D46" s="66">
        <f ca="1">IF(X46=DNA_Analyte,VLOOKUP(C46,'Samples Dilution + Norm'!$C$8:$E$103,3,FALSE),IF(X46=RNA_Analyte,VLOOKUP('TSO500 Script'!C46,'Samples Dilution + Norm'!$S$8:$U$103,3,FALSE)))</f>
        <v>86.8</v>
      </c>
      <c r="E46" s="302" t="str">
        <f ca="1">IF(X46='Samples Dilution + Norm'!$A$2,VLOOKUP('TSO500 Script'!C46,'TSO500 Script'!$AJ$2:$AM$97,2,FALSE),IF('TSO500 Script'!X46='Samples Dilution + Norm'!$Q$2,VLOOKUP('TSO500 Script'!C46,'TSO500 Script'!AP46:AS141,2,FALSE)))</f>
        <v>A4</v>
      </c>
      <c r="F46" s="202" t="str">
        <f ca="1">IF(X46='Samples Dilution + Norm'!$A$2,VLOOKUP('TSO500 Script'!C46,'TSO500 Script'!$AJ$2:$AM$97,3,FALSE),IF('TSO500 Script'!X46='Samples Dilution + Norm'!$Q$2,VLOOKUP('TSO500 Script'!C46,'TSO500 Script'!AP46:AS141,3,FALSE)))</f>
        <v>DNA Stock Plate 1</v>
      </c>
      <c r="G46" s="71" t="str">
        <f>CONCATENATE('TSO500 Booking'!A53,'TSO500 Booking'!B53)</f>
        <v>E6</v>
      </c>
      <c r="H46" s="196" t="str">
        <f t="shared" si="34"/>
        <v>DNA DILUTION</v>
      </c>
      <c r="I46" s="199" t="str">
        <f t="shared" ca="1" si="35"/>
        <v>E2</v>
      </c>
      <c r="J46" s="362">
        <f t="shared" ca="1" si="17"/>
        <v>3</v>
      </c>
      <c r="K46" s="362">
        <f t="shared" ca="1" si="18"/>
        <v>27</v>
      </c>
      <c r="L46" s="363">
        <f t="shared" ca="1" si="36"/>
        <v>5.32258064516129</v>
      </c>
      <c r="M46" s="329">
        <f t="shared" ca="1" si="37"/>
        <v>8.67741935483871</v>
      </c>
      <c r="N46" s="328" t="b">
        <f t="shared" si="38"/>
        <v>0</v>
      </c>
      <c r="O46" s="330" t="b">
        <f t="shared" si="39"/>
        <v>0</v>
      </c>
      <c r="P46" s="202" t="str">
        <f t="shared" ca="1" si="40"/>
        <v>DNA_Qubit1</v>
      </c>
      <c r="Q46" s="202" t="str">
        <f t="shared" ca="1" si="41"/>
        <v>E3</v>
      </c>
      <c r="R46" s="67" t="s">
        <v>216</v>
      </c>
      <c r="S46" s="335">
        <v>1</v>
      </c>
      <c r="T46" s="202">
        <f ca="1">IF(X46=DNA_Analyte,VLOOKUP(C46,'Samples Dilution + Norm'!$C$8:$M$103,11,FALSE),IF(X46=RNA_Analyte,VLOOKUP('TSO500 Script'!C46,'Samples Dilution + Norm'!$S$8:$Z$103,8,FALSE)))</f>
        <v>20.6</v>
      </c>
      <c r="U46" s="196" t="str">
        <f>'TSO500 Booking'!$I$3</f>
        <v>Plate B</v>
      </c>
      <c r="V46" s="195" t="str">
        <f>IF(G46="","",INDEX(Index_sequences[Index plate well],MATCH(V45,Index_sequences[Index plate well],0)+1,1))</f>
        <v>E6</v>
      </c>
      <c r="W46" s="68" t="str">
        <f>INDEX(Index_sequences[[#All],[Index Primer]],MATCH(('TSO500 Script'!U46&amp;"_"&amp;'TSO500 Script'!V46),Index_sequences[[#All],[Plate_well]],0))</f>
        <v>UDP0141</v>
      </c>
      <c r="X46" s="68" t="str">
        <f>IF(NOT(G46=""),'TSO500 Booking'!H53,"")</f>
        <v>TSO500 DNA library prep</v>
      </c>
      <c r="Y46" s="72"/>
      <c r="Z46" s="72" t="s">
        <v>575</v>
      </c>
      <c r="AA46" s="327" t="str">
        <f t="array" aca="1" ref="AA46" ca="1">IF(ROW()-ROW($AA$2:$AA$97)+1&gt;ROWS($AC$2:$AC$97)-
COUNTBLANK($AC$2:$AC$97),"",INDIRECT(ADDRESS(SMALL(
(IF($AC$2:$AC$97&lt;&gt;"",ROW($AC$2:$AC$97),ROW()+ROWS($AC$2:$AC$97))),
ROW()-ROW($AA$2:$AA$97)+1),COLUMN($C$2:$C$97),4)))</f>
        <v/>
      </c>
      <c r="AB46" t="str">
        <f t="array" aca="1" ref="AB46" ca="1">IF(ROW()-ROW($AB$2:$AB$97)+1&gt;ROWS($AD$2:$AD$97)-
COUNTBLANK($AD$2:$AD$97),"",INDIRECT(ADDRESS(SMALL(
(IF($AD$2:$AD$97&lt;&gt;"",ROW($AD$2:$AD$97),ROW()+ROWS($AD$2:$AD$97))),
ROW()-ROW($AB$2:$AB$97)+1),COLUMN($C$2:$C$97),4)))</f>
        <v/>
      </c>
      <c r="AC46" t="str">
        <f t="shared" si="42"/>
        <v/>
      </c>
      <c r="AD46" t="str">
        <f t="shared" si="43"/>
        <v>SB_B2303234-003_UDP0141</v>
      </c>
      <c r="AE46" t="str">
        <f t="shared" si="44"/>
        <v>SB_B2303234-003_DNA_UDP0141</v>
      </c>
      <c r="AI46" s="38" t="str">
        <f ca="1">IF(COUNTIF($AB$2:AB46,AB46)=1,AB46,"")</f>
        <v/>
      </c>
      <c r="AJ46" s="237" t="str">
        <f t="array" aca="1" ref="AJ46" ca="1">IF(ROW()-ROW($AJ$2:$AJ$97)+1&gt;ROWS($AI$2:$AI$97)-
COUNTBLANK($AI$2:$AI$97),"",INDIRECT(ADDRESS(SMALL(
(IF($AI$2:$AI$97&lt;&gt;"",ROW($AI$2:$AI$97),ROW()+ROWS($AI$2:$AI$97))),
ROW()-ROW($AJ$2:$AJ$97)+1),COLUMN($AI$2:$AI$97),4)))</f>
        <v/>
      </c>
      <c r="AK46" s="265" t="s">
        <v>561</v>
      </c>
      <c r="AL46" s="266" t="str">
        <f t="shared" ca="1" si="33"/>
        <v/>
      </c>
      <c r="AM46" s="267" t="str">
        <f t="shared" ca="1" si="20"/>
        <v>_A6</v>
      </c>
      <c r="AO46" s="38" t="str">
        <f ca="1">IF(COUNTIF($AA$2:AA46,AA46)=1,AA46,"")</f>
        <v/>
      </c>
      <c r="AP46" s="39" t="str">
        <f t="array" aca="1" ref="AP46" ca="1">IF(ROW()-ROW($AP$2:$AP$97)+1&gt;ROWS($AO$2:$AO$97)-
COUNTBLANK($AO$2:$AO$97),"",INDIRECT(ADDRESS(SMALL(
(IF($AO$2:$AO$97&lt;&gt;"",ROW($AO$2:$AO$97),ROW()+ROWS($AO$2:$AO$97))),
ROW()-ROW($AP$2:$AP$97)+1),COLUMN($AO$2:$AO$97),4)))</f>
        <v/>
      </c>
      <c r="AQ46" s="265" t="s">
        <v>561</v>
      </c>
      <c r="AR46" s="266" t="str">
        <f t="shared" ca="1" si="32"/>
        <v/>
      </c>
      <c r="AS46" s="267" t="str">
        <f t="shared" ca="1" si="21"/>
        <v>_A6</v>
      </c>
      <c r="AU46" s="308">
        <f ca="1">VLOOKUP(D46,'TSO500 Booking'!$AK$3:$AN$7,2,TRUE)</f>
        <v>10</v>
      </c>
      <c r="AV46" s="309">
        <f ca="1">VLOOKUP(D46,'TSO500 Booking'!$AK$3:$AN$7,3,TRUE)</f>
        <v>3</v>
      </c>
      <c r="AW46" s="309">
        <f ca="1">VLOOKUP(D46,'TSO500 Booking'!$AK$3:$AN$7,4,TRUE)</f>
        <v>27</v>
      </c>
      <c r="AX46" s="310">
        <f t="shared" ca="1" si="22"/>
        <v>8.68</v>
      </c>
      <c r="BC46" s="308" t="s">
        <v>575</v>
      </c>
      <c r="BD46" s="309" t="s">
        <v>1385</v>
      </c>
      <c r="BE46" s="310" t="s">
        <v>724</v>
      </c>
      <c r="BF46" s="308" t="str">
        <f t="shared" ca="1" si="23"/>
        <v/>
      </c>
      <c r="BG46" s="31" t="str">
        <f t="shared" ca="1" si="24"/>
        <v/>
      </c>
      <c r="BH46" s="31" t="str">
        <f t="shared" ca="1" si="25"/>
        <v/>
      </c>
      <c r="BI46" s="87" t="str">
        <f t="shared" ca="1" si="26"/>
        <v/>
      </c>
      <c r="BJ46" s="308" t="str">
        <f t="shared" ca="1" si="27"/>
        <v/>
      </c>
      <c r="BK46" s="86" t="str">
        <f t="shared" ca="1" si="28"/>
        <v/>
      </c>
      <c r="BL46" s="309" t="str">
        <f t="shared" ca="1" si="29"/>
        <v/>
      </c>
      <c r="BM46" s="32" t="str">
        <f t="shared" ca="1" si="30"/>
        <v/>
      </c>
      <c r="BN46" s="322" t="str">
        <f t="shared" ca="1" si="45"/>
        <v>DNA_Qubit1_E3</v>
      </c>
      <c r="BT46" t="str">
        <f t="shared" si="46"/>
        <v>SB_B2303234-003</v>
      </c>
      <c r="BU46" t="str">
        <f t="shared" si="47"/>
        <v>2302738</v>
      </c>
      <c r="BV46" t="str">
        <f t="shared" si="48"/>
        <v>E6</v>
      </c>
      <c r="BW46" t="str">
        <f>INDEX(Index_sequences[[#All],[i7 Index Name]],MATCH('TSO500 Script'!W46,Index_sequences[[#All],[Index Primer]],0))</f>
        <v>i7_UDP0141</v>
      </c>
      <c r="BX46" t="str">
        <f>INDEX(Index_sequences[[#All],[i7 Bases for Sample Sheet]],MATCH('TSO500 Script'!W46,Index_sequences[[#All],[Index Primer]],0))</f>
        <v>CTTATTGGCC</v>
      </c>
      <c r="BY46" t="str">
        <f>INDEX(Index_sequences[[#All],[i5 Index Name]],MATCH('TSO500 Script'!W46,Index_sequences[[#All],[Index Primer]],0))</f>
        <v>i5_UDP0141</v>
      </c>
      <c r="BZ46" t="str">
        <f>INDEX(Index_sequences[[#All],[i5 Bases for Sample Sheet NovaSeq 6000 with v1.0 reagent kits, MiSeq, HiSeq 2000/2500, NextSeq 2000 (Sample Sheet v2)]],MATCH('TSO500 Script'!W46,Index_sequences[[#All],[Index Primer]],0))</f>
        <v>GATAACAAGT</v>
      </c>
      <c r="CA46" t="str">
        <f>INDEX(Index_sequences[[#All],[i5 Bases for Sample Sheet iSeq, NovaSeq 6000 with v1.5 reagent kits, MiniSeq, NextSeq 500/550, HiSeq 3000/4000/X, NextSeq 2000 (Sample Sheet v1)]],MATCH('TSO500 Script'!W46,Index_sequences[[#All],[Index Primer]],0))</f>
        <v>ACTTGTTATC</v>
      </c>
      <c r="CB46" t="str">
        <f t="shared" si="31"/>
        <v>TSO500 DNA library prep</v>
      </c>
      <c r="CC46" t="str">
        <f t="shared" si="49"/>
        <v>TSO500 DNA library prep_B2303234-003_UDP0141</v>
      </c>
    </row>
    <row r="47" spans="1:81" x14ac:dyDescent="0.25">
      <c r="A47" s="65" t="str">
        <f>IF(NOT(G47=""),MID('TSO500 Booking'!I54,3,7),"")</f>
        <v>2302738</v>
      </c>
      <c r="B47" t="str">
        <f>CONCATENATE(LEFT('TSO500 Booking'!C54),LEFT('TSO500 Booking'!D54))</f>
        <v>CG</v>
      </c>
      <c r="C47" s="73" t="str">
        <f>IF('TSO500 Booking'!J54="","",'TSO500 Booking'!J54)</f>
        <v>B2303307-003</v>
      </c>
      <c r="D47" s="66">
        <f ca="1">IF(X47=DNA_Analyte,VLOOKUP(C47,'Samples Dilution + Norm'!$C$8:$E$103,3,FALSE),IF(X47=RNA_Analyte,VLOOKUP('TSO500 Script'!C47,'Samples Dilution + Norm'!$S$8:$U$103,3,FALSE)))</f>
        <v>87</v>
      </c>
      <c r="E47" s="302" t="str">
        <f ca="1">IF(X47='Samples Dilution + Norm'!$A$2,VLOOKUP('TSO500 Script'!C47,'TSO500 Script'!$AJ$2:$AM$97,2,FALSE),IF('TSO500 Script'!X47='Samples Dilution + Norm'!$Q$2,VLOOKUP('TSO500 Script'!C47,'TSO500 Script'!AP47:AS142,2,FALSE)))</f>
        <v>B4</v>
      </c>
      <c r="F47" s="202" t="str">
        <f ca="1">IF(X47='Samples Dilution + Norm'!$A$2,VLOOKUP('TSO500 Script'!C47,'TSO500 Script'!$AJ$2:$AM$97,3,FALSE),IF('TSO500 Script'!X47='Samples Dilution + Norm'!$Q$2,VLOOKUP('TSO500 Script'!C47,'TSO500 Script'!AP47:AS142,3,FALSE)))</f>
        <v>DNA Stock Plate 1</v>
      </c>
      <c r="G47" s="71" t="str">
        <f>CONCATENATE('TSO500 Booking'!A54,'TSO500 Booking'!B54)</f>
        <v>F6</v>
      </c>
      <c r="H47" s="196" t="str">
        <f t="shared" si="34"/>
        <v>DNA DILUTION</v>
      </c>
      <c r="I47" s="199" t="str">
        <f t="shared" ca="1" si="35"/>
        <v>F2</v>
      </c>
      <c r="J47" s="362">
        <f t="shared" ca="1" si="17"/>
        <v>3</v>
      </c>
      <c r="K47" s="362">
        <f t="shared" ca="1" si="18"/>
        <v>27</v>
      </c>
      <c r="L47" s="363">
        <f t="shared" ca="1" si="36"/>
        <v>5.3103448275862064</v>
      </c>
      <c r="M47" s="329">
        <f t="shared" ca="1" si="37"/>
        <v>8.6896551724137936</v>
      </c>
      <c r="N47" s="328" t="b">
        <f t="shared" si="38"/>
        <v>0</v>
      </c>
      <c r="O47" s="330" t="b">
        <f t="shared" si="39"/>
        <v>0</v>
      </c>
      <c r="P47" s="202" t="str">
        <f t="shared" ca="1" si="40"/>
        <v>DNA_Qubit1</v>
      </c>
      <c r="Q47" s="202" t="str">
        <f t="shared" ca="1" si="41"/>
        <v>F3</v>
      </c>
      <c r="R47" s="67" t="s">
        <v>216</v>
      </c>
      <c r="S47" s="335">
        <v>1</v>
      </c>
      <c r="T47" s="202">
        <f ca="1">IF(X47=DNA_Analyte,VLOOKUP(C47,'Samples Dilution + Norm'!$C$8:$M$103,11,FALSE),IF(X47=RNA_Analyte,VLOOKUP('TSO500 Script'!C47,'Samples Dilution + Norm'!$S$8:$Z$103,8,FALSE)))</f>
        <v>24.6</v>
      </c>
      <c r="U47" s="196" t="str">
        <f>'TSO500 Booking'!$I$3</f>
        <v>Plate B</v>
      </c>
      <c r="V47" s="195" t="str">
        <f>IF(G47="","",INDEX(Index_sequences[Index plate well],MATCH(V46,Index_sequences[Index plate well],0)+1,1))</f>
        <v>F6</v>
      </c>
      <c r="W47" s="68" t="str">
        <f>INDEX(Index_sequences[[#All],[Index Primer]],MATCH(('TSO500 Script'!U47&amp;"_"&amp;'TSO500 Script'!V47),Index_sequences[[#All],[Plate_well]],0))</f>
        <v>UDP0142</v>
      </c>
      <c r="X47" s="68" t="str">
        <f>IF(NOT(G47=""),'TSO500 Booking'!H54,"")</f>
        <v>TSO500 DNA library prep</v>
      </c>
      <c r="Y47" s="72"/>
      <c r="Z47" s="72" t="s">
        <v>579</v>
      </c>
      <c r="AA47" s="327" t="str">
        <f t="array" aca="1" ref="AA47" ca="1">IF(ROW()-ROW($AA$2:$AA$97)+1&gt;ROWS($AC$2:$AC$97)-
COUNTBLANK($AC$2:$AC$97),"",INDIRECT(ADDRESS(SMALL(
(IF($AC$2:$AC$97&lt;&gt;"",ROW($AC$2:$AC$97),ROW()+ROWS($AC$2:$AC$97))),
ROW()-ROW($AA$2:$AA$97)+1),COLUMN($C$2:$C$97),4)))</f>
        <v/>
      </c>
      <c r="AB47" t="str">
        <f t="array" aca="1" ref="AB47" ca="1">IF(ROW()-ROW($AB$2:$AB$97)+1&gt;ROWS($AD$2:$AD$97)-
COUNTBLANK($AD$2:$AD$97),"",INDIRECT(ADDRESS(SMALL(
(IF($AD$2:$AD$97&lt;&gt;"",ROW($AD$2:$AD$97),ROW()+ROWS($AD$2:$AD$97))),
ROW()-ROW($AB$2:$AB$97)+1),COLUMN($C$2:$C$97),4)))</f>
        <v/>
      </c>
      <c r="AC47" t="str">
        <f t="shared" si="42"/>
        <v/>
      </c>
      <c r="AD47" t="str">
        <f t="shared" si="43"/>
        <v>CG_B2303307-003_UDP0142</v>
      </c>
      <c r="AE47" t="str">
        <f t="shared" si="44"/>
        <v>CG_B2303307-003_DNA_UDP0142</v>
      </c>
      <c r="AI47" s="38" t="str">
        <f ca="1">IF(COUNTIF($AB$2:AB47,AB47)=1,AB47,"")</f>
        <v/>
      </c>
      <c r="AJ47" s="237" t="str">
        <f t="array" aca="1" ref="AJ47" ca="1">IF(ROW()-ROW($AJ$2:$AJ$97)+1&gt;ROWS($AI$2:$AI$97)-
COUNTBLANK($AI$2:$AI$97),"",INDIRECT(ADDRESS(SMALL(
(IF($AI$2:$AI$97&lt;&gt;"",ROW($AI$2:$AI$97),ROW()+ROWS($AI$2:$AI$97))),
ROW()-ROW($AJ$2:$AJ$97)+1),COLUMN($AI$2:$AI$97),4)))</f>
        <v/>
      </c>
      <c r="AK47" s="265" t="s">
        <v>565</v>
      </c>
      <c r="AL47" s="266" t="str">
        <f t="shared" ca="1" si="33"/>
        <v/>
      </c>
      <c r="AM47" s="267" t="str">
        <f t="shared" ca="1" si="20"/>
        <v>_B6</v>
      </c>
      <c r="AO47" s="38" t="str">
        <f ca="1">IF(COUNTIF($AA$2:AA47,AA47)=1,AA47,"")</f>
        <v/>
      </c>
      <c r="AP47" s="39" t="str">
        <f t="array" aca="1" ref="AP47" ca="1">IF(ROW()-ROW($AP$2:$AP$97)+1&gt;ROWS($AO$2:$AO$97)-
COUNTBLANK($AO$2:$AO$97),"",INDIRECT(ADDRESS(SMALL(
(IF($AO$2:$AO$97&lt;&gt;"",ROW($AO$2:$AO$97),ROW()+ROWS($AO$2:$AO$97))),
ROW()-ROW($AP$2:$AP$97)+1),COLUMN($AO$2:$AO$97),4)))</f>
        <v/>
      </c>
      <c r="AQ47" s="265" t="s">
        <v>565</v>
      </c>
      <c r="AR47" s="266" t="str">
        <f t="shared" ca="1" si="32"/>
        <v/>
      </c>
      <c r="AS47" s="267" t="str">
        <f t="shared" ca="1" si="21"/>
        <v>_B6</v>
      </c>
      <c r="AU47" s="308">
        <f ca="1">VLOOKUP(D47,'TSO500 Booking'!$AK$3:$AN$7,2,TRUE)</f>
        <v>10</v>
      </c>
      <c r="AV47" s="309">
        <f ca="1">VLOOKUP(D47,'TSO500 Booking'!$AK$3:$AN$7,3,TRUE)</f>
        <v>3</v>
      </c>
      <c r="AW47" s="309">
        <f ca="1">VLOOKUP(D47,'TSO500 Booking'!$AK$3:$AN$7,4,TRUE)</f>
        <v>27</v>
      </c>
      <c r="AX47" s="310">
        <f t="shared" ca="1" si="22"/>
        <v>8.6999999999999993</v>
      </c>
      <c r="BC47" s="308" t="s">
        <v>579</v>
      </c>
      <c r="BD47" s="309" t="s">
        <v>1385</v>
      </c>
      <c r="BE47" s="310" t="s">
        <v>726</v>
      </c>
      <c r="BF47" s="308" t="str">
        <f t="shared" ca="1" si="23"/>
        <v/>
      </c>
      <c r="BG47" s="31" t="str">
        <f t="shared" ca="1" si="24"/>
        <v/>
      </c>
      <c r="BH47" s="31" t="str">
        <f t="shared" ca="1" si="25"/>
        <v/>
      </c>
      <c r="BI47" s="87" t="str">
        <f t="shared" ca="1" si="26"/>
        <v/>
      </c>
      <c r="BJ47" s="308" t="str">
        <f t="shared" ca="1" si="27"/>
        <v/>
      </c>
      <c r="BK47" s="86" t="str">
        <f t="shared" ca="1" si="28"/>
        <v/>
      </c>
      <c r="BL47" s="309" t="str">
        <f t="shared" ca="1" si="29"/>
        <v/>
      </c>
      <c r="BM47" s="32" t="str">
        <f t="shared" ca="1" si="30"/>
        <v/>
      </c>
      <c r="BN47" s="322" t="str">
        <f t="shared" ca="1" si="45"/>
        <v>DNA_Qubit1_F3</v>
      </c>
      <c r="BT47" t="str">
        <f t="shared" si="46"/>
        <v>CG_B2303307-003</v>
      </c>
      <c r="BU47" t="str">
        <f t="shared" si="47"/>
        <v>2302738</v>
      </c>
      <c r="BV47" t="str">
        <f t="shared" si="48"/>
        <v>F6</v>
      </c>
      <c r="BW47" t="str">
        <f>INDEX(Index_sequences[[#All],[i7 Index Name]],MATCH('TSO500 Script'!W47,Index_sequences[[#All],[Index Primer]],0))</f>
        <v>i7_UDP0142</v>
      </c>
      <c r="BX47" t="str">
        <f>INDEX(Index_sequences[[#All],[i7 Bases for Sample Sheet]],MATCH('TSO500 Script'!W47,Index_sequences[[#All],[Index Primer]],0))</f>
        <v>ACAACTACTG</v>
      </c>
      <c r="BY47" t="str">
        <f>INDEX(Index_sequences[[#All],[i5 Index Name]],MATCH('TSO500 Script'!W47,Index_sequences[[#All],[Index Primer]],0))</f>
        <v>i5_UDP0142</v>
      </c>
      <c r="BZ47" t="str">
        <f>INDEX(Index_sequences[[#All],[i5 Bases for Sample Sheet NovaSeq 6000 with v1.0 reagent kits, MiSeq, HiSeq 2000/2500, NextSeq 2000 (Sample Sheet v2)]],MATCH('TSO500 Script'!W47,Index_sequences[[#All],[Index Primer]],0))</f>
        <v>AGTTATCACA</v>
      </c>
      <c r="CA47" t="str">
        <f>INDEX(Index_sequences[[#All],[i5 Bases for Sample Sheet iSeq, NovaSeq 6000 with v1.5 reagent kits, MiniSeq, NextSeq 500/550, HiSeq 3000/4000/X, NextSeq 2000 (Sample Sheet v1)]],MATCH('TSO500 Script'!W47,Index_sequences[[#All],[Index Primer]],0))</f>
        <v>TGTGATAACT</v>
      </c>
      <c r="CB47" t="str">
        <f t="shared" si="31"/>
        <v>TSO500 DNA library prep</v>
      </c>
      <c r="CC47" t="str">
        <f t="shared" si="49"/>
        <v>TSO500 DNA library prep_B2303307-003_UDP0142</v>
      </c>
    </row>
    <row r="48" spans="1:81" x14ac:dyDescent="0.25">
      <c r="A48" s="65" t="str">
        <f>IF(NOT(G48=""),MID('TSO500 Booking'!I55,3,7),"")</f>
        <v>2302738</v>
      </c>
      <c r="B48" t="str">
        <f>CONCATENATE(LEFT('TSO500 Booking'!C55),LEFT('TSO500 Booking'!D55))</f>
        <v>SC</v>
      </c>
      <c r="C48" s="73" t="str">
        <f>IF('TSO500 Booking'!J55="","",'TSO500 Booking'!J55)</f>
        <v>B2303308-003</v>
      </c>
      <c r="D48" s="66">
        <f ca="1">IF(X48=DNA_Analyte,VLOOKUP(C48,'Samples Dilution + Norm'!$C$8:$E$103,3,FALSE),IF(X48=RNA_Analyte,VLOOKUP('TSO500 Script'!C48,'Samples Dilution + Norm'!$S$8:$U$103,3,FALSE)))</f>
        <v>51.8</v>
      </c>
      <c r="E48" s="302" t="str">
        <f ca="1">IF(X48='Samples Dilution + Norm'!$A$2,VLOOKUP('TSO500 Script'!C48,'TSO500 Script'!$AJ$2:$AM$97,2,FALSE),IF('TSO500 Script'!X48='Samples Dilution + Norm'!$Q$2,VLOOKUP('TSO500 Script'!C48,'TSO500 Script'!AP48:AS143,2,FALSE)))</f>
        <v>C4</v>
      </c>
      <c r="F48" s="202" t="str">
        <f ca="1">IF(X48='Samples Dilution + Norm'!$A$2,VLOOKUP('TSO500 Script'!C48,'TSO500 Script'!$AJ$2:$AM$97,3,FALSE),IF('TSO500 Script'!X48='Samples Dilution + Norm'!$Q$2,VLOOKUP('TSO500 Script'!C48,'TSO500 Script'!AP48:AS143,3,FALSE)))</f>
        <v>DNA Stock Plate 1</v>
      </c>
      <c r="G48" s="71" t="str">
        <f>CONCATENATE('TSO500 Booking'!A55,'TSO500 Booking'!B55)</f>
        <v>G6</v>
      </c>
      <c r="H48" s="196" t="str">
        <f t="shared" si="34"/>
        <v>DNA DILUTION</v>
      </c>
      <c r="I48" s="199" t="str">
        <f t="shared" ca="1" si="35"/>
        <v>G2</v>
      </c>
      <c r="J48" s="362">
        <f t="shared" ca="1" si="17"/>
        <v>3</v>
      </c>
      <c r="K48" s="362">
        <f t="shared" ca="1" si="18"/>
        <v>27</v>
      </c>
      <c r="L48" s="363">
        <f t="shared" ca="1" si="36"/>
        <v>8.9189189189189193</v>
      </c>
      <c r="M48" s="329">
        <f t="shared" ca="1" si="37"/>
        <v>5.0810810810810807</v>
      </c>
      <c r="N48" s="328" t="b">
        <f t="shared" si="38"/>
        <v>0</v>
      </c>
      <c r="O48" s="330" t="b">
        <f t="shared" si="39"/>
        <v>0</v>
      </c>
      <c r="P48" s="202" t="str">
        <f t="shared" ca="1" si="40"/>
        <v>DNA_Qubit1</v>
      </c>
      <c r="Q48" s="202" t="str">
        <f t="shared" ca="1" si="41"/>
        <v>G3</v>
      </c>
      <c r="R48" s="67" t="s">
        <v>216</v>
      </c>
      <c r="S48" s="335">
        <v>1</v>
      </c>
      <c r="T48" s="202">
        <f ca="1">IF(X48=DNA_Analyte,VLOOKUP(C48,'Samples Dilution + Norm'!$C$8:$M$103,11,FALSE),IF(X48=RNA_Analyte,VLOOKUP('TSO500 Script'!C48,'Samples Dilution + Norm'!$S$8:$Z$103,8,FALSE)))</f>
        <v>25.2</v>
      </c>
      <c r="U48" s="196" t="str">
        <f>'TSO500 Booking'!$I$3</f>
        <v>Plate B</v>
      </c>
      <c r="V48" s="195" t="str">
        <f>IF(G48="","",INDEX(Index_sequences[Index plate well],MATCH(V47,Index_sequences[Index plate well],0)+1,1))</f>
        <v>G6</v>
      </c>
      <c r="W48" s="68" t="str">
        <f>INDEX(Index_sequences[[#All],[Index Primer]],MATCH(('TSO500 Script'!U48&amp;"_"&amp;'TSO500 Script'!V48),Index_sequences[[#All],[Plate_well]],0))</f>
        <v>UDP0143</v>
      </c>
      <c r="X48" s="68" t="str">
        <f>IF(NOT(G48=""),'TSO500 Booking'!H55,"")</f>
        <v>TSO500 DNA library prep</v>
      </c>
      <c r="Y48" s="72"/>
      <c r="Z48" s="72" t="s">
        <v>583</v>
      </c>
      <c r="AA48" s="327" t="str">
        <f t="array" aca="1" ref="AA48" ca="1">IF(ROW()-ROW($AA$2:$AA$97)+1&gt;ROWS($AC$2:$AC$97)-
COUNTBLANK($AC$2:$AC$97),"",INDIRECT(ADDRESS(SMALL(
(IF($AC$2:$AC$97&lt;&gt;"",ROW($AC$2:$AC$97),ROW()+ROWS($AC$2:$AC$97))),
ROW()-ROW($AA$2:$AA$97)+1),COLUMN($C$2:$C$97),4)))</f>
        <v/>
      </c>
      <c r="AB48" t="str">
        <f t="array" aca="1" ref="AB48" ca="1">IF(ROW()-ROW($AB$2:$AB$97)+1&gt;ROWS($AD$2:$AD$97)-
COUNTBLANK($AD$2:$AD$97),"",INDIRECT(ADDRESS(SMALL(
(IF($AD$2:$AD$97&lt;&gt;"",ROW($AD$2:$AD$97),ROW()+ROWS($AD$2:$AD$97))),
ROW()-ROW($AB$2:$AB$97)+1),COLUMN($C$2:$C$97),4)))</f>
        <v/>
      </c>
      <c r="AC48" t="str">
        <f t="shared" si="42"/>
        <v/>
      </c>
      <c r="AD48" t="str">
        <f t="shared" si="43"/>
        <v>SC_B2303308-003_UDP0143</v>
      </c>
      <c r="AE48" t="str">
        <f t="shared" si="44"/>
        <v>SC_B2303308-003_DNA_UDP0143</v>
      </c>
      <c r="AI48" s="38" t="str">
        <f ca="1">IF(COUNTIF($AB$2:AB48,AB48)=1,AB48,"")</f>
        <v/>
      </c>
      <c r="AJ48" s="237" t="str">
        <f t="array" aca="1" ref="AJ48" ca="1">IF(ROW()-ROW($AJ$2:$AJ$97)+1&gt;ROWS($AI$2:$AI$97)-
COUNTBLANK($AI$2:$AI$97),"",INDIRECT(ADDRESS(SMALL(
(IF($AI$2:$AI$97&lt;&gt;"",ROW($AI$2:$AI$97),ROW()+ROWS($AI$2:$AI$97))),
ROW()-ROW($AJ$2:$AJ$97)+1),COLUMN($AI$2:$AI$97),4)))</f>
        <v/>
      </c>
      <c r="AK48" s="265" t="s">
        <v>567</v>
      </c>
      <c r="AL48" s="266" t="str">
        <f t="shared" ca="1" si="33"/>
        <v/>
      </c>
      <c r="AM48" s="267" t="str">
        <f t="shared" ca="1" si="20"/>
        <v>_C6</v>
      </c>
      <c r="AO48" s="38" t="str">
        <f ca="1">IF(COUNTIF($AA$2:AA48,AA48)=1,AA48,"")</f>
        <v/>
      </c>
      <c r="AP48" s="39" t="str">
        <f t="array" aca="1" ref="AP48" ca="1">IF(ROW()-ROW($AP$2:$AP$97)+1&gt;ROWS($AO$2:$AO$97)-
COUNTBLANK($AO$2:$AO$97),"",INDIRECT(ADDRESS(SMALL(
(IF($AO$2:$AO$97&lt;&gt;"",ROW($AO$2:$AO$97),ROW()+ROWS($AO$2:$AO$97))),
ROW()-ROW($AP$2:$AP$97)+1),COLUMN($AO$2:$AO$97),4)))</f>
        <v/>
      </c>
      <c r="AQ48" s="265" t="s">
        <v>567</v>
      </c>
      <c r="AR48" s="266" t="str">
        <f t="shared" ca="1" si="32"/>
        <v/>
      </c>
      <c r="AS48" s="267" t="str">
        <f t="shared" ca="1" si="21"/>
        <v>_C6</v>
      </c>
      <c r="AU48" s="308">
        <f ca="1">VLOOKUP(D48,'TSO500 Booking'!$AK$3:$AN$7,2,TRUE)</f>
        <v>10</v>
      </c>
      <c r="AV48" s="309">
        <f ca="1">VLOOKUP(D48,'TSO500 Booking'!$AK$3:$AN$7,3,TRUE)</f>
        <v>3</v>
      </c>
      <c r="AW48" s="309">
        <f ca="1">VLOOKUP(D48,'TSO500 Booking'!$AK$3:$AN$7,4,TRUE)</f>
        <v>27</v>
      </c>
      <c r="AX48" s="310">
        <f t="shared" ca="1" si="22"/>
        <v>5.1799999999999988</v>
      </c>
      <c r="BC48" s="308" t="s">
        <v>583</v>
      </c>
      <c r="BD48" s="309" t="s">
        <v>1385</v>
      </c>
      <c r="BE48" s="310" t="s">
        <v>730</v>
      </c>
      <c r="BF48" s="308" t="str">
        <f t="shared" ca="1" si="23"/>
        <v/>
      </c>
      <c r="BG48" s="31" t="str">
        <f t="shared" ca="1" si="24"/>
        <v/>
      </c>
      <c r="BH48" s="31" t="str">
        <f t="shared" ca="1" si="25"/>
        <v/>
      </c>
      <c r="BI48" s="87" t="str">
        <f t="shared" ca="1" si="26"/>
        <v/>
      </c>
      <c r="BJ48" s="308" t="str">
        <f t="shared" ca="1" si="27"/>
        <v/>
      </c>
      <c r="BK48" s="86" t="str">
        <f t="shared" ca="1" si="28"/>
        <v/>
      </c>
      <c r="BL48" s="309" t="str">
        <f t="shared" ca="1" si="29"/>
        <v/>
      </c>
      <c r="BM48" s="32" t="str">
        <f t="shared" ca="1" si="30"/>
        <v/>
      </c>
      <c r="BN48" s="322" t="str">
        <f t="shared" ca="1" si="45"/>
        <v>DNA_Qubit1_G3</v>
      </c>
      <c r="BT48" t="str">
        <f t="shared" si="46"/>
        <v>SC_B2303308-003</v>
      </c>
      <c r="BU48" t="str">
        <f t="shared" si="47"/>
        <v>2302738</v>
      </c>
      <c r="BV48" t="str">
        <f t="shared" si="48"/>
        <v>G6</v>
      </c>
      <c r="BW48" t="str">
        <f>INDEX(Index_sequences[[#All],[i7 Index Name]],MATCH('TSO500 Script'!W48,Index_sequences[[#All],[Index Primer]],0))</f>
        <v>i7_UDP0143</v>
      </c>
      <c r="BX48" t="str">
        <f>INDEX(Index_sequences[[#All],[i7 Bases for Sample Sheet]],MATCH('TSO500 Script'!W48,Index_sequences[[#All],[Index Primer]],0))</f>
        <v>GTTGGATGAA</v>
      </c>
      <c r="BY48" t="str">
        <f>INDEX(Index_sequences[[#All],[i5 Index Name]],MATCH('TSO500 Script'!W48,Index_sequences[[#All],[Index Primer]],0))</f>
        <v>i5_UDP0143</v>
      </c>
      <c r="BZ48" t="str">
        <f>INDEX(Index_sequences[[#All],[i5 Bases for Sample Sheet NovaSeq 6000 with v1.0 reagent kits, MiSeq, HiSeq 2000/2500, NextSeq 2000 (Sample Sheet v2)]],MATCH('TSO500 Script'!W48,Index_sequences[[#All],[Index Primer]],0))</f>
        <v>TTCCAGGTAA</v>
      </c>
      <c r="CA48" t="str">
        <f>INDEX(Index_sequences[[#All],[i5 Bases for Sample Sheet iSeq, NovaSeq 6000 with v1.5 reagent kits, MiniSeq, NextSeq 500/550, HiSeq 3000/4000/X, NextSeq 2000 (Sample Sheet v1)]],MATCH('TSO500 Script'!W48,Index_sequences[[#All],[Index Primer]],0))</f>
        <v>TTACCTGGAA</v>
      </c>
      <c r="CB48" t="str">
        <f t="shared" si="31"/>
        <v>TSO500 DNA library prep</v>
      </c>
      <c r="CC48" t="str">
        <f t="shared" si="49"/>
        <v>TSO500 DNA library prep_B2303308-003_UDP0143</v>
      </c>
    </row>
    <row r="49" spans="1:81" ht="15.75" thickBot="1" x14ac:dyDescent="0.3">
      <c r="A49" s="65" t="str">
        <f>IF(NOT(G49=""),MID('TSO500 Booking'!I56,3,7),"")</f>
        <v>2302738</v>
      </c>
      <c r="B49" t="str">
        <f>CONCATENATE(LEFT('TSO500 Booking'!C56),LEFT('TSO500 Booking'!D56))</f>
        <v>NS</v>
      </c>
      <c r="C49" s="73" t="str">
        <f>IF('TSO500 Booking'!J56="","",'TSO500 Booking'!J56)</f>
        <v>B2303348-003</v>
      </c>
      <c r="D49" s="66">
        <f ca="1">IF(X49=DNA_Analyte,VLOOKUP(C49,'Samples Dilution + Norm'!$C$8:$E$103,3,FALSE),IF(X49=RNA_Analyte,VLOOKUP('TSO500 Script'!C49,'Samples Dilution + Norm'!$S$8:$U$103,3,FALSE)))</f>
        <v>117</v>
      </c>
      <c r="E49" s="302" t="str">
        <f ca="1">IF(X49='Samples Dilution + Norm'!$A$2,VLOOKUP('TSO500 Script'!C49,'TSO500 Script'!$AJ$2:$AM$97,2,FALSE),IF('TSO500 Script'!X49='Samples Dilution + Norm'!$Q$2,VLOOKUP('TSO500 Script'!C49,'TSO500 Script'!AP49:AS144,2,FALSE)))</f>
        <v>D4</v>
      </c>
      <c r="F49" s="202" t="str">
        <f ca="1">IF(X49='Samples Dilution + Norm'!$A$2,VLOOKUP('TSO500 Script'!C49,'TSO500 Script'!$AJ$2:$AM$97,3,FALSE),IF('TSO500 Script'!X49='Samples Dilution + Norm'!$Q$2,VLOOKUP('TSO500 Script'!C49,'TSO500 Script'!AP49:AS144,3,FALSE)))</f>
        <v>DNA Stock Plate 1</v>
      </c>
      <c r="G49" s="71" t="str">
        <f>CONCATENATE('TSO500 Booking'!A56,'TSO500 Booking'!B56)</f>
        <v>H6</v>
      </c>
      <c r="H49" s="196" t="str">
        <f t="shared" si="34"/>
        <v>DNA DILUTION</v>
      </c>
      <c r="I49" s="199" t="str">
        <f t="shared" ca="1" si="35"/>
        <v>H2</v>
      </c>
      <c r="J49" s="362">
        <f t="shared" ca="1" si="17"/>
        <v>3</v>
      </c>
      <c r="K49" s="362">
        <f t="shared" ca="1" si="18"/>
        <v>27</v>
      </c>
      <c r="L49" s="363">
        <f t="shared" ca="1" si="36"/>
        <v>3.9487179487179485</v>
      </c>
      <c r="M49" s="329">
        <f t="shared" ca="1" si="37"/>
        <v>10.051282051282051</v>
      </c>
      <c r="N49" s="328" t="b">
        <f t="shared" si="38"/>
        <v>0</v>
      </c>
      <c r="O49" s="330" t="b">
        <f t="shared" si="39"/>
        <v>0</v>
      </c>
      <c r="P49" s="202" t="str">
        <f t="shared" ca="1" si="40"/>
        <v>DNA_Qubit1</v>
      </c>
      <c r="Q49" s="202" t="str">
        <f t="shared" ca="1" si="41"/>
        <v>H3</v>
      </c>
      <c r="R49" s="67" t="s">
        <v>216</v>
      </c>
      <c r="S49" s="335">
        <v>1</v>
      </c>
      <c r="T49" s="202">
        <f ca="1">IF(X49=DNA_Analyte,VLOOKUP(C49,'Samples Dilution + Norm'!$C$8:$M$103,11,FALSE),IF(X49=RNA_Analyte,VLOOKUP('TSO500 Script'!C49,'Samples Dilution + Norm'!$S$8:$Z$103,8,FALSE)))</f>
        <v>26.8</v>
      </c>
      <c r="U49" s="196" t="str">
        <f>'TSO500 Booking'!$I$3</f>
        <v>Plate B</v>
      </c>
      <c r="V49" s="195" t="str">
        <f>IF(G49="","",INDEX(Index_sequences[Index plate well],MATCH(V48,Index_sequences[Index plate well],0)+1,1))</f>
        <v>H6</v>
      </c>
      <c r="W49" s="68" t="str">
        <f>INDEX(Index_sequences[[#All],[Index Primer]],MATCH(('TSO500 Script'!U49&amp;"_"&amp;'TSO500 Script'!V49),Index_sequences[[#All],[Plate_well]],0))</f>
        <v>UDP0144</v>
      </c>
      <c r="X49" s="68" t="str">
        <f>IF(NOT(G49=""),'TSO500 Booking'!H56,"")</f>
        <v>TSO500 DNA library prep</v>
      </c>
      <c r="Y49" s="72"/>
      <c r="Z49" s="72" t="s">
        <v>587</v>
      </c>
      <c r="AA49" s="327" t="str">
        <f t="array" aca="1" ref="AA49" ca="1">IF(ROW()-ROW($AA$2:$AA$97)+1&gt;ROWS($AC$2:$AC$97)-
COUNTBLANK($AC$2:$AC$97),"",INDIRECT(ADDRESS(SMALL(
(IF($AC$2:$AC$97&lt;&gt;"",ROW($AC$2:$AC$97),ROW()+ROWS($AC$2:$AC$97))),
ROW()-ROW($AA$2:$AA$97)+1),COLUMN($C$2:$C$97),4)))</f>
        <v/>
      </c>
      <c r="AB49" t="str">
        <f t="array" aca="1" ref="AB49" ca="1">IF(ROW()-ROW($AB$2:$AB$97)+1&gt;ROWS($AD$2:$AD$97)-
COUNTBLANK($AD$2:$AD$97),"",INDIRECT(ADDRESS(SMALL(
(IF($AD$2:$AD$97&lt;&gt;"",ROW($AD$2:$AD$97),ROW()+ROWS($AD$2:$AD$97))),
ROW()-ROW($AB$2:$AB$97)+1),COLUMN($C$2:$C$97),4)))</f>
        <v/>
      </c>
      <c r="AC49" t="str">
        <f t="shared" si="42"/>
        <v/>
      </c>
      <c r="AD49" t="str">
        <f t="shared" si="43"/>
        <v>NS_B2303348-003_UDP0144</v>
      </c>
      <c r="AE49" t="str">
        <f t="shared" si="44"/>
        <v>NS_B2303348-003_DNA_UDP0144</v>
      </c>
      <c r="AI49" s="38" t="str">
        <f ca="1">IF(COUNTIF($AB$2:AB49,AB49)=1,AB49,"")</f>
        <v/>
      </c>
      <c r="AJ49" s="237" t="str">
        <f t="array" aca="1" ref="AJ49" ca="1">IF(ROW()-ROW($AJ$2:$AJ$97)+1&gt;ROWS($AI$2:$AI$97)-
COUNTBLANK($AI$2:$AI$97),"",INDIRECT(ADDRESS(SMALL(
(IF($AI$2:$AI$97&lt;&gt;"",ROW($AI$2:$AI$97),ROW()+ROWS($AI$2:$AI$97))),
ROW()-ROW($AJ$2:$AJ$97)+1),COLUMN($AI$2:$AI$97),4)))</f>
        <v/>
      </c>
      <c r="AK49" s="268" t="s">
        <v>571</v>
      </c>
      <c r="AL49" s="269" t="str">
        <f t="shared" ca="1" si="33"/>
        <v/>
      </c>
      <c r="AM49" s="270" t="str">
        <f t="shared" ca="1" si="20"/>
        <v>_D6</v>
      </c>
      <c r="AO49" s="38" t="str">
        <f ca="1">IF(COUNTIF($AA$2:AA49,AA49)=1,AA49,"")</f>
        <v/>
      </c>
      <c r="AP49" s="39" t="str">
        <f t="array" aca="1" ref="AP49" ca="1">IF(ROW()-ROW($AP$2:$AP$97)+1&gt;ROWS($AO$2:$AO$97)-
COUNTBLANK($AO$2:$AO$97),"",INDIRECT(ADDRESS(SMALL(
(IF($AO$2:$AO$97&lt;&gt;"",ROW($AO$2:$AO$97),ROW()+ROWS($AO$2:$AO$97))),
ROW()-ROW($AP$2:$AP$97)+1),COLUMN($AO$2:$AO$97),4)))</f>
        <v/>
      </c>
      <c r="AQ49" s="268" t="s">
        <v>571</v>
      </c>
      <c r="AR49" s="269" t="str">
        <f t="shared" ca="1" si="32"/>
        <v/>
      </c>
      <c r="AS49" s="270" t="str">
        <f t="shared" ca="1" si="21"/>
        <v>_D6</v>
      </c>
      <c r="AU49" s="308">
        <f ca="1">VLOOKUP(D49,'TSO500 Booking'!$AK$3:$AN$7,2,TRUE)</f>
        <v>10</v>
      </c>
      <c r="AV49" s="309">
        <f ca="1">VLOOKUP(D49,'TSO500 Booking'!$AK$3:$AN$7,3,TRUE)</f>
        <v>3</v>
      </c>
      <c r="AW49" s="309">
        <f ca="1">VLOOKUP(D49,'TSO500 Booking'!$AK$3:$AN$7,4,TRUE)</f>
        <v>27</v>
      </c>
      <c r="AX49" s="310">
        <f t="shared" ca="1" si="22"/>
        <v>11.7</v>
      </c>
      <c r="BC49" s="308" t="s">
        <v>587</v>
      </c>
      <c r="BD49" s="309" t="s">
        <v>1385</v>
      </c>
      <c r="BE49" s="310" t="s">
        <v>734</v>
      </c>
      <c r="BF49" s="308" t="str">
        <f t="shared" ca="1" si="23"/>
        <v/>
      </c>
      <c r="BG49" s="31" t="str">
        <f t="shared" ca="1" si="24"/>
        <v/>
      </c>
      <c r="BH49" s="31" t="str">
        <f t="shared" ca="1" si="25"/>
        <v/>
      </c>
      <c r="BI49" s="87" t="str">
        <f t="shared" ca="1" si="26"/>
        <v/>
      </c>
      <c r="BJ49" s="308" t="str">
        <f t="shared" ca="1" si="27"/>
        <v/>
      </c>
      <c r="BK49" s="86" t="str">
        <f t="shared" ca="1" si="28"/>
        <v/>
      </c>
      <c r="BL49" s="309" t="str">
        <f t="shared" ca="1" si="29"/>
        <v/>
      </c>
      <c r="BM49" s="32" t="str">
        <f t="shared" ca="1" si="30"/>
        <v/>
      </c>
      <c r="BN49" s="322" t="str">
        <f t="shared" ca="1" si="45"/>
        <v>DNA_Qubit1_H3</v>
      </c>
      <c r="BT49" t="str">
        <f t="shared" si="46"/>
        <v>NS_B2303348-003</v>
      </c>
      <c r="BU49" t="str">
        <f t="shared" si="47"/>
        <v>2302738</v>
      </c>
      <c r="BV49" t="str">
        <f t="shared" si="48"/>
        <v>H6</v>
      </c>
      <c r="BW49" t="str">
        <f>INDEX(Index_sequences[[#All],[i7 Index Name]],MATCH('TSO500 Script'!W49,Index_sequences[[#All],[Index Primer]],0))</f>
        <v>i7_UDP0144</v>
      </c>
      <c r="BX49" t="str">
        <f>INDEX(Index_sequences[[#All],[i7 Bases for Sample Sheet]],MATCH('TSO500 Script'!W49,Index_sequences[[#All],[Index Primer]],0))</f>
        <v>AATCCAATTG</v>
      </c>
      <c r="BY49" t="str">
        <f>INDEX(Index_sequences[[#All],[i5 Index Name]],MATCH('TSO500 Script'!W49,Index_sequences[[#All],[Index Primer]],0))</f>
        <v>i5_UDP0144</v>
      </c>
      <c r="BZ49" t="str">
        <f>INDEX(Index_sequences[[#All],[i5 Bases for Sample Sheet NovaSeq 6000 with v1.0 reagent kits, MiSeq, HiSeq 2000/2500, NextSeq 2000 (Sample Sheet v2)]],MATCH('TSO500 Script'!W49,Index_sequences[[#All],[Index Primer]],0))</f>
        <v>CATGTAGAGG</v>
      </c>
      <c r="CA49" t="str">
        <f>INDEX(Index_sequences[[#All],[i5 Bases for Sample Sheet iSeq, NovaSeq 6000 with v1.5 reagent kits, MiniSeq, NextSeq 500/550, HiSeq 3000/4000/X, NextSeq 2000 (Sample Sheet v1)]],MATCH('TSO500 Script'!W49,Index_sequences[[#All],[Index Primer]],0))</f>
        <v>CCTCTACATG</v>
      </c>
      <c r="CB49" t="str">
        <f t="shared" si="31"/>
        <v>TSO500 DNA library prep</v>
      </c>
      <c r="CC49" t="str">
        <f t="shared" si="49"/>
        <v>TSO500 DNA library prep_B2303348-003_UDP0144</v>
      </c>
    </row>
    <row r="50" spans="1:81" x14ac:dyDescent="0.25">
      <c r="A50" s="65" t="str">
        <f>IF(NOT(G50=""),MID('TSO500 Booking'!I57,3,7),"")</f>
        <v>2302738</v>
      </c>
      <c r="B50" t="str">
        <f>CONCATENATE(LEFT('TSO500 Booking'!C57),LEFT('TSO500 Booking'!D57))</f>
        <v>JJ</v>
      </c>
      <c r="C50" s="73" t="str">
        <f>IF('TSO500 Booking'!J57="","",'TSO500 Booking'!J57)</f>
        <v>B2303358-002</v>
      </c>
      <c r="D50" s="66">
        <f ca="1">IF(X50=DNA_Analyte,VLOOKUP(C50,'Samples Dilution + Norm'!$C$8:$E$103,3,FALSE),IF(X50=RNA_Analyte,VLOOKUP('TSO500 Script'!C50,'Samples Dilution + Norm'!$S$8:$U$103,3,FALSE)))</f>
        <v>64</v>
      </c>
      <c r="E50" s="302" t="str">
        <f ca="1">IF(X50='Samples Dilution + Norm'!$A$2,VLOOKUP('TSO500 Script'!C50,'TSO500 Script'!$AJ$2:$AM$97,2,FALSE),IF('TSO500 Script'!X50='Samples Dilution + Norm'!$Q$2,VLOOKUP('TSO500 Script'!C50,'TSO500 Script'!AP50:AS145,2,FALSE)))</f>
        <v>A5</v>
      </c>
      <c r="F50" s="202" t="str">
        <f ca="1">IF(X50='Samples Dilution + Norm'!$A$2,VLOOKUP('TSO500 Script'!C50,'TSO500 Script'!$AJ$2:$AM$97,3,FALSE),IF('TSO500 Script'!X50='Samples Dilution + Norm'!$Q$2,VLOOKUP('TSO500 Script'!C50,'TSO500 Script'!AP50:AS145,3,FALSE)))</f>
        <v>DNA Stock Plate 1</v>
      </c>
      <c r="G50" s="71" t="str">
        <f>CONCATENATE('TSO500 Booking'!A57,'TSO500 Booking'!B57)</f>
        <v>A7</v>
      </c>
      <c r="H50" s="196" t="str">
        <f t="shared" si="34"/>
        <v>DNA DILUTION</v>
      </c>
      <c r="I50" s="199" t="str">
        <f t="shared" ca="1" si="35"/>
        <v>A3</v>
      </c>
      <c r="J50" s="362">
        <f t="shared" ca="1" si="17"/>
        <v>3</v>
      </c>
      <c r="K50" s="362">
        <f t="shared" ca="1" si="18"/>
        <v>27</v>
      </c>
      <c r="L50" s="363">
        <f t="shared" ca="1" si="36"/>
        <v>7.2187499999999991</v>
      </c>
      <c r="M50" s="329">
        <f t="shared" ca="1" si="37"/>
        <v>6.7812500000000009</v>
      </c>
      <c r="N50" s="328" t="b">
        <f t="shared" si="38"/>
        <v>0</v>
      </c>
      <c r="O50" s="330" t="b">
        <f t="shared" si="39"/>
        <v>0</v>
      </c>
      <c r="P50" s="202" t="str">
        <f t="shared" ca="1" si="40"/>
        <v>DNA_Qubit1</v>
      </c>
      <c r="Q50" s="202" t="str">
        <f t="shared" ca="1" si="41"/>
        <v>A5</v>
      </c>
      <c r="R50" s="67" t="s">
        <v>216</v>
      </c>
      <c r="S50" s="335">
        <v>1</v>
      </c>
      <c r="T50" s="202">
        <f ca="1">IF(X50=DNA_Analyte,VLOOKUP(C50,'Samples Dilution + Norm'!$C$8:$M$103,11,FALSE),IF(X50=RNA_Analyte,VLOOKUP('TSO500 Script'!C50,'Samples Dilution + Norm'!$S$8:$Z$103,8,FALSE)))</f>
        <v>19.7</v>
      </c>
      <c r="U50" s="196" t="str">
        <f>'TSO500 Booking'!$I$3</f>
        <v>Plate B</v>
      </c>
      <c r="V50" s="195" t="str">
        <f>IF(G50="","",INDEX(Index_sequences[Index plate well],MATCH(V49,Index_sequences[Index plate well],0)+1,1))</f>
        <v>A7</v>
      </c>
      <c r="W50" s="68" t="str">
        <f>INDEX(Index_sequences[[#All],[Index Primer]],MATCH(('TSO500 Script'!U50&amp;"_"&amp;'TSO500 Script'!V50),Index_sequences[[#All],[Plate_well]],0))</f>
        <v>UDP0145</v>
      </c>
      <c r="X50" s="68" t="str">
        <f>IF(NOT(G50=""),'TSO500 Booking'!H57,"")</f>
        <v>TSO500 DNA library prep</v>
      </c>
      <c r="Y50" s="72"/>
      <c r="Z50" s="72" t="s">
        <v>591</v>
      </c>
      <c r="AA50" s="327" t="str">
        <f t="array" aca="1" ref="AA50" ca="1">IF(ROW()-ROW($AA$2:$AA$97)+1&gt;ROWS($AC$2:$AC$97)-
COUNTBLANK($AC$2:$AC$97),"",INDIRECT(ADDRESS(SMALL(
(IF($AC$2:$AC$97&lt;&gt;"",ROW($AC$2:$AC$97),ROW()+ROWS($AC$2:$AC$97))),
ROW()-ROW($AA$2:$AA$97)+1),COLUMN($C$2:$C$97),4)))</f>
        <v/>
      </c>
      <c r="AB50" t="str">
        <f t="array" aca="1" ref="AB50" ca="1">IF(ROW()-ROW($AB$2:$AB$97)+1&gt;ROWS($AD$2:$AD$97)-
COUNTBLANK($AD$2:$AD$97),"",INDIRECT(ADDRESS(SMALL(
(IF($AD$2:$AD$97&lt;&gt;"",ROW($AD$2:$AD$97),ROW()+ROWS($AD$2:$AD$97))),
ROW()-ROW($AB$2:$AB$97)+1),COLUMN($C$2:$C$97),4)))</f>
        <v/>
      </c>
      <c r="AC50" t="str">
        <f t="shared" si="42"/>
        <v/>
      </c>
      <c r="AD50" t="str">
        <f t="shared" si="43"/>
        <v>JJ_B2303358-002_UDP0145</v>
      </c>
      <c r="AE50" t="str">
        <f t="shared" si="44"/>
        <v>JJ_B2303358-002_DNA_UDP0145</v>
      </c>
      <c r="AI50" s="38" t="str">
        <f ca="1">IF(COUNTIF($AB$2:AB50,AB50)=1,AB50,"")</f>
        <v/>
      </c>
      <c r="AJ50" s="237" t="str">
        <f t="array" aca="1" ref="AJ50" ca="1">IF(ROW()-ROW($AJ$2:$AJ$97)+1&gt;ROWS($AI$2:$AI$97)-
COUNTBLANK($AI$2:$AI$97),"",INDIRECT(ADDRESS(SMALL(
(IF($AI$2:$AI$97&lt;&gt;"",ROW($AI$2:$AI$97),ROW()+ROWS($AI$2:$AI$97))),
ROW()-ROW($AJ$2:$AJ$97)+1),COLUMN($AI$2:$AI$97),4)))</f>
        <v/>
      </c>
      <c r="AK50" s="271" t="s">
        <v>215</v>
      </c>
      <c r="AL50" s="272" t="str">
        <f ca="1">IF(NOT(AJ50=""),"DNA Stock Plate 3","")</f>
        <v/>
      </c>
      <c r="AM50" s="264" t="str">
        <f t="shared" ca="1" si="20"/>
        <v>_A1</v>
      </c>
      <c r="AO50" s="38" t="str">
        <f ca="1">IF(COUNTIF($AA$2:AA50,AA50)=1,AA50,"")</f>
        <v/>
      </c>
      <c r="AP50" s="39" t="str">
        <f t="array" aca="1" ref="AP50" ca="1">IF(ROW()-ROW($AP$2:$AP$97)+1&gt;ROWS($AO$2:$AO$97)-
COUNTBLANK($AO$2:$AO$97),"",INDIRECT(ADDRESS(SMALL(
(IF($AO$2:$AO$97&lt;&gt;"",ROW($AO$2:$AO$97),ROW()+ROWS($AO$2:$AO$97))),
ROW()-ROW($AP$2:$AP$97)+1),COLUMN($AO$2:$AO$97),4)))</f>
        <v/>
      </c>
      <c r="AQ50" s="271" t="s">
        <v>215</v>
      </c>
      <c r="AR50" s="272" t="str">
        <f t="shared" ref="AR50:AR73" ca="1" si="50">IF(NOT(AP50=""),"RNA Stock Plate 3","")</f>
        <v/>
      </c>
      <c r="AS50" s="264" t="str">
        <f t="shared" ca="1" si="21"/>
        <v>_A1</v>
      </c>
      <c r="AU50" s="308">
        <f ca="1">VLOOKUP(D50,'TSO500 Booking'!$AK$3:$AN$7,2,TRUE)</f>
        <v>10</v>
      </c>
      <c r="AV50" s="309">
        <f ca="1">VLOOKUP(D50,'TSO500 Booking'!$AK$3:$AN$7,3,TRUE)</f>
        <v>3</v>
      </c>
      <c r="AW50" s="309">
        <f ca="1">VLOOKUP(D50,'TSO500 Booking'!$AK$3:$AN$7,4,TRUE)</f>
        <v>27</v>
      </c>
      <c r="AX50" s="310">
        <f t="shared" ca="1" si="22"/>
        <v>6.4</v>
      </c>
      <c r="BC50" s="308" t="s">
        <v>591</v>
      </c>
      <c r="BD50" s="309" t="s">
        <v>1386</v>
      </c>
      <c r="BE50" s="310" t="s">
        <v>215</v>
      </c>
      <c r="BF50" s="308" t="str">
        <f t="shared" ca="1" si="23"/>
        <v/>
      </c>
      <c r="BG50" s="31" t="str">
        <f t="shared" ca="1" si="24"/>
        <v/>
      </c>
      <c r="BH50" s="31" t="str">
        <f t="shared" ca="1" si="25"/>
        <v/>
      </c>
      <c r="BI50" s="87" t="str">
        <f t="shared" ca="1" si="26"/>
        <v/>
      </c>
      <c r="BJ50" s="308" t="str">
        <f t="shared" ca="1" si="27"/>
        <v/>
      </c>
      <c r="BK50" s="86" t="str">
        <f t="shared" ca="1" si="28"/>
        <v/>
      </c>
      <c r="BL50" s="309" t="str">
        <f t="shared" ca="1" si="29"/>
        <v/>
      </c>
      <c r="BM50" s="32" t="str">
        <f t="shared" ca="1" si="30"/>
        <v/>
      </c>
      <c r="BN50" s="322" t="str">
        <f t="shared" ca="1" si="45"/>
        <v>DNA_Qubit1_A5</v>
      </c>
      <c r="BT50" t="str">
        <f t="shared" si="46"/>
        <v>JJ_B2303358-002</v>
      </c>
      <c r="BU50" t="str">
        <f t="shared" si="47"/>
        <v>2302738</v>
      </c>
      <c r="BV50" t="str">
        <f t="shared" si="48"/>
        <v>A7</v>
      </c>
      <c r="BW50" t="str">
        <f>INDEX(Index_sequences[[#All],[i7 Index Name]],MATCH('TSO500 Script'!W50,Index_sequences[[#All],[Index Primer]],0))</f>
        <v>i7_UDP0145</v>
      </c>
      <c r="BX50" t="str">
        <f>INDEX(Index_sequences[[#All],[i7 Bases for Sample Sheet]],MATCH('TSO500 Script'!W50,Index_sequences[[#All],[Index Primer]],0))</f>
        <v>TATGATGGCC</v>
      </c>
      <c r="BY50" t="str">
        <f>INDEX(Index_sequences[[#All],[i5 Index Name]],MATCH('TSO500 Script'!W50,Index_sequences[[#All],[Index Primer]],0))</f>
        <v>i5_UDP0145</v>
      </c>
      <c r="BZ50" t="str">
        <f>INDEX(Index_sequences[[#All],[i5 Bases for Sample Sheet NovaSeq 6000 with v1.0 reagent kits, MiSeq, HiSeq 2000/2500, NextSeq 2000 (Sample Sheet v2)]],MATCH('TSO500 Script'!W50,Index_sequences[[#All],[Index Primer]],0))</f>
        <v>GATTGTCATA</v>
      </c>
      <c r="CA50" t="str">
        <f>INDEX(Index_sequences[[#All],[i5 Bases for Sample Sheet iSeq, NovaSeq 6000 with v1.5 reagent kits, MiniSeq, NextSeq 500/550, HiSeq 3000/4000/X, NextSeq 2000 (Sample Sheet v1)]],MATCH('TSO500 Script'!W50,Index_sequences[[#All],[Index Primer]],0))</f>
        <v>TATGACAATC</v>
      </c>
      <c r="CB50" t="str">
        <f t="shared" si="31"/>
        <v>TSO500 DNA library prep</v>
      </c>
      <c r="CC50" t="str">
        <f t="shared" si="49"/>
        <v>TSO500 DNA library prep_B2303358-002_UDP0145</v>
      </c>
    </row>
    <row r="51" spans="1:81" x14ac:dyDescent="0.25">
      <c r="A51" s="65" t="str">
        <f>IF(NOT(G51=""),MID('TSO500 Booking'!I58,3,7),"")</f>
        <v>2302738</v>
      </c>
      <c r="B51" t="str">
        <f>CONCATENATE(LEFT('TSO500 Booking'!C58),LEFT('TSO500 Booking'!D58))</f>
        <v>BM</v>
      </c>
      <c r="C51" s="73" t="str">
        <f>IF('TSO500 Booking'!J58="","",'TSO500 Booking'!J58)</f>
        <v>B2303377-005</v>
      </c>
      <c r="D51" s="66">
        <f ca="1">IF(X51=DNA_Analyte,VLOOKUP(C51,'Samples Dilution + Norm'!$C$8:$E$103,3,FALSE),IF(X51=RNA_Analyte,VLOOKUP('TSO500 Script'!C51,'Samples Dilution + Norm'!$S$8:$U$103,3,FALSE)))</f>
        <v>62.8</v>
      </c>
      <c r="E51" s="302" t="str">
        <f ca="1">IF(X51='Samples Dilution + Norm'!$A$2,VLOOKUP('TSO500 Script'!C51,'TSO500 Script'!$AJ$2:$AM$97,2,FALSE),IF('TSO500 Script'!X51='Samples Dilution + Norm'!$Q$2,VLOOKUP('TSO500 Script'!C51,'TSO500 Script'!AP51:AS146,2,FALSE)))</f>
        <v>B5</v>
      </c>
      <c r="F51" s="202" t="str">
        <f ca="1">IF(X51='Samples Dilution + Norm'!$A$2,VLOOKUP('TSO500 Script'!C51,'TSO500 Script'!$AJ$2:$AM$97,3,FALSE),IF('TSO500 Script'!X51='Samples Dilution + Norm'!$Q$2,VLOOKUP('TSO500 Script'!C51,'TSO500 Script'!AP51:AS146,3,FALSE)))</f>
        <v>DNA Stock Plate 1</v>
      </c>
      <c r="G51" s="71" t="str">
        <f>CONCATENATE('TSO500 Booking'!A58,'TSO500 Booking'!B58)</f>
        <v>B7</v>
      </c>
      <c r="H51" s="196" t="str">
        <f t="shared" si="34"/>
        <v>DNA DILUTION</v>
      </c>
      <c r="I51" s="199" t="str">
        <f t="shared" ca="1" si="35"/>
        <v>B3</v>
      </c>
      <c r="J51" s="362">
        <f t="shared" ca="1" si="17"/>
        <v>3</v>
      </c>
      <c r="K51" s="362">
        <f t="shared" ca="1" si="18"/>
        <v>27</v>
      </c>
      <c r="L51" s="363">
        <f t="shared" ca="1" si="36"/>
        <v>7.3566878980891719</v>
      </c>
      <c r="M51" s="329">
        <f t="shared" ca="1" si="37"/>
        <v>6.6433121019108281</v>
      </c>
      <c r="N51" s="328" t="b">
        <f t="shared" si="38"/>
        <v>0</v>
      </c>
      <c r="O51" s="330" t="b">
        <f t="shared" si="39"/>
        <v>0</v>
      </c>
      <c r="P51" s="202" t="str">
        <f t="shared" ca="1" si="40"/>
        <v>DNA_Qubit1</v>
      </c>
      <c r="Q51" s="202" t="str">
        <f t="shared" ca="1" si="41"/>
        <v>B5</v>
      </c>
      <c r="R51" s="67" t="s">
        <v>216</v>
      </c>
      <c r="S51" s="335">
        <v>1</v>
      </c>
      <c r="T51" s="202">
        <f ca="1">IF(X51=DNA_Analyte,VLOOKUP(C51,'Samples Dilution + Norm'!$C$8:$M$103,11,FALSE),IF(X51=RNA_Analyte,VLOOKUP('TSO500 Script'!C51,'Samples Dilution + Norm'!$S$8:$Z$103,8,FALSE)))</f>
        <v>20.6</v>
      </c>
      <c r="U51" s="196" t="str">
        <f>'TSO500 Booking'!$I$3</f>
        <v>Plate B</v>
      </c>
      <c r="V51" s="195" t="str">
        <f>IF(G51="","",INDEX(Index_sequences[Index plate well],MATCH(V50,Index_sequences[Index plate well],0)+1,1))</f>
        <v>B7</v>
      </c>
      <c r="W51" s="68" t="str">
        <f>INDEX(Index_sequences[[#All],[Index Primer]],MATCH(('TSO500 Script'!U51&amp;"_"&amp;'TSO500 Script'!V51),Index_sequences[[#All],[Plate_well]],0))</f>
        <v>UDP0146</v>
      </c>
      <c r="X51" s="68" t="str">
        <f>IF(NOT(G51=""),'TSO500 Booking'!H58,"")</f>
        <v>TSO500 DNA library prep</v>
      </c>
      <c r="Y51" s="72"/>
      <c r="Z51" s="72" t="s">
        <v>595</v>
      </c>
      <c r="AA51" s="327" t="str">
        <f t="array" aca="1" ref="AA51" ca="1">IF(ROW()-ROW($AA$2:$AA$97)+1&gt;ROWS($AC$2:$AC$97)-
COUNTBLANK($AC$2:$AC$97),"",INDIRECT(ADDRESS(SMALL(
(IF($AC$2:$AC$97&lt;&gt;"",ROW($AC$2:$AC$97),ROW()+ROWS($AC$2:$AC$97))),
ROW()-ROW($AA$2:$AA$97)+1),COLUMN($C$2:$C$97),4)))</f>
        <v/>
      </c>
      <c r="AB51" t="str">
        <f t="array" aca="1" ref="AB51" ca="1">IF(ROW()-ROW($AB$2:$AB$97)+1&gt;ROWS($AD$2:$AD$97)-
COUNTBLANK($AD$2:$AD$97),"",INDIRECT(ADDRESS(SMALL(
(IF($AD$2:$AD$97&lt;&gt;"",ROW($AD$2:$AD$97),ROW()+ROWS($AD$2:$AD$97))),
ROW()-ROW($AB$2:$AB$97)+1),COLUMN($C$2:$C$97),4)))</f>
        <v/>
      </c>
      <c r="AC51" t="str">
        <f t="shared" si="42"/>
        <v/>
      </c>
      <c r="AD51" t="str">
        <f t="shared" si="43"/>
        <v>BM_B2303377-005_UDP0146</v>
      </c>
      <c r="AE51" t="str">
        <f t="shared" si="44"/>
        <v>BM_B2303377-005_DNA_UDP0146</v>
      </c>
      <c r="AI51" s="38" t="str">
        <f ca="1">IF(COUNTIF($AB$2:AB51,AB51)=1,AB51,"")</f>
        <v/>
      </c>
      <c r="AJ51" s="237" t="str">
        <f t="array" aca="1" ref="AJ51" ca="1">IF(ROW()-ROW($AJ$2:$AJ$97)+1&gt;ROWS($AI$2:$AI$97)-
COUNTBLANK($AI$2:$AI$97),"",INDIRECT(ADDRESS(SMALL(
(IF($AI$2:$AI$97&lt;&gt;"",ROW($AI$2:$AI$97),ROW()+ROWS($AI$2:$AI$97))),
ROW()-ROW($AJ$2:$AJ$97)+1),COLUMN($AI$2:$AI$97),4)))</f>
        <v/>
      </c>
      <c r="AK51" s="273" t="s">
        <v>332</v>
      </c>
      <c r="AL51" s="274" t="str">
        <f t="shared" ref="AL51:AL73" ca="1" si="51">IF(NOT(AJ51=""),"DNA Stock Plate 3","")</f>
        <v/>
      </c>
      <c r="AM51" s="267" t="str">
        <f t="shared" ca="1" si="20"/>
        <v>_B1</v>
      </c>
      <c r="AO51" s="38" t="str">
        <f ca="1">IF(COUNTIF($AA$2:AA51,AA51)=1,AA51,"")</f>
        <v/>
      </c>
      <c r="AP51" s="39" t="str">
        <f t="array" aca="1" ref="AP51" ca="1">IF(ROW()-ROW($AP$2:$AP$97)+1&gt;ROWS($AO$2:$AO$97)-
COUNTBLANK($AO$2:$AO$97),"",INDIRECT(ADDRESS(SMALL(
(IF($AO$2:$AO$97&lt;&gt;"",ROW($AO$2:$AO$97),ROW()+ROWS($AO$2:$AO$97))),
ROW()-ROW($AP$2:$AP$97)+1),COLUMN($AO$2:$AO$97),4)))</f>
        <v/>
      </c>
      <c r="AQ51" s="273" t="s">
        <v>332</v>
      </c>
      <c r="AR51" s="274" t="str">
        <f t="shared" ca="1" si="50"/>
        <v/>
      </c>
      <c r="AS51" s="267" t="str">
        <f t="shared" ca="1" si="21"/>
        <v>_B1</v>
      </c>
      <c r="AU51" s="308">
        <f ca="1">VLOOKUP(D51,'TSO500 Booking'!$AK$3:$AN$7,2,TRUE)</f>
        <v>10</v>
      </c>
      <c r="AV51" s="309">
        <f ca="1">VLOOKUP(D51,'TSO500 Booking'!$AK$3:$AN$7,3,TRUE)</f>
        <v>3</v>
      </c>
      <c r="AW51" s="309">
        <f ca="1">VLOOKUP(D51,'TSO500 Booking'!$AK$3:$AN$7,4,TRUE)</f>
        <v>27</v>
      </c>
      <c r="AX51" s="310">
        <f t="shared" ca="1" si="22"/>
        <v>6.2799999999999994</v>
      </c>
      <c r="BC51" s="308" t="s">
        <v>595</v>
      </c>
      <c r="BD51" s="309" t="s">
        <v>1386</v>
      </c>
      <c r="BE51" s="310" t="s">
        <v>332</v>
      </c>
      <c r="BF51" s="308" t="str">
        <f t="shared" ca="1" si="23"/>
        <v/>
      </c>
      <c r="BG51" s="31" t="str">
        <f t="shared" ca="1" si="24"/>
        <v/>
      </c>
      <c r="BH51" s="31" t="str">
        <f t="shared" ca="1" si="25"/>
        <v/>
      </c>
      <c r="BI51" s="87" t="str">
        <f t="shared" ca="1" si="26"/>
        <v/>
      </c>
      <c r="BJ51" s="308" t="str">
        <f t="shared" ca="1" si="27"/>
        <v/>
      </c>
      <c r="BK51" s="86" t="str">
        <f t="shared" ca="1" si="28"/>
        <v/>
      </c>
      <c r="BL51" s="309" t="str">
        <f t="shared" ca="1" si="29"/>
        <v/>
      </c>
      <c r="BM51" s="32" t="str">
        <f t="shared" ca="1" si="30"/>
        <v/>
      </c>
      <c r="BN51" s="322" t="str">
        <f t="shared" ca="1" si="45"/>
        <v>DNA_Qubit1_B5</v>
      </c>
      <c r="BT51" t="str">
        <f t="shared" si="46"/>
        <v>BM_B2303377-005</v>
      </c>
      <c r="BU51" t="str">
        <f t="shared" si="47"/>
        <v>2302738</v>
      </c>
      <c r="BV51" t="str">
        <f t="shared" si="48"/>
        <v>B7</v>
      </c>
      <c r="BW51" t="str">
        <f>INDEX(Index_sequences[[#All],[i7 Index Name]],MATCH('TSO500 Script'!W51,Index_sequences[[#All],[Index Primer]],0))</f>
        <v>i7_UDP0146</v>
      </c>
      <c r="BX51" t="str">
        <f>INDEX(Index_sequences[[#All],[i7 Bases for Sample Sheet]],MATCH('TSO500 Script'!W51,Index_sequences[[#All],[Index Primer]],0))</f>
        <v>CGCAGCAATT</v>
      </c>
      <c r="BY51" t="str">
        <f>INDEX(Index_sequences[[#All],[i5 Index Name]],MATCH('TSO500 Script'!W51,Index_sequences[[#All],[Index Primer]],0))</f>
        <v>i5_UDP0146</v>
      </c>
      <c r="BZ51" t="str">
        <f>INDEX(Index_sequences[[#All],[i5 Bases for Sample Sheet NovaSeq 6000 with v1.0 reagent kits, MiSeq, HiSeq 2000/2500, NextSeq 2000 (Sample Sheet v2)]],MATCH('TSO500 Script'!W51,Index_sequences[[#All],[Index Primer]],0))</f>
        <v>ATTCCGCTAT</v>
      </c>
      <c r="CA51" t="str">
        <f>INDEX(Index_sequences[[#All],[i5 Bases for Sample Sheet iSeq, NovaSeq 6000 with v1.5 reagent kits, MiniSeq, NextSeq 500/550, HiSeq 3000/4000/X, NextSeq 2000 (Sample Sheet v1)]],MATCH('TSO500 Script'!W51,Index_sequences[[#All],[Index Primer]],0))</f>
        <v>ATAGCGGAAT</v>
      </c>
      <c r="CB51" t="str">
        <f t="shared" si="31"/>
        <v>TSO500 DNA library prep</v>
      </c>
      <c r="CC51" t="str">
        <f t="shared" si="49"/>
        <v>TSO500 DNA library prep_B2303377-005_UDP0146</v>
      </c>
    </row>
    <row r="52" spans="1:81" x14ac:dyDescent="0.25">
      <c r="A52" s="65" t="str">
        <f>IF(NOT(G52=""),MID('TSO500 Booking'!I59,3,7),"")</f>
        <v>2302738</v>
      </c>
      <c r="B52" t="str">
        <f>CONCATENATE(LEFT('TSO500 Booking'!C59),LEFT('TSO500 Booking'!D59))</f>
        <v>CW</v>
      </c>
      <c r="C52" s="73" t="str">
        <f>IF('TSO500 Booking'!J59="","",'TSO500 Booking'!J59)</f>
        <v>B2303558-003</v>
      </c>
      <c r="D52" s="66">
        <f ca="1">IF(X52=DNA_Analyte,VLOOKUP(C52,'Samples Dilution + Norm'!$C$8:$E$103,3,FALSE),IF(X52=RNA_Analyte,VLOOKUP('TSO500 Script'!C52,'Samples Dilution + Norm'!$S$8:$U$103,3,FALSE)))</f>
        <v>130</v>
      </c>
      <c r="E52" s="302" t="str">
        <f ca="1">IF(X52='Samples Dilution + Norm'!$A$2,VLOOKUP('TSO500 Script'!C52,'TSO500 Script'!$AJ$2:$AM$97,2,FALSE),IF('TSO500 Script'!X52='Samples Dilution + Norm'!$Q$2,VLOOKUP('TSO500 Script'!C52,'TSO500 Script'!AP52:AS147,2,FALSE)))</f>
        <v>C5</v>
      </c>
      <c r="F52" s="202" t="str">
        <f ca="1">IF(X52='Samples Dilution + Norm'!$A$2,VLOOKUP('TSO500 Script'!C52,'TSO500 Script'!$AJ$2:$AM$97,3,FALSE),IF('TSO500 Script'!X52='Samples Dilution + Norm'!$Q$2,VLOOKUP('TSO500 Script'!C52,'TSO500 Script'!AP52:AS147,3,FALSE)))</f>
        <v>DNA Stock Plate 1</v>
      </c>
      <c r="G52" s="71" t="str">
        <f>CONCATENATE('TSO500 Booking'!A59,'TSO500 Booking'!B59)</f>
        <v>C7</v>
      </c>
      <c r="H52" s="196" t="str">
        <f t="shared" si="34"/>
        <v>DNA DILUTION</v>
      </c>
      <c r="I52" s="199" t="str">
        <f t="shared" ca="1" si="35"/>
        <v>C3</v>
      </c>
      <c r="J52" s="362">
        <f t="shared" ca="1" si="17"/>
        <v>3</v>
      </c>
      <c r="K52" s="362">
        <f t="shared" ca="1" si="18"/>
        <v>27</v>
      </c>
      <c r="L52" s="363">
        <f t="shared" ca="1" si="36"/>
        <v>3.5538461538461537</v>
      </c>
      <c r="M52" s="329">
        <f t="shared" ca="1" si="37"/>
        <v>10.446153846153846</v>
      </c>
      <c r="N52" s="328" t="b">
        <f t="shared" si="38"/>
        <v>0</v>
      </c>
      <c r="O52" s="330" t="b">
        <f t="shared" si="39"/>
        <v>0</v>
      </c>
      <c r="P52" s="202" t="str">
        <f t="shared" ca="1" si="40"/>
        <v>DNA_Qubit1</v>
      </c>
      <c r="Q52" s="202" t="str">
        <f t="shared" ca="1" si="41"/>
        <v>C5</v>
      </c>
      <c r="R52" s="67" t="s">
        <v>216</v>
      </c>
      <c r="S52" s="335">
        <v>1</v>
      </c>
      <c r="T52" s="202">
        <f ca="1">IF(X52=DNA_Analyte,VLOOKUP(C52,'Samples Dilution + Norm'!$C$8:$M$103,11,FALSE),IF(X52=RNA_Analyte,VLOOKUP('TSO500 Script'!C52,'Samples Dilution + Norm'!$S$8:$Z$103,8,FALSE)))</f>
        <v>19.399999999999999</v>
      </c>
      <c r="U52" s="196" t="str">
        <f>'TSO500 Booking'!$I$3</f>
        <v>Plate B</v>
      </c>
      <c r="V52" s="195" t="str">
        <f>IF(G52="","",INDEX(Index_sequences[Index plate well],MATCH(V51,Index_sequences[Index plate well],0)+1,1))</f>
        <v>C7</v>
      </c>
      <c r="W52" s="68" t="str">
        <f>INDEX(Index_sequences[[#All],[Index Primer]],MATCH(('TSO500 Script'!U52&amp;"_"&amp;'TSO500 Script'!V52),Index_sequences[[#All],[Plate_well]],0))</f>
        <v>UDP0147</v>
      </c>
      <c r="X52" s="68" t="str">
        <f>IF(NOT(G52=""),'TSO500 Booking'!H59,"")</f>
        <v>TSO500 DNA library prep</v>
      </c>
      <c r="Y52" s="72"/>
      <c r="Z52" s="72" t="s">
        <v>599</v>
      </c>
      <c r="AA52" s="327" t="str">
        <f t="array" aca="1" ref="AA52" ca="1">IF(ROW()-ROW($AA$2:$AA$97)+1&gt;ROWS($AC$2:$AC$97)-
COUNTBLANK($AC$2:$AC$97),"",INDIRECT(ADDRESS(SMALL(
(IF($AC$2:$AC$97&lt;&gt;"",ROW($AC$2:$AC$97),ROW()+ROWS($AC$2:$AC$97))),
ROW()-ROW($AA$2:$AA$97)+1),COLUMN($C$2:$C$97),4)))</f>
        <v/>
      </c>
      <c r="AB52" t="str">
        <f t="array" aca="1" ref="AB52" ca="1">IF(ROW()-ROW($AB$2:$AB$97)+1&gt;ROWS($AD$2:$AD$97)-
COUNTBLANK($AD$2:$AD$97),"",INDIRECT(ADDRESS(SMALL(
(IF($AD$2:$AD$97&lt;&gt;"",ROW($AD$2:$AD$97),ROW()+ROWS($AD$2:$AD$97))),
ROW()-ROW($AB$2:$AB$97)+1),COLUMN($C$2:$C$97),4)))</f>
        <v/>
      </c>
      <c r="AC52" t="str">
        <f t="shared" si="42"/>
        <v/>
      </c>
      <c r="AD52" t="str">
        <f t="shared" si="43"/>
        <v>CW_B2303558-003_UDP0147</v>
      </c>
      <c r="AE52" t="str">
        <f t="shared" si="44"/>
        <v>CW_B2303558-003_DNA_UDP0147</v>
      </c>
      <c r="AI52" s="38" t="str">
        <f ca="1">IF(COUNTIF($AB$2:AB52,AB52)=1,AB52,"")</f>
        <v/>
      </c>
      <c r="AJ52" s="237" t="str">
        <f t="array" aca="1" ref="AJ52" ca="1">IF(ROW()-ROW($AJ$2:$AJ$97)+1&gt;ROWS($AI$2:$AI$97)-
COUNTBLANK($AI$2:$AI$97),"",INDIRECT(ADDRESS(SMALL(
(IF($AI$2:$AI$97&lt;&gt;"",ROW($AI$2:$AI$97),ROW()+ROWS($AI$2:$AI$97))),
ROW()-ROW($AJ$2:$AJ$97)+1),COLUMN($AI$2:$AI$97),4)))</f>
        <v/>
      </c>
      <c r="AK52" s="273" t="s">
        <v>333</v>
      </c>
      <c r="AL52" s="274" t="str">
        <f t="shared" ca="1" si="51"/>
        <v/>
      </c>
      <c r="AM52" s="267" t="str">
        <f t="shared" ca="1" si="20"/>
        <v>_C1</v>
      </c>
      <c r="AO52" s="38" t="str">
        <f ca="1">IF(COUNTIF($AA$2:AA52,AA52)=1,AA52,"")</f>
        <v/>
      </c>
      <c r="AP52" s="39" t="str">
        <f t="array" aca="1" ref="AP52" ca="1">IF(ROW()-ROW($AP$2:$AP$97)+1&gt;ROWS($AO$2:$AO$97)-
COUNTBLANK($AO$2:$AO$97),"",INDIRECT(ADDRESS(SMALL(
(IF($AO$2:$AO$97&lt;&gt;"",ROW($AO$2:$AO$97),ROW()+ROWS($AO$2:$AO$97))),
ROW()-ROW($AP$2:$AP$97)+1),COLUMN($AO$2:$AO$97),4)))</f>
        <v/>
      </c>
      <c r="AQ52" s="273" t="s">
        <v>333</v>
      </c>
      <c r="AR52" s="274" t="str">
        <f t="shared" ca="1" si="50"/>
        <v/>
      </c>
      <c r="AS52" s="267" t="str">
        <f t="shared" ca="1" si="21"/>
        <v>_C1</v>
      </c>
      <c r="AU52" s="308">
        <f ca="1">VLOOKUP(D52,'TSO500 Booking'!$AK$3:$AN$7,2,TRUE)</f>
        <v>10</v>
      </c>
      <c r="AV52" s="309">
        <f ca="1">VLOOKUP(D52,'TSO500 Booking'!$AK$3:$AN$7,3,TRUE)</f>
        <v>3</v>
      </c>
      <c r="AW52" s="309">
        <f ca="1">VLOOKUP(D52,'TSO500 Booking'!$AK$3:$AN$7,4,TRUE)</f>
        <v>27</v>
      </c>
      <c r="AX52" s="310">
        <f t="shared" ca="1" si="22"/>
        <v>13</v>
      </c>
      <c r="BC52" s="308" t="s">
        <v>599</v>
      </c>
      <c r="BD52" s="309" t="s">
        <v>1386</v>
      </c>
      <c r="BE52" s="310" t="s">
        <v>333</v>
      </c>
      <c r="BF52" s="308" t="str">
        <f t="shared" ca="1" si="23"/>
        <v/>
      </c>
      <c r="BG52" s="31" t="str">
        <f t="shared" ca="1" si="24"/>
        <v/>
      </c>
      <c r="BH52" s="31" t="str">
        <f t="shared" ca="1" si="25"/>
        <v/>
      </c>
      <c r="BI52" s="87" t="str">
        <f t="shared" ca="1" si="26"/>
        <v/>
      </c>
      <c r="BJ52" s="308" t="str">
        <f t="shared" ca="1" si="27"/>
        <v/>
      </c>
      <c r="BK52" s="86" t="str">
        <f t="shared" ca="1" si="28"/>
        <v/>
      </c>
      <c r="BL52" s="309" t="str">
        <f t="shared" ca="1" si="29"/>
        <v/>
      </c>
      <c r="BM52" s="32" t="str">
        <f t="shared" ca="1" si="30"/>
        <v/>
      </c>
      <c r="BN52" s="322" t="str">
        <f t="shared" ca="1" si="45"/>
        <v>DNA_Qubit1_C5</v>
      </c>
      <c r="BT52" t="str">
        <f t="shared" si="46"/>
        <v>CW_B2303558-003</v>
      </c>
      <c r="BU52" t="str">
        <f t="shared" si="47"/>
        <v>2302738</v>
      </c>
      <c r="BV52" t="str">
        <f t="shared" si="48"/>
        <v>C7</v>
      </c>
      <c r="BW52" t="str">
        <f>INDEX(Index_sequences[[#All],[i7 Index Name]],MATCH('TSO500 Script'!W52,Index_sequences[[#All],[Index Primer]],0))</f>
        <v>i7_UDP0147</v>
      </c>
      <c r="BX52" t="str">
        <f>INDEX(Index_sequences[[#All],[i7 Bases for Sample Sheet]],MATCH('TSO500 Script'!W52,Index_sequences[[#All],[Index Primer]],0))</f>
        <v>ACGTTCCTTA</v>
      </c>
      <c r="BY52" t="str">
        <f>INDEX(Index_sequences[[#All],[i5 Index Name]],MATCH('TSO500 Script'!W52,Index_sequences[[#All],[Index Primer]],0))</f>
        <v>i5_UDP0147</v>
      </c>
      <c r="BZ52" t="str">
        <f>INDEX(Index_sequences[[#All],[i5 Bases for Sample Sheet NovaSeq 6000 with v1.0 reagent kits, MiSeq, HiSeq 2000/2500, NextSeq 2000 (Sample Sheet v2)]],MATCH('TSO500 Script'!W52,Index_sequences[[#All],[Index Primer]],0))</f>
        <v>GACCGCTGTG</v>
      </c>
      <c r="CA52" t="str">
        <f>INDEX(Index_sequences[[#All],[i5 Bases for Sample Sheet iSeq, NovaSeq 6000 with v1.5 reagent kits, MiniSeq, NextSeq 500/550, HiSeq 3000/4000/X, NextSeq 2000 (Sample Sheet v1)]],MATCH('TSO500 Script'!W52,Index_sequences[[#All],[Index Primer]],0))</f>
        <v>CACAGCGGTC</v>
      </c>
      <c r="CB52" t="str">
        <f t="shared" si="31"/>
        <v>TSO500 DNA library prep</v>
      </c>
      <c r="CC52" t="str">
        <f t="shared" si="49"/>
        <v>TSO500 DNA library prep_B2303558-003_UDP0147</v>
      </c>
    </row>
    <row r="53" spans="1:81" x14ac:dyDescent="0.25">
      <c r="A53" s="65" t="str">
        <f>IF(NOT(G53=""),MID('TSO500 Booking'!I60,3,7),"")</f>
        <v>2302738</v>
      </c>
      <c r="B53" t="str">
        <f>CONCATENATE(LEFT('TSO500 Booking'!C60),LEFT('TSO500 Booking'!D60))</f>
        <v>HD</v>
      </c>
      <c r="C53" s="73" t="str">
        <f>IF('TSO500 Booking'!J60="","",'TSO500 Booking'!J60)</f>
        <v>B2303762-004</v>
      </c>
      <c r="D53" s="66">
        <f ca="1">IF(X53=DNA_Analyte,VLOOKUP(C53,'Samples Dilution + Norm'!$C$8:$E$103,3,FALSE),IF(X53=RNA_Analyte,VLOOKUP('TSO500 Script'!C53,'Samples Dilution + Norm'!$S$8:$U$103,3,FALSE)))</f>
        <v>88.2</v>
      </c>
      <c r="E53" s="302" t="str">
        <f ca="1">IF(X53='Samples Dilution + Norm'!$A$2,VLOOKUP('TSO500 Script'!C53,'TSO500 Script'!$AJ$2:$AM$97,2,FALSE),IF('TSO500 Script'!X53='Samples Dilution + Norm'!$Q$2,VLOOKUP('TSO500 Script'!C53,'TSO500 Script'!AP53:AS148,2,FALSE)))</f>
        <v>D5</v>
      </c>
      <c r="F53" s="202" t="str">
        <f ca="1">IF(X53='Samples Dilution + Norm'!$A$2,VLOOKUP('TSO500 Script'!C53,'TSO500 Script'!$AJ$2:$AM$97,3,FALSE),IF('TSO500 Script'!X53='Samples Dilution + Norm'!$Q$2,VLOOKUP('TSO500 Script'!C53,'TSO500 Script'!AP53:AS148,3,FALSE)))</f>
        <v>DNA Stock Plate 1</v>
      </c>
      <c r="G53" s="71" t="str">
        <f>CONCATENATE('TSO500 Booking'!A60,'TSO500 Booking'!B60)</f>
        <v>D7</v>
      </c>
      <c r="H53" s="196" t="str">
        <f t="shared" si="34"/>
        <v>DNA DILUTION</v>
      </c>
      <c r="I53" s="199" t="str">
        <f t="shared" ca="1" si="35"/>
        <v>D3</v>
      </c>
      <c r="J53" s="362">
        <f t="shared" ca="1" si="17"/>
        <v>3</v>
      </c>
      <c r="K53" s="362">
        <f t="shared" ca="1" si="18"/>
        <v>27</v>
      </c>
      <c r="L53" s="363">
        <f t="shared" ca="1" si="36"/>
        <v>5.2380952380952372</v>
      </c>
      <c r="M53" s="329">
        <f t="shared" ca="1" si="37"/>
        <v>8.7619047619047628</v>
      </c>
      <c r="N53" s="328" t="b">
        <f t="shared" si="38"/>
        <v>0</v>
      </c>
      <c r="O53" s="330" t="b">
        <f t="shared" si="39"/>
        <v>0</v>
      </c>
      <c r="P53" s="202" t="str">
        <f t="shared" ca="1" si="40"/>
        <v>DNA_Qubit1</v>
      </c>
      <c r="Q53" s="202" t="str">
        <f t="shared" ca="1" si="41"/>
        <v>D5</v>
      </c>
      <c r="R53" s="67" t="s">
        <v>216</v>
      </c>
      <c r="S53" s="335">
        <v>1</v>
      </c>
      <c r="T53" s="202">
        <f ca="1">IF(X53=DNA_Analyte,VLOOKUP(C53,'Samples Dilution + Norm'!$C$8:$M$103,11,FALSE),IF(X53=RNA_Analyte,VLOOKUP('TSO500 Script'!C53,'Samples Dilution + Norm'!$S$8:$Z$103,8,FALSE)))</f>
        <v>24.2</v>
      </c>
      <c r="U53" s="196" t="str">
        <f>'TSO500 Booking'!$I$3</f>
        <v>Plate B</v>
      </c>
      <c r="V53" s="195" t="str">
        <f>IF(G53="","",INDEX(Index_sequences[Index plate well],MATCH(V52,Index_sequences[Index plate well],0)+1,1))</f>
        <v>D7</v>
      </c>
      <c r="W53" s="68" t="str">
        <f>INDEX(Index_sequences[[#All],[Index Primer]],MATCH(('TSO500 Script'!U53&amp;"_"&amp;'TSO500 Script'!V53),Index_sequences[[#All],[Plate_well]],0))</f>
        <v>UDP0148</v>
      </c>
      <c r="X53" s="68" t="str">
        <f>IF(NOT(G53=""),'TSO500 Booking'!H60,"")</f>
        <v>TSO500 DNA library prep</v>
      </c>
      <c r="Y53" s="72"/>
      <c r="Z53" s="72" t="s">
        <v>603</v>
      </c>
      <c r="AA53" s="327" t="str">
        <f t="array" aca="1" ref="AA53" ca="1">IF(ROW()-ROW($AA$2:$AA$97)+1&gt;ROWS($AC$2:$AC$97)-
COUNTBLANK($AC$2:$AC$97),"",INDIRECT(ADDRESS(SMALL(
(IF($AC$2:$AC$97&lt;&gt;"",ROW($AC$2:$AC$97),ROW()+ROWS($AC$2:$AC$97))),
ROW()-ROW($AA$2:$AA$97)+1),COLUMN($C$2:$C$97),4)))</f>
        <v/>
      </c>
      <c r="AB53" t="str">
        <f t="array" aca="1" ref="AB53" ca="1">IF(ROW()-ROW($AB$2:$AB$97)+1&gt;ROWS($AD$2:$AD$97)-
COUNTBLANK($AD$2:$AD$97),"",INDIRECT(ADDRESS(SMALL(
(IF($AD$2:$AD$97&lt;&gt;"",ROW($AD$2:$AD$97),ROW()+ROWS($AD$2:$AD$97))),
ROW()-ROW($AB$2:$AB$97)+1),COLUMN($C$2:$C$97),4)))</f>
        <v/>
      </c>
      <c r="AC53" t="str">
        <f t="shared" si="42"/>
        <v/>
      </c>
      <c r="AD53" t="str">
        <f t="shared" si="43"/>
        <v>HD_B2303762-004_UDP0148</v>
      </c>
      <c r="AE53" t="str">
        <f t="shared" si="44"/>
        <v>HD_B2303762-004_DNA_UDP0148</v>
      </c>
      <c r="AI53" s="38" t="str">
        <f ca="1">IF(COUNTIF($AB$2:AB53,AB53)=1,AB53,"")</f>
        <v/>
      </c>
      <c r="AJ53" s="237" t="str">
        <f t="array" aca="1" ref="AJ53" ca="1">IF(ROW()-ROW($AJ$2:$AJ$97)+1&gt;ROWS($AI$2:$AI$97)-
COUNTBLANK($AI$2:$AI$97),"",INDIRECT(ADDRESS(SMALL(
(IF($AI$2:$AI$97&lt;&gt;"",ROW($AI$2:$AI$97),ROW()+ROWS($AI$2:$AI$97))),
ROW()-ROW($AJ$2:$AJ$97)+1),COLUMN($AI$2:$AI$97),4)))</f>
        <v/>
      </c>
      <c r="AK53" s="273" t="s">
        <v>334</v>
      </c>
      <c r="AL53" s="274" t="str">
        <f t="shared" ca="1" si="51"/>
        <v/>
      </c>
      <c r="AM53" s="267" t="str">
        <f t="shared" ca="1" si="20"/>
        <v>_D1</v>
      </c>
      <c r="AO53" s="38" t="str">
        <f ca="1">IF(COUNTIF($AA$2:AA53,AA53)=1,AA53,"")</f>
        <v/>
      </c>
      <c r="AP53" s="39" t="str">
        <f t="array" aca="1" ref="AP53" ca="1">IF(ROW()-ROW($AP$2:$AP$97)+1&gt;ROWS($AO$2:$AO$97)-
COUNTBLANK($AO$2:$AO$97),"",INDIRECT(ADDRESS(SMALL(
(IF($AO$2:$AO$97&lt;&gt;"",ROW($AO$2:$AO$97),ROW()+ROWS($AO$2:$AO$97))),
ROW()-ROW($AP$2:$AP$97)+1),COLUMN($AO$2:$AO$97),4)))</f>
        <v/>
      </c>
      <c r="AQ53" s="273" t="s">
        <v>334</v>
      </c>
      <c r="AR53" s="274" t="str">
        <f t="shared" ca="1" si="50"/>
        <v/>
      </c>
      <c r="AS53" s="267" t="str">
        <f t="shared" ca="1" si="21"/>
        <v>_D1</v>
      </c>
      <c r="AU53" s="308">
        <f ca="1">VLOOKUP(D53,'TSO500 Booking'!$AK$3:$AN$7,2,TRUE)</f>
        <v>10</v>
      </c>
      <c r="AV53" s="309">
        <f ca="1">VLOOKUP(D53,'TSO500 Booking'!$AK$3:$AN$7,3,TRUE)</f>
        <v>3</v>
      </c>
      <c r="AW53" s="309">
        <f ca="1">VLOOKUP(D53,'TSO500 Booking'!$AK$3:$AN$7,4,TRUE)</f>
        <v>27</v>
      </c>
      <c r="AX53" s="310">
        <f t="shared" ca="1" si="22"/>
        <v>8.82</v>
      </c>
      <c r="BC53" s="308" t="s">
        <v>603</v>
      </c>
      <c r="BD53" s="309" t="s">
        <v>1386</v>
      </c>
      <c r="BE53" s="310" t="s">
        <v>334</v>
      </c>
      <c r="BF53" s="308" t="str">
        <f t="shared" ca="1" si="23"/>
        <v/>
      </c>
      <c r="BG53" s="31" t="str">
        <f t="shared" ca="1" si="24"/>
        <v/>
      </c>
      <c r="BH53" s="31" t="str">
        <f t="shared" ca="1" si="25"/>
        <v/>
      </c>
      <c r="BI53" s="87" t="str">
        <f t="shared" ca="1" si="26"/>
        <v/>
      </c>
      <c r="BJ53" s="308" t="str">
        <f t="shared" ca="1" si="27"/>
        <v/>
      </c>
      <c r="BK53" s="86" t="str">
        <f t="shared" ca="1" si="28"/>
        <v/>
      </c>
      <c r="BL53" s="309" t="str">
        <f t="shared" ca="1" si="29"/>
        <v/>
      </c>
      <c r="BM53" s="32" t="str">
        <f t="shared" ca="1" si="30"/>
        <v/>
      </c>
      <c r="BN53" s="322" t="str">
        <f t="shared" ca="1" si="45"/>
        <v>DNA_Qubit1_D5</v>
      </c>
      <c r="BT53" t="str">
        <f t="shared" si="46"/>
        <v>HD_B2303762-004</v>
      </c>
      <c r="BU53" t="str">
        <f t="shared" si="47"/>
        <v>2302738</v>
      </c>
      <c r="BV53" t="str">
        <f t="shared" si="48"/>
        <v>D7</v>
      </c>
      <c r="BW53" t="str">
        <f>INDEX(Index_sequences[[#All],[i7 Index Name]],MATCH('TSO500 Script'!W53,Index_sequences[[#All],[Index Primer]],0))</f>
        <v>i7_UDP0148</v>
      </c>
      <c r="BX53" t="str">
        <f>INDEX(Index_sequences[[#All],[i7 Bases for Sample Sheet]],MATCH('TSO500 Script'!W53,Index_sequences[[#All],[Index Primer]],0))</f>
        <v>CCGCGTATAG</v>
      </c>
      <c r="BY53" t="str">
        <f>INDEX(Index_sequences[[#All],[i5 Index Name]],MATCH('TSO500 Script'!W53,Index_sequences[[#All],[Index Primer]],0))</f>
        <v>i5_UDP0148</v>
      </c>
      <c r="BZ53" t="str">
        <f>INDEX(Index_sequences[[#All],[i5 Bases for Sample Sheet NovaSeq 6000 with v1.0 reagent kits, MiSeq, HiSeq 2000/2500, NextSeq 2000 (Sample Sheet v2)]],MATCH('TSO500 Script'!W53,Index_sequences[[#All],[Index Primer]],0))</f>
        <v>TAGGAACCGG</v>
      </c>
      <c r="CA53" t="str">
        <f>INDEX(Index_sequences[[#All],[i5 Bases for Sample Sheet iSeq, NovaSeq 6000 with v1.5 reagent kits, MiniSeq, NextSeq 500/550, HiSeq 3000/4000/X, NextSeq 2000 (Sample Sheet v1)]],MATCH('TSO500 Script'!W53,Index_sequences[[#All],[Index Primer]],0))</f>
        <v>CCGGTTCCTA</v>
      </c>
      <c r="CB53" t="str">
        <f t="shared" si="31"/>
        <v>TSO500 DNA library prep</v>
      </c>
      <c r="CC53" t="str">
        <f t="shared" si="49"/>
        <v>TSO500 DNA library prep_B2303762-004_UDP0148</v>
      </c>
    </row>
    <row r="54" spans="1:81" x14ac:dyDescent="0.25">
      <c r="A54" s="65" t="str">
        <f>IF(NOT(G54=""),MID('TSO500 Booking'!I61,3,7),"")</f>
        <v>2302738</v>
      </c>
      <c r="B54" t="str">
        <f>CONCATENATE(LEFT('TSO500 Booking'!C61),LEFT('TSO500 Booking'!D61))</f>
        <v>CN</v>
      </c>
      <c r="C54" s="73" t="str">
        <f>IF('TSO500 Booking'!J61="","",'TSO500 Booking'!J61)</f>
        <v>B2303974-003</v>
      </c>
      <c r="D54" s="66">
        <f ca="1">IF(X54=DNA_Analyte,VLOOKUP(C54,'Samples Dilution + Norm'!$C$8:$E$103,3,FALSE),IF(X54=RNA_Analyte,VLOOKUP('TSO500 Script'!C54,'Samples Dilution + Norm'!$S$8:$U$103,3,FALSE)))</f>
        <v>107</v>
      </c>
      <c r="E54" s="302" t="str">
        <f ca="1">IF(X54='Samples Dilution + Norm'!$A$2,VLOOKUP('TSO500 Script'!C54,'TSO500 Script'!$AJ$2:$AM$97,2,FALSE),IF('TSO500 Script'!X54='Samples Dilution + Norm'!$Q$2,VLOOKUP('TSO500 Script'!C54,'TSO500 Script'!AP54:AS149,2,FALSE)))</f>
        <v>A6</v>
      </c>
      <c r="F54" s="202" t="str">
        <f ca="1">IF(X54='Samples Dilution + Norm'!$A$2,VLOOKUP('TSO500 Script'!C54,'TSO500 Script'!$AJ$2:$AM$97,3,FALSE),IF('TSO500 Script'!X54='Samples Dilution + Norm'!$Q$2,VLOOKUP('TSO500 Script'!C54,'TSO500 Script'!AP54:AS149,3,FALSE)))</f>
        <v>DNA Stock Plate 1</v>
      </c>
      <c r="G54" s="71" t="str">
        <f>CONCATENATE('TSO500 Booking'!A61,'TSO500 Booking'!B61)</f>
        <v>E7</v>
      </c>
      <c r="H54" s="196" t="str">
        <f t="shared" si="34"/>
        <v>DNA DILUTION</v>
      </c>
      <c r="I54" s="199" t="str">
        <f t="shared" ca="1" si="35"/>
        <v>E3</v>
      </c>
      <c r="J54" s="362">
        <f t="shared" ca="1" si="17"/>
        <v>3</v>
      </c>
      <c r="K54" s="362">
        <f t="shared" ca="1" si="18"/>
        <v>27</v>
      </c>
      <c r="L54" s="363">
        <f t="shared" ca="1" si="36"/>
        <v>4.3177570093457946</v>
      </c>
      <c r="M54" s="329">
        <f t="shared" ca="1" si="37"/>
        <v>9.6822429906542062</v>
      </c>
      <c r="N54" s="328" t="b">
        <f t="shared" si="38"/>
        <v>0</v>
      </c>
      <c r="O54" s="330" t="b">
        <f t="shared" si="39"/>
        <v>0</v>
      </c>
      <c r="P54" s="202" t="str">
        <f t="shared" ca="1" si="40"/>
        <v>DNA_Qubit1</v>
      </c>
      <c r="Q54" s="202" t="str">
        <f t="shared" ca="1" si="41"/>
        <v>E5</v>
      </c>
      <c r="R54" s="67" t="s">
        <v>216</v>
      </c>
      <c r="S54" s="335">
        <v>1</v>
      </c>
      <c r="T54" s="202">
        <f ca="1">IF(X54=DNA_Analyte,VLOOKUP(C54,'Samples Dilution + Norm'!$C$8:$M$103,11,FALSE),IF(X54=RNA_Analyte,VLOOKUP('TSO500 Script'!C54,'Samples Dilution + Norm'!$S$8:$Z$103,8,FALSE)))</f>
        <v>17.600000000000001</v>
      </c>
      <c r="U54" s="196" t="str">
        <f>'TSO500 Booking'!$I$3</f>
        <v>Plate B</v>
      </c>
      <c r="V54" s="195" t="str">
        <f>IF(G54="","",INDEX(Index_sequences[Index plate well],MATCH(V53,Index_sequences[Index plate well],0)+1,1))</f>
        <v>E7</v>
      </c>
      <c r="W54" s="68" t="str">
        <f>INDEX(Index_sequences[[#All],[Index Primer]],MATCH(('TSO500 Script'!U54&amp;"_"&amp;'TSO500 Script'!V54),Index_sequences[[#All],[Plate_well]],0))</f>
        <v>UDP0149</v>
      </c>
      <c r="X54" s="68" t="str">
        <f>IF(NOT(G54=""),'TSO500 Booking'!H61,"")</f>
        <v>TSO500 DNA library prep</v>
      </c>
      <c r="Y54" s="72"/>
      <c r="Z54" s="72" t="s">
        <v>607</v>
      </c>
      <c r="AA54" s="327" t="str">
        <f t="array" aca="1" ref="AA54" ca="1">IF(ROW()-ROW($AA$2:$AA$97)+1&gt;ROWS($AC$2:$AC$97)-
COUNTBLANK($AC$2:$AC$97),"",INDIRECT(ADDRESS(SMALL(
(IF($AC$2:$AC$97&lt;&gt;"",ROW($AC$2:$AC$97),ROW()+ROWS($AC$2:$AC$97))),
ROW()-ROW($AA$2:$AA$97)+1),COLUMN($C$2:$C$97),4)))</f>
        <v/>
      </c>
      <c r="AB54" t="str">
        <f t="array" aca="1" ref="AB54" ca="1">IF(ROW()-ROW($AB$2:$AB$97)+1&gt;ROWS($AD$2:$AD$97)-
COUNTBLANK($AD$2:$AD$97),"",INDIRECT(ADDRESS(SMALL(
(IF($AD$2:$AD$97&lt;&gt;"",ROW($AD$2:$AD$97),ROW()+ROWS($AD$2:$AD$97))),
ROW()-ROW($AB$2:$AB$97)+1),COLUMN($C$2:$C$97),4)))</f>
        <v/>
      </c>
      <c r="AC54" t="str">
        <f t="shared" si="42"/>
        <v/>
      </c>
      <c r="AD54" t="str">
        <f t="shared" si="43"/>
        <v>CN_B2303974-003_UDP0149</v>
      </c>
      <c r="AE54" t="str">
        <f t="shared" si="44"/>
        <v>CN_B2303974-003_DNA_UDP0149</v>
      </c>
      <c r="AI54" s="38" t="str">
        <f ca="1">IF(COUNTIF($AB$2:AB54,AB54)=1,AB54,"")</f>
        <v/>
      </c>
      <c r="AJ54" s="237" t="str">
        <f t="array" aca="1" ref="AJ54" ca="1">IF(ROW()-ROW($AJ$2:$AJ$97)+1&gt;ROWS($AI$2:$AI$97)-
COUNTBLANK($AI$2:$AI$97),"",INDIRECT(ADDRESS(SMALL(
(IF($AI$2:$AI$97&lt;&gt;"",ROW($AI$2:$AI$97),ROW()+ROWS($AI$2:$AI$97))),
ROW()-ROW($AJ$2:$AJ$97)+1),COLUMN($AI$2:$AI$97),4)))</f>
        <v/>
      </c>
      <c r="AK54" s="273" t="s">
        <v>339</v>
      </c>
      <c r="AL54" s="274" t="str">
        <f t="shared" ca="1" si="51"/>
        <v/>
      </c>
      <c r="AM54" s="267" t="str">
        <f t="shared" ca="1" si="20"/>
        <v>_A2</v>
      </c>
      <c r="AO54" s="38" t="str">
        <f ca="1">IF(COUNTIF($AA$2:AA54,AA54)=1,AA54,"")</f>
        <v/>
      </c>
      <c r="AP54" s="39" t="str">
        <f t="array" aca="1" ref="AP54" ca="1">IF(ROW()-ROW($AP$2:$AP$97)+1&gt;ROWS($AO$2:$AO$97)-
COUNTBLANK($AO$2:$AO$97),"",INDIRECT(ADDRESS(SMALL(
(IF($AO$2:$AO$97&lt;&gt;"",ROW($AO$2:$AO$97),ROW()+ROWS($AO$2:$AO$97))),
ROW()-ROW($AP$2:$AP$97)+1),COLUMN($AO$2:$AO$97),4)))</f>
        <v/>
      </c>
      <c r="AQ54" s="273" t="s">
        <v>339</v>
      </c>
      <c r="AR54" s="274" t="str">
        <f t="shared" ca="1" si="50"/>
        <v/>
      </c>
      <c r="AS54" s="267" t="str">
        <f t="shared" ca="1" si="21"/>
        <v>_A2</v>
      </c>
      <c r="AU54" s="308">
        <f ca="1">VLOOKUP(D54,'TSO500 Booking'!$AK$3:$AN$7,2,TRUE)</f>
        <v>10</v>
      </c>
      <c r="AV54" s="309">
        <f ca="1">VLOOKUP(D54,'TSO500 Booking'!$AK$3:$AN$7,3,TRUE)</f>
        <v>3</v>
      </c>
      <c r="AW54" s="309">
        <f ca="1">VLOOKUP(D54,'TSO500 Booking'!$AK$3:$AN$7,4,TRUE)</f>
        <v>27</v>
      </c>
      <c r="AX54" s="310">
        <f t="shared" ca="1" si="22"/>
        <v>10.7</v>
      </c>
      <c r="BC54" s="308" t="s">
        <v>607</v>
      </c>
      <c r="BD54" s="309" t="s">
        <v>1386</v>
      </c>
      <c r="BE54" s="310" t="s">
        <v>335</v>
      </c>
      <c r="BF54" s="308" t="str">
        <f t="shared" ca="1" si="23"/>
        <v/>
      </c>
      <c r="BG54" s="31" t="str">
        <f t="shared" ca="1" si="24"/>
        <v/>
      </c>
      <c r="BH54" s="31" t="str">
        <f t="shared" ca="1" si="25"/>
        <v/>
      </c>
      <c r="BI54" s="87" t="str">
        <f t="shared" ca="1" si="26"/>
        <v/>
      </c>
      <c r="BJ54" s="308" t="str">
        <f t="shared" ca="1" si="27"/>
        <v/>
      </c>
      <c r="BK54" s="86" t="str">
        <f t="shared" ca="1" si="28"/>
        <v/>
      </c>
      <c r="BL54" s="309" t="str">
        <f t="shared" ca="1" si="29"/>
        <v/>
      </c>
      <c r="BM54" s="32" t="str">
        <f t="shared" ca="1" si="30"/>
        <v/>
      </c>
      <c r="BN54" s="322" t="str">
        <f t="shared" ca="1" si="45"/>
        <v>DNA_Qubit1_E5</v>
      </c>
      <c r="BT54" t="str">
        <f t="shared" si="46"/>
        <v>CN_B2303974-003</v>
      </c>
      <c r="BU54" t="str">
        <f t="shared" si="47"/>
        <v>2302738</v>
      </c>
      <c r="BV54" t="str">
        <f t="shared" si="48"/>
        <v>E7</v>
      </c>
      <c r="BW54" t="str">
        <f>INDEX(Index_sequences[[#All],[i7 Index Name]],MATCH('TSO500 Script'!W54,Index_sequences[[#All],[Index Primer]],0))</f>
        <v>i7_UDP0149</v>
      </c>
      <c r="BX54" t="str">
        <f>INDEX(Index_sequences[[#All],[i7 Bases for Sample Sheet]],MATCH('TSO500 Script'!W54,Index_sequences[[#All],[Index Primer]],0))</f>
        <v>GATTCTGAAT</v>
      </c>
      <c r="BY54" t="str">
        <f>INDEX(Index_sequences[[#All],[i5 Index Name]],MATCH('TSO500 Script'!W54,Index_sequences[[#All],[Index Primer]],0))</f>
        <v>i5_UDP0149</v>
      </c>
      <c r="BZ54" t="str">
        <f>INDEX(Index_sequences[[#All],[i5 Bases for Sample Sheet NovaSeq 6000 with v1.0 reagent kits, MiSeq, HiSeq 2000/2500, NextSeq 2000 (Sample Sheet v2)]],MATCH('TSO500 Script'!W54,Index_sequences[[#All],[Index Primer]],0))</f>
        <v>AGCGGTGGAC</v>
      </c>
      <c r="CA54" t="str">
        <f>INDEX(Index_sequences[[#All],[i5 Bases for Sample Sheet iSeq, NovaSeq 6000 with v1.5 reagent kits, MiniSeq, NextSeq 500/550, HiSeq 3000/4000/X, NextSeq 2000 (Sample Sheet v1)]],MATCH('TSO500 Script'!W54,Index_sequences[[#All],[Index Primer]],0))</f>
        <v>GTCCACCGCT</v>
      </c>
      <c r="CB54" t="str">
        <f t="shared" si="31"/>
        <v>TSO500 DNA library prep</v>
      </c>
      <c r="CC54" t="str">
        <f t="shared" si="49"/>
        <v>TSO500 DNA library prep_B2303974-003_UDP0149</v>
      </c>
    </row>
    <row r="55" spans="1:81" x14ac:dyDescent="0.25">
      <c r="A55" s="65" t="str">
        <f>IF(NOT(G55=""),MID('TSO500 Booking'!I62,3,7),"")</f>
        <v>2302738</v>
      </c>
      <c r="B55" t="str">
        <f>CONCATENATE(LEFT('TSO500 Booking'!C62),LEFT('TSO500 Booking'!D62))</f>
        <v>MF</v>
      </c>
      <c r="C55" s="73" t="str">
        <f>IF('TSO500 Booking'!J62="","",'TSO500 Booking'!J62)</f>
        <v>B2303980-002</v>
      </c>
      <c r="D55" s="66">
        <f ca="1">IF(X55=DNA_Analyte,VLOOKUP(C55,'Samples Dilution + Norm'!$C$8:$E$103,3,FALSE),IF(X55=RNA_Analyte,VLOOKUP('TSO500 Script'!C55,'Samples Dilution + Norm'!$S$8:$U$103,3,FALSE)))</f>
        <v>81.599999999999994</v>
      </c>
      <c r="E55" s="302" t="str">
        <f ca="1">IF(X55='Samples Dilution + Norm'!$A$2,VLOOKUP('TSO500 Script'!C55,'TSO500 Script'!$AJ$2:$AM$97,2,FALSE),IF('TSO500 Script'!X55='Samples Dilution + Norm'!$Q$2,VLOOKUP('TSO500 Script'!C55,'TSO500 Script'!AP55:AS150,2,FALSE)))</f>
        <v>B6</v>
      </c>
      <c r="F55" s="202" t="str">
        <f ca="1">IF(X55='Samples Dilution + Norm'!$A$2,VLOOKUP('TSO500 Script'!C55,'TSO500 Script'!$AJ$2:$AM$97,3,FALSE),IF('TSO500 Script'!X55='Samples Dilution + Norm'!$Q$2,VLOOKUP('TSO500 Script'!C55,'TSO500 Script'!AP55:AS150,3,FALSE)))</f>
        <v>DNA Stock Plate 1</v>
      </c>
      <c r="G55" s="71" t="str">
        <f>CONCATENATE('TSO500 Booking'!A62,'TSO500 Booking'!B62)</f>
        <v>F7</v>
      </c>
      <c r="H55" s="196" t="str">
        <f t="shared" si="34"/>
        <v>DNA DILUTION</v>
      </c>
      <c r="I55" s="199" t="str">
        <f t="shared" ca="1" si="35"/>
        <v>F3</v>
      </c>
      <c r="J55" s="362">
        <f t="shared" ca="1" si="17"/>
        <v>3</v>
      </c>
      <c r="K55" s="362">
        <f t="shared" ca="1" si="18"/>
        <v>27</v>
      </c>
      <c r="L55" s="363">
        <f t="shared" ca="1" si="36"/>
        <v>5.6617647058823524</v>
      </c>
      <c r="M55" s="329">
        <f t="shared" ca="1" si="37"/>
        <v>8.3382352941176485</v>
      </c>
      <c r="N55" s="328" t="b">
        <f t="shared" si="38"/>
        <v>0</v>
      </c>
      <c r="O55" s="330" t="b">
        <f t="shared" si="39"/>
        <v>0</v>
      </c>
      <c r="P55" s="202" t="str">
        <f t="shared" ca="1" si="40"/>
        <v>DNA_Qubit1</v>
      </c>
      <c r="Q55" s="202" t="str">
        <f t="shared" ca="1" si="41"/>
        <v>F5</v>
      </c>
      <c r="R55" s="67" t="s">
        <v>216</v>
      </c>
      <c r="S55" s="335">
        <v>1</v>
      </c>
      <c r="T55" s="202">
        <f ca="1">IF(X55=DNA_Analyte,VLOOKUP(C55,'Samples Dilution + Norm'!$C$8:$M$103,11,FALSE),IF(X55=RNA_Analyte,VLOOKUP('TSO500 Script'!C55,'Samples Dilution + Norm'!$S$8:$Z$103,8,FALSE)))</f>
        <v>27.8</v>
      </c>
      <c r="U55" s="196" t="str">
        <f>'TSO500 Booking'!$I$3</f>
        <v>Plate B</v>
      </c>
      <c r="V55" s="195" t="str">
        <f>IF(G55="","",INDEX(Index_sequences[Index plate well],MATCH(V54,Index_sequences[Index plate well],0)+1,1))</f>
        <v>F7</v>
      </c>
      <c r="W55" s="68" t="str">
        <f>INDEX(Index_sequences[[#All],[Index Primer]],MATCH(('TSO500 Script'!U55&amp;"_"&amp;'TSO500 Script'!V55),Index_sequences[[#All],[Plate_well]],0))</f>
        <v>UDP0150</v>
      </c>
      <c r="X55" s="68" t="str">
        <f>IF(NOT(G55=""),'TSO500 Booking'!H62,"")</f>
        <v>TSO500 DNA library prep</v>
      </c>
      <c r="Y55" s="72"/>
      <c r="Z55" s="72" t="s">
        <v>611</v>
      </c>
      <c r="AA55" s="327" t="str">
        <f t="array" aca="1" ref="AA55" ca="1">IF(ROW()-ROW($AA$2:$AA$97)+1&gt;ROWS($AC$2:$AC$97)-
COUNTBLANK($AC$2:$AC$97),"",INDIRECT(ADDRESS(SMALL(
(IF($AC$2:$AC$97&lt;&gt;"",ROW($AC$2:$AC$97),ROW()+ROWS($AC$2:$AC$97))),
ROW()-ROW($AA$2:$AA$97)+1),COLUMN($C$2:$C$97),4)))</f>
        <v/>
      </c>
      <c r="AB55" t="str">
        <f t="array" aca="1" ref="AB55" ca="1">IF(ROW()-ROW($AB$2:$AB$97)+1&gt;ROWS($AD$2:$AD$97)-
COUNTBLANK($AD$2:$AD$97),"",INDIRECT(ADDRESS(SMALL(
(IF($AD$2:$AD$97&lt;&gt;"",ROW($AD$2:$AD$97),ROW()+ROWS($AD$2:$AD$97))),
ROW()-ROW($AB$2:$AB$97)+1),COLUMN($C$2:$C$97),4)))</f>
        <v/>
      </c>
      <c r="AC55" t="str">
        <f t="shared" si="42"/>
        <v/>
      </c>
      <c r="AD55" t="str">
        <f t="shared" si="43"/>
        <v>MF_B2303980-002_UDP0150</v>
      </c>
      <c r="AE55" t="str">
        <f t="shared" si="44"/>
        <v>MF_B2303980-002_DNA_UDP0150</v>
      </c>
      <c r="AI55" s="38" t="str">
        <f ca="1">IF(COUNTIF($AB$2:AB55,AB55)=1,AB55,"")</f>
        <v/>
      </c>
      <c r="AJ55" s="237" t="str">
        <f t="array" aca="1" ref="AJ55" ca="1">IF(ROW()-ROW($AJ$2:$AJ$97)+1&gt;ROWS($AI$2:$AI$97)-
COUNTBLANK($AI$2:$AI$97),"",INDIRECT(ADDRESS(SMALL(
(IF($AI$2:$AI$97&lt;&gt;"",ROW($AI$2:$AI$97),ROW()+ROWS($AI$2:$AI$97))),
ROW()-ROW($AJ$2:$AJ$97)+1),COLUMN($AI$2:$AI$97),4)))</f>
        <v/>
      </c>
      <c r="AK55" s="273" t="s">
        <v>340</v>
      </c>
      <c r="AL55" s="274" t="str">
        <f t="shared" ca="1" si="51"/>
        <v/>
      </c>
      <c r="AM55" s="267" t="str">
        <f t="shared" ca="1" si="20"/>
        <v>_B2</v>
      </c>
      <c r="AO55" s="38" t="str">
        <f ca="1">IF(COUNTIF($AA$2:AA55,AA55)=1,AA55,"")</f>
        <v/>
      </c>
      <c r="AP55" s="39" t="str">
        <f t="array" aca="1" ref="AP55" ca="1">IF(ROW()-ROW($AP$2:$AP$97)+1&gt;ROWS($AO$2:$AO$97)-
COUNTBLANK($AO$2:$AO$97),"",INDIRECT(ADDRESS(SMALL(
(IF($AO$2:$AO$97&lt;&gt;"",ROW($AO$2:$AO$97),ROW()+ROWS($AO$2:$AO$97))),
ROW()-ROW($AP$2:$AP$97)+1),COLUMN($AO$2:$AO$97),4)))</f>
        <v/>
      </c>
      <c r="AQ55" s="273" t="s">
        <v>340</v>
      </c>
      <c r="AR55" s="274" t="str">
        <f t="shared" ca="1" si="50"/>
        <v/>
      </c>
      <c r="AS55" s="267" t="str">
        <f t="shared" ca="1" si="21"/>
        <v>_B2</v>
      </c>
      <c r="AU55" s="308">
        <f ca="1">VLOOKUP(D55,'TSO500 Booking'!$AK$3:$AN$7,2,TRUE)</f>
        <v>10</v>
      </c>
      <c r="AV55" s="309">
        <f ca="1">VLOOKUP(D55,'TSO500 Booking'!$AK$3:$AN$7,3,TRUE)</f>
        <v>3</v>
      </c>
      <c r="AW55" s="309">
        <f ca="1">VLOOKUP(D55,'TSO500 Booking'!$AK$3:$AN$7,4,TRUE)</f>
        <v>27</v>
      </c>
      <c r="AX55" s="310">
        <f t="shared" ca="1" si="22"/>
        <v>8.16</v>
      </c>
      <c r="BC55" s="308" t="s">
        <v>611</v>
      </c>
      <c r="BD55" s="309" t="s">
        <v>1386</v>
      </c>
      <c r="BE55" s="310" t="s">
        <v>336</v>
      </c>
      <c r="BF55" s="308" t="str">
        <f t="shared" ca="1" si="23"/>
        <v/>
      </c>
      <c r="BG55" s="31" t="str">
        <f t="shared" ca="1" si="24"/>
        <v/>
      </c>
      <c r="BH55" s="31" t="str">
        <f t="shared" ca="1" si="25"/>
        <v/>
      </c>
      <c r="BI55" s="87" t="str">
        <f t="shared" ca="1" si="26"/>
        <v/>
      </c>
      <c r="BJ55" s="308" t="str">
        <f t="shared" ca="1" si="27"/>
        <v/>
      </c>
      <c r="BK55" s="86" t="str">
        <f t="shared" ca="1" si="28"/>
        <v/>
      </c>
      <c r="BL55" s="309" t="str">
        <f t="shared" ca="1" si="29"/>
        <v/>
      </c>
      <c r="BM55" s="32" t="str">
        <f t="shared" ca="1" si="30"/>
        <v/>
      </c>
      <c r="BN55" s="322" t="str">
        <f t="shared" ca="1" si="45"/>
        <v>DNA_Qubit1_F5</v>
      </c>
      <c r="BT55" t="str">
        <f t="shared" si="46"/>
        <v>MF_B2303980-002</v>
      </c>
      <c r="BU55" t="str">
        <f t="shared" si="47"/>
        <v>2302738</v>
      </c>
      <c r="BV55" t="str">
        <f t="shared" si="48"/>
        <v>F7</v>
      </c>
      <c r="BW55" t="str">
        <f>INDEX(Index_sequences[[#All],[i7 Index Name]],MATCH('TSO500 Script'!W55,Index_sequences[[#All],[Index Primer]],0))</f>
        <v>i7_UDP0150</v>
      </c>
      <c r="BX55" t="str">
        <f>INDEX(Index_sequences[[#All],[i7 Bases for Sample Sheet]],MATCH('TSO500 Script'!W55,Index_sequences[[#All],[Index Primer]],0))</f>
        <v>TAGAGAATAC</v>
      </c>
      <c r="BY55" t="str">
        <f>INDEX(Index_sequences[[#All],[i5 Index Name]],MATCH('TSO500 Script'!W55,Index_sequences[[#All],[Index Primer]],0))</f>
        <v>i5_UDP0150</v>
      </c>
      <c r="BZ55" t="str">
        <f>INDEX(Index_sequences[[#All],[i5 Bases for Sample Sheet NovaSeq 6000 with v1.0 reagent kits, MiSeq, HiSeq 2000/2500, NextSeq 2000 (Sample Sheet v2)]],MATCH('TSO500 Script'!W55,Index_sequences[[#All],[Index Primer]],0))</f>
        <v>TATAGATTCG</v>
      </c>
      <c r="CA55" t="str">
        <f>INDEX(Index_sequences[[#All],[i5 Bases for Sample Sheet iSeq, NovaSeq 6000 with v1.5 reagent kits, MiniSeq, NextSeq 500/550, HiSeq 3000/4000/X, NextSeq 2000 (Sample Sheet v1)]],MATCH('TSO500 Script'!W55,Index_sequences[[#All],[Index Primer]],0))</f>
        <v>CGAATCTATA</v>
      </c>
      <c r="CB55" t="str">
        <f t="shared" si="31"/>
        <v>TSO500 DNA library prep</v>
      </c>
      <c r="CC55" t="str">
        <f t="shared" si="49"/>
        <v>TSO500 DNA library prep_B2303980-002_UDP0150</v>
      </c>
    </row>
    <row r="56" spans="1:81" x14ac:dyDescent="0.25">
      <c r="A56" s="65" t="str">
        <f>IF(NOT(G56=""),MID('TSO500 Booking'!I63,3,7),"")</f>
        <v>2302738</v>
      </c>
      <c r="B56" t="str">
        <f>CONCATENATE(LEFT('TSO500 Booking'!C63),LEFT('TSO500 Booking'!D63))</f>
        <v>AP</v>
      </c>
      <c r="C56" s="73" t="str">
        <f>IF('TSO500 Booking'!J63="","",'TSO500 Booking'!J63)</f>
        <v>B2304058-002</v>
      </c>
      <c r="D56" s="66">
        <f ca="1">IF(X56=DNA_Analyte,VLOOKUP(C56,'Samples Dilution + Norm'!$C$8:$E$103,3,FALSE),IF(X56=RNA_Analyte,VLOOKUP('TSO500 Script'!C56,'Samples Dilution + Norm'!$S$8:$U$103,3,FALSE)))</f>
        <v>30.8</v>
      </c>
      <c r="E56" s="302" t="str">
        <f ca="1">IF(X56='Samples Dilution + Norm'!$A$2,VLOOKUP('TSO500 Script'!C56,'TSO500 Script'!$AJ$2:$AM$97,2,FALSE),IF('TSO500 Script'!X56='Samples Dilution + Norm'!$Q$2,VLOOKUP('TSO500 Script'!C56,'TSO500 Script'!AP56:AS151,2,FALSE)))</f>
        <v>C6</v>
      </c>
      <c r="F56" s="202" t="str">
        <f ca="1">IF(X56='Samples Dilution + Norm'!$A$2,VLOOKUP('TSO500 Script'!C56,'TSO500 Script'!$AJ$2:$AM$97,3,FALSE),IF('TSO500 Script'!X56='Samples Dilution + Norm'!$Q$2,VLOOKUP('TSO500 Script'!C56,'TSO500 Script'!AP56:AS151,3,FALSE)))</f>
        <v>DNA Stock Plate 1</v>
      </c>
      <c r="G56" s="71" t="str">
        <f>CONCATENATE('TSO500 Booking'!A63,'TSO500 Booking'!B63)</f>
        <v>G7</v>
      </c>
      <c r="H56" s="196" t="str">
        <f t="shared" si="34"/>
        <v>DNA DILUTION</v>
      </c>
      <c r="I56" s="199" t="str">
        <f t="shared" ca="1" si="35"/>
        <v>G3</v>
      </c>
      <c r="J56" s="362">
        <f t="shared" ca="1" si="17"/>
        <v>0</v>
      </c>
      <c r="K56" s="362">
        <f t="shared" ca="1" si="18"/>
        <v>0</v>
      </c>
      <c r="L56" s="363">
        <f t="shared" ca="1" si="36"/>
        <v>1.4999999999999998</v>
      </c>
      <c r="M56" s="329">
        <f t="shared" ca="1" si="37"/>
        <v>12.5</v>
      </c>
      <c r="N56" s="328" t="b">
        <f t="shared" si="38"/>
        <v>0</v>
      </c>
      <c r="O56" s="330" t="b">
        <f t="shared" si="39"/>
        <v>0</v>
      </c>
      <c r="P56" s="202" t="str">
        <f t="shared" ca="1" si="40"/>
        <v>DNA_Qubit1</v>
      </c>
      <c r="Q56" s="202" t="str">
        <f t="shared" ca="1" si="41"/>
        <v>G5</v>
      </c>
      <c r="R56" s="67" t="s">
        <v>216</v>
      </c>
      <c r="S56" s="335">
        <v>1</v>
      </c>
      <c r="T56" s="202">
        <f ca="1">IF(X56=DNA_Analyte,VLOOKUP(C56,'Samples Dilution + Norm'!$C$8:$M$103,11,FALSE),IF(X56=RNA_Analyte,VLOOKUP('TSO500 Script'!C56,'Samples Dilution + Norm'!$S$8:$Z$103,8,FALSE)))</f>
        <v>20.2</v>
      </c>
      <c r="U56" s="196" t="str">
        <f>'TSO500 Booking'!$I$3</f>
        <v>Plate B</v>
      </c>
      <c r="V56" s="195" t="str">
        <f>IF(G56="","",INDEX(Index_sequences[Index plate well],MATCH(V55,Index_sequences[Index plate well],0)+1,1))</f>
        <v>G7</v>
      </c>
      <c r="W56" s="68" t="str">
        <f>INDEX(Index_sequences[[#All],[Index Primer]],MATCH(('TSO500 Script'!U56&amp;"_"&amp;'TSO500 Script'!V56),Index_sequences[[#All],[Plate_well]],0))</f>
        <v>UDP0151</v>
      </c>
      <c r="X56" s="68" t="str">
        <f>IF(NOT(G56=""),'TSO500 Booking'!H63,"")</f>
        <v>TSO500 DNA library prep</v>
      </c>
      <c r="Y56" s="72"/>
      <c r="Z56" s="72" t="s">
        <v>615</v>
      </c>
      <c r="AA56" s="327" t="str">
        <f t="array" aca="1" ref="AA56" ca="1">IF(ROW()-ROW($AA$2:$AA$97)+1&gt;ROWS($AC$2:$AC$97)-
COUNTBLANK($AC$2:$AC$97),"",INDIRECT(ADDRESS(SMALL(
(IF($AC$2:$AC$97&lt;&gt;"",ROW($AC$2:$AC$97),ROW()+ROWS($AC$2:$AC$97))),
ROW()-ROW($AA$2:$AA$97)+1),COLUMN($C$2:$C$97),4)))</f>
        <v/>
      </c>
      <c r="AB56" t="str">
        <f t="array" aca="1" ref="AB56" ca="1">IF(ROW()-ROW($AB$2:$AB$97)+1&gt;ROWS($AD$2:$AD$97)-
COUNTBLANK($AD$2:$AD$97),"",INDIRECT(ADDRESS(SMALL(
(IF($AD$2:$AD$97&lt;&gt;"",ROW($AD$2:$AD$97),ROW()+ROWS($AD$2:$AD$97))),
ROW()-ROW($AB$2:$AB$97)+1),COLUMN($C$2:$C$97),4)))</f>
        <v/>
      </c>
      <c r="AC56" t="str">
        <f t="shared" si="42"/>
        <v/>
      </c>
      <c r="AD56" t="str">
        <f t="shared" si="43"/>
        <v>AP_B2304058-002_UDP0151</v>
      </c>
      <c r="AE56" t="str">
        <f t="shared" si="44"/>
        <v>AP_B2304058-002_DNA_UDP0151</v>
      </c>
      <c r="AI56" s="38" t="str">
        <f ca="1">IF(COUNTIF($AB$2:AB56,AB56)=1,AB56,"")</f>
        <v/>
      </c>
      <c r="AJ56" s="237" t="str">
        <f t="array" aca="1" ref="AJ56" ca="1">IF(ROW()-ROW($AJ$2:$AJ$97)+1&gt;ROWS($AI$2:$AI$97)-
COUNTBLANK($AI$2:$AI$97),"",INDIRECT(ADDRESS(SMALL(
(IF($AI$2:$AI$97&lt;&gt;"",ROW($AI$2:$AI$97),ROW()+ROWS($AI$2:$AI$97))),
ROW()-ROW($AJ$2:$AJ$97)+1),COLUMN($AI$2:$AI$97),4)))</f>
        <v/>
      </c>
      <c r="AK56" s="273" t="s">
        <v>162</v>
      </c>
      <c r="AL56" s="274" t="str">
        <f t="shared" ca="1" si="51"/>
        <v/>
      </c>
      <c r="AM56" s="267" t="str">
        <f t="shared" ca="1" si="20"/>
        <v>_C2</v>
      </c>
      <c r="AO56" s="38" t="str">
        <f ca="1">IF(COUNTIF($AA$2:AA56,AA56)=1,AA56,"")</f>
        <v/>
      </c>
      <c r="AP56" s="39" t="str">
        <f t="array" aca="1" ref="AP56" ca="1">IF(ROW()-ROW($AP$2:$AP$97)+1&gt;ROWS($AO$2:$AO$97)-
COUNTBLANK($AO$2:$AO$97),"",INDIRECT(ADDRESS(SMALL(
(IF($AO$2:$AO$97&lt;&gt;"",ROW($AO$2:$AO$97),ROW()+ROWS($AO$2:$AO$97))),
ROW()-ROW($AP$2:$AP$97)+1),COLUMN($AO$2:$AO$97),4)))</f>
        <v/>
      </c>
      <c r="AQ56" s="273" t="s">
        <v>162</v>
      </c>
      <c r="AR56" s="274" t="str">
        <f t="shared" ca="1" si="50"/>
        <v/>
      </c>
      <c r="AS56" s="267" t="str">
        <f t="shared" ca="1" si="21"/>
        <v>_C2</v>
      </c>
      <c r="AU56" s="308">
        <f ca="1">VLOOKUP(D56,'TSO500 Booking'!$AK$3:$AN$7,2,TRUE)</f>
        <v>0</v>
      </c>
      <c r="AV56" s="309">
        <f ca="1">VLOOKUP(D56,'TSO500 Booking'!$AK$3:$AN$7,3,TRUE)</f>
        <v>0</v>
      </c>
      <c r="AW56" s="309">
        <f ca="1">VLOOKUP(D56,'TSO500 Booking'!$AK$3:$AN$7,4,TRUE)</f>
        <v>0</v>
      </c>
      <c r="AX56" s="310" t="e">
        <f t="shared" ca="1" si="22"/>
        <v>#DIV/0!</v>
      </c>
      <c r="BC56" s="308" t="s">
        <v>615</v>
      </c>
      <c r="BD56" s="309" t="s">
        <v>1386</v>
      </c>
      <c r="BE56" s="310" t="s">
        <v>337</v>
      </c>
      <c r="BF56" s="308" t="str">
        <f t="shared" ca="1" si="23"/>
        <v/>
      </c>
      <c r="BG56" s="31" t="str">
        <f t="shared" ca="1" si="24"/>
        <v/>
      </c>
      <c r="BH56" s="31" t="str">
        <f t="shared" ca="1" si="25"/>
        <v/>
      </c>
      <c r="BI56" s="87" t="str">
        <f t="shared" ca="1" si="26"/>
        <v/>
      </c>
      <c r="BJ56" s="308" t="str">
        <f t="shared" ca="1" si="27"/>
        <v/>
      </c>
      <c r="BK56" s="86" t="str">
        <f t="shared" ca="1" si="28"/>
        <v/>
      </c>
      <c r="BL56" s="309" t="str">
        <f t="shared" ca="1" si="29"/>
        <v/>
      </c>
      <c r="BM56" s="32" t="str">
        <f t="shared" ca="1" si="30"/>
        <v/>
      </c>
      <c r="BN56" s="322" t="str">
        <f t="shared" ca="1" si="45"/>
        <v>DNA_Qubit1_G5</v>
      </c>
      <c r="BT56" t="str">
        <f t="shared" si="46"/>
        <v>AP_B2304058-002</v>
      </c>
      <c r="BU56" t="str">
        <f t="shared" si="47"/>
        <v>2302738</v>
      </c>
      <c r="BV56" t="str">
        <f t="shared" si="48"/>
        <v>G7</v>
      </c>
      <c r="BW56" t="str">
        <f>INDEX(Index_sequences[[#All],[i7 Index Name]],MATCH('TSO500 Script'!W56,Index_sequences[[#All],[Index Primer]],0))</f>
        <v>i7_UDP0151</v>
      </c>
      <c r="BX56" t="str">
        <f>INDEX(Index_sequences[[#All],[i7 Bases for Sample Sheet]],MATCH('TSO500 Script'!W56,Index_sequences[[#All],[Index Primer]],0))</f>
        <v>TTGTATCAGG</v>
      </c>
      <c r="BY56" t="str">
        <f>INDEX(Index_sequences[[#All],[i5 Index Name]],MATCH('TSO500 Script'!W56,Index_sequences[[#All],[Index Primer]],0))</f>
        <v>i5_UDP0151</v>
      </c>
      <c r="BZ56" t="str">
        <f>INDEX(Index_sequences[[#All],[i5 Bases for Sample Sheet NovaSeq 6000 with v1.0 reagent kits, MiSeq, HiSeq 2000/2500, NextSeq 2000 (Sample Sheet v2)]],MATCH('TSO500 Script'!W56,Index_sequences[[#All],[Index Primer]],0))</f>
        <v>ACAGAGGCCA</v>
      </c>
      <c r="CA56" t="str">
        <f>INDEX(Index_sequences[[#All],[i5 Bases for Sample Sheet iSeq, NovaSeq 6000 with v1.5 reagent kits, MiniSeq, NextSeq 500/550, HiSeq 3000/4000/X, NextSeq 2000 (Sample Sheet v1)]],MATCH('TSO500 Script'!W56,Index_sequences[[#All],[Index Primer]],0))</f>
        <v>TGGCCTCTGT</v>
      </c>
      <c r="CB56" t="str">
        <f t="shared" si="31"/>
        <v>TSO500 DNA library prep</v>
      </c>
      <c r="CC56" t="str">
        <f t="shared" si="49"/>
        <v>TSO500 DNA library prep_B2304058-002_UDP0151</v>
      </c>
    </row>
    <row r="57" spans="1:81" x14ac:dyDescent="0.25">
      <c r="A57" s="65" t="str">
        <f>IF(NOT(G57=""),MID('TSO500 Booking'!I64,3,7),"")</f>
        <v>2302738</v>
      </c>
      <c r="B57" t="str">
        <f>CONCATENATE(LEFT('TSO500 Booking'!C64),LEFT('TSO500 Booking'!D64))</f>
        <v>JP</v>
      </c>
      <c r="C57" s="73" t="str">
        <f>IF('TSO500 Booking'!J64="","",'TSO500 Booking'!J64)</f>
        <v>B2304148-002</v>
      </c>
      <c r="D57" s="66">
        <f ca="1">IF(X57=DNA_Analyte,VLOOKUP(C57,'Samples Dilution + Norm'!$C$8:$E$103,3,FALSE),IF(X57=RNA_Analyte,VLOOKUP('TSO500 Script'!C57,'Samples Dilution + Norm'!$S$8:$U$103,3,FALSE)))</f>
        <v>147</v>
      </c>
      <c r="E57" s="302" t="str">
        <f ca="1">IF(X57='Samples Dilution + Norm'!$A$2,VLOOKUP('TSO500 Script'!C57,'TSO500 Script'!$AJ$2:$AM$97,2,FALSE),IF('TSO500 Script'!X57='Samples Dilution + Norm'!$Q$2,VLOOKUP('TSO500 Script'!C57,'TSO500 Script'!AP57:AS152,2,FALSE)))</f>
        <v>D6</v>
      </c>
      <c r="F57" s="202" t="str">
        <f ca="1">IF(X57='Samples Dilution + Norm'!$A$2,VLOOKUP('TSO500 Script'!C57,'TSO500 Script'!$AJ$2:$AM$97,3,FALSE),IF('TSO500 Script'!X57='Samples Dilution + Norm'!$Q$2,VLOOKUP('TSO500 Script'!C57,'TSO500 Script'!AP57:AS152,3,FALSE)))</f>
        <v>DNA Stock Plate 1</v>
      </c>
      <c r="G57" s="71" t="str">
        <f>CONCATENATE('TSO500 Booking'!A64,'TSO500 Booking'!B64)</f>
        <v>H7</v>
      </c>
      <c r="H57" s="196" t="str">
        <f t="shared" si="34"/>
        <v>DNA DILUTION</v>
      </c>
      <c r="I57" s="199" t="str">
        <f t="shared" ca="1" si="35"/>
        <v>H3</v>
      </c>
      <c r="J57" s="362">
        <f t="shared" ca="1" si="17"/>
        <v>3</v>
      </c>
      <c r="K57" s="362">
        <f t="shared" ca="1" si="18"/>
        <v>27</v>
      </c>
      <c r="L57" s="363">
        <f t="shared" ca="1" si="36"/>
        <v>3.1428571428571428</v>
      </c>
      <c r="M57" s="329">
        <f t="shared" ca="1" si="37"/>
        <v>10.857142857142858</v>
      </c>
      <c r="N57" s="328" t="b">
        <f t="shared" si="38"/>
        <v>0</v>
      </c>
      <c r="O57" s="330" t="b">
        <f t="shared" si="39"/>
        <v>0</v>
      </c>
      <c r="P57" s="202" t="str">
        <f t="shared" ca="1" si="40"/>
        <v>DNA_Qubit1</v>
      </c>
      <c r="Q57" s="202" t="str">
        <f t="shared" ca="1" si="41"/>
        <v>H5</v>
      </c>
      <c r="R57" s="67" t="s">
        <v>216</v>
      </c>
      <c r="S57" s="335">
        <v>1</v>
      </c>
      <c r="T57" s="202">
        <f ca="1">IF(X57=DNA_Analyte,VLOOKUP(C57,'Samples Dilution + Norm'!$C$8:$M$103,11,FALSE),IF(X57=RNA_Analyte,VLOOKUP('TSO500 Script'!C57,'Samples Dilution + Norm'!$S$8:$Z$103,8,FALSE)))</f>
        <v>16.8</v>
      </c>
      <c r="U57" s="196" t="str">
        <f>'TSO500 Booking'!$I$3</f>
        <v>Plate B</v>
      </c>
      <c r="V57" s="195" t="str">
        <f>IF(G57="","",INDEX(Index_sequences[Index plate well],MATCH(V56,Index_sequences[Index plate well],0)+1,1))</f>
        <v>H7</v>
      </c>
      <c r="W57" s="68" t="str">
        <f>INDEX(Index_sequences[[#All],[Index Primer]],MATCH(('TSO500 Script'!U57&amp;"_"&amp;'TSO500 Script'!V57),Index_sequences[[#All],[Plate_well]],0))</f>
        <v>UDP0152</v>
      </c>
      <c r="X57" s="68" t="str">
        <f>IF(NOT(G57=""),'TSO500 Booking'!H64,"")</f>
        <v>TSO500 DNA library prep</v>
      </c>
      <c r="Y57" s="72"/>
      <c r="Z57" s="72" t="s">
        <v>619</v>
      </c>
      <c r="AA57" s="327" t="str">
        <f t="array" aca="1" ref="AA57" ca="1">IF(ROW()-ROW($AA$2:$AA$97)+1&gt;ROWS($AC$2:$AC$97)-
COUNTBLANK($AC$2:$AC$97),"",INDIRECT(ADDRESS(SMALL(
(IF($AC$2:$AC$97&lt;&gt;"",ROW($AC$2:$AC$97),ROW()+ROWS($AC$2:$AC$97))),
ROW()-ROW($AA$2:$AA$97)+1),COLUMN($C$2:$C$97),4)))</f>
        <v/>
      </c>
      <c r="AB57" t="str">
        <f t="array" aca="1" ref="AB57" ca="1">IF(ROW()-ROW($AB$2:$AB$97)+1&gt;ROWS($AD$2:$AD$97)-
COUNTBLANK($AD$2:$AD$97),"",INDIRECT(ADDRESS(SMALL(
(IF($AD$2:$AD$97&lt;&gt;"",ROW($AD$2:$AD$97),ROW()+ROWS($AD$2:$AD$97))),
ROW()-ROW($AB$2:$AB$97)+1),COLUMN($C$2:$C$97),4)))</f>
        <v/>
      </c>
      <c r="AC57" t="str">
        <f t="shared" si="42"/>
        <v/>
      </c>
      <c r="AD57" t="str">
        <f t="shared" si="43"/>
        <v>JP_B2304148-002_UDP0152</v>
      </c>
      <c r="AE57" t="str">
        <f t="shared" si="44"/>
        <v>JP_B2304148-002_DNA_UDP0152</v>
      </c>
      <c r="AI57" s="38" t="str">
        <f ca="1">IF(COUNTIF($AB$2:AB57,AB57)=1,AB57,"")</f>
        <v/>
      </c>
      <c r="AJ57" s="237" t="str">
        <f t="array" aca="1" ref="AJ57" ca="1">IF(ROW()-ROW($AJ$2:$AJ$97)+1&gt;ROWS($AI$2:$AI$97)-
COUNTBLANK($AI$2:$AI$97),"",INDIRECT(ADDRESS(SMALL(
(IF($AI$2:$AI$97&lt;&gt;"",ROW($AI$2:$AI$97),ROW()+ROWS($AI$2:$AI$97))),
ROW()-ROW($AJ$2:$AJ$97)+1),COLUMN($AI$2:$AI$97),4)))</f>
        <v/>
      </c>
      <c r="AK57" s="273" t="s">
        <v>341</v>
      </c>
      <c r="AL57" s="274" t="str">
        <f t="shared" ca="1" si="51"/>
        <v/>
      </c>
      <c r="AM57" s="267" t="str">
        <f t="shared" ca="1" si="20"/>
        <v>_D2</v>
      </c>
      <c r="AO57" s="38" t="str">
        <f ca="1">IF(COUNTIF($AA$2:AA57,AA57)=1,AA57,"")</f>
        <v/>
      </c>
      <c r="AP57" s="39" t="str">
        <f t="array" aca="1" ref="AP57" ca="1">IF(ROW()-ROW($AP$2:$AP$97)+1&gt;ROWS($AO$2:$AO$97)-
COUNTBLANK($AO$2:$AO$97),"",INDIRECT(ADDRESS(SMALL(
(IF($AO$2:$AO$97&lt;&gt;"",ROW($AO$2:$AO$97),ROW()+ROWS($AO$2:$AO$97))),
ROW()-ROW($AP$2:$AP$97)+1),COLUMN($AO$2:$AO$97),4)))</f>
        <v/>
      </c>
      <c r="AQ57" s="273" t="s">
        <v>341</v>
      </c>
      <c r="AR57" s="274" t="str">
        <f t="shared" ca="1" si="50"/>
        <v/>
      </c>
      <c r="AS57" s="267" t="str">
        <f t="shared" ca="1" si="21"/>
        <v>_D2</v>
      </c>
      <c r="AU57" s="308">
        <f ca="1">VLOOKUP(D57,'TSO500 Booking'!$AK$3:$AN$7,2,TRUE)</f>
        <v>10</v>
      </c>
      <c r="AV57" s="309">
        <f ca="1">VLOOKUP(D57,'TSO500 Booking'!$AK$3:$AN$7,3,TRUE)</f>
        <v>3</v>
      </c>
      <c r="AW57" s="309">
        <f ca="1">VLOOKUP(D57,'TSO500 Booking'!$AK$3:$AN$7,4,TRUE)</f>
        <v>27</v>
      </c>
      <c r="AX57" s="310">
        <f t="shared" ca="1" si="22"/>
        <v>14.7</v>
      </c>
      <c r="BC57" s="308" t="s">
        <v>619</v>
      </c>
      <c r="BD57" s="309" t="s">
        <v>1386</v>
      </c>
      <c r="BE57" s="310" t="s">
        <v>338</v>
      </c>
      <c r="BF57" s="308" t="str">
        <f t="shared" ca="1" si="23"/>
        <v/>
      </c>
      <c r="BG57" s="31" t="str">
        <f t="shared" ca="1" si="24"/>
        <v/>
      </c>
      <c r="BH57" s="31" t="str">
        <f t="shared" ca="1" si="25"/>
        <v/>
      </c>
      <c r="BI57" s="87" t="str">
        <f t="shared" ca="1" si="26"/>
        <v/>
      </c>
      <c r="BJ57" s="308" t="str">
        <f t="shared" ca="1" si="27"/>
        <v/>
      </c>
      <c r="BK57" s="86" t="str">
        <f t="shared" ca="1" si="28"/>
        <v/>
      </c>
      <c r="BL57" s="309" t="str">
        <f t="shared" ca="1" si="29"/>
        <v/>
      </c>
      <c r="BM57" s="32" t="str">
        <f t="shared" ca="1" si="30"/>
        <v/>
      </c>
      <c r="BN57" s="322" t="str">
        <f t="shared" ca="1" si="45"/>
        <v>DNA_Qubit1_H5</v>
      </c>
      <c r="BT57" t="str">
        <f t="shared" si="46"/>
        <v>JP_B2304148-002</v>
      </c>
      <c r="BU57" t="str">
        <f t="shared" si="47"/>
        <v>2302738</v>
      </c>
      <c r="BV57" t="str">
        <f t="shared" si="48"/>
        <v>H7</v>
      </c>
      <c r="BW57" t="str">
        <f>INDEX(Index_sequences[[#All],[i7 Index Name]],MATCH('TSO500 Script'!W57,Index_sequences[[#All],[Index Primer]],0))</f>
        <v>i7_UDP0152</v>
      </c>
      <c r="BX57" t="str">
        <f>INDEX(Index_sequences[[#All],[i7 Bases for Sample Sheet]],MATCH('TSO500 Script'!W57,Index_sequences[[#All],[Index Primer]],0))</f>
        <v>CACAGCGGTC</v>
      </c>
      <c r="BY57" t="str">
        <f>INDEX(Index_sequences[[#All],[i5 Index Name]],MATCH('TSO500 Script'!W57,Index_sequences[[#All],[Index Primer]],0))</f>
        <v>i5_UDP0152</v>
      </c>
      <c r="BZ57" t="str">
        <f>INDEX(Index_sequences[[#All],[i5 Bases for Sample Sheet NovaSeq 6000 with v1.0 reagent kits, MiSeq, HiSeq 2000/2500, NextSeq 2000 (Sample Sheet v2)]],MATCH('TSO500 Script'!W57,Index_sequences[[#All],[Index Primer]],0))</f>
        <v>ATTCCTATTG</v>
      </c>
      <c r="CA57" t="str">
        <f>INDEX(Index_sequences[[#All],[i5 Bases for Sample Sheet iSeq, NovaSeq 6000 with v1.5 reagent kits, MiniSeq, NextSeq 500/550, HiSeq 3000/4000/X, NextSeq 2000 (Sample Sheet v1)]],MATCH('TSO500 Script'!W57,Index_sequences[[#All],[Index Primer]],0))</f>
        <v>CAATAGGAAT</v>
      </c>
      <c r="CB57" t="str">
        <f t="shared" si="31"/>
        <v>TSO500 DNA library prep</v>
      </c>
      <c r="CC57" t="str">
        <f t="shared" si="49"/>
        <v>TSO500 DNA library prep_B2304148-002_UDP0152</v>
      </c>
    </row>
    <row r="58" spans="1:81" x14ac:dyDescent="0.25">
      <c r="A58" s="65" t="str">
        <f>IF(NOT(G58=""),MID('TSO500 Booking'!I65,3,7),"")</f>
        <v>2302738</v>
      </c>
      <c r="B58" t="str">
        <f>CONCATENATE(LEFT('TSO500 Booking'!C65),LEFT('TSO500 Booking'!D65))</f>
        <v>JC</v>
      </c>
      <c r="C58" s="73" t="str">
        <f>IF('TSO500 Booking'!J65="","",'TSO500 Booking'!J65)</f>
        <v>B2304149-002</v>
      </c>
      <c r="D58" s="66">
        <f ca="1">IF(X58=DNA_Analyte,VLOOKUP(C58,'Samples Dilution + Norm'!$C$8:$E$103,3,FALSE),IF(X58=RNA_Analyte,VLOOKUP('TSO500 Script'!C58,'Samples Dilution + Norm'!$S$8:$U$103,3,FALSE)))</f>
        <v>426</v>
      </c>
      <c r="E58" s="302" t="str">
        <f ca="1">IF(X58='Samples Dilution + Norm'!$A$2,VLOOKUP('TSO500 Script'!C58,'TSO500 Script'!$AJ$2:$AM$97,2,FALSE),IF('TSO500 Script'!X58='Samples Dilution + Norm'!$Q$2,VLOOKUP('TSO500 Script'!C58,'TSO500 Script'!AP58:AS153,2,FALSE)))</f>
        <v>A1</v>
      </c>
      <c r="F58" s="202" t="str">
        <f ca="1">IF(X58='Samples Dilution + Norm'!$A$2,VLOOKUP('TSO500 Script'!C58,'TSO500 Script'!$AJ$2:$AM$97,3,FALSE),IF('TSO500 Script'!X58='Samples Dilution + Norm'!$Q$2,VLOOKUP('TSO500 Script'!C58,'TSO500 Script'!AP58:AS153,3,FALSE)))</f>
        <v>DNA Stock Plate 2</v>
      </c>
      <c r="G58" s="71" t="str">
        <f>CONCATENATE('TSO500 Booking'!A65,'TSO500 Booking'!B65)</f>
        <v>A8</v>
      </c>
      <c r="H58" s="196" t="str">
        <f t="shared" si="34"/>
        <v>DNA DILUTION</v>
      </c>
      <c r="I58" s="199" t="str">
        <f t="shared" ca="1" si="35"/>
        <v>A4</v>
      </c>
      <c r="J58" s="362">
        <f t="shared" ca="1" si="17"/>
        <v>3</v>
      </c>
      <c r="K58" s="362">
        <f t="shared" ca="1" si="18"/>
        <v>87</v>
      </c>
      <c r="L58" s="363">
        <f t="shared" ca="1" si="36"/>
        <v>3.253521126760563</v>
      </c>
      <c r="M58" s="329">
        <f t="shared" ca="1" si="37"/>
        <v>10.746478873239436</v>
      </c>
      <c r="N58" s="328" t="b">
        <f t="shared" si="38"/>
        <v>0</v>
      </c>
      <c r="O58" s="330" t="b">
        <f t="shared" si="39"/>
        <v>0</v>
      </c>
      <c r="P58" s="202" t="str">
        <f t="shared" ca="1" si="40"/>
        <v>DNA_Qubit1</v>
      </c>
      <c r="Q58" s="202" t="str">
        <f t="shared" ca="1" si="41"/>
        <v>A7</v>
      </c>
      <c r="R58" s="67" t="s">
        <v>216</v>
      </c>
      <c r="S58" s="335">
        <v>1</v>
      </c>
      <c r="T58" s="202">
        <f ca="1">IF(X58=DNA_Analyte,VLOOKUP(C58,'Samples Dilution + Norm'!$C$8:$M$103,11,FALSE),IF(X58=RNA_Analyte,VLOOKUP('TSO500 Script'!C58,'Samples Dilution + Norm'!$S$8:$Z$103,8,FALSE)))</f>
        <v>18.399999999999999</v>
      </c>
      <c r="U58" s="196" t="str">
        <f>'TSO500 Booking'!$I$3</f>
        <v>Plate B</v>
      </c>
      <c r="V58" s="195" t="str">
        <f>IF(G58="","",INDEX(Index_sequences[Index plate well],MATCH(V57,Index_sequences[Index plate well],0)+1,1))</f>
        <v>A8</v>
      </c>
      <c r="W58" s="68" t="str">
        <f>INDEX(Index_sequences[[#All],[Index Primer]],MATCH(('TSO500 Script'!U58&amp;"_"&amp;'TSO500 Script'!V58),Index_sequences[[#All],[Plate_well]],0))</f>
        <v>UDP0153</v>
      </c>
      <c r="X58" s="68" t="str">
        <f>IF(NOT(G58=""),'TSO500 Booking'!H65,"")</f>
        <v>TSO500 DNA library prep</v>
      </c>
      <c r="Y58" s="72"/>
      <c r="Z58" s="72" t="s">
        <v>623</v>
      </c>
      <c r="AA58" s="327" t="str">
        <f t="array" aca="1" ref="AA58" ca="1">IF(ROW()-ROW($AA$2:$AA$97)+1&gt;ROWS($AC$2:$AC$97)-
COUNTBLANK($AC$2:$AC$97),"",INDIRECT(ADDRESS(SMALL(
(IF($AC$2:$AC$97&lt;&gt;"",ROW($AC$2:$AC$97),ROW()+ROWS($AC$2:$AC$97))),
ROW()-ROW($AA$2:$AA$97)+1),COLUMN($C$2:$C$97),4)))</f>
        <v/>
      </c>
      <c r="AB58" t="str">
        <f t="array" aca="1" ref="AB58" ca="1">IF(ROW()-ROW($AB$2:$AB$97)+1&gt;ROWS($AD$2:$AD$97)-
COUNTBLANK($AD$2:$AD$97),"",INDIRECT(ADDRESS(SMALL(
(IF($AD$2:$AD$97&lt;&gt;"",ROW($AD$2:$AD$97),ROW()+ROWS($AD$2:$AD$97))),
ROW()-ROW($AB$2:$AB$97)+1),COLUMN($C$2:$C$97),4)))</f>
        <v/>
      </c>
      <c r="AC58" t="str">
        <f t="shared" si="42"/>
        <v/>
      </c>
      <c r="AD58" t="str">
        <f t="shared" si="43"/>
        <v>JC_B2304149-002_UDP0153</v>
      </c>
      <c r="AE58" t="str">
        <f t="shared" si="44"/>
        <v>JC_B2304149-002_DNA_UDP0153</v>
      </c>
      <c r="AI58" s="38" t="str">
        <f ca="1">IF(COUNTIF($AB$2:AB58,AB58)=1,AB58,"")</f>
        <v/>
      </c>
      <c r="AJ58" s="237" t="str">
        <f t="array" aca="1" ref="AJ58" ca="1">IF(ROW()-ROW($AJ$2:$AJ$97)+1&gt;ROWS($AI$2:$AI$97)-
COUNTBLANK($AI$2:$AI$97),"",INDIRECT(ADDRESS(SMALL(
(IF($AI$2:$AI$97&lt;&gt;"",ROW($AI$2:$AI$97),ROW()+ROWS($AI$2:$AI$97))),
ROW()-ROW($AJ$2:$AJ$97)+1),COLUMN($AI$2:$AI$97),4)))</f>
        <v/>
      </c>
      <c r="AK58" s="273" t="s">
        <v>472</v>
      </c>
      <c r="AL58" s="274" t="str">
        <f t="shared" ca="1" si="51"/>
        <v/>
      </c>
      <c r="AM58" s="267" t="str">
        <f t="shared" ca="1" si="20"/>
        <v>_A3</v>
      </c>
      <c r="AO58" s="38" t="str">
        <f ca="1">IF(COUNTIF($AA$2:AA58,AA58)=1,AA58,"")</f>
        <v/>
      </c>
      <c r="AP58" s="39" t="str">
        <f t="array" aca="1" ref="AP58" ca="1">IF(ROW()-ROW($AP$2:$AP$97)+1&gt;ROWS($AO$2:$AO$97)-
COUNTBLANK($AO$2:$AO$97),"",INDIRECT(ADDRESS(SMALL(
(IF($AO$2:$AO$97&lt;&gt;"",ROW($AO$2:$AO$97),ROW()+ROWS($AO$2:$AO$97))),
ROW()-ROW($AP$2:$AP$97)+1),COLUMN($AO$2:$AO$97),4)))</f>
        <v/>
      </c>
      <c r="AQ58" s="273" t="s">
        <v>472</v>
      </c>
      <c r="AR58" s="274" t="str">
        <f t="shared" ca="1" si="50"/>
        <v/>
      </c>
      <c r="AS58" s="267" t="str">
        <f t="shared" ca="1" si="21"/>
        <v>_A3</v>
      </c>
      <c r="AU58" s="308">
        <f ca="1">VLOOKUP(D58,'TSO500 Booking'!$AK$3:$AN$7,2,TRUE)</f>
        <v>30</v>
      </c>
      <c r="AV58" s="309">
        <f ca="1">VLOOKUP(D58,'TSO500 Booking'!$AK$3:$AN$7,3,TRUE)</f>
        <v>3</v>
      </c>
      <c r="AW58" s="309">
        <f ca="1">VLOOKUP(D58,'TSO500 Booking'!$AK$3:$AN$7,4,TRUE)</f>
        <v>87</v>
      </c>
      <c r="AX58" s="310">
        <f t="shared" ca="1" si="22"/>
        <v>14.2</v>
      </c>
      <c r="BC58" s="308" t="s">
        <v>623</v>
      </c>
      <c r="BD58" s="309" t="s">
        <v>1386</v>
      </c>
      <c r="BE58" s="310" t="s">
        <v>472</v>
      </c>
      <c r="BF58" s="308" t="str">
        <f t="shared" ca="1" si="23"/>
        <v/>
      </c>
      <c r="BG58" s="31" t="str">
        <f t="shared" ca="1" si="24"/>
        <v/>
      </c>
      <c r="BH58" s="31" t="str">
        <f t="shared" ca="1" si="25"/>
        <v/>
      </c>
      <c r="BI58" s="87" t="str">
        <f t="shared" ca="1" si="26"/>
        <v/>
      </c>
      <c r="BJ58" s="308" t="str">
        <f t="shared" ca="1" si="27"/>
        <v/>
      </c>
      <c r="BK58" s="86" t="str">
        <f t="shared" ca="1" si="28"/>
        <v/>
      </c>
      <c r="BL58" s="309" t="str">
        <f t="shared" ca="1" si="29"/>
        <v/>
      </c>
      <c r="BM58" s="32" t="str">
        <f t="shared" ca="1" si="30"/>
        <v/>
      </c>
      <c r="BN58" s="322" t="str">
        <f t="shared" ca="1" si="45"/>
        <v>DNA_Qubit1_A7</v>
      </c>
      <c r="BT58" t="str">
        <f t="shared" si="46"/>
        <v>JC_B2304149-002</v>
      </c>
      <c r="BU58" t="str">
        <f t="shared" si="47"/>
        <v>2302738</v>
      </c>
      <c r="BV58" t="str">
        <f t="shared" si="48"/>
        <v>A8</v>
      </c>
      <c r="BW58" t="str">
        <f>INDEX(Index_sequences[[#All],[i7 Index Name]],MATCH('TSO500 Script'!W58,Index_sequences[[#All],[Index Primer]],0))</f>
        <v>i7_UDP0153</v>
      </c>
      <c r="BX58" t="str">
        <f>INDEX(Index_sequences[[#All],[i7 Bases for Sample Sheet]],MATCH('TSO500 Script'!W58,Index_sequences[[#All],[Index Primer]],0))</f>
        <v>CCACGCTGAA</v>
      </c>
      <c r="BY58" t="str">
        <f>INDEX(Index_sequences[[#All],[i5 Index Name]],MATCH('TSO500 Script'!W58,Index_sequences[[#All],[Index Primer]],0))</f>
        <v>i5_UDP0153</v>
      </c>
      <c r="BZ58" t="str">
        <f>INDEX(Index_sequences[[#All],[i5 Bases for Sample Sheet NovaSeq 6000 with v1.0 reagent kits, MiSeq, HiSeq 2000/2500, NextSeq 2000 (Sample Sheet v2)]],MATCH('TSO500 Script'!W58,Index_sequences[[#All],[Index Primer]],0))</f>
        <v>TATTCCTCAG</v>
      </c>
      <c r="CA58" t="str">
        <f>INDEX(Index_sequences[[#All],[i5 Bases for Sample Sheet iSeq, NovaSeq 6000 with v1.5 reagent kits, MiniSeq, NextSeq 500/550, HiSeq 3000/4000/X, NextSeq 2000 (Sample Sheet v1)]],MATCH('TSO500 Script'!W58,Index_sequences[[#All],[Index Primer]],0))</f>
        <v>CTGAGGAATA</v>
      </c>
      <c r="CB58" t="str">
        <f t="shared" si="31"/>
        <v>TSO500 DNA library prep</v>
      </c>
      <c r="CC58" t="str">
        <f t="shared" si="49"/>
        <v>TSO500 DNA library prep_B2304149-002_UDP0153</v>
      </c>
    </row>
    <row r="59" spans="1:81" x14ac:dyDescent="0.25">
      <c r="A59" s="65" t="str">
        <f>IF(NOT(G59=""),MID('TSO500 Booking'!I66,3,7),"")</f>
        <v>2302738</v>
      </c>
      <c r="B59" t="str">
        <f>CONCATENATE(LEFT('TSO500 Booking'!C66),LEFT('TSO500 Booking'!D66))</f>
        <v>EP</v>
      </c>
      <c r="C59" s="73" t="str">
        <f>IF('TSO500 Booking'!J66="","",'TSO500 Booking'!J66)</f>
        <v>B2304437-003</v>
      </c>
      <c r="D59" s="66">
        <f ca="1">IF(X59=DNA_Analyte,VLOOKUP(C59,'Samples Dilution + Norm'!$C$8:$E$103,3,FALSE),IF(X59=RNA_Analyte,VLOOKUP('TSO500 Script'!C59,'Samples Dilution + Norm'!$S$8:$U$103,3,FALSE)))</f>
        <v>7.7</v>
      </c>
      <c r="E59" s="302" t="str">
        <f ca="1">IF(X59='Samples Dilution + Norm'!$A$2,VLOOKUP('TSO500 Script'!C59,'TSO500 Script'!$AJ$2:$AM$97,2,FALSE),IF('TSO500 Script'!X59='Samples Dilution + Norm'!$Q$2,VLOOKUP('TSO500 Script'!C59,'TSO500 Script'!AP59:AS154,2,FALSE)))</f>
        <v>B1</v>
      </c>
      <c r="F59" s="202" t="str">
        <f ca="1">IF(X59='Samples Dilution + Norm'!$A$2,VLOOKUP('TSO500 Script'!C59,'TSO500 Script'!$AJ$2:$AM$97,3,FALSE),IF('TSO500 Script'!X59='Samples Dilution + Norm'!$Q$2,VLOOKUP('TSO500 Script'!C59,'TSO500 Script'!AP59:AS154,3,FALSE)))</f>
        <v>DNA Stock Plate 2</v>
      </c>
      <c r="G59" s="71" t="str">
        <f>CONCATENATE('TSO500 Booking'!A66,'TSO500 Booking'!B66)</f>
        <v>B8</v>
      </c>
      <c r="H59" s="196" t="str">
        <f t="shared" si="34"/>
        <v>DNA DILUTION</v>
      </c>
      <c r="I59" s="199" t="str">
        <f t="shared" ca="1" si="35"/>
        <v>B4</v>
      </c>
      <c r="J59" s="362">
        <f t="shared" ca="1" si="17"/>
        <v>0</v>
      </c>
      <c r="K59" s="362">
        <f t="shared" ca="1" si="18"/>
        <v>0</v>
      </c>
      <c r="L59" s="363">
        <f t="shared" ca="1" si="36"/>
        <v>5.9999999999999991</v>
      </c>
      <c r="M59" s="329">
        <f t="shared" ca="1" si="37"/>
        <v>8</v>
      </c>
      <c r="N59" s="328" t="b">
        <f t="shared" si="38"/>
        <v>0</v>
      </c>
      <c r="O59" s="330" t="b">
        <f t="shared" si="39"/>
        <v>0</v>
      </c>
      <c r="P59" s="202" t="str">
        <f t="shared" ca="1" si="40"/>
        <v>DNA_Qubit1</v>
      </c>
      <c r="Q59" s="202" t="str">
        <f t="shared" ca="1" si="41"/>
        <v>B7</v>
      </c>
      <c r="R59" s="67" t="s">
        <v>216</v>
      </c>
      <c r="S59" s="335">
        <v>1</v>
      </c>
      <c r="T59" s="202">
        <f ca="1">IF(X59=DNA_Analyte,VLOOKUP(C59,'Samples Dilution + Norm'!$C$8:$M$103,11,FALSE),IF(X59=RNA_Analyte,VLOOKUP('TSO500 Script'!C59,'Samples Dilution + Norm'!$S$8:$Z$103,8,FALSE)))</f>
        <v>16.899999999999999</v>
      </c>
      <c r="U59" s="196" t="str">
        <f>'TSO500 Booking'!$I$3</f>
        <v>Plate B</v>
      </c>
      <c r="V59" s="195" t="str">
        <f>IF(G59="","",INDEX(Index_sequences[Index plate well],MATCH(V58,Index_sequences[Index plate well],0)+1,1))</f>
        <v>B8</v>
      </c>
      <c r="W59" s="68" t="str">
        <f>INDEX(Index_sequences[[#All],[Index Primer]],MATCH(('TSO500 Script'!U59&amp;"_"&amp;'TSO500 Script'!V59),Index_sequences[[#All],[Plate_well]],0))</f>
        <v>UDP0154</v>
      </c>
      <c r="X59" s="68" t="str">
        <f>IF(NOT(G59=""),'TSO500 Booking'!H66,"")</f>
        <v>TSO500 DNA library prep</v>
      </c>
      <c r="Y59" s="72"/>
      <c r="Z59" s="72" t="s">
        <v>627</v>
      </c>
      <c r="AA59" s="327" t="str">
        <f t="array" aca="1" ref="AA59" ca="1">IF(ROW()-ROW($AA$2:$AA$97)+1&gt;ROWS($AC$2:$AC$97)-
COUNTBLANK($AC$2:$AC$97),"",INDIRECT(ADDRESS(SMALL(
(IF($AC$2:$AC$97&lt;&gt;"",ROW($AC$2:$AC$97),ROW()+ROWS($AC$2:$AC$97))),
ROW()-ROW($AA$2:$AA$97)+1),COLUMN($C$2:$C$97),4)))</f>
        <v/>
      </c>
      <c r="AB59" t="str">
        <f t="array" aca="1" ref="AB59" ca="1">IF(ROW()-ROW($AB$2:$AB$97)+1&gt;ROWS($AD$2:$AD$97)-
COUNTBLANK($AD$2:$AD$97),"",INDIRECT(ADDRESS(SMALL(
(IF($AD$2:$AD$97&lt;&gt;"",ROW($AD$2:$AD$97),ROW()+ROWS($AD$2:$AD$97))),
ROW()-ROW($AB$2:$AB$97)+1),COLUMN($C$2:$C$97),4)))</f>
        <v/>
      </c>
      <c r="AC59" t="str">
        <f t="shared" si="42"/>
        <v/>
      </c>
      <c r="AD59" t="str">
        <f t="shared" si="43"/>
        <v>EP_B2304437-003_UDP0154</v>
      </c>
      <c r="AE59" t="str">
        <f t="shared" si="44"/>
        <v>EP_B2304437-003_DNA_UDP0154</v>
      </c>
      <c r="AI59" s="38" t="str">
        <f ca="1">IF(COUNTIF($AB$2:AB59,AB59)=1,AB59,"")</f>
        <v/>
      </c>
      <c r="AJ59" s="237" t="str">
        <f t="array" aca="1" ref="AJ59" ca="1">IF(ROW()-ROW($AJ$2:$AJ$97)+1&gt;ROWS($AI$2:$AI$97)-
COUNTBLANK($AI$2:$AI$97),"",INDIRECT(ADDRESS(SMALL(
(IF($AI$2:$AI$97&lt;&gt;"",ROW($AI$2:$AI$97),ROW()+ROWS($AI$2:$AI$97))),
ROW()-ROW($AJ$2:$AJ$97)+1),COLUMN($AI$2:$AI$97),4)))</f>
        <v/>
      </c>
      <c r="AK59" s="273" t="s">
        <v>476</v>
      </c>
      <c r="AL59" s="274" t="str">
        <f t="shared" ca="1" si="51"/>
        <v/>
      </c>
      <c r="AM59" s="267" t="str">
        <f t="shared" ca="1" si="20"/>
        <v>_B3</v>
      </c>
      <c r="AO59" s="38" t="str">
        <f ca="1">IF(COUNTIF($AA$2:AA59,AA59)=1,AA59,"")</f>
        <v/>
      </c>
      <c r="AP59" s="39" t="str">
        <f t="array" aca="1" ref="AP59" ca="1">IF(ROW()-ROW($AP$2:$AP$97)+1&gt;ROWS($AO$2:$AO$97)-
COUNTBLANK($AO$2:$AO$97),"",INDIRECT(ADDRESS(SMALL(
(IF($AO$2:$AO$97&lt;&gt;"",ROW($AO$2:$AO$97),ROW()+ROWS($AO$2:$AO$97))),
ROW()-ROW($AP$2:$AP$97)+1),COLUMN($AO$2:$AO$97),4)))</f>
        <v/>
      </c>
      <c r="AQ59" s="273" t="s">
        <v>476</v>
      </c>
      <c r="AR59" s="274" t="str">
        <f t="shared" ca="1" si="50"/>
        <v/>
      </c>
      <c r="AS59" s="267" t="str">
        <f t="shared" ca="1" si="21"/>
        <v>_B3</v>
      </c>
      <c r="AU59" s="308">
        <f ca="1">VLOOKUP(D59,'TSO500 Booking'!$AK$3:$AN$7,2,TRUE)</f>
        <v>0</v>
      </c>
      <c r="AV59" s="309">
        <f ca="1">VLOOKUP(D59,'TSO500 Booking'!$AK$3:$AN$7,3,TRUE)</f>
        <v>0</v>
      </c>
      <c r="AW59" s="309">
        <f ca="1">VLOOKUP(D59,'TSO500 Booking'!$AK$3:$AN$7,4,TRUE)</f>
        <v>0</v>
      </c>
      <c r="AX59" s="310" t="e">
        <f t="shared" ca="1" si="22"/>
        <v>#DIV/0!</v>
      </c>
      <c r="BC59" s="308" t="s">
        <v>627</v>
      </c>
      <c r="BD59" s="309" t="s">
        <v>1386</v>
      </c>
      <c r="BE59" s="310" t="s">
        <v>476</v>
      </c>
      <c r="BF59" s="308" t="str">
        <f t="shared" ca="1" si="23"/>
        <v/>
      </c>
      <c r="BG59" s="31" t="str">
        <f t="shared" ca="1" si="24"/>
        <v/>
      </c>
      <c r="BH59" s="31" t="str">
        <f t="shared" ca="1" si="25"/>
        <v/>
      </c>
      <c r="BI59" s="87" t="str">
        <f t="shared" ca="1" si="26"/>
        <v/>
      </c>
      <c r="BJ59" s="308" t="str">
        <f t="shared" ca="1" si="27"/>
        <v/>
      </c>
      <c r="BK59" s="86" t="str">
        <f t="shared" ca="1" si="28"/>
        <v/>
      </c>
      <c r="BL59" s="309" t="str">
        <f t="shared" ca="1" si="29"/>
        <v/>
      </c>
      <c r="BM59" s="32" t="str">
        <f t="shared" ca="1" si="30"/>
        <v/>
      </c>
      <c r="BN59" s="322" t="str">
        <f t="shared" ca="1" si="45"/>
        <v>DNA_Qubit1_B7</v>
      </c>
      <c r="BT59" t="str">
        <f t="shared" si="46"/>
        <v>EP_B2304437-003</v>
      </c>
      <c r="BU59" t="str">
        <f t="shared" si="47"/>
        <v>2302738</v>
      </c>
      <c r="BV59" t="str">
        <f t="shared" si="48"/>
        <v>B8</v>
      </c>
      <c r="BW59" t="str">
        <f>INDEX(Index_sequences[[#All],[i7 Index Name]],MATCH('TSO500 Script'!W59,Index_sequences[[#All],[Index Primer]],0))</f>
        <v>i7_UDP0154</v>
      </c>
      <c r="BX59" t="str">
        <f>INDEX(Index_sequences[[#All],[i7 Bases for Sample Sheet]],MATCH('TSO500 Script'!W59,Index_sequences[[#All],[Index Primer]],0))</f>
        <v>GTTCGGAGTT</v>
      </c>
      <c r="BY59" t="str">
        <f>INDEX(Index_sequences[[#All],[i5 Index Name]],MATCH('TSO500 Script'!W59,Index_sequences[[#All],[Index Primer]],0))</f>
        <v>i5_UDP0154</v>
      </c>
      <c r="BZ59" t="str">
        <f>INDEX(Index_sequences[[#All],[i5 Bases for Sample Sheet NovaSeq 6000 with v1.0 reagent kits, MiSeq, HiSeq 2000/2500, NextSeq 2000 (Sample Sheet v2)]],MATCH('TSO500 Script'!W59,Index_sequences[[#All],[Index Primer]],0))</f>
        <v>CGCCTTCTGA</v>
      </c>
      <c r="CA59" t="str">
        <f>INDEX(Index_sequences[[#All],[i5 Bases for Sample Sheet iSeq, NovaSeq 6000 with v1.5 reagent kits, MiniSeq, NextSeq 500/550, HiSeq 3000/4000/X, NextSeq 2000 (Sample Sheet v1)]],MATCH('TSO500 Script'!W59,Index_sequences[[#All],[Index Primer]],0))</f>
        <v>TCAGAAGGCG</v>
      </c>
      <c r="CB59" t="str">
        <f t="shared" si="31"/>
        <v>TSO500 DNA library prep</v>
      </c>
      <c r="CC59" t="str">
        <f t="shared" si="49"/>
        <v>TSO500 DNA library prep_B2304437-003_UDP0154</v>
      </c>
    </row>
    <row r="60" spans="1:81" x14ac:dyDescent="0.25">
      <c r="A60" s="65" t="str">
        <f>IF(NOT(G60=""),MID('TSO500 Booking'!I67,3,7),"")</f>
        <v>2302738</v>
      </c>
      <c r="B60" t="str">
        <f>CONCATENATE(LEFT('TSO500 Booking'!C67),LEFT('TSO500 Booking'!D67))</f>
        <v>AG</v>
      </c>
      <c r="C60" s="73" t="str">
        <f>IF('TSO500 Booking'!J67="","",'TSO500 Booking'!J67)</f>
        <v>B2304609-004</v>
      </c>
      <c r="D60" s="66">
        <f ca="1">IF(X60=DNA_Analyte,VLOOKUP(C60,'Samples Dilution + Norm'!$C$8:$E$103,3,FALSE),IF(X60=RNA_Analyte,VLOOKUP('TSO500 Script'!C60,'Samples Dilution + Norm'!$S$8:$U$103,3,FALSE)))</f>
        <v>0</v>
      </c>
      <c r="E60" s="302" t="str">
        <f ca="1">IF(X60='Samples Dilution + Norm'!$A$2,VLOOKUP('TSO500 Script'!C60,'TSO500 Script'!$AJ$2:$AM$97,2,FALSE),IF('TSO500 Script'!X60='Samples Dilution + Norm'!$Q$2,VLOOKUP('TSO500 Script'!C60,'TSO500 Script'!AP60:AS155,2,FALSE)))</f>
        <v>C1</v>
      </c>
      <c r="F60" s="202" t="str">
        <f ca="1">IF(X60='Samples Dilution + Norm'!$A$2,VLOOKUP('TSO500 Script'!C60,'TSO500 Script'!$AJ$2:$AM$97,3,FALSE),IF('TSO500 Script'!X60='Samples Dilution + Norm'!$Q$2,VLOOKUP('TSO500 Script'!C60,'TSO500 Script'!AP60:AS155,3,FALSE)))</f>
        <v>DNA Stock Plate 2</v>
      </c>
      <c r="G60" s="71" t="str">
        <f>CONCATENATE('TSO500 Booking'!A67,'TSO500 Booking'!B67)</f>
        <v>C8</v>
      </c>
      <c r="H60" s="196" t="str">
        <f t="shared" si="34"/>
        <v>DNA DILUTION</v>
      </c>
      <c r="I60" s="199" t="str">
        <f t="shared" ca="1" si="35"/>
        <v>C4</v>
      </c>
      <c r="J60" s="362">
        <f t="shared" ca="1" si="17"/>
        <v>0</v>
      </c>
      <c r="K60" s="362">
        <f t="shared" ca="1" si="18"/>
        <v>0</v>
      </c>
      <c r="L60" s="363">
        <f t="shared" ca="1" si="36"/>
        <v>14</v>
      </c>
      <c r="M60" s="329">
        <f t="shared" ca="1" si="37"/>
        <v>0</v>
      </c>
      <c r="N60" s="328" t="b">
        <f t="shared" si="38"/>
        <v>0</v>
      </c>
      <c r="O60" s="330" t="b">
        <f t="shared" si="39"/>
        <v>0</v>
      </c>
      <c r="P60" s="202" t="str">
        <f t="shared" ca="1" si="40"/>
        <v>DNA_Qubit1</v>
      </c>
      <c r="Q60" s="202" t="str">
        <f t="shared" ca="1" si="41"/>
        <v>C7</v>
      </c>
      <c r="R60" s="67" t="s">
        <v>216</v>
      </c>
      <c r="S60" s="335">
        <v>1</v>
      </c>
      <c r="T60" s="202">
        <f ca="1">IF(X60=DNA_Analyte,VLOOKUP(C60,'Samples Dilution + Norm'!$C$8:$M$103,11,FALSE),IF(X60=RNA_Analyte,VLOOKUP('TSO500 Script'!C60,'Samples Dilution + Norm'!$S$8:$Z$103,8,FALSE)))</f>
        <v>1.37</v>
      </c>
      <c r="U60" s="196" t="str">
        <f>'TSO500 Booking'!$I$3</f>
        <v>Plate B</v>
      </c>
      <c r="V60" s="195" t="str">
        <f>IF(G60="","",INDEX(Index_sequences[Index plate well],MATCH(V59,Index_sequences[Index plate well],0)+1,1))</f>
        <v>C8</v>
      </c>
      <c r="W60" s="68" t="str">
        <f>INDEX(Index_sequences[[#All],[Index Primer]],MATCH(('TSO500 Script'!U60&amp;"_"&amp;'TSO500 Script'!V60),Index_sequences[[#All],[Plate_well]],0))</f>
        <v>UDP0155</v>
      </c>
      <c r="X60" s="68" t="str">
        <f>IF(NOT(G60=""),'TSO500 Booking'!H67,"")</f>
        <v>TSO500 DNA library prep</v>
      </c>
      <c r="Y60" s="72"/>
      <c r="Z60" s="72" t="s">
        <v>631</v>
      </c>
      <c r="AA60" s="327" t="str">
        <f t="array" aca="1" ref="AA60" ca="1">IF(ROW()-ROW($AA$2:$AA$97)+1&gt;ROWS($AC$2:$AC$97)-
COUNTBLANK($AC$2:$AC$97),"",INDIRECT(ADDRESS(SMALL(
(IF($AC$2:$AC$97&lt;&gt;"",ROW($AC$2:$AC$97),ROW()+ROWS($AC$2:$AC$97))),
ROW()-ROW($AA$2:$AA$97)+1),COLUMN($C$2:$C$97),4)))</f>
        <v/>
      </c>
      <c r="AB60" t="str">
        <f t="array" aca="1" ref="AB60" ca="1">IF(ROW()-ROW($AB$2:$AB$97)+1&gt;ROWS($AD$2:$AD$97)-
COUNTBLANK($AD$2:$AD$97),"",INDIRECT(ADDRESS(SMALL(
(IF($AD$2:$AD$97&lt;&gt;"",ROW($AD$2:$AD$97),ROW()+ROWS($AD$2:$AD$97))),
ROW()-ROW($AB$2:$AB$97)+1),COLUMN($C$2:$C$97),4)))</f>
        <v/>
      </c>
      <c r="AC60" t="str">
        <f t="shared" si="42"/>
        <v/>
      </c>
      <c r="AD60" t="str">
        <f t="shared" si="43"/>
        <v>AG_B2304609-004_UDP0155</v>
      </c>
      <c r="AE60" t="str">
        <f t="shared" si="44"/>
        <v>AG_B2304609-004_DNA_UDP0155</v>
      </c>
      <c r="AI60" s="38" t="str">
        <f ca="1">IF(COUNTIF($AB$2:AB60,AB60)=1,AB60,"")</f>
        <v/>
      </c>
      <c r="AJ60" s="237" t="str">
        <f t="array" aca="1" ref="AJ60" ca="1">IF(ROW()-ROW($AJ$2:$AJ$97)+1&gt;ROWS($AI$2:$AI$97)-
COUNTBLANK($AI$2:$AI$97),"",INDIRECT(ADDRESS(SMALL(
(IF($AI$2:$AI$97&lt;&gt;"",ROW($AI$2:$AI$97),ROW()+ROWS($AI$2:$AI$97))),
ROW()-ROW($AJ$2:$AJ$97)+1),COLUMN($AI$2:$AI$97),4)))</f>
        <v/>
      </c>
      <c r="AK60" s="273" t="s">
        <v>478</v>
      </c>
      <c r="AL60" s="274" t="str">
        <f t="shared" ca="1" si="51"/>
        <v/>
      </c>
      <c r="AM60" s="267" t="str">
        <f t="shared" ca="1" si="20"/>
        <v>_C3</v>
      </c>
      <c r="AO60" s="38" t="str">
        <f ca="1">IF(COUNTIF($AA$2:AA60,AA60)=1,AA60,"")</f>
        <v/>
      </c>
      <c r="AP60" s="39" t="str">
        <f t="array" aca="1" ref="AP60" ca="1">IF(ROW()-ROW($AP$2:$AP$97)+1&gt;ROWS($AO$2:$AO$97)-
COUNTBLANK($AO$2:$AO$97),"",INDIRECT(ADDRESS(SMALL(
(IF($AO$2:$AO$97&lt;&gt;"",ROW($AO$2:$AO$97),ROW()+ROWS($AO$2:$AO$97))),
ROW()-ROW($AP$2:$AP$97)+1),COLUMN($AO$2:$AO$97),4)))</f>
        <v/>
      </c>
      <c r="AQ60" s="273" t="s">
        <v>478</v>
      </c>
      <c r="AR60" s="274" t="str">
        <f t="shared" ca="1" si="50"/>
        <v/>
      </c>
      <c r="AS60" s="267" t="str">
        <f t="shared" ca="1" si="21"/>
        <v>_C3</v>
      </c>
      <c r="AU60" s="308">
        <f ca="1">VLOOKUP(D60,'TSO500 Booking'!$AK$3:$AN$7,2,TRUE)</f>
        <v>0</v>
      </c>
      <c r="AV60" s="309">
        <f ca="1">VLOOKUP(D60,'TSO500 Booking'!$AK$3:$AN$7,3,TRUE)</f>
        <v>0</v>
      </c>
      <c r="AW60" s="309">
        <f ca="1">VLOOKUP(D60,'TSO500 Booking'!$AK$3:$AN$7,4,TRUE)</f>
        <v>0</v>
      </c>
      <c r="AX60" s="310" t="e">
        <f t="shared" ca="1" si="22"/>
        <v>#DIV/0!</v>
      </c>
      <c r="BC60" s="308" t="s">
        <v>631</v>
      </c>
      <c r="BD60" s="309" t="s">
        <v>1386</v>
      </c>
      <c r="BE60" s="310" t="s">
        <v>478</v>
      </c>
      <c r="BF60" s="308" t="str">
        <f t="shared" ca="1" si="23"/>
        <v/>
      </c>
      <c r="BG60" s="31" t="str">
        <f t="shared" ca="1" si="24"/>
        <v/>
      </c>
      <c r="BH60" s="31" t="str">
        <f t="shared" ca="1" si="25"/>
        <v/>
      </c>
      <c r="BI60" s="87" t="str">
        <f t="shared" ca="1" si="26"/>
        <v/>
      </c>
      <c r="BJ60" s="308" t="str">
        <f t="shared" ca="1" si="27"/>
        <v/>
      </c>
      <c r="BK60" s="86" t="str">
        <f t="shared" ca="1" si="28"/>
        <v/>
      </c>
      <c r="BL60" s="309" t="str">
        <f t="shared" ca="1" si="29"/>
        <v/>
      </c>
      <c r="BM60" s="32" t="str">
        <f t="shared" ca="1" si="30"/>
        <v/>
      </c>
      <c r="BN60" s="322" t="str">
        <f t="shared" ca="1" si="45"/>
        <v>DNA_Qubit1_C7</v>
      </c>
      <c r="BT60" t="str">
        <f t="shared" si="46"/>
        <v>AG_B2304609-004</v>
      </c>
      <c r="BU60" t="str">
        <f t="shared" si="47"/>
        <v>2302738</v>
      </c>
      <c r="BV60" t="str">
        <f t="shared" si="48"/>
        <v>C8</v>
      </c>
      <c r="BW60" t="str">
        <f>INDEX(Index_sequences[[#All],[i7 Index Name]],MATCH('TSO500 Script'!W60,Index_sequences[[#All],[Index Primer]],0))</f>
        <v>i7_UDP0155</v>
      </c>
      <c r="BX60" t="str">
        <f>INDEX(Index_sequences[[#All],[i7 Bases for Sample Sheet]],MATCH('TSO500 Script'!W60,Index_sequences[[#All],[Index Primer]],0))</f>
        <v>ATAGCGGAAT</v>
      </c>
      <c r="BY60" t="str">
        <f>INDEX(Index_sequences[[#All],[i5 Index Name]],MATCH('TSO500 Script'!W60,Index_sequences[[#All],[Index Primer]],0))</f>
        <v>i5_UDP0155</v>
      </c>
      <c r="BZ60" t="str">
        <f>INDEX(Index_sequences[[#All],[i5 Bases for Sample Sheet NovaSeq 6000 with v1.0 reagent kits, MiSeq, HiSeq 2000/2500, NextSeq 2000 (Sample Sheet v2)]],MATCH('TSO500 Script'!W60,Index_sequences[[#All],[Index Primer]],0))</f>
        <v>GCGCAGAGTA</v>
      </c>
      <c r="CA60" t="str">
        <f>INDEX(Index_sequences[[#All],[i5 Bases for Sample Sheet iSeq, NovaSeq 6000 with v1.5 reagent kits, MiniSeq, NextSeq 500/550, HiSeq 3000/4000/X, NextSeq 2000 (Sample Sheet v1)]],MATCH('TSO500 Script'!W60,Index_sequences[[#All],[Index Primer]],0))</f>
        <v>TACTCTGCGC</v>
      </c>
      <c r="CB60" t="str">
        <f t="shared" si="31"/>
        <v>TSO500 DNA library prep</v>
      </c>
      <c r="CC60" t="str">
        <f t="shared" si="49"/>
        <v>TSO500 DNA library prep_B2304609-004_UDP0155</v>
      </c>
    </row>
    <row r="61" spans="1:81" x14ac:dyDescent="0.25">
      <c r="A61" s="65" t="str">
        <f>IF(NOT(G61=""),MID('TSO500 Booking'!I68,3,7),"")</f>
        <v>2302738</v>
      </c>
      <c r="B61" t="str">
        <f>CONCATENATE(LEFT('TSO500 Booking'!C68),LEFT('TSO500 Booking'!D68))</f>
        <v>CW</v>
      </c>
      <c r="C61" s="73" t="str">
        <f>IF('TSO500 Booking'!J68="","",'TSO500 Booking'!J68)</f>
        <v>B2304845-003</v>
      </c>
      <c r="D61" s="66">
        <f ca="1">IF(X61=DNA_Analyte,VLOOKUP(C61,'Samples Dilution + Norm'!$C$8:$E$103,3,FALSE),IF(X61=RNA_Analyte,VLOOKUP('TSO500 Script'!C61,'Samples Dilution + Norm'!$S$8:$U$103,3,FALSE)))</f>
        <v>478</v>
      </c>
      <c r="E61" s="302" t="str">
        <f ca="1">IF(X61='Samples Dilution + Norm'!$A$2,VLOOKUP('TSO500 Script'!C61,'TSO500 Script'!$AJ$2:$AM$97,2,FALSE),IF('TSO500 Script'!X61='Samples Dilution + Norm'!$Q$2,VLOOKUP('TSO500 Script'!C61,'TSO500 Script'!AP61:AS156,2,FALSE)))</f>
        <v>D1</v>
      </c>
      <c r="F61" s="202" t="str">
        <f ca="1">IF(X61='Samples Dilution + Norm'!$A$2,VLOOKUP('TSO500 Script'!C61,'TSO500 Script'!$AJ$2:$AM$97,3,FALSE),IF('TSO500 Script'!X61='Samples Dilution + Norm'!$Q$2,VLOOKUP('TSO500 Script'!C61,'TSO500 Script'!AP61:AS156,3,FALSE)))</f>
        <v>DNA Stock Plate 2</v>
      </c>
      <c r="G61" s="71" t="str">
        <f>CONCATENATE('TSO500 Booking'!A68,'TSO500 Booking'!B68)</f>
        <v>D8</v>
      </c>
      <c r="H61" s="196" t="str">
        <f t="shared" si="34"/>
        <v>DNA DILUTION</v>
      </c>
      <c r="I61" s="199" t="str">
        <f t="shared" ca="1" si="35"/>
        <v>D4</v>
      </c>
      <c r="J61" s="362">
        <f t="shared" ca="1" si="17"/>
        <v>3</v>
      </c>
      <c r="K61" s="362">
        <f t="shared" ca="1" si="18"/>
        <v>87</v>
      </c>
      <c r="L61" s="363">
        <f t="shared" ca="1" si="36"/>
        <v>2.8995815899581587</v>
      </c>
      <c r="M61" s="329">
        <f t="shared" ca="1" si="37"/>
        <v>11.100418410041842</v>
      </c>
      <c r="N61" s="328" t="b">
        <f t="shared" si="38"/>
        <v>0</v>
      </c>
      <c r="O61" s="330" t="b">
        <f t="shared" si="39"/>
        <v>0</v>
      </c>
      <c r="P61" s="202" t="str">
        <f t="shared" ca="1" si="40"/>
        <v>DNA_Qubit1</v>
      </c>
      <c r="Q61" s="202" t="str">
        <f t="shared" ca="1" si="41"/>
        <v>D7</v>
      </c>
      <c r="R61" s="67" t="s">
        <v>216</v>
      </c>
      <c r="S61" s="335">
        <v>1</v>
      </c>
      <c r="T61" s="202">
        <f ca="1">IF(X61=DNA_Analyte,VLOOKUP(C61,'Samples Dilution + Norm'!$C$8:$M$103,11,FALSE),IF(X61=RNA_Analyte,VLOOKUP('TSO500 Script'!C61,'Samples Dilution + Norm'!$S$8:$Z$103,8,FALSE)))</f>
        <v>19.899999999999999</v>
      </c>
      <c r="U61" s="196" t="str">
        <f>'TSO500 Booking'!$I$3</f>
        <v>Plate B</v>
      </c>
      <c r="V61" s="195" t="str">
        <f>IF(G61="","",INDEX(Index_sequences[Index plate well],MATCH(V60,Index_sequences[Index plate well],0)+1,1))</f>
        <v>D8</v>
      </c>
      <c r="W61" s="68" t="str">
        <f>INDEX(Index_sequences[[#All],[Index Primer]],MATCH(('TSO500 Script'!U61&amp;"_"&amp;'TSO500 Script'!V61),Index_sequences[[#All],[Plate_well]],0))</f>
        <v>UDP0156</v>
      </c>
      <c r="X61" s="68" t="str">
        <f>IF(NOT(G61=""),'TSO500 Booking'!H68,"")</f>
        <v>TSO500 DNA library prep</v>
      </c>
      <c r="Y61" s="72"/>
      <c r="Z61" s="72" t="s">
        <v>635</v>
      </c>
      <c r="AA61" s="327" t="str">
        <f t="array" aca="1" ref="AA61" ca="1">IF(ROW()-ROW($AA$2:$AA$97)+1&gt;ROWS($AC$2:$AC$97)-
COUNTBLANK($AC$2:$AC$97),"",INDIRECT(ADDRESS(SMALL(
(IF($AC$2:$AC$97&lt;&gt;"",ROW($AC$2:$AC$97),ROW()+ROWS($AC$2:$AC$97))),
ROW()-ROW($AA$2:$AA$97)+1),COLUMN($C$2:$C$97),4)))</f>
        <v/>
      </c>
      <c r="AB61" t="str">
        <f t="array" aca="1" ref="AB61" ca="1">IF(ROW()-ROW($AB$2:$AB$97)+1&gt;ROWS($AD$2:$AD$97)-
COUNTBLANK($AD$2:$AD$97),"",INDIRECT(ADDRESS(SMALL(
(IF($AD$2:$AD$97&lt;&gt;"",ROW($AD$2:$AD$97),ROW()+ROWS($AD$2:$AD$97))),
ROW()-ROW($AB$2:$AB$97)+1),COLUMN($C$2:$C$97),4)))</f>
        <v/>
      </c>
      <c r="AC61" t="str">
        <f t="shared" si="42"/>
        <v/>
      </c>
      <c r="AD61" t="str">
        <f t="shared" si="43"/>
        <v>CW_B2304845-003_UDP0156</v>
      </c>
      <c r="AE61" t="str">
        <f t="shared" si="44"/>
        <v>CW_B2304845-003_DNA_UDP0156</v>
      </c>
      <c r="AI61" s="38" t="str">
        <f ca="1">IF(COUNTIF($AB$2:AB61,AB61)=1,AB61,"")</f>
        <v/>
      </c>
      <c r="AJ61" s="237" t="str">
        <f t="array" aca="1" ref="AJ61" ca="1">IF(ROW()-ROW($AJ$2:$AJ$97)+1&gt;ROWS($AI$2:$AI$97)-
COUNTBLANK($AI$2:$AI$97),"",INDIRECT(ADDRESS(SMALL(
(IF($AI$2:$AI$97&lt;&gt;"",ROW($AI$2:$AI$97),ROW()+ROWS($AI$2:$AI$97))),
ROW()-ROW($AJ$2:$AJ$97)+1),COLUMN($AI$2:$AI$97),4)))</f>
        <v/>
      </c>
      <c r="AK61" s="273" t="s">
        <v>482</v>
      </c>
      <c r="AL61" s="274" t="str">
        <f t="shared" ca="1" si="51"/>
        <v/>
      </c>
      <c r="AM61" s="267" t="str">
        <f t="shared" ca="1" si="20"/>
        <v>_D3</v>
      </c>
      <c r="AO61" s="38" t="str">
        <f ca="1">IF(COUNTIF($AA$2:AA61,AA61)=1,AA61,"")</f>
        <v/>
      </c>
      <c r="AP61" s="39" t="str">
        <f t="array" aca="1" ref="AP61" ca="1">IF(ROW()-ROW($AP$2:$AP$97)+1&gt;ROWS($AO$2:$AO$97)-
COUNTBLANK($AO$2:$AO$97),"",INDIRECT(ADDRESS(SMALL(
(IF($AO$2:$AO$97&lt;&gt;"",ROW($AO$2:$AO$97),ROW()+ROWS($AO$2:$AO$97))),
ROW()-ROW($AP$2:$AP$97)+1),COLUMN($AO$2:$AO$97),4)))</f>
        <v/>
      </c>
      <c r="AQ61" s="273" t="s">
        <v>482</v>
      </c>
      <c r="AR61" s="274" t="str">
        <f t="shared" ca="1" si="50"/>
        <v/>
      </c>
      <c r="AS61" s="267" t="str">
        <f t="shared" ca="1" si="21"/>
        <v>_D3</v>
      </c>
      <c r="AU61" s="308">
        <f ca="1">VLOOKUP(D61,'TSO500 Booking'!$AK$3:$AN$7,2,TRUE)</f>
        <v>30</v>
      </c>
      <c r="AV61" s="309">
        <f ca="1">VLOOKUP(D61,'TSO500 Booking'!$AK$3:$AN$7,3,TRUE)</f>
        <v>3</v>
      </c>
      <c r="AW61" s="309">
        <f ca="1">VLOOKUP(D61,'TSO500 Booking'!$AK$3:$AN$7,4,TRUE)</f>
        <v>87</v>
      </c>
      <c r="AX61" s="310">
        <f t="shared" ca="1" si="22"/>
        <v>15.933333333333334</v>
      </c>
      <c r="BC61" s="308" t="s">
        <v>635</v>
      </c>
      <c r="BD61" s="309" t="s">
        <v>1386</v>
      </c>
      <c r="BE61" s="310" t="s">
        <v>482</v>
      </c>
      <c r="BF61" s="308" t="str">
        <f t="shared" ca="1" si="23"/>
        <v/>
      </c>
      <c r="BG61" s="31" t="str">
        <f t="shared" ca="1" si="24"/>
        <v/>
      </c>
      <c r="BH61" s="31" t="str">
        <f t="shared" ca="1" si="25"/>
        <v/>
      </c>
      <c r="BI61" s="87" t="str">
        <f t="shared" ca="1" si="26"/>
        <v/>
      </c>
      <c r="BJ61" s="308" t="str">
        <f t="shared" ca="1" si="27"/>
        <v/>
      </c>
      <c r="BK61" s="86" t="str">
        <f t="shared" ca="1" si="28"/>
        <v/>
      </c>
      <c r="BL61" s="309" t="str">
        <f t="shared" ca="1" si="29"/>
        <v/>
      </c>
      <c r="BM61" s="32" t="str">
        <f t="shared" ca="1" si="30"/>
        <v/>
      </c>
      <c r="BN61" s="322" t="str">
        <f t="shared" ca="1" si="45"/>
        <v>DNA_Qubit1_D7</v>
      </c>
      <c r="BT61" t="str">
        <f t="shared" si="46"/>
        <v>CW_B2304845-003</v>
      </c>
      <c r="BU61" t="str">
        <f t="shared" si="47"/>
        <v>2302738</v>
      </c>
      <c r="BV61" t="str">
        <f t="shared" si="48"/>
        <v>D8</v>
      </c>
      <c r="BW61" t="str">
        <f>INDEX(Index_sequences[[#All],[i7 Index Name]],MATCH('TSO500 Script'!W61,Index_sequences[[#All],[Index Primer]],0))</f>
        <v>i7_UDP0156</v>
      </c>
      <c r="BX61" t="str">
        <f>INDEX(Index_sequences[[#All],[i7 Bases for Sample Sheet]],MATCH('TSO500 Script'!W61,Index_sequences[[#All],[Index Primer]],0))</f>
        <v>GCAATATTCA</v>
      </c>
      <c r="BY61" t="str">
        <f>INDEX(Index_sequences[[#All],[i5 Index Name]],MATCH('TSO500 Script'!W61,Index_sequences[[#All],[Index Primer]],0))</f>
        <v>i5_UDP0156</v>
      </c>
      <c r="BZ61" t="str">
        <f>INDEX(Index_sequences[[#All],[i5 Bases for Sample Sheet NovaSeq 6000 with v1.0 reagent kits, MiSeq, HiSeq 2000/2500, NextSeq 2000 (Sample Sheet v2)]],MATCH('TSO500 Script'!W61,Index_sequences[[#All],[Index Primer]],0))</f>
        <v>GGCGCCAATT</v>
      </c>
      <c r="CA61" t="str">
        <f>INDEX(Index_sequences[[#All],[i5 Bases for Sample Sheet iSeq, NovaSeq 6000 with v1.5 reagent kits, MiniSeq, NextSeq 500/550, HiSeq 3000/4000/X, NextSeq 2000 (Sample Sheet v1)]],MATCH('TSO500 Script'!W61,Index_sequences[[#All],[Index Primer]],0))</f>
        <v>AATTGGCGCC</v>
      </c>
      <c r="CB61" t="str">
        <f t="shared" si="31"/>
        <v>TSO500 DNA library prep</v>
      </c>
      <c r="CC61" t="str">
        <f t="shared" si="49"/>
        <v>TSO500 DNA library prep_B2304845-003_UDP0156</v>
      </c>
    </row>
    <row r="62" spans="1:81" x14ac:dyDescent="0.25">
      <c r="A62" s="65" t="str">
        <f>IF(NOT(G62=""),MID('TSO500 Booking'!I69,3,7),"")</f>
        <v>2302738</v>
      </c>
      <c r="B62" t="str">
        <f>CONCATENATE(LEFT('TSO500 Booking'!C69),LEFT('TSO500 Booking'!D69))</f>
        <v>FL</v>
      </c>
      <c r="C62" s="73" t="str">
        <f>IF('TSO500 Booking'!J69="","",'TSO500 Booking'!J69)</f>
        <v>B2304848-002</v>
      </c>
      <c r="D62" s="66">
        <f ca="1">IF(X62=DNA_Analyte,VLOOKUP(C62,'Samples Dilution + Norm'!$C$8:$E$103,3,FALSE),IF(X62=RNA_Analyte,VLOOKUP('TSO500 Script'!C62,'Samples Dilution + Norm'!$S$8:$U$103,3,FALSE)))</f>
        <v>84.8</v>
      </c>
      <c r="E62" s="302" t="str">
        <f ca="1">IF(X62='Samples Dilution + Norm'!$A$2,VLOOKUP('TSO500 Script'!C62,'TSO500 Script'!$AJ$2:$AM$97,2,FALSE),IF('TSO500 Script'!X62='Samples Dilution + Norm'!$Q$2,VLOOKUP('TSO500 Script'!C62,'TSO500 Script'!AP62:AS157,2,FALSE)))</f>
        <v>A2</v>
      </c>
      <c r="F62" s="202" t="str">
        <f ca="1">IF(X62='Samples Dilution + Norm'!$A$2,VLOOKUP('TSO500 Script'!C62,'TSO500 Script'!$AJ$2:$AM$97,3,FALSE),IF('TSO500 Script'!X62='Samples Dilution + Norm'!$Q$2,VLOOKUP('TSO500 Script'!C62,'TSO500 Script'!AP62:AS157,3,FALSE)))</f>
        <v>DNA Stock Plate 2</v>
      </c>
      <c r="G62" s="71" t="str">
        <f>CONCATENATE('TSO500 Booking'!A69,'TSO500 Booking'!B69)</f>
        <v>E8</v>
      </c>
      <c r="H62" s="196" t="str">
        <f t="shared" si="34"/>
        <v>DNA DILUTION</v>
      </c>
      <c r="I62" s="199" t="str">
        <f t="shared" ca="1" si="35"/>
        <v>E4</v>
      </c>
      <c r="J62" s="362">
        <f t="shared" ca="1" si="17"/>
        <v>3</v>
      </c>
      <c r="K62" s="362">
        <f t="shared" ca="1" si="18"/>
        <v>27</v>
      </c>
      <c r="L62" s="363">
        <f t="shared" ca="1" si="36"/>
        <v>5.4481132075471699</v>
      </c>
      <c r="M62" s="329">
        <f t="shared" ca="1" si="37"/>
        <v>8.5518867924528301</v>
      </c>
      <c r="N62" s="328" t="b">
        <f t="shared" si="38"/>
        <v>0</v>
      </c>
      <c r="O62" s="330" t="b">
        <f t="shared" si="39"/>
        <v>0</v>
      </c>
      <c r="P62" s="202" t="str">
        <f t="shared" ca="1" si="40"/>
        <v>DNA_Qubit1</v>
      </c>
      <c r="Q62" s="202" t="str">
        <f t="shared" ca="1" si="41"/>
        <v>E7</v>
      </c>
      <c r="R62" s="67" t="s">
        <v>216</v>
      </c>
      <c r="S62" s="335">
        <v>1</v>
      </c>
      <c r="T62" s="202">
        <f ca="1">IF(X62=DNA_Analyte,VLOOKUP(C62,'Samples Dilution + Norm'!$C$8:$M$103,11,FALSE),IF(X62=RNA_Analyte,VLOOKUP('TSO500 Script'!C62,'Samples Dilution + Norm'!$S$8:$Z$103,8,FALSE)))</f>
        <v>17.100000000000001</v>
      </c>
      <c r="U62" s="196" t="str">
        <f>'TSO500 Booking'!$I$3</f>
        <v>Plate B</v>
      </c>
      <c r="V62" s="195" t="str">
        <f>IF(G62="","",INDEX(Index_sequences[Index plate well],MATCH(V61,Index_sequences[Index plate well],0)+1,1))</f>
        <v>E8</v>
      </c>
      <c r="W62" s="68" t="str">
        <f>INDEX(Index_sequences[[#All],[Index Primer]],MATCH(('TSO500 Script'!U62&amp;"_"&amp;'TSO500 Script'!V62),Index_sequences[[#All],[Plate_well]],0))</f>
        <v>UDP0157</v>
      </c>
      <c r="X62" s="68" t="str">
        <f>IF(NOT(G62=""),'TSO500 Booking'!H69,"")</f>
        <v>TSO500 DNA library prep</v>
      </c>
      <c r="Y62" s="72"/>
      <c r="Z62" s="72" t="s">
        <v>639</v>
      </c>
      <c r="AA62" s="327" t="str">
        <f t="array" aca="1" ref="AA62" ca="1">IF(ROW()-ROW($AA$2:$AA$97)+1&gt;ROWS($AC$2:$AC$97)-
COUNTBLANK($AC$2:$AC$97),"",INDIRECT(ADDRESS(SMALL(
(IF($AC$2:$AC$97&lt;&gt;"",ROW($AC$2:$AC$97),ROW()+ROWS($AC$2:$AC$97))),
ROW()-ROW($AA$2:$AA$97)+1),COLUMN($C$2:$C$97),4)))</f>
        <v/>
      </c>
      <c r="AB62" t="str">
        <f t="array" aca="1" ref="AB62" ca="1">IF(ROW()-ROW($AB$2:$AB$97)+1&gt;ROWS($AD$2:$AD$97)-
COUNTBLANK($AD$2:$AD$97),"",INDIRECT(ADDRESS(SMALL(
(IF($AD$2:$AD$97&lt;&gt;"",ROW($AD$2:$AD$97),ROW()+ROWS($AD$2:$AD$97))),
ROW()-ROW($AB$2:$AB$97)+1),COLUMN($C$2:$C$97),4)))</f>
        <v/>
      </c>
      <c r="AC62" t="str">
        <f t="shared" si="42"/>
        <v/>
      </c>
      <c r="AD62" t="str">
        <f t="shared" si="43"/>
        <v>FL_B2304848-002_UDP0157</v>
      </c>
      <c r="AE62" t="str">
        <f t="shared" si="44"/>
        <v>FL_B2304848-002_DNA_UDP0157</v>
      </c>
      <c r="AI62" s="38" t="str">
        <f ca="1">IF(COUNTIF($AB$2:AB62,AB62)=1,AB62,"")</f>
        <v/>
      </c>
      <c r="AJ62" s="237" t="str">
        <f t="array" aca="1" ref="AJ62" ca="1">IF(ROW()-ROW($AJ$2:$AJ$97)+1&gt;ROWS($AI$2:$AI$97)-
COUNTBLANK($AI$2:$AI$97),"",INDIRECT(ADDRESS(SMALL(
(IF($AI$2:$AI$97&lt;&gt;"",ROW($AI$2:$AI$97),ROW()+ROWS($AI$2:$AI$97))),
ROW()-ROW($AJ$2:$AJ$97)+1),COLUMN($AI$2:$AI$97),4)))</f>
        <v/>
      </c>
      <c r="AK62" s="273" t="s">
        <v>502</v>
      </c>
      <c r="AL62" s="274" t="str">
        <f t="shared" ca="1" si="51"/>
        <v/>
      </c>
      <c r="AM62" s="267" t="str">
        <f t="shared" ca="1" si="20"/>
        <v>_A4</v>
      </c>
      <c r="AO62" s="38" t="str">
        <f ca="1">IF(COUNTIF($AA$2:AA62,AA62)=1,AA62,"")</f>
        <v/>
      </c>
      <c r="AP62" s="39" t="str">
        <f t="array" aca="1" ref="AP62" ca="1">IF(ROW()-ROW($AP$2:$AP$97)+1&gt;ROWS($AO$2:$AO$97)-
COUNTBLANK($AO$2:$AO$97),"",INDIRECT(ADDRESS(SMALL(
(IF($AO$2:$AO$97&lt;&gt;"",ROW($AO$2:$AO$97),ROW()+ROWS($AO$2:$AO$97))),
ROW()-ROW($AP$2:$AP$97)+1),COLUMN($AO$2:$AO$97),4)))</f>
        <v/>
      </c>
      <c r="AQ62" s="273" t="s">
        <v>502</v>
      </c>
      <c r="AR62" s="274" t="str">
        <f t="shared" ca="1" si="50"/>
        <v/>
      </c>
      <c r="AS62" s="267" t="str">
        <f t="shared" ca="1" si="21"/>
        <v>_A4</v>
      </c>
      <c r="AU62" s="308">
        <f ca="1">VLOOKUP(D62,'TSO500 Booking'!$AK$3:$AN$7,2,TRUE)</f>
        <v>10</v>
      </c>
      <c r="AV62" s="309">
        <f ca="1">VLOOKUP(D62,'TSO500 Booking'!$AK$3:$AN$7,3,TRUE)</f>
        <v>3</v>
      </c>
      <c r="AW62" s="309">
        <f ca="1">VLOOKUP(D62,'TSO500 Booking'!$AK$3:$AN$7,4,TRUE)</f>
        <v>27</v>
      </c>
      <c r="AX62" s="310">
        <f t="shared" ca="1" si="22"/>
        <v>8.4799999999999986</v>
      </c>
      <c r="BC62" s="308" t="s">
        <v>639</v>
      </c>
      <c r="BD62" s="309" t="s">
        <v>1386</v>
      </c>
      <c r="BE62" s="310" t="s">
        <v>486</v>
      </c>
      <c r="BF62" s="308" t="str">
        <f t="shared" ca="1" si="23"/>
        <v/>
      </c>
      <c r="BG62" s="31" t="str">
        <f t="shared" ca="1" si="24"/>
        <v/>
      </c>
      <c r="BH62" s="31" t="str">
        <f t="shared" ca="1" si="25"/>
        <v/>
      </c>
      <c r="BI62" s="87" t="str">
        <f t="shared" ca="1" si="26"/>
        <v/>
      </c>
      <c r="BJ62" s="308" t="str">
        <f t="shared" ca="1" si="27"/>
        <v/>
      </c>
      <c r="BK62" s="86" t="str">
        <f t="shared" ca="1" si="28"/>
        <v/>
      </c>
      <c r="BL62" s="309" t="str">
        <f t="shared" ca="1" si="29"/>
        <v/>
      </c>
      <c r="BM62" s="32" t="str">
        <f t="shared" ca="1" si="30"/>
        <v/>
      </c>
      <c r="BN62" s="322" t="str">
        <f t="shared" ca="1" si="45"/>
        <v>DNA_Qubit1_E7</v>
      </c>
      <c r="BT62" t="str">
        <f t="shared" si="46"/>
        <v>FL_B2304848-002</v>
      </c>
      <c r="BU62" t="str">
        <f t="shared" si="47"/>
        <v>2302738</v>
      </c>
      <c r="BV62" t="str">
        <f t="shared" si="48"/>
        <v>E8</v>
      </c>
      <c r="BW62" t="str">
        <f>INDEX(Index_sequences[[#All],[i7 Index Name]],MATCH('TSO500 Script'!W62,Index_sequences[[#All],[Index Primer]],0))</f>
        <v>i7_UDP0157</v>
      </c>
      <c r="BX62" t="str">
        <f>INDEX(Index_sequences[[#All],[i7 Bases for Sample Sheet]],MATCH('TSO500 Script'!W62,Index_sequences[[#All],[Index Primer]],0))</f>
        <v>CTAGATTGCG</v>
      </c>
      <c r="BY62" t="str">
        <f>INDEX(Index_sequences[[#All],[i5 Index Name]],MATCH('TSO500 Script'!W62,Index_sequences[[#All],[Index Primer]],0))</f>
        <v>i5_UDP0157</v>
      </c>
      <c r="BZ62" t="str">
        <f>INDEX(Index_sequences[[#All],[i5 Bases for Sample Sheet NovaSeq 6000 with v1.0 reagent kits, MiSeq, HiSeq 2000/2500, NextSeq 2000 (Sample Sheet v2)]],MATCH('TSO500 Script'!W62,Index_sequences[[#All],[Index Primer]],0))</f>
        <v>AGATATGGCG</v>
      </c>
      <c r="CA62" t="str">
        <f>INDEX(Index_sequences[[#All],[i5 Bases for Sample Sheet iSeq, NovaSeq 6000 with v1.5 reagent kits, MiniSeq, NextSeq 500/550, HiSeq 3000/4000/X, NextSeq 2000 (Sample Sheet v1)]],MATCH('TSO500 Script'!W62,Index_sequences[[#All],[Index Primer]],0))</f>
        <v>CGCCATATCT</v>
      </c>
      <c r="CB62" t="str">
        <f t="shared" si="31"/>
        <v>TSO500 DNA library prep</v>
      </c>
      <c r="CC62" t="str">
        <f t="shared" si="49"/>
        <v>TSO500 DNA library prep_B2304848-002_UDP0157</v>
      </c>
    </row>
    <row r="63" spans="1:81" x14ac:dyDescent="0.25">
      <c r="A63" s="65" t="str">
        <f>IF(NOT(G63=""),MID('TSO500 Booking'!I70,3,7),"")</f>
        <v>2302738</v>
      </c>
      <c r="B63" t="str">
        <f>CONCATENATE(LEFT('TSO500 Booking'!C70),LEFT('TSO500 Booking'!D70))</f>
        <v>JF</v>
      </c>
      <c r="C63" s="73" t="str">
        <f>IF('TSO500 Booking'!J70="","",'TSO500 Booking'!J70)</f>
        <v>B2304852-002</v>
      </c>
      <c r="D63" s="66">
        <f ca="1">IF(X63=DNA_Analyte,VLOOKUP(C63,'Samples Dilution + Norm'!$C$8:$E$103,3,FALSE),IF(X63=RNA_Analyte,VLOOKUP('TSO500 Script'!C63,'Samples Dilution + Norm'!$S$8:$U$103,3,FALSE)))</f>
        <v>248</v>
      </c>
      <c r="E63" s="302" t="str">
        <f ca="1">IF(X63='Samples Dilution + Norm'!$A$2,VLOOKUP('TSO500 Script'!C63,'TSO500 Script'!$AJ$2:$AM$97,2,FALSE),IF('TSO500 Script'!X63='Samples Dilution + Norm'!$Q$2,VLOOKUP('TSO500 Script'!C63,'TSO500 Script'!AP63:AS158,2,FALSE)))</f>
        <v>B2</v>
      </c>
      <c r="F63" s="202" t="str">
        <f ca="1">IF(X63='Samples Dilution + Norm'!$A$2,VLOOKUP('TSO500 Script'!C63,'TSO500 Script'!$AJ$2:$AM$97,3,FALSE),IF('TSO500 Script'!X63='Samples Dilution + Norm'!$Q$2,VLOOKUP('TSO500 Script'!C63,'TSO500 Script'!AP63:AS158,3,FALSE)))</f>
        <v>DNA Stock Plate 2</v>
      </c>
      <c r="G63" s="71" t="str">
        <f>CONCATENATE('TSO500 Booking'!A70,'TSO500 Booking'!B70)</f>
        <v>F8</v>
      </c>
      <c r="H63" s="196" t="str">
        <f t="shared" si="34"/>
        <v>DNA DILUTION</v>
      </c>
      <c r="I63" s="199" t="str">
        <f t="shared" ca="1" si="35"/>
        <v>F4</v>
      </c>
      <c r="J63" s="362">
        <f t="shared" ca="1" si="17"/>
        <v>3</v>
      </c>
      <c r="K63" s="362">
        <f t="shared" ca="1" si="18"/>
        <v>57</v>
      </c>
      <c r="L63" s="363">
        <f t="shared" ca="1" si="36"/>
        <v>3.7258064516129026</v>
      </c>
      <c r="M63" s="329">
        <f t="shared" ca="1" si="37"/>
        <v>10.274193548387098</v>
      </c>
      <c r="N63" s="328" t="b">
        <f t="shared" si="38"/>
        <v>0</v>
      </c>
      <c r="O63" s="330" t="b">
        <f t="shared" si="39"/>
        <v>0</v>
      </c>
      <c r="P63" s="202" t="str">
        <f t="shared" ca="1" si="40"/>
        <v>DNA_Qubit1</v>
      </c>
      <c r="Q63" s="202" t="str">
        <f t="shared" ca="1" si="41"/>
        <v>F7</v>
      </c>
      <c r="R63" s="67" t="s">
        <v>216</v>
      </c>
      <c r="S63" s="335">
        <v>1</v>
      </c>
      <c r="T63" s="202">
        <f ca="1">IF(X63=DNA_Analyte,VLOOKUP(C63,'Samples Dilution + Norm'!$C$8:$M$103,11,FALSE),IF(X63=RNA_Analyte,VLOOKUP('TSO500 Script'!C63,'Samples Dilution + Norm'!$S$8:$Z$103,8,FALSE)))</f>
        <v>17.2</v>
      </c>
      <c r="U63" s="196" t="str">
        <f>'TSO500 Booking'!$I$3</f>
        <v>Plate B</v>
      </c>
      <c r="V63" s="195" t="str">
        <f>IF(G63="","",INDEX(Index_sequences[Index plate well],MATCH(V62,Index_sequences[Index plate well],0)+1,1))</f>
        <v>F8</v>
      </c>
      <c r="W63" s="68" t="str">
        <f>INDEX(Index_sequences[[#All],[Index Primer]],MATCH(('TSO500 Script'!U63&amp;"_"&amp;'TSO500 Script'!V63),Index_sequences[[#All],[Plate_well]],0))</f>
        <v>UDP0158</v>
      </c>
      <c r="X63" s="68" t="str">
        <f>IF(NOT(G63=""),'TSO500 Booking'!H70,"")</f>
        <v>TSO500 DNA library prep</v>
      </c>
      <c r="Y63" s="72"/>
      <c r="Z63" s="72" t="s">
        <v>643</v>
      </c>
      <c r="AA63" s="327" t="str">
        <f t="array" aca="1" ref="AA63" ca="1">IF(ROW()-ROW($AA$2:$AA$97)+1&gt;ROWS($AC$2:$AC$97)-
COUNTBLANK($AC$2:$AC$97),"",INDIRECT(ADDRESS(SMALL(
(IF($AC$2:$AC$97&lt;&gt;"",ROW($AC$2:$AC$97),ROW()+ROWS($AC$2:$AC$97))),
ROW()-ROW($AA$2:$AA$97)+1),COLUMN($C$2:$C$97),4)))</f>
        <v/>
      </c>
      <c r="AB63" t="str">
        <f t="array" aca="1" ref="AB63" ca="1">IF(ROW()-ROW($AB$2:$AB$97)+1&gt;ROWS($AD$2:$AD$97)-
COUNTBLANK($AD$2:$AD$97),"",INDIRECT(ADDRESS(SMALL(
(IF($AD$2:$AD$97&lt;&gt;"",ROW($AD$2:$AD$97),ROW()+ROWS($AD$2:$AD$97))),
ROW()-ROW($AB$2:$AB$97)+1),COLUMN($C$2:$C$97),4)))</f>
        <v/>
      </c>
      <c r="AC63" t="str">
        <f t="shared" si="42"/>
        <v/>
      </c>
      <c r="AD63" t="str">
        <f t="shared" si="43"/>
        <v>JF_B2304852-002_UDP0158</v>
      </c>
      <c r="AE63" t="str">
        <f t="shared" si="44"/>
        <v>JF_B2304852-002_DNA_UDP0158</v>
      </c>
      <c r="AI63" s="38" t="str">
        <f ca="1">IF(COUNTIF($AB$2:AB63,AB63)=1,AB63,"")</f>
        <v/>
      </c>
      <c r="AJ63" s="237" t="str">
        <f t="array" aca="1" ref="AJ63" ca="1">IF(ROW()-ROW($AJ$2:$AJ$97)+1&gt;ROWS($AI$2:$AI$97)-
COUNTBLANK($AI$2:$AI$97),"",INDIRECT(ADDRESS(SMALL(
(IF($AI$2:$AI$97&lt;&gt;"",ROW($AI$2:$AI$97),ROW()+ROWS($AI$2:$AI$97))),
ROW()-ROW($AJ$2:$AJ$97)+1),COLUMN($AI$2:$AI$97),4)))</f>
        <v/>
      </c>
      <c r="AK63" s="273" t="s">
        <v>506</v>
      </c>
      <c r="AL63" s="274" t="str">
        <f t="shared" ca="1" si="51"/>
        <v/>
      </c>
      <c r="AM63" s="267" t="str">
        <f t="shared" ca="1" si="20"/>
        <v>_B4</v>
      </c>
      <c r="AO63" s="38" t="str">
        <f ca="1">IF(COUNTIF($AA$2:AA63,AA63)=1,AA63,"")</f>
        <v/>
      </c>
      <c r="AP63" s="39" t="str">
        <f t="array" aca="1" ref="AP63" ca="1">IF(ROW()-ROW($AP$2:$AP$97)+1&gt;ROWS($AO$2:$AO$97)-
COUNTBLANK($AO$2:$AO$97),"",INDIRECT(ADDRESS(SMALL(
(IF($AO$2:$AO$97&lt;&gt;"",ROW($AO$2:$AO$97),ROW()+ROWS($AO$2:$AO$97))),
ROW()-ROW($AP$2:$AP$97)+1),COLUMN($AO$2:$AO$97),4)))</f>
        <v/>
      </c>
      <c r="AQ63" s="273" t="s">
        <v>506</v>
      </c>
      <c r="AR63" s="274" t="str">
        <f t="shared" ca="1" si="50"/>
        <v/>
      </c>
      <c r="AS63" s="267" t="str">
        <f t="shared" ca="1" si="21"/>
        <v>_B4</v>
      </c>
      <c r="AU63" s="308">
        <f ca="1">VLOOKUP(D63,'TSO500 Booking'!$AK$3:$AN$7,2,TRUE)</f>
        <v>20</v>
      </c>
      <c r="AV63" s="309">
        <f ca="1">VLOOKUP(D63,'TSO500 Booking'!$AK$3:$AN$7,3,TRUE)</f>
        <v>3</v>
      </c>
      <c r="AW63" s="309">
        <f ca="1">VLOOKUP(D63,'TSO500 Booking'!$AK$3:$AN$7,4,TRUE)</f>
        <v>57</v>
      </c>
      <c r="AX63" s="310">
        <f t="shared" ca="1" si="22"/>
        <v>12.4</v>
      </c>
      <c r="BC63" s="308" t="s">
        <v>643</v>
      </c>
      <c r="BD63" s="309" t="s">
        <v>1386</v>
      </c>
      <c r="BE63" s="310" t="s">
        <v>490</v>
      </c>
      <c r="BF63" s="308" t="str">
        <f t="shared" ca="1" si="23"/>
        <v/>
      </c>
      <c r="BG63" s="31" t="str">
        <f t="shared" ca="1" si="24"/>
        <v/>
      </c>
      <c r="BH63" s="31" t="str">
        <f t="shared" ca="1" si="25"/>
        <v/>
      </c>
      <c r="BI63" s="87" t="str">
        <f t="shared" ca="1" si="26"/>
        <v/>
      </c>
      <c r="BJ63" s="308" t="str">
        <f t="shared" ca="1" si="27"/>
        <v/>
      </c>
      <c r="BK63" s="86" t="str">
        <f t="shared" ca="1" si="28"/>
        <v/>
      </c>
      <c r="BL63" s="309" t="str">
        <f t="shared" ca="1" si="29"/>
        <v/>
      </c>
      <c r="BM63" s="32" t="str">
        <f t="shared" ca="1" si="30"/>
        <v/>
      </c>
      <c r="BN63" s="322" t="str">
        <f t="shared" ca="1" si="45"/>
        <v>DNA_Qubit1_F7</v>
      </c>
      <c r="BT63" t="str">
        <f t="shared" si="46"/>
        <v>JF_B2304852-002</v>
      </c>
      <c r="BU63" t="str">
        <f t="shared" si="47"/>
        <v>2302738</v>
      </c>
      <c r="BV63" t="str">
        <f t="shared" si="48"/>
        <v>F8</v>
      </c>
      <c r="BW63" t="str">
        <f>INDEX(Index_sequences[[#All],[i7 Index Name]],MATCH('TSO500 Script'!W63,Index_sequences[[#All],[Index Primer]],0))</f>
        <v>i7_UDP0158</v>
      </c>
      <c r="BX63" t="str">
        <f>INDEX(Index_sequences[[#All],[i7 Bases for Sample Sheet]],MATCH('TSO500 Script'!W63,Index_sequences[[#All],[Index Primer]],0))</f>
        <v>CGATGCGGTT</v>
      </c>
      <c r="BY63" t="str">
        <f>INDEX(Index_sequences[[#All],[i5 Index Name]],MATCH('TSO500 Script'!W63,Index_sequences[[#All],[Index Primer]],0))</f>
        <v>i5_UDP0158</v>
      </c>
      <c r="BZ63" t="str">
        <f>INDEX(Index_sequences[[#All],[i5 Bases for Sample Sheet NovaSeq 6000 with v1.0 reagent kits, MiSeq, HiSeq 2000/2500, NextSeq 2000 (Sample Sheet v2)]],MATCH('TSO500 Script'!W63,Index_sequences[[#All],[Index Primer]],0))</f>
        <v>CCTGCTTGGT</v>
      </c>
      <c r="CA63" t="str">
        <f>INDEX(Index_sequences[[#All],[i5 Bases for Sample Sheet iSeq, NovaSeq 6000 with v1.5 reagent kits, MiniSeq, NextSeq 500/550, HiSeq 3000/4000/X, NextSeq 2000 (Sample Sheet v1)]],MATCH('TSO500 Script'!W63,Index_sequences[[#All],[Index Primer]],0))</f>
        <v>ACCAAGCAGG</v>
      </c>
      <c r="CB63" t="str">
        <f t="shared" si="31"/>
        <v>TSO500 DNA library prep</v>
      </c>
      <c r="CC63" t="str">
        <f t="shared" si="49"/>
        <v>TSO500 DNA library prep_B2304852-002_UDP0158</v>
      </c>
    </row>
    <row r="64" spans="1:81" x14ac:dyDescent="0.25">
      <c r="A64" s="65" t="str">
        <f>IF(NOT(G64=""),MID('TSO500 Booking'!I71,3,7),"")</f>
        <v>2302738</v>
      </c>
      <c r="B64" t="str">
        <f>CONCATENATE(LEFT('TSO500 Booking'!C71),LEFT('TSO500 Booking'!D71))</f>
        <v>LS</v>
      </c>
      <c r="C64" s="73" t="str">
        <f>IF('TSO500 Booking'!J71="","",'TSO500 Booking'!J71)</f>
        <v>B2304853-002</v>
      </c>
      <c r="D64" s="66">
        <f ca="1">IF(X64=DNA_Analyte,VLOOKUP(C64,'Samples Dilution + Norm'!$C$8:$E$103,3,FALSE),IF(X64=RNA_Analyte,VLOOKUP('TSO500 Script'!C64,'Samples Dilution + Norm'!$S$8:$U$103,3,FALSE)))</f>
        <v>450</v>
      </c>
      <c r="E64" s="302" t="str">
        <f ca="1">IF(X64='Samples Dilution + Norm'!$A$2,VLOOKUP('TSO500 Script'!C64,'TSO500 Script'!$AJ$2:$AM$97,2,FALSE),IF('TSO500 Script'!X64='Samples Dilution + Norm'!$Q$2,VLOOKUP('TSO500 Script'!C64,'TSO500 Script'!AP64:AS159,2,FALSE)))</f>
        <v>C2</v>
      </c>
      <c r="F64" s="202" t="str">
        <f ca="1">IF(X64='Samples Dilution + Norm'!$A$2,VLOOKUP('TSO500 Script'!C64,'TSO500 Script'!$AJ$2:$AM$97,3,FALSE),IF('TSO500 Script'!X64='Samples Dilution + Norm'!$Q$2,VLOOKUP('TSO500 Script'!C64,'TSO500 Script'!AP64:AS159,3,FALSE)))</f>
        <v>DNA Stock Plate 2</v>
      </c>
      <c r="G64" s="71" t="str">
        <f>CONCATENATE('TSO500 Booking'!A71,'TSO500 Booking'!B71)</f>
        <v>G8</v>
      </c>
      <c r="H64" s="196" t="str">
        <f t="shared" si="34"/>
        <v>DNA DILUTION</v>
      </c>
      <c r="I64" s="199" t="str">
        <f t="shared" ca="1" si="35"/>
        <v>G4</v>
      </c>
      <c r="J64" s="362">
        <f t="shared" ca="1" si="17"/>
        <v>3</v>
      </c>
      <c r="K64" s="362">
        <f t="shared" ca="1" si="18"/>
        <v>87</v>
      </c>
      <c r="L64" s="363">
        <f t="shared" ca="1" si="36"/>
        <v>3.0799999999999996</v>
      </c>
      <c r="M64" s="329">
        <f t="shared" ca="1" si="37"/>
        <v>10.92</v>
      </c>
      <c r="N64" s="328" t="b">
        <f t="shared" si="38"/>
        <v>0</v>
      </c>
      <c r="O64" s="330" t="b">
        <f t="shared" si="39"/>
        <v>0</v>
      </c>
      <c r="P64" s="202" t="str">
        <f t="shared" ca="1" si="40"/>
        <v>DNA_Qubit1</v>
      </c>
      <c r="Q64" s="202" t="str">
        <f t="shared" ca="1" si="41"/>
        <v>G7</v>
      </c>
      <c r="R64" s="67" t="s">
        <v>216</v>
      </c>
      <c r="S64" s="335">
        <v>1</v>
      </c>
      <c r="T64" s="202">
        <f ca="1">IF(X64=DNA_Analyte,VLOOKUP(C64,'Samples Dilution + Norm'!$C$8:$M$103,11,FALSE),IF(X64=RNA_Analyte,VLOOKUP('TSO500 Script'!C64,'Samples Dilution + Norm'!$S$8:$Z$103,8,FALSE)))</f>
        <v>26.4</v>
      </c>
      <c r="U64" s="196" t="str">
        <f>'TSO500 Booking'!$I$3</f>
        <v>Plate B</v>
      </c>
      <c r="V64" s="195" t="str">
        <f>IF(G64="","",INDEX(Index_sequences[Index plate well],MATCH(V63,Index_sequences[Index plate well],0)+1,1))</f>
        <v>G8</v>
      </c>
      <c r="W64" s="68" t="str">
        <f>INDEX(Index_sequences[[#All],[Index Primer]],MATCH(('TSO500 Script'!U64&amp;"_"&amp;'TSO500 Script'!V64),Index_sequences[[#All],[Plate_well]],0))</f>
        <v>UDP0159</v>
      </c>
      <c r="X64" s="68" t="str">
        <f>IF(NOT(G64=""),'TSO500 Booking'!H71,"")</f>
        <v>TSO500 DNA library prep</v>
      </c>
      <c r="Y64" s="72"/>
      <c r="Z64" s="72" t="s">
        <v>647</v>
      </c>
      <c r="AA64" s="327" t="str">
        <f t="array" aca="1" ref="AA64" ca="1">IF(ROW()-ROW($AA$2:$AA$97)+1&gt;ROWS($AC$2:$AC$97)-
COUNTBLANK($AC$2:$AC$97),"",INDIRECT(ADDRESS(SMALL(
(IF($AC$2:$AC$97&lt;&gt;"",ROW($AC$2:$AC$97),ROW()+ROWS($AC$2:$AC$97))),
ROW()-ROW($AA$2:$AA$97)+1),COLUMN($C$2:$C$97),4)))</f>
        <v/>
      </c>
      <c r="AB64" t="str">
        <f t="array" aca="1" ref="AB64" ca="1">IF(ROW()-ROW($AB$2:$AB$97)+1&gt;ROWS($AD$2:$AD$97)-
COUNTBLANK($AD$2:$AD$97),"",INDIRECT(ADDRESS(SMALL(
(IF($AD$2:$AD$97&lt;&gt;"",ROW($AD$2:$AD$97),ROW()+ROWS($AD$2:$AD$97))),
ROW()-ROW($AB$2:$AB$97)+1),COLUMN($C$2:$C$97),4)))</f>
        <v/>
      </c>
      <c r="AC64" t="str">
        <f t="shared" si="42"/>
        <v/>
      </c>
      <c r="AD64" t="str">
        <f t="shared" si="43"/>
        <v>LS_B2304853-002_UDP0159</v>
      </c>
      <c r="AE64" t="str">
        <f t="shared" si="44"/>
        <v>LS_B2304853-002_DNA_UDP0159</v>
      </c>
      <c r="AI64" s="38" t="str">
        <f ca="1">IF(COUNTIF($AB$2:AB64,AB64)=1,AB64,"")</f>
        <v/>
      </c>
      <c r="AJ64" s="237" t="str">
        <f t="array" aca="1" ref="AJ64" ca="1">IF(ROW()-ROW($AJ$2:$AJ$97)+1&gt;ROWS($AI$2:$AI$97)-
COUNTBLANK($AI$2:$AI$97),"",INDIRECT(ADDRESS(SMALL(
(IF($AI$2:$AI$97&lt;&gt;"",ROW($AI$2:$AI$97),ROW()+ROWS($AI$2:$AI$97))),
ROW()-ROW($AJ$2:$AJ$97)+1),COLUMN($AI$2:$AI$97),4)))</f>
        <v/>
      </c>
      <c r="AK64" s="273" t="s">
        <v>510</v>
      </c>
      <c r="AL64" s="274" t="str">
        <f t="shared" ca="1" si="51"/>
        <v/>
      </c>
      <c r="AM64" s="267" t="str">
        <f t="shared" ca="1" si="20"/>
        <v>_C4</v>
      </c>
      <c r="AO64" s="38" t="str">
        <f ca="1">IF(COUNTIF($AA$2:AA64,AA64)=1,AA64,"")</f>
        <v/>
      </c>
      <c r="AP64" s="39" t="str">
        <f t="array" aca="1" ref="AP64" ca="1">IF(ROW()-ROW($AP$2:$AP$97)+1&gt;ROWS($AO$2:$AO$97)-
COUNTBLANK($AO$2:$AO$97),"",INDIRECT(ADDRESS(SMALL(
(IF($AO$2:$AO$97&lt;&gt;"",ROW($AO$2:$AO$97),ROW()+ROWS($AO$2:$AO$97))),
ROW()-ROW($AP$2:$AP$97)+1),COLUMN($AO$2:$AO$97),4)))</f>
        <v/>
      </c>
      <c r="AQ64" s="273" t="s">
        <v>510</v>
      </c>
      <c r="AR64" s="274" t="str">
        <f t="shared" ca="1" si="50"/>
        <v/>
      </c>
      <c r="AS64" s="267" t="str">
        <f t="shared" ca="1" si="21"/>
        <v>_C4</v>
      </c>
      <c r="AU64" s="308">
        <f ca="1">VLOOKUP(D64,'TSO500 Booking'!$AK$3:$AN$7,2,TRUE)</f>
        <v>30</v>
      </c>
      <c r="AV64" s="309">
        <f ca="1">VLOOKUP(D64,'TSO500 Booking'!$AK$3:$AN$7,3,TRUE)</f>
        <v>3</v>
      </c>
      <c r="AW64" s="309">
        <f ca="1">VLOOKUP(D64,'TSO500 Booking'!$AK$3:$AN$7,4,TRUE)</f>
        <v>87</v>
      </c>
      <c r="AX64" s="310">
        <f t="shared" ca="1" si="22"/>
        <v>15</v>
      </c>
      <c r="BC64" s="308" t="s">
        <v>647</v>
      </c>
      <c r="BD64" s="309" t="s">
        <v>1386</v>
      </c>
      <c r="BE64" s="310" t="s">
        <v>494</v>
      </c>
      <c r="BF64" s="308" t="str">
        <f t="shared" ca="1" si="23"/>
        <v/>
      </c>
      <c r="BG64" s="31" t="str">
        <f t="shared" ca="1" si="24"/>
        <v/>
      </c>
      <c r="BH64" s="31" t="str">
        <f t="shared" ca="1" si="25"/>
        <v/>
      </c>
      <c r="BI64" s="87" t="str">
        <f t="shared" ca="1" si="26"/>
        <v/>
      </c>
      <c r="BJ64" s="308" t="str">
        <f t="shared" ca="1" si="27"/>
        <v/>
      </c>
      <c r="BK64" s="86" t="str">
        <f t="shared" ca="1" si="28"/>
        <v/>
      </c>
      <c r="BL64" s="309" t="str">
        <f t="shared" ca="1" si="29"/>
        <v/>
      </c>
      <c r="BM64" s="32" t="str">
        <f t="shared" ca="1" si="30"/>
        <v/>
      </c>
      <c r="BN64" s="322" t="str">
        <f t="shared" ca="1" si="45"/>
        <v>DNA_Qubit1_G7</v>
      </c>
      <c r="BT64" t="str">
        <f t="shared" si="46"/>
        <v>LS_B2304853-002</v>
      </c>
      <c r="BU64" t="str">
        <f t="shared" si="47"/>
        <v>2302738</v>
      </c>
      <c r="BV64" t="str">
        <f t="shared" si="48"/>
        <v>G8</v>
      </c>
      <c r="BW64" t="str">
        <f>INDEX(Index_sequences[[#All],[i7 Index Name]],MATCH('TSO500 Script'!W64,Index_sequences[[#All],[Index Primer]],0))</f>
        <v>i7_UDP0159</v>
      </c>
      <c r="BX64" t="str">
        <f>INDEX(Index_sequences[[#All],[i7 Bases for Sample Sheet]],MATCH('TSO500 Script'!W64,Index_sequences[[#All],[Index Primer]],0))</f>
        <v>TCCGGACTAG</v>
      </c>
      <c r="BY64" t="str">
        <f>INDEX(Index_sequences[[#All],[i5 Index Name]],MATCH('TSO500 Script'!W64,Index_sequences[[#All],[Index Primer]],0))</f>
        <v>i5_UDP0159</v>
      </c>
      <c r="BZ64" t="str">
        <f>INDEX(Index_sequences[[#All],[i5 Bases for Sample Sheet NovaSeq 6000 with v1.0 reagent kits, MiSeq, HiSeq 2000/2500, NextSeq 2000 (Sample Sheet v2)]],MATCH('TSO500 Script'!W64,Index_sequences[[#All],[Index Primer]],0))</f>
        <v>GACGAACAAT</v>
      </c>
      <c r="CA64" t="str">
        <f>INDEX(Index_sequences[[#All],[i5 Bases for Sample Sheet iSeq, NovaSeq 6000 with v1.5 reagent kits, MiniSeq, NextSeq 500/550, HiSeq 3000/4000/X, NextSeq 2000 (Sample Sheet v1)]],MATCH('TSO500 Script'!W64,Index_sequences[[#All],[Index Primer]],0))</f>
        <v>ATTGTTCGTC</v>
      </c>
      <c r="CB64" t="str">
        <f t="shared" si="31"/>
        <v>TSO500 DNA library prep</v>
      </c>
      <c r="CC64" t="str">
        <f t="shared" si="49"/>
        <v>TSO500 DNA library prep_B2304853-002_UDP0159</v>
      </c>
    </row>
    <row r="65" spans="1:81" x14ac:dyDescent="0.25">
      <c r="A65" s="65" t="str">
        <f>IF(NOT(G65=""),MID('TSO500 Booking'!I72,3,7),"")</f>
        <v>2302738</v>
      </c>
      <c r="B65" t="str">
        <f>CONCATENATE(LEFT('TSO500 Booking'!C72),LEFT('TSO500 Booking'!D72))</f>
        <v>KP</v>
      </c>
      <c r="C65" s="73" t="str">
        <f>IF('TSO500 Booking'!J72="","",'TSO500 Booking'!J72)</f>
        <v>B2304856-002</v>
      </c>
      <c r="D65" s="66">
        <f ca="1">IF(X65=DNA_Analyte,VLOOKUP(C65,'Samples Dilution + Norm'!$C$8:$E$103,3,FALSE),IF(X65=RNA_Analyte,VLOOKUP('TSO500 Script'!C65,'Samples Dilution + Norm'!$S$8:$U$103,3,FALSE)))</f>
        <v>292</v>
      </c>
      <c r="E65" s="302" t="str">
        <f ca="1">IF(X65='Samples Dilution + Norm'!$A$2,VLOOKUP('TSO500 Script'!C65,'TSO500 Script'!$AJ$2:$AM$97,2,FALSE),IF('TSO500 Script'!X65='Samples Dilution + Norm'!$Q$2,VLOOKUP('TSO500 Script'!C65,'TSO500 Script'!AP65:AS160,2,FALSE)))</f>
        <v>D2</v>
      </c>
      <c r="F65" s="202" t="str">
        <f ca="1">IF(X65='Samples Dilution + Norm'!$A$2,VLOOKUP('TSO500 Script'!C65,'TSO500 Script'!$AJ$2:$AM$97,3,FALSE),IF('TSO500 Script'!X65='Samples Dilution + Norm'!$Q$2,VLOOKUP('TSO500 Script'!C65,'TSO500 Script'!AP65:AS160,3,FALSE)))</f>
        <v>DNA Stock Plate 2</v>
      </c>
      <c r="G65" s="71" t="str">
        <f>CONCATENATE('TSO500 Booking'!A72,'TSO500 Booking'!B72)</f>
        <v>H8</v>
      </c>
      <c r="H65" s="196" t="str">
        <f t="shared" si="34"/>
        <v>DNA DILUTION</v>
      </c>
      <c r="I65" s="199" t="str">
        <f t="shared" ca="1" si="35"/>
        <v>H4</v>
      </c>
      <c r="J65" s="362">
        <f t="shared" ca="1" si="17"/>
        <v>3</v>
      </c>
      <c r="K65" s="362">
        <f t="shared" ca="1" si="18"/>
        <v>57</v>
      </c>
      <c r="L65" s="363">
        <f t="shared" ca="1" si="36"/>
        <v>3.1643835616438354</v>
      </c>
      <c r="M65" s="329">
        <f t="shared" ca="1" si="37"/>
        <v>10.835616438356166</v>
      </c>
      <c r="N65" s="328" t="b">
        <f t="shared" si="38"/>
        <v>0</v>
      </c>
      <c r="O65" s="330" t="b">
        <f t="shared" si="39"/>
        <v>0</v>
      </c>
      <c r="P65" s="202" t="str">
        <f t="shared" ca="1" si="40"/>
        <v>DNA_Qubit1</v>
      </c>
      <c r="Q65" s="202" t="str">
        <f t="shared" ca="1" si="41"/>
        <v>H7</v>
      </c>
      <c r="R65" s="67" t="s">
        <v>216</v>
      </c>
      <c r="S65" s="335">
        <v>1</v>
      </c>
      <c r="T65" s="202">
        <f ca="1">IF(X65=DNA_Analyte,VLOOKUP(C65,'Samples Dilution + Norm'!$C$8:$M$103,11,FALSE),IF(X65=RNA_Analyte,VLOOKUP('TSO500 Script'!C65,'Samples Dilution + Norm'!$S$8:$Z$103,8,FALSE)))</f>
        <v>28.2</v>
      </c>
      <c r="U65" s="196" t="str">
        <f>'TSO500 Booking'!$I$3</f>
        <v>Plate B</v>
      </c>
      <c r="V65" s="195" t="str">
        <f>IF(G65="","",INDEX(Index_sequences[Index plate well],MATCH(V64,Index_sequences[Index plate well],0)+1,1))</f>
        <v>H8</v>
      </c>
      <c r="W65" s="68" t="str">
        <f>INDEX(Index_sequences[[#All],[Index Primer]],MATCH(('TSO500 Script'!U65&amp;"_"&amp;'TSO500 Script'!V65),Index_sequences[[#All],[Plate_well]],0))</f>
        <v>UDP0160</v>
      </c>
      <c r="X65" s="68" t="str">
        <f>IF(NOT(G65=""),'TSO500 Booking'!H72,"")</f>
        <v>TSO500 DNA library prep</v>
      </c>
      <c r="Y65" s="72"/>
      <c r="Z65" s="72" t="s">
        <v>651</v>
      </c>
      <c r="AA65" s="327" t="str">
        <f t="array" aca="1" ref="AA65" ca="1">IF(ROW()-ROW($AA$2:$AA$97)+1&gt;ROWS($AC$2:$AC$97)-
COUNTBLANK($AC$2:$AC$97),"",INDIRECT(ADDRESS(SMALL(
(IF($AC$2:$AC$97&lt;&gt;"",ROW($AC$2:$AC$97),ROW()+ROWS($AC$2:$AC$97))),
ROW()-ROW($AA$2:$AA$97)+1),COLUMN($C$2:$C$97),4)))</f>
        <v/>
      </c>
      <c r="AB65" t="str">
        <f t="array" aca="1" ref="AB65" ca="1">IF(ROW()-ROW($AB$2:$AB$97)+1&gt;ROWS($AD$2:$AD$97)-
COUNTBLANK($AD$2:$AD$97),"",INDIRECT(ADDRESS(SMALL(
(IF($AD$2:$AD$97&lt;&gt;"",ROW($AD$2:$AD$97),ROW()+ROWS($AD$2:$AD$97))),
ROW()-ROW($AB$2:$AB$97)+1),COLUMN($C$2:$C$97),4)))</f>
        <v/>
      </c>
      <c r="AC65" t="str">
        <f t="shared" si="42"/>
        <v/>
      </c>
      <c r="AD65" t="str">
        <f t="shared" si="43"/>
        <v>KP_B2304856-002_UDP0160</v>
      </c>
      <c r="AE65" t="str">
        <f t="shared" si="44"/>
        <v>KP_B2304856-002_DNA_UDP0160</v>
      </c>
      <c r="AI65" s="38" t="str">
        <f ca="1">IF(COUNTIF($AB$2:AB65,AB65)=1,AB65,"")</f>
        <v/>
      </c>
      <c r="AJ65" s="237" t="str">
        <f t="array" aca="1" ref="AJ65" ca="1">IF(ROW()-ROW($AJ$2:$AJ$97)+1&gt;ROWS($AI$2:$AI$97)-
COUNTBLANK($AI$2:$AI$97),"",INDIRECT(ADDRESS(SMALL(
(IF($AI$2:$AI$97&lt;&gt;"",ROW($AI$2:$AI$97),ROW()+ROWS($AI$2:$AI$97))),
ROW()-ROW($AJ$2:$AJ$97)+1),COLUMN($AI$2:$AI$97),4)))</f>
        <v/>
      </c>
      <c r="AK65" s="273" t="s">
        <v>514</v>
      </c>
      <c r="AL65" s="274" t="str">
        <f t="shared" ca="1" si="51"/>
        <v/>
      </c>
      <c r="AM65" s="267" t="str">
        <f t="shared" ca="1" si="20"/>
        <v>_D4</v>
      </c>
      <c r="AO65" s="38" t="str">
        <f ca="1">IF(COUNTIF($AA$2:AA65,AA65)=1,AA65,"")</f>
        <v/>
      </c>
      <c r="AP65" s="39" t="str">
        <f t="array" aca="1" ref="AP65" ca="1">IF(ROW()-ROW($AP$2:$AP$97)+1&gt;ROWS($AO$2:$AO$97)-
COUNTBLANK($AO$2:$AO$97),"",INDIRECT(ADDRESS(SMALL(
(IF($AO$2:$AO$97&lt;&gt;"",ROW($AO$2:$AO$97),ROW()+ROWS($AO$2:$AO$97))),
ROW()-ROW($AP$2:$AP$97)+1),COLUMN($AO$2:$AO$97),4)))</f>
        <v/>
      </c>
      <c r="AQ65" s="273" t="s">
        <v>514</v>
      </c>
      <c r="AR65" s="274" t="str">
        <f t="shared" ca="1" si="50"/>
        <v/>
      </c>
      <c r="AS65" s="267" t="str">
        <f t="shared" ca="1" si="21"/>
        <v>_D4</v>
      </c>
      <c r="AU65" s="308">
        <f ca="1">VLOOKUP(D65,'TSO500 Booking'!$AK$3:$AN$7,2,TRUE)</f>
        <v>20</v>
      </c>
      <c r="AV65" s="309">
        <f ca="1">VLOOKUP(D65,'TSO500 Booking'!$AK$3:$AN$7,3,TRUE)</f>
        <v>3</v>
      </c>
      <c r="AW65" s="309">
        <f ca="1">VLOOKUP(D65,'TSO500 Booking'!$AK$3:$AN$7,4,TRUE)</f>
        <v>57</v>
      </c>
      <c r="AX65" s="310">
        <f t="shared" ca="1" si="22"/>
        <v>14.6</v>
      </c>
      <c r="BC65" s="308" t="s">
        <v>651</v>
      </c>
      <c r="BD65" s="309" t="s">
        <v>1386</v>
      </c>
      <c r="BE65" s="310" t="s">
        <v>498</v>
      </c>
      <c r="BF65" s="308" t="str">
        <f t="shared" ca="1" si="23"/>
        <v/>
      </c>
      <c r="BG65" s="31" t="str">
        <f t="shared" ca="1" si="24"/>
        <v/>
      </c>
      <c r="BH65" s="31" t="str">
        <f t="shared" ca="1" si="25"/>
        <v/>
      </c>
      <c r="BI65" s="87" t="str">
        <f t="shared" ca="1" si="26"/>
        <v/>
      </c>
      <c r="BJ65" s="308" t="str">
        <f t="shared" ca="1" si="27"/>
        <v/>
      </c>
      <c r="BK65" s="86" t="str">
        <f t="shared" ca="1" si="28"/>
        <v/>
      </c>
      <c r="BL65" s="309" t="str">
        <f t="shared" ca="1" si="29"/>
        <v/>
      </c>
      <c r="BM65" s="32" t="str">
        <f t="shared" ca="1" si="30"/>
        <v/>
      </c>
      <c r="BN65" s="322" t="str">
        <f t="shared" ca="1" si="45"/>
        <v>DNA_Qubit1_H7</v>
      </c>
      <c r="BT65" t="str">
        <f t="shared" si="46"/>
        <v>KP_B2304856-002</v>
      </c>
      <c r="BU65" t="str">
        <f t="shared" si="47"/>
        <v>2302738</v>
      </c>
      <c r="BV65" t="str">
        <f t="shared" si="48"/>
        <v>H8</v>
      </c>
      <c r="BW65" t="str">
        <f>INDEX(Index_sequences[[#All],[i7 Index Name]],MATCH('TSO500 Script'!W65,Index_sequences[[#All],[Index Primer]],0))</f>
        <v>i7_UDP0160</v>
      </c>
      <c r="BX65" t="str">
        <f>INDEX(Index_sequences[[#All],[i7 Bases for Sample Sheet]],MATCH('TSO500 Script'!W65,Index_sequences[[#All],[Index Primer]],0))</f>
        <v>GTGACGGAGC</v>
      </c>
      <c r="BY65" t="str">
        <f>INDEX(Index_sequences[[#All],[i5 Index Name]],MATCH('TSO500 Script'!W65,Index_sequences[[#All],[Index Primer]],0))</f>
        <v>i5_UDP0160</v>
      </c>
      <c r="BZ65" t="str">
        <f>INDEX(Index_sequences[[#All],[i5 Bases for Sample Sheet NovaSeq 6000 with v1.0 reagent kits, MiSeq, HiSeq 2000/2500, NextSeq 2000 (Sample Sheet v2)]],MATCH('TSO500 Script'!W65,Index_sequences[[#All],[Index Primer]],0))</f>
        <v>TGGCGGTCCA</v>
      </c>
      <c r="CA65" t="str">
        <f>INDEX(Index_sequences[[#All],[i5 Bases for Sample Sheet iSeq, NovaSeq 6000 with v1.5 reagent kits, MiniSeq, NextSeq 500/550, HiSeq 3000/4000/X, NextSeq 2000 (Sample Sheet v1)]],MATCH('TSO500 Script'!W65,Index_sequences[[#All],[Index Primer]],0))</f>
        <v>TGGACCGCCA</v>
      </c>
      <c r="CB65" t="str">
        <f t="shared" si="31"/>
        <v>TSO500 DNA library prep</v>
      </c>
      <c r="CC65" t="str">
        <f t="shared" si="49"/>
        <v>TSO500 DNA library prep_B2304856-002_UDP0160</v>
      </c>
    </row>
    <row r="66" spans="1:81" x14ac:dyDescent="0.25">
      <c r="A66" s="65" t="str">
        <f>IF(NOT(G66=""),MID('TSO500 Booking'!I73,3,7),"")</f>
        <v/>
      </c>
      <c r="B66" t="str">
        <f>CONCATENATE(LEFT('TSO500 Booking'!C73),LEFT('TSO500 Booking'!D73))</f>
        <v/>
      </c>
      <c r="C66" s="73" t="str">
        <f>IF('TSO500 Booking'!J73="","",'TSO500 Booking'!J73)</f>
        <v/>
      </c>
      <c r="D66" s="66" t="b">
        <f>IF(X66=DNA_Analyte,VLOOKUP(C66,'Samples Dilution + Norm'!$C$8:$E$103,3,FALSE),IF(X66=RNA_Analyte,VLOOKUP('TSO500 Script'!C66,'Samples Dilution + Norm'!$S$8:$U$103,3,FALSE)))</f>
        <v>0</v>
      </c>
      <c r="E66" s="302" t="b">
        <f>IF(X66='Samples Dilution + Norm'!$A$2,VLOOKUP('TSO500 Script'!C66,'TSO500 Script'!$AJ$2:$AM$97,2,FALSE),IF('TSO500 Script'!X66='Samples Dilution + Norm'!$Q$2,VLOOKUP('TSO500 Script'!C66,'TSO500 Script'!AP66:AS161,2,FALSE)))</f>
        <v>0</v>
      </c>
      <c r="F66" s="202" t="b">
        <f>IF(X66='Samples Dilution + Norm'!$A$2,VLOOKUP('TSO500 Script'!C66,'TSO500 Script'!$AJ$2:$AM$97,3,FALSE),IF('TSO500 Script'!X66='Samples Dilution + Norm'!$Q$2,VLOOKUP('TSO500 Script'!C66,'TSO500 Script'!AP66:AS161,3,FALSE)))</f>
        <v>0</v>
      </c>
      <c r="G66" s="71" t="str">
        <f>CONCATENATE('TSO500 Booking'!A73,'TSO500 Booking'!B73)</f>
        <v/>
      </c>
      <c r="H66" s="196" t="b">
        <f t="shared" ref="H66:H97" si="52">IF(X66=RNA_Analyte,"RNA DILUTION",IF(X66=DNA_Analyte,"DNA DILUTION"))</f>
        <v>0</v>
      </c>
      <c r="I66" s="199" t="str">
        <f t="shared" ref="I66:I97" si="53">IF(C66="","",IFERROR(INDEX($Z$2:$Z$97,MATCH(C66,RNA_dilution,0)),INDEX($Z$2:$Z$97,MATCH(C66,DNA_dilution,0))))</f>
        <v/>
      </c>
      <c r="J66" s="362" t="e">
        <f t="shared" si="17"/>
        <v>#N/A</v>
      </c>
      <c r="K66" s="362" t="e">
        <f t="shared" si="18"/>
        <v>#N/A</v>
      </c>
      <c r="L66" s="363">
        <f t="shared" ref="L66:L97" si="54">IF(X66=DNA_Analyte,IF(ISERROR(AX66),IFERROR((DNAC2*DNAV2)/D66,DNAV2),(DNAC2*DNAV2)/AX66),0)</f>
        <v>0</v>
      </c>
      <c r="M66" s="329">
        <f t="shared" ref="M66:M97" si="55">IF(X66=DNA_Analyte,DNAV2-L66,0)</f>
        <v>0</v>
      </c>
      <c r="N66" s="328" t="b">
        <f t="shared" ref="N66:N97" si="56">IF(X66=RNA_Analyte,IF((RNAC2*RNAV2/D66)&lt;1,1,IF((RNAC2*RNAV2/D66)&gt;=1,(RNAC2*RNAV2/D66),IF(X66=DNA_Analyte,0))))</f>
        <v>0</v>
      </c>
      <c r="O66" s="330" t="b">
        <f t="shared" ref="O66:O97" si="57">IF(X66=RNA_Analyte,IF((RNAC2*RNAV2/D66)&lt;1,(D66*1)/RNAC2,IF((RNAC2*RNAV2/D66)&gt;=1,RNAV2-N66,IF(X66=DNA_Analyte,0))))</f>
        <v>0</v>
      </c>
      <c r="P66" s="202" t="str">
        <f t="shared" ref="P66:P97" ca="1" si="58">IFERROR(VLOOKUP(C66,$BJ$2:$BM$97,2,FALSE),VLOOKUP(C66,$BF$2:$BI$97,2,FALSE))</f>
        <v/>
      </c>
      <c r="Q66" s="202" t="str">
        <f t="shared" ref="Q66:Q97" ca="1" si="59">IFERROR(VLOOKUP(C66,$BJ$2:$BM$97,3,FALSE),VLOOKUP(C66,$BF$2:$BI$97,3,FALSE))</f>
        <v/>
      </c>
      <c r="R66" s="67" t="s">
        <v>216</v>
      </c>
      <c r="S66" s="335">
        <v>1</v>
      </c>
      <c r="T66" s="202" t="b">
        <f>IF(X66=DNA_Analyte,VLOOKUP(C66,'Samples Dilution + Norm'!$C$8:$M$103,11,FALSE),IF(X66=RNA_Analyte,VLOOKUP('TSO500 Script'!C66,'Samples Dilution + Norm'!$S$8:$Z$103,8,FALSE)))</f>
        <v>0</v>
      </c>
      <c r="U66" s="196" t="str">
        <f>'TSO500 Booking'!$I$3</f>
        <v>Plate B</v>
      </c>
      <c r="V66" s="195" t="str">
        <f>IF(G66="","",INDEX(Index_sequences[Index plate well],MATCH(V65,Index_sequences[Index plate well],0)+1,1))</f>
        <v/>
      </c>
      <c r="W66" s="68" t="e">
        <f>INDEX(Index_sequences[[#All],[Index Primer]],MATCH(('TSO500 Script'!U66&amp;"_"&amp;'TSO500 Script'!V66),Index_sequences[[#All],[Plate_well]],0))</f>
        <v>#N/A</v>
      </c>
      <c r="X66" s="68" t="str">
        <f>IF(NOT(G66=""),'TSO500 Booking'!H73,"")</f>
        <v/>
      </c>
      <c r="Y66" s="72"/>
      <c r="Z66" s="72" t="s">
        <v>655</v>
      </c>
      <c r="AA66" s="327" t="str">
        <f t="array" aca="1" ref="AA66" ca="1">IF(ROW()-ROW($AA$2:$AA$97)+1&gt;ROWS($AC$2:$AC$97)-
COUNTBLANK($AC$2:$AC$97),"",INDIRECT(ADDRESS(SMALL(
(IF($AC$2:$AC$97&lt;&gt;"",ROW($AC$2:$AC$97),ROW()+ROWS($AC$2:$AC$97))),
ROW()-ROW($AA$2:$AA$97)+1),COLUMN($C$2:$C$97),4)))</f>
        <v/>
      </c>
      <c r="AB66" t="str">
        <f t="array" aca="1" ref="AB66" ca="1">IF(ROW()-ROW($AB$2:$AB$97)+1&gt;ROWS($AD$2:$AD$97)-
COUNTBLANK($AD$2:$AD$97),"",INDIRECT(ADDRESS(SMALL(
(IF($AD$2:$AD$97&lt;&gt;"",ROW($AD$2:$AD$97),ROW()+ROWS($AD$2:$AD$97))),
ROW()-ROW($AB$2:$AB$97)+1),COLUMN($C$2:$C$97),4)))</f>
        <v/>
      </c>
      <c r="AC66" t="str">
        <f t="shared" ref="AC66:AC97" si="60">IF(X66="TSO500 RNA library prep",IF(B66="","",B66&amp;"_"&amp;C66&amp;"_"&amp;W66),"")</f>
        <v/>
      </c>
      <c r="AD66" t="str">
        <f t="shared" ref="AD66:AD97" si="61">IF(X66="TSO500 DNA library prep",IF(B66="","",B66&amp;"_"&amp;C66&amp;"_"&amp;W66),"")</f>
        <v/>
      </c>
      <c r="AE66" t="str">
        <f t="shared" ref="AE66:AE97" si="62">IF(C66="","",B66&amp;"_"&amp;C66&amp;"_"&amp;MID(X66,8,3)&amp;"_"&amp;W66)</f>
        <v/>
      </c>
      <c r="AI66" s="38" t="str">
        <f ca="1">IF(COUNTIF($AB$2:AB66,AB66)=1,AB66,"")</f>
        <v/>
      </c>
      <c r="AJ66" s="237" t="str">
        <f t="array" aca="1" ref="AJ66" ca="1">IF(ROW()-ROW($AJ$2:$AJ$97)+1&gt;ROWS($AI$2:$AI$97)-
COUNTBLANK($AI$2:$AI$97),"",INDIRECT(ADDRESS(SMALL(
(IF($AI$2:$AI$97&lt;&gt;"",ROW($AI$2:$AI$97),ROW()+ROWS($AI$2:$AI$97))),
ROW()-ROW($AJ$2:$AJ$97)+1),COLUMN($AI$2:$AI$97),4)))</f>
        <v/>
      </c>
      <c r="AK66" s="273" t="s">
        <v>530</v>
      </c>
      <c r="AL66" s="274" t="str">
        <f t="shared" ca="1" si="51"/>
        <v/>
      </c>
      <c r="AM66" s="267" t="str">
        <f t="shared" ca="1" si="20"/>
        <v>_A5</v>
      </c>
      <c r="AO66" s="38" t="str">
        <f ca="1">IF(COUNTIF($AA$2:AA66,AA66)=1,AA66,"")</f>
        <v/>
      </c>
      <c r="AP66" s="39" t="str">
        <f t="array" aca="1" ref="AP66" ca="1">IF(ROW()-ROW($AP$2:$AP$97)+1&gt;ROWS($AO$2:$AO$97)-
COUNTBLANK($AO$2:$AO$97),"",INDIRECT(ADDRESS(SMALL(
(IF($AO$2:$AO$97&lt;&gt;"",ROW($AO$2:$AO$97),ROW()+ROWS($AO$2:$AO$97))),
ROW()-ROW($AP$2:$AP$97)+1),COLUMN($AO$2:$AO$97),4)))</f>
        <v/>
      </c>
      <c r="AQ66" s="273" t="s">
        <v>530</v>
      </c>
      <c r="AR66" s="274" t="str">
        <f t="shared" ca="1" si="50"/>
        <v/>
      </c>
      <c r="AS66" s="267" t="str">
        <f t="shared" ca="1" si="21"/>
        <v>_A5</v>
      </c>
      <c r="AU66" s="308" t="e">
        <f>VLOOKUP(D66,'TSO500 Booking'!$AK$3:$AN$7,2,TRUE)</f>
        <v>#N/A</v>
      </c>
      <c r="AV66" s="309" t="e">
        <f>VLOOKUP(D66,'TSO500 Booking'!$AK$3:$AN$7,3,TRUE)</f>
        <v>#N/A</v>
      </c>
      <c r="AW66" s="309" t="e">
        <f>VLOOKUP(D66,'TSO500 Booking'!$AK$3:$AN$7,4,TRUE)</f>
        <v>#N/A</v>
      </c>
      <c r="AX66" s="310" t="e">
        <f t="shared" si="22"/>
        <v>#N/A</v>
      </c>
      <c r="BC66" s="308" t="s">
        <v>655</v>
      </c>
      <c r="BD66" s="309" t="s">
        <v>1386</v>
      </c>
      <c r="BE66" s="310" t="s">
        <v>530</v>
      </c>
      <c r="BF66" s="308" t="str">
        <f t="shared" ca="1" si="23"/>
        <v/>
      </c>
      <c r="BG66" s="31" t="str">
        <f t="shared" ca="1" si="24"/>
        <v/>
      </c>
      <c r="BH66" s="31" t="str">
        <f t="shared" ca="1" si="25"/>
        <v/>
      </c>
      <c r="BI66" s="87" t="str">
        <f t="shared" ca="1" si="26"/>
        <v/>
      </c>
      <c r="BJ66" s="308" t="str">
        <f t="shared" ca="1" si="27"/>
        <v/>
      </c>
      <c r="BK66" s="86" t="str">
        <f t="shared" ca="1" si="28"/>
        <v/>
      </c>
      <c r="BL66" s="309" t="str">
        <f t="shared" ca="1" si="29"/>
        <v/>
      </c>
      <c r="BM66" s="32" t="str">
        <f t="shared" ca="1" si="30"/>
        <v/>
      </c>
      <c r="BN66" s="322" t="str">
        <f t="shared" ref="BN66:BN97" ca="1" si="63">IFERROR(VLOOKUP(C66,$BJ$2:$BM$97,4,FALSE),VLOOKUP(C66,$BF$2:$BI$97,4,FALSE))</f>
        <v/>
      </c>
      <c r="BT66" t="str">
        <f t="shared" ref="BT66:BT97" si="64">IF(G66="","",B66&amp;"_"&amp;C66)</f>
        <v/>
      </c>
      <c r="BU66" t="str">
        <f t="shared" ref="BU66:BU97" si="65">A66</f>
        <v/>
      </c>
      <c r="BV66" t="str">
        <f t="shared" ref="BV66:BV97" si="66">G66</f>
        <v/>
      </c>
      <c r="BW66" t="e">
        <f>INDEX(Index_sequences[[#All],[i7 Index Name]],MATCH('TSO500 Script'!W66,Index_sequences[[#All],[Index Primer]],0))</f>
        <v>#N/A</v>
      </c>
      <c r="BX66" t="e">
        <f>INDEX(Index_sequences[[#All],[i7 Bases for Sample Sheet]],MATCH('TSO500 Script'!W66,Index_sequences[[#All],[Index Primer]],0))</f>
        <v>#N/A</v>
      </c>
      <c r="BY66" t="e">
        <f>INDEX(Index_sequences[[#All],[i5 Index Name]],MATCH('TSO500 Script'!W66,Index_sequences[[#All],[Index Primer]],0))</f>
        <v>#N/A</v>
      </c>
      <c r="BZ66" t="e">
        <f>INDEX(Index_sequences[[#All],[i5 Bases for Sample Sheet NovaSeq 6000 with v1.0 reagent kits, MiSeq, HiSeq 2000/2500, NextSeq 2000 (Sample Sheet v2)]],MATCH('TSO500 Script'!W66,Index_sequences[[#All],[Index Primer]],0))</f>
        <v>#N/A</v>
      </c>
      <c r="CA66" t="e">
        <f>INDEX(Index_sequences[[#All],[i5 Bases for Sample Sheet iSeq, NovaSeq 6000 with v1.5 reagent kits, MiniSeq, NextSeq 500/550, HiSeq 3000/4000/X, NextSeq 2000 (Sample Sheet v1)]],MATCH('TSO500 Script'!W66,Index_sequences[[#All],[Index Primer]],0))</f>
        <v>#N/A</v>
      </c>
      <c r="CB66" t="str">
        <f t="shared" si="31"/>
        <v/>
      </c>
      <c r="CC66" t="e">
        <f t="shared" ref="CC66:CC97" si="67">X66&amp;"_"&amp;C66&amp;"_"&amp;W66</f>
        <v>#N/A</v>
      </c>
    </row>
    <row r="67" spans="1:81" x14ac:dyDescent="0.25">
      <c r="A67" s="65" t="str">
        <f>IF(NOT(G67=""),MID('TSO500 Booking'!I74,3,7),"")</f>
        <v/>
      </c>
      <c r="B67" t="str">
        <f>CONCATENATE(LEFT('TSO500 Booking'!C74),LEFT('TSO500 Booking'!D74))</f>
        <v/>
      </c>
      <c r="C67" s="73" t="str">
        <f>IF('TSO500 Booking'!J74="","",'TSO500 Booking'!J74)</f>
        <v/>
      </c>
      <c r="D67" s="66" t="b">
        <f>IF(X67=DNA_Analyte,VLOOKUP(C67,'Samples Dilution + Norm'!$C$8:$E$103,3,FALSE),IF(X67=RNA_Analyte,VLOOKUP('TSO500 Script'!C67,'Samples Dilution + Norm'!$S$8:$U$103,3,FALSE)))</f>
        <v>0</v>
      </c>
      <c r="E67" s="302" t="b">
        <f>IF(X67='Samples Dilution + Norm'!$A$2,VLOOKUP('TSO500 Script'!C67,'TSO500 Script'!$AJ$2:$AM$97,2,FALSE),IF('TSO500 Script'!X67='Samples Dilution + Norm'!$Q$2,VLOOKUP('TSO500 Script'!C67,'TSO500 Script'!AP67:AS162,2,FALSE)))</f>
        <v>0</v>
      </c>
      <c r="F67" s="202" t="b">
        <f>IF(X67='Samples Dilution + Norm'!$A$2,VLOOKUP('TSO500 Script'!C67,'TSO500 Script'!$AJ$2:$AM$97,3,FALSE),IF('TSO500 Script'!X67='Samples Dilution + Norm'!$Q$2,VLOOKUP('TSO500 Script'!C67,'TSO500 Script'!AP67:AS162,3,FALSE)))</f>
        <v>0</v>
      </c>
      <c r="G67" s="71" t="str">
        <f>CONCATENATE('TSO500 Booking'!A74,'TSO500 Booking'!B74)</f>
        <v/>
      </c>
      <c r="H67" s="196" t="b">
        <f t="shared" si="52"/>
        <v>0</v>
      </c>
      <c r="I67" s="199" t="str">
        <f t="shared" si="53"/>
        <v/>
      </c>
      <c r="J67" s="362" t="e">
        <f t="shared" ref="J67:J97" si="68">AV67</f>
        <v>#N/A</v>
      </c>
      <c r="K67" s="362" t="e">
        <f t="shared" ref="K67:K97" si="69">AW67</f>
        <v>#N/A</v>
      </c>
      <c r="L67" s="363">
        <f t="shared" si="54"/>
        <v>0</v>
      </c>
      <c r="M67" s="329">
        <f t="shared" si="55"/>
        <v>0</v>
      </c>
      <c r="N67" s="328" t="b">
        <f t="shared" si="56"/>
        <v>0</v>
      </c>
      <c r="O67" s="330" t="b">
        <f t="shared" si="57"/>
        <v>0</v>
      </c>
      <c r="P67" s="202" t="str">
        <f t="shared" ca="1" si="58"/>
        <v/>
      </c>
      <c r="Q67" s="202" t="str">
        <f t="shared" ca="1" si="59"/>
        <v/>
      </c>
      <c r="R67" s="67" t="s">
        <v>216</v>
      </c>
      <c r="S67" s="335">
        <v>1</v>
      </c>
      <c r="T67" s="202" t="b">
        <f>IF(X67=DNA_Analyte,VLOOKUP(C67,'Samples Dilution + Norm'!$C$8:$M$103,11,FALSE),IF(X67=RNA_Analyte,VLOOKUP('TSO500 Script'!C67,'Samples Dilution + Norm'!$S$8:$Z$103,8,FALSE)))</f>
        <v>0</v>
      </c>
      <c r="U67" s="196" t="str">
        <f>'TSO500 Booking'!$I$3</f>
        <v>Plate B</v>
      </c>
      <c r="V67" s="195" t="str">
        <f>IF(G67="","",INDEX(Index_sequences[Index plate well],MATCH(V66,Index_sequences[Index plate well],0)+1,1))</f>
        <v/>
      </c>
      <c r="W67" s="68" t="e">
        <f>INDEX(Index_sequences[[#All],[Index Primer]],MATCH(('TSO500 Script'!U67&amp;"_"&amp;'TSO500 Script'!V67),Index_sequences[[#All],[Plate_well]],0))</f>
        <v>#N/A</v>
      </c>
      <c r="X67" s="68" t="str">
        <f>IF(NOT(G67=""),'TSO500 Booking'!H74,"")</f>
        <v/>
      </c>
      <c r="Y67" s="72"/>
      <c r="Z67" s="72" t="s">
        <v>659</v>
      </c>
      <c r="AA67" s="327" t="str">
        <f t="array" aca="1" ref="AA67" ca="1">IF(ROW()-ROW($AA$2:$AA$97)+1&gt;ROWS($AC$2:$AC$97)-
COUNTBLANK($AC$2:$AC$97),"",INDIRECT(ADDRESS(SMALL(
(IF($AC$2:$AC$97&lt;&gt;"",ROW($AC$2:$AC$97),ROW()+ROWS($AC$2:$AC$97))),
ROW()-ROW($AA$2:$AA$97)+1),COLUMN($C$2:$C$97),4)))</f>
        <v/>
      </c>
      <c r="AB67" t="str">
        <f t="array" aca="1" ref="AB67" ca="1">IF(ROW()-ROW($AB$2:$AB$97)+1&gt;ROWS($AD$2:$AD$97)-
COUNTBLANK($AD$2:$AD$97),"",INDIRECT(ADDRESS(SMALL(
(IF($AD$2:$AD$97&lt;&gt;"",ROW($AD$2:$AD$97),ROW()+ROWS($AD$2:$AD$97))),
ROW()-ROW($AB$2:$AB$97)+1),COLUMN($C$2:$C$97),4)))</f>
        <v/>
      </c>
      <c r="AC67" t="str">
        <f t="shared" si="60"/>
        <v/>
      </c>
      <c r="AD67" t="str">
        <f t="shared" si="61"/>
        <v/>
      </c>
      <c r="AE67" t="str">
        <f t="shared" si="62"/>
        <v/>
      </c>
      <c r="AI67" s="38" t="str">
        <f ca="1">IF(COUNTIF($AB$2:AB67,AB67)=1,AB67,"")</f>
        <v/>
      </c>
      <c r="AJ67" s="237" t="str">
        <f t="array" aca="1" ref="AJ67" ca="1">IF(ROW()-ROW($AJ$2:$AJ$97)+1&gt;ROWS($AI$2:$AI$97)-
COUNTBLANK($AI$2:$AI$97),"",INDIRECT(ADDRESS(SMALL(
(IF($AI$2:$AI$97&lt;&gt;"",ROW($AI$2:$AI$97),ROW()+ROWS($AI$2:$AI$97))),
ROW()-ROW($AJ$2:$AJ$97)+1),COLUMN($AI$2:$AI$97),4)))</f>
        <v/>
      </c>
      <c r="AK67" s="273" t="s">
        <v>534</v>
      </c>
      <c r="AL67" s="274" t="str">
        <f t="shared" ca="1" si="51"/>
        <v/>
      </c>
      <c r="AM67" s="267" t="str">
        <f t="shared" ref="AM67:AM97" ca="1" si="70">AL67&amp;"_"&amp;AK67</f>
        <v>_B5</v>
      </c>
      <c r="AO67" s="38" t="str">
        <f ca="1">IF(COUNTIF($AA$2:AA67,AA67)=1,AA67,"")</f>
        <v/>
      </c>
      <c r="AP67" s="39" t="str">
        <f t="array" aca="1" ref="AP67" ca="1">IF(ROW()-ROW($AP$2:$AP$97)+1&gt;ROWS($AO$2:$AO$97)-
COUNTBLANK($AO$2:$AO$97),"",INDIRECT(ADDRESS(SMALL(
(IF($AO$2:$AO$97&lt;&gt;"",ROW($AO$2:$AO$97),ROW()+ROWS($AO$2:$AO$97))),
ROW()-ROW($AP$2:$AP$97)+1),COLUMN($AO$2:$AO$97),4)))</f>
        <v/>
      </c>
      <c r="AQ67" s="273" t="s">
        <v>534</v>
      </c>
      <c r="AR67" s="274" t="str">
        <f t="shared" ca="1" si="50"/>
        <v/>
      </c>
      <c r="AS67" s="267" t="str">
        <f t="shared" ref="AS67:AS97" ca="1" si="71">AR67&amp;"_"&amp;AQ67</f>
        <v>_B5</v>
      </c>
      <c r="AU67" s="308" t="e">
        <f>VLOOKUP(D67,'TSO500 Booking'!$AK$3:$AN$7,2,TRUE)</f>
        <v>#N/A</v>
      </c>
      <c r="AV67" s="309" t="e">
        <f>VLOOKUP(D67,'TSO500 Booking'!$AK$3:$AN$7,3,TRUE)</f>
        <v>#N/A</v>
      </c>
      <c r="AW67" s="309" t="e">
        <f>VLOOKUP(D67,'TSO500 Booking'!$AK$3:$AN$7,4,TRUE)</f>
        <v>#N/A</v>
      </c>
      <c r="AX67" s="310" t="e">
        <f t="shared" ref="AX67:AX97" si="72">(D67*AV67)/SUM(AV67:AW67)</f>
        <v>#N/A</v>
      </c>
      <c r="BC67" s="308" t="s">
        <v>659</v>
      </c>
      <c r="BD67" s="309" t="s">
        <v>1386</v>
      </c>
      <c r="BE67" s="310" t="s">
        <v>534</v>
      </c>
      <c r="BF67" s="308" t="str">
        <f t="shared" ref="BF67:BF97" ca="1" si="73">AB67</f>
        <v/>
      </c>
      <c r="BG67" s="31" t="str">
        <f t="shared" ref="BG67:BG97" ca="1" si="74">IF(BF67="","","DNA_"&amp;BD67)</f>
        <v/>
      </c>
      <c r="BH67" s="31" t="str">
        <f t="shared" ref="BH67:BH97" ca="1" si="75">IF(BF67="","",BE67)</f>
        <v/>
      </c>
      <c r="BI67" s="87" t="str">
        <f t="shared" ref="BI67:BI97" ca="1" si="76">IF(BF67="","",BG67&amp;"_"&amp;BH67)</f>
        <v/>
      </c>
      <c r="BJ67" s="308" t="str">
        <f t="shared" ref="BJ67:BJ97" ca="1" si="77">AA67</f>
        <v/>
      </c>
      <c r="BK67" s="86" t="str">
        <f t="shared" ref="BK67:BK97" ca="1" si="78">IF(BJ67="","","RNA_"&amp;BD67)</f>
        <v/>
      </c>
      <c r="BL67" s="309" t="str">
        <f t="shared" ref="BL67:BL97" ca="1" si="79">IF(BJ67="","",BE67)</f>
        <v/>
      </c>
      <c r="BM67" s="32" t="str">
        <f t="shared" ref="BM67:BM97" ca="1" si="80">IF(BJ67="","",BK67&amp;"_"&amp;BL67)</f>
        <v/>
      </c>
      <c r="BN67" s="322" t="str">
        <f t="shared" ca="1" si="63"/>
        <v/>
      </c>
      <c r="BT67" t="str">
        <f t="shared" si="64"/>
        <v/>
      </c>
      <c r="BU67" t="str">
        <f t="shared" si="65"/>
        <v/>
      </c>
      <c r="BV67" t="str">
        <f t="shared" si="66"/>
        <v/>
      </c>
      <c r="BW67" t="e">
        <f>INDEX(Index_sequences[[#All],[i7 Index Name]],MATCH('TSO500 Script'!W67,Index_sequences[[#All],[Index Primer]],0))</f>
        <v>#N/A</v>
      </c>
      <c r="BX67" t="e">
        <f>INDEX(Index_sequences[[#All],[i7 Bases for Sample Sheet]],MATCH('TSO500 Script'!W67,Index_sequences[[#All],[Index Primer]],0))</f>
        <v>#N/A</v>
      </c>
      <c r="BY67" t="e">
        <f>INDEX(Index_sequences[[#All],[i5 Index Name]],MATCH('TSO500 Script'!W67,Index_sequences[[#All],[Index Primer]],0))</f>
        <v>#N/A</v>
      </c>
      <c r="BZ67" t="e">
        <f>INDEX(Index_sequences[[#All],[i5 Bases for Sample Sheet NovaSeq 6000 with v1.0 reagent kits, MiSeq, HiSeq 2000/2500, NextSeq 2000 (Sample Sheet v2)]],MATCH('TSO500 Script'!W67,Index_sequences[[#All],[Index Primer]],0))</f>
        <v>#N/A</v>
      </c>
      <c r="CA67" t="e">
        <f>INDEX(Index_sequences[[#All],[i5 Bases for Sample Sheet iSeq, NovaSeq 6000 with v1.5 reagent kits, MiniSeq, NextSeq 500/550, HiSeq 3000/4000/X, NextSeq 2000 (Sample Sheet v1)]],MATCH('TSO500 Script'!W67,Index_sequences[[#All],[Index Primer]],0))</f>
        <v>#N/A</v>
      </c>
      <c r="CB67" t="str">
        <f t="shared" ref="CB67:CB97" si="81">X67</f>
        <v/>
      </c>
      <c r="CC67" t="e">
        <f t="shared" si="67"/>
        <v>#N/A</v>
      </c>
    </row>
    <row r="68" spans="1:81" x14ac:dyDescent="0.25">
      <c r="A68" s="65" t="str">
        <f>IF(NOT(G68=""),MID('TSO500 Booking'!I75,3,7),"")</f>
        <v/>
      </c>
      <c r="B68" t="str">
        <f>CONCATENATE(LEFT('TSO500 Booking'!C75),LEFT('TSO500 Booking'!D75))</f>
        <v/>
      </c>
      <c r="C68" s="73" t="str">
        <f>IF('TSO500 Booking'!J75="","",'TSO500 Booking'!J75)</f>
        <v/>
      </c>
      <c r="D68" s="66" t="b">
        <f>IF(X68=DNA_Analyte,VLOOKUP(C68,'Samples Dilution + Norm'!$C$8:$E$103,3,FALSE),IF(X68=RNA_Analyte,VLOOKUP('TSO500 Script'!C68,'Samples Dilution + Norm'!$S$8:$U$103,3,FALSE)))</f>
        <v>0</v>
      </c>
      <c r="E68" s="302" t="b">
        <f>IF(X68='Samples Dilution + Norm'!$A$2,VLOOKUP('TSO500 Script'!C68,'TSO500 Script'!$AJ$2:$AM$97,2,FALSE),IF('TSO500 Script'!X68='Samples Dilution + Norm'!$Q$2,VLOOKUP('TSO500 Script'!C68,'TSO500 Script'!AP68:AS163,2,FALSE)))</f>
        <v>0</v>
      </c>
      <c r="F68" s="202" t="b">
        <f>IF(X68='Samples Dilution + Norm'!$A$2,VLOOKUP('TSO500 Script'!C68,'TSO500 Script'!$AJ$2:$AM$97,3,FALSE),IF('TSO500 Script'!X68='Samples Dilution + Norm'!$Q$2,VLOOKUP('TSO500 Script'!C68,'TSO500 Script'!AP68:AS163,3,FALSE)))</f>
        <v>0</v>
      </c>
      <c r="G68" s="71" t="str">
        <f>CONCATENATE('TSO500 Booking'!A75,'TSO500 Booking'!B75)</f>
        <v/>
      </c>
      <c r="H68" s="196" t="b">
        <f t="shared" si="52"/>
        <v>0</v>
      </c>
      <c r="I68" s="199" t="str">
        <f t="shared" si="53"/>
        <v/>
      </c>
      <c r="J68" s="362" t="e">
        <f t="shared" si="68"/>
        <v>#N/A</v>
      </c>
      <c r="K68" s="362" t="e">
        <f t="shared" si="69"/>
        <v>#N/A</v>
      </c>
      <c r="L68" s="363">
        <f t="shared" si="54"/>
        <v>0</v>
      </c>
      <c r="M68" s="329">
        <f t="shared" si="55"/>
        <v>0</v>
      </c>
      <c r="N68" s="328" t="b">
        <f t="shared" si="56"/>
        <v>0</v>
      </c>
      <c r="O68" s="330" t="b">
        <f t="shared" si="57"/>
        <v>0</v>
      </c>
      <c r="P68" s="202" t="str">
        <f t="shared" ca="1" si="58"/>
        <v/>
      </c>
      <c r="Q68" s="202" t="str">
        <f t="shared" ca="1" si="59"/>
        <v/>
      </c>
      <c r="R68" s="67" t="s">
        <v>216</v>
      </c>
      <c r="S68" s="335">
        <v>1</v>
      </c>
      <c r="T68" s="202" t="b">
        <f>IF(X68=DNA_Analyte,VLOOKUP(C68,'Samples Dilution + Norm'!$C$8:$M$103,11,FALSE),IF(X68=RNA_Analyte,VLOOKUP('TSO500 Script'!C68,'Samples Dilution + Norm'!$S$8:$Z$103,8,FALSE)))</f>
        <v>0</v>
      </c>
      <c r="U68" s="196" t="str">
        <f>'TSO500 Booking'!$I$3</f>
        <v>Plate B</v>
      </c>
      <c r="V68" s="195" t="str">
        <f>IF(G68="","",INDEX(Index_sequences[Index plate well],MATCH(V67,Index_sequences[Index plate well],0)+1,1))</f>
        <v/>
      </c>
      <c r="W68" s="68" t="e">
        <f>INDEX(Index_sequences[[#All],[Index Primer]],MATCH(('TSO500 Script'!U68&amp;"_"&amp;'TSO500 Script'!V68),Index_sequences[[#All],[Plate_well]],0))</f>
        <v>#N/A</v>
      </c>
      <c r="X68" s="68" t="str">
        <f>IF(NOT(G68=""),'TSO500 Booking'!H75,"")</f>
        <v/>
      </c>
      <c r="Y68" s="72"/>
      <c r="Z68" s="72" t="s">
        <v>661</v>
      </c>
      <c r="AA68" s="327" t="str">
        <f t="array" aca="1" ref="AA68" ca="1">IF(ROW()-ROW($AA$2:$AA$97)+1&gt;ROWS($AC$2:$AC$97)-
COUNTBLANK($AC$2:$AC$97),"",INDIRECT(ADDRESS(SMALL(
(IF($AC$2:$AC$97&lt;&gt;"",ROW($AC$2:$AC$97),ROW()+ROWS($AC$2:$AC$97))),
ROW()-ROW($AA$2:$AA$97)+1),COLUMN($C$2:$C$97),4)))</f>
        <v/>
      </c>
      <c r="AB68" t="str">
        <f t="array" aca="1" ref="AB68" ca="1">IF(ROW()-ROW($AB$2:$AB$97)+1&gt;ROWS($AD$2:$AD$97)-
COUNTBLANK($AD$2:$AD$97),"",INDIRECT(ADDRESS(SMALL(
(IF($AD$2:$AD$97&lt;&gt;"",ROW($AD$2:$AD$97),ROW()+ROWS($AD$2:$AD$97))),
ROW()-ROW($AB$2:$AB$97)+1),COLUMN($C$2:$C$97),4)))</f>
        <v/>
      </c>
      <c r="AC68" t="str">
        <f t="shared" si="60"/>
        <v/>
      </c>
      <c r="AD68" t="str">
        <f t="shared" si="61"/>
        <v/>
      </c>
      <c r="AE68" t="str">
        <f t="shared" si="62"/>
        <v/>
      </c>
      <c r="AI68" s="38" t="str">
        <f ca="1">IF(COUNTIF($AB$2:AB68,AB68)=1,AB68,"")</f>
        <v/>
      </c>
      <c r="AJ68" s="237" t="str">
        <f t="array" aca="1" ref="AJ68" ca="1">IF(ROW()-ROW($AJ$2:$AJ$97)+1&gt;ROWS($AI$2:$AI$97)-
COUNTBLANK($AI$2:$AI$97),"",INDIRECT(ADDRESS(SMALL(
(IF($AI$2:$AI$97&lt;&gt;"",ROW($AI$2:$AI$97),ROW()+ROWS($AI$2:$AI$97))),
ROW()-ROW($AJ$2:$AJ$97)+1),COLUMN($AI$2:$AI$97),4)))</f>
        <v/>
      </c>
      <c r="AK68" s="273" t="s">
        <v>538</v>
      </c>
      <c r="AL68" s="274" t="str">
        <f t="shared" ca="1" si="51"/>
        <v/>
      </c>
      <c r="AM68" s="267" t="str">
        <f t="shared" ca="1" si="70"/>
        <v>_C5</v>
      </c>
      <c r="AO68" s="38" t="str">
        <f ca="1">IF(COUNTIF($AA$2:AA68,AA68)=1,AA68,"")</f>
        <v/>
      </c>
      <c r="AP68" s="39" t="str">
        <f t="array" aca="1" ref="AP68" ca="1">IF(ROW()-ROW($AP$2:$AP$97)+1&gt;ROWS($AO$2:$AO$97)-
COUNTBLANK($AO$2:$AO$97),"",INDIRECT(ADDRESS(SMALL(
(IF($AO$2:$AO$97&lt;&gt;"",ROW($AO$2:$AO$97),ROW()+ROWS($AO$2:$AO$97))),
ROW()-ROW($AP$2:$AP$97)+1),COLUMN($AO$2:$AO$97),4)))</f>
        <v/>
      </c>
      <c r="AQ68" s="273" t="s">
        <v>538</v>
      </c>
      <c r="AR68" s="274" t="str">
        <f t="shared" ca="1" si="50"/>
        <v/>
      </c>
      <c r="AS68" s="267" t="str">
        <f t="shared" ca="1" si="71"/>
        <v>_C5</v>
      </c>
      <c r="AU68" s="308" t="e">
        <f>VLOOKUP(D68,'TSO500 Booking'!$AK$3:$AN$7,2,TRUE)</f>
        <v>#N/A</v>
      </c>
      <c r="AV68" s="309" t="e">
        <f>VLOOKUP(D68,'TSO500 Booking'!$AK$3:$AN$7,3,TRUE)</f>
        <v>#N/A</v>
      </c>
      <c r="AW68" s="309" t="e">
        <f>VLOOKUP(D68,'TSO500 Booking'!$AK$3:$AN$7,4,TRUE)</f>
        <v>#N/A</v>
      </c>
      <c r="AX68" s="310" t="e">
        <f t="shared" si="72"/>
        <v>#N/A</v>
      </c>
      <c r="BC68" s="308" t="s">
        <v>661</v>
      </c>
      <c r="BD68" s="309" t="s">
        <v>1386</v>
      </c>
      <c r="BE68" s="310" t="s">
        <v>538</v>
      </c>
      <c r="BF68" s="308" t="str">
        <f t="shared" ca="1" si="73"/>
        <v/>
      </c>
      <c r="BG68" s="31" t="str">
        <f t="shared" ca="1" si="74"/>
        <v/>
      </c>
      <c r="BH68" s="31" t="str">
        <f t="shared" ca="1" si="75"/>
        <v/>
      </c>
      <c r="BI68" s="87" t="str">
        <f t="shared" ca="1" si="76"/>
        <v/>
      </c>
      <c r="BJ68" s="308" t="str">
        <f t="shared" ca="1" si="77"/>
        <v/>
      </c>
      <c r="BK68" s="86" t="str">
        <f t="shared" ca="1" si="78"/>
        <v/>
      </c>
      <c r="BL68" s="309" t="str">
        <f t="shared" ca="1" si="79"/>
        <v/>
      </c>
      <c r="BM68" s="32" t="str">
        <f t="shared" ca="1" si="80"/>
        <v/>
      </c>
      <c r="BN68" s="322" t="str">
        <f t="shared" ca="1" si="63"/>
        <v/>
      </c>
      <c r="BT68" t="str">
        <f t="shared" si="64"/>
        <v/>
      </c>
      <c r="BU68" t="str">
        <f t="shared" si="65"/>
        <v/>
      </c>
      <c r="BV68" t="str">
        <f t="shared" si="66"/>
        <v/>
      </c>
      <c r="BW68" t="e">
        <f>INDEX(Index_sequences[[#All],[i7 Index Name]],MATCH('TSO500 Script'!W68,Index_sequences[[#All],[Index Primer]],0))</f>
        <v>#N/A</v>
      </c>
      <c r="BX68" t="e">
        <f>INDEX(Index_sequences[[#All],[i7 Bases for Sample Sheet]],MATCH('TSO500 Script'!W68,Index_sequences[[#All],[Index Primer]],0))</f>
        <v>#N/A</v>
      </c>
      <c r="BY68" t="e">
        <f>INDEX(Index_sequences[[#All],[i5 Index Name]],MATCH('TSO500 Script'!W68,Index_sequences[[#All],[Index Primer]],0))</f>
        <v>#N/A</v>
      </c>
      <c r="BZ68" t="e">
        <f>INDEX(Index_sequences[[#All],[i5 Bases for Sample Sheet NovaSeq 6000 with v1.0 reagent kits, MiSeq, HiSeq 2000/2500, NextSeq 2000 (Sample Sheet v2)]],MATCH('TSO500 Script'!W68,Index_sequences[[#All],[Index Primer]],0))</f>
        <v>#N/A</v>
      </c>
      <c r="CA68" t="e">
        <f>INDEX(Index_sequences[[#All],[i5 Bases for Sample Sheet iSeq, NovaSeq 6000 with v1.5 reagent kits, MiniSeq, NextSeq 500/550, HiSeq 3000/4000/X, NextSeq 2000 (Sample Sheet v1)]],MATCH('TSO500 Script'!W68,Index_sequences[[#All],[Index Primer]],0))</f>
        <v>#N/A</v>
      </c>
      <c r="CB68" t="str">
        <f t="shared" si="81"/>
        <v/>
      </c>
      <c r="CC68" t="e">
        <f t="shared" si="67"/>
        <v>#N/A</v>
      </c>
    </row>
    <row r="69" spans="1:81" x14ac:dyDescent="0.25">
      <c r="A69" s="65" t="str">
        <f>IF(NOT(G69=""),MID('TSO500 Booking'!I76,3,7),"")</f>
        <v/>
      </c>
      <c r="B69" t="str">
        <f>CONCATENATE(LEFT('TSO500 Booking'!C76),LEFT('TSO500 Booking'!D76))</f>
        <v/>
      </c>
      <c r="C69" s="73" t="str">
        <f>IF('TSO500 Booking'!J76="","",'TSO500 Booking'!J76)</f>
        <v/>
      </c>
      <c r="D69" s="66" t="b">
        <f>IF(X69=DNA_Analyte,VLOOKUP(C69,'Samples Dilution + Norm'!$C$8:$E$103,3,FALSE),IF(X69=RNA_Analyte,VLOOKUP('TSO500 Script'!C69,'Samples Dilution + Norm'!$S$8:$U$103,3,FALSE)))</f>
        <v>0</v>
      </c>
      <c r="E69" s="302" t="b">
        <f>IF(X69='Samples Dilution + Norm'!$A$2,VLOOKUP('TSO500 Script'!C69,'TSO500 Script'!$AJ$2:$AM$97,2,FALSE),IF('TSO500 Script'!X69='Samples Dilution + Norm'!$Q$2,VLOOKUP('TSO500 Script'!C69,'TSO500 Script'!AP69:AS164,2,FALSE)))</f>
        <v>0</v>
      </c>
      <c r="F69" s="202" t="b">
        <f>IF(X69='Samples Dilution + Norm'!$A$2,VLOOKUP('TSO500 Script'!C69,'TSO500 Script'!$AJ$2:$AM$97,3,FALSE),IF('TSO500 Script'!X69='Samples Dilution + Norm'!$Q$2,VLOOKUP('TSO500 Script'!C69,'TSO500 Script'!AP69:AS164,3,FALSE)))</f>
        <v>0</v>
      </c>
      <c r="G69" s="71" t="str">
        <f>CONCATENATE('TSO500 Booking'!A76,'TSO500 Booking'!B76)</f>
        <v/>
      </c>
      <c r="H69" s="196" t="b">
        <f t="shared" si="52"/>
        <v>0</v>
      </c>
      <c r="I69" s="199" t="str">
        <f t="shared" si="53"/>
        <v/>
      </c>
      <c r="J69" s="362" t="e">
        <f t="shared" si="68"/>
        <v>#N/A</v>
      </c>
      <c r="K69" s="362" t="e">
        <f t="shared" si="69"/>
        <v>#N/A</v>
      </c>
      <c r="L69" s="363">
        <f t="shared" si="54"/>
        <v>0</v>
      </c>
      <c r="M69" s="329">
        <f t="shared" si="55"/>
        <v>0</v>
      </c>
      <c r="N69" s="328" t="b">
        <f t="shared" si="56"/>
        <v>0</v>
      </c>
      <c r="O69" s="330" t="b">
        <f t="shared" si="57"/>
        <v>0</v>
      </c>
      <c r="P69" s="202" t="str">
        <f t="shared" ca="1" si="58"/>
        <v/>
      </c>
      <c r="Q69" s="202" t="str">
        <f t="shared" ca="1" si="59"/>
        <v/>
      </c>
      <c r="R69" s="67" t="s">
        <v>216</v>
      </c>
      <c r="S69" s="335">
        <v>1</v>
      </c>
      <c r="T69" s="202" t="b">
        <f>IF(X69=DNA_Analyte,VLOOKUP(C69,'Samples Dilution + Norm'!$C$8:$M$103,11,FALSE),IF(X69=RNA_Analyte,VLOOKUP('TSO500 Script'!C69,'Samples Dilution + Norm'!$S$8:$Z$103,8,FALSE)))</f>
        <v>0</v>
      </c>
      <c r="U69" s="196" t="str">
        <f>'TSO500 Booking'!$I$3</f>
        <v>Plate B</v>
      </c>
      <c r="V69" s="195" t="str">
        <f>IF(G69="","",INDEX(Index_sequences[Index plate well],MATCH(V68,Index_sequences[Index plate well],0)+1,1))</f>
        <v/>
      </c>
      <c r="W69" s="68" t="e">
        <f>INDEX(Index_sequences[[#All],[Index Primer]],MATCH(('TSO500 Script'!U69&amp;"_"&amp;'TSO500 Script'!V69),Index_sequences[[#All],[Plate_well]],0))</f>
        <v>#N/A</v>
      </c>
      <c r="X69" s="68" t="str">
        <f>IF(NOT(G69=""),'TSO500 Booking'!H76,"")</f>
        <v/>
      </c>
      <c r="Y69" s="72"/>
      <c r="Z69" s="72" t="s">
        <v>665</v>
      </c>
      <c r="AA69" s="327" t="str">
        <f t="array" aca="1" ref="AA69" ca="1">IF(ROW()-ROW($AA$2:$AA$97)+1&gt;ROWS($AC$2:$AC$97)-
COUNTBLANK($AC$2:$AC$97),"",INDIRECT(ADDRESS(SMALL(
(IF($AC$2:$AC$97&lt;&gt;"",ROW($AC$2:$AC$97),ROW()+ROWS($AC$2:$AC$97))),
ROW()-ROW($AA$2:$AA$97)+1),COLUMN($C$2:$C$97),4)))</f>
        <v/>
      </c>
      <c r="AB69" t="str">
        <f t="array" aca="1" ref="AB69" ca="1">IF(ROW()-ROW($AB$2:$AB$97)+1&gt;ROWS($AD$2:$AD$97)-
COUNTBLANK($AD$2:$AD$97),"",INDIRECT(ADDRESS(SMALL(
(IF($AD$2:$AD$97&lt;&gt;"",ROW($AD$2:$AD$97),ROW()+ROWS($AD$2:$AD$97))),
ROW()-ROW($AB$2:$AB$97)+1),COLUMN($C$2:$C$97),4)))</f>
        <v/>
      </c>
      <c r="AC69" t="str">
        <f t="shared" si="60"/>
        <v/>
      </c>
      <c r="AD69" t="str">
        <f t="shared" si="61"/>
        <v/>
      </c>
      <c r="AE69" t="str">
        <f t="shared" si="62"/>
        <v/>
      </c>
      <c r="AI69" s="38" t="str">
        <f ca="1">IF(COUNTIF($AB$2:AB69,AB69)=1,AB69,"")</f>
        <v/>
      </c>
      <c r="AJ69" s="237" t="str">
        <f t="array" aca="1" ref="AJ69" ca="1">IF(ROW()-ROW($AJ$2:$AJ$97)+1&gt;ROWS($AI$2:$AI$97)-
COUNTBLANK($AI$2:$AI$97),"",INDIRECT(ADDRESS(SMALL(
(IF($AI$2:$AI$97&lt;&gt;"",ROW($AI$2:$AI$97),ROW()+ROWS($AI$2:$AI$97))),
ROW()-ROW($AJ$2:$AJ$97)+1),COLUMN($AI$2:$AI$97),4)))</f>
        <v/>
      </c>
      <c r="AK69" s="273" t="s">
        <v>542</v>
      </c>
      <c r="AL69" s="274" t="str">
        <f t="shared" ca="1" si="51"/>
        <v/>
      </c>
      <c r="AM69" s="267" t="str">
        <f t="shared" ca="1" si="70"/>
        <v>_D5</v>
      </c>
      <c r="AO69" s="38" t="str">
        <f ca="1">IF(COUNTIF($AA$2:AA69,AA69)=1,AA69,"")</f>
        <v/>
      </c>
      <c r="AP69" s="39" t="str">
        <f t="array" aca="1" ref="AP69" ca="1">IF(ROW()-ROW($AP$2:$AP$97)+1&gt;ROWS($AO$2:$AO$97)-
COUNTBLANK($AO$2:$AO$97),"",INDIRECT(ADDRESS(SMALL(
(IF($AO$2:$AO$97&lt;&gt;"",ROW($AO$2:$AO$97),ROW()+ROWS($AO$2:$AO$97))),
ROW()-ROW($AP$2:$AP$97)+1),COLUMN($AO$2:$AO$97),4)))</f>
        <v/>
      </c>
      <c r="AQ69" s="273" t="s">
        <v>542</v>
      </c>
      <c r="AR69" s="274" t="str">
        <f t="shared" ca="1" si="50"/>
        <v/>
      </c>
      <c r="AS69" s="267" t="str">
        <f t="shared" ca="1" si="71"/>
        <v>_D5</v>
      </c>
      <c r="AU69" s="308" t="e">
        <f>VLOOKUP(D69,'TSO500 Booking'!$AK$3:$AN$7,2,TRUE)</f>
        <v>#N/A</v>
      </c>
      <c r="AV69" s="309" t="e">
        <f>VLOOKUP(D69,'TSO500 Booking'!$AK$3:$AN$7,3,TRUE)</f>
        <v>#N/A</v>
      </c>
      <c r="AW69" s="309" t="e">
        <f>VLOOKUP(D69,'TSO500 Booking'!$AK$3:$AN$7,4,TRUE)</f>
        <v>#N/A</v>
      </c>
      <c r="AX69" s="310" t="e">
        <f t="shared" si="72"/>
        <v>#N/A</v>
      </c>
      <c r="BC69" s="308" t="s">
        <v>665</v>
      </c>
      <c r="BD69" s="309" t="s">
        <v>1386</v>
      </c>
      <c r="BE69" s="310" t="s">
        <v>542</v>
      </c>
      <c r="BF69" s="308" t="str">
        <f t="shared" ca="1" si="73"/>
        <v/>
      </c>
      <c r="BG69" s="31" t="str">
        <f t="shared" ca="1" si="74"/>
        <v/>
      </c>
      <c r="BH69" s="31" t="str">
        <f t="shared" ca="1" si="75"/>
        <v/>
      </c>
      <c r="BI69" s="87" t="str">
        <f t="shared" ca="1" si="76"/>
        <v/>
      </c>
      <c r="BJ69" s="308" t="str">
        <f t="shared" ca="1" si="77"/>
        <v/>
      </c>
      <c r="BK69" s="86" t="str">
        <f t="shared" ca="1" si="78"/>
        <v/>
      </c>
      <c r="BL69" s="309" t="str">
        <f t="shared" ca="1" si="79"/>
        <v/>
      </c>
      <c r="BM69" s="32" t="str">
        <f t="shared" ca="1" si="80"/>
        <v/>
      </c>
      <c r="BN69" s="322" t="str">
        <f t="shared" ca="1" si="63"/>
        <v/>
      </c>
      <c r="BT69" t="str">
        <f t="shared" si="64"/>
        <v/>
      </c>
      <c r="BU69" t="str">
        <f t="shared" si="65"/>
        <v/>
      </c>
      <c r="BV69" t="str">
        <f t="shared" si="66"/>
        <v/>
      </c>
      <c r="BW69" t="e">
        <f>INDEX(Index_sequences[[#All],[i7 Index Name]],MATCH('TSO500 Script'!W69,Index_sequences[[#All],[Index Primer]],0))</f>
        <v>#N/A</v>
      </c>
      <c r="BX69" t="e">
        <f>INDEX(Index_sequences[[#All],[i7 Bases for Sample Sheet]],MATCH('TSO500 Script'!W69,Index_sequences[[#All],[Index Primer]],0))</f>
        <v>#N/A</v>
      </c>
      <c r="BY69" t="e">
        <f>INDEX(Index_sequences[[#All],[i5 Index Name]],MATCH('TSO500 Script'!W69,Index_sequences[[#All],[Index Primer]],0))</f>
        <v>#N/A</v>
      </c>
      <c r="BZ69" t="e">
        <f>INDEX(Index_sequences[[#All],[i5 Bases for Sample Sheet NovaSeq 6000 with v1.0 reagent kits, MiSeq, HiSeq 2000/2500, NextSeq 2000 (Sample Sheet v2)]],MATCH('TSO500 Script'!W69,Index_sequences[[#All],[Index Primer]],0))</f>
        <v>#N/A</v>
      </c>
      <c r="CA69" t="e">
        <f>INDEX(Index_sequences[[#All],[i5 Bases for Sample Sheet iSeq, NovaSeq 6000 with v1.5 reagent kits, MiniSeq, NextSeq 500/550, HiSeq 3000/4000/X, NextSeq 2000 (Sample Sheet v1)]],MATCH('TSO500 Script'!W69,Index_sequences[[#All],[Index Primer]],0))</f>
        <v>#N/A</v>
      </c>
      <c r="CB69" t="str">
        <f t="shared" si="81"/>
        <v/>
      </c>
      <c r="CC69" t="e">
        <f t="shared" si="67"/>
        <v>#N/A</v>
      </c>
    </row>
    <row r="70" spans="1:81" x14ac:dyDescent="0.25">
      <c r="A70" s="65" t="str">
        <f>IF(NOT(G70=""),MID('TSO500 Booking'!I77,3,7),"")</f>
        <v/>
      </c>
      <c r="B70" t="str">
        <f>CONCATENATE(LEFT('TSO500 Booking'!C77),LEFT('TSO500 Booking'!D77))</f>
        <v/>
      </c>
      <c r="C70" s="73" t="str">
        <f>IF('TSO500 Booking'!J77="","",'TSO500 Booking'!J77)</f>
        <v/>
      </c>
      <c r="D70" s="66" t="b">
        <f>IF(X70=DNA_Analyte,VLOOKUP(C70,'Samples Dilution + Norm'!$C$8:$E$103,3,FALSE),IF(X70=RNA_Analyte,VLOOKUP('TSO500 Script'!C70,'Samples Dilution + Norm'!$S$8:$U$103,3,FALSE)))</f>
        <v>0</v>
      </c>
      <c r="E70" s="302" t="b">
        <f>IF(X70='Samples Dilution + Norm'!$A$2,VLOOKUP('TSO500 Script'!C70,'TSO500 Script'!$AJ$2:$AM$97,2,FALSE),IF('TSO500 Script'!X70='Samples Dilution + Norm'!$Q$2,VLOOKUP('TSO500 Script'!C70,'TSO500 Script'!AP70:AS165,2,FALSE)))</f>
        <v>0</v>
      </c>
      <c r="F70" s="202" t="b">
        <f>IF(X70='Samples Dilution + Norm'!$A$2,VLOOKUP('TSO500 Script'!C70,'TSO500 Script'!$AJ$2:$AM$97,3,FALSE),IF('TSO500 Script'!X70='Samples Dilution + Norm'!$Q$2,VLOOKUP('TSO500 Script'!C70,'TSO500 Script'!AP70:AS165,3,FALSE)))</f>
        <v>0</v>
      </c>
      <c r="G70" s="71" t="str">
        <f>CONCATENATE('TSO500 Booking'!A77,'TSO500 Booking'!B77)</f>
        <v/>
      </c>
      <c r="H70" s="196" t="b">
        <f t="shared" si="52"/>
        <v>0</v>
      </c>
      <c r="I70" s="199" t="str">
        <f t="shared" si="53"/>
        <v/>
      </c>
      <c r="J70" s="362" t="e">
        <f t="shared" si="68"/>
        <v>#N/A</v>
      </c>
      <c r="K70" s="362" t="e">
        <f t="shared" si="69"/>
        <v>#N/A</v>
      </c>
      <c r="L70" s="363">
        <f t="shared" si="54"/>
        <v>0</v>
      </c>
      <c r="M70" s="329">
        <f t="shared" si="55"/>
        <v>0</v>
      </c>
      <c r="N70" s="328" t="b">
        <f t="shared" si="56"/>
        <v>0</v>
      </c>
      <c r="O70" s="330" t="b">
        <f t="shared" si="57"/>
        <v>0</v>
      </c>
      <c r="P70" s="202" t="str">
        <f t="shared" ca="1" si="58"/>
        <v/>
      </c>
      <c r="Q70" s="202" t="str">
        <f t="shared" ca="1" si="59"/>
        <v/>
      </c>
      <c r="R70" s="67" t="s">
        <v>216</v>
      </c>
      <c r="S70" s="335">
        <v>1</v>
      </c>
      <c r="T70" s="202" t="b">
        <f>IF(X70=DNA_Analyte,VLOOKUP(C70,'Samples Dilution + Norm'!$C$8:$M$103,11,FALSE),IF(X70=RNA_Analyte,VLOOKUP('TSO500 Script'!C70,'Samples Dilution + Norm'!$S$8:$Z$103,8,FALSE)))</f>
        <v>0</v>
      </c>
      <c r="U70" s="196" t="str">
        <f>'TSO500 Booking'!$I$3</f>
        <v>Plate B</v>
      </c>
      <c r="V70" s="195" t="str">
        <f>IF(G70="","",INDEX(Index_sequences[Index plate well],MATCH(V69,Index_sequences[Index plate well],0)+1,1))</f>
        <v/>
      </c>
      <c r="W70" s="68" t="e">
        <f>INDEX(Index_sequences[[#All],[Index Primer]],MATCH(('TSO500 Script'!U70&amp;"_"&amp;'TSO500 Script'!V70),Index_sequences[[#All],[Plate_well]],0))</f>
        <v>#N/A</v>
      </c>
      <c r="X70" s="68" t="str">
        <f>IF(NOT(G70=""),'TSO500 Booking'!H77,"")</f>
        <v/>
      </c>
      <c r="Y70" s="72"/>
      <c r="Z70" s="72" t="s">
        <v>669</v>
      </c>
      <c r="AA70" s="327" t="str">
        <f t="array" aca="1" ref="AA70" ca="1">IF(ROW()-ROW($AA$2:$AA$97)+1&gt;ROWS($AC$2:$AC$97)-
COUNTBLANK($AC$2:$AC$97),"",INDIRECT(ADDRESS(SMALL(
(IF($AC$2:$AC$97&lt;&gt;"",ROW($AC$2:$AC$97),ROW()+ROWS($AC$2:$AC$97))),
ROW()-ROW($AA$2:$AA$97)+1),COLUMN($C$2:$C$97),4)))</f>
        <v/>
      </c>
      <c r="AB70" t="str">
        <f t="array" aca="1" ref="AB70" ca="1">IF(ROW()-ROW($AB$2:$AB$97)+1&gt;ROWS($AD$2:$AD$97)-
COUNTBLANK($AD$2:$AD$97),"",INDIRECT(ADDRESS(SMALL(
(IF($AD$2:$AD$97&lt;&gt;"",ROW($AD$2:$AD$97),ROW()+ROWS($AD$2:$AD$97))),
ROW()-ROW($AB$2:$AB$97)+1),COLUMN($C$2:$C$97),4)))</f>
        <v/>
      </c>
      <c r="AC70" t="str">
        <f t="shared" si="60"/>
        <v/>
      </c>
      <c r="AD70" t="str">
        <f t="shared" si="61"/>
        <v/>
      </c>
      <c r="AE70" t="str">
        <f t="shared" si="62"/>
        <v/>
      </c>
      <c r="AI70" s="38" t="str">
        <f ca="1">IF(COUNTIF($AB$2:AB70,AB70)=1,AB70,"")</f>
        <v/>
      </c>
      <c r="AJ70" s="237" t="str">
        <f t="array" aca="1" ref="AJ70" ca="1">IF(ROW()-ROW($AJ$2:$AJ$97)+1&gt;ROWS($AI$2:$AI$97)-
COUNTBLANK($AI$2:$AI$97),"",INDIRECT(ADDRESS(SMALL(
(IF($AI$2:$AI$97&lt;&gt;"",ROW($AI$2:$AI$97),ROW()+ROWS($AI$2:$AI$97))),
ROW()-ROW($AJ$2:$AJ$97)+1),COLUMN($AI$2:$AI$97),4)))</f>
        <v/>
      </c>
      <c r="AK70" s="273" t="s">
        <v>561</v>
      </c>
      <c r="AL70" s="274" t="str">
        <f t="shared" ca="1" si="51"/>
        <v/>
      </c>
      <c r="AM70" s="267" t="str">
        <f t="shared" ca="1" si="70"/>
        <v>_A6</v>
      </c>
      <c r="AO70" s="38" t="str">
        <f ca="1">IF(COUNTIF($AA$2:AA70,AA70)=1,AA70,"")</f>
        <v/>
      </c>
      <c r="AP70" s="39" t="str">
        <f t="array" aca="1" ref="AP70" ca="1">IF(ROW()-ROW($AP$2:$AP$97)+1&gt;ROWS($AO$2:$AO$97)-
COUNTBLANK($AO$2:$AO$97),"",INDIRECT(ADDRESS(SMALL(
(IF($AO$2:$AO$97&lt;&gt;"",ROW($AO$2:$AO$97),ROW()+ROWS($AO$2:$AO$97))),
ROW()-ROW($AP$2:$AP$97)+1),COLUMN($AO$2:$AO$97),4)))</f>
        <v/>
      </c>
      <c r="AQ70" s="273" t="s">
        <v>561</v>
      </c>
      <c r="AR70" s="274" t="str">
        <f t="shared" ca="1" si="50"/>
        <v/>
      </c>
      <c r="AS70" s="267" t="str">
        <f t="shared" ca="1" si="71"/>
        <v>_A6</v>
      </c>
      <c r="AU70" s="308" t="e">
        <f>VLOOKUP(D70,'TSO500 Booking'!$AK$3:$AN$7,2,TRUE)</f>
        <v>#N/A</v>
      </c>
      <c r="AV70" s="309" t="e">
        <f>VLOOKUP(D70,'TSO500 Booking'!$AK$3:$AN$7,3,TRUE)</f>
        <v>#N/A</v>
      </c>
      <c r="AW70" s="309" t="e">
        <f>VLOOKUP(D70,'TSO500 Booking'!$AK$3:$AN$7,4,TRUE)</f>
        <v>#N/A</v>
      </c>
      <c r="AX70" s="310" t="e">
        <f t="shared" si="72"/>
        <v>#N/A</v>
      </c>
      <c r="BC70" s="308" t="s">
        <v>669</v>
      </c>
      <c r="BD70" s="309" t="s">
        <v>1386</v>
      </c>
      <c r="BE70" s="310" t="s">
        <v>545</v>
      </c>
      <c r="BF70" s="308" t="str">
        <f t="shared" ca="1" si="73"/>
        <v/>
      </c>
      <c r="BG70" s="31" t="str">
        <f t="shared" ca="1" si="74"/>
        <v/>
      </c>
      <c r="BH70" s="31" t="str">
        <f t="shared" ca="1" si="75"/>
        <v/>
      </c>
      <c r="BI70" s="87" t="str">
        <f t="shared" ca="1" si="76"/>
        <v/>
      </c>
      <c r="BJ70" s="308" t="str">
        <f t="shared" ca="1" si="77"/>
        <v/>
      </c>
      <c r="BK70" s="86" t="str">
        <f t="shared" ca="1" si="78"/>
        <v/>
      </c>
      <c r="BL70" s="309" t="str">
        <f t="shared" ca="1" si="79"/>
        <v/>
      </c>
      <c r="BM70" s="32" t="str">
        <f t="shared" ca="1" si="80"/>
        <v/>
      </c>
      <c r="BN70" s="322" t="str">
        <f t="shared" ca="1" si="63"/>
        <v/>
      </c>
      <c r="BT70" t="str">
        <f t="shared" si="64"/>
        <v/>
      </c>
      <c r="BU70" t="str">
        <f t="shared" si="65"/>
        <v/>
      </c>
      <c r="BV70" t="str">
        <f t="shared" si="66"/>
        <v/>
      </c>
      <c r="BW70" t="e">
        <f>INDEX(Index_sequences[[#All],[i7 Index Name]],MATCH('TSO500 Script'!W70,Index_sequences[[#All],[Index Primer]],0))</f>
        <v>#N/A</v>
      </c>
      <c r="BX70" t="e">
        <f>INDEX(Index_sequences[[#All],[i7 Bases for Sample Sheet]],MATCH('TSO500 Script'!W70,Index_sequences[[#All],[Index Primer]],0))</f>
        <v>#N/A</v>
      </c>
      <c r="BY70" t="e">
        <f>INDEX(Index_sequences[[#All],[i5 Index Name]],MATCH('TSO500 Script'!W70,Index_sequences[[#All],[Index Primer]],0))</f>
        <v>#N/A</v>
      </c>
      <c r="BZ70" t="e">
        <f>INDEX(Index_sequences[[#All],[i5 Bases for Sample Sheet NovaSeq 6000 with v1.0 reagent kits, MiSeq, HiSeq 2000/2500, NextSeq 2000 (Sample Sheet v2)]],MATCH('TSO500 Script'!W70,Index_sequences[[#All],[Index Primer]],0))</f>
        <v>#N/A</v>
      </c>
      <c r="CA70" t="e">
        <f>INDEX(Index_sequences[[#All],[i5 Bases for Sample Sheet iSeq, NovaSeq 6000 with v1.5 reagent kits, MiniSeq, NextSeq 500/550, HiSeq 3000/4000/X, NextSeq 2000 (Sample Sheet v1)]],MATCH('TSO500 Script'!W70,Index_sequences[[#All],[Index Primer]],0))</f>
        <v>#N/A</v>
      </c>
      <c r="CB70" t="str">
        <f t="shared" si="81"/>
        <v/>
      </c>
      <c r="CC70" t="e">
        <f t="shared" si="67"/>
        <v>#N/A</v>
      </c>
    </row>
    <row r="71" spans="1:81" x14ac:dyDescent="0.25">
      <c r="A71" s="65" t="str">
        <f>IF(NOT(G71=""),MID('TSO500 Booking'!I78,3,7),"")</f>
        <v/>
      </c>
      <c r="B71" t="str">
        <f>CONCATENATE(LEFT('TSO500 Booking'!C78),LEFT('TSO500 Booking'!D78))</f>
        <v/>
      </c>
      <c r="C71" s="73" t="str">
        <f>IF('TSO500 Booking'!J78="","",'TSO500 Booking'!J78)</f>
        <v/>
      </c>
      <c r="D71" s="66" t="b">
        <f>IF(X71=DNA_Analyte,VLOOKUP(C71,'Samples Dilution + Norm'!$C$8:$E$103,3,FALSE),IF(X71=RNA_Analyte,VLOOKUP('TSO500 Script'!C71,'Samples Dilution + Norm'!$S$8:$U$103,3,FALSE)))</f>
        <v>0</v>
      </c>
      <c r="E71" s="302" t="b">
        <f>IF(X71='Samples Dilution + Norm'!$A$2,VLOOKUP('TSO500 Script'!C71,'TSO500 Script'!$AJ$2:$AM$97,2,FALSE),IF('TSO500 Script'!X71='Samples Dilution + Norm'!$Q$2,VLOOKUP('TSO500 Script'!C71,'TSO500 Script'!AP71:AS166,2,FALSE)))</f>
        <v>0</v>
      </c>
      <c r="F71" s="202" t="b">
        <f>IF(X71='Samples Dilution + Norm'!$A$2,VLOOKUP('TSO500 Script'!C71,'TSO500 Script'!$AJ$2:$AM$97,3,FALSE),IF('TSO500 Script'!X71='Samples Dilution + Norm'!$Q$2,VLOOKUP('TSO500 Script'!C71,'TSO500 Script'!AP71:AS166,3,FALSE)))</f>
        <v>0</v>
      </c>
      <c r="G71" s="71" t="str">
        <f>CONCATENATE('TSO500 Booking'!A78,'TSO500 Booking'!B78)</f>
        <v/>
      </c>
      <c r="H71" s="196" t="b">
        <f t="shared" si="52"/>
        <v>0</v>
      </c>
      <c r="I71" s="199" t="str">
        <f t="shared" si="53"/>
        <v/>
      </c>
      <c r="J71" s="362" t="e">
        <f t="shared" si="68"/>
        <v>#N/A</v>
      </c>
      <c r="K71" s="362" t="e">
        <f t="shared" si="69"/>
        <v>#N/A</v>
      </c>
      <c r="L71" s="363">
        <f t="shared" si="54"/>
        <v>0</v>
      </c>
      <c r="M71" s="329">
        <f t="shared" si="55"/>
        <v>0</v>
      </c>
      <c r="N71" s="328" t="b">
        <f t="shared" si="56"/>
        <v>0</v>
      </c>
      <c r="O71" s="330" t="b">
        <f t="shared" si="57"/>
        <v>0</v>
      </c>
      <c r="P71" s="202" t="str">
        <f t="shared" ca="1" si="58"/>
        <v/>
      </c>
      <c r="Q71" s="202" t="str">
        <f t="shared" ca="1" si="59"/>
        <v/>
      </c>
      <c r="R71" s="67" t="s">
        <v>216</v>
      </c>
      <c r="S71" s="335">
        <v>1</v>
      </c>
      <c r="T71" s="202" t="b">
        <f>IF(X71=DNA_Analyte,VLOOKUP(C71,'Samples Dilution + Norm'!$C$8:$M$103,11,FALSE),IF(X71=RNA_Analyte,VLOOKUP('TSO500 Script'!C71,'Samples Dilution + Norm'!$S$8:$Z$103,8,FALSE)))</f>
        <v>0</v>
      </c>
      <c r="U71" s="196" t="str">
        <f>'TSO500 Booking'!$I$3</f>
        <v>Plate B</v>
      </c>
      <c r="V71" s="195" t="str">
        <f>IF(G71="","",INDEX(Index_sequences[Index plate well],MATCH(V70,Index_sequences[Index plate well],0)+1,1))</f>
        <v/>
      </c>
      <c r="W71" s="68" t="e">
        <f>INDEX(Index_sequences[[#All],[Index Primer]],MATCH(('TSO500 Script'!U71&amp;"_"&amp;'TSO500 Script'!V71),Index_sequences[[#All],[Plate_well]],0))</f>
        <v>#N/A</v>
      </c>
      <c r="X71" s="68" t="str">
        <f>IF(NOT(G71=""),'TSO500 Booking'!H78,"")</f>
        <v/>
      </c>
      <c r="Y71" s="72"/>
      <c r="Z71" s="72" t="s">
        <v>673</v>
      </c>
      <c r="AA71" s="327" t="str">
        <f t="array" aca="1" ref="AA71" ca="1">IF(ROW()-ROW($AA$2:$AA$97)+1&gt;ROWS($AC$2:$AC$97)-
COUNTBLANK($AC$2:$AC$97),"",INDIRECT(ADDRESS(SMALL(
(IF($AC$2:$AC$97&lt;&gt;"",ROW($AC$2:$AC$97),ROW()+ROWS($AC$2:$AC$97))),
ROW()-ROW($AA$2:$AA$97)+1),COLUMN($C$2:$C$97),4)))</f>
        <v/>
      </c>
      <c r="AB71" t="str">
        <f t="array" aca="1" ref="AB71" ca="1">IF(ROW()-ROW($AB$2:$AB$97)+1&gt;ROWS($AD$2:$AD$97)-
COUNTBLANK($AD$2:$AD$97),"",INDIRECT(ADDRESS(SMALL(
(IF($AD$2:$AD$97&lt;&gt;"",ROW($AD$2:$AD$97),ROW()+ROWS($AD$2:$AD$97))),
ROW()-ROW($AB$2:$AB$97)+1),COLUMN($C$2:$C$97),4)))</f>
        <v/>
      </c>
      <c r="AC71" t="str">
        <f t="shared" si="60"/>
        <v/>
      </c>
      <c r="AD71" t="str">
        <f t="shared" si="61"/>
        <v/>
      </c>
      <c r="AE71" t="str">
        <f t="shared" si="62"/>
        <v/>
      </c>
      <c r="AI71" s="38" t="str">
        <f ca="1">IF(COUNTIF($AB$2:AB71,AB71)=1,AB71,"")</f>
        <v/>
      </c>
      <c r="AJ71" s="237" t="str">
        <f t="array" aca="1" ref="AJ71" ca="1">IF(ROW()-ROW($AJ$2:$AJ$97)+1&gt;ROWS($AI$2:$AI$97)-
COUNTBLANK($AI$2:$AI$97),"",INDIRECT(ADDRESS(SMALL(
(IF($AI$2:$AI$97&lt;&gt;"",ROW($AI$2:$AI$97),ROW()+ROWS($AI$2:$AI$97))),
ROW()-ROW($AJ$2:$AJ$97)+1),COLUMN($AI$2:$AI$97),4)))</f>
        <v/>
      </c>
      <c r="AK71" s="273" t="s">
        <v>565</v>
      </c>
      <c r="AL71" s="274" t="str">
        <f t="shared" ca="1" si="51"/>
        <v/>
      </c>
      <c r="AM71" s="267" t="str">
        <f t="shared" ca="1" si="70"/>
        <v>_B6</v>
      </c>
      <c r="AO71" s="38" t="str">
        <f ca="1">IF(COUNTIF($AA$2:AA71,AA71)=1,AA71,"")</f>
        <v/>
      </c>
      <c r="AP71" s="39" t="str">
        <f t="array" aca="1" ref="AP71" ca="1">IF(ROW()-ROW($AP$2:$AP$97)+1&gt;ROWS($AO$2:$AO$97)-
COUNTBLANK($AO$2:$AO$97),"",INDIRECT(ADDRESS(SMALL(
(IF($AO$2:$AO$97&lt;&gt;"",ROW($AO$2:$AO$97),ROW()+ROWS($AO$2:$AO$97))),
ROW()-ROW($AP$2:$AP$97)+1),COLUMN($AO$2:$AO$97),4)))</f>
        <v/>
      </c>
      <c r="AQ71" s="273" t="s">
        <v>565</v>
      </c>
      <c r="AR71" s="274" t="str">
        <f t="shared" ca="1" si="50"/>
        <v/>
      </c>
      <c r="AS71" s="267" t="str">
        <f t="shared" ca="1" si="71"/>
        <v>_B6</v>
      </c>
      <c r="AU71" s="308" t="e">
        <f>VLOOKUP(D71,'TSO500 Booking'!$AK$3:$AN$7,2,TRUE)</f>
        <v>#N/A</v>
      </c>
      <c r="AV71" s="309" t="e">
        <f>VLOOKUP(D71,'TSO500 Booking'!$AK$3:$AN$7,3,TRUE)</f>
        <v>#N/A</v>
      </c>
      <c r="AW71" s="309" t="e">
        <f>VLOOKUP(D71,'TSO500 Booking'!$AK$3:$AN$7,4,TRUE)</f>
        <v>#N/A</v>
      </c>
      <c r="AX71" s="310" t="e">
        <f t="shared" si="72"/>
        <v>#N/A</v>
      </c>
      <c r="BC71" s="308" t="s">
        <v>673</v>
      </c>
      <c r="BD71" s="309" t="s">
        <v>1386</v>
      </c>
      <c r="BE71" s="310" t="s">
        <v>549</v>
      </c>
      <c r="BF71" s="308" t="str">
        <f t="shared" ca="1" si="73"/>
        <v/>
      </c>
      <c r="BG71" s="31" t="str">
        <f t="shared" ca="1" si="74"/>
        <v/>
      </c>
      <c r="BH71" s="31" t="str">
        <f t="shared" ca="1" si="75"/>
        <v/>
      </c>
      <c r="BI71" s="87" t="str">
        <f t="shared" ca="1" si="76"/>
        <v/>
      </c>
      <c r="BJ71" s="308" t="str">
        <f t="shared" ca="1" si="77"/>
        <v/>
      </c>
      <c r="BK71" s="86" t="str">
        <f t="shared" ca="1" si="78"/>
        <v/>
      </c>
      <c r="BL71" s="309" t="str">
        <f t="shared" ca="1" si="79"/>
        <v/>
      </c>
      <c r="BM71" s="32" t="str">
        <f t="shared" ca="1" si="80"/>
        <v/>
      </c>
      <c r="BN71" s="322" t="str">
        <f t="shared" ca="1" si="63"/>
        <v/>
      </c>
      <c r="BT71" t="str">
        <f t="shared" si="64"/>
        <v/>
      </c>
      <c r="BU71" t="str">
        <f t="shared" si="65"/>
        <v/>
      </c>
      <c r="BV71" t="str">
        <f t="shared" si="66"/>
        <v/>
      </c>
      <c r="BW71" t="e">
        <f>INDEX(Index_sequences[[#All],[i7 Index Name]],MATCH('TSO500 Script'!W71,Index_sequences[[#All],[Index Primer]],0))</f>
        <v>#N/A</v>
      </c>
      <c r="BX71" t="e">
        <f>INDEX(Index_sequences[[#All],[i7 Bases for Sample Sheet]],MATCH('TSO500 Script'!W71,Index_sequences[[#All],[Index Primer]],0))</f>
        <v>#N/A</v>
      </c>
      <c r="BY71" t="e">
        <f>INDEX(Index_sequences[[#All],[i5 Index Name]],MATCH('TSO500 Script'!W71,Index_sequences[[#All],[Index Primer]],0))</f>
        <v>#N/A</v>
      </c>
      <c r="BZ71" t="e">
        <f>INDEX(Index_sequences[[#All],[i5 Bases for Sample Sheet NovaSeq 6000 with v1.0 reagent kits, MiSeq, HiSeq 2000/2500, NextSeq 2000 (Sample Sheet v2)]],MATCH('TSO500 Script'!W71,Index_sequences[[#All],[Index Primer]],0))</f>
        <v>#N/A</v>
      </c>
      <c r="CA71" t="e">
        <f>INDEX(Index_sequences[[#All],[i5 Bases for Sample Sheet iSeq, NovaSeq 6000 with v1.5 reagent kits, MiniSeq, NextSeq 500/550, HiSeq 3000/4000/X, NextSeq 2000 (Sample Sheet v1)]],MATCH('TSO500 Script'!W71,Index_sequences[[#All],[Index Primer]],0))</f>
        <v>#N/A</v>
      </c>
      <c r="CB71" t="str">
        <f t="shared" si="81"/>
        <v/>
      </c>
      <c r="CC71" t="e">
        <f t="shared" si="67"/>
        <v>#N/A</v>
      </c>
    </row>
    <row r="72" spans="1:81" x14ac:dyDescent="0.25">
      <c r="A72" s="65" t="str">
        <f>IF(NOT(G72=""),MID('TSO500 Booking'!I79,3,7),"")</f>
        <v/>
      </c>
      <c r="B72" t="str">
        <f>CONCATENATE(LEFT('TSO500 Booking'!C79),LEFT('TSO500 Booking'!D79))</f>
        <v/>
      </c>
      <c r="C72" s="73" t="str">
        <f>IF('TSO500 Booking'!J79="","",'TSO500 Booking'!J79)</f>
        <v/>
      </c>
      <c r="D72" s="66" t="b">
        <f>IF(X72=DNA_Analyte,VLOOKUP(C72,'Samples Dilution + Norm'!$C$8:$E$103,3,FALSE),IF(X72=RNA_Analyte,VLOOKUP('TSO500 Script'!C72,'Samples Dilution + Norm'!$S$8:$U$103,3,FALSE)))</f>
        <v>0</v>
      </c>
      <c r="E72" s="302" t="b">
        <f>IF(X72='Samples Dilution + Norm'!$A$2,VLOOKUP('TSO500 Script'!C72,'TSO500 Script'!$AJ$2:$AM$97,2,FALSE),IF('TSO500 Script'!X72='Samples Dilution + Norm'!$Q$2,VLOOKUP('TSO500 Script'!C72,'TSO500 Script'!AP72:AS167,2,FALSE)))</f>
        <v>0</v>
      </c>
      <c r="F72" s="202" t="b">
        <f>IF(X72='Samples Dilution + Norm'!$A$2,VLOOKUP('TSO500 Script'!C72,'TSO500 Script'!$AJ$2:$AM$97,3,FALSE),IF('TSO500 Script'!X72='Samples Dilution + Norm'!$Q$2,VLOOKUP('TSO500 Script'!C72,'TSO500 Script'!AP72:AS167,3,FALSE)))</f>
        <v>0</v>
      </c>
      <c r="G72" s="71" t="str">
        <f>CONCATENATE('TSO500 Booking'!A79,'TSO500 Booking'!B79)</f>
        <v/>
      </c>
      <c r="H72" s="196" t="b">
        <f t="shared" si="52"/>
        <v>0</v>
      </c>
      <c r="I72" s="199" t="str">
        <f t="shared" si="53"/>
        <v/>
      </c>
      <c r="J72" s="362" t="e">
        <f t="shared" si="68"/>
        <v>#N/A</v>
      </c>
      <c r="K72" s="362" t="e">
        <f t="shared" si="69"/>
        <v>#N/A</v>
      </c>
      <c r="L72" s="363">
        <f t="shared" si="54"/>
        <v>0</v>
      </c>
      <c r="M72" s="329">
        <f t="shared" si="55"/>
        <v>0</v>
      </c>
      <c r="N72" s="328" t="b">
        <f t="shared" si="56"/>
        <v>0</v>
      </c>
      <c r="O72" s="330" t="b">
        <f t="shared" si="57"/>
        <v>0</v>
      </c>
      <c r="P72" s="202" t="str">
        <f t="shared" ca="1" si="58"/>
        <v/>
      </c>
      <c r="Q72" s="202" t="str">
        <f t="shared" ca="1" si="59"/>
        <v/>
      </c>
      <c r="R72" s="67" t="s">
        <v>216</v>
      </c>
      <c r="S72" s="335">
        <v>1</v>
      </c>
      <c r="T72" s="202" t="b">
        <f>IF(X72=DNA_Analyte,VLOOKUP(C72,'Samples Dilution + Norm'!$C$8:$M$103,11,FALSE),IF(X72=RNA_Analyte,VLOOKUP('TSO500 Script'!C72,'Samples Dilution + Norm'!$S$8:$Z$103,8,FALSE)))</f>
        <v>0</v>
      </c>
      <c r="U72" s="196" t="str">
        <f>'TSO500 Booking'!$I$3</f>
        <v>Plate B</v>
      </c>
      <c r="V72" s="195" t="str">
        <f>IF(G72="","",INDEX(Index_sequences[Index plate well],MATCH(V71,Index_sequences[Index plate well],0)+1,1))</f>
        <v/>
      </c>
      <c r="W72" s="68" t="e">
        <f>INDEX(Index_sequences[[#All],[Index Primer]],MATCH(('TSO500 Script'!U72&amp;"_"&amp;'TSO500 Script'!V72),Index_sequences[[#All],[Plate_well]],0))</f>
        <v>#N/A</v>
      </c>
      <c r="X72" s="68" t="str">
        <f>IF(NOT(G72=""),'TSO500 Booking'!H79,"")</f>
        <v/>
      </c>
      <c r="Y72" s="72"/>
      <c r="Z72" s="72" t="s">
        <v>676</v>
      </c>
      <c r="AA72" s="327" t="str">
        <f t="array" aca="1" ref="AA72" ca="1">IF(ROW()-ROW($AA$2:$AA$97)+1&gt;ROWS($AC$2:$AC$97)-
COUNTBLANK($AC$2:$AC$97),"",INDIRECT(ADDRESS(SMALL(
(IF($AC$2:$AC$97&lt;&gt;"",ROW($AC$2:$AC$97),ROW()+ROWS($AC$2:$AC$97))),
ROW()-ROW($AA$2:$AA$97)+1),COLUMN($C$2:$C$97),4)))</f>
        <v/>
      </c>
      <c r="AB72" t="str">
        <f t="array" aca="1" ref="AB72" ca="1">IF(ROW()-ROW($AB$2:$AB$97)+1&gt;ROWS($AD$2:$AD$97)-
COUNTBLANK($AD$2:$AD$97),"",INDIRECT(ADDRESS(SMALL(
(IF($AD$2:$AD$97&lt;&gt;"",ROW($AD$2:$AD$97),ROW()+ROWS($AD$2:$AD$97))),
ROW()-ROW($AB$2:$AB$97)+1),COLUMN($C$2:$C$97),4)))</f>
        <v/>
      </c>
      <c r="AC72" t="str">
        <f t="shared" si="60"/>
        <v/>
      </c>
      <c r="AD72" t="str">
        <f t="shared" si="61"/>
        <v/>
      </c>
      <c r="AE72" t="str">
        <f t="shared" si="62"/>
        <v/>
      </c>
      <c r="AI72" s="38" t="str">
        <f ca="1">IF(COUNTIF($AB$2:AB72,AB72)=1,AB72,"")</f>
        <v/>
      </c>
      <c r="AJ72" s="237" t="str">
        <f t="array" aca="1" ref="AJ72" ca="1">IF(ROW()-ROW($AJ$2:$AJ$97)+1&gt;ROWS($AI$2:$AI$97)-
COUNTBLANK($AI$2:$AI$97),"",INDIRECT(ADDRESS(SMALL(
(IF($AI$2:$AI$97&lt;&gt;"",ROW($AI$2:$AI$97),ROW()+ROWS($AI$2:$AI$97))),
ROW()-ROW($AJ$2:$AJ$97)+1),COLUMN($AI$2:$AI$97),4)))</f>
        <v/>
      </c>
      <c r="AK72" s="275" t="s">
        <v>567</v>
      </c>
      <c r="AL72" s="276" t="str">
        <f t="shared" ca="1" si="51"/>
        <v/>
      </c>
      <c r="AM72" s="267" t="str">
        <f t="shared" ca="1" si="70"/>
        <v>_C6</v>
      </c>
      <c r="AO72" s="38" t="str">
        <f ca="1">IF(COUNTIF($AA$2:AA72,AA72)=1,AA72,"")</f>
        <v/>
      </c>
      <c r="AP72" s="39" t="str">
        <f t="array" aca="1" ref="AP72" ca="1">IF(ROW()-ROW($AP$2:$AP$97)+1&gt;ROWS($AO$2:$AO$97)-
COUNTBLANK($AO$2:$AO$97),"",INDIRECT(ADDRESS(SMALL(
(IF($AO$2:$AO$97&lt;&gt;"",ROW($AO$2:$AO$97),ROW()+ROWS($AO$2:$AO$97))),
ROW()-ROW($AP$2:$AP$97)+1),COLUMN($AO$2:$AO$97),4)))</f>
        <v/>
      </c>
      <c r="AQ72" s="275" t="s">
        <v>567</v>
      </c>
      <c r="AR72" s="276" t="str">
        <f t="shared" ca="1" si="50"/>
        <v/>
      </c>
      <c r="AS72" s="267" t="str">
        <f t="shared" ca="1" si="71"/>
        <v>_C6</v>
      </c>
      <c r="AU72" s="308" t="e">
        <f>VLOOKUP(D72,'TSO500 Booking'!$AK$3:$AN$7,2,TRUE)</f>
        <v>#N/A</v>
      </c>
      <c r="AV72" s="309" t="e">
        <f>VLOOKUP(D72,'TSO500 Booking'!$AK$3:$AN$7,3,TRUE)</f>
        <v>#N/A</v>
      </c>
      <c r="AW72" s="309" t="e">
        <f>VLOOKUP(D72,'TSO500 Booking'!$AK$3:$AN$7,4,TRUE)</f>
        <v>#N/A</v>
      </c>
      <c r="AX72" s="310" t="e">
        <f t="shared" si="72"/>
        <v>#N/A</v>
      </c>
      <c r="BC72" s="308" t="s">
        <v>676</v>
      </c>
      <c r="BD72" s="309" t="s">
        <v>1386</v>
      </c>
      <c r="BE72" s="310" t="s">
        <v>553</v>
      </c>
      <c r="BF72" s="308" t="str">
        <f t="shared" ca="1" si="73"/>
        <v/>
      </c>
      <c r="BG72" s="31" t="str">
        <f t="shared" ca="1" si="74"/>
        <v/>
      </c>
      <c r="BH72" s="31" t="str">
        <f t="shared" ca="1" si="75"/>
        <v/>
      </c>
      <c r="BI72" s="87" t="str">
        <f t="shared" ca="1" si="76"/>
        <v/>
      </c>
      <c r="BJ72" s="308" t="str">
        <f t="shared" ca="1" si="77"/>
        <v/>
      </c>
      <c r="BK72" s="86" t="str">
        <f t="shared" ca="1" si="78"/>
        <v/>
      </c>
      <c r="BL72" s="309" t="str">
        <f t="shared" ca="1" si="79"/>
        <v/>
      </c>
      <c r="BM72" s="32" t="str">
        <f t="shared" ca="1" si="80"/>
        <v/>
      </c>
      <c r="BN72" s="322" t="str">
        <f t="shared" ca="1" si="63"/>
        <v/>
      </c>
      <c r="BT72" t="str">
        <f t="shared" si="64"/>
        <v/>
      </c>
      <c r="BU72" t="str">
        <f t="shared" si="65"/>
        <v/>
      </c>
      <c r="BV72" t="str">
        <f t="shared" si="66"/>
        <v/>
      </c>
      <c r="BW72" t="e">
        <f>INDEX(Index_sequences[[#All],[i7 Index Name]],MATCH('TSO500 Script'!W72,Index_sequences[[#All],[Index Primer]],0))</f>
        <v>#N/A</v>
      </c>
      <c r="BX72" t="e">
        <f>INDEX(Index_sequences[[#All],[i7 Bases for Sample Sheet]],MATCH('TSO500 Script'!W72,Index_sequences[[#All],[Index Primer]],0))</f>
        <v>#N/A</v>
      </c>
      <c r="BY72" t="e">
        <f>INDEX(Index_sequences[[#All],[i5 Index Name]],MATCH('TSO500 Script'!W72,Index_sequences[[#All],[Index Primer]],0))</f>
        <v>#N/A</v>
      </c>
      <c r="BZ72" t="e">
        <f>INDEX(Index_sequences[[#All],[i5 Bases for Sample Sheet NovaSeq 6000 with v1.0 reagent kits, MiSeq, HiSeq 2000/2500, NextSeq 2000 (Sample Sheet v2)]],MATCH('TSO500 Script'!W72,Index_sequences[[#All],[Index Primer]],0))</f>
        <v>#N/A</v>
      </c>
      <c r="CA72" t="e">
        <f>INDEX(Index_sequences[[#All],[i5 Bases for Sample Sheet iSeq, NovaSeq 6000 with v1.5 reagent kits, MiniSeq, NextSeq 500/550, HiSeq 3000/4000/X, NextSeq 2000 (Sample Sheet v1)]],MATCH('TSO500 Script'!W72,Index_sequences[[#All],[Index Primer]],0))</f>
        <v>#N/A</v>
      </c>
      <c r="CB72" t="str">
        <f t="shared" si="81"/>
        <v/>
      </c>
      <c r="CC72" t="e">
        <f t="shared" si="67"/>
        <v>#N/A</v>
      </c>
    </row>
    <row r="73" spans="1:81" ht="15.75" thickBot="1" x14ac:dyDescent="0.3">
      <c r="A73" s="65" t="str">
        <f>IF(NOT(G73=""),MID('TSO500 Booking'!I80,3,7),"")</f>
        <v/>
      </c>
      <c r="B73" t="str">
        <f>CONCATENATE(LEFT('TSO500 Booking'!C80),LEFT('TSO500 Booking'!D80))</f>
        <v/>
      </c>
      <c r="C73" s="73" t="str">
        <f>IF('TSO500 Booking'!J80="","",'TSO500 Booking'!J80)</f>
        <v/>
      </c>
      <c r="D73" s="66" t="b">
        <f>IF(X73=DNA_Analyte,VLOOKUP(C73,'Samples Dilution + Norm'!$C$8:$E$103,3,FALSE),IF(X73=RNA_Analyte,VLOOKUP('TSO500 Script'!C73,'Samples Dilution + Norm'!$S$8:$U$103,3,FALSE)))</f>
        <v>0</v>
      </c>
      <c r="E73" s="302" t="b">
        <f>IF(X73='Samples Dilution + Norm'!$A$2,VLOOKUP('TSO500 Script'!C73,'TSO500 Script'!$AJ$2:$AM$97,2,FALSE),IF('TSO500 Script'!X73='Samples Dilution + Norm'!$Q$2,VLOOKUP('TSO500 Script'!C73,'TSO500 Script'!AP73:AS168,2,FALSE)))</f>
        <v>0</v>
      </c>
      <c r="F73" s="202" t="b">
        <f>IF(X73='Samples Dilution + Norm'!$A$2,VLOOKUP('TSO500 Script'!C73,'TSO500 Script'!$AJ$2:$AM$97,3,FALSE),IF('TSO500 Script'!X73='Samples Dilution + Norm'!$Q$2,VLOOKUP('TSO500 Script'!C73,'TSO500 Script'!AP73:AS168,3,FALSE)))</f>
        <v>0</v>
      </c>
      <c r="G73" s="71" t="str">
        <f>CONCATENATE('TSO500 Booking'!A80,'TSO500 Booking'!B80)</f>
        <v/>
      </c>
      <c r="H73" s="196" t="b">
        <f t="shared" si="52"/>
        <v>0</v>
      </c>
      <c r="I73" s="199" t="str">
        <f t="shared" si="53"/>
        <v/>
      </c>
      <c r="J73" s="362" t="e">
        <f t="shared" si="68"/>
        <v>#N/A</v>
      </c>
      <c r="K73" s="362" t="e">
        <f t="shared" si="69"/>
        <v>#N/A</v>
      </c>
      <c r="L73" s="363">
        <f t="shared" si="54"/>
        <v>0</v>
      </c>
      <c r="M73" s="329">
        <f t="shared" si="55"/>
        <v>0</v>
      </c>
      <c r="N73" s="328" t="b">
        <f t="shared" si="56"/>
        <v>0</v>
      </c>
      <c r="O73" s="330" t="b">
        <f t="shared" si="57"/>
        <v>0</v>
      </c>
      <c r="P73" s="202" t="str">
        <f t="shared" ca="1" si="58"/>
        <v/>
      </c>
      <c r="Q73" s="202" t="str">
        <f t="shared" ca="1" si="59"/>
        <v/>
      </c>
      <c r="R73" s="67" t="s">
        <v>216</v>
      </c>
      <c r="S73" s="335">
        <v>1</v>
      </c>
      <c r="T73" s="202" t="b">
        <f>IF(X73=DNA_Analyte,VLOOKUP(C73,'Samples Dilution + Norm'!$C$8:$M$103,11,FALSE),IF(X73=RNA_Analyte,VLOOKUP('TSO500 Script'!C73,'Samples Dilution + Norm'!$S$8:$Z$103,8,FALSE)))</f>
        <v>0</v>
      </c>
      <c r="U73" s="196" t="str">
        <f>'TSO500 Booking'!$I$3</f>
        <v>Plate B</v>
      </c>
      <c r="V73" s="195" t="str">
        <f>IF(G73="","",INDEX(Index_sequences[Index plate well],MATCH(V72,Index_sequences[Index plate well],0)+1,1))</f>
        <v/>
      </c>
      <c r="W73" s="68" t="e">
        <f>INDEX(Index_sequences[[#All],[Index Primer]],MATCH(('TSO500 Script'!U73&amp;"_"&amp;'TSO500 Script'!V73),Index_sequences[[#All],[Plate_well]],0))</f>
        <v>#N/A</v>
      </c>
      <c r="X73" s="68" t="str">
        <f>IF(NOT(G73=""),'TSO500 Booking'!H80,"")</f>
        <v/>
      </c>
      <c r="Y73" s="72"/>
      <c r="Z73" s="72" t="s">
        <v>680</v>
      </c>
      <c r="AA73" s="327" t="str">
        <f t="array" aca="1" ref="AA73" ca="1">IF(ROW()-ROW($AA$2:$AA$97)+1&gt;ROWS($AC$2:$AC$97)-
COUNTBLANK($AC$2:$AC$97),"",INDIRECT(ADDRESS(SMALL(
(IF($AC$2:$AC$97&lt;&gt;"",ROW($AC$2:$AC$97),ROW()+ROWS($AC$2:$AC$97))),
ROW()-ROW($AA$2:$AA$97)+1),COLUMN($C$2:$C$97),4)))</f>
        <v/>
      </c>
      <c r="AB73" t="str">
        <f t="array" aca="1" ref="AB73" ca="1">IF(ROW()-ROW($AB$2:$AB$97)+1&gt;ROWS($AD$2:$AD$97)-
COUNTBLANK($AD$2:$AD$97),"",INDIRECT(ADDRESS(SMALL(
(IF($AD$2:$AD$97&lt;&gt;"",ROW($AD$2:$AD$97),ROW()+ROWS($AD$2:$AD$97))),
ROW()-ROW($AB$2:$AB$97)+1),COLUMN($C$2:$C$97),4)))</f>
        <v/>
      </c>
      <c r="AC73" t="str">
        <f t="shared" si="60"/>
        <v/>
      </c>
      <c r="AD73" t="str">
        <f t="shared" si="61"/>
        <v/>
      </c>
      <c r="AE73" t="str">
        <f t="shared" si="62"/>
        <v/>
      </c>
      <c r="AI73" s="38" t="str">
        <f ca="1">IF(COUNTIF($AB$2:AB73,AB73)=1,AB73,"")</f>
        <v/>
      </c>
      <c r="AJ73" s="237" t="str">
        <f t="array" aca="1" ref="AJ73" ca="1">IF(ROW()-ROW($AJ$2:$AJ$97)+1&gt;ROWS($AI$2:$AI$97)-
COUNTBLANK($AI$2:$AI$97),"",INDIRECT(ADDRESS(SMALL(
(IF($AI$2:$AI$97&lt;&gt;"",ROW($AI$2:$AI$97),ROW()+ROWS($AI$2:$AI$97))),
ROW()-ROW($AJ$2:$AJ$97)+1),COLUMN($AI$2:$AI$97),4)))</f>
        <v/>
      </c>
      <c r="AK73" s="268" t="s">
        <v>571</v>
      </c>
      <c r="AL73" s="269" t="str">
        <f t="shared" ca="1" si="51"/>
        <v/>
      </c>
      <c r="AM73" s="270" t="str">
        <f t="shared" ca="1" si="70"/>
        <v>_D6</v>
      </c>
      <c r="AO73" s="38" t="str">
        <f ca="1">IF(COUNTIF($AA$2:AA73,AA73)=1,AA73,"")</f>
        <v/>
      </c>
      <c r="AP73" s="39" t="str">
        <f t="array" aca="1" ref="AP73" ca="1">IF(ROW()-ROW($AP$2:$AP$97)+1&gt;ROWS($AO$2:$AO$97)-
COUNTBLANK($AO$2:$AO$97),"",INDIRECT(ADDRESS(SMALL(
(IF($AO$2:$AO$97&lt;&gt;"",ROW($AO$2:$AO$97),ROW()+ROWS($AO$2:$AO$97))),
ROW()-ROW($AP$2:$AP$97)+1),COLUMN($AO$2:$AO$97),4)))</f>
        <v/>
      </c>
      <c r="AQ73" s="268" t="s">
        <v>571</v>
      </c>
      <c r="AR73" s="269" t="str">
        <f t="shared" ca="1" si="50"/>
        <v/>
      </c>
      <c r="AS73" s="270" t="str">
        <f t="shared" ca="1" si="71"/>
        <v>_D6</v>
      </c>
      <c r="AU73" s="308" t="e">
        <f>VLOOKUP(D73,'TSO500 Booking'!$AK$3:$AN$7,2,TRUE)</f>
        <v>#N/A</v>
      </c>
      <c r="AV73" s="309" t="e">
        <f>VLOOKUP(D73,'TSO500 Booking'!$AK$3:$AN$7,3,TRUE)</f>
        <v>#N/A</v>
      </c>
      <c r="AW73" s="309" t="e">
        <f>VLOOKUP(D73,'TSO500 Booking'!$AK$3:$AN$7,4,TRUE)</f>
        <v>#N/A</v>
      </c>
      <c r="AX73" s="310" t="e">
        <f t="shared" si="72"/>
        <v>#N/A</v>
      </c>
      <c r="BC73" s="308" t="s">
        <v>680</v>
      </c>
      <c r="BD73" s="309" t="s">
        <v>1386</v>
      </c>
      <c r="BE73" s="310" t="s">
        <v>557</v>
      </c>
      <c r="BF73" s="308" t="str">
        <f t="shared" ca="1" si="73"/>
        <v/>
      </c>
      <c r="BG73" s="31" t="str">
        <f t="shared" ca="1" si="74"/>
        <v/>
      </c>
      <c r="BH73" s="31" t="str">
        <f t="shared" ca="1" si="75"/>
        <v/>
      </c>
      <c r="BI73" s="87" t="str">
        <f t="shared" ca="1" si="76"/>
        <v/>
      </c>
      <c r="BJ73" s="308" t="str">
        <f t="shared" ca="1" si="77"/>
        <v/>
      </c>
      <c r="BK73" s="86" t="str">
        <f t="shared" ca="1" si="78"/>
        <v/>
      </c>
      <c r="BL73" s="309" t="str">
        <f t="shared" ca="1" si="79"/>
        <v/>
      </c>
      <c r="BM73" s="32" t="str">
        <f t="shared" ca="1" si="80"/>
        <v/>
      </c>
      <c r="BN73" s="322" t="str">
        <f t="shared" ca="1" si="63"/>
        <v/>
      </c>
      <c r="BT73" t="str">
        <f t="shared" si="64"/>
        <v/>
      </c>
      <c r="BU73" t="str">
        <f t="shared" si="65"/>
        <v/>
      </c>
      <c r="BV73" t="str">
        <f t="shared" si="66"/>
        <v/>
      </c>
      <c r="BW73" t="e">
        <f>INDEX(Index_sequences[[#All],[i7 Index Name]],MATCH('TSO500 Script'!W73,Index_sequences[[#All],[Index Primer]],0))</f>
        <v>#N/A</v>
      </c>
      <c r="BX73" t="e">
        <f>INDEX(Index_sequences[[#All],[i7 Bases for Sample Sheet]],MATCH('TSO500 Script'!W73,Index_sequences[[#All],[Index Primer]],0))</f>
        <v>#N/A</v>
      </c>
      <c r="BY73" t="e">
        <f>INDEX(Index_sequences[[#All],[i5 Index Name]],MATCH('TSO500 Script'!W73,Index_sequences[[#All],[Index Primer]],0))</f>
        <v>#N/A</v>
      </c>
      <c r="BZ73" t="e">
        <f>INDEX(Index_sequences[[#All],[i5 Bases for Sample Sheet NovaSeq 6000 with v1.0 reagent kits, MiSeq, HiSeq 2000/2500, NextSeq 2000 (Sample Sheet v2)]],MATCH('TSO500 Script'!W73,Index_sequences[[#All],[Index Primer]],0))</f>
        <v>#N/A</v>
      </c>
      <c r="CA73" t="e">
        <f>INDEX(Index_sequences[[#All],[i5 Bases for Sample Sheet iSeq, NovaSeq 6000 with v1.5 reagent kits, MiniSeq, NextSeq 500/550, HiSeq 3000/4000/X, NextSeq 2000 (Sample Sheet v1)]],MATCH('TSO500 Script'!W73,Index_sequences[[#All],[Index Primer]],0))</f>
        <v>#N/A</v>
      </c>
      <c r="CB73" t="str">
        <f t="shared" si="81"/>
        <v/>
      </c>
      <c r="CC73" t="e">
        <f t="shared" si="67"/>
        <v>#N/A</v>
      </c>
    </row>
    <row r="74" spans="1:81" x14ac:dyDescent="0.25">
      <c r="A74" s="65" t="str">
        <f>IF(NOT(G74=""),MID('TSO500 Booking'!I81,3,7),"")</f>
        <v/>
      </c>
      <c r="B74" t="str">
        <f>CONCATENATE(LEFT('TSO500 Booking'!C81),LEFT('TSO500 Booking'!D81))</f>
        <v/>
      </c>
      <c r="C74" s="73" t="str">
        <f>IF('TSO500 Booking'!J81="","",'TSO500 Booking'!J81)</f>
        <v/>
      </c>
      <c r="D74" s="66" t="b">
        <f>IF(X74=DNA_Analyte,VLOOKUP(C74,'Samples Dilution + Norm'!$C$8:$E$103,3,FALSE),IF(X74=RNA_Analyte,VLOOKUP('TSO500 Script'!C74,'Samples Dilution + Norm'!$S$8:$U$103,3,FALSE)))</f>
        <v>0</v>
      </c>
      <c r="E74" s="302" t="b">
        <f>IF(X74='Samples Dilution + Norm'!$A$2,VLOOKUP('TSO500 Script'!C74,'TSO500 Script'!$AJ$2:$AM$97,2,FALSE),IF('TSO500 Script'!X74='Samples Dilution + Norm'!$Q$2,VLOOKUP('TSO500 Script'!C74,'TSO500 Script'!AP74:AS169,2,FALSE)))</f>
        <v>0</v>
      </c>
      <c r="F74" s="202" t="b">
        <f>IF(X74='Samples Dilution + Norm'!$A$2,VLOOKUP('TSO500 Script'!C74,'TSO500 Script'!$AJ$2:$AM$97,3,FALSE),IF('TSO500 Script'!X74='Samples Dilution + Norm'!$Q$2,VLOOKUP('TSO500 Script'!C74,'TSO500 Script'!AP74:AS169,3,FALSE)))</f>
        <v>0</v>
      </c>
      <c r="G74" s="71" t="str">
        <f>CONCATENATE('TSO500 Booking'!A81,'TSO500 Booking'!B81)</f>
        <v/>
      </c>
      <c r="H74" s="196" t="b">
        <f t="shared" si="52"/>
        <v>0</v>
      </c>
      <c r="I74" s="199" t="str">
        <f t="shared" si="53"/>
        <v/>
      </c>
      <c r="J74" s="362" t="e">
        <f t="shared" si="68"/>
        <v>#N/A</v>
      </c>
      <c r="K74" s="362" t="e">
        <f t="shared" si="69"/>
        <v>#N/A</v>
      </c>
      <c r="L74" s="363">
        <f t="shared" si="54"/>
        <v>0</v>
      </c>
      <c r="M74" s="329">
        <f t="shared" si="55"/>
        <v>0</v>
      </c>
      <c r="N74" s="328" t="b">
        <f t="shared" si="56"/>
        <v>0</v>
      </c>
      <c r="O74" s="330" t="b">
        <f t="shared" si="57"/>
        <v>0</v>
      </c>
      <c r="P74" s="202" t="str">
        <f t="shared" ca="1" si="58"/>
        <v/>
      </c>
      <c r="Q74" s="202" t="str">
        <f t="shared" ca="1" si="59"/>
        <v/>
      </c>
      <c r="R74" s="67" t="s">
        <v>216</v>
      </c>
      <c r="S74" s="335">
        <v>1</v>
      </c>
      <c r="T74" s="202" t="b">
        <f>IF(X74=DNA_Analyte,VLOOKUP(C74,'Samples Dilution + Norm'!$C$8:$M$103,11,FALSE),IF(X74=RNA_Analyte,VLOOKUP('TSO500 Script'!C74,'Samples Dilution + Norm'!$S$8:$Z$103,8,FALSE)))</f>
        <v>0</v>
      </c>
      <c r="U74" s="196" t="str">
        <f>'TSO500 Booking'!$I$3</f>
        <v>Plate B</v>
      </c>
      <c r="V74" s="195" t="str">
        <f>IF(G74="","",INDEX(Index_sequences[Index plate well],MATCH(V73,Index_sequences[Index plate well],0)+1,1))</f>
        <v/>
      </c>
      <c r="W74" s="68" t="e">
        <f>INDEX(Index_sequences[[#All],[Index Primer]],MATCH(('TSO500 Script'!U74&amp;"_"&amp;'TSO500 Script'!V74),Index_sequences[[#All],[Plate_well]],0))</f>
        <v>#N/A</v>
      </c>
      <c r="X74" s="68" t="str">
        <f>IF(NOT(G74=""),'TSO500 Booking'!H81,"")</f>
        <v/>
      </c>
      <c r="Y74" s="72"/>
      <c r="Z74" s="72" t="s">
        <v>684</v>
      </c>
      <c r="AA74" s="327" t="str">
        <f t="array" aca="1" ref="AA74" ca="1">IF(ROW()-ROW($AA$2:$AA$97)+1&gt;ROWS($AC$2:$AC$97)-
COUNTBLANK($AC$2:$AC$97),"",INDIRECT(ADDRESS(SMALL(
(IF($AC$2:$AC$97&lt;&gt;"",ROW($AC$2:$AC$97),ROW()+ROWS($AC$2:$AC$97))),
ROW()-ROW($AA$2:$AA$97)+1),COLUMN($C$2:$C$97),4)))</f>
        <v/>
      </c>
      <c r="AB74" t="str">
        <f t="array" aca="1" ref="AB74" ca="1">IF(ROW()-ROW($AB$2:$AB$97)+1&gt;ROWS($AD$2:$AD$97)-
COUNTBLANK($AD$2:$AD$97),"",INDIRECT(ADDRESS(SMALL(
(IF($AD$2:$AD$97&lt;&gt;"",ROW($AD$2:$AD$97),ROW()+ROWS($AD$2:$AD$97))),
ROW()-ROW($AB$2:$AB$97)+1),COLUMN($C$2:$C$97),4)))</f>
        <v/>
      </c>
      <c r="AC74" t="str">
        <f t="shared" si="60"/>
        <v/>
      </c>
      <c r="AD74" t="str">
        <f t="shared" si="61"/>
        <v/>
      </c>
      <c r="AE74" t="str">
        <f t="shared" si="62"/>
        <v/>
      </c>
      <c r="AI74" s="38" t="str">
        <f ca="1">IF(COUNTIF($AB$2:AB74,AB74)=1,AB74,"")</f>
        <v/>
      </c>
      <c r="AJ74" s="237" t="str">
        <f t="array" aca="1" ref="AJ74" ca="1">IF(ROW()-ROW($AJ$2:$AJ$97)+1&gt;ROWS($AI$2:$AI$97)-
COUNTBLANK($AI$2:$AI$97),"",INDIRECT(ADDRESS(SMALL(
(IF($AI$2:$AI$97&lt;&gt;"",ROW($AI$2:$AI$97),ROW()+ROWS($AI$2:$AI$97))),
ROW()-ROW($AJ$2:$AJ$97)+1),COLUMN($AI$2:$AI$97),4)))</f>
        <v/>
      </c>
      <c r="AK74" s="271" t="s">
        <v>215</v>
      </c>
      <c r="AL74" s="272" t="str">
        <f ca="1">IF(NOT(AJ74=""),"DNA Stock Plate 4","")</f>
        <v/>
      </c>
      <c r="AM74" s="264" t="str">
        <f t="shared" ca="1" si="70"/>
        <v>_A1</v>
      </c>
      <c r="AO74" s="38" t="str">
        <f ca="1">IF(COUNTIF($AA$2:AA74,AA74)=1,AA74,"")</f>
        <v/>
      </c>
      <c r="AP74" s="39" t="str">
        <f t="array" aca="1" ref="AP74" ca="1">IF(ROW()-ROW($AP$2:$AP$97)+1&gt;ROWS($AO$2:$AO$97)-
COUNTBLANK($AO$2:$AO$97),"",INDIRECT(ADDRESS(SMALL(
(IF($AO$2:$AO$97&lt;&gt;"",ROW($AO$2:$AO$97),ROW()+ROWS($AO$2:$AO$97))),
ROW()-ROW($AP$2:$AP$97)+1),COLUMN($AO$2:$AO$97),4)))</f>
        <v/>
      </c>
      <c r="AQ74" s="271" t="s">
        <v>215</v>
      </c>
      <c r="AR74" s="272" t="str">
        <f t="shared" ref="AR74:AR97" ca="1" si="82">IF(NOT(AP74=""),"RNA Stock Plate 4","")</f>
        <v/>
      </c>
      <c r="AS74" s="264" t="str">
        <f t="shared" ca="1" si="71"/>
        <v>_A1</v>
      </c>
      <c r="AU74" s="308" t="e">
        <f>VLOOKUP(D74,'TSO500 Booking'!$AK$3:$AN$7,2,TRUE)</f>
        <v>#N/A</v>
      </c>
      <c r="AV74" s="309" t="e">
        <f>VLOOKUP(D74,'TSO500 Booking'!$AK$3:$AN$7,3,TRUE)</f>
        <v>#N/A</v>
      </c>
      <c r="AW74" s="309" t="e">
        <f>VLOOKUP(D74,'TSO500 Booking'!$AK$3:$AN$7,4,TRUE)</f>
        <v>#N/A</v>
      </c>
      <c r="AX74" s="310" t="e">
        <f t="shared" si="72"/>
        <v>#N/A</v>
      </c>
      <c r="BC74" s="308" t="s">
        <v>684</v>
      </c>
      <c r="BD74" s="309" t="s">
        <v>1386</v>
      </c>
      <c r="BE74" s="310" t="s">
        <v>591</v>
      </c>
      <c r="BF74" s="308" t="str">
        <f t="shared" ca="1" si="73"/>
        <v/>
      </c>
      <c r="BG74" s="31" t="str">
        <f t="shared" ca="1" si="74"/>
        <v/>
      </c>
      <c r="BH74" s="31" t="str">
        <f t="shared" ca="1" si="75"/>
        <v/>
      </c>
      <c r="BI74" s="87" t="str">
        <f t="shared" ca="1" si="76"/>
        <v/>
      </c>
      <c r="BJ74" s="308" t="str">
        <f t="shared" ca="1" si="77"/>
        <v/>
      </c>
      <c r="BK74" s="86" t="str">
        <f t="shared" ca="1" si="78"/>
        <v/>
      </c>
      <c r="BL74" s="309" t="str">
        <f t="shared" ca="1" si="79"/>
        <v/>
      </c>
      <c r="BM74" s="32" t="str">
        <f t="shared" ca="1" si="80"/>
        <v/>
      </c>
      <c r="BN74" s="322" t="str">
        <f t="shared" ca="1" si="63"/>
        <v/>
      </c>
      <c r="BT74" t="str">
        <f t="shared" si="64"/>
        <v/>
      </c>
      <c r="BU74" t="str">
        <f t="shared" si="65"/>
        <v/>
      </c>
      <c r="BV74" t="str">
        <f t="shared" si="66"/>
        <v/>
      </c>
      <c r="BW74" t="e">
        <f>INDEX(Index_sequences[[#All],[i7 Index Name]],MATCH('TSO500 Script'!W74,Index_sequences[[#All],[Index Primer]],0))</f>
        <v>#N/A</v>
      </c>
      <c r="BX74" t="e">
        <f>INDEX(Index_sequences[[#All],[i7 Bases for Sample Sheet]],MATCH('TSO500 Script'!W74,Index_sequences[[#All],[Index Primer]],0))</f>
        <v>#N/A</v>
      </c>
      <c r="BY74" t="e">
        <f>INDEX(Index_sequences[[#All],[i5 Index Name]],MATCH('TSO500 Script'!W74,Index_sequences[[#All],[Index Primer]],0))</f>
        <v>#N/A</v>
      </c>
      <c r="BZ74" t="e">
        <f>INDEX(Index_sequences[[#All],[i5 Bases for Sample Sheet NovaSeq 6000 with v1.0 reagent kits, MiSeq, HiSeq 2000/2500, NextSeq 2000 (Sample Sheet v2)]],MATCH('TSO500 Script'!W74,Index_sequences[[#All],[Index Primer]],0))</f>
        <v>#N/A</v>
      </c>
      <c r="CA74" t="e">
        <f>INDEX(Index_sequences[[#All],[i5 Bases for Sample Sheet iSeq, NovaSeq 6000 with v1.5 reagent kits, MiniSeq, NextSeq 500/550, HiSeq 3000/4000/X, NextSeq 2000 (Sample Sheet v1)]],MATCH('TSO500 Script'!W74,Index_sequences[[#All],[Index Primer]],0))</f>
        <v>#N/A</v>
      </c>
      <c r="CB74" t="str">
        <f t="shared" si="81"/>
        <v/>
      </c>
      <c r="CC74" t="e">
        <f t="shared" si="67"/>
        <v>#N/A</v>
      </c>
    </row>
    <row r="75" spans="1:81" x14ac:dyDescent="0.25">
      <c r="A75" s="65" t="str">
        <f>IF(NOT(G75=""),MID('TSO500 Booking'!I82,3,7),"")</f>
        <v/>
      </c>
      <c r="B75" t="str">
        <f>CONCATENATE(LEFT('TSO500 Booking'!C82),LEFT('TSO500 Booking'!D82))</f>
        <v/>
      </c>
      <c r="C75" s="73" t="str">
        <f>IF('TSO500 Booking'!J82="","",'TSO500 Booking'!J82)</f>
        <v/>
      </c>
      <c r="D75" s="66" t="b">
        <f>IF(X75=DNA_Analyte,VLOOKUP(C75,'Samples Dilution + Norm'!$C$8:$E$103,3,FALSE),IF(X75=RNA_Analyte,VLOOKUP('TSO500 Script'!C75,'Samples Dilution + Norm'!$S$8:$U$103,3,FALSE)))</f>
        <v>0</v>
      </c>
      <c r="E75" s="302" t="b">
        <f>IF(X75='Samples Dilution + Norm'!$A$2,VLOOKUP('TSO500 Script'!C75,'TSO500 Script'!$AJ$2:$AM$97,2,FALSE),IF('TSO500 Script'!X75='Samples Dilution + Norm'!$Q$2,VLOOKUP('TSO500 Script'!C75,'TSO500 Script'!AP75:AS170,2,FALSE)))</f>
        <v>0</v>
      </c>
      <c r="F75" s="202" t="b">
        <f>IF(X75='Samples Dilution + Norm'!$A$2,VLOOKUP('TSO500 Script'!C75,'TSO500 Script'!$AJ$2:$AM$97,3,FALSE),IF('TSO500 Script'!X75='Samples Dilution + Norm'!$Q$2,VLOOKUP('TSO500 Script'!C75,'TSO500 Script'!AP75:AS170,3,FALSE)))</f>
        <v>0</v>
      </c>
      <c r="G75" s="71" t="str">
        <f>CONCATENATE('TSO500 Booking'!A82,'TSO500 Booking'!B82)</f>
        <v/>
      </c>
      <c r="H75" s="196" t="b">
        <f t="shared" si="52"/>
        <v>0</v>
      </c>
      <c r="I75" s="199" t="str">
        <f t="shared" si="53"/>
        <v/>
      </c>
      <c r="J75" s="362" t="e">
        <f t="shared" si="68"/>
        <v>#N/A</v>
      </c>
      <c r="K75" s="362" t="e">
        <f t="shared" si="69"/>
        <v>#N/A</v>
      </c>
      <c r="L75" s="363">
        <f t="shared" si="54"/>
        <v>0</v>
      </c>
      <c r="M75" s="329">
        <f t="shared" si="55"/>
        <v>0</v>
      </c>
      <c r="N75" s="328" t="b">
        <f t="shared" si="56"/>
        <v>0</v>
      </c>
      <c r="O75" s="330" t="b">
        <f t="shared" si="57"/>
        <v>0</v>
      </c>
      <c r="P75" s="202" t="str">
        <f t="shared" ca="1" si="58"/>
        <v/>
      </c>
      <c r="Q75" s="202" t="str">
        <f t="shared" ca="1" si="59"/>
        <v/>
      </c>
      <c r="R75" s="67" t="s">
        <v>216</v>
      </c>
      <c r="S75" s="335">
        <v>1</v>
      </c>
      <c r="T75" s="202" t="b">
        <f>IF(X75=DNA_Analyte,VLOOKUP(C75,'Samples Dilution + Norm'!$C$8:$M$103,11,FALSE),IF(X75=RNA_Analyte,VLOOKUP('TSO500 Script'!C75,'Samples Dilution + Norm'!$S$8:$Z$103,8,FALSE)))</f>
        <v>0</v>
      </c>
      <c r="U75" s="196" t="str">
        <f>'TSO500 Booking'!$I$3</f>
        <v>Plate B</v>
      </c>
      <c r="V75" s="195" t="str">
        <f>IF(G75="","",INDEX(Index_sequences[Index plate well],MATCH(V74,Index_sequences[Index plate well],0)+1,1))</f>
        <v/>
      </c>
      <c r="W75" s="68" t="e">
        <f>INDEX(Index_sequences[[#All],[Index Primer]],MATCH(('TSO500 Script'!U75&amp;"_"&amp;'TSO500 Script'!V75),Index_sequences[[#All],[Plate_well]],0))</f>
        <v>#N/A</v>
      </c>
      <c r="X75" s="68" t="str">
        <f>IF(NOT(G75=""),'TSO500 Booking'!H82,"")</f>
        <v/>
      </c>
      <c r="Y75" s="72"/>
      <c r="Z75" s="72" t="s">
        <v>688</v>
      </c>
      <c r="AA75" s="327" t="str">
        <f t="array" aca="1" ref="AA75" ca="1">IF(ROW()-ROW($AA$2:$AA$97)+1&gt;ROWS($AC$2:$AC$97)-
COUNTBLANK($AC$2:$AC$97),"",INDIRECT(ADDRESS(SMALL(
(IF($AC$2:$AC$97&lt;&gt;"",ROW($AC$2:$AC$97),ROW()+ROWS($AC$2:$AC$97))),
ROW()-ROW($AA$2:$AA$97)+1),COLUMN($C$2:$C$97),4)))</f>
        <v/>
      </c>
      <c r="AB75" t="str">
        <f t="array" aca="1" ref="AB75" ca="1">IF(ROW()-ROW($AB$2:$AB$97)+1&gt;ROWS($AD$2:$AD$97)-
COUNTBLANK($AD$2:$AD$97),"",INDIRECT(ADDRESS(SMALL(
(IF($AD$2:$AD$97&lt;&gt;"",ROW($AD$2:$AD$97),ROW()+ROWS($AD$2:$AD$97))),
ROW()-ROW($AB$2:$AB$97)+1),COLUMN($C$2:$C$97),4)))</f>
        <v/>
      </c>
      <c r="AC75" t="str">
        <f t="shared" si="60"/>
        <v/>
      </c>
      <c r="AD75" t="str">
        <f t="shared" si="61"/>
        <v/>
      </c>
      <c r="AE75" t="str">
        <f t="shared" si="62"/>
        <v/>
      </c>
      <c r="AI75" s="38" t="str">
        <f ca="1">IF(COUNTIF($AB$2:AB75,AB75)=1,AB75,"")</f>
        <v/>
      </c>
      <c r="AJ75" s="237" t="str">
        <f t="array" aca="1" ref="AJ75" ca="1">IF(ROW()-ROW($AJ$2:$AJ$97)+1&gt;ROWS($AI$2:$AI$97)-
COUNTBLANK($AI$2:$AI$97),"",INDIRECT(ADDRESS(SMALL(
(IF($AI$2:$AI$97&lt;&gt;"",ROW($AI$2:$AI$97),ROW()+ROWS($AI$2:$AI$97))),
ROW()-ROW($AJ$2:$AJ$97)+1),COLUMN($AI$2:$AI$97),4)))</f>
        <v/>
      </c>
      <c r="AK75" s="273" t="s">
        <v>332</v>
      </c>
      <c r="AL75" s="274" t="str">
        <f t="shared" ref="AL75:AL97" ca="1" si="83">IF(NOT(AJ75=""),"DNA Stock Plate 4","")</f>
        <v/>
      </c>
      <c r="AM75" s="267" t="str">
        <f t="shared" ca="1" si="70"/>
        <v>_B1</v>
      </c>
      <c r="AO75" s="38" t="str">
        <f ca="1">IF(COUNTIF($AA$2:AA75,AA75)=1,AA75,"")</f>
        <v/>
      </c>
      <c r="AP75" s="39" t="str">
        <f t="array" aca="1" ref="AP75" ca="1">IF(ROW()-ROW($AP$2:$AP$97)+1&gt;ROWS($AO$2:$AO$97)-
COUNTBLANK($AO$2:$AO$97),"",INDIRECT(ADDRESS(SMALL(
(IF($AO$2:$AO$97&lt;&gt;"",ROW($AO$2:$AO$97),ROW()+ROWS($AO$2:$AO$97))),
ROW()-ROW($AP$2:$AP$97)+1),COLUMN($AO$2:$AO$97),4)))</f>
        <v/>
      </c>
      <c r="AQ75" s="273" t="s">
        <v>332</v>
      </c>
      <c r="AR75" s="274" t="str">
        <f t="shared" ca="1" si="82"/>
        <v/>
      </c>
      <c r="AS75" s="267" t="str">
        <f t="shared" ca="1" si="71"/>
        <v>_B1</v>
      </c>
      <c r="AU75" s="308" t="e">
        <f>VLOOKUP(D75,'TSO500 Booking'!$AK$3:$AN$7,2,TRUE)</f>
        <v>#N/A</v>
      </c>
      <c r="AV75" s="309" t="e">
        <f>VLOOKUP(D75,'TSO500 Booking'!$AK$3:$AN$7,3,TRUE)</f>
        <v>#N/A</v>
      </c>
      <c r="AW75" s="309" t="e">
        <f>VLOOKUP(D75,'TSO500 Booking'!$AK$3:$AN$7,4,TRUE)</f>
        <v>#N/A</v>
      </c>
      <c r="AX75" s="310" t="e">
        <f t="shared" si="72"/>
        <v>#N/A</v>
      </c>
      <c r="BC75" s="308" t="s">
        <v>688</v>
      </c>
      <c r="BD75" s="309" t="s">
        <v>1386</v>
      </c>
      <c r="BE75" s="310" t="s">
        <v>595</v>
      </c>
      <c r="BF75" s="308" t="str">
        <f t="shared" ca="1" si="73"/>
        <v/>
      </c>
      <c r="BG75" s="31" t="str">
        <f t="shared" ca="1" si="74"/>
        <v/>
      </c>
      <c r="BH75" s="31" t="str">
        <f t="shared" ca="1" si="75"/>
        <v/>
      </c>
      <c r="BI75" s="87" t="str">
        <f t="shared" ca="1" si="76"/>
        <v/>
      </c>
      <c r="BJ75" s="308" t="str">
        <f t="shared" ca="1" si="77"/>
        <v/>
      </c>
      <c r="BK75" s="86" t="str">
        <f t="shared" ca="1" si="78"/>
        <v/>
      </c>
      <c r="BL75" s="309" t="str">
        <f t="shared" ca="1" si="79"/>
        <v/>
      </c>
      <c r="BM75" s="32" t="str">
        <f t="shared" ca="1" si="80"/>
        <v/>
      </c>
      <c r="BN75" s="322" t="str">
        <f t="shared" ca="1" si="63"/>
        <v/>
      </c>
      <c r="BT75" t="str">
        <f t="shared" si="64"/>
        <v/>
      </c>
      <c r="BU75" t="str">
        <f t="shared" si="65"/>
        <v/>
      </c>
      <c r="BV75" t="str">
        <f t="shared" si="66"/>
        <v/>
      </c>
      <c r="BW75" t="e">
        <f>INDEX(Index_sequences[[#All],[i7 Index Name]],MATCH('TSO500 Script'!W75,Index_sequences[[#All],[Index Primer]],0))</f>
        <v>#N/A</v>
      </c>
      <c r="BX75" t="e">
        <f>INDEX(Index_sequences[[#All],[i7 Bases for Sample Sheet]],MATCH('TSO500 Script'!W75,Index_sequences[[#All],[Index Primer]],0))</f>
        <v>#N/A</v>
      </c>
      <c r="BY75" t="e">
        <f>INDEX(Index_sequences[[#All],[i5 Index Name]],MATCH('TSO500 Script'!W75,Index_sequences[[#All],[Index Primer]],0))</f>
        <v>#N/A</v>
      </c>
      <c r="BZ75" t="e">
        <f>INDEX(Index_sequences[[#All],[i5 Bases for Sample Sheet NovaSeq 6000 with v1.0 reagent kits, MiSeq, HiSeq 2000/2500, NextSeq 2000 (Sample Sheet v2)]],MATCH('TSO500 Script'!W75,Index_sequences[[#All],[Index Primer]],0))</f>
        <v>#N/A</v>
      </c>
      <c r="CA75" t="e">
        <f>INDEX(Index_sequences[[#All],[i5 Bases for Sample Sheet iSeq, NovaSeq 6000 with v1.5 reagent kits, MiniSeq, NextSeq 500/550, HiSeq 3000/4000/X, NextSeq 2000 (Sample Sheet v1)]],MATCH('TSO500 Script'!W75,Index_sequences[[#All],[Index Primer]],0))</f>
        <v>#N/A</v>
      </c>
      <c r="CB75" t="str">
        <f t="shared" si="81"/>
        <v/>
      </c>
      <c r="CC75" t="e">
        <f t="shared" si="67"/>
        <v>#N/A</v>
      </c>
    </row>
    <row r="76" spans="1:81" x14ac:dyDescent="0.25">
      <c r="A76" s="65" t="str">
        <f>IF(NOT(G76=""),MID('TSO500 Booking'!I83,3,7),"")</f>
        <v/>
      </c>
      <c r="B76" t="str">
        <f>CONCATENATE(LEFT('TSO500 Booking'!C83),LEFT('TSO500 Booking'!D83))</f>
        <v/>
      </c>
      <c r="C76" s="73" t="str">
        <f>IF('TSO500 Booking'!J83="","",'TSO500 Booking'!J83)</f>
        <v/>
      </c>
      <c r="D76" s="66" t="b">
        <f>IF(X76=DNA_Analyte,VLOOKUP(C76,'Samples Dilution + Norm'!$C$8:$E$103,3,FALSE),IF(X76=RNA_Analyte,VLOOKUP('TSO500 Script'!C76,'Samples Dilution + Norm'!$S$8:$U$103,3,FALSE)))</f>
        <v>0</v>
      </c>
      <c r="E76" s="302" t="b">
        <f>IF(X76='Samples Dilution + Norm'!$A$2,VLOOKUP('TSO500 Script'!C76,'TSO500 Script'!$AJ$2:$AM$97,2,FALSE),IF('TSO500 Script'!X76='Samples Dilution + Norm'!$Q$2,VLOOKUP('TSO500 Script'!C76,'TSO500 Script'!AP76:AS171,2,FALSE)))</f>
        <v>0</v>
      </c>
      <c r="F76" s="202" t="b">
        <f>IF(X76='Samples Dilution + Norm'!$A$2,VLOOKUP('TSO500 Script'!C76,'TSO500 Script'!$AJ$2:$AM$97,3,FALSE),IF('TSO500 Script'!X76='Samples Dilution + Norm'!$Q$2,VLOOKUP('TSO500 Script'!C76,'TSO500 Script'!AP76:AS171,3,FALSE)))</f>
        <v>0</v>
      </c>
      <c r="G76" s="71" t="str">
        <f>CONCATENATE('TSO500 Booking'!A83,'TSO500 Booking'!B83)</f>
        <v/>
      </c>
      <c r="H76" s="196" t="b">
        <f t="shared" si="52"/>
        <v>0</v>
      </c>
      <c r="I76" s="199" t="str">
        <f t="shared" si="53"/>
        <v/>
      </c>
      <c r="J76" s="362" t="e">
        <f t="shared" si="68"/>
        <v>#N/A</v>
      </c>
      <c r="K76" s="362" t="e">
        <f t="shared" si="69"/>
        <v>#N/A</v>
      </c>
      <c r="L76" s="363">
        <f t="shared" si="54"/>
        <v>0</v>
      </c>
      <c r="M76" s="329">
        <f t="shared" si="55"/>
        <v>0</v>
      </c>
      <c r="N76" s="328" t="b">
        <f t="shared" si="56"/>
        <v>0</v>
      </c>
      <c r="O76" s="330" t="b">
        <f t="shared" si="57"/>
        <v>0</v>
      </c>
      <c r="P76" s="202" t="str">
        <f t="shared" ca="1" si="58"/>
        <v/>
      </c>
      <c r="Q76" s="202" t="str">
        <f t="shared" ca="1" si="59"/>
        <v/>
      </c>
      <c r="R76" s="67" t="s">
        <v>216</v>
      </c>
      <c r="S76" s="335">
        <v>1</v>
      </c>
      <c r="T76" s="202" t="b">
        <f>IF(X76=DNA_Analyte,VLOOKUP(C76,'Samples Dilution + Norm'!$C$8:$M$103,11,FALSE),IF(X76=RNA_Analyte,VLOOKUP('TSO500 Script'!C76,'Samples Dilution + Norm'!$S$8:$Z$103,8,FALSE)))</f>
        <v>0</v>
      </c>
      <c r="U76" s="196" t="str">
        <f>'TSO500 Booking'!$I$3</f>
        <v>Plate B</v>
      </c>
      <c r="V76" s="195" t="str">
        <f>IF(G76="","",INDEX(Index_sequences[Index plate well],MATCH(V75,Index_sequences[Index plate well],0)+1,1))</f>
        <v/>
      </c>
      <c r="W76" s="68" t="e">
        <f>INDEX(Index_sequences[[#All],[Index Primer]],MATCH(('TSO500 Script'!U76&amp;"_"&amp;'TSO500 Script'!V76),Index_sequences[[#All],[Plate_well]],0))</f>
        <v>#N/A</v>
      </c>
      <c r="X76" s="68" t="str">
        <f>IF(NOT(G76=""),'TSO500 Booking'!H83,"")</f>
        <v/>
      </c>
      <c r="Y76" s="72"/>
      <c r="Z76" s="72" t="s">
        <v>692</v>
      </c>
      <c r="AA76" s="327" t="str">
        <f t="array" aca="1" ref="AA76" ca="1">IF(ROW()-ROW($AA$2:$AA$97)+1&gt;ROWS($AC$2:$AC$97)-
COUNTBLANK($AC$2:$AC$97),"",INDIRECT(ADDRESS(SMALL(
(IF($AC$2:$AC$97&lt;&gt;"",ROW($AC$2:$AC$97),ROW()+ROWS($AC$2:$AC$97))),
ROW()-ROW($AA$2:$AA$97)+1),COLUMN($C$2:$C$97),4)))</f>
        <v/>
      </c>
      <c r="AB76" t="str">
        <f t="array" aca="1" ref="AB76" ca="1">IF(ROW()-ROW($AB$2:$AB$97)+1&gt;ROWS($AD$2:$AD$97)-
COUNTBLANK($AD$2:$AD$97),"",INDIRECT(ADDRESS(SMALL(
(IF($AD$2:$AD$97&lt;&gt;"",ROW($AD$2:$AD$97),ROW()+ROWS($AD$2:$AD$97))),
ROW()-ROW($AB$2:$AB$97)+1),COLUMN($C$2:$C$97),4)))</f>
        <v/>
      </c>
      <c r="AC76" t="str">
        <f t="shared" si="60"/>
        <v/>
      </c>
      <c r="AD76" t="str">
        <f t="shared" si="61"/>
        <v/>
      </c>
      <c r="AE76" t="str">
        <f t="shared" si="62"/>
        <v/>
      </c>
      <c r="AI76" s="38" t="str">
        <f ca="1">IF(COUNTIF($AB$2:AB76,AB76)=1,AB76,"")</f>
        <v/>
      </c>
      <c r="AJ76" s="237" t="str">
        <f t="array" aca="1" ref="AJ76" ca="1">IF(ROW()-ROW($AJ$2:$AJ$97)+1&gt;ROWS($AI$2:$AI$97)-
COUNTBLANK($AI$2:$AI$97),"",INDIRECT(ADDRESS(SMALL(
(IF($AI$2:$AI$97&lt;&gt;"",ROW($AI$2:$AI$97),ROW()+ROWS($AI$2:$AI$97))),
ROW()-ROW($AJ$2:$AJ$97)+1),COLUMN($AI$2:$AI$97),4)))</f>
        <v/>
      </c>
      <c r="AK76" s="273" t="s">
        <v>333</v>
      </c>
      <c r="AL76" s="274" t="str">
        <f t="shared" ca="1" si="83"/>
        <v/>
      </c>
      <c r="AM76" s="267" t="str">
        <f t="shared" ca="1" si="70"/>
        <v>_C1</v>
      </c>
      <c r="AO76" s="38" t="str">
        <f ca="1">IF(COUNTIF($AA$2:AA76,AA76)=1,AA76,"")</f>
        <v/>
      </c>
      <c r="AP76" s="39" t="str">
        <f t="array" aca="1" ref="AP76" ca="1">IF(ROW()-ROW($AP$2:$AP$97)+1&gt;ROWS($AO$2:$AO$97)-
COUNTBLANK($AO$2:$AO$97),"",INDIRECT(ADDRESS(SMALL(
(IF($AO$2:$AO$97&lt;&gt;"",ROW($AO$2:$AO$97),ROW()+ROWS($AO$2:$AO$97))),
ROW()-ROW($AP$2:$AP$97)+1),COLUMN($AO$2:$AO$97),4)))</f>
        <v/>
      </c>
      <c r="AQ76" s="273" t="s">
        <v>333</v>
      </c>
      <c r="AR76" s="274" t="str">
        <f t="shared" ca="1" si="82"/>
        <v/>
      </c>
      <c r="AS76" s="267" t="str">
        <f t="shared" ca="1" si="71"/>
        <v>_C1</v>
      </c>
      <c r="AU76" s="308" t="e">
        <f>VLOOKUP(D76,'TSO500 Booking'!$AK$3:$AN$7,2,TRUE)</f>
        <v>#N/A</v>
      </c>
      <c r="AV76" s="309" t="e">
        <f>VLOOKUP(D76,'TSO500 Booking'!$AK$3:$AN$7,3,TRUE)</f>
        <v>#N/A</v>
      </c>
      <c r="AW76" s="309" t="e">
        <f>VLOOKUP(D76,'TSO500 Booking'!$AK$3:$AN$7,4,TRUE)</f>
        <v>#N/A</v>
      </c>
      <c r="AX76" s="310" t="e">
        <f t="shared" si="72"/>
        <v>#N/A</v>
      </c>
      <c r="BC76" s="308" t="s">
        <v>692</v>
      </c>
      <c r="BD76" s="309" t="s">
        <v>1386</v>
      </c>
      <c r="BE76" s="310" t="s">
        <v>599</v>
      </c>
      <c r="BF76" s="308" t="str">
        <f t="shared" ca="1" si="73"/>
        <v/>
      </c>
      <c r="BG76" s="31" t="str">
        <f t="shared" ca="1" si="74"/>
        <v/>
      </c>
      <c r="BH76" s="31" t="str">
        <f t="shared" ca="1" si="75"/>
        <v/>
      </c>
      <c r="BI76" s="87" t="str">
        <f t="shared" ca="1" si="76"/>
        <v/>
      </c>
      <c r="BJ76" s="308" t="str">
        <f t="shared" ca="1" si="77"/>
        <v/>
      </c>
      <c r="BK76" s="86" t="str">
        <f t="shared" ca="1" si="78"/>
        <v/>
      </c>
      <c r="BL76" s="309" t="str">
        <f t="shared" ca="1" si="79"/>
        <v/>
      </c>
      <c r="BM76" s="32" t="str">
        <f t="shared" ca="1" si="80"/>
        <v/>
      </c>
      <c r="BN76" s="322" t="str">
        <f t="shared" ca="1" si="63"/>
        <v/>
      </c>
      <c r="BT76" t="str">
        <f t="shared" si="64"/>
        <v/>
      </c>
      <c r="BU76" t="str">
        <f t="shared" si="65"/>
        <v/>
      </c>
      <c r="BV76" t="str">
        <f t="shared" si="66"/>
        <v/>
      </c>
      <c r="BW76" t="e">
        <f>INDEX(Index_sequences[[#All],[i7 Index Name]],MATCH('TSO500 Script'!W76,Index_sequences[[#All],[Index Primer]],0))</f>
        <v>#N/A</v>
      </c>
      <c r="BX76" t="e">
        <f>INDEX(Index_sequences[[#All],[i7 Bases for Sample Sheet]],MATCH('TSO500 Script'!W76,Index_sequences[[#All],[Index Primer]],0))</f>
        <v>#N/A</v>
      </c>
      <c r="BY76" t="e">
        <f>INDEX(Index_sequences[[#All],[i5 Index Name]],MATCH('TSO500 Script'!W76,Index_sequences[[#All],[Index Primer]],0))</f>
        <v>#N/A</v>
      </c>
      <c r="BZ76" t="e">
        <f>INDEX(Index_sequences[[#All],[i5 Bases for Sample Sheet NovaSeq 6000 with v1.0 reagent kits, MiSeq, HiSeq 2000/2500, NextSeq 2000 (Sample Sheet v2)]],MATCH('TSO500 Script'!W76,Index_sequences[[#All],[Index Primer]],0))</f>
        <v>#N/A</v>
      </c>
      <c r="CA76" t="e">
        <f>INDEX(Index_sequences[[#All],[i5 Bases for Sample Sheet iSeq, NovaSeq 6000 with v1.5 reagent kits, MiniSeq, NextSeq 500/550, HiSeq 3000/4000/X, NextSeq 2000 (Sample Sheet v1)]],MATCH('TSO500 Script'!W76,Index_sequences[[#All],[Index Primer]],0))</f>
        <v>#N/A</v>
      </c>
      <c r="CB76" t="str">
        <f t="shared" si="81"/>
        <v/>
      </c>
      <c r="CC76" t="e">
        <f t="shared" si="67"/>
        <v>#N/A</v>
      </c>
    </row>
    <row r="77" spans="1:81" x14ac:dyDescent="0.25">
      <c r="A77" s="65" t="str">
        <f>IF(NOT(G77=""),MID('TSO500 Booking'!I84,3,7),"")</f>
        <v/>
      </c>
      <c r="B77" t="str">
        <f>CONCATENATE(LEFT('TSO500 Booking'!C84),LEFT('TSO500 Booking'!D84))</f>
        <v/>
      </c>
      <c r="C77" s="73" t="str">
        <f>IF('TSO500 Booking'!J84="","",'TSO500 Booking'!J84)</f>
        <v/>
      </c>
      <c r="D77" s="66" t="b">
        <f>IF(X77=DNA_Analyte,VLOOKUP(C77,'Samples Dilution + Norm'!$C$8:$E$103,3,FALSE),IF(X77=RNA_Analyte,VLOOKUP('TSO500 Script'!C77,'Samples Dilution + Norm'!$S$8:$U$103,3,FALSE)))</f>
        <v>0</v>
      </c>
      <c r="E77" s="302" t="b">
        <f>IF(X77='Samples Dilution + Norm'!$A$2,VLOOKUP('TSO500 Script'!C77,'TSO500 Script'!$AJ$2:$AM$97,2,FALSE),IF('TSO500 Script'!X77='Samples Dilution + Norm'!$Q$2,VLOOKUP('TSO500 Script'!C77,'TSO500 Script'!AP77:AS172,2,FALSE)))</f>
        <v>0</v>
      </c>
      <c r="F77" s="202" t="b">
        <f>IF(X77='Samples Dilution + Norm'!$A$2,VLOOKUP('TSO500 Script'!C77,'TSO500 Script'!$AJ$2:$AM$97,3,FALSE),IF('TSO500 Script'!X77='Samples Dilution + Norm'!$Q$2,VLOOKUP('TSO500 Script'!C77,'TSO500 Script'!AP77:AS172,3,FALSE)))</f>
        <v>0</v>
      </c>
      <c r="G77" s="71" t="str">
        <f>CONCATENATE('TSO500 Booking'!A84,'TSO500 Booking'!B84)</f>
        <v/>
      </c>
      <c r="H77" s="196" t="b">
        <f t="shared" si="52"/>
        <v>0</v>
      </c>
      <c r="I77" s="199" t="str">
        <f t="shared" si="53"/>
        <v/>
      </c>
      <c r="J77" s="362" t="e">
        <f t="shared" si="68"/>
        <v>#N/A</v>
      </c>
      <c r="K77" s="362" t="e">
        <f t="shared" si="69"/>
        <v>#N/A</v>
      </c>
      <c r="L77" s="363">
        <f t="shared" si="54"/>
        <v>0</v>
      </c>
      <c r="M77" s="329">
        <f t="shared" si="55"/>
        <v>0</v>
      </c>
      <c r="N77" s="328" t="b">
        <f t="shared" si="56"/>
        <v>0</v>
      </c>
      <c r="O77" s="330" t="b">
        <f t="shared" si="57"/>
        <v>0</v>
      </c>
      <c r="P77" s="202" t="str">
        <f t="shared" ca="1" si="58"/>
        <v/>
      </c>
      <c r="Q77" s="202" t="str">
        <f t="shared" ca="1" si="59"/>
        <v/>
      </c>
      <c r="R77" s="67" t="s">
        <v>216</v>
      </c>
      <c r="S77" s="335">
        <v>1</v>
      </c>
      <c r="T77" s="202" t="b">
        <f>IF(X77=DNA_Analyte,VLOOKUP(C77,'Samples Dilution + Norm'!$C$8:$M$103,11,FALSE),IF(X77=RNA_Analyte,VLOOKUP('TSO500 Script'!C77,'Samples Dilution + Norm'!$S$8:$Z$103,8,FALSE)))</f>
        <v>0</v>
      </c>
      <c r="U77" s="196" t="str">
        <f>'TSO500 Booking'!$I$3</f>
        <v>Plate B</v>
      </c>
      <c r="V77" s="195" t="str">
        <f>IF(G77="","",INDEX(Index_sequences[Index plate well],MATCH(V76,Index_sequences[Index plate well],0)+1,1))</f>
        <v/>
      </c>
      <c r="W77" s="68" t="e">
        <f>INDEX(Index_sequences[[#All],[Index Primer]],MATCH(('TSO500 Script'!U77&amp;"_"&amp;'TSO500 Script'!V77),Index_sequences[[#All],[Plate_well]],0))</f>
        <v>#N/A</v>
      </c>
      <c r="X77" s="68" t="str">
        <f>IF(NOT(G77=""),'TSO500 Booking'!H84,"")</f>
        <v/>
      </c>
      <c r="Y77" s="72"/>
      <c r="Z77" s="72" t="s">
        <v>696</v>
      </c>
      <c r="AA77" s="327" t="str">
        <f t="array" aca="1" ref="AA77" ca="1">IF(ROW()-ROW($AA$2:$AA$97)+1&gt;ROWS($AC$2:$AC$97)-
COUNTBLANK($AC$2:$AC$97),"",INDIRECT(ADDRESS(SMALL(
(IF($AC$2:$AC$97&lt;&gt;"",ROW($AC$2:$AC$97),ROW()+ROWS($AC$2:$AC$97))),
ROW()-ROW($AA$2:$AA$97)+1),COLUMN($C$2:$C$97),4)))</f>
        <v/>
      </c>
      <c r="AB77" t="str">
        <f t="array" aca="1" ref="AB77" ca="1">IF(ROW()-ROW($AB$2:$AB$97)+1&gt;ROWS($AD$2:$AD$97)-
COUNTBLANK($AD$2:$AD$97),"",INDIRECT(ADDRESS(SMALL(
(IF($AD$2:$AD$97&lt;&gt;"",ROW($AD$2:$AD$97),ROW()+ROWS($AD$2:$AD$97))),
ROW()-ROW($AB$2:$AB$97)+1),COLUMN($C$2:$C$97),4)))</f>
        <v/>
      </c>
      <c r="AC77" t="str">
        <f t="shared" si="60"/>
        <v/>
      </c>
      <c r="AD77" t="str">
        <f t="shared" si="61"/>
        <v/>
      </c>
      <c r="AE77" t="str">
        <f t="shared" si="62"/>
        <v/>
      </c>
      <c r="AI77" s="38" t="str">
        <f ca="1">IF(COUNTIF($AB$2:AB77,AB77)=1,AB77,"")</f>
        <v/>
      </c>
      <c r="AJ77" s="237" t="str">
        <f t="array" aca="1" ref="AJ77" ca="1">IF(ROW()-ROW($AJ$2:$AJ$97)+1&gt;ROWS($AI$2:$AI$97)-
COUNTBLANK($AI$2:$AI$97),"",INDIRECT(ADDRESS(SMALL(
(IF($AI$2:$AI$97&lt;&gt;"",ROW($AI$2:$AI$97),ROW()+ROWS($AI$2:$AI$97))),
ROW()-ROW($AJ$2:$AJ$97)+1),COLUMN($AI$2:$AI$97),4)))</f>
        <v/>
      </c>
      <c r="AK77" s="273" t="s">
        <v>334</v>
      </c>
      <c r="AL77" s="274" t="str">
        <f t="shared" ca="1" si="83"/>
        <v/>
      </c>
      <c r="AM77" s="267" t="str">
        <f t="shared" ca="1" si="70"/>
        <v>_D1</v>
      </c>
      <c r="AO77" s="38" t="str">
        <f ca="1">IF(COUNTIF($AA$2:AA77,AA77)=1,AA77,"")</f>
        <v/>
      </c>
      <c r="AP77" s="39" t="str">
        <f t="array" aca="1" ref="AP77" ca="1">IF(ROW()-ROW($AP$2:$AP$97)+1&gt;ROWS($AO$2:$AO$97)-
COUNTBLANK($AO$2:$AO$97),"",INDIRECT(ADDRESS(SMALL(
(IF($AO$2:$AO$97&lt;&gt;"",ROW($AO$2:$AO$97),ROW()+ROWS($AO$2:$AO$97))),
ROW()-ROW($AP$2:$AP$97)+1),COLUMN($AO$2:$AO$97),4)))</f>
        <v/>
      </c>
      <c r="AQ77" s="273" t="s">
        <v>334</v>
      </c>
      <c r="AR77" s="274" t="str">
        <f t="shared" ca="1" si="82"/>
        <v/>
      </c>
      <c r="AS77" s="267" t="str">
        <f t="shared" ca="1" si="71"/>
        <v>_D1</v>
      </c>
      <c r="AU77" s="308" t="e">
        <f>VLOOKUP(D77,'TSO500 Booking'!$AK$3:$AN$7,2,TRUE)</f>
        <v>#N/A</v>
      </c>
      <c r="AV77" s="309" t="e">
        <f>VLOOKUP(D77,'TSO500 Booking'!$AK$3:$AN$7,3,TRUE)</f>
        <v>#N/A</v>
      </c>
      <c r="AW77" s="309" t="e">
        <f>VLOOKUP(D77,'TSO500 Booking'!$AK$3:$AN$7,4,TRUE)</f>
        <v>#N/A</v>
      </c>
      <c r="AX77" s="310" t="e">
        <f t="shared" si="72"/>
        <v>#N/A</v>
      </c>
      <c r="BC77" s="308" t="s">
        <v>696</v>
      </c>
      <c r="BD77" s="309" t="s">
        <v>1386</v>
      </c>
      <c r="BE77" s="310" t="s">
        <v>603</v>
      </c>
      <c r="BF77" s="308" t="str">
        <f t="shared" ca="1" si="73"/>
        <v/>
      </c>
      <c r="BG77" s="31" t="str">
        <f t="shared" ca="1" si="74"/>
        <v/>
      </c>
      <c r="BH77" s="31" t="str">
        <f t="shared" ca="1" si="75"/>
        <v/>
      </c>
      <c r="BI77" s="87" t="str">
        <f t="shared" ca="1" si="76"/>
        <v/>
      </c>
      <c r="BJ77" s="308" t="str">
        <f t="shared" ca="1" si="77"/>
        <v/>
      </c>
      <c r="BK77" s="86" t="str">
        <f t="shared" ca="1" si="78"/>
        <v/>
      </c>
      <c r="BL77" s="309" t="str">
        <f t="shared" ca="1" si="79"/>
        <v/>
      </c>
      <c r="BM77" s="32" t="str">
        <f t="shared" ca="1" si="80"/>
        <v/>
      </c>
      <c r="BN77" s="322" t="str">
        <f t="shared" ca="1" si="63"/>
        <v/>
      </c>
      <c r="BT77" t="str">
        <f t="shared" si="64"/>
        <v/>
      </c>
      <c r="BU77" t="str">
        <f t="shared" si="65"/>
        <v/>
      </c>
      <c r="BV77" t="str">
        <f t="shared" si="66"/>
        <v/>
      </c>
      <c r="BW77" t="e">
        <f>INDEX(Index_sequences[[#All],[i7 Index Name]],MATCH('TSO500 Script'!W77,Index_sequences[[#All],[Index Primer]],0))</f>
        <v>#N/A</v>
      </c>
      <c r="BX77" t="e">
        <f>INDEX(Index_sequences[[#All],[i7 Bases for Sample Sheet]],MATCH('TSO500 Script'!W77,Index_sequences[[#All],[Index Primer]],0))</f>
        <v>#N/A</v>
      </c>
      <c r="BY77" t="e">
        <f>INDEX(Index_sequences[[#All],[i5 Index Name]],MATCH('TSO500 Script'!W77,Index_sequences[[#All],[Index Primer]],0))</f>
        <v>#N/A</v>
      </c>
      <c r="BZ77" t="e">
        <f>INDEX(Index_sequences[[#All],[i5 Bases for Sample Sheet NovaSeq 6000 with v1.0 reagent kits, MiSeq, HiSeq 2000/2500, NextSeq 2000 (Sample Sheet v2)]],MATCH('TSO500 Script'!W77,Index_sequences[[#All],[Index Primer]],0))</f>
        <v>#N/A</v>
      </c>
      <c r="CA77" t="e">
        <f>INDEX(Index_sequences[[#All],[i5 Bases for Sample Sheet iSeq, NovaSeq 6000 with v1.5 reagent kits, MiniSeq, NextSeq 500/550, HiSeq 3000/4000/X, NextSeq 2000 (Sample Sheet v1)]],MATCH('TSO500 Script'!W77,Index_sequences[[#All],[Index Primer]],0))</f>
        <v>#N/A</v>
      </c>
      <c r="CB77" t="str">
        <f t="shared" si="81"/>
        <v/>
      </c>
      <c r="CC77" t="e">
        <f t="shared" si="67"/>
        <v>#N/A</v>
      </c>
    </row>
    <row r="78" spans="1:81" x14ac:dyDescent="0.25">
      <c r="A78" s="65" t="str">
        <f>IF(NOT(G78=""),MID('TSO500 Booking'!I85,3,7),"")</f>
        <v/>
      </c>
      <c r="B78" t="str">
        <f>CONCATENATE(LEFT('TSO500 Booking'!C85),LEFT('TSO500 Booking'!D85))</f>
        <v/>
      </c>
      <c r="C78" s="73" t="str">
        <f>IF('TSO500 Booking'!J85="","",'TSO500 Booking'!J85)</f>
        <v/>
      </c>
      <c r="D78" s="66" t="b">
        <f>IF(X78=DNA_Analyte,VLOOKUP(C78,'Samples Dilution + Norm'!$C$8:$E$103,3,FALSE),IF(X78=RNA_Analyte,VLOOKUP('TSO500 Script'!C78,'Samples Dilution + Norm'!$S$8:$U$103,3,FALSE)))</f>
        <v>0</v>
      </c>
      <c r="E78" s="302" t="b">
        <f>IF(X78='Samples Dilution + Norm'!$A$2,VLOOKUP('TSO500 Script'!C78,'TSO500 Script'!$AJ$2:$AM$97,2,FALSE),IF('TSO500 Script'!X78='Samples Dilution + Norm'!$Q$2,VLOOKUP('TSO500 Script'!C78,'TSO500 Script'!AP78:AS173,2,FALSE)))</f>
        <v>0</v>
      </c>
      <c r="F78" s="202" t="b">
        <f>IF(X78='Samples Dilution + Norm'!$A$2,VLOOKUP('TSO500 Script'!C78,'TSO500 Script'!$AJ$2:$AM$97,3,FALSE),IF('TSO500 Script'!X78='Samples Dilution + Norm'!$Q$2,VLOOKUP('TSO500 Script'!C78,'TSO500 Script'!AP78:AS173,3,FALSE)))</f>
        <v>0</v>
      </c>
      <c r="G78" s="71" t="str">
        <f>CONCATENATE('TSO500 Booking'!A85,'TSO500 Booking'!B85)</f>
        <v/>
      </c>
      <c r="H78" s="196" t="b">
        <f t="shared" si="52"/>
        <v>0</v>
      </c>
      <c r="I78" s="199" t="str">
        <f t="shared" si="53"/>
        <v/>
      </c>
      <c r="J78" s="362" t="e">
        <f t="shared" si="68"/>
        <v>#N/A</v>
      </c>
      <c r="K78" s="362" t="e">
        <f t="shared" si="69"/>
        <v>#N/A</v>
      </c>
      <c r="L78" s="363">
        <f t="shared" si="54"/>
        <v>0</v>
      </c>
      <c r="M78" s="329">
        <f t="shared" si="55"/>
        <v>0</v>
      </c>
      <c r="N78" s="328" t="b">
        <f t="shared" si="56"/>
        <v>0</v>
      </c>
      <c r="O78" s="330" t="b">
        <f t="shared" si="57"/>
        <v>0</v>
      </c>
      <c r="P78" s="202" t="str">
        <f t="shared" ca="1" si="58"/>
        <v/>
      </c>
      <c r="Q78" s="202" t="str">
        <f t="shared" ca="1" si="59"/>
        <v/>
      </c>
      <c r="R78" s="67" t="s">
        <v>216</v>
      </c>
      <c r="S78" s="335">
        <v>1</v>
      </c>
      <c r="T78" s="202" t="b">
        <f>IF(X78=DNA_Analyte,VLOOKUP(C78,'Samples Dilution + Norm'!$C$8:$M$103,11,FALSE),IF(X78=RNA_Analyte,VLOOKUP('TSO500 Script'!C78,'Samples Dilution + Norm'!$S$8:$Z$103,8,FALSE)))</f>
        <v>0</v>
      </c>
      <c r="U78" s="196" t="str">
        <f>'TSO500 Booking'!$I$3</f>
        <v>Plate B</v>
      </c>
      <c r="V78" s="195" t="str">
        <f>IF(G78="","",INDEX(Index_sequences[Index plate well],MATCH(V77,Index_sequences[Index plate well],0)+1,1))</f>
        <v/>
      </c>
      <c r="W78" s="68" t="e">
        <f>INDEX(Index_sequences[[#All],[Index Primer]],MATCH(('TSO500 Script'!U78&amp;"_"&amp;'TSO500 Script'!V78),Index_sequences[[#All],[Plate_well]],0))</f>
        <v>#N/A</v>
      </c>
      <c r="X78" s="68" t="str">
        <f>IF(NOT(G78=""),'TSO500 Booking'!H85,"")</f>
        <v/>
      </c>
      <c r="Y78" s="72"/>
      <c r="Z78" s="72" t="s">
        <v>700</v>
      </c>
      <c r="AA78" s="327" t="str">
        <f t="array" aca="1" ref="AA78" ca="1">IF(ROW()-ROW($AA$2:$AA$97)+1&gt;ROWS($AC$2:$AC$97)-
COUNTBLANK($AC$2:$AC$97),"",INDIRECT(ADDRESS(SMALL(
(IF($AC$2:$AC$97&lt;&gt;"",ROW($AC$2:$AC$97),ROW()+ROWS($AC$2:$AC$97))),
ROW()-ROW($AA$2:$AA$97)+1),COLUMN($C$2:$C$97),4)))</f>
        <v/>
      </c>
      <c r="AB78" t="str">
        <f t="array" aca="1" ref="AB78" ca="1">IF(ROW()-ROW($AB$2:$AB$97)+1&gt;ROWS($AD$2:$AD$97)-
COUNTBLANK($AD$2:$AD$97),"",INDIRECT(ADDRESS(SMALL(
(IF($AD$2:$AD$97&lt;&gt;"",ROW($AD$2:$AD$97),ROW()+ROWS($AD$2:$AD$97))),
ROW()-ROW($AB$2:$AB$97)+1),COLUMN($C$2:$C$97),4)))</f>
        <v/>
      </c>
      <c r="AC78" t="str">
        <f t="shared" si="60"/>
        <v/>
      </c>
      <c r="AD78" t="str">
        <f t="shared" si="61"/>
        <v/>
      </c>
      <c r="AE78" t="str">
        <f t="shared" si="62"/>
        <v/>
      </c>
      <c r="AI78" s="38" t="str">
        <f ca="1">IF(COUNTIF($AB$2:AB78,AB78)=1,AB78,"")</f>
        <v/>
      </c>
      <c r="AJ78" s="237" t="str">
        <f t="array" aca="1" ref="AJ78" ca="1">IF(ROW()-ROW($AJ$2:$AJ$97)+1&gt;ROWS($AI$2:$AI$97)-
COUNTBLANK($AI$2:$AI$97),"",INDIRECT(ADDRESS(SMALL(
(IF($AI$2:$AI$97&lt;&gt;"",ROW($AI$2:$AI$97),ROW()+ROWS($AI$2:$AI$97))),
ROW()-ROW($AJ$2:$AJ$97)+1),COLUMN($AI$2:$AI$97),4)))</f>
        <v/>
      </c>
      <c r="AK78" s="273" t="s">
        <v>339</v>
      </c>
      <c r="AL78" s="274" t="str">
        <f t="shared" ca="1" si="83"/>
        <v/>
      </c>
      <c r="AM78" s="267" t="str">
        <f t="shared" ca="1" si="70"/>
        <v>_A2</v>
      </c>
      <c r="AO78" s="38" t="str">
        <f ca="1">IF(COUNTIF($AA$2:AA78,AA78)=1,AA78,"")</f>
        <v/>
      </c>
      <c r="AP78" s="39" t="str">
        <f t="array" aca="1" ref="AP78" ca="1">IF(ROW()-ROW($AP$2:$AP$97)+1&gt;ROWS($AO$2:$AO$97)-
COUNTBLANK($AO$2:$AO$97),"",INDIRECT(ADDRESS(SMALL(
(IF($AO$2:$AO$97&lt;&gt;"",ROW($AO$2:$AO$97),ROW()+ROWS($AO$2:$AO$97))),
ROW()-ROW($AP$2:$AP$97)+1),COLUMN($AO$2:$AO$97),4)))</f>
        <v/>
      </c>
      <c r="AQ78" s="273" t="s">
        <v>339</v>
      </c>
      <c r="AR78" s="274" t="str">
        <f t="shared" ca="1" si="82"/>
        <v/>
      </c>
      <c r="AS78" s="267" t="str">
        <f t="shared" ca="1" si="71"/>
        <v>_A2</v>
      </c>
      <c r="AU78" s="308" t="e">
        <f>VLOOKUP(D78,'TSO500 Booking'!$AK$3:$AN$7,2,TRUE)</f>
        <v>#N/A</v>
      </c>
      <c r="AV78" s="309" t="e">
        <f>VLOOKUP(D78,'TSO500 Booking'!$AK$3:$AN$7,3,TRUE)</f>
        <v>#N/A</v>
      </c>
      <c r="AW78" s="309" t="e">
        <f>VLOOKUP(D78,'TSO500 Booking'!$AK$3:$AN$7,4,TRUE)</f>
        <v>#N/A</v>
      </c>
      <c r="AX78" s="310" t="e">
        <f t="shared" si="72"/>
        <v>#N/A</v>
      </c>
      <c r="BC78" s="308" t="s">
        <v>700</v>
      </c>
      <c r="BD78" s="309" t="s">
        <v>1386</v>
      </c>
      <c r="BE78" s="310" t="s">
        <v>607</v>
      </c>
      <c r="BF78" s="308" t="str">
        <f t="shared" ca="1" si="73"/>
        <v/>
      </c>
      <c r="BG78" s="31" t="str">
        <f t="shared" ca="1" si="74"/>
        <v/>
      </c>
      <c r="BH78" s="31" t="str">
        <f t="shared" ca="1" si="75"/>
        <v/>
      </c>
      <c r="BI78" s="87" t="str">
        <f t="shared" ca="1" si="76"/>
        <v/>
      </c>
      <c r="BJ78" s="308" t="str">
        <f t="shared" ca="1" si="77"/>
        <v/>
      </c>
      <c r="BK78" s="86" t="str">
        <f t="shared" ca="1" si="78"/>
        <v/>
      </c>
      <c r="BL78" s="309" t="str">
        <f t="shared" ca="1" si="79"/>
        <v/>
      </c>
      <c r="BM78" s="32" t="str">
        <f t="shared" ca="1" si="80"/>
        <v/>
      </c>
      <c r="BN78" s="322" t="str">
        <f t="shared" ca="1" si="63"/>
        <v/>
      </c>
      <c r="BT78" t="str">
        <f t="shared" si="64"/>
        <v/>
      </c>
      <c r="BU78" t="str">
        <f t="shared" si="65"/>
        <v/>
      </c>
      <c r="BV78" t="str">
        <f t="shared" si="66"/>
        <v/>
      </c>
      <c r="BW78" t="e">
        <f>INDEX(Index_sequences[[#All],[i7 Index Name]],MATCH('TSO500 Script'!W78,Index_sequences[[#All],[Index Primer]],0))</f>
        <v>#N/A</v>
      </c>
      <c r="BX78" t="e">
        <f>INDEX(Index_sequences[[#All],[i7 Bases for Sample Sheet]],MATCH('TSO500 Script'!W78,Index_sequences[[#All],[Index Primer]],0))</f>
        <v>#N/A</v>
      </c>
      <c r="BY78" t="e">
        <f>INDEX(Index_sequences[[#All],[i5 Index Name]],MATCH('TSO500 Script'!W78,Index_sequences[[#All],[Index Primer]],0))</f>
        <v>#N/A</v>
      </c>
      <c r="BZ78" t="e">
        <f>INDEX(Index_sequences[[#All],[i5 Bases for Sample Sheet NovaSeq 6000 with v1.0 reagent kits, MiSeq, HiSeq 2000/2500, NextSeq 2000 (Sample Sheet v2)]],MATCH('TSO500 Script'!W78,Index_sequences[[#All],[Index Primer]],0))</f>
        <v>#N/A</v>
      </c>
      <c r="CA78" t="e">
        <f>INDEX(Index_sequences[[#All],[i5 Bases for Sample Sheet iSeq, NovaSeq 6000 with v1.5 reagent kits, MiniSeq, NextSeq 500/550, HiSeq 3000/4000/X, NextSeq 2000 (Sample Sheet v1)]],MATCH('TSO500 Script'!W78,Index_sequences[[#All],[Index Primer]],0))</f>
        <v>#N/A</v>
      </c>
      <c r="CB78" t="str">
        <f t="shared" si="81"/>
        <v/>
      </c>
      <c r="CC78" t="e">
        <f t="shared" si="67"/>
        <v>#N/A</v>
      </c>
    </row>
    <row r="79" spans="1:81" x14ac:dyDescent="0.25">
      <c r="A79" s="65" t="str">
        <f>IF(NOT(G79=""),MID('TSO500 Booking'!I86,3,7),"")</f>
        <v/>
      </c>
      <c r="B79" t="str">
        <f>CONCATENATE(LEFT('TSO500 Booking'!C86),LEFT('TSO500 Booking'!D86))</f>
        <v/>
      </c>
      <c r="C79" s="73" t="str">
        <f>IF('TSO500 Booking'!J86="","",'TSO500 Booking'!J86)</f>
        <v/>
      </c>
      <c r="D79" s="66" t="b">
        <f>IF(X79=DNA_Analyte,VLOOKUP(C79,'Samples Dilution + Norm'!$C$8:$E$103,3,FALSE),IF(X79=RNA_Analyte,VLOOKUP('TSO500 Script'!C79,'Samples Dilution + Norm'!$S$8:$U$103,3,FALSE)))</f>
        <v>0</v>
      </c>
      <c r="E79" s="302" t="b">
        <f>IF(X79='Samples Dilution + Norm'!$A$2,VLOOKUP('TSO500 Script'!C79,'TSO500 Script'!$AJ$2:$AM$97,2,FALSE),IF('TSO500 Script'!X79='Samples Dilution + Norm'!$Q$2,VLOOKUP('TSO500 Script'!C79,'TSO500 Script'!AP79:AS174,2,FALSE)))</f>
        <v>0</v>
      </c>
      <c r="F79" s="202" t="b">
        <f>IF(X79='Samples Dilution + Norm'!$A$2,VLOOKUP('TSO500 Script'!C79,'TSO500 Script'!$AJ$2:$AM$97,3,FALSE),IF('TSO500 Script'!X79='Samples Dilution + Norm'!$Q$2,VLOOKUP('TSO500 Script'!C79,'TSO500 Script'!AP79:AS174,3,FALSE)))</f>
        <v>0</v>
      </c>
      <c r="G79" s="71" t="str">
        <f>CONCATENATE('TSO500 Booking'!A86,'TSO500 Booking'!B86)</f>
        <v/>
      </c>
      <c r="H79" s="196" t="b">
        <f t="shared" si="52"/>
        <v>0</v>
      </c>
      <c r="I79" s="199" t="str">
        <f t="shared" si="53"/>
        <v/>
      </c>
      <c r="J79" s="362" t="e">
        <f t="shared" si="68"/>
        <v>#N/A</v>
      </c>
      <c r="K79" s="362" t="e">
        <f t="shared" si="69"/>
        <v>#N/A</v>
      </c>
      <c r="L79" s="363">
        <f t="shared" si="54"/>
        <v>0</v>
      </c>
      <c r="M79" s="329">
        <f t="shared" si="55"/>
        <v>0</v>
      </c>
      <c r="N79" s="328" t="b">
        <f t="shared" si="56"/>
        <v>0</v>
      </c>
      <c r="O79" s="330" t="b">
        <f t="shared" si="57"/>
        <v>0</v>
      </c>
      <c r="P79" s="202" t="str">
        <f t="shared" ca="1" si="58"/>
        <v/>
      </c>
      <c r="Q79" s="202" t="str">
        <f t="shared" ca="1" si="59"/>
        <v/>
      </c>
      <c r="R79" s="67" t="s">
        <v>216</v>
      </c>
      <c r="S79" s="335">
        <v>1</v>
      </c>
      <c r="T79" s="202" t="b">
        <f>IF(X79=DNA_Analyte,VLOOKUP(C79,'Samples Dilution + Norm'!$C$8:$M$103,11,FALSE),IF(X79=RNA_Analyte,VLOOKUP('TSO500 Script'!C79,'Samples Dilution + Norm'!$S$8:$Z$103,8,FALSE)))</f>
        <v>0</v>
      </c>
      <c r="U79" s="196" t="str">
        <f>'TSO500 Booking'!$I$3</f>
        <v>Plate B</v>
      </c>
      <c r="V79" s="195" t="str">
        <f>IF(G79="","",INDEX(Index_sequences[Index plate well],MATCH(V78,Index_sequences[Index plate well],0)+1,1))</f>
        <v/>
      </c>
      <c r="W79" s="68" t="e">
        <f>INDEX(Index_sequences[[#All],[Index Primer]],MATCH(('TSO500 Script'!U79&amp;"_"&amp;'TSO500 Script'!V79),Index_sequences[[#All],[Plate_well]],0))</f>
        <v>#N/A</v>
      </c>
      <c r="X79" s="68" t="str">
        <f>IF(NOT(G79=""),'TSO500 Booking'!H86,"")</f>
        <v/>
      </c>
      <c r="Y79" s="72"/>
      <c r="Z79" s="72" t="s">
        <v>702</v>
      </c>
      <c r="AA79" s="327" t="str">
        <f t="array" aca="1" ref="AA79" ca="1">IF(ROW()-ROW($AA$2:$AA$97)+1&gt;ROWS($AC$2:$AC$97)-
COUNTBLANK($AC$2:$AC$97),"",INDIRECT(ADDRESS(SMALL(
(IF($AC$2:$AC$97&lt;&gt;"",ROW($AC$2:$AC$97),ROW()+ROWS($AC$2:$AC$97))),
ROW()-ROW($AA$2:$AA$97)+1),COLUMN($C$2:$C$97),4)))</f>
        <v/>
      </c>
      <c r="AB79" t="str">
        <f t="array" aca="1" ref="AB79" ca="1">IF(ROW()-ROW($AB$2:$AB$97)+1&gt;ROWS($AD$2:$AD$97)-
COUNTBLANK($AD$2:$AD$97),"",INDIRECT(ADDRESS(SMALL(
(IF($AD$2:$AD$97&lt;&gt;"",ROW($AD$2:$AD$97),ROW()+ROWS($AD$2:$AD$97))),
ROW()-ROW($AB$2:$AB$97)+1),COLUMN($C$2:$C$97),4)))</f>
        <v/>
      </c>
      <c r="AC79" t="str">
        <f t="shared" si="60"/>
        <v/>
      </c>
      <c r="AD79" t="str">
        <f t="shared" si="61"/>
        <v/>
      </c>
      <c r="AE79" t="str">
        <f t="shared" si="62"/>
        <v/>
      </c>
      <c r="AI79" s="38" t="str">
        <f ca="1">IF(COUNTIF($AB$2:AB79,AB79)=1,AB79,"")</f>
        <v/>
      </c>
      <c r="AJ79" s="237" t="str">
        <f t="array" aca="1" ref="AJ79" ca="1">IF(ROW()-ROW($AJ$2:$AJ$97)+1&gt;ROWS($AI$2:$AI$97)-
COUNTBLANK($AI$2:$AI$97),"",INDIRECT(ADDRESS(SMALL(
(IF($AI$2:$AI$97&lt;&gt;"",ROW($AI$2:$AI$97),ROW()+ROWS($AI$2:$AI$97))),
ROW()-ROW($AJ$2:$AJ$97)+1),COLUMN($AI$2:$AI$97),4)))</f>
        <v/>
      </c>
      <c r="AK79" s="273" t="s">
        <v>340</v>
      </c>
      <c r="AL79" s="274" t="str">
        <f t="shared" ca="1" si="83"/>
        <v/>
      </c>
      <c r="AM79" s="267" t="str">
        <f t="shared" ca="1" si="70"/>
        <v>_B2</v>
      </c>
      <c r="AO79" s="38" t="str">
        <f ca="1">IF(COUNTIF($AA$2:AA79,AA79)=1,AA79,"")</f>
        <v/>
      </c>
      <c r="AP79" s="39" t="str">
        <f t="array" aca="1" ref="AP79" ca="1">IF(ROW()-ROW($AP$2:$AP$97)+1&gt;ROWS($AO$2:$AO$97)-
COUNTBLANK($AO$2:$AO$97),"",INDIRECT(ADDRESS(SMALL(
(IF($AO$2:$AO$97&lt;&gt;"",ROW($AO$2:$AO$97),ROW()+ROWS($AO$2:$AO$97))),
ROW()-ROW($AP$2:$AP$97)+1),COLUMN($AO$2:$AO$97),4)))</f>
        <v/>
      </c>
      <c r="AQ79" s="273" t="s">
        <v>340</v>
      </c>
      <c r="AR79" s="274" t="str">
        <f t="shared" ca="1" si="82"/>
        <v/>
      </c>
      <c r="AS79" s="267" t="str">
        <f t="shared" ca="1" si="71"/>
        <v>_B2</v>
      </c>
      <c r="AU79" s="308" t="e">
        <f>VLOOKUP(D79,'TSO500 Booking'!$AK$3:$AN$7,2,TRUE)</f>
        <v>#N/A</v>
      </c>
      <c r="AV79" s="309" t="e">
        <f>VLOOKUP(D79,'TSO500 Booking'!$AK$3:$AN$7,3,TRUE)</f>
        <v>#N/A</v>
      </c>
      <c r="AW79" s="309" t="e">
        <f>VLOOKUP(D79,'TSO500 Booking'!$AK$3:$AN$7,4,TRUE)</f>
        <v>#N/A</v>
      </c>
      <c r="AX79" s="310" t="e">
        <f t="shared" si="72"/>
        <v>#N/A</v>
      </c>
      <c r="BC79" s="308" t="s">
        <v>702</v>
      </c>
      <c r="BD79" s="309" t="s">
        <v>1386</v>
      </c>
      <c r="BE79" s="310" t="s">
        <v>611</v>
      </c>
      <c r="BF79" s="308" t="str">
        <f t="shared" ca="1" si="73"/>
        <v/>
      </c>
      <c r="BG79" s="31" t="str">
        <f t="shared" ca="1" si="74"/>
        <v/>
      </c>
      <c r="BH79" s="31" t="str">
        <f t="shared" ca="1" si="75"/>
        <v/>
      </c>
      <c r="BI79" s="87" t="str">
        <f t="shared" ca="1" si="76"/>
        <v/>
      </c>
      <c r="BJ79" s="308" t="str">
        <f t="shared" ca="1" si="77"/>
        <v/>
      </c>
      <c r="BK79" s="86" t="str">
        <f t="shared" ca="1" si="78"/>
        <v/>
      </c>
      <c r="BL79" s="309" t="str">
        <f t="shared" ca="1" si="79"/>
        <v/>
      </c>
      <c r="BM79" s="32" t="str">
        <f t="shared" ca="1" si="80"/>
        <v/>
      </c>
      <c r="BN79" s="322" t="str">
        <f t="shared" ca="1" si="63"/>
        <v/>
      </c>
      <c r="BT79" t="str">
        <f t="shared" si="64"/>
        <v/>
      </c>
      <c r="BU79" t="str">
        <f t="shared" si="65"/>
        <v/>
      </c>
      <c r="BV79" t="str">
        <f t="shared" si="66"/>
        <v/>
      </c>
      <c r="BW79" t="e">
        <f>INDEX(Index_sequences[[#All],[i7 Index Name]],MATCH('TSO500 Script'!W79,Index_sequences[[#All],[Index Primer]],0))</f>
        <v>#N/A</v>
      </c>
      <c r="BX79" t="e">
        <f>INDEX(Index_sequences[[#All],[i7 Bases for Sample Sheet]],MATCH('TSO500 Script'!W79,Index_sequences[[#All],[Index Primer]],0))</f>
        <v>#N/A</v>
      </c>
      <c r="BY79" t="e">
        <f>INDEX(Index_sequences[[#All],[i5 Index Name]],MATCH('TSO500 Script'!W79,Index_sequences[[#All],[Index Primer]],0))</f>
        <v>#N/A</v>
      </c>
      <c r="BZ79" t="e">
        <f>INDEX(Index_sequences[[#All],[i5 Bases for Sample Sheet NovaSeq 6000 with v1.0 reagent kits, MiSeq, HiSeq 2000/2500, NextSeq 2000 (Sample Sheet v2)]],MATCH('TSO500 Script'!W79,Index_sequences[[#All],[Index Primer]],0))</f>
        <v>#N/A</v>
      </c>
      <c r="CA79" t="e">
        <f>INDEX(Index_sequences[[#All],[i5 Bases for Sample Sheet iSeq, NovaSeq 6000 with v1.5 reagent kits, MiniSeq, NextSeq 500/550, HiSeq 3000/4000/X, NextSeq 2000 (Sample Sheet v1)]],MATCH('TSO500 Script'!W79,Index_sequences[[#All],[Index Primer]],0))</f>
        <v>#N/A</v>
      </c>
      <c r="CB79" t="str">
        <f t="shared" si="81"/>
        <v/>
      </c>
      <c r="CC79" t="e">
        <f t="shared" si="67"/>
        <v>#N/A</v>
      </c>
    </row>
    <row r="80" spans="1:81" x14ac:dyDescent="0.25">
      <c r="A80" s="65" t="str">
        <f>IF(NOT(G80=""),MID('TSO500 Booking'!I87,3,7),"")</f>
        <v/>
      </c>
      <c r="B80" t="str">
        <f>CONCATENATE(LEFT('TSO500 Booking'!C87),LEFT('TSO500 Booking'!D87))</f>
        <v/>
      </c>
      <c r="C80" s="73" t="str">
        <f>IF('TSO500 Booking'!J87="","",'TSO500 Booking'!J87)</f>
        <v/>
      </c>
      <c r="D80" s="66" t="b">
        <f>IF(X80=DNA_Analyte,VLOOKUP(C80,'Samples Dilution + Norm'!$C$8:$E$103,3,FALSE),IF(X80=RNA_Analyte,VLOOKUP('TSO500 Script'!C80,'Samples Dilution + Norm'!$S$8:$U$103,3,FALSE)))</f>
        <v>0</v>
      </c>
      <c r="E80" s="302" t="b">
        <f>IF(X80='Samples Dilution + Norm'!$A$2,VLOOKUP('TSO500 Script'!C80,'TSO500 Script'!$AJ$2:$AM$97,2,FALSE),IF('TSO500 Script'!X80='Samples Dilution + Norm'!$Q$2,VLOOKUP('TSO500 Script'!C80,'TSO500 Script'!AP80:AS175,2,FALSE)))</f>
        <v>0</v>
      </c>
      <c r="F80" s="202" t="b">
        <f>IF(X80='Samples Dilution + Norm'!$A$2,VLOOKUP('TSO500 Script'!C80,'TSO500 Script'!$AJ$2:$AM$97,3,FALSE),IF('TSO500 Script'!X80='Samples Dilution + Norm'!$Q$2,VLOOKUP('TSO500 Script'!C80,'TSO500 Script'!AP80:AS175,3,FALSE)))</f>
        <v>0</v>
      </c>
      <c r="G80" s="71" t="str">
        <f>CONCATENATE('TSO500 Booking'!A87,'TSO500 Booking'!B87)</f>
        <v/>
      </c>
      <c r="H80" s="196" t="b">
        <f t="shared" si="52"/>
        <v>0</v>
      </c>
      <c r="I80" s="199" t="str">
        <f t="shared" si="53"/>
        <v/>
      </c>
      <c r="J80" s="362" t="e">
        <f t="shared" si="68"/>
        <v>#N/A</v>
      </c>
      <c r="K80" s="362" t="e">
        <f t="shared" si="69"/>
        <v>#N/A</v>
      </c>
      <c r="L80" s="363">
        <f t="shared" si="54"/>
        <v>0</v>
      </c>
      <c r="M80" s="329">
        <f t="shared" si="55"/>
        <v>0</v>
      </c>
      <c r="N80" s="328" t="b">
        <f t="shared" si="56"/>
        <v>0</v>
      </c>
      <c r="O80" s="330" t="b">
        <f t="shared" si="57"/>
        <v>0</v>
      </c>
      <c r="P80" s="202" t="str">
        <f t="shared" ca="1" si="58"/>
        <v/>
      </c>
      <c r="Q80" s="202" t="str">
        <f t="shared" ca="1" si="59"/>
        <v/>
      </c>
      <c r="R80" s="67" t="s">
        <v>216</v>
      </c>
      <c r="S80" s="335">
        <v>1</v>
      </c>
      <c r="T80" s="202" t="b">
        <f>IF(X80=DNA_Analyte,VLOOKUP(C80,'Samples Dilution + Norm'!$C$8:$M$103,11,FALSE),IF(X80=RNA_Analyte,VLOOKUP('TSO500 Script'!C80,'Samples Dilution + Norm'!$S$8:$Z$103,8,FALSE)))</f>
        <v>0</v>
      </c>
      <c r="U80" s="196" t="str">
        <f>'TSO500 Booking'!$I$3</f>
        <v>Plate B</v>
      </c>
      <c r="V80" s="195" t="str">
        <f>IF(G80="","",INDEX(Index_sequences[Index plate well],MATCH(V79,Index_sequences[Index plate well],0)+1,1))</f>
        <v/>
      </c>
      <c r="W80" s="68" t="e">
        <f>INDEX(Index_sequences[[#All],[Index Primer]],MATCH(('TSO500 Script'!U80&amp;"_"&amp;'TSO500 Script'!V80),Index_sequences[[#All],[Plate_well]],0))</f>
        <v>#N/A</v>
      </c>
      <c r="X80" s="68" t="str">
        <f>IF(NOT(G80=""),'TSO500 Booking'!H87,"")</f>
        <v/>
      </c>
      <c r="Y80" s="72"/>
      <c r="Z80" s="72" t="s">
        <v>706</v>
      </c>
      <c r="AA80" s="327" t="str">
        <f t="array" aca="1" ref="AA80" ca="1">IF(ROW()-ROW($AA$2:$AA$97)+1&gt;ROWS($AC$2:$AC$97)-
COUNTBLANK($AC$2:$AC$97),"",INDIRECT(ADDRESS(SMALL(
(IF($AC$2:$AC$97&lt;&gt;"",ROW($AC$2:$AC$97),ROW()+ROWS($AC$2:$AC$97))),
ROW()-ROW($AA$2:$AA$97)+1),COLUMN($C$2:$C$97),4)))</f>
        <v/>
      </c>
      <c r="AB80" t="str">
        <f t="array" aca="1" ref="AB80" ca="1">IF(ROW()-ROW($AB$2:$AB$97)+1&gt;ROWS($AD$2:$AD$97)-
COUNTBLANK($AD$2:$AD$97),"",INDIRECT(ADDRESS(SMALL(
(IF($AD$2:$AD$97&lt;&gt;"",ROW($AD$2:$AD$97),ROW()+ROWS($AD$2:$AD$97))),
ROW()-ROW($AB$2:$AB$97)+1),COLUMN($C$2:$C$97),4)))</f>
        <v/>
      </c>
      <c r="AC80" t="str">
        <f t="shared" si="60"/>
        <v/>
      </c>
      <c r="AD80" t="str">
        <f t="shared" si="61"/>
        <v/>
      </c>
      <c r="AE80" t="str">
        <f t="shared" si="62"/>
        <v/>
      </c>
      <c r="AI80" s="38" t="str">
        <f ca="1">IF(COUNTIF($AB$2:AB80,AB80)=1,AB80,"")</f>
        <v/>
      </c>
      <c r="AJ80" s="237" t="str">
        <f t="array" aca="1" ref="AJ80" ca="1">IF(ROW()-ROW($AJ$2:$AJ$97)+1&gt;ROWS($AI$2:$AI$97)-
COUNTBLANK($AI$2:$AI$97),"",INDIRECT(ADDRESS(SMALL(
(IF($AI$2:$AI$97&lt;&gt;"",ROW($AI$2:$AI$97),ROW()+ROWS($AI$2:$AI$97))),
ROW()-ROW($AJ$2:$AJ$97)+1),COLUMN($AI$2:$AI$97),4)))</f>
        <v/>
      </c>
      <c r="AK80" s="273" t="s">
        <v>162</v>
      </c>
      <c r="AL80" s="274" t="str">
        <f t="shared" ca="1" si="83"/>
        <v/>
      </c>
      <c r="AM80" s="267" t="str">
        <f t="shared" ca="1" si="70"/>
        <v>_C2</v>
      </c>
      <c r="AO80" s="38" t="str">
        <f ca="1">IF(COUNTIF($AA$2:AA80,AA80)=1,AA80,"")</f>
        <v/>
      </c>
      <c r="AP80" s="39" t="str">
        <f t="array" aca="1" ref="AP80" ca="1">IF(ROW()-ROW($AP$2:$AP$97)+1&gt;ROWS($AO$2:$AO$97)-
COUNTBLANK($AO$2:$AO$97),"",INDIRECT(ADDRESS(SMALL(
(IF($AO$2:$AO$97&lt;&gt;"",ROW($AO$2:$AO$97),ROW()+ROWS($AO$2:$AO$97))),
ROW()-ROW($AP$2:$AP$97)+1),COLUMN($AO$2:$AO$97),4)))</f>
        <v/>
      </c>
      <c r="AQ80" s="273" t="s">
        <v>162</v>
      </c>
      <c r="AR80" s="274" t="str">
        <f t="shared" ca="1" si="82"/>
        <v/>
      </c>
      <c r="AS80" s="267" t="str">
        <f t="shared" ca="1" si="71"/>
        <v>_C2</v>
      </c>
      <c r="AU80" s="308" t="e">
        <f>VLOOKUP(D80,'TSO500 Booking'!$AK$3:$AN$7,2,TRUE)</f>
        <v>#N/A</v>
      </c>
      <c r="AV80" s="309" t="e">
        <f>VLOOKUP(D80,'TSO500 Booking'!$AK$3:$AN$7,3,TRUE)</f>
        <v>#N/A</v>
      </c>
      <c r="AW80" s="309" t="e">
        <f>VLOOKUP(D80,'TSO500 Booking'!$AK$3:$AN$7,4,TRUE)</f>
        <v>#N/A</v>
      </c>
      <c r="AX80" s="310" t="e">
        <f t="shared" si="72"/>
        <v>#N/A</v>
      </c>
      <c r="BC80" s="308" t="s">
        <v>706</v>
      </c>
      <c r="BD80" s="309" t="s">
        <v>1386</v>
      </c>
      <c r="BE80" s="310" t="s">
        <v>615</v>
      </c>
      <c r="BF80" s="308" t="str">
        <f t="shared" ca="1" si="73"/>
        <v/>
      </c>
      <c r="BG80" s="31" t="str">
        <f t="shared" ca="1" si="74"/>
        <v/>
      </c>
      <c r="BH80" s="31" t="str">
        <f t="shared" ca="1" si="75"/>
        <v/>
      </c>
      <c r="BI80" s="87" t="str">
        <f t="shared" ca="1" si="76"/>
        <v/>
      </c>
      <c r="BJ80" s="308" t="str">
        <f t="shared" ca="1" si="77"/>
        <v/>
      </c>
      <c r="BK80" s="86" t="str">
        <f t="shared" ca="1" si="78"/>
        <v/>
      </c>
      <c r="BL80" s="309" t="str">
        <f t="shared" ca="1" si="79"/>
        <v/>
      </c>
      <c r="BM80" s="32" t="str">
        <f t="shared" ca="1" si="80"/>
        <v/>
      </c>
      <c r="BN80" s="322" t="str">
        <f t="shared" ca="1" si="63"/>
        <v/>
      </c>
      <c r="BT80" t="str">
        <f t="shared" si="64"/>
        <v/>
      </c>
      <c r="BU80" t="str">
        <f t="shared" si="65"/>
        <v/>
      </c>
      <c r="BV80" t="str">
        <f t="shared" si="66"/>
        <v/>
      </c>
      <c r="BW80" t="e">
        <f>INDEX(Index_sequences[[#All],[i7 Index Name]],MATCH('TSO500 Script'!W80,Index_sequences[[#All],[Index Primer]],0))</f>
        <v>#N/A</v>
      </c>
      <c r="BX80" t="e">
        <f>INDEX(Index_sequences[[#All],[i7 Bases for Sample Sheet]],MATCH('TSO500 Script'!W80,Index_sequences[[#All],[Index Primer]],0))</f>
        <v>#N/A</v>
      </c>
      <c r="BY80" t="e">
        <f>INDEX(Index_sequences[[#All],[i5 Index Name]],MATCH('TSO500 Script'!W80,Index_sequences[[#All],[Index Primer]],0))</f>
        <v>#N/A</v>
      </c>
      <c r="BZ80" t="e">
        <f>INDEX(Index_sequences[[#All],[i5 Bases for Sample Sheet NovaSeq 6000 with v1.0 reagent kits, MiSeq, HiSeq 2000/2500, NextSeq 2000 (Sample Sheet v2)]],MATCH('TSO500 Script'!W80,Index_sequences[[#All],[Index Primer]],0))</f>
        <v>#N/A</v>
      </c>
      <c r="CA80" t="e">
        <f>INDEX(Index_sequences[[#All],[i5 Bases for Sample Sheet iSeq, NovaSeq 6000 with v1.5 reagent kits, MiniSeq, NextSeq 500/550, HiSeq 3000/4000/X, NextSeq 2000 (Sample Sheet v1)]],MATCH('TSO500 Script'!W80,Index_sequences[[#All],[Index Primer]],0))</f>
        <v>#N/A</v>
      </c>
      <c r="CB80" t="str">
        <f t="shared" si="81"/>
        <v/>
      </c>
      <c r="CC80" t="e">
        <f t="shared" si="67"/>
        <v>#N/A</v>
      </c>
    </row>
    <row r="81" spans="1:81" x14ac:dyDescent="0.25">
      <c r="A81" s="65" t="str">
        <f>IF(NOT(G81=""),MID('TSO500 Booking'!I88,3,7),"")</f>
        <v/>
      </c>
      <c r="B81" t="str">
        <f>CONCATENATE(LEFT('TSO500 Booking'!C88),LEFT('TSO500 Booking'!D88))</f>
        <v/>
      </c>
      <c r="C81" s="73" t="str">
        <f>IF('TSO500 Booking'!J88="","",'TSO500 Booking'!J88)</f>
        <v/>
      </c>
      <c r="D81" s="66" t="b">
        <f>IF(X81=DNA_Analyte,VLOOKUP(C81,'Samples Dilution + Norm'!$C$8:$E$103,3,FALSE),IF(X81=RNA_Analyte,VLOOKUP('TSO500 Script'!C81,'Samples Dilution + Norm'!$S$8:$U$103,3,FALSE)))</f>
        <v>0</v>
      </c>
      <c r="E81" s="302" t="b">
        <f>IF(X81='Samples Dilution + Norm'!$A$2,VLOOKUP('TSO500 Script'!C81,'TSO500 Script'!$AJ$2:$AM$97,2,FALSE),IF('TSO500 Script'!X81='Samples Dilution + Norm'!$Q$2,VLOOKUP('TSO500 Script'!C81,'TSO500 Script'!AP81:AS176,2,FALSE)))</f>
        <v>0</v>
      </c>
      <c r="F81" s="202" t="b">
        <f>IF(X81='Samples Dilution + Norm'!$A$2,VLOOKUP('TSO500 Script'!C81,'TSO500 Script'!$AJ$2:$AM$97,3,FALSE),IF('TSO500 Script'!X81='Samples Dilution + Norm'!$Q$2,VLOOKUP('TSO500 Script'!C81,'TSO500 Script'!AP81:AS176,3,FALSE)))</f>
        <v>0</v>
      </c>
      <c r="G81" s="71" t="str">
        <f>CONCATENATE('TSO500 Booking'!A88,'TSO500 Booking'!B88)</f>
        <v/>
      </c>
      <c r="H81" s="196" t="b">
        <f t="shared" si="52"/>
        <v>0</v>
      </c>
      <c r="I81" s="199" t="str">
        <f t="shared" si="53"/>
        <v/>
      </c>
      <c r="J81" s="362" t="e">
        <f t="shared" si="68"/>
        <v>#N/A</v>
      </c>
      <c r="K81" s="362" t="e">
        <f t="shared" si="69"/>
        <v>#N/A</v>
      </c>
      <c r="L81" s="363">
        <f t="shared" si="54"/>
        <v>0</v>
      </c>
      <c r="M81" s="329">
        <f t="shared" si="55"/>
        <v>0</v>
      </c>
      <c r="N81" s="328" t="b">
        <f t="shared" si="56"/>
        <v>0</v>
      </c>
      <c r="O81" s="330" t="b">
        <f t="shared" si="57"/>
        <v>0</v>
      </c>
      <c r="P81" s="202" t="str">
        <f t="shared" ca="1" si="58"/>
        <v/>
      </c>
      <c r="Q81" s="202" t="str">
        <f t="shared" ca="1" si="59"/>
        <v/>
      </c>
      <c r="R81" s="67" t="s">
        <v>216</v>
      </c>
      <c r="S81" s="335">
        <v>1</v>
      </c>
      <c r="T81" s="202" t="b">
        <f>IF(X81=DNA_Analyte,VLOOKUP(C81,'Samples Dilution + Norm'!$C$8:$M$103,11,FALSE),IF(X81=RNA_Analyte,VLOOKUP('TSO500 Script'!C81,'Samples Dilution + Norm'!$S$8:$Z$103,8,FALSE)))</f>
        <v>0</v>
      </c>
      <c r="U81" s="196" t="str">
        <f>'TSO500 Booking'!$I$3</f>
        <v>Plate B</v>
      </c>
      <c r="V81" s="195" t="str">
        <f>IF(G81="","",INDEX(Index_sequences[Index plate well],MATCH(V80,Index_sequences[Index plate well],0)+1,1))</f>
        <v/>
      </c>
      <c r="W81" s="68" t="e">
        <f>INDEX(Index_sequences[[#All],[Index Primer]],MATCH(('TSO500 Script'!U81&amp;"_"&amp;'TSO500 Script'!V81),Index_sequences[[#All],[Plate_well]],0))</f>
        <v>#N/A</v>
      </c>
      <c r="X81" s="68" t="str">
        <f>IF(NOT(G81=""),'TSO500 Booking'!H88,"")</f>
        <v/>
      </c>
      <c r="Y81" s="72"/>
      <c r="Z81" s="72" t="s">
        <v>710</v>
      </c>
      <c r="AA81" s="327" t="str">
        <f t="array" aca="1" ref="AA81" ca="1">IF(ROW()-ROW($AA$2:$AA$97)+1&gt;ROWS($AC$2:$AC$97)-
COUNTBLANK($AC$2:$AC$97),"",INDIRECT(ADDRESS(SMALL(
(IF($AC$2:$AC$97&lt;&gt;"",ROW($AC$2:$AC$97),ROW()+ROWS($AC$2:$AC$97))),
ROW()-ROW($AA$2:$AA$97)+1),COLUMN($C$2:$C$97),4)))</f>
        <v/>
      </c>
      <c r="AB81" t="str">
        <f t="array" aca="1" ref="AB81" ca="1">IF(ROW()-ROW($AB$2:$AB$97)+1&gt;ROWS($AD$2:$AD$97)-
COUNTBLANK($AD$2:$AD$97),"",INDIRECT(ADDRESS(SMALL(
(IF($AD$2:$AD$97&lt;&gt;"",ROW($AD$2:$AD$97),ROW()+ROWS($AD$2:$AD$97))),
ROW()-ROW($AB$2:$AB$97)+1),COLUMN($C$2:$C$97),4)))</f>
        <v/>
      </c>
      <c r="AC81" t="str">
        <f t="shared" si="60"/>
        <v/>
      </c>
      <c r="AD81" t="str">
        <f t="shared" si="61"/>
        <v/>
      </c>
      <c r="AE81" t="str">
        <f t="shared" si="62"/>
        <v/>
      </c>
      <c r="AI81" s="38" t="str">
        <f ca="1">IF(COUNTIF($AB$2:AB81,AB81)=1,AB81,"")</f>
        <v/>
      </c>
      <c r="AJ81" s="237" t="str">
        <f t="array" aca="1" ref="AJ81" ca="1">IF(ROW()-ROW($AJ$2:$AJ$97)+1&gt;ROWS($AI$2:$AI$97)-
COUNTBLANK($AI$2:$AI$97),"",INDIRECT(ADDRESS(SMALL(
(IF($AI$2:$AI$97&lt;&gt;"",ROW($AI$2:$AI$97),ROW()+ROWS($AI$2:$AI$97))),
ROW()-ROW($AJ$2:$AJ$97)+1),COLUMN($AI$2:$AI$97),4)))</f>
        <v/>
      </c>
      <c r="AK81" s="273" t="s">
        <v>341</v>
      </c>
      <c r="AL81" s="274" t="str">
        <f t="shared" ca="1" si="83"/>
        <v/>
      </c>
      <c r="AM81" s="267" t="str">
        <f t="shared" ca="1" si="70"/>
        <v>_D2</v>
      </c>
      <c r="AO81" s="38" t="str">
        <f ca="1">IF(COUNTIF($AA$2:AA81,AA81)=1,AA81,"")</f>
        <v/>
      </c>
      <c r="AP81" s="39" t="str">
        <f t="array" aca="1" ref="AP81" ca="1">IF(ROW()-ROW($AP$2:$AP$97)+1&gt;ROWS($AO$2:$AO$97)-
COUNTBLANK($AO$2:$AO$97),"",INDIRECT(ADDRESS(SMALL(
(IF($AO$2:$AO$97&lt;&gt;"",ROW($AO$2:$AO$97),ROW()+ROWS($AO$2:$AO$97))),
ROW()-ROW($AP$2:$AP$97)+1),COLUMN($AO$2:$AO$97),4)))</f>
        <v/>
      </c>
      <c r="AQ81" s="273" t="s">
        <v>341</v>
      </c>
      <c r="AR81" s="274" t="str">
        <f t="shared" ca="1" si="82"/>
        <v/>
      </c>
      <c r="AS81" s="267" t="str">
        <f t="shared" ca="1" si="71"/>
        <v>_D2</v>
      </c>
      <c r="AU81" s="308" t="e">
        <f>VLOOKUP(D81,'TSO500 Booking'!$AK$3:$AN$7,2,TRUE)</f>
        <v>#N/A</v>
      </c>
      <c r="AV81" s="309" t="e">
        <f>VLOOKUP(D81,'TSO500 Booking'!$AK$3:$AN$7,3,TRUE)</f>
        <v>#N/A</v>
      </c>
      <c r="AW81" s="309" t="e">
        <f>VLOOKUP(D81,'TSO500 Booking'!$AK$3:$AN$7,4,TRUE)</f>
        <v>#N/A</v>
      </c>
      <c r="AX81" s="310" t="e">
        <f t="shared" si="72"/>
        <v>#N/A</v>
      </c>
      <c r="BC81" s="308" t="s">
        <v>710</v>
      </c>
      <c r="BD81" s="309" t="s">
        <v>1386</v>
      </c>
      <c r="BE81" s="310" t="s">
        <v>619</v>
      </c>
      <c r="BF81" s="308" t="str">
        <f t="shared" ca="1" si="73"/>
        <v/>
      </c>
      <c r="BG81" s="31" t="str">
        <f t="shared" ca="1" si="74"/>
        <v/>
      </c>
      <c r="BH81" s="31" t="str">
        <f t="shared" ca="1" si="75"/>
        <v/>
      </c>
      <c r="BI81" s="87" t="str">
        <f t="shared" ca="1" si="76"/>
        <v/>
      </c>
      <c r="BJ81" s="308" t="str">
        <f t="shared" ca="1" si="77"/>
        <v/>
      </c>
      <c r="BK81" s="86" t="str">
        <f t="shared" ca="1" si="78"/>
        <v/>
      </c>
      <c r="BL81" s="309" t="str">
        <f t="shared" ca="1" si="79"/>
        <v/>
      </c>
      <c r="BM81" s="32" t="str">
        <f t="shared" ca="1" si="80"/>
        <v/>
      </c>
      <c r="BN81" s="322" t="str">
        <f t="shared" ca="1" si="63"/>
        <v/>
      </c>
      <c r="BT81" t="str">
        <f t="shared" si="64"/>
        <v/>
      </c>
      <c r="BU81" t="str">
        <f t="shared" si="65"/>
        <v/>
      </c>
      <c r="BV81" t="str">
        <f t="shared" si="66"/>
        <v/>
      </c>
      <c r="BW81" t="e">
        <f>INDEX(Index_sequences[[#All],[i7 Index Name]],MATCH('TSO500 Script'!W81,Index_sequences[[#All],[Index Primer]],0))</f>
        <v>#N/A</v>
      </c>
      <c r="BX81" t="e">
        <f>INDEX(Index_sequences[[#All],[i7 Bases for Sample Sheet]],MATCH('TSO500 Script'!W81,Index_sequences[[#All],[Index Primer]],0))</f>
        <v>#N/A</v>
      </c>
      <c r="BY81" t="e">
        <f>INDEX(Index_sequences[[#All],[i5 Index Name]],MATCH('TSO500 Script'!W81,Index_sequences[[#All],[Index Primer]],0))</f>
        <v>#N/A</v>
      </c>
      <c r="BZ81" t="e">
        <f>INDEX(Index_sequences[[#All],[i5 Bases for Sample Sheet NovaSeq 6000 with v1.0 reagent kits, MiSeq, HiSeq 2000/2500, NextSeq 2000 (Sample Sheet v2)]],MATCH('TSO500 Script'!W81,Index_sequences[[#All],[Index Primer]],0))</f>
        <v>#N/A</v>
      </c>
      <c r="CA81" t="e">
        <f>INDEX(Index_sequences[[#All],[i5 Bases for Sample Sheet iSeq, NovaSeq 6000 with v1.5 reagent kits, MiniSeq, NextSeq 500/550, HiSeq 3000/4000/X, NextSeq 2000 (Sample Sheet v1)]],MATCH('TSO500 Script'!W81,Index_sequences[[#All],[Index Primer]],0))</f>
        <v>#N/A</v>
      </c>
      <c r="CB81" t="str">
        <f t="shared" si="81"/>
        <v/>
      </c>
      <c r="CC81" t="e">
        <f t="shared" si="67"/>
        <v>#N/A</v>
      </c>
    </row>
    <row r="82" spans="1:81" x14ac:dyDescent="0.25">
      <c r="A82" s="65" t="str">
        <f>IF(NOT(G82=""),MID('TSO500 Booking'!I89,3,7),"")</f>
        <v/>
      </c>
      <c r="B82" t="str">
        <f>CONCATENATE(LEFT('TSO500 Booking'!C89),LEFT('TSO500 Booking'!D89))</f>
        <v/>
      </c>
      <c r="C82" s="73" t="str">
        <f>IF('TSO500 Booking'!J89="","",'TSO500 Booking'!J89)</f>
        <v/>
      </c>
      <c r="D82" s="66" t="b">
        <f>IF(X82=DNA_Analyte,VLOOKUP(C82,'Samples Dilution + Norm'!$C$8:$E$103,3,FALSE),IF(X82=RNA_Analyte,VLOOKUP('TSO500 Script'!C82,'Samples Dilution + Norm'!$S$8:$U$103,3,FALSE)))</f>
        <v>0</v>
      </c>
      <c r="E82" s="302" t="b">
        <f>IF(X82='Samples Dilution + Norm'!$A$2,VLOOKUP('TSO500 Script'!C82,'TSO500 Script'!$AJ$2:$AM$97,2,FALSE),IF('TSO500 Script'!X82='Samples Dilution + Norm'!$Q$2,VLOOKUP('TSO500 Script'!C82,'TSO500 Script'!AP82:AS177,2,FALSE)))</f>
        <v>0</v>
      </c>
      <c r="F82" s="202" t="b">
        <f>IF(X82='Samples Dilution + Norm'!$A$2,VLOOKUP('TSO500 Script'!C82,'TSO500 Script'!$AJ$2:$AM$97,3,FALSE),IF('TSO500 Script'!X82='Samples Dilution + Norm'!$Q$2,VLOOKUP('TSO500 Script'!C82,'TSO500 Script'!AP82:AS177,3,FALSE)))</f>
        <v>0</v>
      </c>
      <c r="G82" s="71" t="str">
        <f>CONCATENATE('TSO500 Booking'!A89,'TSO500 Booking'!B89)</f>
        <v/>
      </c>
      <c r="H82" s="196" t="b">
        <f t="shared" si="52"/>
        <v>0</v>
      </c>
      <c r="I82" s="199" t="str">
        <f t="shared" si="53"/>
        <v/>
      </c>
      <c r="J82" s="362" t="e">
        <f t="shared" si="68"/>
        <v>#N/A</v>
      </c>
      <c r="K82" s="362" t="e">
        <f t="shared" si="69"/>
        <v>#N/A</v>
      </c>
      <c r="L82" s="363">
        <f t="shared" si="54"/>
        <v>0</v>
      </c>
      <c r="M82" s="329">
        <f t="shared" si="55"/>
        <v>0</v>
      </c>
      <c r="N82" s="328" t="b">
        <f t="shared" si="56"/>
        <v>0</v>
      </c>
      <c r="O82" s="330" t="b">
        <f t="shared" si="57"/>
        <v>0</v>
      </c>
      <c r="P82" s="202" t="str">
        <f t="shared" ca="1" si="58"/>
        <v/>
      </c>
      <c r="Q82" s="202" t="str">
        <f t="shared" ca="1" si="59"/>
        <v/>
      </c>
      <c r="R82" s="67" t="s">
        <v>216</v>
      </c>
      <c r="S82" s="335">
        <v>1</v>
      </c>
      <c r="T82" s="202" t="b">
        <f>IF(X82=DNA_Analyte,VLOOKUP(C82,'Samples Dilution + Norm'!$C$8:$M$103,11,FALSE),IF(X82=RNA_Analyte,VLOOKUP('TSO500 Script'!C82,'Samples Dilution + Norm'!$S$8:$Z$103,8,FALSE)))</f>
        <v>0</v>
      </c>
      <c r="U82" s="196" t="str">
        <f>'TSO500 Booking'!$I$3</f>
        <v>Plate B</v>
      </c>
      <c r="V82" s="195" t="str">
        <f>IF(G82="","",INDEX(Index_sequences[Index plate well],MATCH(V81,Index_sequences[Index plate well],0)+1,1))</f>
        <v/>
      </c>
      <c r="W82" s="68" t="e">
        <f>INDEX(Index_sequences[[#All],[Index Primer]],MATCH(('TSO500 Script'!U82&amp;"_"&amp;'TSO500 Script'!V82),Index_sequences[[#All],[Plate_well]],0))</f>
        <v>#N/A</v>
      </c>
      <c r="X82" s="68" t="str">
        <f>IF(NOT(G82=""),'TSO500 Booking'!H89,"")</f>
        <v/>
      </c>
      <c r="Y82" s="72"/>
      <c r="Z82" s="72" t="s">
        <v>712</v>
      </c>
      <c r="AA82" s="327" t="str">
        <f t="array" aca="1" ref="AA82" ca="1">IF(ROW()-ROW($AA$2:$AA$97)+1&gt;ROWS($AC$2:$AC$97)-
COUNTBLANK($AC$2:$AC$97),"",INDIRECT(ADDRESS(SMALL(
(IF($AC$2:$AC$97&lt;&gt;"",ROW($AC$2:$AC$97),ROW()+ROWS($AC$2:$AC$97))),
ROW()-ROW($AA$2:$AA$97)+1),COLUMN($C$2:$C$97),4)))</f>
        <v/>
      </c>
      <c r="AB82" t="str">
        <f t="array" aca="1" ref="AB82" ca="1">IF(ROW()-ROW($AB$2:$AB$97)+1&gt;ROWS($AD$2:$AD$97)-
COUNTBLANK($AD$2:$AD$97),"",INDIRECT(ADDRESS(SMALL(
(IF($AD$2:$AD$97&lt;&gt;"",ROW($AD$2:$AD$97),ROW()+ROWS($AD$2:$AD$97))),
ROW()-ROW($AB$2:$AB$97)+1),COLUMN($C$2:$C$97),4)))</f>
        <v/>
      </c>
      <c r="AC82" t="str">
        <f t="shared" si="60"/>
        <v/>
      </c>
      <c r="AD82" t="str">
        <f t="shared" si="61"/>
        <v/>
      </c>
      <c r="AE82" t="str">
        <f t="shared" si="62"/>
        <v/>
      </c>
      <c r="AI82" s="38" t="str">
        <f ca="1">IF(COUNTIF($AB$2:AB82,AB82)=1,AB82,"")</f>
        <v/>
      </c>
      <c r="AJ82" s="237" t="str">
        <f t="array" aca="1" ref="AJ82" ca="1">IF(ROW()-ROW($AJ$2:$AJ$97)+1&gt;ROWS($AI$2:$AI$97)-
COUNTBLANK($AI$2:$AI$97),"",INDIRECT(ADDRESS(SMALL(
(IF($AI$2:$AI$97&lt;&gt;"",ROW($AI$2:$AI$97),ROW()+ROWS($AI$2:$AI$97))),
ROW()-ROW($AJ$2:$AJ$97)+1),COLUMN($AI$2:$AI$97),4)))</f>
        <v/>
      </c>
      <c r="AK82" s="273" t="s">
        <v>472</v>
      </c>
      <c r="AL82" s="274" t="str">
        <f t="shared" ca="1" si="83"/>
        <v/>
      </c>
      <c r="AM82" s="267" t="str">
        <f t="shared" ca="1" si="70"/>
        <v>_A3</v>
      </c>
      <c r="AO82" s="38" t="str">
        <f ca="1">IF(COUNTIF($AA$2:AA82,AA82)=1,AA82,"")</f>
        <v/>
      </c>
      <c r="AP82" s="39" t="str">
        <f t="array" aca="1" ref="AP82" ca="1">IF(ROW()-ROW($AP$2:$AP$97)+1&gt;ROWS($AO$2:$AO$97)-
COUNTBLANK($AO$2:$AO$97),"",INDIRECT(ADDRESS(SMALL(
(IF($AO$2:$AO$97&lt;&gt;"",ROW($AO$2:$AO$97),ROW()+ROWS($AO$2:$AO$97))),
ROW()-ROW($AP$2:$AP$97)+1),COLUMN($AO$2:$AO$97),4)))</f>
        <v/>
      </c>
      <c r="AQ82" s="273" t="s">
        <v>472</v>
      </c>
      <c r="AR82" s="274" t="str">
        <f t="shared" ca="1" si="82"/>
        <v/>
      </c>
      <c r="AS82" s="267" t="str">
        <f t="shared" ca="1" si="71"/>
        <v>_A3</v>
      </c>
      <c r="AU82" s="308" t="e">
        <f>VLOOKUP(D82,'TSO500 Booking'!$AK$3:$AN$7,2,TRUE)</f>
        <v>#N/A</v>
      </c>
      <c r="AV82" s="309" t="e">
        <f>VLOOKUP(D82,'TSO500 Booking'!$AK$3:$AN$7,3,TRUE)</f>
        <v>#N/A</v>
      </c>
      <c r="AW82" s="309" t="e">
        <f>VLOOKUP(D82,'TSO500 Booking'!$AK$3:$AN$7,4,TRUE)</f>
        <v>#N/A</v>
      </c>
      <c r="AX82" s="310" t="e">
        <f t="shared" si="72"/>
        <v>#N/A</v>
      </c>
      <c r="BC82" s="308" t="s">
        <v>712</v>
      </c>
      <c r="BD82" s="309" t="s">
        <v>1386</v>
      </c>
      <c r="BE82" s="310" t="s">
        <v>655</v>
      </c>
      <c r="BF82" s="308" t="str">
        <f t="shared" ca="1" si="73"/>
        <v/>
      </c>
      <c r="BG82" s="31" t="str">
        <f t="shared" ca="1" si="74"/>
        <v/>
      </c>
      <c r="BH82" s="31" t="str">
        <f t="shared" ca="1" si="75"/>
        <v/>
      </c>
      <c r="BI82" s="87" t="str">
        <f t="shared" ca="1" si="76"/>
        <v/>
      </c>
      <c r="BJ82" s="308" t="str">
        <f t="shared" ca="1" si="77"/>
        <v/>
      </c>
      <c r="BK82" s="86" t="str">
        <f t="shared" ca="1" si="78"/>
        <v/>
      </c>
      <c r="BL82" s="309" t="str">
        <f t="shared" ca="1" si="79"/>
        <v/>
      </c>
      <c r="BM82" s="32" t="str">
        <f t="shared" ca="1" si="80"/>
        <v/>
      </c>
      <c r="BN82" s="322" t="str">
        <f t="shared" ca="1" si="63"/>
        <v/>
      </c>
      <c r="BT82" t="str">
        <f t="shared" si="64"/>
        <v/>
      </c>
      <c r="BU82" t="str">
        <f t="shared" si="65"/>
        <v/>
      </c>
      <c r="BV82" t="str">
        <f t="shared" si="66"/>
        <v/>
      </c>
      <c r="BW82" t="e">
        <f>INDEX(Index_sequences[[#All],[i7 Index Name]],MATCH('TSO500 Script'!W82,Index_sequences[[#All],[Index Primer]],0))</f>
        <v>#N/A</v>
      </c>
      <c r="BX82" t="e">
        <f>INDEX(Index_sequences[[#All],[i7 Bases for Sample Sheet]],MATCH('TSO500 Script'!W82,Index_sequences[[#All],[Index Primer]],0))</f>
        <v>#N/A</v>
      </c>
      <c r="BY82" t="e">
        <f>INDEX(Index_sequences[[#All],[i5 Index Name]],MATCH('TSO500 Script'!W82,Index_sequences[[#All],[Index Primer]],0))</f>
        <v>#N/A</v>
      </c>
      <c r="BZ82" t="e">
        <f>INDEX(Index_sequences[[#All],[i5 Bases for Sample Sheet NovaSeq 6000 with v1.0 reagent kits, MiSeq, HiSeq 2000/2500, NextSeq 2000 (Sample Sheet v2)]],MATCH('TSO500 Script'!W82,Index_sequences[[#All],[Index Primer]],0))</f>
        <v>#N/A</v>
      </c>
      <c r="CA82" t="e">
        <f>INDEX(Index_sequences[[#All],[i5 Bases for Sample Sheet iSeq, NovaSeq 6000 with v1.5 reagent kits, MiniSeq, NextSeq 500/550, HiSeq 3000/4000/X, NextSeq 2000 (Sample Sheet v1)]],MATCH('TSO500 Script'!W82,Index_sequences[[#All],[Index Primer]],0))</f>
        <v>#N/A</v>
      </c>
      <c r="CB82" t="str">
        <f t="shared" si="81"/>
        <v/>
      </c>
      <c r="CC82" t="e">
        <f t="shared" si="67"/>
        <v>#N/A</v>
      </c>
    </row>
    <row r="83" spans="1:81" x14ac:dyDescent="0.25">
      <c r="A83" s="65" t="str">
        <f>IF(NOT(G83=""),MID('TSO500 Booking'!I90,3,7),"")</f>
        <v/>
      </c>
      <c r="B83" t="str">
        <f>CONCATENATE(LEFT('TSO500 Booking'!C90),LEFT('TSO500 Booking'!D90))</f>
        <v/>
      </c>
      <c r="C83" s="73" t="str">
        <f>IF('TSO500 Booking'!J90="","",'TSO500 Booking'!J90)</f>
        <v/>
      </c>
      <c r="D83" s="66" t="b">
        <f>IF(X83=DNA_Analyte,VLOOKUP(C83,'Samples Dilution + Norm'!$C$8:$E$103,3,FALSE),IF(X83=RNA_Analyte,VLOOKUP('TSO500 Script'!C83,'Samples Dilution + Norm'!$S$8:$U$103,3,FALSE)))</f>
        <v>0</v>
      </c>
      <c r="E83" s="302" t="b">
        <f>IF(X83='Samples Dilution + Norm'!$A$2,VLOOKUP('TSO500 Script'!C83,'TSO500 Script'!$AJ$2:$AM$97,2,FALSE),IF('TSO500 Script'!X83='Samples Dilution + Norm'!$Q$2,VLOOKUP('TSO500 Script'!C83,'TSO500 Script'!AP83:AS178,2,FALSE)))</f>
        <v>0</v>
      </c>
      <c r="F83" s="202" t="b">
        <f>IF(X83='Samples Dilution + Norm'!$A$2,VLOOKUP('TSO500 Script'!C83,'TSO500 Script'!$AJ$2:$AM$97,3,FALSE),IF('TSO500 Script'!X83='Samples Dilution + Norm'!$Q$2,VLOOKUP('TSO500 Script'!C83,'TSO500 Script'!AP83:AS178,3,FALSE)))</f>
        <v>0</v>
      </c>
      <c r="G83" s="71" t="str">
        <f>CONCATENATE('TSO500 Booking'!A90,'TSO500 Booking'!B90)</f>
        <v/>
      </c>
      <c r="H83" s="196" t="b">
        <f t="shared" si="52"/>
        <v>0</v>
      </c>
      <c r="I83" s="199" t="str">
        <f t="shared" si="53"/>
        <v/>
      </c>
      <c r="J83" s="362" t="e">
        <f t="shared" si="68"/>
        <v>#N/A</v>
      </c>
      <c r="K83" s="362" t="e">
        <f t="shared" si="69"/>
        <v>#N/A</v>
      </c>
      <c r="L83" s="363">
        <f t="shared" si="54"/>
        <v>0</v>
      </c>
      <c r="M83" s="329">
        <f t="shared" si="55"/>
        <v>0</v>
      </c>
      <c r="N83" s="328" t="b">
        <f t="shared" si="56"/>
        <v>0</v>
      </c>
      <c r="O83" s="330" t="b">
        <f t="shared" si="57"/>
        <v>0</v>
      </c>
      <c r="P83" s="202" t="str">
        <f t="shared" ca="1" si="58"/>
        <v/>
      </c>
      <c r="Q83" s="202" t="str">
        <f t="shared" ca="1" si="59"/>
        <v/>
      </c>
      <c r="R83" s="67" t="s">
        <v>216</v>
      </c>
      <c r="S83" s="335">
        <v>1</v>
      </c>
      <c r="T83" s="202" t="b">
        <f>IF(X83=DNA_Analyte,VLOOKUP(C83,'Samples Dilution + Norm'!$C$8:$M$103,11,FALSE),IF(X83=RNA_Analyte,VLOOKUP('TSO500 Script'!C83,'Samples Dilution + Norm'!$S$8:$Z$103,8,FALSE)))</f>
        <v>0</v>
      </c>
      <c r="U83" s="196" t="str">
        <f>'TSO500 Booking'!$I$3</f>
        <v>Plate B</v>
      </c>
      <c r="V83" s="195" t="str">
        <f>IF(G83="","",INDEX(Index_sequences[Index plate well],MATCH(V82,Index_sequences[Index plate well],0)+1,1))</f>
        <v/>
      </c>
      <c r="W83" s="68" t="e">
        <f>INDEX(Index_sequences[[#All],[Index Primer]],MATCH(('TSO500 Script'!U83&amp;"_"&amp;'TSO500 Script'!V83),Index_sequences[[#All],[Plate_well]],0))</f>
        <v>#N/A</v>
      </c>
      <c r="X83" s="68" t="str">
        <f>IF(NOT(G83=""),'TSO500 Booking'!H90,"")</f>
        <v/>
      </c>
      <c r="Y83" s="72"/>
      <c r="Z83" s="72" t="s">
        <v>716</v>
      </c>
      <c r="AA83" s="327" t="str">
        <f t="array" aca="1" ref="AA83" ca="1">IF(ROW()-ROW($AA$2:$AA$97)+1&gt;ROWS($AC$2:$AC$97)-
COUNTBLANK($AC$2:$AC$97),"",INDIRECT(ADDRESS(SMALL(
(IF($AC$2:$AC$97&lt;&gt;"",ROW($AC$2:$AC$97),ROW()+ROWS($AC$2:$AC$97))),
ROW()-ROW($AA$2:$AA$97)+1),COLUMN($C$2:$C$97),4)))</f>
        <v/>
      </c>
      <c r="AB83" t="str">
        <f t="array" aca="1" ref="AB83" ca="1">IF(ROW()-ROW($AB$2:$AB$97)+1&gt;ROWS($AD$2:$AD$97)-
COUNTBLANK($AD$2:$AD$97),"",INDIRECT(ADDRESS(SMALL(
(IF($AD$2:$AD$97&lt;&gt;"",ROW($AD$2:$AD$97),ROW()+ROWS($AD$2:$AD$97))),
ROW()-ROW($AB$2:$AB$97)+1),COLUMN($C$2:$C$97),4)))</f>
        <v/>
      </c>
      <c r="AC83" t="str">
        <f t="shared" si="60"/>
        <v/>
      </c>
      <c r="AD83" t="str">
        <f t="shared" si="61"/>
        <v/>
      </c>
      <c r="AE83" t="str">
        <f t="shared" si="62"/>
        <v/>
      </c>
      <c r="AI83" s="38" t="str">
        <f ca="1">IF(COUNTIF($AB$2:AB83,AB83)=1,AB83,"")</f>
        <v/>
      </c>
      <c r="AJ83" s="237" t="str">
        <f t="array" aca="1" ref="AJ83" ca="1">IF(ROW()-ROW($AJ$2:$AJ$97)+1&gt;ROWS($AI$2:$AI$97)-
COUNTBLANK($AI$2:$AI$97),"",INDIRECT(ADDRESS(SMALL(
(IF($AI$2:$AI$97&lt;&gt;"",ROW($AI$2:$AI$97),ROW()+ROWS($AI$2:$AI$97))),
ROW()-ROW($AJ$2:$AJ$97)+1),COLUMN($AI$2:$AI$97),4)))</f>
        <v/>
      </c>
      <c r="AK83" s="273" t="s">
        <v>476</v>
      </c>
      <c r="AL83" s="274" t="str">
        <f t="shared" ca="1" si="83"/>
        <v/>
      </c>
      <c r="AM83" s="267" t="str">
        <f t="shared" ca="1" si="70"/>
        <v>_B3</v>
      </c>
      <c r="AO83" s="38" t="str">
        <f ca="1">IF(COUNTIF($AA$2:AA83,AA83)=1,AA83,"")</f>
        <v/>
      </c>
      <c r="AP83" s="39" t="str">
        <f t="array" aca="1" ref="AP83" ca="1">IF(ROW()-ROW($AP$2:$AP$97)+1&gt;ROWS($AO$2:$AO$97)-
COUNTBLANK($AO$2:$AO$97),"",INDIRECT(ADDRESS(SMALL(
(IF($AO$2:$AO$97&lt;&gt;"",ROW($AO$2:$AO$97),ROW()+ROWS($AO$2:$AO$97))),
ROW()-ROW($AP$2:$AP$97)+1),COLUMN($AO$2:$AO$97),4)))</f>
        <v/>
      </c>
      <c r="AQ83" s="273" t="s">
        <v>476</v>
      </c>
      <c r="AR83" s="274" t="str">
        <f t="shared" ca="1" si="82"/>
        <v/>
      </c>
      <c r="AS83" s="267" t="str">
        <f t="shared" ca="1" si="71"/>
        <v>_B3</v>
      </c>
      <c r="AU83" s="308" t="e">
        <f>VLOOKUP(D83,'TSO500 Booking'!$AK$3:$AN$7,2,TRUE)</f>
        <v>#N/A</v>
      </c>
      <c r="AV83" s="309" t="e">
        <f>VLOOKUP(D83,'TSO500 Booking'!$AK$3:$AN$7,3,TRUE)</f>
        <v>#N/A</v>
      </c>
      <c r="AW83" s="309" t="e">
        <f>VLOOKUP(D83,'TSO500 Booking'!$AK$3:$AN$7,4,TRUE)</f>
        <v>#N/A</v>
      </c>
      <c r="AX83" s="310" t="e">
        <f t="shared" si="72"/>
        <v>#N/A</v>
      </c>
      <c r="BC83" s="308" t="s">
        <v>716</v>
      </c>
      <c r="BD83" s="309" t="s">
        <v>1386</v>
      </c>
      <c r="BE83" s="310" t="s">
        <v>659</v>
      </c>
      <c r="BF83" s="308" t="str">
        <f t="shared" ca="1" si="73"/>
        <v/>
      </c>
      <c r="BG83" s="31" t="str">
        <f t="shared" ca="1" si="74"/>
        <v/>
      </c>
      <c r="BH83" s="31" t="str">
        <f t="shared" ca="1" si="75"/>
        <v/>
      </c>
      <c r="BI83" s="87" t="str">
        <f t="shared" ca="1" si="76"/>
        <v/>
      </c>
      <c r="BJ83" s="308" t="str">
        <f t="shared" ca="1" si="77"/>
        <v/>
      </c>
      <c r="BK83" s="86" t="str">
        <f t="shared" ca="1" si="78"/>
        <v/>
      </c>
      <c r="BL83" s="309" t="str">
        <f t="shared" ca="1" si="79"/>
        <v/>
      </c>
      <c r="BM83" s="32" t="str">
        <f t="shared" ca="1" si="80"/>
        <v/>
      </c>
      <c r="BN83" s="322" t="str">
        <f t="shared" ca="1" si="63"/>
        <v/>
      </c>
      <c r="BT83" t="str">
        <f t="shared" si="64"/>
        <v/>
      </c>
      <c r="BU83" t="str">
        <f t="shared" si="65"/>
        <v/>
      </c>
      <c r="BV83" t="str">
        <f t="shared" si="66"/>
        <v/>
      </c>
      <c r="BW83" t="e">
        <f>INDEX(Index_sequences[[#All],[i7 Index Name]],MATCH('TSO500 Script'!W83,Index_sequences[[#All],[Index Primer]],0))</f>
        <v>#N/A</v>
      </c>
      <c r="BX83" t="e">
        <f>INDEX(Index_sequences[[#All],[i7 Bases for Sample Sheet]],MATCH('TSO500 Script'!W83,Index_sequences[[#All],[Index Primer]],0))</f>
        <v>#N/A</v>
      </c>
      <c r="BY83" t="e">
        <f>INDEX(Index_sequences[[#All],[i5 Index Name]],MATCH('TSO500 Script'!W83,Index_sequences[[#All],[Index Primer]],0))</f>
        <v>#N/A</v>
      </c>
      <c r="BZ83" t="e">
        <f>INDEX(Index_sequences[[#All],[i5 Bases for Sample Sheet NovaSeq 6000 with v1.0 reagent kits, MiSeq, HiSeq 2000/2500, NextSeq 2000 (Sample Sheet v2)]],MATCH('TSO500 Script'!W83,Index_sequences[[#All],[Index Primer]],0))</f>
        <v>#N/A</v>
      </c>
      <c r="CA83" t="e">
        <f>INDEX(Index_sequences[[#All],[i5 Bases for Sample Sheet iSeq, NovaSeq 6000 with v1.5 reagent kits, MiniSeq, NextSeq 500/550, HiSeq 3000/4000/X, NextSeq 2000 (Sample Sheet v1)]],MATCH('TSO500 Script'!W83,Index_sequences[[#All],[Index Primer]],0))</f>
        <v>#N/A</v>
      </c>
      <c r="CB83" t="str">
        <f t="shared" si="81"/>
        <v/>
      </c>
      <c r="CC83" t="e">
        <f t="shared" si="67"/>
        <v>#N/A</v>
      </c>
    </row>
    <row r="84" spans="1:81" x14ac:dyDescent="0.25">
      <c r="A84" s="65" t="str">
        <f>IF(NOT(G84=""),MID('TSO500 Booking'!I91,3,7),"")</f>
        <v/>
      </c>
      <c r="B84" t="str">
        <f>CONCATENATE(LEFT('TSO500 Booking'!C91),LEFT('TSO500 Booking'!D91))</f>
        <v/>
      </c>
      <c r="C84" s="73" t="str">
        <f>IF('TSO500 Booking'!J91="","",'TSO500 Booking'!J91)</f>
        <v/>
      </c>
      <c r="D84" s="66" t="b">
        <f>IF(X84=DNA_Analyte,VLOOKUP(C84,'Samples Dilution + Norm'!$C$8:$E$103,3,FALSE),IF(X84=RNA_Analyte,VLOOKUP('TSO500 Script'!C84,'Samples Dilution + Norm'!$S$8:$U$103,3,FALSE)))</f>
        <v>0</v>
      </c>
      <c r="E84" s="302" t="b">
        <f>IF(X84='Samples Dilution + Norm'!$A$2,VLOOKUP('TSO500 Script'!C84,'TSO500 Script'!$AJ$2:$AM$97,2,FALSE),IF('TSO500 Script'!X84='Samples Dilution + Norm'!$Q$2,VLOOKUP('TSO500 Script'!C84,'TSO500 Script'!AP84:AS179,2,FALSE)))</f>
        <v>0</v>
      </c>
      <c r="F84" s="202" t="b">
        <f>IF(X84='Samples Dilution + Norm'!$A$2,VLOOKUP('TSO500 Script'!C84,'TSO500 Script'!$AJ$2:$AM$97,3,FALSE),IF('TSO500 Script'!X84='Samples Dilution + Norm'!$Q$2,VLOOKUP('TSO500 Script'!C84,'TSO500 Script'!AP84:AS179,3,FALSE)))</f>
        <v>0</v>
      </c>
      <c r="G84" s="71" t="str">
        <f>CONCATENATE('TSO500 Booking'!A91,'TSO500 Booking'!B91)</f>
        <v/>
      </c>
      <c r="H84" s="196" t="b">
        <f t="shared" si="52"/>
        <v>0</v>
      </c>
      <c r="I84" s="199" t="str">
        <f t="shared" si="53"/>
        <v/>
      </c>
      <c r="J84" s="362" t="e">
        <f t="shared" si="68"/>
        <v>#N/A</v>
      </c>
      <c r="K84" s="362" t="e">
        <f t="shared" si="69"/>
        <v>#N/A</v>
      </c>
      <c r="L84" s="363">
        <f t="shared" si="54"/>
        <v>0</v>
      </c>
      <c r="M84" s="329">
        <f t="shared" si="55"/>
        <v>0</v>
      </c>
      <c r="N84" s="328" t="b">
        <f t="shared" si="56"/>
        <v>0</v>
      </c>
      <c r="O84" s="330" t="b">
        <f t="shared" si="57"/>
        <v>0</v>
      </c>
      <c r="P84" s="202" t="str">
        <f t="shared" ca="1" si="58"/>
        <v/>
      </c>
      <c r="Q84" s="202" t="str">
        <f t="shared" ca="1" si="59"/>
        <v/>
      </c>
      <c r="R84" s="67" t="s">
        <v>216</v>
      </c>
      <c r="S84" s="335">
        <v>1</v>
      </c>
      <c r="T84" s="202" t="b">
        <f>IF(X84=DNA_Analyte,VLOOKUP(C84,'Samples Dilution + Norm'!$C$8:$M$103,11,FALSE),IF(X84=RNA_Analyte,VLOOKUP('TSO500 Script'!C84,'Samples Dilution + Norm'!$S$8:$Z$103,8,FALSE)))</f>
        <v>0</v>
      </c>
      <c r="U84" s="196" t="str">
        <f>'TSO500 Booking'!$I$3</f>
        <v>Plate B</v>
      </c>
      <c r="V84" s="195" t="str">
        <f>IF(G84="","",INDEX(Index_sequences[Index plate well],MATCH(V83,Index_sequences[Index plate well],0)+1,1))</f>
        <v/>
      </c>
      <c r="W84" s="68" t="e">
        <f>INDEX(Index_sequences[[#All],[Index Primer]],MATCH(('TSO500 Script'!U84&amp;"_"&amp;'TSO500 Script'!V84),Index_sequences[[#All],[Plate_well]],0))</f>
        <v>#N/A</v>
      </c>
      <c r="X84" s="68" t="str">
        <f>IF(NOT(G84=""),'TSO500 Booking'!H91,"")</f>
        <v/>
      </c>
      <c r="Y84" s="72"/>
      <c r="Z84" s="72" t="s">
        <v>718</v>
      </c>
      <c r="AA84" s="327" t="str">
        <f t="array" aca="1" ref="AA84" ca="1">IF(ROW()-ROW($AA$2:$AA$97)+1&gt;ROWS($AC$2:$AC$97)-
COUNTBLANK($AC$2:$AC$97),"",INDIRECT(ADDRESS(SMALL(
(IF($AC$2:$AC$97&lt;&gt;"",ROW($AC$2:$AC$97),ROW()+ROWS($AC$2:$AC$97))),
ROW()-ROW($AA$2:$AA$97)+1),COLUMN($C$2:$C$97),4)))</f>
        <v/>
      </c>
      <c r="AB84" t="str">
        <f t="array" aca="1" ref="AB84" ca="1">IF(ROW()-ROW($AB$2:$AB$97)+1&gt;ROWS($AD$2:$AD$97)-
COUNTBLANK($AD$2:$AD$97),"",INDIRECT(ADDRESS(SMALL(
(IF($AD$2:$AD$97&lt;&gt;"",ROW($AD$2:$AD$97),ROW()+ROWS($AD$2:$AD$97))),
ROW()-ROW($AB$2:$AB$97)+1),COLUMN($C$2:$C$97),4)))</f>
        <v/>
      </c>
      <c r="AC84" t="str">
        <f t="shared" si="60"/>
        <v/>
      </c>
      <c r="AD84" t="str">
        <f t="shared" si="61"/>
        <v/>
      </c>
      <c r="AE84" t="str">
        <f t="shared" si="62"/>
        <v/>
      </c>
      <c r="AI84" s="38" t="str">
        <f ca="1">IF(COUNTIF($AB$2:AB84,AB84)=1,AB84,"")</f>
        <v/>
      </c>
      <c r="AJ84" s="237" t="str">
        <f t="array" aca="1" ref="AJ84" ca="1">IF(ROW()-ROW($AJ$2:$AJ$97)+1&gt;ROWS($AI$2:$AI$97)-
COUNTBLANK($AI$2:$AI$97),"",INDIRECT(ADDRESS(SMALL(
(IF($AI$2:$AI$97&lt;&gt;"",ROW($AI$2:$AI$97),ROW()+ROWS($AI$2:$AI$97))),
ROW()-ROW($AJ$2:$AJ$97)+1),COLUMN($AI$2:$AI$97),4)))</f>
        <v/>
      </c>
      <c r="AK84" s="273" t="s">
        <v>478</v>
      </c>
      <c r="AL84" s="274" t="str">
        <f t="shared" ca="1" si="83"/>
        <v/>
      </c>
      <c r="AM84" s="267" t="str">
        <f t="shared" ca="1" si="70"/>
        <v>_C3</v>
      </c>
      <c r="AO84" s="38" t="str">
        <f ca="1">IF(COUNTIF($AA$2:AA84,AA84)=1,AA84,"")</f>
        <v/>
      </c>
      <c r="AP84" s="39" t="str">
        <f t="array" aca="1" ref="AP84" ca="1">IF(ROW()-ROW($AP$2:$AP$97)+1&gt;ROWS($AO$2:$AO$97)-
COUNTBLANK($AO$2:$AO$97),"",INDIRECT(ADDRESS(SMALL(
(IF($AO$2:$AO$97&lt;&gt;"",ROW($AO$2:$AO$97),ROW()+ROWS($AO$2:$AO$97))),
ROW()-ROW($AP$2:$AP$97)+1),COLUMN($AO$2:$AO$97),4)))</f>
        <v/>
      </c>
      <c r="AQ84" s="273" t="s">
        <v>478</v>
      </c>
      <c r="AR84" s="274" t="str">
        <f t="shared" ca="1" si="82"/>
        <v/>
      </c>
      <c r="AS84" s="267" t="str">
        <f t="shared" ca="1" si="71"/>
        <v>_C3</v>
      </c>
      <c r="AU84" s="308" t="e">
        <f>VLOOKUP(D84,'TSO500 Booking'!$AK$3:$AN$7,2,TRUE)</f>
        <v>#N/A</v>
      </c>
      <c r="AV84" s="309" t="e">
        <f>VLOOKUP(D84,'TSO500 Booking'!$AK$3:$AN$7,3,TRUE)</f>
        <v>#N/A</v>
      </c>
      <c r="AW84" s="309" t="e">
        <f>VLOOKUP(D84,'TSO500 Booking'!$AK$3:$AN$7,4,TRUE)</f>
        <v>#N/A</v>
      </c>
      <c r="AX84" s="310" t="e">
        <f t="shared" si="72"/>
        <v>#N/A</v>
      </c>
      <c r="BC84" s="308" t="s">
        <v>718</v>
      </c>
      <c r="BD84" s="309" t="s">
        <v>1386</v>
      </c>
      <c r="BE84" s="310" t="s">
        <v>661</v>
      </c>
      <c r="BF84" s="308" t="str">
        <f t="shared" ca="1" si="73"/>
        <v/>
      </c>
      <c r="BG84" s="31" t="str">
        <f t="shared" ca="1" si="74"/>
        <v/>
      </c>
      <c r="BH84" s="31" t="str">
        <f t="shared" ca="1" si="75"/>
        <v/>
      </c>
      <c r="BI84" s="87" t="str">
        <f t="shared" ca="1" si="76"/>
        <v/>
      </c>
      <c r="BJ84" s="308" t="str">
        <f t="shared" ca="1" si="77"/>
        <v/>
      </c>
      <c r="BK84" s="86" t="str">
        <f t="shared" ca="1" si="78"/>
        <v/>
      </c>
      <c r="BL84" s="309" t="str">
        <f t="shared" ca="1" si="79"/>
        <v/>
      </c>
      <c r="BM84" s="32" t="str">
        <f t="shared" ca="1" si="80"/>
        <v/>
      </c>
      <c r="BN84" s="322" t="str">
        <f t="shared" ca="1" si="63"/>
        <v/>
      </c>
      <c r="BT84" t="str">
        <f t="shared" si="64"/>
        <v/>
      </c>
      <c r="BU84" t="str">
        <f t="shared" si="65"/>
        <v/>
      </c>
      <c r="BV84" t="str">
        <f t="shared" si="66"/>
        <v/>
      </c>
      <c r="BW84" t="e">
        <f>INDEX(Index_sequences[[#All],[i7 Index Name]],MATCH('TSO500 Script'!W84,Index_sequences[[#All],[Index Primer]],0))</f>
        <v>#N/A</v>
      </c>
      <c r="BX84" t="e">
        <f>INDEX(Index_sequences[[#All],[i7 Bases for Sample Sheet]],MATCH('TSO500 Script'!W84,Index_sequences[[#All],[Index Primer]],0))</f>
        <v>#N/A</v>
      </c>
      <c r="BY84" t="e">
        <f>INDEX(Index_sequences[[#All],[i5 Index Name]],MATCH('TSO500 Script'!W84,Index_sequences[[#All],[Index Primer]],0))</f>
        <v>#N/A</v>
      </c>
      <c r="BZ84" t="e">
        <f>INDEX(Index_sequences[[#All],[i5 Bases for Sample Sheet NovaSeq 6000 with v1.0 reagent kits, MiSeq, HiSeq 2000/2500, NextSeq 2000 (Sample Sheet v2)]],MATCH('TSO500 Script'!W84,Index_sequences[[#All],[Index Primer]],0))</f>
        <v>#N/A</v>
      </c>
      <c r="CA84" t="e">
        <f>INDEX(Index_sequences[[#All],[i5 Bases for Sample Sheet iSeq, NovaSeq 6000 with v1.5 reagent kits, MiniSeq, NextSeq 500/550, HiSeq 3000/4000/X, NextSeq 2000 (Sample Sheet v1)]],MATCH('TSO500 Script'!W84,Index_sequences[[#All],[Index Primer]],0))</f>
        <v>#N/A</v>
      </c>
      <c r="CB84" t="str">
        <f t="shared" si="81"/>
        <v/>
      </c>
      <c r="CC84" t="e">
        <f t="shared" si="67"/>
        <v>#N/A</v>
      </c>
    </row>
    <row r="85" spans="1:81" x14ac:dyDescent="0.25">
      <c r="A85" s="65" t="str">
        <f>IF(NOT(G85=""),MID('TSO500 Booking'!I92,3,7),"")</f>
        <v/>
      </c>
      <c r="B85" t="str">
        <f>CONCATENATE(LEFT('TSO500 Booking'!C92),LEFT('TSO500 Booking'!D92))</f>
        <v/>
      </c>
      <c r="C85" s="73" t="str">
        <f>IF('TSO500 Booking'!J92="","",'TSO500 Booking'!J92)</f>
        <v/>
      </c>
      <c r="D85" s="66" t="b">
        <f>IF(X85=DNA_Analyte,VLOOKUP(C85,'Samples Dilution + Norm'!$C$8:$E$103,3,FALSE),IF(X85=RNA_Analyte,VLOOKUP('TSO500 Script'!C85,'Samples Dilution + Norm'!$S$8:$U$103,3,FALSE)))</f>
        <v>0</v>
      </c>
      <c r="E85" s="302" t="b">
        <f>IF(X85='Samples Dilution + Norm'!$A$2,VLOOKUP('TSO500 Script'!C85,'TSO500 Script'!$AJ$2:$AM$97,2,FALSE),IF('TSO500 Script'!X85='Samples Dilution + Norm'!$Q$2,VLOOKUP('TSO500 Script'!C85,'TSO500 Script'!AP85:AS180,2,FALSE)))</f>
        <v>0</v>
      </c>
      <c r="F85" s="202" t="b">
        <f>IF(X85='Samples Dilution + Norm'!$A$2,VLOOKUP('TSO500 Script'!C85,'TSO500 Script'!$AJ$2:$AM$97,3,FALSE),IF('TSO500 Script'!X85='Samples Dilution + Norm'!$Q$2,VLOOKUP('TSO500 Script'!C85,'TSO500 Script'!AP85:AS180,3,FALSE)))</f>
        <v>0</v>
      </c>
      <c r="G85" s="71" t="str">
        <f>CONCATENATE('TSO500 Booking'!A92,'TSO500 Booking'!B92)</f>
        <v/>
      </c>
      <c r="H85" s="196" t="b">
        <f t="shared" si="52"/>
        <v>0</v>
      </c>
      <c r="I85" s="199" t="str">
        <f t="shared" si="53"/>
        <v/>
      </c>
      <c r="J85" s="362" t="e">
        <f t="shared" si="68"/>
        <v>#N/A</v>
      </c>
      <c r="K85" s="362" t="e">
        <f t="shared" si="69"/>
        <v>#N/A</v>
      </c>
      <c r="L85" s="363">
        <f t="shared" si="54"/>
        <v>0</v>
      </c>
      <c r="M85" s="329">
        <f t="shared" si="55"/>
        <v>0</v>
      </c>
      <c r="N85" s="328" t="b">
        <f t="shared" si="56"/>
        <v>0</v>
      </c>
      <c r="O85" s="330" t="b">
        <f t="shared" si="57"/>
        <v>0</v>
      </c>
      <c r="P85" s="202" t="str">
        <f t="shared" ca="1" si="58"/>
        <v/>
      </c>
      <c r="Q85" s="202" t="str">
        <f t="shared" ca="1" si="59"/>
        <v/>
      </c>
      <c r="R85" s="67" t="s">
        <v>216</v>
      </c>
      <c r="S85" s="335">
        <v>1</v>
      </c>
      <c r="T85" s="202" t="b">
        <f>IF(X85=DNA_Analyte,VLOOKUP(C85,'Samples Dilution + Norm'!$C$8:$M$103,11,FALSE),IF(X85=RNA_Analyte,VLOOKUP('TSO500 Script'!C85,'Samples Dilution + Norm'!$S$8:$Z$103,8,FALSE)))</f>
        <v>0</v>
      </c>
      <c r="U85" s="196" t="str">
        <f>'TSO500 Booking'!$I$3</f>
        <v>Plate B</v>
      </c>
      <c r="V85" s="195" t="str">
        <f>IF(G85="","",INDEX(Index_sequences[Index plate well],MATCH(V84,Index_sequences[Index plate well],0)+1,1))</f>
        <v/>
      </c>
      <c r="W85" s="68" t="e">
        <f>INDEX(Index_sequences[[#All],[Index Primer]],MATCH(('TSO500 Script'!U85&amp;"_"&amp;'TSO500 Script'!V85),Index_sequences[[#All],[Plate_well]],0))</f>
        <v>#N/A</v>
      </c>
      <c r="X85" s="68" t="str">
        <f>IF(NOT(G85=""),'TSO500 Booking'!H92,"")</f>
        <v/>
      </c>
      <c r="Y85" s="72"/>
      <c r="Z85" s="72" t="s">
        <v>720</v>
      </c>
      <c r="AA85" s="327" t="str">
        <f t="array" aca="1" ref="AA85" ca="1">IF(ROW()-ROW($AA$2:$AA$97)+1&gt;ROWS($AC$2:$AC$97)-
COUNTBLANK($AC$2:$AC$97),"",INDIRECT(ADDRESS(SMALL(
(IF($AC$2:$AC$97&lt;&gt;"",ROW($AC$2:$AC$97),ROW()+ROWS($AC$2:$AC$97))),
ROW()-ROW($AA$2:$AA$97)+1),COLUMN($C$2:$C$97),4)))</f>
        <v/>
      </c>
      <c r="AB85" t="str">
        <f t="array" aca="1" ref="AB85" ca="1">IF(ROW()-ROW($AB$2:$AB$97)+1&gt;ROWS($AD$2:$AD$97)-
COUNTBLANK($AD$2:$AD$97),"",INDIRECT(ADDRESS(SMALL(
(IF($AD$2:$AD$97&lt;&gt;"",ROW($AD$2:$AD$97),ROW()+ROWS($AD$2:$AD$97))),
ROW()-ROW($AB$2:$AB$97)+1),COLUMN($C$2:$C$97),4)))</f>
        <v/>
      </c>
      <c r="AC85" t="str">
        <f t="shared" si="60"/>
        <v/>
      </c>
      <c r="AD85" t="str">
        <f t="shared" si="61"/>
        <v/>
      </c>
      <c r="AE85" t="str">
        <f t="shared" si="62"/>
        <v/>
      </c>
      <c r="AI85" s="38" t="str">
        <f ca="1">IF(COUNTIF($AB$2:AB85,AB85)=1,AB85,"")</f>
        <v/>
      </c>
      <c r="AJ85" s="237" t="str">
        <f t="array" aca="1" ref="AJ85" ca="1">IF(ROW()-ROW($AJ$2:$AJ$97)+1&gt;ROWS($AI$2:$AI$97)-
COUNTBLANK($AI$2:$AI$97),"",INDIRECT(ADDRESS(SMALL(
(IF($AI$2:$AI$97&lt;&gt;"",ROW($AI$2:$AI$97),ROW()+ROWS($AI$2:$AI$97))),
ROW()-ROW($AJ$2:$AJ$97)+1),COLUMN($AI$2:$AI$97),4)))</f>
        <v/>
      </c>
      <c r="AK85" s="273" t="s">
        <v>482</v>
      </c>
      <c r="AL85" s="274" t="str">
        <f t="shared" ca="1" si="83"/>
        <v/>
      </c>
      <c r="AM85" s="267" t="str">
        <f t="shared" ca="1" si="70"/>
        <v>_D3</v>
      </c>
      <c r="AO85" s="38" t="str">
        <f ca="1">IF(COUNTIF($AA$2:AA85,AA85)=1,AA85,"")</f>
        <v/>
      </c>
      <c r="AP85" s="39" t="str">
        <f t="array" aca="1" ref="AP85" ca="1">IF(ROW()-ROW($AP$2:$AP$97)+1&gt;ROWS($AO$2:$AO$97)-
COUNTBLANK($AO$2:$AO$97),"",INDIRECT(ADDRESS(SMALL(
(IF($AO$2:$AO$97&lt;&gt;"",ROW($AO$2:$AO$97),ROW()+ROWS($AO$2:$AO$97))),
ROW()-ROW($AP$2:$AP$97)+1),COLUMN($AO$2:$AO$97),4)))</f>
        <v/>
      </c>
      <c r="AQ85" s="273" t="s">
        <v>482</v>
      </c>
      <c r="AR85" s="274" t="str">
        <f t="shared" ca="1" si="82"/>
        <v/>
      </c>
      <c r="AS85" s="267" t="str">
        <f t="shared" ca="1" si="71"/>
        <v>_D3</v>
      </c>
      <c r="AU85" s="308" t="e">
        <f>VLOOKUP(D85,'TSO500 Booking'!$AK$3:$AN$7,2,TRUE)</f>
        <v>#N/A</v>
      </c>
      <c r="AV85" s="309" t="e">
        <f>VLOOKUP(D85,'TSO500 Booking'!$AK$3:$AN$7,3,TRUE)</f>
        <v>#N/A</v>
      </c>
      <c r="AW85" s="309" t="e">
        <f>VLOOKUP(D85,'TSO500 Booking'!$AK$3:$AN$7,4,TRUE)</f>
        <v>#N/A</v>
      </c>
      <c r="AX85" s="310" t="e">
        <f t="shared" si="72"/>
        <v>#N/A</v>
      </c>
      <c r="BC85" s="308" t="s">
        <v>720</v>
      </c>
      <c r="BD85" s="309" t="s">
        <v>1386</v>
      </c>
      <c r="BE85" s="310" t="s">
        <v>665</v>
      </c>
      <c r="BF85" s="308" t="str">
        <f t="shared" ca="1" si="73"/>
        <v/>
      </c>
      <c r="BG85" s="31" t="str">
        <f t="shared" ca="1" si="74"/>
        <v/>
      </c>
      <c r="BH85" s="31" t="str">
        <f t="shared" ca="1" si="75"/>
        <v/>
      </c>
      <c r="BI85" s="87" t="str">
        <f t="shared" ca="1" si="76"/>
        <v/>
      </c>
      <c r="BJ85" s="308" t="str">
        <f t="shared" ca="1" si="77"/>
        <v/>
      </c>
      <c r="BK85" s="86" t="str">
        <f t="shared" ca="1" si="78"/>
        <v/>
      </c>
      <c r="BL85" s="309" t="str">
        <f t="shared" ca="1" si="79"/>
        <v/>
      </c>
      <c r="BM85" s="32" t="str">
        <f t="shared" ca="1" si="80"/>
        <v/>
      </c>
      <c r="BN85" s="322" t="str">
        <f t="shared" ca="1" si="63"/>
        <v/>
      </c>
      <c r="BT85" t="str">
        <f t="shared" si="64"/>
        <v/>
      </c>
      <c r="BU85" t="str">
        <f t="shared" si="65"/>
        <v/>
      </c>
      <c r="BV85" t="str">
        <f t="shared" si="66"/>
        <v/>
      </c>
      <c r="BW85" t="e">
        <f>INDEX(Index_sequences[[#All],[i7 Index Name]],MATCH('TSO500 Script'!W85,Index_sequences[[#All],[Index Primer]],0))</f>
        <v>#N/A</v>
      </c>
      <c r="BX85" t="e">
        <f>INDEX(Index_sequences[[#All],[i7 Bases for Sample Sheet]],MATCH('TSO500 Script'!W85,Index_sequences[[#All],[Index Primer]],0))</f>
        <v>#N/A</v>
      </c>
      <c r="BY85" t="e">
        <f>INDEX(Index_sequences[[#All],[i5 Index Name]],MATCH('TSO500 Script'!W85,Index_sequences[[#All],[Index Primer]],0))</f>
        <v>#N/A</v>
      </c>
      <c r="BZ85" t="e">
        <f>INDEX(Index_sequences[[#All],[i5 Bases for Sample Sheet NovaSeq 6000 with v1.0 reagent kits, MiSeq, HiSeq 2000/2500, NextSeq 2000 (Sample Sheet v2)]],MATCH('TSO500 Script'!W85,Index_sequences[[#All],[Index Primer]],0))</f>
        <v>#N/A</v>
      </c>
      <c r="CA85" t="e">
        <f>INDEX(Index_sequences[[#All],[i5 Bases for Sample Sheet iSeq, NovaSeq 6000 with v1.5 reagent kits, MiniSeq, NextSeq 500/550, HiSeq 3000/4000/X, NextSeq 2000 (Sample Sheet v1)]],MATCH('TSO500 Script'!W85,Index_sequences[[#All],[Index Primer]],0))</f>
        <v>#N/A</v>
      </c>
      <c r="CB85" t="str">
        <f t="shared" si="81"/>
        <v/>
      </c>
      <c r="CC85" t="e">
        <f t="shared" si="67"/>
        <v>#N/A</v>
      </c>
    </row>
    <row r="86" spans="1:81" x14ac:dyDescent="0.25">
      <c r="A86" s="65" t="str">
        <f>IF(NOT(G86=""),MID('TSO500 Booking'!I93,3,7),"")</f>
        <v/>
      </c>
      <c r="B86" t="str">
        <f>CONCATENATE(LEFT('TSO500 Booking'!C93),LEFT('TSO500 Booking'!D93))</f>
        <v/>
      </c>
      <c r="C86" s="73" t="str">
        <f>IF('TSO500 Booking'!J93="","",'TSO500 Booking'!J93)</f>
        <v/>
      </c>
      <c r="D86" s="66" t="b">
        <f>IF(X86=DNA_Analyte,VLOOKUP(C86,'Samples Dilution + Norm'!$C$8:$E$103,3,FALSE),IF(X86=RNA_Analyte,VLOOKUP('TSO500 Script'!C86,'Samples Dilution + Norm'!$S$8:$U$103,3,FALSE)))</f>
        <v>0</v>
      </c>
      <c r="E86" s="302" t="b">
        <f>IF(X86='Samples Dilution + Norm'!$A$2,VLOOKUP('TSO500 Script'!C86,'TSO500 Script'!$AJ$2:$AM$97,2,FALSE),IF('TSO500 Script'!X86='Samples Dilution + Norm'!$Q$2,VLOOKUP('TSO500 Script'!C86,'TSO500 Script'!AP86:AS181,2,FALSE)))</f>
        <v>0</v>
      </c>
      <c r="F86" s="202" t="b">
        <f>IF(X86='Samples Dilution + Norm'!$A$2,VLOOKUP('TSO500 Script'!C86,'TSO500 Script'!$AJ$2:$AM$97,3,FALSE),IF('TSO500 Script'!X86='Samples Dilution + Norm'!$Q$2,VLOOKUP('TSO500 Script'!C86,'TSO500 Script'!AP86:AS181,3,FALSE)))</f>
        <v>0</v>
      </c>
      <c r="G86" s="71" t="str">
        <f>CONCATENATE('TSO500 Booking'!A93,'TSO500 Booking'!B93)</f>
        <v/>
      </c>
      <c r="H86" s="196" t="b">
        <f t="shared" si="52"/>
        <v>0</v>
      </c>
      <c r="I86" s="199" t="str">
        <f t="shared" si="53"/>
        <v/>
      </c>
      <c r="J86" s="362" t="e">
        <f t="shared" si="68"/>
        <v>#N/A</v>
      </c>
      <c r="K86" s="362" t="e">
        <f t="shared" si="69"/>
        <v>#N/A</v>
      </c>
      <c r="L86" s="363">
        <f t="shared" si="54"/>
        <v>0</v>
      </c>
      <c r="M86" s="329">
        <f t="shared" si="55"/>
        <v>0</v>
      </c>
      <c r="N86" s="328" t="b">
        <f t="shared" si="56"/>
        <v>0</v>
      </c>
      <c r="O86" s="330" t="b">
        <f t="shared" si="57"/>
        <v>0</v>
      </c>
      <c r="P86" s="202" t="str">
        <f t="shared" ca="1" si="58"/>
        <v/>
      </c>
      <c r="Q86" s="202" t="str">
        <f t="shared" ca="1" si="59"/>
        <v/>
      </c>
      <c r="R86" s="67" t="s">
        <v>216</v>
      </c>
      <c r="S86" s="335">
        <v>1</v>
      </c>
      <c r="T86" s="202" t="b">
        <f>IF(X86=DNA_Analyte,VLOOKUP(C86,'Samples Dilution + Norm'!$C$8:$M$103,11,FALSE),IF(X86=RNA_Analyte,VLOOKUP('TSO500 Script'!C86,'Samples Dilution + Norm'!$S$8:$Z$103,8,FALSE)))</f>
        <v>0</v>
      </c>
      <c r="U86" s="196" t="str">
        <f>'TSO500 Booking'!$I$3</f>
        <v>Plate B</v>
      </c>
      <c r="V86" s="195" t="str">
        <f>IF(G86="","",INDEX(Index_sequences[Index plate well],MATCH(V85,Index_sequences[Index plate well],0)+1,1))</f>
        <v/>
      </c>
      <c r="W86" s="68" t="e">
        <f>INDEX(Index_sequences[[#All],[Index Primer]],MATCH(('TSO500 Script'!U86&amp;"_"&amp;'TSO500 Script'!V86),Index_sequences[[#All],[Plate_well]],0))</f>
        <v>#N/A</v>
      </c>
      <c r="X86" s="68" t="str">
        <f>IF(NOT(G86=""),'TSO500 Booking'!H93,"")</f>
        <v/>
      </c>
      <c r="Y86" s="72"/>
      <c r="Z86" s="72" t="s">
        <v>724</v>
      </c>
      <c r="AA86" s="327" t="str">
        <f t="array" aca="1" ref="AA86" ca="1">IF(ROW()-ROW($AA$2:$AA$97)+1&gt;ROWS($AC$2:$AC$97)-
COUNTBLANK($AC$2:$AC$97),"",INDIRECT(ADDRESS(SMALL(
(IF($AC$2:$AC$97&lt;&gt;"",ROW($AC$2:$AC$97),ROW()+ROWS($AC$2:$AC$97))),
ROW()-ROW($AA$2:$AA$97)+1),COLUMN($C$2:$C$97),4)))</f>
        <v/>
      </c>
      <c r="AB86" t="str">
        <f t="array" aca="1" ref="AB86" ca="1">IF(ROW()-ROW($AB$2:$AB$97)+1&gt;ROWS($AD$2:$AD$97)-
COUNTBLANK($AD$2:$AD$97),"",INDIRECT(ADDRESS(SMALL(
(IF($AD$2:$AD$97&lt;&gt;"",ROW($AD$2:$AD$97),ROW()+ROWS($AD$2:$AD$97))),
ROW()-ROW($AB$2:$AB$97)+1),COLUMN($C$2:$C$97),4)))</f>
        <v/>
      </c>
      <c r="AC86" t="str">
        <f t="shared" si="60"/>
        <v/>
      </c>
      <c r="AD86" t="str">
        <f t="shared" si="61"/>
        <v/>
      </c>
      <c r="AE86" t="str">
        <f t="shared" si="62"/>
        <v/>
      </c>
      <c r="AI86" s="38" t="str">
        <f ca="1">IF(COUNTIF($AB$2:AB86,AB86)=1,AB86,"")</f>
        <v/>
      </c>
      <c r="AJ86" s="237" t="str">
        <f t="array" aca="1" ref="AJ86" ca="1">IF(ROW()-ROW($AJ$2:$AJ$97)+1&gt;ROWS($AI$2:$AI$97)-
COUNTBLANK($AI$2:$AI$97),"",INDIRECT(ADDRESS(SMALL(
(IF($AI$2:$AI$97&lt;&gt;"",ROW($AI$2:$AI$97),ROW()+ROWS($AI$2:$AI$97))),
ROW()-ROW($AJ$2:$AJ$97)+1),COLUMN($AI$2:$AI$97),4)))</f>
        <v/>
      </c>
      <c r="AK86" s="273" t="s">
        <v>502</v>
      </c>
      <c r="AL86" s="274" t="str">
        <f t="shared" ca="1" si="83"/>
        <v/>
      </c>
      <c r="AM86" s="267" t="str">
        <f t="shared" ca="1" si="70"/>
        <v>_A4</v>
      </c>
      <c r="AO86" s="38" t="str">
        <f ca="1">IF(COUNTIF($AA$2:AA86,AA86)=1,AA86,"")</f>
        <v/>
      </c>
      <c r="AP86" s="39" t="str">
        <f t="array" aca="1" ref="AP86" ca="1">IF(ROW()-ROW($AP$2:$AP$97)+1&gt;ROWS($AO$2:$AO$97)-
COUNTBLANK($AO$2:$AO$97),"",INDIRECT(ADDRESS(SMALL(
(IF($AO$2:$AO$97&lt;&gt;"",ROW($AO$2:$AO$97),ROW()+ROWS($AO$2:$AO$97))),
ROW()-ROW($AP$2:$AP$97)+1),COLUMN($AO$2:$AO$97),4)))</f>
        <v/>
      </c>
      <c r="AQ86" s="273" t="s">
        <v>502</v>
      </c>
      <c r="AR86" s="274" t="str">
        <f t="shared" ca="1" si="82"/>
        <v/>
      </c>
      <c r="AS86" s="267" t="str">
        <f t="shared" ca="1" si="71"/>
        <v>_A4</v>
      </c>
      <c r="AU86" s="308" t="e">
        <f>VLOOKUP(D86,'TSO500 Booking'!$AK$3:$AN$7,2,TRUE)</f>
        <v>#N/A</v>
      </c>
      <c r="AV86" s="309" t="e">
        <f>VLOOKUP(D86,'TSO500 Booking'!$AK$3:$AN$7,3,TRUE)</f>
        <v>#N/A</v>
      </c>
      <c r="AW86" s="309" t="e">
        <f>VLOOKUP(D86,'TSO500 Booking'!$AK$3:$AN$7,4,TRUE)</f>
        <v>#N/A</v>
      </c>
      <c r="AX86" s="310" t="e">
        <f t="shared" si="72"/>
        <v>#N/A</v>
      </c>
      <c r="BC86" s="308" t="s">
        <v>724</v>
      </c>
      <c r="BD86" s="309" t="s">
        <v>1386</v>
      </c>
      <c r="BE86" s="310" t="s">
        <v>669</v>
      </c>
      <c r="BF86" s="308" t="str">
        <f t="shared" ca="1" si="73"/>
        <v/>
      </c>
      <c r="BG86" s="31" t="str">
        <f t="shared" ca="1" si="74"/>
        <v/>
      </c>
      <c r="BH86" s="31" t="str">
        <f t="shared" ca="1" si="75"/>
        <v/>
      </c>
      <c r="BI86" s="87" t="str">
        <f t="shared" ca="1" si="76"/>
        <v/>
      </c>
      <c r="BJ86" s="308" t="str">
        <f t="shared" ca="1" si="77"/>
        <v/>
      </c>
      <c r="BK86" s="86" t="str">
        <f t="shared" ca="1" si="78"/>
        <v/>
      </c>
      <c r="BL86" s="309" t="str">
        <f t="shared" ca="1" si="79"/>
        <v/>
      </c>
      <c r="BM86" s="32" t="str">
        <f t="shared" ca="1" si="80"/>
        <v/>
      </c>
      <c r="BN86" s="322" t="str">
        <f t="shared" ca="1" si="63"/>
        <v/>
      </c>
      <c r="BT86" t="str">
        <f t="shared" si="64"/>
        <v/>
      </c>
      <c r="BU86" t="str">
        <f t="shared" si="65"/>
        <v/>
      </c>
      <c r="BV86" t="str">
        <f t="shared" si="66"/>
        <v/>
      </c>
      <c r="BW86" t="e">
        <f>INDEX(Index_sequences[[#All],[i7 Index Name]],MATCH('TSO500 Script'!W86,Index_sequences[[#All],[Index Primer]],0))</f>
        <v>#N/A</v>
      </c>
      <c r="BX86" t="e">
        <f>INDEX(Index_sequences[[#All],[i7 Bases for Sample Sheet]],MATCH('TSO500 Script'!W86,Index_sequences[[#All],[Index Primer]],0))</f>
        <v>#N/A</v>
      </c>
      <c r="BY86" t="e">
        <f>INDEX(Index_sequences[[#All],[i5 Index Name]],MATCH('TSO500 Script'!W86,Index_sequences[[#All],[Index Primer]],0))</f>
        <v>#N/A</v>
      </c>
      <c r="BZ86" t="e">
        <f>INDEX(Index_sequences[[#All],[i5 Bases for Sample Sheet NovaSeq 6000 with v1.0 reagent kits, MiSeq, HiSeq 2000/2500, NextSeq 2000 (Sample Sheet v2)]],MATCH('TSO500 Script'!W86,Index_sequences[[#All],[Index Primer]],0))</f>
        <v>#N/A</v>
      </c>
      <c r="CA86" t="e">
        <f>INDEX(Index_sequences[[#All],[i5 Bases for Sample Sheet iSeq, NovaSeq 6000 with v1.5 reagent kits, MiniSeq, NextSeq 500/550, HiSeq 3000/4000/X, NextSeq 2000 (Sample Sheet v1)]],MATCH('TSO500 Script'!W86,Index_sequences[[#All],[Index Primer]],0))</f>
        <v>#N/A</v>
      </c>
      <c r="CB86" t="str">
        <f t="shared" si="81"/>
        <v/>
      </c>
      <c r="CC86" t="e">
        <f t="shared" si="67"/>
        <v>#N/A</v>
      </c>
    </row>
    <row r="87" spans="1:81" x14ac:dyDescent="0.25">
      <c r="A87" s="65" t="str">
        <f>IF(NOT(G87=""),MID('TSO500 Booking'!I94,3,7),"")</f>
        <v/>
      </c>
      <c r="B87" t="str">
        <f>CONCATENATE(LEFT('TSO500 Booking'!C94),LEFT('TSO500 Booking'!D94))</f>
        <v/>
      </c>
      <c r="C87" s="73" t="str">
        <f>IF('TSO500 Booking'!J94="","",'TSO500 Booking'!J94)</f>
        <v/>
      </c>
      <c r="D87" s="66" t="b">
        <f>IF(X87=DNA_Analyte,VLOOKUP(C87,'Samples Dilution + Norm'!$C$8:$E$103,3,FALSE),IF(X87=RNA_Analyte,VLOOKUP('TSO500 Script'!C87,'Samples Dilution + Norm'!$S$8:$U$103,3,FALSE)))</f>
        <v>0</v>
      </c>
      <c r="E87" s="302" t="b">
        <f>IF(X87='Samples Dilution + Norm'!$A$2,VLOOKUP('TSO500 Script'!C87,'TSO500 Script'!$AJ$2:$AM$97,2,FALSE),IF('TSO500 Script'!X87='Samples Dilution + Norm'!$Q$2,VLOOKUP('TSO500 Script'!C87,'TSO500 Script'!AP87:AS182,2,FALSE)))</f>
        <v>0</v>
      </c>
      <c r="F87" s="202" t="b">
        <f>IF(X87='Samples Dilution + Norm'!$A$2,VLOOKUP('TSO500 Script'!C87,'TSO500 Script'!$AJ$2:$AM$97,3,FALSE),IF('TSO500 Script'!X87='Samples Dilution + Norm'!$Q$2,VLOOKUP('TSO500 Script'!C87,'TSO500 Script'!AP87:AS182,3,FALSE)))</f>
        <v>0</v>
      </c>
      <c r="G87" s="71" t="str">
        <f>CONCATENATE('TSO500 Booking'!A94,'TSO500 Booking'!B94)</f>
        <v/>
      </c>
      <c r="H87" s="196" t="b">
        <f t="shared" si="52"/>
        <v>0</v>
      </c>
      <c r="I87" s="199" t="str">
        <f t="shared" si="53"/>
        <v/>
      </c>
      <c r="J87" s="362" t="e">
        <f t="shared" si="68"/>
        <v>#N/A</v>
      </c>
      <c r="K87" s="362" t="e">
        <f t="shared" si="69"/>
        <v>#N/A</v>
      </c>
      <c r="L87" s="363">
        <f t="shared" si="54"/>
        <v>0</v>
      </c>
      <c r="M87" s="329">
        <f t="shared" si="55"/>
        <v>0</v>
      </c>
      <c r="N87" s="328" t="b">
        <f t="shared" si="56"/>
        <v>0</v>
      </c>
      <c r="O87" s="330" t="b">
        <f t="shared" si="57"/>
        <v>0</v>
      </c>
      <c r="P87" s="202" t="str">
        <f t="shared" ca="1" si="58"/>
        <v/>
      </c>
      <c r="Q87" s="202" t="str">
        <f t="shared" ca="1" si="59"/>
        <v/>
      </c>
      <c r="R87" s="67" t="s">
        <v>216</v>
      </c>
      <c r="S87" s="335">
        <v>1</v>
      </c>
      <c r="T87" s="202" t="b">
        <f>IF(X87=DNA_Analyte,VLOOKUP(C87,'Samples Dilution + Norm'!$C$8:$M$103,11,FALSE),IF(X87=RNA_Analyte,VLOOKUP('TSO500 Script'!C87,'Samples Dilution + Norm'!$S$8:$Z$103,8,FALSE)))</f>
        <v>0</v>
      </c>
      <c r="U87" s="196" t="str">
        <f>'TSO500 Booking'!$I$3</f>
        <v>Plate B</v>
      </c>
      <c r="V87" s="195" t="str">
        <f>IF(G87="","",INDEX(Index_sequences[Index plate well],MATCH(V86,Index_sequences[Index plate well],0)+1,1))</f>
        <v/>
      </c>
      <c r="W87" s="68" t="e">
        <f>INDEX(Index_sequences[[#All],[Index Primer]],MATCH(('TSO500 Script'!U87&amp;"_"&amp;'TSO500 Script'!V87),Index_sequences[[#All],[Plate_well]],0))</f>
        <v>#N/A</v>
      </c>
      <c r="X87" s="68" t="str">
        <f>IF(NOT(G87=""),'TSO500 Booking'!H94,"")</f>
        <v/>
      </c>
      <c r="Y87" s="72"/>
      <c r="Z87" s="72" t="s">
        <v>726</v>
      </c>
      <c r="AA87" s="327" t="str">
        <f t="array" aca="1" ref="AA87" ca="1">IF(ROW()-ROW($AA$2:$AA$97)+1&gt;ROWS($AC$2:$AC$97)-
COUNTBLANK($AC$2:$AC$97),"",INDIRECT(ADDRESS(SMALL(
(IF($AC$2:$AC$97&lt;&gt;"",ROW($AC$2:$AC$97),ROW()+ROWS($AC$2:$AC$97))),
ROW()-ROW($AA$2:$AA$97)+1),COLUMN($C$2:$C$97),4)))</f>
        <v/>
      </c>
      <c r="AB87" t="str">
        <f t="array" aca="1" ref="AB87" ca="1">IF(ROW()-ROW($AB$2:$AB$97)+1&gt;ROWS($AD$2:$AD$97)-
COUNTBLANK($AD$2:$AD$97),"",INDIRECT(ADDRESS(SMALL(
(IF($AD$2:$AD$97&lt;&gt;"",ROW($AD$2:$AD$97),ROW()+ROWS($AD$2:$AD$97))),
ROW()-ROW($AB$2:$AB$97)+1),COLUMN($C$2:$C$97),4)))</f>
        <v/>
      </c>
      <c r="AC87" t="str">
        <f t="shared" si="60"/>
        <v/>
      </c>
      <c r="AD87" t="str">
        <f t="shared" si="61"/>
        <v/>
      </c>
      <c r="AE87" t="str">
        <f t="shared" si="62"/>
        <v/>
      </c>
      <c r="AI87" s="38" t="str">
        <f ca="1">IF(COUNTIF($AB$2:AB87,AB87)=1,AB87,"")</f>
        <v/>
      </c>
      <c r="AJ87" s="237" t="str">
        <f t="array" aca="1" ref="AJ87" ca="1">IF(ROW()-ROW($AJ$2:$AJ$97)+1&gt;ROWS($AI$2:$AI$97)-
COUNTBLANK($AI$2:$AI$97),"",INDIRECT(ADDRESS(SMALL(
(IF($AI$2:$AI$97&lt;&gt;"",ROW($AI$2:$AI$97),ROW()+ROWS($AI$2:$AI$97))),
ROW()-ROW($AJ$2:$AJ$97)+1),COLUMN($AI$2:$AI$97),4)))</f>
        <v/>
      </c>
      <c r="AK87" s="273" t="s">
        <v>506</v>
      </c>
      <c r="AL87" s="274" t="str">
        <f t="shared" ca="1" si="83"/>
        <v/>
      </c>
      <c r="AM87" s="267" t="str">
        <f t="shared" ca="1" si="70"/>
        <v>_B4</v>
      </c>
      <c r="AO87" s="38" t="str">
        <f ca="1">IF(COUNTIF($AA$2:AA87,AA87)=1,AA87,"")</f>
        <v/>
      </c>
      <c r="AP87" s="39" t="str">
        <f t="array" aca="1" ref="AP87" ca="1">IF(ROW()-ROW($AP$2:$AP$97)+1&gt;ROWS($AO$2:$AO$97)-
COUNTBLANK($AO$2:$AO$97),"",INDIRECT(ADDRESS(SMALL(
(IF($AO$2:$AO$97&lt;&gt;"",ROW($AO$2:$AO$97),ROW()+ROWS($AO$2:$AO$97))),
ROW()-ROW($AP$2:$AP$97)+1),COLUMN($AO$2:$AO$97),4)))</f>
        <v/>
      </c>
      <c r="AQ87" s="273" t="s">
        <v>506</v>
      </c>
      <c r="AR87" s="274" t="str">
        <f t="shared" ca="1" si="82"/>
        <v/>
      </c>
      <c r="AS87" s="267" t="str">
        <f t="shared" ca="1" si="71"/>
        <v>_B4</v>
      </c>
      <c r="AU87" s="308" t="e">
        <f>VLOOKUP(D87,'TSO500 Booking'!$AK$3:$AN$7,2,TRUE)</f>
        <v>#N/A</v>
      </c>
      <c r="AV87" s="309" t="e">
        <f>VLOOKUP(D87,'TSO500 Booking'!$AK$3:$AN$7,3,TRUE)</f>
        <v>#N/A</v>
      </c>
      <c r="AW87" s="309" t="e">
        <f>VLOOKUP(D87,'TSO500 Booking'!$AK$3:$AN$7,4,TRUE)</f>
        <v>#N/A</v>
      </c>
      <c r="AX87" s="310" t="e">
        <f t="shared" si="72"/>
        <v>#N/A</v>
      </c>
      <c r="BC87" s="308" t="s">
        <v>726</v>
      </c>
      <c r="BD87" s="309" t="s">
        <v>1386</v>
      </c>
      <c r="BE87" s="310" t="s">
        <v>673</v>
      </c>
      <c r="BF87" s="308" t="str">
        <f t="shared" ca="1" si="73"/>
        <v/>
      </c>
      <c r="BG87" s="31" t="str">
        <f t="shared" ca="1" si="74"/>
        <v/>
      </c>
      <c r="BH87" s="31" t="str">
        <f t="shared" ca="1" si="75"/>
        <v/>
      </c>
      <c r="BI87" s="87" t="str">
        <f t="shared" ca="1" si="76"/>
        <v/>
      </c>
      <c r="BJ87" s="308" t="str">
        <f t="shared" ca="1" si="77"/>
        <v/>
      </c>
      <c r="BK87" s="86" t="str">
        <f t="shared" ca="1" si="78"/>
        <v/>
      </c>
      <c r="BL87" s="309" t="str">
        <f t="shared" ca="1" si="79"/>
        <v/>
      </c>
      <c r="BM87" s="32" t="str">
        <f t="shared" ca="1" si="80"/>
        <v/>
      </c>
      <c r="BN87" s="322" t="str">
        <f t="shared" ca="1" si="63"/>
        <v/>
      </c>
      <c r="BT87" t="str">
        <f t="shared" si="64"/>
        <v/>
      </c>
      <c r="BU87" t="str">
        <f t="shared" si="65"/>
        <v/>
      </c>
      <c r="BV87" t="str">
        <f t="shared" si="66"/>
        <v/>
      </c>
      <c r="BW87" t="e">
        <f>INDEX(Index_sequences[[#All],[i7 Index Name]],MATCH('TSO500 Script'!W87,Index_sequences[[#All],[Index Primer]],0))</f>
        <v>#N/A</v>
      </c>
      <c r="BX87" t="e">
        <f>INDEX(Index_sequences[[#All],[i7 Bases for Sample Sheet]],MATCH('TSO500 Script'!W87,Index_sequences[[#All],[Index Primer]],0))</f>
        <v>#N/A</v>
      </c>
      <c r="BY87" t="e">
        <f>INDEX(Index_sequences[[#All],[i5 Index Name]],MATCH('TSO500 Script'!W87,Index_sequences[[#All],[Index Primer]],0))</f>
        <v>#N/A</v>
      </c>
      <c r="BZ87" t="e">
        <f>INDEX(Index_sequences[[#All],[i5 Bases for Sample Sheet NovaSeq 6000 with v1.0 reagent kits, MiSeq, HiSeq 2000/2500, NextSeq 2000 (Sample Sheet v2)]],MATCH('TSO500 Script'!W87,Index_sequences[[#All],[Index Primer]],0))</f>
        <v>#N/A</v>
      </c>
      <c r="CA87" t="e">
        <f>INDEX(Index_sequences[[#All],[i5 Bases for Sample Sheet iSeq, NovaSeq 6000 with v1.5 reagent kits, MiniSeq, NextSeq 500/550, HiSeq 3000/4000/X, NextSeq 2000 (Sample Sheet v1)]],MATCH('TSO500 Script'!W87,Index_sequences[[#All],[Index Primer]],0))</f>
        <v>#N/A</v>
      </c>
      <c r="CB87" t="str">
        <f t="shared" si="81"/>
        <v/>
      </c>
      <c r="CC87" t="e">
        <f t="shared" si="67"/>
        <v>#N/A</v>
      </c>
    </row>
    <row r="88" spans="1:81" x14ac:dyDescent="0.25">
      <c r="A88" s="65" t="str">
        <f>IF(NOT(G88=""),MID('TSO500 Booking'!I95,3,7),"")</f>
        <v/>
      </c>
      <c r="B88" t="str">
        <f>CONCATENATE(LEFT('TSO500 Booking'!C95),LEFT('TSO500 Booking'!D95))</f>
        <v/>
      </c>
      <c r="C88" s="73" t="str">
        <f>IF('TSO500 Booking'!J95="","",'TSO500 Booking'!J95)</f>
        <v/>
      </c>
      <c r="D88" s="66" t="b">
        <f>IF(X88=DNA_Analyte,VLOOKUP(C88,'Samples Dilution + Norm'!$C$8:$E$103,3,FALSE),IF(X88=RNA_Analyte,VLOOKUP('TSO500 Script'!C88,'Samples Dilution + Norm'!$S$8:$U$103,3,FALSE)))</f>
        <v>0</v>
      </c>
      <c r="E88" s="302" t="b">
        <f>IF(X88='Samples Dilution + Norm'!$A$2,VLOOKUP('TSO500 Script'!C88,'TSO500 Script'!$AJ$2:$AM$97,2,FALSE),IF('TSO500 Script'!X88='Samples Dilution + Norm'!$Q$2,VLOOKUP('TSO500 Script'!C88,'TSO500 Script'!AP88:AS183,2,FALSE)))</f>
        <v>0</v>
      </c>
      <c r="F88" s="202" t="b">
        <f>IF(X88='Samples Dilution + Norm'!$A$2,VLOOKUP('TSO500 Script'!C88,'TSO500 Script'!$AJ$2:$AM$97,3,FALSE),IF('TSO500 Script'!X88='Samples Dilution + Norm'!$Q$2,VLOOKUP('TSO500 Script'!C88,'TSO500 Script'!AP88:AS183,3,FALSE)))</f>
        <v>0</v>
      </c>
      <c r="G88" s="71" t="str">
        <f>CONCATENATE('TSO500 Booking'!A95,'TSO500 Booking'!B95)</f>
        <v/>
      </c>
      <c r="H88" s="196" t="b">
        <f t="shared" si="52"/>
        <v>0</v>
      </c>
      <c r="I88" s="199" t="str">
        <f t="shared" si="53"/>
        <v/>
      </c>
      <c r="J88" s="362" t="e">
        <f t="shared" si="68"/>
        <v>#N/A</v>
      </c>
      <c r="K88" s="362" t="e">
        <f t="shared" si="69"/>
        <v>#N/A</v>
      </c>
      <c r="L88" s="363">
        <f t="shared" si="54"/>
        <v>0</v>
      </c>
      <c r="M88" s="329">
        <f t="shared" si="55"/>
        <v>0</v>
      </c>
      <c r="N88" s="328" t="b">
        <f t="shared" si="56"/>
        <v>0</v>
      </c>
      <c r="O88" s="330" t="b">
        <f t="shared" si="57"/>
        <v>0</v>
      </c>
      <c r="P88" s="202" t="str">
        <f t="shared" ca="1" si="58"/>
        <v/>
      </c>
      <c r="Q88" s="202" t="str">
        <f t="shared" ca="1" si="59"/>
        <v/>
      </c>
      <c r="R88" s="67" t="s">
        <v>216</v>
      </c>
      <c r="S88" s="335">
        <v>1</v>
      </c>
      <c r="T88" s="202" t="b">
        <f>IF(X88=DNA_Analyte,VLOOKUP(C88,'Samples Dilution + Norm'!$C$8:$M$103,11,FALSE),IF(X88=RNA_Analyte,VLOOKUP('TSO500 Script'!C88,'Samples Dilution + Norm'!$S$8:$Z$103,8,FALSE)))</f>
        <v>0</v>
      </c>
      <c r="U88" s="196" t="str">
        <f>'TSO500 Booking'!$I$3</f>
        <v>Plate B</v>
      </c>
      <c r="V88" s="195" t="str">
        <f>IF(G88="","",INDEX(Index_sequences[Index plate well],MATCH(V87,Index_sequences[Index plate well],0)+1,1))</f>
        <v/>
      </c>
      <c r="W88" s="68" t="e">
        <f>INDEX(Index_sequences[[#All],[Index Primer]],MATCH(('TSO500 Script'!U88&amp;"_"&amp;'TSO500 Script'!V88),Index_sequences[[#All],[Plate_well]],0))</f>
        <v>#N/A</v>
      </c>
      <c r="X88" s="68" t="str">
        <f>IF(NOT(G88=""),'TSO500 Booking'!H95,"")</f>
        <v/>
      </c>
      <c r="Y88" s="72"/>
      <c r="Z88" s="72" t="s">
        <v>730</v>
      </c>
      <c r="AA88" s="327" t="str">
        <f t="array" aca="1" ref="AA88" ca="1">IF(ROW()-ROW($AA$2:$AA$97)+1&gt;ROWS($AC$2:$AC$97)-
COUNTBLANK($AC$2:$AC$97),"",INDIRECT(ADDRESS(SMALL(
(IF($AC$2:$AC$97&lt;&gt;"",ROW($AC$2:$AC$97),ROW()+ROWS($AC$2:$AC$97))),
ROW()-ROW($AA$2:$AA$97)+1),COLUMN($C$2:$C$97),4)))</f>
        <v/>
      </c>
      <c r="AB88" t="str">
        <f t="array" aca="1" ref="AB88" ca="1">IF(ROW()-ROW($AB$2:$AB$97)+1&gt;ROWS($AD$2:$AD$97)-
COUNTBLANK($AD$2:$AD$97),"",INDIRECT(ADDRESS(SMALL(
(IF($AD$2:$AD$97&lt;&gt;"",ROW($AD$2:$AD$97),ROW()+ROWS($AD$2:$AD$97))),
ROW()-ROW($AB$2:$AB$97)+1),COLUMN($C$2:$C$97),4)))</f>
        <v/>
      </c>
      <c r="AC88" t="str">
        <f t="shared" si="60"/>
        <v/>
      </c>
      <c r="AD88" t="str">
        <f t="shared" si="61"/>
        <v/>
      </c>
      <c r="AE88" t="str">
        <f t="shared" si="62"/>
        <v/>
      </c>
      <c r="AI88" s="38" t="str">
        <f ca="1">IF(COUNTIF($AB$2:AB88,AB88)=1,AB88,"")</f>
        <v/>
      </c>
      <c r="AJ88" s="237" t="str">
        <f t="array" aca="1" ref="AJ88" ca="1">IF(ROW()-ROW($AJ$2:$AJ$97)+1&gt;ROWS($AI$2:$AI$97)-
COUNTBLANK($AI$2:$AI$97),"",INDIRECT(ADDRESS(SMALL(
(IF($AI$2:$AI$97&lt;&gt;"",ROW($AI$2:$AI$97),ROW()+ROWS($AI$2:$AI$97))),
ROW()-ROW($AJ$2:$AJ$97)+1),COLUMN($AI$2:$AI$97),4)))</f>
        <v/>
      </c>
      <c r="AK88" s="273" t="s">
        <v>510</v>
      </c>
      <c r="AL88" s="274" t="str">
        <f t="shared" ca="1" si="83"/>
        <v/>
      </c>
      <c r="AM88" s="267" t="str">
        <f t="shared" ca="1" si="70"/>
        <v>_C4</v>
      </c>
      <c r="AO88" s="38" t="str">
        <f ca="1">IF(COUNTIF($AA$2:AA88,AA88)=1,AA88,"")</f>
        <v/>
      </c>
      <c r="AP88" s="39" t="str">
        <f t="array" aca="1" ref="AP88" ca="1">IF(ROW()-ROW($AP$2:$AP$97)+1&gt;ROWS($AO$2:$AO$97)-
COUNTBLANK($AO$2:$AO$97),"",INDIRECT(ADDRESS(SMALL(
(IF($AO$2:$AO$97&lt;&gt;"",ROW($AO$2:$AO$97),ROW()+ROWS($AO$2:$AO$97))),
ROW()-ROW($AP$2:$AP$97)+1),COLUMN($AO$2:$AO$97),4)))</f>
        <v/>
      </c>
      <c r="AQ88" s="273" t="s">
        <v>510</v>
      </c>
      <c r="AR88" s="274" t="str">
        <f t="shared" ca="1" si="82"/>
        <v/>
      </c>
      <c r="AS88" s="267" t="str">
        <f t="shared" ca="1" si="71"/>
        <v>_C4</v>
      </c>
      <c r="AU88" s="308" t="e">
        <f>VLOOKUP(D88,'TSO500 Booking'!$AK$3:$AN$7,2,TRUE)</f>
        <v>#N/A</v>
      </c>
      <c r="AV88" s="309" t="e">
        <f>VLOOKUP(D88,'TSO500 Booking'!$AK$3:$AN$7,3,TRUE)</f>
        <v>#N/A</v>
      </c>
      <c r="AW88" s="309" t="e">
        <f>VLOOKUP(D88,'TSO500 Booking'!$AK$3:$AN$7,4,TRUE)</f>
        <v>#N/A</v>
      </c>
      <c r="AX88" s="310" t="e">
        <f t="shared" si="72"/>
        <v>#N/A</v>
      </c>
      <c r="BC88" s="308" t="s">
        <v>730</v>
      </c>
      <c r="BD88" s="309" t="s">
        <v>1386</v>
      </c>
      <c r="BE88" s="310" t="s">
        <v>676</v>
      </c>
      <c r="BF88" s="308" t="str">
        <f t="shared" ca="1" si="73"/>
        <v/>
      </c>
      <c r="BG88" s="31" t="str">
        <f t="shared" ca="1" si="74"/>
        <v/>
      </c>
      <c r="BH88" s="31" t="str">
        <f t="shared" ca="1" si="75"/>
        <v/>
      </c>
      <c r="BI88" s="87" t="str">
        <f t="shared" ca="1" si="76"/>
        <v/>
      </c>
      <c r="BJ88" s="308" t="str">
        <f t="shared" ca="1" si="77"/>
        <v/>
      </c>
      <c r="BK88" s="86" t="str">
        <f t="shared" ca="1" si="78"/>
        <v/>
      </c>
      <c r="BL88" s="309" t="str">
        <f t="shared" ca="1" si="79"/>
        <v/>
      </c>
      <c r="BM88" s="32" t="str">
        <f t="shared" ca="1" si="80"/>
        <v/>
      </c>
      <c r="BN88" s="322" t="str">
        <f t="shared" ca="1" si="63"/>
        <v/>
      </c>
      <c r="BT88" t="str">
        <f t="shared" si="64"/>
        <v/>
      </c>
      <c r="BU88" t="str">
        <f t="shared" si="65"/>
        <v/>
      </c>
      <c r="BV88" t="str">
        <f t="shared" si="66"/>
        <v/>
      </c>
      <c r="BW88" t="e">
        <f>INDEX(Index_sequences[[#All],[i7 Index Name]],MATCH('TSO500 Script'!W88,Index_sequences[[#All],[Index Primer]],0))</f>
        <v>#N/A</v>
      </c>
      <c r="BX88" t="e">
        <f>INDEX(Index_sequences[[#All],[i7 Bases for Sample Sheet]],MATCH('TSO500 Script'!W88,Index_sequences[[#All],[Index Primer]],0))</f>
        <v>#N/A</v>
      </c>
      <c r="BY88" t="e">
        <f>INDEX(Index_sequences[[#All],[i5 Index Name]],MATCH('TSO500 Script'!W88,Index_sequences[[#All],[Index Primer]],0))</f>
        <v>#N/A</v>
      </c>
      <c r="BZ88" t="e">
        <f>INDEX(Index_sequences[[#All],[i5 Bases for Sample Sheet NovaSeq 6000 with v1.0 reagent kits, MiSeq, HiSeq 2000/2500, NextSeq 2000 (Sample Sheet v2)]],MATCH('TSO500 Script'!W88,Index_sequences[[#All],[Index Primer]],0))</f>
        <v>#N/A</v>
      </c>
      <c r="CA88" t="e">
        <f>INDEX(Index_sequences[[#All],[i5 Bases for Sample Sheet iSeq, NovaSeq 6000 with v1.5 reagent kits, MiniSeq, NextSeq 500/550, HiSeq 3000/4000/X, NextSeq 2000 (Sample Sheet v1)]],MATCH('TSO500 Script'!W88,Index_sequences[[#All],[Index Primer]],0))</f>
        <v>#N/A</v>
      </c>
      <c r="CB88" t="str">
        <f t="shared" si="81"/>
        <v/>
      </c>
      <c r="CC88" t="e">
        <f t="shared" si="67"/>
        <v>#N/A</v>
      </c>
    </row>
    <row r="89" spans="1:81" x14ac:dyDescent="0.25">
      <c r="A89" s="65" t="str">
        <f>IF(NOT(G89=""),MID('TSO500 Booking'!I96,3,7),"")</f>
        <v/>
      </c>
      <c r="B89" t="str">
        <f>CONCATENATE(LEFT('TSO500 Booking'!C96),LEFT('TSO500 Booking'!D96))</f>
        <v/>
      </c>
      <c r="C89" s="73" t="str">
        <f>IF('TSO500 Booking'!J96="","",'TSO500 Booking'!J96)</f>
        <v/>
      </c>
      <c r="D89" s="66" t="b">
        <f>IF(X89=DNA_Analyte,VLOOKUP(C89,'Samples Dilution + Norm'!$C$8:$E$103,3,FALSE),IF(X89=RNA_Analyte,VLOOKUP('TSO500 Script'!C89,'Samples Dilution + Norm'!$S$8:$U$103,3,FALSE)))</f>
        <v>0</v>
      </c>
      <c r="E89" s="302" t="b">
        <f>IF(X89='Samples Dilution + Norm'!$A$2,VLOOKUP('TSO500 Script'!C89,'TSO500 Script'!$AJ$2:$AM$97,2,FALSE),IF('TSO500 Script'!X89='Samples Dilution + Norm'!$Q$2,VLOOKUP('TSO500 Script'!C89,'TSO500 Script'!AP89:AS184,2,FALSE)))</f>
        <v>0</v>
      </c>
      <c r="F89" s="202" t="b">
        <f>IF(X89='Samples Dilution + Norm'!$A$2,VLOOKUP('TSO500 Script'!C89,'TSO500 Script'!$AJ$2:$AM$97,3,FALSE),IF('TSO500 Script'!X89='Samples Dilution + Norm'!$Q$2,VLOOKUP('TSO500 Script'!C89,'TSO500 Script'!AP89:AS184,3,FALSE)))</f>
        <v>0</v>
      </c>
      <c r="G89" s="71" t="str">
        <f>CONCATENATE('TSO500 Booking'!A96,'TSO500 Booking'!B96)</f>
        <v/>
      </c>
      <c r="H89" s="196" t="b">
        <f t="shared" si="52"/>
        <v>0</v>
      </c>
      <c r="I89" s="199" t="str">
        <f t="shared" si="53"/>
        <v/>
      </c>
      <c r="J89" s="362" t="e">
        <f t="shared" si="68"/>
        <v>#N/A</v>
      </c>
      <c r="K89" s="362" t="e">
        <f t="shared" si="69"/>
        <v>#N/A</v>
      </c>
      <c r="L89" s="363">
        <f t="shared" si="54"/>
        <v>0</v>
      </c>
      <c r="M89" s="329">
        <f t="shared" si="55"/>
        <v>0</v>
      </c>
      <c r="N89" s="328" t="b">
        <f t="shared" si="56"/>
        <v>0</v>
      </c>
      <c r="O89" s="330" t="b">
        <f t="shared" si="57"/>
        <v>0</v>
      </c>
      <c r="P89" s="202" t="str">
        <f t="shared" ca="1" si="58"/>
        <v/>
      </c>
      <c r="Q89" s="202" t="str">
        <f t="shared" ca="1" si="59"/>
        <v/>
      </c>
      <c r="R89" s="67" t="s">
        <v>216</v>
      </c>
      <c r="S89" s="335">
        <v>1</v>
      </c>
      <c r="T89" s="202" t="b">
        <f>IF(X89=DNA_Analyte,VLOOKUP(C89,'Samples Dilution + Norm'!$C$8:$M$103,11,FALSE),IF(X89=RNA_Analyte,VLOOKUP('TSO500 Script'!C89,'Samples Dilution + Norm'!$S$8:$Z$103,8,FALSE)))</f>
        <v>0</v>
      </c>
      <c r="U89" s="196" t="str">
        <f>'TSO500 Booking'!$I$3</f>
        <v>Plate B</v>
      </c>
      <c r="V89" s="195" t="str">
        <f>IF(G89="","",INDEX(Index_sequences[Index plate well],MATCH(V88,Index_sequences[Index plate well],0)+1,1))</f>
        <v/>
      </c>
      <c r="W89" s="68" t="e">
        <f>INDEX(Index_sequences[[#All],[Index Primer]],MATCH(('TSO500 Script'!U89&amp;"_"&amp;'TSO500 Script'!V89),Index_sequences[[#All],[Plate_well]],0))</f>
        <v>#N/A</v>
      </c>
      <c r="X89" s="68" t="str">
        <f>IF(NOT(G89=""),'TSO500 Booking'!H96,"")</f>
        <v/>
      </c>
      <c r="Y89" s="72"/>
      <c r="Z89" s="72" t="s">
        <v>734</v>
      </c>
      <c r="AA89" s="327" t="str">
        <f t="array" aca="1" ref="AA89" ca="1">IF(ROW()-ROW($AA$2:$AA$97)+1&gt;ROWS($AC$2:$AC$97)-
COUNTBLANK($AC$2:$AC$97),"",INDIRECT(ADDRESS(SMALL(
(IF($AC$2:$AC$97&lt;&gt;"",ROW($AC$2:$AC$97),ROW()+ROWS($AC$2:$AC$97))),
ROW()-ROW($AA$2:$AA$97)+1),COLUMN($C$2:$C$97),4)))</f>
        <v/>
      </c>
      <c r="AB89" t="str">
        <f t="array" aca="1" ref="AB89" ca="1">IF(ROW()-ROW($AB$2:$AB$97)+1&gt;ROWS($AD$2:$AD$97)-
COUNTBLANK($AD$2:$AD$97),"",INDIRECT(ADDRESS(SMALL(
(IF($AD$2:$AD$97&lt;&gt;"",ROW($AD$2:$AD$97),ROW()+ROWS($AD$2:$AD$97))),
ROW()-ROW($AB$2:$AB$97)+1),COLUMN($C$2:$C$97),4)))</f>
        <v/>
      </c>
      <c r="AC89" t="str">
        <f t="shared" si="60"/>
        <v/>
      </c>
      <c r="AD89" t="str">
        <f t="shared" si="61"/>
        <v/>
      </c>
      <c r="AE89" t="str">
        <f t="shared" si="62"/>
        <v/>
      </c>
      <c r="AI89" s="38" t="str">
        <f ca="1">IF(COUNTIF($AB$2:AB89,AB89)=1,AB89,"")</f>
        <v/>
      </c>
      <c r="AJ89" s="237" t="str">
        <f t="array" aca="1" ref="AJ89" ca="1">IF(ROW()-ROW($AJ$2:$AJ$97)+1&gt;ROWS($AI$2:$AI$97)-
COUNTBLANK($AI$2:$AI$97),"",INDIRECT(ADDRESS(SMALL(
(IF($AI$2:$AI$97&lt;&gt;"",ROW($AI$2:$AI$97),ROW()+ROWS($AI$2:$AI$97))),
ROW()-ROW($AJ$2:$AJ$97)+1),COLUMN($AI$2:$AI$97),4)))</f>
        <v/>
      </c>
      <c r="AK89" s="273" t="s">
        <v>514</v>
      </c>
      <c r="AL89" s="274" t="str">
        <f t="shared" ca="1" si="83"/>
        <v/>
      </c>
      <c r="AM89" s="267" t="str">
        <f t="shared" ca="1" si="70"/>
        <v>_D4</v>
      </c>
      <c r="AO89" s="38" t="str">
        <f ca="1">IF(COUNTIF($AA$2:AA89,AA89)=1,AA89,"")</f>
        <v/>
      </c>
      <c r="AP89" s="39" t="str">
        <f t="array" aca="1" ref="AP89" ca="1">IF(ROW()-ROW($AP$2:$AP$97)+1&gt;ROWS($AO$2:$AO$97)-
COUNTBLANK($AO$2:$AO$97),"",INDIRECT(ADDRESS(SMALL(
(IF($AO$2:$AO$97&lt;&gt;"",ROW($AO$2:$AO$97),ROW()+ROWS($AO$2:$AO$97))),
ROW()-ROW($AP$2:$AP$97)+1),COLUMN($AO$2:$AO$97),4)))</f>
        <v/>
      </c>
      <c r="AQ89" s="273" t="s">
        <v>514</v>
      </c>
      <c r="AR89" s="274" t="str">
        <f t="shared" ca="1" si="82"/>
        <v/>
      </c>
      <c r="AS89" s="267" t="str">
        <f t="shared" ca="1" si="71"/>
        <v>_D4</v>
      </c>
      <c r="AU89" s="308" t="e">
        <f>VLOOKUP(D89,'TSO500 Booking'!$AK$3:$AN$7,2,TRUE)</f>
        <v>#N/A</v>
      </c>
      <c r="AV89" s="309" t="e">
        <f>VLOOKUP(D89,'TSO500 Booking'!$AK$3:$AN$7,3,TRUE)</f>
        <v>#N/A</v>
      </c>
      <c r="AW89" s="309" t="e">
        <f>VLOOKUP(D89,'TSO500 Booking'!$AK$3:$AN$7,4,TRUE)</f>
        <v>#N/A</v>
      </c>
      <c r="AX89" s="310" t="e">
        <f t="shared" si="72"/>
        <v>#N/A</v>
      </c>
      <c r="BC89" s="308" t="s">
        <v>734</v>
      </c>
      <c r="BD89" s="309" t="s">
        <v>1386</v>
      </c>
      <c r="BE89" s="310" t="s">
        <v>680</v>
      </c>
      <c r="BF89" s="308" t="str">
        <f t="shared" ca="1" si="73"/>
        <v/>
      </c>
      <c r="BG89" s="31" t="str">
        <f t="shared" ca="1" si="74"/>
        <v/>
      </c>
      <c r="BH89" s="31" t="str">
        <f t="shared" ca="1" si="75"/>
        <v/>
      </c>
      <c r="BI89" s="87" t="str">
        <f t="shared" ca="1" si="76"/>
        <v/>
      </c>
      <c r="BJ89" s="308" t="str">
        <f t="shared" ca="1" si="77"/>
        <v/>
      </c>
      <c r="BK89" s="86" t="str">
        <f t="shared" ca="1" si="78"/>
        <v/>
      </c>
      <c r="BL89" s="309" t="str">
        <f t="shared" ca="1" si="79"/>
        <v/>
      </c>
      <c r="BM89" s="32" t="str">
        <f t="shared" ca="1" si="80"/>
        <v/>
      </c>
      <c r="BN89" s="322" t="str">
        <f t="shared" ca="1" si="63"/>
        <v/>
      </c>
      <c r="BT89" t="str">
        <f t="shared" si="64"/>
        <v/>
      </c>
      <c r="BU89" t="str">
        <f t="shared" si="65"/>
        <v/>
      </c>
      <c r="BV89" t="str">
        <f t="shared" si="66"/>
        <v/>
      </c>
      <c r="BW89" t="e">
        <f>INDEX(Index_sequences[[#All],[i7 Index Name]],MATCH('TSO500 Script'!W89,Index_sequences[[#All],[Index Primer]],0))</f>
        <v>#N/A</v>
      </c>
      <c r="BX89" t="e">
        <f>INDEX(Index_sequences[[#All],[i7 Bases for Sample Sheet]],MATCH('TSO500 Script'!W89,Index_sequences[[#All],[Index Primer]],0))</f>
        <v>#N/A</v>
      </c>
      <c r="BY89" t="e">
        <f>INDEX(Index_sequences[[#All],[i5 Index Name]],MATCH('TSO500 Script'!W89,Index_sequences[[#All],[Index Primer]],0))</f>
        <v>#N/A</v>
      </c>
      <c r="BZ89" t="e">
        <f>INDEX(Index_sequences[[#All],[i5 Bases for Sample Sheet NovaSeq 6000 with v1.0 reagent kits, MiSeq, HiSeq 2000/2500, NextSeq 2000 (Sample Sheet v2)]],MATCH('TSO500 Script'!W89,Index_sequences[[#All],[Index Primer]],0))</f>
        <v>#N/A</v>
      </c>
      <c r="CA89" t="e">
        <f>INDEX(Index_sequences[[#All],[i5 Bases for Sample Sheet iSeq, NovaSeq 6000 with v1.5 reagent kits, MiniSeq, NextSeq 500/550, HiSeq 3000/4000/X, NextSeq 2000 (Sample Sheet v1)]],MATCH('TSO500 Script'!W89,Index_sequences[[#All],[Index Primer]],0))</f>
        <v>#N/A</v>
      </c>
      <c r="CB89" t="str">
        <f t="shared" si="81"/>
        <v/>
      </c>
      <c r="CC89" t="e">
        <f t="shared" si="67"/>
        <v>#N/A</v>
      </c>
    </row>
    <row r="90" spans="1:81" x14ac:dyDescent="0.25">
      <c r="A90" s="65" t="str">
        <f>IF(NOT(G90=""),MID('TSO500 Booking'!I97,3,7),"")</f>
        <v/>
      </c>
      <c r="B90" t="str">
        <f>CONCATENATE(LEFT('TSO500 Booking'!C97),LEFT('TSO500 Booking'!D97))</f>
        <v/>
      </c>
      <c r="C90" s="73" t="str">
        <f>IF('TSO500 Booking'!J97="","",'TSO500 Booking'!J97)</f>
        <v/>
      </c>
      <c r="D90" s="66" t="b">
        <f>IF(X90=DNA_Analyte,VLOOKUP(C90,'Samples Dilution + Norm'!$C$8:$E$103,3,FALSE),IF(X90=RNA_Analyte,VLOOKUP('TSO500 Script'!C90,'Samples Dilution + Norm'!$S$8:$U$103,3,FALSE)))</f>
        <v>0</v>
      </c>
      <c r="E90" s="302" t="b">
        <f>IF(X90='Samples Dilution + Norm'!$A$2,VLOOKUP('TSO500 Script'!C90,'TSO500 Script'!$AJ$2:$AM$97,2,FALSE),IF('TSO500 Script'!X90='Samples Dilution + Norm'!$Q$2,VLOOKUP('TSO500 Script'!C90,'TSO500 Script'!AP90:AS185,2,FALSE)))</f>
        <v>0</v>
      </c>
      <c r="F90" s="202" t="b">
        <f>IF(X90='Samples Dilution + Norm'!$A$2,VLOOKUP('TSO500 Script'!C90,'TSO500 Script'!$AJ$2:$AM$97,3,FALSE),IF('TSO500 Script'!X90='Samples Dilution + Norm'!$Q$2,VLOOKUP('TSO500 Script'!C90,'TSO500 Script'!AP90:AS185,3,FALSE)))</f>
        <v>0</v>
      </c>
      <c r="G90" s="71" t="str">
        <f>CONCATENATE('TSO500 Booking'!A97,'TSO500 Booking'!B97)</f>
        <v/>
      </c>
      <c r="H90" s="196" t="b">
        <f t="shared" si="52"/>
        <v>0</v>
      </c>
      <c r="I90" s="199" t="str">
        <f t="shared" si="53"/>
        <v/>
      </c>
      <c r="J90" s="362" t="e">
        <f t="shared" si="68"/>
        <v>#N/A</v>
      </c>
      <c r="K90" s="362" t="e">
        <f t="shared" si="69"/>
        <v>#N/A</v>
      </c>
      <c r="L90" s="363">
        <f t="shared" si="54"/>
        <v>0</v>
      </c>
      <c r="M90" s="329">
        <f t="shared" si="55"/>
        <v>0</v>
      </c>
      <c r="N90" s="328" t="b">
        <f t="shared" si="56"/>
        <v>0</v>
      </c>
      <c r="O90" s="330" t="b">
        <f t="shared" si="57"/>
        <v>0</v>
      </c>
      <c r="P90" s="202" t="str">
        <f t="shared" ca="1" si="58"/>
        <v/>
      </c>
      <c r="Q90" s="202" t="str">
        <f t="shared" ca="1" si="59"/>
        <v/>
      </c>
      <c r="R90" s="67" t="s">
        <v>216</v>
      </c>
      <c r="S90" s="335">
        <v>1</v>
      </c>
      <c r="T90" s="202" t="b">
        <f>IF(X90=DNA_Analyte,VLOOKUP(C90,'Samples Dilution + Norm'!$C$8:$M$103,11,FALSE),IF(X90=RNA_Analyte,VLOOKUP('TSO500 Script'!C90,'Samples Dilution + Norm'!$S$8:$Z$103,8,FALSE)))</f>
        <v>0</v>
      </c>
      <c r="U90" s="196" t="str">
        <f>'TSO500 Booking'!$I$3</f>
        <v>Plate B</v>
      </c>
      <c r="V90" s="195" t="str">
        <f>IF(G90="","",INDEX(Index_sequences[Index plate well],MATCH(V89,Index_sequences[Index plate well],0)+1,1))</f>
        <v/>
      </c>
      <c r="W90" s="68" t="e">
        <f>INDEX(Index_sequences[[#All],[Index Primer]],MATCH(('TSO500 Script'!U90&amp;"_"&amp;'TSO500 Script'!V90),Index_sequences[[#All],[Plate_well]],0))</f>
        <v>#N/A</v>
      </c>
      <c r="X90" s="68" t="str">
        <f>IF(NOT(G90=""),'TSO500 Booking'!H97,"")</f>
        <v/>
      </c>
      <c r="Y90" s="72"/>
      <c r="Z90" s="72" t="s">
        <v>737</v>
      </c>
      <c r="AA90" s="327" t="str">
        <f t="array" aca="1" ref="AA90" ca="1">IF(ROW()-ROW($AA$2:$AA$97)+1&gt;ROWS($AC$2:$AC$97)-
COUNTBLANK($AC$2:$AC$97),"",INDIRECT(ADDRESS(SMALL(
(IF($AC$2:$AC$97&lt;&gt;"",ROW($AC$2:$AC$97),ROW()+ROWS($AC$2:$AC$97))),
ROW()-ROW($AA$2:$AA$97)+1),COLUMN($C$2:$C$97),4)))</f>
        <v/>
      </c>
      <c r="AB90" t="str">
        <f t="array" aca="1" ref="AB90" ca="1">IF(ROW()-ROW($AB$2:$AB$97)+1&gt;ROWS($AD$2:$AD$97)-
COUNTBLANK($AD$2:$AD$97),"",INDIRECT(ADDRESS(SMALL(
(IF($AD$2:$AD$97&lt;&gt;"",ROW($AD$2:$AD$97),ROW()+ROWS($AD$2:$AD$97))),
ROW()-ROW($AB$2:$AB$97)+1),COLUMN($C$2:$C$97),4)))</f>
        <v/>
      </c>
      <c r="AC90" t="str">
        <f t="shared" si="60"/>
        <v/>
      </c>
      <c r="AD90" t="str">
        <f t="shared" si="61"/>
        <v/>
      </c>
      <c r="AE90" t="str">
        <f t="shared" si="62"/>
        <v/>
      </c>
      <c r="AI90" s="38" t="str">
        <f ca="1">IF(COUNTIF($AB$2:AB90,AB90)=1,AB90,"")</f>
        <v/>
      </c>
      <c r="AJ90" s="237" t="str">
        <f t="array" aca="1" ref="AJ90" ca="1">IF(ROW()-ROW($AJ$2:$AJ$97)+1&gt;ROWS($AI$2:$AI$97)-
COUNTBLANK($AI$2:$AI$97),"",INDIRECT(ADDRESS(SMALL(
(IF($AI$2:$AI$97&lt;&gt;"",ROW($AI$2:$AI$97),ROW()+ROWS($AI$2:$AI$97))),
ROW()-ROW($AJ$2:$AJ$97)+1),COLUMN($AI$2:$AI$97),4)))</f>
        <v/>
      </c>
      <c r="AK90" s="273" t="s">
        <v>530</v>
      </c>
      <c r="AL90" s="274" t="str">
        <f t="shared" ca="1" si="83"/>
        <v/>
      </c>
      <c r="AM90" s="267" t="str">
        <f t="shared" ca="1" si="70"/>
        <v>_A5</v>
      </c>
      <c r="AO90" s="38" t="str">
        <f ca="1">IF(COUNTIF($AA$2:AA90,AA90)=1,AA90,"")</f>
        <v/>
      </c>
      <c r="AP90" s="39" t="str">
        <f t="array" aca="1" ref="AP90" ca="1">IF(ROW()-ROW($AP$2:$AP$97)+1&gt;ROWS($AO$2:$AO$97)-
COUNTBLANK($AO$2:$AO$97),"",INDIRECT(ADDRESS(SMALL(
(IF($AO$2:$AO$97&lt;&gt;"",ROW($AO$2:$AO$97),ROW()+ROWS($AO$2:$AO$97))),
ROW()-ROW($AP$2:$AP$97)+1),COLUMN($AO$2:$AO$97),4)))</f>
        <v/>
      </c>
      <c r="AQ90" s="273" t="s">
        <v>530</v>
      </c>
      <c r="AR90" s="274" t="str">
        <f t="shared" ca="1" si="82"/>
        <v/>
      </c>
      <c r="AS90" s="267" t="str">
        <f t="shared" ca="1" si="71"/>
        <v>_A5</v>
      </c>
      <c r="AU90" s="308" t="e">
        <f>VLOOKUP(D90,'TSO500 Booking'!$AK$3:$AN$7,2,TRUE)</f>
        <v>#N/A</v>
      </c>
      <c r="AV90" s="309" t="e">
        <f>VLOOKUP(D90,'TSO500 Booking'!$AK$3:$AN$7,3,TRUE)</f>
        <v>#N/A</v>
      </c>
      <c r="AW90" s="309" t="e">
        <f>VLOOKUP(D90,'TSO500 Booking'!$AK$3:$AN$7,4,TRUE)</f>
        <v>#N/A</v>
      </c>
      <c r="AX90" s="310" t="e">
        <f t="shared" si="72"/>
        <v>#N/A</v>
      </c>
      <c r="BC90" s="308" t="s">
        <v>737</v>
      </c>
      <c r="BD90" s="309" t="s">
        <v>1386</v>
      </c>
      <c r="BE90" s="310" t="s">
        <v>712</v>
      </c>
      <c r="BF90" s="308" t="str">
        <f t="shared" ca="1" si="73"/>
        <v/>
      </c>
      <c r="BG90" s="31" t="str">
        <f t="shared" ca="1" si="74"/>
        <v/>
      </c>
      <c r="BH90" s="31" t="str">
        <f t="shared" ca="1" si="75"/>
        <v/>
      </c>
      <c r="BI90" s="87" t="str">
        <f t="shared" ca="1" si="76"/>
        <v/>
      </c>
      <c r="BJ90" s="308" t="str">
        <f t="shared" ca="1" si="77"/>
        <v/>
      </c>
      <c r="BK90" s="86" t="str">
        <f t="shared" ca="1" si="78"/>
        <v/>
      </c>
      <c r="BL90" s="309" t="str">
        <f t="shared" ca="1" si="79"/>
        <v/>
      </c>
      <c r="BM90" s="32" t="str">
        <f t="shared" ca="1" si="80"/>
        <v/>
      </c>
      <c r="BN90" s="322" t="str">
        <f t="shared" ca="1" si="63"/>
        <v/>
      </c>
      <c r="BT90" t="str">
        <f t="shared" si="64"/>
        <v/>
      </c>
      <c r="BU90" t="str">
        <f t="shared" si="65"/>
        <v/>
      </c>
      <c r="BV90" t="str">
        <f t="shared" si="66"/>
        <v/>
      </c>
      <c r="BW90" t="e">
        <f>INDEX(Index_sequences[[#All],[i7 Index Name]],MATCH('TSO500 Script'!W90,Index_sequences[[#All],[Index Primer]],0))</f>
        <v>#N/A</v>
      </c>
      <c r="BX90" t="e">
        <f>INDEX(Index_sequences[[#All],[i7 Bases for Sample Sheet]],MATCH('TSO500 Script'!W90,Index_sequences[[#All],[Index Primer]],0))</f>
        <v>#N/A</v>
      </c>
      <c r="BY90" t="e">
        <f>INDEX(Index_sequences[[#All],[i5 Index Name]],MATCH('TSO500 Script'!W90,Index_sequences[[#All],[Index Primer]],0))</f>
        <v>#N/A</v>
      </c>
      <c r="BZ90" t="e">
        <f>INDEX(Index_sequences[[#All],[i5 Bases for Sample Sheet NovaSeq 6000 with v1.0 reagent kits, MiSeq, HiSeq 2000/2500, NextSeq 2000 (Sample Sheet v2)]],MATCH('TSO500 Script'!W90,Index_sequences[[#All],[Index Primer]],0))</f>
        <v>#N/A</v>
      </c>
      <c r="CA90" t="e">
        <f>INDEX(Index_sequences[[#All],[i5 Bases for Sample Sheet iSeq, NovaSeq 6000 with v1.5 reagent kits, MiniSeq, NextSeq 500/550, HiSeq 3000/4000/X, NextSeq 2000 (Sample Sheet v1)]],MATCH('TSO500 Script'!W90,Index_sequences[[#All],[Index Primer]],0))</f>
        <v>#N/A</v>
      </c>
      <c r="CB90" t="str">
        <f t="shared" si="81"/>
        <v/>
      </c>
      <c r="CC90" t="e">
        <f t="shared" si="67"/>
        <v>#N/A</v>
      </c>
    </row>
    <row r="91" spans="1:81" x14ac:dyDescent="0.25">
      <c r="A91" s="65" t="str">
        <f>IF(NOT(G91=""),MID('TSO500 Booking'!I98,3,7),"")</f>
        <v/>
      </c>
      <c r="B91" t="str">
        <f>CONCATENATE(LEFT('TSO500 Booking'!C98),LEFT('TSO500 Booking'!D98))</f>
        <v/>
      </c>
      <c r="C91" s="73" t="str">
        <f>IF('TSO500 Booking'!J98="","",'TSO500 Booking'!J98)</f>
        <v/>
      </c>
      <c r="D91" s="66" t="b">
        <f>IF(X91=DNA_Analyte,VLOOKUP(C91,'Samples Dilution + Norm'!$C$8:$E$103,3,FALSE),IF(X91=RNA_Analyte,VLOOKUP('TSO500 Script'!C91,'Samples Dilution + Norm'!$S$8:$U$103,3,FALSE)))</f>
        <v>0</v>
      </c>
      <c r="E91" s="302" t="b">
        <f>IF(X91='Samples Dilution + Norm'!$A$2,VLOOKUP('TSO500 Script'!C91,'TSO500 Script'!$AJ$2:$AM$97,2,FALSE),IF('TSO500 Script'!X91='Samples Dilution + Norm'!$Q$2,VLOOKUP('TSO500 Script'!C91,'TSO500 Script'!AP91:AS186,2,FALSE)))</f>
        <v>0</v>
      </c>
      <c r="F91" s="202" t="b">
        <f>IF(X91='Samples Dilution + Norm'!$A$2,VLOOKUP('TSO500 Script'!C91,'TSO500 Script'!$AJ$2:$AM$97,3,FALSE),IF('TSO500 Script'!X91='Samples Dilution + Norm'!$Q$2,VLOOKUP('TSO500 Script'!C91,'TSO500 Script'!AP91:AS186,3,FALSE)))</f>
        <v>0</v>
      </c>
      <c r="G91" s="71" t="str">
        <f>CONCATENATE('TSO500 Booking'!A98,'TSO500 Booking'!B98)</f>
        <v/>
      </c>
      <c r="H91" s="196" t="b">
        <f t="shared" si="52"/>
        <v>0</v>
      </c>
      <c r="I91" s="199" t="str">
        <f t="shared" si="53"/>
        <v/>
      </c>
      <c r="J91" s="362" t="e">
        <f t="shared" si="68"/>
        <v>#N/A</v>
      </c>
      <c r="K91" s="362" t="e">
        <f t="shared" si="69"/>
        <v>#N/A</v>
      </c>
      <c r="L91" s="363">
        <f t="shared" si="54"/>
        <v>0</v>
      </c>
      <c r="M91" s="329">
        <f t="shared" si="55"/>
        <v>0</v>
      </c>
      <c r="N91" s="328" t="b">
        <f t="shared" si="56"/>
        <v>0</v>
      </c>
      <c r="O91" s="330" t="b">
        <f t="shared" si="57"/>
        <v>0</v>
      </c>
      <c r="P91" s="202" t="str">
        <f t="shared" ca="1" si="58"/>
        <v/>
      </c>
      <c r="Q91" s="202" t="str">
        <f t="shared" ca="1" si="59"/>
        <v/>
      </c>
      <c r="R91" s="67" t="s">
        <v>216</v>
      </c>
      <c r="S91" s="335">
        <v>1</v>
      </c>
      <c r="T91" s="202" t="b">
        <f>IF(X91=DNA_Analyte,VLOOKUP(C91,'Samples Dilution + Norm'!$C$8:$M$103,11,FALSE),IF(X91=RNA_Analyte,VLOOKUP('TSO500 Script'!C91,'Samples Dilution + Norm'!$S$8:$Z$103,8,FALSE)))</f>
        <v>0</v>
      </c>
      <c r="U91" s="196" t="str">
        <f>'TSO500 Booking'!$I$3</f>
        <v>Plate B</v>
      </c>
      <c r="V91" s="195" t="str">
        <f>IF(G91="","",INDEX(Index_sequences[Index plate well],MATCH(V90,Index_sequences[Index plate well],0)+1,1))</f>
        <v/>
      </c>
      <c r="W91" s="68" t="e">
        <f>INDEX(Index_sequences[[#All],[Index Primer]],MATCH(('TSO500 Script'!U91&amp;"_"&amp;'TSO500 Script'!V91),Index_sequences[[#All],[Plate_well]],0))</f>
        <v>#N/A</v>
      </c>
      <c r="X91" s="68" t="str">
        <f>IF(NOT(G91=""),'TSO500 Booking'!H98,"")</f>
        <v/>
      </c>
      <c r="Y91" s="72"/>
      <c r="Z91" s="72" t="s">
        <v>741</v>
      </c>
      <c r="AA91" s="327" t="str">
        <f t="array" aca="1" ref="AA91" ca="1">IF(ROW()-ROW($AA$2:$AA$97)+1&gt;ROWS($AC$2:$AC$97)-
COUNTBLANK($AC$2:$AC$97),"",INDIRECT(ADDRESS(SMALL(
(IF($AC$2:$AC$97&lt;&gt;"",ROW($AC$2:$AC$97),ROW()+ROWS($AC$2:$AC$97))),
ROW()-ROW($AA$2:$AA$97)+1),COLUMN($C$2:$C$97),4)))</f>
        <v/>
      </c>
      <c r="AB91" t="str">
        <f t="array" aca="1" ref="AB91" ca="1">IF(ROW()-ROW($AB$2:$AB$97)+1&gt;ROWS($AD$2:$AD$97)-
COUNTBLANK($AD$2:$AD$97),"",INDIRECT(ADDRESS(SMALL(
(IF($AD$2:$AD$97&lt;&gt;"",ROW($AD$2:$AD$97),ROW()+ROWS($AD$2:$AD$97))),
ROW()-ROW($AB$2:$AB$97)+1),COLUMN($C$2:$C$97),4)))</f>
        <v/>
      </c>
      <c r="AC91" t="str">
        <f t="shared" si="60"/>
        <v/>
      </c>
      <c r="AD91" t="str">
        <f t="shared" si="61"/>
        <v/>
      </c>
      <c r="AE91" t="str">
        <f t="shared" si="62"/>
        <v/>
      </c>
      <c r="AI91" s="38" t="str">
        <f ca="1">IF(COUNTIF($AB$2:AB91,AB91)=1,AB91,"")</f>
        <v/>
      </c>
      <c r="AJ91" s="237" t="str">
        <f t="array" aca="1" ref="AJ91" ca="1">IF(ROW()-ROW($AJ$2:$AJ$97)+1&gt;ROWS($AI$2:$AI$97)-
COUNTBLANK($AI$2:$AI$97),"",INDIRECT(ADDRESS(SMALL(
(IF($AI$2:$AI$97&lt;&gt;"",ROW($AI$2:$AI$97),ROW()+ROWS($AI$2:$AI$97))),
ROW()-ROW($AJ$2:$AJ$97)+1),COLUMN($AI$2:$AI$97),4)))</f>
        <v/>
      </c>
      <c r="AK91" s="273" t="s">
        <v>534</v>
      </c>
      <c r="AL91" s="274" t="str">
        <f t="shared" ca="1" si="83"/>
        <v/>
      </c>
      <c r="AM91" s="267" t="str">
        <f t="shared" ca="1" si="70"/>
        <v>_B5</v>
      </c>
      <c r="AO91" s="38" t="str">
        <f ca="1">IF(COUNTIF($AA$2:AA91,AA91)=1,AA91,"")</f>
        <v/>
      </c>
      <c r="AP91" s="39" t="str">
        <f t="array" aca="1" ref="AP91" ca="1">IF(ROW()-ROW($AP$2:$AP$97)+1&gt;ROWS($AO$2:$AO$97)-
COUNTBLANK($AO$2:$AO$97),"",INDIRECT(ADDRESS(SMALL(
(IF($AO$2:$AO$97&lt;&gt;"",ROW($AO$2:$AO$97),ROW()+ROWS($AO$2:$AO$97))),
ROW()-ROW($AP$2:$AP$97)+1),COLUMN($AO$2:$AO$97),4)))</f>
        <v/>
      </c>
      <c r="AQ91" s="273" t="s">
        <v>534</v>
      </c>
      <c r="AR91" s="274" t="str">
        <f t="shared" ca="1" si="82"/>
        <v/>
      </c>
      <c r="AS91" s="267" t="str">
        <f t="shared" ca="1" si="71"/>
        <v>_B5</v>
      </c>
      <c r="AU91" s="308" t="e">
        <f>VLOOKUP(D91,'TSO500 Booking'!$AK$3:$AN$7,2,TRUE)</f>
        <v>#N/A</v>
      </c>
      <c r="AV91" s="309" t="e">
        <f>VLOOKUP(D91,'TSO500 Booking'!$AK$3:$AN$7,3,TRUE)</f>
        <v>#N/A</v>
      </c>
      <c r="AW91" s="309" t="e">
        <f>VLOOKUP(D91,'TSO500 Booking'!$AK$3:$AN$7,4,TRUE)</f>
        <v>#N/A</v>
      </c>
      <c r="AX91" s="310" t="e">
        <f t="shared" si="72"/>
        <v>#N/A</v>
      </c>
      <c r="BC91" s="308" t="s">
        <v>741</v>
      </c>
      <c r="BD91" s="309" t="s">
        <v>1386</v>
      </c>
      <c r="BE91" s="310" t="s">
        <v>716</v>
      </c>
      <c r="BF91" s="308" t="str">
        <f t="shared" ca="1" si="73"/>
        <v/>
      </c>
      <c r="BG91" s="31" t="str">
        <f t="shared" ca="1" si="74"/>
        <v/>
      </c>
      <c r="BH91" s="31" t="str">
        <f t="shared" ca="1" si="75"/>
        <v/>
      </c>
      <c r="BI91" s="87" t="str">
        <f t="shared" ca="1" si="76"/>
        <v/>
      </c>
      <c r="BJ91" s="308" t="str">
        <f t="shared" ca="1" si="77"/>
        <v/>
      </c>
      <c r="BK91" s="86" t="str">
        <f t="shared" ca="1" si="78"/>
        <v/>
      </c>
      <c r="BL91" s="309" t="str">
        <f t="shared" ca="1" si="79"/>
        <v/>
      </c>
      <c r="BM91" s="32" t="str">
        <f t="shared" ca="1" si="80"/>
        <v/>
      </c>
      <c r="BN91" s="322" t="str">
        <f t="shared" ca="1" si="63"/>
        <v/>
      </c>
      <c r="BT91" t="str">
        <f t="shared" si="64"/>
        <v/>
      </c>
      <c r="BU91" t="str">
        <f t="shared" si="65"/>
        <v/>
      </c>
      <c r="BV91" t="str">
        <f t="shared" si="66"/>
        <v/>
      </c>
      <c r="BW91" t="e">
        <f>INDEX(Index_sequences[[#All],[i7 Index Name]],MATCH('TSO500 Script'!W91,Index_sequences[[#All],[Index Primer]],0))</f>
        <v>#N/A</v>
      </c>
      <c r="BX91" t="e">
        <f>INDEX(Index_sequences[[#All],[i7 Bases for Sample Sheet]],MATCH('TSO500 Script'!W91,Index_sequences[[#All],[Index Primer]],0))</f>
        <v>#N/A</v>
      </c>
      <c r="BY91" t="e">
        <f>INDEX(Index_sequences[[#All],[i5 Index Name]],MATCH('TSO500 Script'!W91,Index_sequences[[#All],[Index Primer]],0))</f>
        <v>#N/A</v>
      </c>
      <c r="BZ91" t="e">
        <f>INDEX(Index_sequences[[#All],[i5 Bases for Sample Sheet NovaSeq 6000 with v1.0 reagent kits, MiSeq, HiSeq 2000/2500, NextSeq 2000 (Sample Sheet v2)]],MATCH('TSO500 Script'!W91,Index_sequences[[#All],[Index Primer]],0))</f>
        <v>#N/A</v>
      </c>
      <c r="CA91" t="e">
        <f>INDEX(Index_sequences[[#All],[i5 Bases for Sample Sheet iSeq, NovaSeq 6000 with v1.5 reagent kits, MiniSeq, NextSeq 500/550, HiSeq 3000/4000/X, NextSeq 2000 (Sample Sheet v1)]],MATCH('TSO500 Script'!W91,Index_sequences[[#All],[Index Primer]],0))</f>
        <v>#N/A</v>
      </c>
      <c r="CB91" t="str">
        <f t="shared" si="81"/>
        <v/>
      </c>
      <c r="CC91" t="e">
        <f t="shared" si="67"/>
        <v>#N/A</v>
      </c>
    </row>
    <row r="92" spans="1:81" x14ac:dyDescent="0.25">
      <c r="A92" s="65" t="str">
        <f>IF(NOT(G92=""),MID('TSO500 Booking'!I99,3,7),"")</f>
        <v/>
      </c>
      <c r="B92" t="str">
        <f>CONCATENATE(LEFT('TSO500 Booking'!C99),LEFT('TSO500 Booking'!D99))</f>
        <v/>
      </c>
      <c r="C92" s="73" t="str">
        <f>IF('TSO500 Booking'!J99="","",'TSO500 Booking'!J99)</f>
        <v/>
      </c>
      <c r="D92" s="66" t="b">
        <f>IF(X92=DNA_Analyte,VLOOKUP(C92,'Samples Dilution + Norm'!$C$8:$E$103,3,FALSE),IF(X92=RNA_Analyte,VLOOKUP('TSO500 Script'!C92,'Samples Dilution + Norm'!$S$8:$U$103,3,FALSE)))</f>
        <v>0</v>
      </c>
      <c r="E92" s="302" t="b">
        <f>IF(X92='Samples Dilution + Norm'!$A$2,VLOOKUP('TSO500 Script'!C92,'TSO500 Script'!$AJ$2:$AM$97,2,FALSE),IF('TSO500 Script'!X92='Samples Dilution + Norm'!$Q$2,VLOOKUP('TSO500 Script'!C92,'TSO500 Script'!AP92:AS187,2,FALSE)))</f>
        <v>0</v>
      </c>
      <c r="F92" s="202" t="b">
        <f>IF(X92='Samples Dilution + Norm'!$A$2,VLOOKUP('TSO500 Script'!C92,'TSO500 Script'!$AJ$2:$AM$97,3,FALSE),IF('TSO500 Script'!X92='Samples Dilution + Norm'!$Q$2,VLOOKUP('TSO500 Script'!C92,'TSO500 Script'!AP92:AS187,3,FALSE)))</f>
        <v>0</v>
      </c>
      <c r="G92" s="71" t="str">
        <f>CONCATENATE('TSO500 Booking'!A99,'TSO500 Booking'!B99)</f>
        <v/>
      </c>
      <c r="H92" s="196" t="b">
        <f t="shared" si="52"/>
        <v>0</v>
      </c>
      <c r="I92" s="199" t="str">
        <f t="shared" si="53"/>
        <v/>
      </c>
      <c r="J92" s="362" t="e">
        <f t="shared" si="68"/>
        <v>#N/A</v>
      </c>
      <c r="K92" s="362" t="e">
        <f t="shared" si="69"/>
        <v>#N/A</v>
      </c>
      <c r="L92" s="363">
        <f t="shared" si="54"/>
        <v>0</v>
      </c>
      <c r="M92" s="329">
        <f t="shared" si="55"/>
        <v>0</v>
      </c>
      <c r="N92" s="328" t="b">
        <f t="shared" si="56"/>
        <v>0</v>
      </c>
      <c r="O92" s="330" t="b">
        <f t="shared" si="57"/>
        <v>0</v>
      </c>
      <c r="P92" s="202" t="str">
        <f t="shared" ca="1" si="58"/>
        <v/>
      </c>
      <c r="Q92" s="202" t="str">
        <f t="shared" ca="1" si="59"/>
        <v/>
      </c>
      <c r="R92" s="67" t="s">
        <v>216</v>
      </c>
      <c r="S92" s="335">
        <v>1</v>
      </c>
      <c r="T92" s="202" t="b">
        <f>IF(X92=DNA_Analyte,VLOOKUP(C92,'Samples Dilution + Norm'!$C$8:$M$103,11,FALSE),IF(X92=RNA_Analyte,VLOOKUP('TSO500 Script'!C92,'Samples Dilution + Norm'!$S$8:$Z$103,8,FALSE)))</f>
        <v>0</v>
      </c>
      <c r="U92" s="196" t="str">
        <f>'TSO500 Booking'!$I$3</f>
        <v>Plate B</v>
      </c>
      <c r="V92" s="195" t="str">
        <f>IF(G92="","",INDEX(Index_sequences[Index plate well],MATCH(V91,Index_sequences[Index plate well],0)+1,1))</f>
        <v/>
      </c>
      <c r="W92" s="68" t="e">
        <f>INDEX(Index_sequences[[#All],[Index Primer]],MATCH(('TSO500 Script'!U92&amp;"_"&amp;'TSO500 Script'!V92),Index_sequences[[#All],[Plate_well]],0))</f>
        <v>#N/A</v>
      </c>
      <c r="X92" s="68" t="str">
        <f>IF(NOT(G92=""),'TSO500 Booking'!H99,"")</f>
        <v/>
      </c>
      <c r="Y92" s="72"/>
      <c r="Z92" s="72" t="s">
        <v>745</v>
      </c>
      <c r="AA92" s="327" t="str">
        <f t="array" aca="1" ref="AA92" ca="1">IF(ROW()-ROW($AA$2:$AA$97)+1&gt;ROWS($AC$2:$AC$97)-
COUNTBLANK($AC$2:$AC$97),"",INDIRECT(ADDRESS(SMALL(
(IF($AC$2:$AC$97&lt;&gt;"",ROW($AC$2:$AC$97),ROW()+ROWS($AC$2:$AC$97))),
ROW()-ROW($AA$2:$AA$97)+1),COLUMN($C$2:$C$97),4)))</f>
        <v/>
      </c>
      <c r="AB92" t="str">
        <f t="array" aca="1" ref="AB92" ca="1">IF(ROW()-ROW($AB$2:$AB$97)+1&gt;ROWS($AD$2:$AD$97)-
COUNTBLANK($AD$2:$AD$97),"",INDIRECT(ADDRESS(SMALL(
(IF($AD$2:$AD$97&lt;&gt;"",ROW($AD$2:$AD$97),ROW()+ROWS($AD$2:$AD$97))),
ROW()-ROW($AB$2:$AB$97)+1),COLUMN($C$2:$C$97),4)))</f>
        <v/>
      </c>
      <c r="AC92" t="str">
        <f t="shared" si="60"/>
        <v/>
      </c>
      <c r="AD92" t="str">
        <f t="shared" si="61"/>
        <v/>
      </c>
      <c r="AE92" t="str">
        <f t="shared" si="62"/>
        <v/>
      </c>
      <c r="AI92" s="38" t="str">
        <f ca="1">IF(COUNTIF($AB$2:AB92,AB92)=1,AB92,"")</f>
        <v/>
      </c>
      <c r="AJ92" s="237" t="str">
        <f t="array" aca="1" ref="AJ92" ca="1">IF(ROW()-ROW($AJ$2:$AJ$97)+1&gt;ROWS($AI$2:$AI$97)-
COUNTBLANK($AI$2:$AI$97),"",INDIRECT(ADDRESS(SMALL(
(IF($AI$2:$AI$97&lt;&gt;"",ROW($AI$2:$AI$97),ROW()+ROWS($AI$2:$AI$97))),
ROW()-ROW($AJ$2:$AJ$97)+1),COLUMN($AI$2:$AI$97),4)))</f>
        <v/>
      </c>
      <c r="AK92" s="273" t="s">
        <v>538</v>
      </c>
      <c r="AL92" s="274" t="str">
        <f t="shared" ca="1" si="83"/>
        <v/>
      </c>
      <c r="AM92" s="267" t="str">
        <f t="shared" ca="1" si="70"/>
        <v>_C5</v>
      </c>
      <c r="AO92" s="38" t="str">
        <f ca="1">IF(COUNTIF($AA$2:AA92,AA92)=1,AA92,"")</f>
        <v/>
      </c>
      <c r="AP92" s="39" t="str">
        <f t="array" aca="1" ref="AP92" ca="1">IF(ROW()-ROW($AP$2:$AP$97)+1&gt;ROWS($AO$2:$AO$97)-
COUNTBLANK($AO$2:$AO$97),"",INDIRECT(ADDRESS(SMALL(
(IF($AO$2:$AO$97&lt;&gt;"",ROW($AO$2:$AO$97),ROW()+ROWS($AO$2:$AO$97))),
ROW()-ROW($AP$2:$AP$97)+1),COLUMN($AO$2:$AO$97),4)))</f>
        <v/>
      </c>
      <c r="AQ92" s="273" t="s">
        <v>538</v>
      </c>
      <c r="AR92" s="274" t="str">
        <f t="shared" ca="1" si="82"/>
        <v/>
      </c>
      <c r="AS92" s="267" t="str">
        <f t="shared" ca="1" si="71"/>
        <v>_C5</v>
      </c>
      <c r="AU92" s="308" t="e">
        <f>VLOOKUP(D92,'TSO500 Booking'!$AK$3:$AN$7,2,TRUE)</f>
        <v>#N/A</v>
      </c>
      <c r="AV92" s="309" t="e">
        <f>VLOOKUP(D92,'TSO500 Booking'!$AK$3:$AN$7,3,TRUE)</f>
        <v>#N/A</v>
      </c>
      <c r="AW92" s="309" t="e">
        <f>VLOOKUP(D92,'TSO500 Booking'!$AK$3:$AN$7,4,TRUE)</f>
        <v>#N/A</v>
      </c>
      <c r="AX92" s="310" t="e">
        <f t="shared" si="72"/>
        <v>#N/A</v>
      </c>
      <c r="BC92" s="308" t="s">
        <v>745</v>
      </c>
      <c r="BD92" s="309" t="s">
        <v>1386</v>
      </c>
      <c r="BE92" s="310" t="s">
        <v>718</v>
      </c>
      <c r="BF92" s="308" t="str">
        <f t="shared" ca="1" si="73"/>
        <v/>
      </c>
      <c r="BG92" s="31" t="str">
        <f t="shared" ca="1" si="74"/>
        <v/>
      </c>
      <c r="BH92" s="31" t="str">
        <f t="shared" ca="1" si="75"/>
        <v/>
      </c>
      <c r="BI92" s="87" t="str">
        <f t="shared" ca="1" si="76"/>
        <v/>
      </c>
      <c r="BJ92" s="308" t="str">
        <f t="shared" ca="1" si="77"/>
        <v/>
      </c>
      <c r="BK92" s="86" t="str">
        <f t="shared" ca="1" si="78"/>
        <v/>
      </c>
      <c r="BL92" s="309" t="str">
        <f t="shared" ca="1" si="79"/>
        <v/>
      </c>
      <c r="BM92" s="32" t="str">
        <f t="shared" ca="1" si="80"/>
        <v/>
      </c>
      <c r="BN92" s="322" t="str">
        <f t="shared" ca="1" si="63"/>
        <v/>
      </c>
      <c r="BT92" t="str">
        <f t="shared" si="64"/>
        <v/>
      </c>
      <c r="BU92" t="str">
        <f t="shared" si="65"/>
        <v/>
      </c>
      <c r="BV92" t="str">
        <f t="shared" si="66"/>
        <v/>
      </c>
      <c r="BW92" t="e">
        <f>INDEX(Index_sequences[[#All],[i7 Index Name]],MATCH('TSO500 Script'!W92,Index_sequences[[#All],[Index Primer]],0))</f>
        <v>#N/A</v>
      </c>
      <c r="BX92" t="e">
        <f>INDEX(Index_sequences[[#All],[i7 Bases for Sample Sheet]],MATCH('TSO500 Script'!W92,Index_sequences[[#All],[Index Primer]],0))</f>
        <v>#N/A</v>
      </c>
      <c r="BY92" t="e">
        <f>INDEX(Index_sequences[[#All],[i5 Index Name]],MATCH('TSO500 Script'!W92,Index_sequences[[#All],[Index Primer]],0))</f>
        <v>#N/A</v>
      </c>
      <c r="BZ92" t="e">
        <f>INDEX(Index_sequences[[#All],[i5 Bases for Sample Sheet NovaSeq 6000 with v1.0 reagent kits, MiSeq, HiSeq 2000/2500, NextSeq 2000 (Sample Sheet v2)]],MATCH('TSO500 Script'!W92,Index_sequences[[#All],[Index Primer]],0))</f>
        <v>#N/A</v>
      </c>
      <c r="CA92" t="e">
        <f>INDEX(Index_sequences[[#All],[i5 Bases for Sample Sheet iSeq, NovaSeq 6000 with v1.5 reagent kits, MiniSeq, NextSeq 500/550, HiSeq 3000/4000/X, NextSeq 2000 (Sample Sheet v1)]],MATCH('TSO500 Script'!W92,Index_sequences[[#All],[Index Primer]],0))</f>
        <v>#N/A</v>
      </c>
      <c r="CB92" t="str">
        <f t="shared" si="81"/>
        <v/>
      </c>
      <c r="CC92" t="e">
        <f t="shared" si="67"/>
        <v>#N/A</v>
      </c>
    </row>
    <row r="93" spans="1:81" x14ac:dyDescent="0.25">
      <c r="A93" s="65" t="str">
        <f>IF(NOT(G93=""),MID('TSO500 Booking'!I100,3,7),"")</f>
        <v/>
      </c>
      <c r="B93" t="str">
        <f>CONCATENATE(LEFT('TSO500 Booking'!C100),LEFT('TSO500 Booking'!D100))</f>
        <v/>
      </c>
      <c r="C93" s="73" t="str">
        <f>IF('TSO500 Booking'!J100="","",'TSO500 Booking'!J100)</f>
        <v/>
      </c>
      <c r="D93" s="66" t="b">
        <f>IF(X93=DNA_Analyte,VLOOKUP(C93,'Samples Dilution + Norm'!$C$8:$E$103,3,FALSE),IF(X93=RNA_Analyte,VLOOKUP('TSO500 Script'!C93,'Samples Dilution + Norm'!$S$8:$U$103,3,FALSE)))</f>
        <v>0</v>
      </c>
      <c r="E93" s="302" t="b">
        <f>IF(X93='Samples Dilution + Norm'!$A$2,VLOOKUP('TSO500 Script'!C93,'TSO500 Script'!$AJ$2:$AM$97,2,FALSE),IF('TSO500 Script'!X93='Samples Dilution + Norm'!$Q$2,VLOOKUP('TSO500 Script'!C93,'TSO500 Script'!AP93:AS188,2,FALSE)))</f>
        <v>0</v>
      </c>
      <c r="F93" s="202" t="b">
        <f>IF(X93='Samples Dilution + Norm'!$A$2,VLOOKUP('TSO500 Script'!C93,'TSO500 Script'!$AJ$2:$AM$97,3,FALSE),IF('TSO500 Script'!X93='Samples Dilution + Norm'!$Q$2,VLOOKUP('TSO500 Script'!C93,'TSO500 Script'!AP93:AS188,3,FALSE)))</f>
        <v>0</v>
      </c>
      <c r="G93" s="71" t="str">
        <f>CONCATENATE('TSO500 Booking'!A100,'TSO500 Booking'!B100)</f>
        <v/>
      </c>
      <c r="H93" s="196" t="b">
        <f t="shared" si="52"/>
        <v>0</v>
      </c>
      <c r="I93" s="199" t="str">
        <f t="shared" si="53"/>
        <v/>
      </c>
      <c r="J93" s="362" t="e">
        <f t="shared" si="68"/>
        <v>#N/A</v>
      </c>
      <c r="K93" s="362" t="e">
        <f t="shared" si="69"/>
        <v>#N/A</v>
      </c>
      <c r="L93" s="363">
        <f t="shared" si="54"/>
        <v>0</v>
      </c>
      <c r="M93" s="329">
        <f t="shared" si="55"/>
        <v>0</v>
      </c>
      <c r="N93" s="328" t="b">
        <f t="shared" si="56"/>
        <v>0</v>
      </c>
      <c r="O93" s="330" t="b">
        <f t="shared" si="57"/>
        <v>0</v>
      </c>
      <c r="P93" s="202" t="str">
        <f t="shared" ca="1" si="58"/>
        <v/>
      </c>
      <c r="Q93" s="202" t="str">
        <f t="shared" ca="1" si="59"/>
        <v/>
      </c>
      <c r="R93" s="67" t="s">
        <v>216</v>
      </c>
      <c r="S93" s="335">
        <v>1</v>
      </c>
      <c r="T93" s="202" t="b">
        <f>IF(X93=DNA_Analyte,VLOOKUP(C93,'Samples Dilution + Norm'!$C$8:$M$103,11,FALSE),IF(X93=RNA_Analyte,VLOOKUP('TSO500 Script'!C93,'Samples Dilution + Norm'!$S$8:$Z$103,8,FALSE)))</f>
        <v>0</v>
      </c>
      <c r="U93" s="196" t="str">
        <f>'TSO500 Booking'!$I$3</f>
        <v>Plate B</v>
      </c>
      <c r="V93" s="195" t="str">
        <f>IF(G93="","",INDEX(Index_sequences[Index plate well],MATCH(V92,Index_sequences[Index plate well],0)+1,1))</f>
        <v/>
      </c>
      <c r="W93" s="68" t="e">
        <f>INDEX(Index_sequences[[#All],[Index Primer]],MATCH(('TSO500 Script'!U93&amp;"_"&amp;'TSO500 Script'!V93),Index_sequences[[#All],[Plate_well]],0))</f>
        <v>#N/A</v>
      </c>
      <c r="X93" s="68" t="str">
        <f>IF(NOT(G93=""),'TSO500 Booking'!H100,"")</f>
        <v/>
      </c>
      <c r="Y93" s="72"/>
      <c r="Z93" s="72" t="s">
        <v>749</v>
      </c>
      <c r="AA93" s="327" t="str">
        <f t="array" aca="1" ref="AA93" ca="1">IF(ROW()-ROW($AA$2:$AA$97)+1&gt;ROWS($AC$2:$AC$97)-
COUNTBLANK($AC$2:$AC$97),"",INDIRECT(ADDRESS(SMALL(
(IF($AC$2:$AC$97&lt;&gt;"",ROW($AC$2:$AC$97),ROW()+ROWS($AC$2:$AC$97))),
ROW()-ROW($AA$2:$AA$97)+1),COLUMN($C$2:$C$97),4)))</f>
        <v/>
      </c>
      <c r="AB93" t="str">
        <f t="array" aca="1" ref="AB93" ca="1">IF(ROW()-ROW($AB$2:$AB$97)+1&gt;ROWS($AD$2:$AD$97)-
COUNTBLANK($AD$2:$AD$97),"",INDIRECT(ADDRESS(SMALL(
(IF($AD$2:$AD$97&lt;&gt;"",ROW($AD$2:$AD$97),ROW()+ROWS($AD$2:$AD$97))),
ROW()-ROW($AB$2:$AB$97)+1),COLUMN($C$2:$C$97),4)))</f>
        <v/>
      </c>
      <c r="AC93" t="str">
        <f t="shared" si="60"/>
        <v/>
      </c>
      <c r="AD93" t="str">
        <f t="shared" si="61"/>
        <v/>
      </c>
      <c r="AE93" t="str">
        <f t="shared" si="62"/>
        <v/>
      </c>
      <c r="AI93" s="38" t="str">
        <f ca="1">IF(COUNTIF($AB$2:AB93,AB93)=1,AB93,"")</f>
        <v/>
      </c>
      <c r="AJ93" s="237" t="str">
        <f t="array" aca="1" ref="AJ93" ca="1">IF(ROW()-ROW($AJ$2:$AJ$97)+1&gt;ROWS($AI$2:$AI$97)-
COUNTBLANK($AI$2:$AI$97),"",INDIRECT(ADDRESS(SMALL(
(IF($AI$2:$AI$97&lt;&gt;"",ROW($AI$2:$AI$97),ROW()+ROWS($AI$2:$AI$97))),
ROW()-ROW($AJ$2:$AJ$97)+1),COLUMN($AI$2:$AI$97),4)))</f>
        <v/>
      </c>
      <c r="AK93" s="273" t="s">
        <v>542</v>
      </c>
      <c r="AL93" s="274" t="str">
        <f t="shared" ca="1" si="83"/>
        <v/>
      </c>
      <c r="AM93" s="267" t="str">
        <f t="shared" ca="1" si="70"/>
        <v>_D5</v>
      </c>
      <c r="AO93" s="38" t="str">
        <f ca="1">IF(COUNTIF($AA$2:AA93,AA93)=1,AA93,"")</f>
        <v/>
      </c>
      <c r="AP93" s="39" t="str">
        <f t="array" aca="1" ref="AP93" ca="1">IF(ROW()-ROW($AP$2:$AP$97)+1&gt;ROWS($AO$2:$AO$97)-
COUNTBLANK($AO$2:$AO$97),"",INDIRECT(ADDRESS(SMALL(
(IF($AO$2:$AO$97&lt;&gt;"",ROW($AO$2:$AO$97),ROW()+ROWS($AO$2:$AO$97))),
ROW()-ROW($AP$2:$AP$97)+1),COLUMN($AO$2:$AO$97),4)))</f>
        <v/>
      </c>
      <c r="AQ93" s="273" t="s">
        <v>542</v>
      </c>
      <c r="AR93" s="274" t="str">
        <f t="shared" ca="1" si="82"/>
        <v/>
      </c>
      <c r="AS93" s="267" t="str">
        <f t="shared" ca="1" si="71"/>
        <v>_D5</v>
      </c>
      <c r="AU93" s="308" t="e">
        <f>VLOOKUP(D93,'TSO500 Booking'!$AK$3:$AN$7,2,TRUE)</f>
        <v>#N/A</v>
      </c>
      <c r="AV93" s="309" t="e">
        <f>VLOOKUP(D93,'TSO500 Booking'!$AK$3:$AN$7,3,TRUE)</f>
        <v>#N/A</v>
      </c>
      <c r="AW93" s="309" t="e">
        <f>VLOOKUP(D93,'TSO500 Booking'!$AK$3:$AN$7,4,TRUE)</f>
        <v>#N/A</v>
      </c>
      <c r="AX93" s="310" t="e">
        <f t="shared" si="72"/>
        <v>#N/A</v>
      </c>
      <c r="BC93" s="308" t="s">
        <v>749</v>
      </c>
      <c r="BD93" s="309" t="s">
        <v>1386</v>
      </c>
      <c r="BE93" s="310" t="s">
        <v>720</v>
      </c>
      <c r="BF93" s="308" t="str">
        <f t="shared" ca="1" si="73"/>
        <v/>
      </c>
      <c r="BG93" s="31" t="str">
        <f t="shared" ca="1" si="74"/>
        <v/>
      </c>
      <c r="BH93" s="31" t="str">
        <f t="shared" ca="1" si="75"/>
        <v/>
      </c>
      <c r="BI93" s="87" t="str">
        <f t="shared" ca="1" si="76"/>
        <v/>
      </c>
      <c r="BJ93" s="308" t="str">
        <f t="shared" ca="1" si="77"/>
        <v/>
      </c>
      <c r="BK93" s="86" t="str">
        <f t="shared" ca="1" si="78"/>
        <v/>
      </c>
      <c r="BL93" s="309" t="str">
        <f t="shared" ca="1" si="79"/>
        <v/>
      </c>
      <c r="BM93" s="32" t="str">
        <f t="shared" ca="1" si="80"/>
        <v/>
      </c>
      <c r="BN93" s="322" t="str">
        <f t="shared" ca="1" si="63"/>
        <v/>
      </c>
      <c r="BT93" t="str">
        <f t="shared" si="64"/>
        <v/>
      </c>
      <c r="BU93" t="str">
        <f t="shared" si="65"/>
        <v/>
      </c>
      <c r="BV93" t="str">
        <f t="shared" si="66"/>
        <v/>
      </c>
      <c r="BW93" t="e">
        <f>INDEX(Index_sequences[[#All],[i7 Index Name]],MATCH('TSO500 Script'!W93,Index_sequences[[#All],[Index Primer]],0))</f>
        <v>#N/A</v>
      </c>
      <c r="BX93" t="e">
        <f>INDEX(Index_sequences[[#All],[i7 Bases for Sample Sheet]],MATCH('TSO500 Script'!W93,Index_sequences[[#All],[Index Primer]],0))</f>
        <v>#N/A</v>
      </c>
      <c r="BY93" t="e">
        <f>INDEX(Index_sequences[[#All],[i5 Index Name]],MATCH('TSO500 Script'!W93,Index_sequences[[#All],[Index Primer]],0))</f>
        <v>#N/A</v>
      </c>
      <c r="BZ93" t="e">
        <f>INDEX(Index_sequences[[#All],[i5 Bases for Sample Sheet NovaSeq 6000 with v1.0 reagent kits, MiSeq, HiSeq 2000/2500, NextSeq 2000 (Sample Sheet v2)]],MATCH('TSO500 Script'!W93,Index_sequences[[#All],[Index Primer]],0))</f>
        <v>#N/A</v>
      </c>
      <c r="CA93" t="e">
        <f>INDEX(Index_sequences[[#All],[i5 Bases for Sample Sheet iSeq, NovaSeq 6000 with v1.5 reagent kits, MiniSeq, NextSeq 500/550, HiSeq 3000/4000/X, NextSeq 2000 (Sample Sheet v1)]],MATCH('TSO500 Script'!W93,Index_sequences[[#All],[Index Primer]],0))</f>
        <v>#N/A</v>
      </c>
      <c r="CB93" t="str">
        <f t="shared" si="81"/>
        <v/>
      </c>
      <c r="CC93" t="e">
        <f t="shared" si="67"/>
        <v>#N/A</v>
      </c>
    </row>
    <row r="94" spans="1:81" x14ac:dyDescent="0.25">
      <c r="A94" s="65" t="str">
        <f>IF(NOT(G94=""),MID('TSO500 Booking'!I101,3,7),"")</f>
        <v/>
      </c>
      <c r="B94" t="str">
        <f>CONCATENATE(LEFT('TSO500 Booking'!C101),LEFT('TSO500 Booking'!D101))</f>
        <v/>
      </c>
      <c r="C94" s="73" t="str">
        <f>IF('TSO500 Booking'!J101="","",'TSO500 Booking'!J101)</f>
        <v/>
      </c>
      <c r="D94" s="66" t="b">
        <f>IF(X94=DNA_Analyte,VLOOKUP(C94,'Samples Dilution + Norm'!$C$8:$E$103,3,FALSE),IF(X94=RNA_Analyte,VLOOKUP('TSO500 Script'!C94,'Samples Dilution + Norm'!$S$8:$U$103,3,FALSE)))</f>
        <v>0</v>
      </c>
      <c r="E94" s="302" t="b">
        <f>IF(X94='Samples Dilution + Norm'!$A$2,VLOOKUP('TSO500 Script'!C94,'TSO500 Script'!$AJ$2:$AM$97,2,FALSE),IF('TSO500 Script'!X94='Samples Dilution + Norm'!$Q$2,VLOOKUP('TSO500 Script'!C94,'TSO500 Script'!AP94:AS189,2,FALSE)))</f>
        <v>0</v>
      </c>
      <c r="F94" s="202" t="b">
        <f>IF(X94='Samples Dilution + Norm'!$A$2,VLOOKUP('TSO500 Script'!C94,'TSO500 Script'!$AJ$2:$AM$97,3,FALSE),IF('TSO500 Script'!X94='Samples Dilution + Norm'!$Q$2,VLOOKUP('TSO500 Script'!C94,'TSO500 Script'!AP94:AS189,3,FALSE)))</f>
        <v>0</v>
      </c>
      <c r="G94" s="71" t="str">
        <f>CONCATENATE('TSO500 Booking'!A101,'TSO500 Booking'!B101)</f>
        <v/>
      </c>
      <c r="H94" s="196" t="b">
        <f t="shared" si="52"/>
        <v>0</v>
      </c>
      <c r="I94" s="199" t="str">
        <f t="shared" si="53"/>
        <v/>
      </c>
      <c r="J94" s="362" t="e">
        <f t="shared" si="68"/>
        <v>#N/A</v>
      </c>
      <c r="K94" s="362" t="e">
        <f t="shared" si="69"/>
        <v>#N/A</v>
      </c>
      <c r="L94" s="363">
        <f t="shared" si="54"/>
        <v>0</v>
      </c>
      <c r="M94" s="329">
        <f t="shared" si="55"/>
        <v>0</v>
      </c>
      <c r="N94" s="328" t="b">
        <f t="shared" si="56"/>
        <v>0</v>
      </c>
      <c r="O94" s="330" t="b">
        <f t="shared" si="57"/>
        <v>0</v>
      </c>
      <c r="P94" s="202" t="str">
        <f t="shared" ca="1" si="58"/>
        <v/>
      </c>
      <c r="Q94" s="202" t="str">
        <f t="shared" ca="1" si="59"/>
        <v/>
      </c>
      <c r="R94" s="67" t="s">
        <v>216</v>
      </c>
      <c r="S94" s="335">
        <v>1</v>
      </c>
      <c r="T94" s="202" t="b">
        <f>IF(X94=DNA_Analyte,VLOOKUP(C94,'Samples Dilution + Norm'!$C$8:$M$103,11,FALSE),IF(X94=RNA_Analyte,VLOOKUP('TSO500 Script'!C94,'Samples Dilution + Norm'!$S$8:$Z$103,8,FALSE)))</f>
        <v>0</v>
      </c>
      <c r="U94" s="196" t="str">
        <f>'TSO500 Booking'!$I$3</f>
        <v>Plate B</v>
      </c>
      <c r="V94" s="195" t="str">
        <f>IF(G94="","",INDEX(Index_sequences[Index plate well],MATCH(V93,Index_sequences[Index plate well],0)+1,1))</f>
        <v/>
      </c>
      <c r="W94" s="68" t="e">
        <f>INDEX(Index_sequences[[#All],[Index Primer]],MATCH(('TSO500 Script'!U94&amp;"_"&amp;'TSO500 Script'!V94),Index_sequences[[#All],[Plate_well]],0))</f>
        <v>#N/A</v>
      </c>
      <c r="X94" s="68" t="str">
        <f>IF(NOT(G94=""),'TSO500 Booking'!H101,"")</f>
        <v/>
      </c>
      <c r="Y94" s="72"/>
      <c r="Z94" s="72" t="s">
        <v>753</v>
      </c>
      <c r="AA94" s="327" t="str">
        <f t="array" aca="1" ref="AA94" ca="1">IF(ROW()-ROW($AA$2:$AA$97)+1&gt;ROWS($AC$2:$AC$97)-
COUNTBLANK($AC$2:$AC$97),"",INDIRECT(ADDRESS(SMALL(
(IF($AC$2:$AC$97&lt;&gt;"",ROW($AC$2:$AC$97),ROW()+ROWS($AC$2:$AC$97))),
ROW()-ROW($AA$2:$AA$97)+1),COLUMN($C$2:$C$97),4)))</f>
        <v/>
      </c>
      <c r="AB94" t="str">
        <f t="array" aca="1" ref="AB94" ca="1">IF(ROW()-ROW($AB$2:$AB$97)+1&gt;ROWS($AD$2:$AD$97)-
COUNTBLANK($AD$2:$AD$97),"",INDIRECT(ADDRESS(SMALL(
(IF($AD$2:$AD$97&lt;&gt;"",ROW($AD$2:$AD$97),ROW()+ROWS($AD$2:$AD$97))),
ROW()-ROW($AB$2:$AB$97)+1),COLUMN($C$2:$C$97),4)))</f>
        <v/>
      </c>
      <c r="AC94" t="str">
        <f t="shared" si="60"/>
        <v/>
      </c>
      <c r="AD94" t="str">
        <f t="shared" si="61"/>
        <v/>
      </c>
      <c r="AE94" t="str">
        <f t="shared" si="62"/>
        <v/>
      </c>
      <c r="AI94" s="38" t="str">
        <f ca="1">IF(COUNTIF($AB$2:AB94,AB94)=1,AB94,"")</f>
        <v/>
      </c>
      <c r="AJ94" s="237" t="str">
        <f t="array" aca="1" ref="AJ94" ca="1">IF(ROW()-ROW($AJ$2:$AJ$97)+1&gt;ROWS($AI$2:$AI$97)-
COUNTBLANK($AI$2:$AI$97),"",INDIRECT(ADDRESS(SMALL(
(IF($AI$2:$AI$97&lt;&gt;"",ROW($AI$2:$AI$97),ROW()+ROWS($AI$2:$AI$97))),
ROW()-ROW($AJ$2:$AJ$97)+1),COLUMN($AI$2:$AI$97),4)))</f>
        <v/>
      </c>
      <c r="AK94" s="273" t="s">
        <v>561</v>
      </c>
      <c r="AL94" s="274" t="str">
        <f t="shared" ca="1" si="83"/>
        <v/>
      </c>
      <c r="AM94" s="267" t="str">
        <f t="shared" ca="1" si="70"/>
        <v>_A6</v>
      </c>
      <c r="AO94" s="38" t="str">
        <f ca="1">IF(COUNTIF($AA$2:AA94,AA94)=1,AA94,"")</f>
        <v/>
      </c>
      <c r="AP94" s="39" t="str">
        <f t="array" aca="1" ref="AP94" ca="1">IF(ROW()-ROW($AP$2:$AP$97)+1&gt;ROWS($AO$2:$AO$97)-
COUNTBLANK($AO$2:$AO$97),"",INDIRECT(ADDRESS(SMALL(
(IF($AO$2:$AO$97&lt;&gt;"",ROW($AO$2:$AO$97),ROW()+ROWS($AO$2:$AO$97))),
ROW()-ROW($AP$2:$AP$97)+1),COLUMN($AO$2:$AO$97),4)))</f>
        <v/>
      </c>
      <c r="AQ94" s="273" t="s">
        <v>561</v>
      </c>
      <c r="AR94" s="274" t="str">
        <f t="shared" ca="1" si="82"/>
        <v/>
      </c>
      <c r="AS94" s="267" t="str">
        <f t="shared" ca="1" si="71"/>
        <v>_A6</v>
      </c>
      <c r="AU94" s="308" t="e">
        <f>VLOOKUP(D94,'TSO500 Booking'!$AK$3:$AN$7,2,TRUE)</f>
        <v>#N/A</v>
      </c>
      <c r="AV94" s="309" t="e">
        <f>VLOOKUP(D94,'TSO500 Booking'!$AK$3:$AN$7,3,TRUE)</f>
        <v>#N/A</v>
      </c>
      <c r="AW94" s="309" t="e">
        <f>VLOOKUP(D94,'TSO500 Booking'!$AK$3:$AN$7,4,TRUE)</f>
        <v>#N/A</v>
      </c>
      <c r="AX94" s="310" t="e">
        <f t="shared" si="72"/>
        <v>#N/A</v>
      </c>
      <c r="BC94" s="308" t="s">
        <v>753</v>
      </c>
      <c r="BD94" s="309" t="s">
        <v>1386</v>
      </c>
      <c r="BE94" s="310" t="s">
        <v>724</v>
      </c>
      <c r="BF94" s="308" t="str">
        <f t="shared" ca="1" si="73"/>
        <v/>
      </c>
      <c r="BG94" s="31" t="str">
        <f t="shared" ca="1" si="74"/>
        <v/>
      </c>
      <c r="BH94" s="31" t="str">
        <f t="shared" ca="1" si="75"/>
        <v/>
      </c>
      <c r="BI94" s="87" t="str">
        <f t="shared" ca="1" si="76"/>
        <v/>
      </c>
      <c r="BJ94" s="308" t="str">
        <f t="shared" ca="1" si="77"/>
        <v/>
      </c>
      <c r="BK94" s="86" t="str">
        <f t="shared" ca="1" si="78"/>
        <v/>
      </c>
      <c r="BL94" s="309" t="str">
        <f t="shared" ca="1" si="79"/>
        <v/>
      </c>
      <c r="BM94" s="32" t="str">
        <f t="shared" ca="1" si="80"/>
        <v/>
      </c>
      <c r="BN94" s="322" t="str">
        <f t="shared" ca="1" si="63"/>
        <v/>
      </c>
      <c r="BT94" t="str">
        <f t="shared" si="64"/>
        <v/>
      </c>
      <c r="BU94" t="str">
        <f t="shared" si="65"/>
        <v/>
      </c>
      <c r="BV94" t="str">
        <f t="shared" si="66"/>
        <v/>
      </c>
      <c r="BW94" t="e">
        <f>INDEX(Index_sequences[[#All],[i7 Index Name]],MATCH('TSO500 Script'!W94,Index_sequences[[#All],[Index Primer]],0))</f>
        <v>#N/A</v>
      </c>
      <c r="BX94" t="e">
        <f>INDEX(Index_sequences[[#All],[i7 Bases for Sample Sheet]],MATCH('TSO500 Script'!W94,Index_sequences[[#All],[Index Primer]],0))</f>
        <v>#N/A</v>
      </c>
      <c r="BY94" t="e">
        <f>INDEX(Index_sequences[[#All],[i5 Index Name]],MATCH('TSO500 Script'!W94,Index_sequences[[#All],[Index Primer]],0))</f>
        <v>#N/A</v>
      </c>
      <c r="BZ94" t="e">
        <f>INDEX(Index_sequences[[#All],[i5 Bases for Sample Sheet NovaSeq 6000 with v1.0 reagent kits, MiSeq, HiSeq 2000/2500, NextSeq 2000 (Sample Sheet v2)]],MATCH('TSO500 Script'!W94,Index_sequences[[#All],[Index Primer]],0))</f>
        <v>#N/A</v>
      </c>
      <c r="CA94" t="e">
        <f>INDEX(Index_sequences[[#All],[i5 Bases for Sample Sheet iSeq, NovaSeq 6000 with v1.5 reagent kits, MiniSeq, NextSeq 500/550, HiSeq 3000/4000/X, NextSeq 2000 (Sample Sheet v1)]],MATCH('TSO500 Script'!W94,Index_sequences[[#All],[Index Primer]],0))</f>
        <v>#N/A</v>
      </c>
      <c r="CB94" t="str">
        <f t="shared" si="81"/>
        <v/>
      </c>
      <c r="CC94" t="e">
        <f t="shared" si="67"/>
        <v>#N/A</v>
      </c>
    </row>
    <row r="95" spans="1:81" x14ac:dyDescent="0.25">
      <c r="A95" s="65" t="str">
        <f>IF(NOT(G95=""),MID('TSO500 Booking'!I102,3,7),"")</f>
        <v/>
      </c>
      <c r="B95" t="str">
        <f>CONCATENATE(LEFT('TSO500 Booking'!C102),LEFT('TSO500 Booking'!D102))</f>
        <v/>
      </c>
      <c r="C95" s="73" t="str">
        <f>IF('TSO500 Booking'!J102="","",'TSO500 Booking'!J102)</f>
        <v/>
      </c>
      <c r="D95" s="66" t="b">
        <f>IF(X95=DNA_Analyte,VLOOKUP(C95,'Samples Dilution + Norm'!$C$8:$E$103,3,FALSE),IF(X95=RNA_Analyte,VLOOKUP('TSO500 Script'!C95,'Samples Dilution + Norm'!$S$8:$U$103,3,FALSE)))</f>
        <v>0</v>
      </c>
      <c r="E95" s="302" t="b">
        <f>IF(X95='Samples Dilution + Norm'!$A$2,VLOOKUP('TSO500 Script'!C95,'TSO500 Script'!$AJ$2:$AM$97,2,FALSE),IF('TSO500 Script'!X95='Samples Dilution + Norm'!$Q$2,VLOOKUP('TSO500 Script'!C95,'TSO500 Script'!AP95:AS190,2,FALSE)))</f>
        <v>0</v>
      </c>
      <c r="F95" s="202" t="b">
        <f>IF(X95='Samples Dilution + Norm'!$A$2,VLOOKUP('TSO500 Script'!C95,'TSO500 Script'!$AJ$2:$AM$97,3,FALSE),IF('TSO500 Script'!X95='Samples Dilution + Norm'!$Q$2,VLOOKUP('TSO500 Script'!C95,'TSO500 Script'!AP95:AS190,3,FALSE)))</f>
        <v>0</v>
      </c>
      <c r="G95" s="71" t="str">
        <f>CONCATENATE('TSO500 Booking'!A102,'TSO500 Booking'!B102)</f>
        <v/>
      </c>
      <c r="H95" s="196" t="b">
        <f t="shared" si="52"/>
        <v>0</v>
      </c>
      <c r="I95" s="199" t="str">
        <f t="shared" si="53"/>
        <v/>
      </c>
      <c r="J95" s="362" t="e">
        <f t="shared" si="68"/>
        <v>#N/A</v>
      </c>
      <c r="K95" s="362" t="e">
        <f t="shared" si="69"/>
        <v>#N/A</v>
      </c>
      <c r="L95" s="363">
        <f t="shared" si="54"/>
        <v>0</v>
      </c>
      <c r="M95" s="329">
        <f t="shared" si="55"/>
        <v>0</v>
      </c>
      <c r="N95" s="328" t="b">
        <f t="shared" si="56"/>
        <v>0</v>
      </c>
      <c r="O95" s="330" t="b">
        <f t="shared" si="57"/>
        <v>0</v>
      </c>
      <c r="P95" s="202" t="str">
        <f t="shared" ca="1" si="58"/>
        <v/>
      </c>
      <c r="Q95" s="202" t="str">
        <f t="shared" ca="1" si="59"/>
        <v/>
      </c>
      <c r="R95" s="67" t="s">
        <v>216</v>
      </c>
      <c r="S95" s="335">
        <v>1</v>
      </c>
      <c r="T95" s="202" t="b">
        <f>IF(X95=DNA_Analyte,VLOOKUP(C95,'Samples Dilution + Norm'!$C$8:$M$103,11,FALSE),IF(X95=RNA_Analyte,VLOOKUP('TSO500 Script'!C95,'Samples Dilution + Norm'!$S$8:$Z$103,8,FALSE)))</f>
        <v>0</v>
      </c>
      <c r="U95" s="196" t="str">
        <f>'TSO500 Booking'!$I$3</f>
        <v>Plate B</v>
      </c>
      <c r="V95" s="195" t="str">
        <f>IF(G95="","",INDEX(Index_sequences[Index plate well],MATCH(V94,Index_sequences[Index plate well],0)+1,1))</f>
        <v/>
      </c>
      <c r="W95" s="68" t="e">
        <f>INDEX(Index_sequences[[#All],[Index Primer]],MATCH(('TSO500 Script'!U95&amp;"_"&amp;'TSO500 Script'!V95),Index_sequences[[#All],[Plate_well]],0))</f>
        <v>#N/A</v>
      </c>
      <c r="X95" s="68" t="str">
        <f>IF(NOT(G95=""),'TSO500 Booking'!H102,"")</f>
        <v/>
      </c>
      <c r="Y95" s="72"/>
      <c r="Z95" s="72" t="s">
        <v>757</v>
      </c>
      <c r="AA95" s="327" t="str">
        <f t="array" aca="1" ref="AA95" ca="1">IF(ROW()-ROW($AA$2:$AA$97)+1&gt;ROWS($AC$2:$AC$97)-
COUNTBLANK($AC$2:$AC$97),"",INDIRECT(ADDRESS(SMALL(
(IF($AC$2:$AC$97&lt;&gt;"",ROW($AC$2:$AC$97),ROW()+ROWS($AC$2:$AC$97))),
ROW()-ROW($AA$2:$AA$97)+1),COLUMN($C$2:$C$97),4)))</f>
        <v/>
      </c>
      <c r="AB95" t="str">
        <f t="array" aca="1" ref="AB95" ca="1">IF(ROW()-ROW($AB$2:$AB$97)+1&gt;ROWS($AD$2:$AD$97)-
COUNTBLANK($AD$2:$AD$97),"",INDIRECT(ADDRESS(SMALL(
(IF($AD$2:$AD$97&lt;&gt;"",ROW($AD$2:$AD$97),ROW()+ROWS($AD$2:$AD$97))),
ROW()-ROW($AB$2:$AB$97)+1),COLUMN($C$2:$C$97),4)))</f>
        <v/>
      </c>
      <c r="AC95" t="str">
        <f t="shared" si="60"/>
        <v/>
      </c>
      <c r="AD95" t="str">
        <f t="shared" si="61"/>
        <v/>
      </c>
      <c r="AE95" t="str">
        <f t="shared" si="62"/>
        <v/>
      </c>
      <c r="AI95" s="38" t="str">
        <f ca="1">IF(COUNTIF($AB$2:AB95,AB95)=1,AB95,"")</f>
        <v/>
      </c>
      <c r="AJ95" s="237" t="str">
        <f t="array" aca="1" ref="AJ95" ca="1">IF(ROW()-ROW($AJ$2:$AJ$97)+1&gt;ROWS($AI$2:$AI$97)-
COUNTBLANK($AI$2:$AI$97),"",INDIRECT(ADDRESS(SMALL(
(IF($AI$2:$AI$97&lt;&gt;"",ROW($AI$2:$AI$97),ROW()+ROWS($AI$2:$AI$97))),
ROW()-ROW($AJ$2:$AJ$97)+1),COLUMN($AI$2:$AI$97),4)))</f>
        <v/>
      </c>
      <c r="AK95" s="273" t="s">
        <v>565</v>
      </c>
      <c r="AL95" s="274" t="str">
        <f t="shared" ca="1" si="83"/>
        <v/>
      </c>
      <c r="AM95" s="267" t="str">
        <f t="shared" ca="1" si="70"/>
        <v>_B6</v>
      </c>
      <c r="AO95" s="38" t="str">
        <f ca="1">IF(COUNTIF($AA$2:AA95,AA95)=1,AA95,"")</f>
        <v/>
      </c>
      <c r="AP95" s="39" t="str">
        <f t="array" aca="1" ref="AP95" ca="1">IF(ROW()-ROW($AP$2:$AP$97)+1&gt;ROWS($AO$2:$AO$97)-
COUNTBLANK($AO$2:$AO$97),"",INDIRECT(ADDRESS(SMALL(
(IF($AO$2:$AO$97&lt;&gt;"",ROW($AO$2:$AO$97),ROW()+ROWS($AO$2:$AO$97))),
ROW()-ROW($AP$2:$AP$97)+1),COLUMN($AO$2:$AO$97),4)))</f>
        <v/>
      </c>
      <c r="AQ95" s="273" t="s">
        <v>565</v>
      </c>
      <c r="AR95" s="274" t="str">
        <f t="shared" ca="1" si="82"/>
        <v/>
      </c>
      <c r="AS95" s="267" t="str">
        <f t="shared" ca="1" si="71"/>
        <v>_B6</v>
      </c>
      <c r="AU95" s="308" t="e">
        <f>VLOOKUP(D95,'TSO500 Booking'!$AK$3:$AN$7,2,TRUE)</f>
        <v>#N/A</v>
      </c>
      <c r="AV95" s="309" t="e">
        <f>VLOOKUP(D95,'TSO500 Booking'!$AK$3:$AN$7,3,TRUE)</f>
        <v>#N/A</v>
      </c>
      <c r="AW95" s="309" t="e">
        <f>VLOOKUP(D95,'TSO500 Booking'!$AK$3:$AN$7,4,TRUE)</f>
        <v>#N/A</v>
      </c>
      <c r="AX95" s="310" t="e">
        <f t="shared" si="72"/>
        <v>#N/A</v>
      </c>
      <c r="BC95" s="308" t="s">
        <v>757</v>
      </c>
      <c r="BD95" s="309" t="s">
        <v>1386</v>
      </c>
      <c r="BE95" s="310" t="s">
        <v>726</v>
      </c>
      <c r="BF95" s="308" t="str">
        <f t="shared" ca="1" si="73"/>
        <v/>
      </c>
      <c r="BG95" s="31" t="str">
        <f t="shared" ca="1" si="74"/>
        <v/>
      </c>
      <c r="BH95" s="31" t="str">
        <f t="shared" ca="1" si="75"/>
        <v/>
      </c>
      <c r="BI95" s="87" t="str">
        <f t="shared" ca="1" si="76"/>
        <v/>
      </c>
      <c r="BJ95" s="308" t="str">
        <f t="shared" ca="1" si="77"/>
        <v/>
      </c>
      <c r="BK95" s="86" t="str">
        <f t="shared" ca="1" si="78"/>
        <v/>
      </c>
      <c r="BL95" s="309" t="str">
        <f t="shared" ca="1" si="79"/>
        <v/>
      </c>
      <c r="BM95" s="32" t="str">
        <f t="shared" ca="1" si="80"/>
        <v/>
      </c>
      <c r="BN95" s="322" t="str">
        <f t="shared" ca="1" si="63"/>
        <v/>
      </c>
      <c r="BT95" t="str">
        <f t="shared" si="64"/>
        <v/>
      </c>
      <c r="BU95" t="str">
        <f t="shared" si="65"/>
        <v/>
      </c>
      <c r="BV95" t="str">
        <f t="shared" si="66"/>
        <v/>
      </c>
      <c r="BW95" t="e">
        <f>INDEX(Index_sequences[[#All],[i7 Index Name]],MATCH('TSO500 Script'!W95,Index_sequences[[#All],[Index Primer]],0))</f>
        <v>#N/A</v>
      </c>
      <c r="BX95" t="e">
        <f>INDEX(Index_sequences[[#All],[i7 Bases for Sample Sheet]],MATCH('TSO500 Script'!W95,Index_sequences[[#All],[Index Primer]],0))</f>
        <v>#N/A</v>
      </c>
      <c r="BY95" t="e">
        <f>INDEX(Index_sequences[[#All],[i5 Index Name]],MATCH('TSO500 Script'!W95,Index_sequences[[#All],[Index Primer]],0))</f>
        <v>#N/A</v>
      </c>
      <c r="BZ95" t="e">
        <f>INDEX(Index_sequences[[#All],[i5 Bases for Sample Sheet NovaSeq 6000 with v1.0 reagent kits, MiSeq, HiSeq 2000/2500, NextSeq 2000 (Sample Sheet v2)]],MATCH('TSO500 Script'!W95,Index_sequences[[#All],[Index Primer]],0))</f>
        <v>#N/A</v>
      </c>
      <c r="CA95" t="e">
        <f>INDEX(Index_sequences[[#All],[i5 Bases for Sample Sheet iSeq, NovaSeq 6000 with v1.5 reagent kits, MiniSeq, NextSeq 500/550, HiSeq 3000/4000/X, NextSeq 2000 (Sample Sheet v1)]],MATCH('TSO500 Script'!W95,Index_sequences[[#All],[Index Primer]],0))</f>
        <v>#N/A</v>
      </c>
      <c r="CB95" t="str">
        <f t="shared" si="81"/>
        <v/>
      </c>
      <c r="CC95" t="e">
        <f t="shared" si="67"/>
        <v>#N/A</v>
      </c>
    </row>
    <row r="96" spans="1:81" x14ac:dyDescent="0.25">
      <c r="A96" s="65" t="str">
        <f>IF(NOT(G96=""),MID('TSO500 Booking'!I103,3,7),"")</f>
        <v/>
      </c>
      <c r="B96" t="str">
        <f>CONCATENATE(LEFT('TSO500 Booking'!C103),LEFT('TSO500 Booking'!D103))</f>
        <v/>
      </c>
      <c r="C96" s="73" t="str">
        <f>IF('TSO500 Booking'!J103="","",'TSO500 Booking'!J103)</f>
        <v/>
      </c>
      <c r="D96" s="66" t="b">
        <f>IF(X96=DNA_Analyte,VLOOKUP(C96,'Samples Dilution + Norm'!$C$8:$E$103,3,FALSE),IF(X96=RNA_Analyte,VLOOKUP('TSO500 Script'!C96,'Samples Dilution + Norm'!$S$8:$U$103,3,FALSE)))</f>
        <v>0</v>
      </c>
      <c r="E96" s="302" t="b">
        <f>IF(X96='Samples Dilution + Norm'!$A$2,VLOOKUP('TSO500 Script'!C96,'TSO500 Script'!$AJ$2:$AM$97,2,FALSE),IF('TSO500 Script'!X96='Samples Dilution + Norm'!$Q$2,VLOOKUP('TSO500 Script'!C96,'TSO500 Script'!AP96:AS191,2,FALSE)))</f>
        <v>0</v>
      </c>
      <c r="F96" s="202" t="b">
        <f>IF(X96='Samples Dilution + Norm'!$A$2,VLOOKUP('TSO500 Script'!C96,'TSO500 Script'!$AJ$2:$AM$97,3,FALSE),IF('TSO500 Script'!X96='Samples Dilution + Norm'!$Q$2,VLOOKUP('TSO500 Script'!C96,'TSO500 Script'!AP96:AS191,3,FALSE)))</f>
        <v>0</v>
      </c>
      <c r="G96" s="71" t="str">
        <f>CONCATENATE('TSO500 Booking'!A103,'TSO500 Booking'!B103)</f>
        <v/>
      </c>
      <c r="H96" s="196" t="b">
        <f t="shared" si="52"/>
        <v>0</v>
      </c>
      <c r="I96" s="199" t="str">
        <f t="shared" si="53"/>
        <v/>
      </c>
      <c r="J96" s="362" t="e">
        <f t="shared" si="68"/>
        <v>#N/A</v>
      </c>
      <c r="K96" s="362" t="e">
        <f t="shared" si="69"/>
        <v>#N/A</v>
      </c>
      <c r="L96" s="363">
        <f t="shared" si="54"/>
        <v>0</v>
      </c>
      <c r="M96" s="329">
        <f t="shared" si="55"/>
        <v>0</v>
      </c>
      <c r="N96" s="328" t="b">
        <f t="shared" si="56"/>
        <v>0</v>
      </c>
      <c r="O96" s="330" t="b">
        <f t="shared" si="57"/>
        <v>0</v>
      </c>
      <c r="P96" s="202" t="str">
        <f t="shared" ca="1" si="58"/>
        <v/>
      </c>
      <c r="Q96" s="202" t="str">
        <f t="shared" ca="1" si="59"/>
        <v/>
      </c>
      <c r="R96" s="67" t="s">
        <v>216</v>
      </c>
      <c r="S96" s="335">
        <v>1</v>
      </c>
      <c r="T96" s="202" t="b">
        <f>IF(X96=DNA_Analyte,VLOOKUP(C96,'Samples Dilution + Norm'!$C$8:$M$103,11,FALSE),IF(X96=RNA_Analyte,VLOOKUP('TSO500 Script'!C96,'Samples Dilution + Norm'!$S$8:$Z$103,8,FALSE)))</f>
        <v>0</v>
      </c>
      <c r="U96" s="196" t="str">
        <f>'TSO500 Booking'!$I$3</f>
        <v>Plate B</v>
      </c>
      <c r="V96" s="195" t="str">
        <f>IF(G96="","",INDEX(Index_sequences[Index plate well],MATCH(V95,Index_sequences[Index plate well],0)+1,1))</f>
        <v/>
      </c>
      <c r="W96" s="68" t="e">
        <f>INDEX(Index_sequences[[#All],[Index Primer]],MATCH(('TSO500 Script'!U96&amp;"_"&amp;'TSO500 Script'!V96),Index_sequences[[#All],[Plate_well]],0))</f>
        <v>#N/A</v>
      </c>
      <c r="X96" s="68" t="str">
        <f>IF(NOT(G96=""),'TSO500 Booking'!H103,"")</f>
        <v/>
      </c>
      <c r="Y96" s="72"/>
      <c r="Z96" s="72" t="s">
        <v>761</v>
      </c>
      <c r="AA96" s="327" t="str">
        <f t="array" aca="1" ref="AA96" ca="1">IF(ROW()-ROW($AA$2:$AA$97)+1&gt;ROWS($AC$2:$AC$97)-
COUNTBLANK($AC$2:$AC$97),"",INDIRECT(ADDRESS(SMALL(
(IF($AC$2:$AC$97&lt;&gt;"",ROW($AC$2:$AC$97),ROW()+ROWS($AC$2:$AC$97))),
ROW()-ROW($AA$2:$AA$97)+1),COLUMN($C$2:$C$97),4)))</f>
        <v/>
      </c>
      <c r="AB96" t="str">
        <f t="array" aca="1" ref="AB96" ca="1">IF(ROW()-ROW($AB$2:$AB$97)+1&gt;ROWS($AD$2:$AD$97)-
COUNTBLANK($AD$2:$AD$97),"",INDIRECT(ADDRESS(SMALL(
(IF($AD$2:$AD$97&lt;&gt;"",ROW($AD$2:$AD$97),ROW()+ROWS($AD$2:$AD$97))),
ROW()-ROW($AB$2:$AB$97)+1),COLUMN($C$2:$C$97),4)))</f>
        <v/>
      </c>
      <c r="AC96" t="str">
        <f t="shared" si="60"/>
        <v/>
      </c>
      <c r="AD96" t="str">
        <f t="shared" si="61"/>
        <v/>
      </c>
      <c r="AE96" t="str">
        <f t="shared" si="62"/>
        <v/>
      </c>
      <c r="AI96" s="38" t="str">
        <f ca="1">IF(COUNTIF($AB$2:AB96,AB96)=1,AB96,"")</f>
        <v/>
      </c>
      <c r="AJ96" s="237" t="str">
        <f t="array" aca="1" ref="AJ96" ca="1">IF(ROW()-ROW($AJ$2:$AJ$97)+1&gt;ROWS($AI$2:$AI$97)-
COUNTBLANK($AI$2:$AI$97),"",INDIRECT(ADDRESS(SMALL(
(IF($AI$2:$AI$97&lt;&gt;"",ROW($AI$2:$AI$97),ROW()+ROWS($AI$2:$AI$97))),
ROW()-ROW($AJ$2:$AJ$97)+1),COLUMN($AI$2:$AI$97),4)))</f>
        <v/>
      </c>
      <c r="AK96" s="275" t="s">
        <v>567</v>
      </c>
      <c r="AL96" s="276" t="str">
        <f t="shared" ca="1" si="83"/>
        <v/>
      </c>
      <c r="AM96" s="267" t="str">
        <f t="shared" ca="1" si="70"/>
        <v>_C6</v>
      </c>
      <c r="AO96" s="38" t="str">
        <f ca="1">IF(COUNTIF($AA$2:AA96,AA96)=1,AA96,"")</f>
        <v/>
      </c>
      <c r="AP96" s="39" t="str">
        <f t="array" aca="1" ref="AP96" ca="1">IF(ROW()-ROW($AP$2:$AP$97)+1&gt;ROWS($AO$2:$AO$97)-
COUNTBLANK($AO$2:$AO$97),"",INDIRECT(ADDRESS(SMALL(
(IF($AO$2:$AO$97&lt;&gt;"",ROW($AO$2:$AO$97),ROW()+ROWS($AO$2:$AO$97))),
ROW()-ROW($AP$2:$AP$97)+1),COLUMN($AO$2:$AO$97),4)))</f>
        <v/>
      </c>
      <c r="AQ96" s="275" t="s">
        <v>567</v>
      </c>
      <c r="AR96" s="276" t="str">
        <f t="shared" ca="1" si="82"/>
        <v/>
      </c>
      <c r="AS96" s="267" t="str">
        <f t="shared" ca="1" si="71"/>
        <v>_C6</v>
      </c>
      <c r="AU96" s="308" t="e">
        <f>VLOOKUP(D96,'TSO500 Booking'!$AK$3:$AN$7,2,TRUE)</f>
        <v>#N/A</v>
      </c>
      <c r="AV96" s="309" t="e">
        <f>VLOOKUP(D96,'TSO500 Booking'!$AK$3:$AN$7,3,TRUE)</f>
        <v>#N/A</v>
      </c>
      <c r="AW96" s="309" t="e">
        <f>VLOOKUP(D96,'TSO500 Booking'!$AK$3:$AN$7,4,TRUE)</f>
        <v>#N/A</v>
      </c>
      <c r="AX96" s="310" t="e">
        <f t="shared" si="72"/>
        <v>#N/A</v>
      </c>
      <c r="BC96" s="308" t="s">
        <v>761</v>
      </c>
      <c r="BD96" s="309" t="s">
        <v>1386</v>
      </c>
      <c r="BE96" s="310" t="s">
        <v>730</v>
      </c>
      <c r="BF96" s="308" t="str">
        <f t="shared" ca="1" si="73"/>
        <v/>
      </c>
      <c r="BG96" s="31" t="str">
        <f t="shared" ca="1" si="74"/>
        <v/>
      </c>
      <c r="BH96" s="31" t="str">
        <f t="shared" ca="1" si="75"/>
        <v/>
      </c>
      <c r="BI96" s="87" t="str">
        <f t="shared" ca="1" si="76"/>
        <v/>
      </c>
      <c r="BJ96" s="308" t="str">
        <f t="shared" ca="1" si="77"/>
        <v/>
      </c>
      <c r="BK96" s="86" t="str">
        <f t="shared" ca="1" si="78"/>
        <v/>
      </c>
      <c r="BL96" s="309" t="str">
        <f t="shared" ca="1" si="79"/>
        <v/>
      </c>
      <c r="BM96" s="32" t="str">
        <f t="shared" ca="1" si="80"/>
        <v/>
      </c>
      <c r="BN96" s="322" t="str">
        <f t="shared" ca="1" si="63"/>
        <v/>
      </c>
      <c r="BT96" t="str">
        <f t="shared" si="64"/>
        <v/>
      </c>
      <c r="BU96" t="str">
        <f t="shared" si="65"/>
        <v/>
      </c>
      <c r="BV96" t="str">
        <f t="shared" si="66"/>
        <v/>
      </c>
      <c r="BW96" t="e">
        <f>INDEX(Index_sequences[[#All],[i7 Index Name]],MATCH('TSO500 Script'!W96,Index_sequences[[#All],[Index Primer]],0))</f>
        <v>#N/A</v>
      </c>
      <c r="BX96" t="e">
        <f>INDEX(Index_sequences[[#All],[i7 Bases for Sample Sheet]],MATCH('TSO500 Script'!W96,Index_sequences[[#All],[Index Primer]],0))</f>
        <v>#N/A</v>
      </c>
      <c r="BY96" t="e">
        <f>INDEX(Index_sequences[[#All],[i5 Index Name]],MATCH('TSO500 Script'!W96,Index_sequences[[#All],[Index Primer]],0))</f>
        <v>#N/A</v>
      </c>
      <c r="BZ96" t="e">
        <f>INDEX(Index_sequences[[#All],[i5 Bases for Sample Sheet NovaSeq 6000 with v1.0 reagent kits, MiSeq, HiSeq 2000/2500, NextSeq 2000 (Sample Sheet v2)]],MATCH('TSO500 Script'!W96,Index_sequences[[#All],[Index Primer]],0))</f>
        <v>#N/A</v>
      </c>
      <c r="CA96" t="e">
        <f>INDEX(Index_sequences[[#All],[i5 Bases for Sample Sheet iSeq, NovaSeq 6000 with v1.5 reagent kits, MiniSeq, NextSeq 500/550, HiSeq 3000/4000/X, NextSeq 2000 (Sample Sheet v1)]],MATCH('TSO500 Script'!W96,Index_sequences[[#All],[Index Primer]],0))</f>
        <v>#N/A</v>
      </c>
      <c r="CB96" t="str">
        <f t="shared" si="81"/>
        <v/>
      </c>
      <c r="CC96" t="e">
        <f t="shared" si="67"/>
        <v>#N/A</v>
      </c>
    </row>
    <row r="97" spans="1:81" ht="15.75" thickBot="1" x14ac:dyDescent="0.3">
      <c r="A97" s="65" t="str">
        <f>IF(NOT(G97=""),MID('TSO500 Booking'!I104,3,7),"")</f>
        <v/>
      </c>
      <c r="B97" t="str">
        <f>CONCATENATE(LEFT('TSO500 Booking'!C104),LEFT('TSO500 Booking'!D104))</f>
        <v/>
      </c>
      <c r="C97" s="73" t="str">
        <f>IF('TSO500 Booking'!J104="","",'TSO500 Booking'!J104)</f>
        <v/>
      </c>
      <c r="D97" s="66" t="b">
        <f>IF(X97=DNA_Analyte,VLOOKUP(C97,'Samples Dilution + Norm'!$C$8:$E$103,3,FALSE),IF(X97=RNA_Analyte,VLOOKUP('TSO500 Script'!C97,'Samples Dilution + Norm'!$S$8:$U$103,3,FALSE)))</f>
        <v>0</v>
      </c>
      <c r="E97" s="302" t="b">
        <f>IF(X97='Samples Dilution + Norm'!$A$2,VLOOKUP('TSO500 Script'!C97,'TSO500 Script'!$AJ$2:$AM$97,2,FALSE),IF('TSO500 Script'!X97='Samples Dilution + Norm'!$Q$2,VLOOKUP('TSO500 Script'!C97,'TSO500 Script'!AP97:AS192,2,FALSE)))</f>
        <v>0</v>
      </c>
      <c r="F97" s="202" t="b">
        <f>IF(X97='Samples Dilution + Norm'!$A$2,VLOOKUP('TSO500 Script'!C97,'TSO500 Script'!$AJ$2:$AM$97,3,FALSE),IF('TSO500 Script'!X97='Samples Dilution + Norm'!$Q$2,VLOOKUP('TSO500 Script'!C97,'TSO500 Script'!AP97:AS192,3,FALSE)))</f>
        <v>0</v>
      </c>
      <c r="G97" s="71" t="str">
        <f>CONCATENATE('TSO500 Booking'!A104,'TSO500 Booking'!B104)</f>
        <v/>
      </c>
      <c r="H97" s="196" t="b">
        <f t="shared" si="52"/>
        <v>0</v>
      </c>
      <c r="I97" s="199" t="str">
        <f t="shared" si="53"/>
        <v/>
      </c>
      <c r="J97" s="362" t="e">
        <f t="shared" si="68"/>
        <v>#N/A</v>
      </c>
      <c r="K97" s="362" t="e">
        <f t="shared" si="69"/>
        <v>#N/A</v>
      </c>
      <c r="L97" s="363">
        <f t="shared" si="54"/>
        <v>0</v>
      </c>
      <c r="M97" s="329">
        <f t="shared" si="55"/>
        <v>0</v>
      </c>
      <c r="N97" s="328" t="b">
        <f t="shared" si="56"/>
        <v>0</v>
      </c>
      <c r="O97" s="330" t="b">
        <f t="shared" si="57"/>
        <v>0</v>
      </c>
      <c r="P97" s="202" t="str">
        <f t="shared" ca="1" si="58"/>
        <v/>
      </c>
      <c r="Q97" s="202" t="str">
        <f t="shared" ca="1" si="59"/>
        <v/>
      </c>
      <c r="R97" s="67" t="s">
        <v>216</v>
      </c>
      <c r="S97" s="335">
        <v>1</v>
      </c>
      <c r="T97" s="202" t="b">
        <f>IF(X97=DNA_Analyte,VLOOKUP(C97,'Samples Dilution + Norm'!$C$8:$M$103,11,FALSE),IF(X97=RNA_Analyte,VLOOKUP('TSO500 Script'!C97,'Samples Dilution + Norm'!$S$8:$Z$103,8,FALSE)))</f>
        <v>0</v>
      </c>
      <c r="U97" s="196" t="str">
        <f>'TSO500 Booking'!$I$3</f>
        <v>Plate B</v>
      </c>
      <c r="V97" s="195" t="str">
        <f>IF(G97="","",INDEX(Index_sequences[Index plate well],MATCH(V96,Index_sequences[Index plate well],0)+1,1))</f>
        <v/>
      </c>
      <c r="W97" s="68" t="e">
        <f>INDEX(Index_sequences[[#All],[Index Primer]],MATCH(('TSO500 Script'!U97&amp;"_"&amp;'TSO500 Script'!V97),Index_sequences[[#All],[Plate_well]],0))</f>
        <v>#N/A</v>
      </c>
      <c r="X97" s="68" t="str">
        <f>IF(NOT(G97=""),'TSO500 Booking'!H104,"")</f>
        <v/>
      </c>
      <c r="Y97" s="72"/>
      <c r="Z97" s="72" t="s">
        <v>765</v>
      </c>
      <c r="AA97" s="327" t="str">
        <f t="array" aca="1" ref="AA97" ca="1">IF(ROW()-ROW($AA$2:$AA$97)+1&gt;ROWS($AC$2:$AC$97)-
COUNTBLANK($AC$2:$AC$97),"",INDIRECT(ADDRESS(SMALL(
(IF($AC$2:$AC$97&lt;&gt;"",ROW($AC$2:$AC$97),ROW()+ROWS($AC$2:$AC$97))),
ROW()-ROW($AA$2:$AA$97)+1),COLUMN($C$2:$C$97),4)))</f>
        <v/>
      </c>
      <c r="AB97" t="str">
        <f t="array" aca="1" ref="AB97" ca="1">IF(ROW()-ROW($AB$2:$AB$97)+1&gt;ROWS($AD$2:$AD$97)-
COUNTBLANK($AD$2:$AD$97),"",INDIRECT(ADDRESS(SMALL(
(IF($AD$2:$AD$97&lt;&gt;"",ROW($AD$2:$AD$97),ROW()+ROWS($AD$2:$AD$97))),
ROW()-ROW($AB$2:$AB$97)+1),COLUMN($C$2:$C$97),4)))</f>
        <v/>
      </c>
      <c r="AC97" t="str">
        <f t="shared" si="60"/>
        <v/>
      </c>
      <c r="AD97" t="str">
        <f t="shared" si="61"/>
        <v/>
      </c>
      <c r="AE97" t="str">
        <f t="shared" si="62"/>
        <v/>
      </c>
      <c r="AI97" s="40" t="str">
        <f ca="1">IF(COUNTIF($AB$2:AB97,AB97)=1,AB97,"")</f>
        <v/>
      </c>
      <c r="AJ97" s="42" t="str">
        <f t="array" aca="1" ref="AJ97" ca="1">IF(ROW()-ROW($AJ$2:$AJ$97)+1&gt;ROWS($AI$2:$AI$97)-
COUNTBLANK($AI$2:$AI$97),"",INDIRECT(ADDRESS(SMALL(
(IF($AI$2:$AI$97&lt;&gt;"",ROW($AI$2:$AI$97),ROW()+ROWS($AI$2:$AI$97))),
ROW()-ROW($AJ$2:$AJ$97)+1),COLUMN($AI$2:$AI$97),4)))</f>
        <v/>
      </c>
      <c r="AK97" s="268" t="s">
        <v>571</v>
      </c>
      <c r="AL97" s="277" t="str">
        <f t="shared" ca="1" si="83"/>
        <v/>
      </c>
      <c r="AM97" s="270" t="str">
        <f t="shared" ca="1" si="70"/>
        <v>_D6</v>
      </c>
      <c r="AO97" s="40" t="str">
        <f ca="1">IF(COUNTIF($AA$2:AA97,AA97)=1,AA97,"")</f>
        <v/>
      </c>
      <c r="AP97" s="42" t="str">
        <f t="array" aca="1" ref="AP97" ca="1">IF(ROW()-ROW($AP$2:$AP$97)+1&gt;ROWS($AO$2:$AO$97)-
COUNTBLANK($AO$2:$AO$97),"",INDIRECT(ADDRESS(SMALL(
(IF($AO$2:$AO$97&lt;&gt;"",ROW($AO$2:$AO$97),ROW()+ROWS($AO$2:$AO$97))),
ROW()-ROW($AP$2:$AP$97)+1),COLUMN($AO$2:$AO$97),4)))</f>
        <v/>
      </c>
      <c r="AQ97" s="268" t="s">
        <v>571</v>
      </c>
      <c r="AR97" s="277" t="str">
        <f t="shared" ca="1" si="82"/>
        <v/>
      </c>
      <c r="AS97" s="270" t="str">
        <f t="shared" ca="1" si="71"/>
        <v>_D6</v>
      </c>
      <c r="AU97" s="308" t="e">
        <f>VLOOKUP(D97,'TSO500 Booking'!$AK$3:$AN$7,2,TRUE)</f>
        <v>#N/A</v>
      </c>
      <c r="AV97" s="309" t="e">
        <f>VLOOKUP(D97,'TSO500 Booking'!$AK$3:$AN$7,3,TRUE)</f>
        <v>#N/A</v>
      </c>
      <c r="AW97" s="309" t="e">
        <f>VLOOKUP(D97,'TSO500 Booking'!$AK$3:$AN$7,4,TRUE)</f>
        <v>#N/A</v>
      </c>
      <c r="AX97" s="310" t="e">
        <f t="shared" si="72"/>
        <v>#N/A</v>
      </c>
      <c r="BC97" s="311" t="s">
        <v>765</v>
      </c>
      <c r="BD97" s="312" t="s">
        <v>1386</v>
      </c>
      <c r="BE97" s="313" t="s">
        <v>734</v>
      </c>
      <c r="BF97" s="311" t="str">
        <f t="shared" ca="1" si="73"/>
        <v/>
      </c>
      <c r="BG97" s="320" t="str">
        <f t="shared" ca="1" si="74"/>
        <v/>
      </c>
      <c r="BH97" s="33" t="str">
        <f t="shared" ca="1" si="75"/>
        <v/>
      </c>
      <c r="BI97" s="320" t="str">
        <f t="shared" ca="1" si="76"/>
        <v/>
      </c>
      <c r="BJ97" s="311" t="str">
        <f t="shared" ca="1" si="77"/>
        <v/>
      </c>
      <c r="BK97" s="321" t="str">
        <f t="shared" ca="1" si="78"/>
        <v/>
      </c>
      <c r="BL97" s="312" t="str">
        <f t="shared" ca="1" si="79"/>
        <v/>
      </c>
      <c r="BM97" s="34" t="str">
        <f t="shared" ca="1" si="80"/>
        <v/>
      </c>
      <c r="BN97" s="323" t="str">
        <f t="shared" ca="1" si="63"/>
        <v/>
      </c>
      <c r="BT97" t="str">
        <f t="shared" si="64"/>
        <v/>
      </c>
      <c r="BU97" t="str">
        <f t="shared" si="65"/>
        <v/>
      </c>
      <c r="BV97" t="str">
        <f t="shared" si="66"/>
        <v/>
      </c>
      <c r="BW97" t="e">
        <f>INDEX(Index_sequences[[#All],[i7 Index Name]],MATCH('TSO500 Script'!W97,Index_sequences[[#All],[Index Primer]],0))</f>
        <v>#N/A</v>
      </c>
      <c r="BX97" t="e">
        <f>INDEX(Index_sequences[[#All],[i7 Bases for Sample Sheet]],MATCH('TSO500 Script'!W97,Index_sequences[[#All],[Index Primer]],0))</f>
        <v>#N/A</v>
      </c>
      <c r="BY97" t="e">
        <f>INDEX(Index_sequences[[#All],[i5 Index Name]],MATCH('TSO500 Script'!W97,Index_sequences[[#All],[Index Primer]],0))</f>
        <v>#N/A</v>
      </c>
      <c r="BZ97" t="e">
        <f>INDEX(Index_sequences[[#All],[i5 Bases for Sample Sheet NovaSeq 6000 with v1.0 reagent kits, MiSeq, HiSeq 2000/2500, NextSeq 2000 (Sample Sheet v2)]],MATCH('TSO500 Script'!W97,Index_sequences[[#All],[Index Primer]],0))</f>
        <v>#N/A</v>
      </c>
      <c r="CA97" t="e">
        <f>INDEX(Index_sequences[[#All],[i5 Bases for Sample Sheet iSeq, NovaSeq 6000 with v1.5 reagent kits, MiniSeq, NextSeq 500/550, HiSeq 3000/4000/X, NextSeq 2000 (Sample Sheet v1)]],MATCH('TSO500 Script'!W97,Index_sequences[[#All],[Index Primer]],0))</f>
        <v>#N/A</v>
      </c>
      <c r="CB97" t="str">
        <f t="shared" si="81"/>
        <v/>
      </c>
      <c r="CC97" t="e">
        <f t="shared" si="67"/>
        <v>#N/A</v>
      </c>
    </row>
    <row r="100" spans="1:81" x14ac:dyDescent="0.25">
      <c r="D100" s="76" t="s">
        <v>1344</v>
      </c>
      <c r="N100" s="76" t="s">
        <v>1247</v>
      </c>
      <c r="O100" s="76"/>
      <c r="P100" s="76"/>
      <c r="Q100" s="76"/>
    </row>
    <row r="101" spans="1:81" x14ac:dyDescent="0.25">
      <c r="AC101" s="76" t="s">
        <v>260</v>
      </c>
      <c r="AI101" t="s">
        <v>1349</v>
      </c>
      <c r="AO101" t="s">
        <v>1356</v>
      </c>
      <c r="AU101" t="s">
        <v>1435</v>
      </c>
      <c r="BC101" t="s">
        <v>1372</v>
      </c>
      <c r="BF101" t="s">
        <v>1384</v>
      </c>
      <c r="BN101" t="s">
        <v>1389</v>
      </c>
      <c r="BT101" s="76" t="s">
        <v>256</v>
      </c>
      <c r="BU101" s="76"/>
      <c r="BV101" s="76"/>
      <c r="BW101" s="76"/>
      <c r="BX101" s="76"/>
      <c r="BY101" s="76"/>
      <c r="BZ101" s="76"/>
      <c r="CA101" s="76"/>
      <c r="CB101" s="76"/>
      <c r="CC101" s="76"/>
    </row>
    <row r="102" spans="1:81" x14ac:dyDescent="0.25">
      <c r="AI102" t="s">
        <v>1350</v>
      </c>
      <c r="AO102" t="s">
        <v>1357</v>
      </c>
      <c r="AU102" t="s">
        <v>1436</v>
      </c>
      <c r="BC102" t="s">
        <v>1373</v>
      </c>
    </row>
    <row r="103" spans="1:81" x14ac:dyDescent="0.25">
      <c r="AU103" t="s">
        <v>1437</v>
      </c>
      <c r="BC103" t="s">
        <v>1374</v>
      </c>
    </row>
  </sheetData>
  <sheetProtection algorithmName="SHA-512" hashValue="0rv7QXX4iXqo5ZscyKIC+r8qbNWfZkSFey9KACsnl0O/UCVHHhhANtybqfKpX2YkI6Vog4lFCYOtronYFyODpQ==" saltValue="oew4fzZ1g/IbUDnfcIbvGA==" spinCount="100000" sheet="1" autoFilter="0"/>
  <autoFilter ref="A1:X97" xr:uid="{00000000-0009-0000-0000-000005000000}"/>
  <conditionalFormatting sqref="H2:K97 M2:M97">
    <cfRule type="containsText" dxfId="15" priority="1" operator="containsText" text="DNA Stock Plate 2">
      <formula>NOT(ISERROR(SEARCH("DNA Stock Plate 2",H2)))</formula>
    </cfRule>
    <cfRule type="containsText" dxfId="14" priority="3" operator="containsText" text="DNA Stock Plate 1">
      <formula>NOT(ISERROR(SEARCH("DNA Stock Plate 1",H2)))</formula>
    </cfRule>
    <cfRule type="cellIs" dxfId="13" priority="4" operator="equal">
      <formula>"DNA Stock plate 3"</formula>
    </cfRule>
    <cfRule type="containsText" dxfId="12" priority="5" operator="containsText" text="DNA Stock Plate 4">
      <formula>NOT(ISERROR(SEARCH("DNA Stock Plate 4",H2)))</formula>
    </cfRule>
  </conditionalFormatting>
  <conditionalFormatting sqref="R2:S97">
    <cfRule type="cellIs" dxfId="11" priority="2" operator="equal">
      <formula>0</formula>
    </cfRule>
  </conditionalFormatting>
  <pageMargins left="0.7" right="0.7" top="0.75" bottom="0.75" header="0.3" footer="0.3"/>
  <pageSetup paperSize="9" scale="1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7"/>
  <sheetViews>
    <sheetView view="pageBreakPreview" zoomScaleNormal="100" zoomScaleSheetLayoutView="100" workbookViewId="0">
      <selection activeCell="H29" sqref="H29"/>
    </sheetView>
  </sheetViews>
  <sheetFormatPr defaultRowHeight="15" x14ac:dyDescent="0.25"/>
  <cols>
    <col min="1" max="1" width="11.5703125" bestFit="1" customWidth="1"/>
    <col min="2" max="2" width="11.140625" bestFit="1" customWidth="1"/>
    <col min="3" max="3" width="9.5703125" bestFit="1" customWidth="1"/>
  </cols>
  <sheetData>
    <row r="1" spans="1:5" x14ac:dyDescent="0.25">
      <c r="A1" t="s">
        <v>1404</v>
      </c>
      <c r="B1" t="s">
        <v>1405</v>
      </c>
      <c r="C1" t="s">
        <v>1406</v>
      </c>
      <c r="D1" t="s">
        <v>1407</v>
      </c>
      <c r="E1" t="s">
        <v>1408</v>
      </c>
    </row>
    <row r="2" spans="1:5" x14ac:dyDescent="0.25">
      <c r="A2" t="str">
        <f>IF(B2="","","IndexPlate")</f>
        <v>IndexPlate</v>
      </c>
      <c r="B2" t="str">
        <f>'TSO500 Script'!V2</f>
        <v>A1</v>
      </c>
      <c r="C2" t="str">
        <f>IF(B2="","","LS")</f>
        <v>LS</v>
      </c>
      <c r="D2" t="str">
        <f>'TSO500 Script'!G2</f>
        <v>A1</v>
      </c>
      <c r="E2" t="str">
        <f>IF(B2="","","10")</f>
        <v>10</v>
      </c>
    </row>
    <row r="3" spans="1:5" x14ac:dyDescent="0.25">
      <c r="A3" t="str">
        <f t="shared" ref="A3:A66" si="0">IF(B3="","","IndexPlate")</f>
        <v>IndexPlate</v>
      </c>
      <c r="B3" t="str">
        <f>'TSO500 Script'!V3</f>
        <v>B1</v>
      </c>
      <c r="C3" t="str">
        <f t="shared" ref="C3:C66" si="1">IF(B3="","","LS")</f>
        <v>LS</v>
      </c>
      <c r="D3" t="str">
        <f>'TSO500 Script'!G3</f>
        <v>B1</v>
      </c>
      <c r="E3" t="str">
        <f t="shared" ref="E3:E66" si="2">IF(B3="","","10")</f>
        <v>10</v>
      </c>
    </row>
    <row r="4" spans="1:5" x14ac:dyDescent="0.25">
      <c r="A4" t="str">
        <f t="shared" si="0"/>
        <v>IndexPlate</v>
      </c>
      <c r="B4" t="str">
        <f>'TSO500 Script'!V4</f>
        <v>C1</v>
      </c>
      <c r="C4" t="str">
        <f t="shared" si="1"/>
        <v>LS</v>
      </c>
      <c r="D4" t="str">
        <f>'TSO500 Script'!G4</f>
        <v>C1</v>
      </c>
      <c r="E4" t="str">
        <f t="shared" si="2"/>
        <v>10</v>
      </c>
    </row>
    <row r="5" spans="1:5" x14ac:dyDescent="0.25">
      <c r="A5" t="str">
        <f t="shared" si="0"/>
        <v>IndexPlate</v>
      </c>
      <c r="B5" t="str">
        <f>'TSO500 Script'!V5</f>
        <v>D1</v>
      </c>
      <c r="C5" t="str">
        <f t="shared" si="1"/>
        <v>LS</v>
      </c>
      <c r="D5" t="str">
        <f>'TSO500 Script'!G5</f>
        <v>D1</v>
      </c>
      <c r="E5" t="str">
        <f t="shared" si="2"/>
        <v>10</v>
      </c>
    </row>
    <row r="6" spans="1:5" x14ac:dyDescent="0.25">
      <c r="A6" t="str">
        <f t="shared" si="0"/>
        <v>IndexPlate</v>
      </c>
      <c r="B6" t="str">
        <f>'TSO500 Script'!V6</f>
        <v>E1</v>
      </c>
      <c r="C6" t="str">
        <f t="shared" si="1"/>
        <v>LS</v>
      </c>
      <c r="D6" t="str">
        <f>'TSO500 Script'!G6</f>
        <v>E1</v>
      </c>
      <c r="E6" t="str">
        <f t="shared" si="2"/>
        <v>10</v>
      </c>
    </row>
    <row r="7" spans="1:5" x14ac:dyDescent="0.25">
      <c r="A7" t="str">
        <f t="shared" si="0"/>
        <v>IndexPlate</v>
      </c>
      <c r="B7" t="str">
        <f>'TSO500 Script'!V7</f>
        <v>F1</v>
      </c>
      <c r="C7" t="str">
        <f t="shared" si="1"/>
        <v>LS</v>
      </c>
      <c r="D7" t="str">
        <f>'TSO500 Script'!G7</f>
        <v>F1</v>
      </c>
      <c r="E7" t="str">
        <f t="shared" si="2"/>
        <v>10</v>
      </c>
    </row>
    <row r="8" spans="1:5" x14ac:dyDescent="0.25">
      <c r="A8" t="str">
        <f t="shared" si="0"/>
        <v>IndexPlate</v>
      </c>
      <c r="B8" t="str">
        <f>'TSO500 Script'!V8</f>
        <v>G1</v>
      </c>
      <c r="C8" t="str">
        <f t="shared" si="1"/>
        <v>LS</v>
      </c>
      <c r="D8" t="str">
        <f>'TSO500 Script'!G8</f>
        <v>G1</v>
      </c>
      <c r="E8" t="str">
        <f t="shared" si="2"/>
        <v>10</v>
      </c>
    </row>
    <row r="9" spans="1:5" x14ac:dyDescent="0.25">
      <c r="A9" t="str">
        <f t="shared" si="0"/>
        <v>IndexPlate</v>
      </c>
      <c r="B9" t="str">
        <f>'TSO500 Script'!V9</f>
        <v>H1</v>
      </c>
      <c r="C9" t="str">
        <f t="shared" si="1"/>
        <v>LS</v>
      </c>
      <c r="D9" t="str">
        <f>'TSO500 Script'!G9</f>
        <v>H1</v>
      </c>
      <c r="E9" t="str">
        <f t="shared" si="2"/>
        <v>10</v>
      </c>
    </row>
    <row r="10" spans="1:5" x14ac:dyDescent="0.25">
      <c r="A10" t="str">
        <f t="shared" si="0"/>
        <v>IndexPlate</v>
      </c>
      <c r="B10" t="str">
        <f>'TSO500 Script'!V10</f>
        <v>A2</v>
      </c>
      <c r="C10" t="str">
        <f t="shared" si="1"/>
        <v>LS</v>
      </c>
      <c r="D10" t="str">
        <f>'TSO500 Script'!G10</f>
        <v>A2</v>
      </c>
      <c r="E10" t="str">
        <f t="shared" si="2"/>
        <v>10</v>
      </c>
    </row>
    <row r="11" spans="1:5" x14ac:dyDescent="0.25">
      <c r="A11" t="str">
        <f t="shared" si="0"/>
        <v>IndexPlate</v>
      </c>
      <c r="B11" t="str">
        <f>'TSO500 Script'!V11</f>
        <v>B2</v>
      </c>
      <c r="C11" t="str">
        <f t="shared" si="1"/>
        <v>LS</v>
      </c>
      <c r="D11" t="str">
        <f>'TSO500 Script'!G11</f>
        <v>B2</v>
      </c>
      <c r="E11" t="str">
        <f t="shared" si="2"/>
        <v>10</v>
      </c>
    </row>
    <row r="12" spans="1:5" x14ac:dyDescent="0.25">
      <c r="A12" t="str">
        <f t="shared" si="0"/>
        <v>IndexPlate</v>
      </c>
      <c r="B12" t="str">
        <f>'TSO500 Script'!V12</f>
        <v>C2</v>
      </c>
      <c r="C12" t="str">
        <f t="shared" si="1"/>
        <v>LS</v>
      </c>
      <c r="D12" t="str">
        <f>'TSO500 Script'!G12</f>
        <v>C2</v>
      </c>
      <c r="E12" t="str">
        <f t="shared" si="2"/>
        <v>10</v>
      </c>
    </row>
    <row r="13" spans="1:5" x14ac:dyDescent="0.25">
      <c r="A13" t="str">
        <f t="shared" si="0"/>
        <v>IndexPlate</v>
      </c>
      <c r="B13" t="str">
        <f>'TSO500 Script'!V13</f>
        <v>D2</v>
      </c>
      <c r="C13" t="str">
        <f t="shared" si="1"/>
        <v>LS</v>
      </c>
      <c r="D13" t="str">
        <f>'TSO500 Script'!G13</f>
        <v>D2</v>
      </c>
      <c r="E13" t="str">
        <f t="shared" si="2"/>
        <v>10</v>
      </c>
    </row>
    <row r="14" spans="1:5" x14ac:dyDescent="0.25">
      <c r="A14" t="str">
        <f t="shared" si="0"/>
        <v>IndexPlate</v>
      </c>
      <c r="B14" t="str">
        <f>'TSO500 Script'!V14</f>
        <v>E2</v>
      </c>
      <c r="C14" t="str">
        <f t="shared" si="1"/>
        <v>LS</v>
      </c>
      <c r="D14" t="str">
        <f>'TSO500 Script'!G14</f>
        <v>E2</v>
      </c>
      <c r="E14" t="str">
        <f t="shared" si="2"/>
        <v>10</v>
      </c>
    </row>
    <row r="15" spans="1:5" x14ac:dyDescent="0.25">
      <c r="A15" t="str">
        <f t="shared" si="0"/>
        <v>IndexPlate</v>
      </c>
      <c r="B15" t="str">
        <f>'TSO500 Script'!V15</f>
        <v>F2</v>
      </c>
      <c r="C15" t="str">
        <f t="shared" si="1"/>
        <v>LS</v>
      </c>
      <c r="D15" t="str">
        <f>'TSO500 Script'!G15</f>
        <v>F2</v>
      </c>
      <c r="E15" t="str">
        <f t="shared" si="2"/>
        <v>10</v>
      </c>
    </row>
    <row r="16" spans="1:5" x14ac:dyDescent="0.25">
      <c r="A16" t="str">
        <f t="shared" si="0"/>
        <v>IndexPlate</v>
      </c>
      <c r="B16" t="str">
        <f>'TSO500 Script'!V16</f>
        <v>G2</v>
      </c>
      <c r="C16" t="str">
        <f t="shared" si="1"/>
        <v>LS</v>
      </c>
      <c r="D16" t="str">
        <f>'TSO500 Script'!G16</f>
        <v>G2</v>
      </c>
      <c r="E16" t="str">
        <f t="shared" si="2"/>
        <v>10</v>
      </c>
    </row>
    <row r="17" spans="1:5" x14ac:dyDescent="0.25">
      <c r="A17" t="str">
        <f t="shared" si="0"/>
        <v>IndexPlate</v>
      </c>
      <c r="B17" t="str">
        <f>'TSO500 Script'!V17</f>
        <v>H2</v>
      </c>
      <c r="C17" t="str">
        <f t="shared" si="1"/>
        <v>LS</v>
      </c>
      <c r="D17" t="str">
        <f>'TSO500 Script'!G17</f>
        <v>H2</v>
      </c>
      <c r="E17" t="str">
        <f t="shared" si="2"/>
        <v>10</v>
      </c>
    </row>
    <row r="18" spans="1:5" x14ac:dyDescent="0.25">
      <c r="A18" t="str">
        <f t="shared" si="0"/>
        <v>IndexPlate</v>
      </c>
      <c r="B18" t="str">
        <f>'TSO500 Script'!V18</f>
        <v>A3</v>
      </c>
      <c r="C18" t="str">
        <f t="shared" si="1"/>
        <v>LS</v>
      </c>
      <c r="D18" t="str">
        <f>'TSO500 Script'!G18</f>
        <v>A3</v>
      </c>
      <c r="E18" t="str">
        <f t="shared" si="2"/>
        <v>10</v>
      </c>
    </row>
    <row r="19" spans="1:5" x14ac:dyDescent="0.25">
      <c r="A19" t="str">
        <f t="shared" si="0"/>
        <v>IndexPlate</v>
      </c>
      <c r="B19" t="str">
        <f>'TSO500 Script'!V19</f>
        <v>B3</v>
      </c>
      <c r="C19" t="str">
        <f t="shared" si="1"/>
        <v>LS</v>
      </c>
      <c r="D19" t="str">
        <f>'TSO500 Script'!G19</f>
        <v>B3</v>
      </c>
      <c r="E19" t="str">
        <f t="shared" si="2"/>
        <v>10</v>
      </c>
    </row>
    <row r="20" spans="1:5" x14ac:dyDescent="0.25">
      <c r="A20" t="str">
        <f t="shared" si="0"/>
        <v>IndexPlate</v>
      </c>
      <c r="B20" t="str">
        <f>'TSO500 Script'!V20</f>
        <v>C3</v>
      </c>
      <c r="C20" t="str">
        <f t="shared" si="1"/>
        <v>LS</v>
      </c>
      <c r="D20" t="str">
        <f>'TSO500 Script'!G20</f>
        <v>C3</v>
      </c>
      <c r="E20" t="str">
        <f t="shared" si="2"/>
        <v>10</v>
      </c>
    </row>
    <row r="21" spans="1:5" x14ac:dyDescent="0.25">
      <c r="A21" t="str">
        <f t="shared" si="0"/>
        <v>IndexPlate</v>
      </c>
      <c r="B21" t="str">
        <f>'TSO500 Script'!V21</f>
        <v>D3</v>
      </c>
      <c r="C21" t="str">
        <f t="shared" si="1"/>
        <v>LS</v>
      </c>
      <c r="D21" t="str">
        <f>'TSO500 Script'!G21</f>
        <v>D3</v>
      </c>
      <c r="E21" t="str">
        <f t="shared" si="2"/>
        <v>10</v>
      </c>
    </row>
    <row r="22" spans="1:5" x14ac:dyDescent="0.25">
      <c r="A22" t="str">
        <f t="shared" si="0"/>
        <v>IndexPlate</v>
      </c>
      <c r="B22" t="str">
        <f>'TSO500 Script'!V22</f>
        <v>E3</v>
      </c>
      <c r="C22" t="str">
        <f t="shared" si="1"/>
        <v>LS</v>
      </c>
      <c r="D22" t="str">
        <f>'TSO500 Script'!G22</f>
        <v>E3</v>
      </c>
      <c r="E22" t="str">
        <f t="shared" si="2"/>
        <v>10</v>
      </c>
    </row>
    <row r="23" spans="1:5" x14ac:dyDescent="0.25">
      <c r="A23" t="str">
        <f t="shared" si="0"/>
        <v>IndexPlate</v>
      </c>
      <c r="B23" t="str">
        <f>'TSO500 Script'!V23</f>
        <v>F3</v>
      </c>
      <c r="C23" t="str">
        <f t="shared" si="1"/>
        <v>LS</v>
      </c>
      <c r="D23" t="str">
        <f>'TSO500 Script'!G23</f>
        <v>F3</v>
      </c>
      <c r="E23" t="str">
        <f t="shared" si="2"/>
        <v>10</v>
      </c>
    </row>
    <row r="24" spans="1:5" x14ac:dyDescent="0.25">
      <c r="A24" t="str">
        <f t="shared" si="0"/>
        <v>IndexPlate</v>
      </c>
      <c r="B24" t="str">
        <f>'TSO500 Script'!V24</f>
        <v>G3</v>
      </c>
      <c r="C24" t="str">
        <f t="shared" si="1"/>
        <v>LS</v>
      </c>
      <c r="D24" t="str">
        <f>'TSO500 Script'!G24</f>
        <v>G3</v>
      </c>
      <c r="E24" t="str">
        <f t="shared" si="2"/>
        <v>10</v>
      </c>
    </row>
    <row r="25" spans="1:5" x14ac:dyDescent="0.25">
      <c r="A25" t="str">
        <f t="shared" si="0"/>
        <v>IndexPlate</v>
      </c>
      <c r="B25" t="str">
        <f>'TSO500 Script'!V25</f>
        <v>H3</v>
      </c>
      <c r="C25" t="str">
        <f t="shared" si="1"/>
        <v>LS</v>
      </c>
      <c r="D25" t="str">
        <f>'TSO500 Script'!G25</f>
        <v>H3</v>
      </c>
      <c r="E25" t="str">
        <f t="shared" si="2"/>
        <v>10</v>
      </c>
    </row>
    <row r="26" spans="1:5" x14ac:dyDescent="0.25">
      <c r="A26" t="str">
        <f t="shared" si="0"/>
        <v>IndexPlate</v>
      </c>
      <c r="B26" t="str">
        <f>'TSO500 Script'!V26</f>
        <v>A4</v>
      </c>
      <c r="C26" t="str">
        <f t="shared" si="1"/>
        <v>LS</v>
      </c>
      <c r="D26" t="str">
        <f>'TSO500 Script'!G26</f>
        <v>A4</v>
      </c>
      <c r="E26" t="str">
        <f t="shared" si="2"/>
        <v>10</v>
      </c>
    </row>
    <row r="27" spans="1:5" x14ac:dyDescent="0.25">
      <c r="A27" t="str">
        <f t="shared" si="0"/>
        <v>IndexPlate</v>
      </c>
      <c r="B27" t="str">
        <f>'TSO500 Script'!V27</f>
        <v>B4</v>
      </c>
      <c r="C27" t="str">
        <f t="shared" si="1"/>
        <v>LS</v>
      </c>
      <c r="D27" t="str">
        <f>'TSO500 Script'!G27</f>
        <v>B4</v>
      </c>
      <c r="E27" t="str">
        <f t="shared" si="2"/>
        <v>10</v>
      </c>
    </row>
    <row r="28" spans="1:5" x14ac:dyDescent="0.25">
      <c r="A28" t="str">
        <f t="shared" si="0"/>
        <v>IndexPlate</v>
      </c>
      <c r="B28" t="str">
        <f>'TSO500 Script'!V28</f>
        <v>C4</v>
      </c>
      <c r="C28" t="str">
        <f t="shared" si="1"/>
        <v>LS</v>
      </c>
      <c r="D28" t="str">
        <f>'TSO500 Script'!G28</f>
        <v>C4</v>
      </c>
      <c r="E28" t="str">
        <f t="shared" si="2"/>
        <v>10</v>
      </c>
    </row>
    <row r="29" spans="1:5" x14ac:dyDescent="0.25">
      <c r="A29" t="str">
        <f t="shared" si="0"/>
        <v>IndexPlate</v>
      </c>
      <c r="B29" t="str">
        <f>'TSO500 Script'!V29</f>
        <v>D4</v>
      </c>
      <c r="C29" t="str">
        <f t="shared" si="1"/>
        <v>LS</v>
      </c>
      <c r="D29" t="str">
        <f>'TSO500 Script'!G29</f>
        <v>D4</v>
      </c>
      <c r="E29" t="str">
        <f t="shared" si="2"/>
        <v>10</v>
      </c>
    </row>
    <row r="30" spans="1:5" x14ac:dyDescent="0.25">
      <c r="A30" t="str">
        <f t="shared" si="0"/>
        <v>IndexPlate</v>
      </c>
      <c r="B30" t="str">
        <f>'TSO500 Script'!V30</f>
        <v>E4</v>
      </c>
      <c r="C30" t="str">
        <f t="shared" si="1"/>
        <v>LS</v>
      </c>
      <c r="D30" t="str">
        <f>'TSO500 Script'!G30</f>
        <v>E4</v>
      </c>
      <c r="E30" t="str">
        <f t="shared" si="2"/>
        <v>10</v>
      </c>
    </row>
    <row r="31" spans="1:5" x14ac:dyDescent="0.25">
      <c r="A31" t="str">
        <f t="shared" si="0"/>
        <v>IndexPlate</v>
      </c>
      <c r="B31" t="str">
        <f>'TSO500 Script'!V31</f>
        <v>F4</v>
      </c>
      <c r="C31" t="str">
        <f t="shared" si="1"/>
        <v>LS</v>
      </c>
      <c r="D31" t="str">
        <f>'TSO500 Script'!G31</f>
        <v>F4</v>
      </c>
      <c r="E31" t="str">
        <f t="shared" si="2"/>
        <v>10</v>
      </c>
    </row>
    <row r="32" spans="1:5" x14ac:dyDescent="0.25">
      <c r="A32" t="str">
        <f t="shared" si="0"/>
        <v>IndexPlate</v>
      </c>
      <c r="B32" t="str">
        <f>'TSO500 Script'!V32</f>
        <v>G4</v>
      </c>
      <c r="C32" t="str">
        <f t="shared" si="1"/>
        <v>LS</v>
      </c>
      <c r="D32" t="str">
        <f>'TSO500 Script'!G32</f>
        <v>G4</v>
      </c>
      <c r="E32" t="str">
        <f t="shared" si="2"/>
        <v>10</v>
      </c>
    </row>
    <row r="33" spans="1:5" x14ac:dyDescent="0.25">
      <c r="A33" t="str">
        <f t="shared" si="0"/>
        <v>IndexPlate</v>
      </c>
      <c r="B33" t="str">
        <f>'TSO500 Script'!V33</f>
        <v>H4</v>
      </c>
      <c r="C33" t="str">
        <f t="shared" si="1"/>
        <v>LS</v>
      </c>
      <c r="D33" t="str">
        <f>'TSO500 Script'!G33</f>
        <v>H4</v>
      </c>
      <c r="E33" t="str">
        <f t="shared" si="2"/>
        <v>10</v>
      </c>
    </row>
    <row r="34" spans="1:5" x14ac:dyDescent="0.25">
      <c r="A34" t="str">
        <f t="shared" si="0"/>
        <v>IndexPlate</v>
      </c>
      <c r="B34" t="str">
        <f>'TSO500 Script'!V34</f>
        <v>A5</v>
      </c>
      <c r="C34" t="str">
        <f t="shared" si="1"/>
        <v>LS</v>
      </c>
      <c r="D34" t="str">
        <f>'TSO500 Script'!G34</f>
        <v>A5</v>
      </c>
      <c r="E34" t="str">
        <f t="shared" si="2"/>
        <v>10</v>
      </c>
    </row>
    <row r="35" spans="1:5" x14ac:dyDescent="0.25">
      <c r="A35" t="str">
        <f t="shared" si="0"/>
        <v>IndexPlate</v>
      </c>
      <c r="B35" t="str">
        <f>'TSO500 Script'!V35</f>
        <v>B5</v>
      </c>
      <c r="C35" t="str">
        <f t="shared" si="1"/>
        <v>LS</v>
      </c>
      <c r="D35" t="str">
        <f>'TSO500 Script'!G35</f>
        <v>B5</v>
      </c>
      <c r="E35" t="str">
        <f t="shared" si="2"/>
        <v>10</v>
      </c>
    </row>
    <row r="36" spans="1:5" x14ac:dyDescent="0.25">
      <c r="A36" t="str">
        <f t="shared" si="0"/>
        <v>IndexPlate</v>
      </c>
      <c r="B36" t="str">
        <f>'TSO500 Script'!V36</f>
        <v>C5</v>
      </c>
      <c r="C36" t="str">
        <f t="shared" si="1"/>
        <v>LS</v>
      </c>
      <c r="D36" t="str">
        <f>'TSO500 Script'!G36</f>
        <v>C5</v>
      </c>
      <c r="E36" t="str">
        <f t="shared" si="2"/>
        <v>10</v>
      </c>
    </row>
    <row r="37" spans="1:5" x14ac:dyDescent="0.25">
      <c r="A37" t="str">
        <f t="shared" si="0"/>
        <v>IndexPlate</v>
      </c>
      <c r="B37" t="str">
        <f>'TSO500 Script'!V37</f>
        <v>D5</v>
      </c>
      <c r="C37" t="str">
        <f t="shared" si="1"/>
        <v>LS</v>
      </c>
      <c r="D37" t="str">
        <f>'TSO500 Script'!G37</f>
        <v>D5</v>
      </c>
      <c r="E37" t="str">
        <f t="shared" si="2"/>
        <v>10</v>
      </c>
    </row>
    <row r="38" spans="1:5" x14ac:dyDescent="0.25">
      <c r="A38" t="str">
        <f t="shared" si="0"/>
        <v>IndexPlate</v>
      </c>
      <c r="B38" t="str">
        <f>'TSO500 Script'!V38</f>
        <v>E5</v>
      </c>
      <c r="C38" t="str">
        <f t="shared" si="1"/>
        <v>LS</v>
      </c>
      <c r="D38" t="str">
        <f>'TSO500 Script'!G38</f>
        <v>E5</v>
      </c>
      <c r="E38" t="str">
        <f t="shared" si="2"/>
        <v>10</v>
      </c>
    </row>
    <row r="39" spans="1:5" x14ac:dyDescent="0.25">
      <c r="A39" t="str">
        <f t="shared" si="0"/>
        <v>IndexPlate</v>
      </c>
      <c r="B39" t="str">
        <f>'TSO500 Script'!V39</f>
        <v>F5</v>
      </c>
      <c r="C39" t="str">
        <f t="shared" si="1"/>
        <v>LS</v>
      </c>
      <c r="D39" t="str">
        <f>'TSO500 Script'!G39</f>
        <v>F5</v>
      </c>
      <c r="E39" t="str">
        <f t="shared" si="2"/>
        <v>10</v>
      </c>
    </row>
    <row r="40" spans="1:5" x14ac:dyDescent="0.25">
      <c r="A40" t="str">
        <f t="shared" si="0"/>
        <v>IndexPlate</v>
      </c>
      <c r="B40" t="str">
        <f>'TSO500 Script'!V40</f>
        <v>G5</v>
      </c>
      <c r="C40" t="str">
        <f t="shared" si="1"/>
        <v>LS</v>
      </c>
      <c r="D40" t="str">
        <f>'TSO500 Script'!G40</f>
        <v>G5</v>
      </c>
      <c r="E40" t="str">
        <f t="shared" si="2"/>
        <v>10</v>
      </c>
    </row>
    <row r="41" spans="1:5" x14ac:dyDescent="0.25">
      <c r="A41" t="str">
        <f t="shared" si="0"/>
        <v>IndexPlate</v>
      </c>
      <c r="B41" t="str">
        <f>'TSO500 Script'!V41</f>
        <v>H5</v>
      </c>
      <c r="C41" t="str">
        <f t="shared" si="1"/>
        <v>LS</v>
      </c>
      <c r="D41" t="str">
        <f>'TSO500 Script'!G41</f>
        <v>H5</v>
      </c>
      <c r="E41" t="str">
        <f t="shared" si="2"/>
        <v>10</v>
      </c>
    </row>
    <row r="42" spans="1:5" x14ac:dyDescent="0.25">
      <c r="A42" t="str">
        <f t="shared" si="0"/>
        <v>IndexPlate</v>
      </c>
      <c r="B42" t="str">
        <f>'TSO500 Script'!V42</f>
        <v>A6</v>
      </c>
      <c r="C42" t="str">
        <f t="shared" si="1"/>
        <v>LS</v>
      </c>
      <c r="D42" t="str">
        <f>'TSO500 Script'!G42</f>
        <v>A6</v>
      </c>
      <c r="E42" t="str">
        <f t="shared" si="2"/>
        <v>10</v>
      </c>
    </row>
    <row r="43" spans="1:5" x14ac:dyDescent="0.25">
      <c r="A43" t="str">
        <f t="shared" si="0"/>
        <v>IndexPlate</v>
      </c>
      <c r="B43" t="str">
        <f>'TSO500 Script'!V43</f>
        <v>B6</v>
      </c>
      <c r="C43" t="str">
        <f t="shared" si="1"/>
        <v>LS</v>
      </c>
      <c r="D43" t="str">
        <f>'TSO500 Script'!G43</f>
        <v>B6</v>
      </c>
      <c r="E43" t="str">
        <f t="shared" si="2"/>
        <v>10</v>
      </c>
    </row>
    <row r="44" spans="1:5" x14ac:dyDescent="0.25">
      <c r="A44" t="str">
        <f t="shared" si="0"/>
        <v>IndexPlate</v>
      </c>
      <c r="B44" t="str">
        <f>'TSO500 Script'!V44</f>
        <v>C6</v>
      </c>
      <c r="C44" t="str">
        <f t="shared" si="1"/>
        <v>LS</v>
      </c>
      <c r="D44" t="str">
        <f>'TSO500 Script'!G44</f>
        <v>C6</v>
      </c>
      <c r="E44" t="str">
        <f t="shared" si="2"/>
        <v>10</v>
      </c>
    </row>
    <row r="45" spans="1:5" x14ac:dyDescent="0.25">
      <c r="A45" t="str">
        <f t="shared" si="0"/>
        <v>IndexPlate</v>
      </c>
      <c r="B45" t="str">
        <f>'TSO500 Script'!V45</f>
        <v>D6</v>
      </c>
      <c r="C45" t="str">
        <f t="shared" si="1"/>
        <v>LS</v>
      </c>
      <c r="D45" t="str">
        <f>'TSO500 Script'!G45</f>
        <v>D6</v>
      </c>
      <c r="E45" t="str">
        <f t="shared" si="2"/>
        <v>10</v>
      </c>
    </row>
    <row r="46" spans="1:5" x14ac:dyDescent="0.25">
      <c r="A46" t="str">
        <f t="shared" si="0"/>
        <v>IndexPlate</v>
      </c>
      <c r="B46" t="str">
        <f>'TSO500 Script'!V46</f>
        <v>E6</v>
      </c>
      <c r="C46" t="str">
        <f t="shared" si="1"/>
        <v>LS</v>
      </c>
      <c r="D46" t="str">
        <f>'TSO500 Script'!G46</f>
        <v>E6</v>
      </c>
      <c r="E46" t="str">
        <f t="shared" si="2"/>
        <v>10</v>
      </c>
    </row>
    <row r="47" spans="1:5" x14ac:dyDescent="0.25">
      <c r="A47" t="str">
        <f t="shared" si="0"/>
        <v>IndexPlate</v>
      </c>
      <c r="B47" t="str">
        <f>'TSO500 Script'!V47</f>
        <v>F6</v>
      </c>
      <c r="C47" t="str">
        <f t="shared" si="1"/>
        <v>LS</v>
      </c>
      <c r="D47" t="str">
        <f>'TSO500 Script'!G47</f>
        <v>F6</v>
      </c>
      <c r="E47" t="str">
        <f t="shared" si="2"/>
        <v>10</v>
      </c>
    </row>
    <row r="48" spans="1:5" x14ac:dyDescent="0.25">
      <c r="A48" t="str">
        <f t="shared" si="0"/>
        <v>IndexPlate</v>
      </c>
      <c r="B48" t="str">
        <f>'TSO500 Script'!V48</f>
        <v>G6</v>
      </c>
      <c r="C48" t="str">
        <f t="shared" si="1"/>
        <v>LS</v>
      </c>
      <c r="D48" t="str">
        <f>'TSO500 Script'!G48</f>
        <v>G6</v>
      </c>
      <c r="E48" t="str">
        <f t="shared" si="2"/>
        <v>10</v>
      </c>
    </row>
    <row r="49" spans="1:5" x14ac:dyDescent="0.25">
      <c r="A49" t="str">
        <f t="shared" si="0"/>
        <v>IndexPlate</v>
      </c>
      <c r="B49" t="str">
        <f>'TSO500 Script'!V49</f>
        <v>H6</v>
      </c>
      <c r="C49" t="str">
        <f t="shared" si="1"/>
        <v>LS</v>
      </c>
      <c r="D49" t="str">
        <f>'TSO500 Script'!G49</f>
        <v>H6</v>
      </c>
      <c r="E49" t="str">
        <f t="shared" si="2"/>
        <v>10</v>
      </c>
    </row>
    <row r="50" spans="1:5" x14ac:dyDescent="0.25">
      <c r="A50" t="str">
        <f t="shared" si="0"/>
        <v>IndexPlate</v>
      </c>
      <c r="B50" t="str">
        <f>'TSO500 Script'!V50</f>
        <v>A7</v>
      </c>
      <c r="C50" t="str">
        <f t="shared" si="1"/>
        <v>LS</v>
      </c>
      <c r="D50" t="str">
        <f>'TSO500 Script'!G50</f>
        <v>A7</v>
      </c>
      <c r="E50" t="str">
        <f t="shared" si="2"/>
        <v>10</v>
      </c>
    </row>
    <row r="51" spans="1:5" x14ac:dyDescent="0.25">
      <c r="A51" t="str">
        <f t="shared" si="0"/>
        <v>IndexPlate</v>
      </c>
      <c r="B51" t="str">
        <f>'TSO500 Script'!V51</f>
        <v>B7</v>
      </c>
      <c r="C51" t="str">
        <f t="shared" si="1"/>
        <v>LS</v>
      </c>
      <c r="D51" t="str">
        <f>'TSO500 Script'!G51</f>
        <v>B7</v>
      </c>
      <c r="E51" t="str">
        <f t="shared" si="2"/>
        <v>10</v>
      </c>
    </row>
    <row r="52" spans="1:5" x14ac:dyDescent="0.25">
      <c r="A52" t="str">
        <f t="shared" si="0"/>
        <v>IndexPlate</v>
      </c>
      <c r="B52" t="str">
        <f>'TSO500 Script'!V52</f>
        <v>C7</v>
      </c>
      <c r="C52" t="str">
        <f t="shared" si="1"/>
        <v>LS</v>
      </c>
      <c r="D52" t="str">
        <f>'TSO500 Script'!G52</f>
        <v>C7</v>
      </c>
      <c r="E52" t="str">
        <f t="shared" si="2"/>
        <v>10</v>
      </c>
    </row>
    <row r="53" spans="1:5" x14ac:dyDescent="0.25">
      <c r="A53" t="str">
        <f t="shared" si="0"/>
        <v>IndexPlate</v>
      </c>
      <c r="B53" t="str">
        <f>'TSO500 Script'!V53</f>
        <v>D7</v>
      </c>
      <c r="C53" t="str">
        <f t="shared" si="1"/>
        <v>LS</v>
      </c>
      <c r="D53" t="str">
        <f>'TSO500 Script'!G53</f>
        <v>D7</v>
      </c>
      <c r="E53" t="str">
        <f t="shared" si="2"/>
        <v>10</v>
      </c>
    </row>
    <row r="54" spans="1:5" x14ac:dyDescent="0.25">
      <c r="A54" t="str">
        <f t="shared" si="0"/>
        <v>IndexPlate</v>
      </c>
      <c r="B54" t="str">
        <f>'TSO500 Script'!V54</f>
        <v>E7</v>
      </c>
      <c r="C54" t="str">
        <f t="shared" si="1"/>
        <v>LS</v>
      </c>
      <c r="D54" t="str">
        <f>'TSO500 Script'!G54</f>
        <v>E7</v>
      </c>
      <c r="E54" t="str">
        <f t="shared" si="2"/>
        <v>10</v>
      </c>
    </row>
    <row r="55" spans="1:5" x14ac:dyDescent="0.25">
      <c r="A55" t="str">
        <f t="shared" si="0"/>
        <v>IndexPlate</v>
      </c>
      <c r="B55" t="str">
        <f>'TSO500 Script'!V55</f>
        <v>F7</v>
      </c>
      <c r="C55" t="str">
        <f t="shared" si="1"/>
        <v>LS</v>
      </c>
      <c r="D55" t="str">
        <f>'TSO500 Script'!G55</f>
        <v>F7</v>
      </c>
      <c r="E55" t="str">
        <f t="shared" si="2"/>
        <v>10</v>
      </c>
    </row>
    <row r="56" spans="1:5" x14ac:dyDescent="0.25">
      <c r="A56" t="str">
        <f t="shared" si="0"/>
        <v>IndexPlate</v>
      </c>
      <c r="B56" t="str">
        <f>'TSO500 Script'!V56</f>
        <v>G7</v>
      </c>
      <c r="C56" t="str">
        <f t="shared" si="1"/>
        <v>LS</v>
      </c>
      <c r="D56" t="str">
        <f>'TSO500 Script'!G56</f>
        <v>G7</v>
      </c>
      <c r="E56" t="str">
        <f t="shared" si="2"/>
        <v>10</v>
      </c>
    </row>
    <row r="57" spans="1:5" x14ac:dyDescent="0.25">
      <c r="A57" t="str">
        <f t="shared" si="0"/>
        <v>IndexPlate</v>
      </c>
      <c r="B57" t="str">
        <f>'TSO500 Script'!V57</f>
        <v>H7</v>
      </c>
      <c r="C57" t="str">
        <f t="shared" si="1"/>
        <v>LS</v>
      </c>
      <c r="D57" t="str">
        <f>'TSO500 Script'!G57</f>
        <v>H7</v>
      </c>
      <c r="E57" t="str">
        <f t="shared" si="2"/>
        <v>10</v>
      </c>
    </row>
    <row r="58" spans="1:5" x14ac:dyDescent="0.25">
      <c r="A58" t="str">
        <f t="shared" si="0"/>
        <v>IndexPlate</v>
      </c>
      <c r="B58" t="str">
        <f>'TSO500 Script'!V58</f>
        <v>A8</v>
      </c>
      <c r="C58" t="str">
        <f t="shared" si="1"/>
        <v>LS</v>
      </c>
      <c r="D58" t="str">
        <f>'TSO500 Script'!G58</f>
        <v>A8</v>
      </c>
      <c r="E58" t="str">
        <f t="shared" si="2"/>
        <v>10</v>
      </c>
    </row>
    <row r="59" spans="1:5" x14ac:dyDescent="0.25">
      <c r="A59" t="str">
        <f t="shared" si="0"/>
        <v>IndexPlate</v>
      </c>
      <c r="B59" t="str">
        <f>'TSO500 Script'!V59</f>
        <v>B8</v>
      </c>
      <c r="C59" t="str">
        <f t="shared" si="1"/>
        <v>LS</v>
      </c>
      <c r="D59" t="str">
        <f>'TSO500 Script'!G59</f>
        <v>B8</v>
      </c>
      <c r="E59" t="str">
        <f t="shared" si="2"/>
        <v>10</v>
      </c>
    </row>
    <row r="60" spans="1:5" x14ac:dyDescent="0.25">
      <c r="A60" t="str">
        <f t="shared" si="0"/>
        <v>IndexPlate</v>
      </c>
      <c r="B60" t="str">
        <f>'TSO500 Script'!V60</f>
        <v>C8</v>
      </c>
      <c r="C60" t="str">
        <f t="shared" si="1"/>
        <v>LS</v>
      </c>
      <c r="D60" t="str">
        <f>'TSO500 Script'!G60</f>
        <v>C8</v>
      </c>
      <c r="E60" t="str">
        <f t="shared" si="2"/>
        <v>10</v>
      </c>
    </row>
    <row r="61" spans="1:5" x14ac:dyDescent="0.25">
      <c r="A61" t="str">
        <f t="shared" si="0"/>
        <v>IndexPlate</v>
      </c>
      <c r="B61" t="str">
        <f>'TSO500 Script'!V61</f>
        <v>D8</v>
      </c>
      <c r="C61" t="str">
        <f t="shared" si="1"/>
        <v>LS</v>
      </c>
      <c r="D61" t="str">
        <f>'TSO500 Script'!G61</f>
        <v>D8</v>
      </c>
      <c r="E61" t="str">
        <f t="shared" si="2"/>
        <v>10</v>
      </c>
    </row>
    <row r="62" spans="1:5" x14ac:dyDescent="0.25">
      <c r="A62" t="str">
        <f t="shared" si="0"/>
        <v>IndexPlate</v>
      </c>
      <c r="B62" t="str">
        <f>'TSO500 Script'!V62</f>
        <v>E8</v>
      </c>
      <c r="C62" t="str">
        <f t="shared" si="1"/>
        <v>LS</v>
      </c>
      <c r="D62" t="str">
        <f>'TSO500 Script'!G62</f>
        <v>E8</v>
      </c>
      <c r="E62" t="str">
        <f t="shared" si="2"/>
        <v>10</v>
      </c>
    </row>
    <row r="63" spans="1:5" x14ac:dyDescent="0.25">
      <c r="A63" t="str">
        <f t="shared" si="0"/>
        <v>IndexPlate</v>
      </c>
      <c r="B63" t="str">
        <f>'TSO500 Script'!V63</f>
        <v>F8</v>
      </c>
      <c r="C63" t="str">
        <f t="shared" si="1"/>
        <v>LS</v>
      </c>
      <c r="D63" t="str">
        <f>'TSO500 Script'!G63</f>
        <v>F8</v>
      </c>
      <c r="E63" t="str">
        <f t="shared" si="2"/>
        <v>10</v>
      </c>
    </row>
    <row r="64" spans="1:5" x14ac:dyDescent="0.25">
      <c r="A64" t="str">
        <f t="shared" si="0"/>
        <v>IndexPlate</v>
      </c>
      <c r="B64" t="str">
        <f>'TSO500 Script'!V64</f>
        <v>G8</v>
      </c>
      <c r="C64" t="str">
        <f t="shared" si="1"/>
        <v>LS</v>
      </c>
      <c r="D64" t="str">
        <f>'TSO500 Script'!G64</f>
        <v>G8</v>
      </c>
      <c r="E64" t="str">
        <f t="shared" si="2"/>
        <v>10</v>
      </c>
    </row>
    <row r="65" spans="1:5" x14ac:dyDescent="0.25">
      <c r="A65" t="str">
        <f t="shared" si="0"/>
        <v>IndexPlate</v>
      </c>
      <c r="B65" t="str">
        <f>'TSO500 Script'!V65</f>
        <v>H8</v>
      </c>
      <c r="C65" t="str">
        <f t="shared" si="1"/>
        <v>LS</v>
      </c>
      <c r="D65" t="str">
        <f>'TSO500 Script'!G65</f>
        <v>H8</v>
      </c>
      <c r="E65" t="str">
        <f t="shared" si="2"/>
        <v>10</v>
      </c>
    </row>
    <row r="66" spans="1:5" x14ac:dyDescent="0.25">
      <c r="A66" t="str">
        <f t="shared" si="0"/>
        <v/>
      </c>
      <c r="B66" t="str">
        <f>'TSO500 Script'!V66</f>
        <v/>
      </c>
      <c r="C66" t="str">
        <f t="shared" si="1"/>
        <v/>
      </c>
      <c r="D66" t="str">
        <f>'TSO500 Script'!G66</f>
        <v/>
      </c>
      <c r="E66" t="str">
        <f t="shared" si="2"/>
        <v/>
      </c>
    </row>
    <row r="67" spans="1:5" x14ac:dyDescent="0.25">
      <c r="A67" t="str">
        <f t="shared" ref="A67:A97" si="3">IF(B67="","","IndexPlate")</f>
        <v/>
      </c>
      <c r="B67" t="str">
        <f>'TSO500 Script'!V67</f>
        <v/>
      </c>
      <c r="C67" t="str">
        <f t="shared" ref="C67:C97" si="4">IF(B67="","","LS")</f>
        <v/>
      </c>
      <c r="D67" t="str">
        <f>'TSO500 Script'!G67</f>
        <v/>
      </c>
      <c r="E67" t="str">
        <f t="shared" ref="E67:E97" si="5">IF(B67="","","10")</f>
        <v/>
      </c>
    </row>
    <row r="68" spans="1:5" x14ac:dyDescent="0.25">
      <c r="A68" t="str">
        <f t="shared" si="3"/>
        <v/>
      </c>
      <c r="B68" t="str">
        <f>'TSO500 Script'!V68</f>
        <v/>
      </c>
      <c r="C68" t="str">
        <f t="shared" si="4"/>
        <v/>
      </c>
      <c r="D68" t="str">
        <f>'TSO500 Script'!G68</f>
        <v/>
      </c>
      <c r="E68" t="str">
        <f t="shared" si="5"/>
        <v/>
      </c>
    </row>
    <row r="69" spans="1:5" x14ac:dyDescent="0.25">
      <c r="A69" t="str">
        <f t="shared" si="3"/>
        <v/>
      </c>
      <c r="B69" t="str">
        <f>'TSO500 Script'!V69</f>
        <v/>
      </c>
      <c r="C69" t="str">
        <f t="shared" si="4"/>
        <v/>
      </c>
      <c r="D69" t="str">
        <f>'TSO500 Script'!G69</f>
        <v/>
      </c>
      <c r="E69" t="str">
        <f t="shared" si="5"/>
        <v/>
      </c>
    </row>
    <row r="70" spans="1:5" x14ac:dyDescent="0.25">
      <c r="A70" t="str">
        <f t="shared" si="3"/>
        <v/>
      </c>
      <c r="B70" t="str">
        <f>'TSO500 Script'!V70</f>
        <v/>
      </c>
      <c r="C70" t="str">
        <f t="shared" si="4"/>
        <v/>
      </c>
      <c r="D70" t="str">
        <f>'TSO500 Script'!G70</f>
        <v/>
      </c>
      <c r="E70" t="str">
        <f t="shared" si="5"/>
        <v/>
      </c>
    </row>
    <row r="71" spans="1:5" x14ac:dyDescent="0.25">
      <c r="A71" t="str">
        <f t="shared" si="3"/>
        <v/>
      </c>
      <c r="B71" t="str">
        <f>'TSO500 Script'!V71</f>
        <v/>
      </c>
      <c r="C71" t="str">
        <f t="shared" si="4"/>
        <v/>
      </c>
      <c r="D71" t="str">
        <f>'TSO500 Script'!G71</f>
        <v/>
      </c>
      <c r="E71" t="str">
        <f t="shared" si="5"/>
        <v/>
      </c>
    </row>
    <row r="72" spans="1:5" x14ac:dyDescent="0.25">
      <c r="A72" t="str">
        <f t="shared" si="3"/>
        <v/>
      </c>
      <c r="B72" t="str">
        <f>'TSO500 Script'!V72</f>
        <v/>
      </c>
      <c r="C72" t="str">
        <f t="shared" si="4"/>
        <v/>
      </c>
      <c r="D72" t="str">
        <f>'TSO500 Script'!G72</f>
        <v/>
      </c>
      <c r="E72" t="str">
        <f t="shared" si="5"/>
        <v/>
      </c>
    </row>
    <row r="73" spans="1:5" x14ac:dyDescent="0.25">
      <c r="A73" t="str">
        <f t="shared" si="3"/>
        <v/>
      </c>
      <c r="B73" t="str">
        <f>'TSO500 Script'!V73</f>
        <v/>
      </c>
      <c r="C73" t="str">
        <f t="shared" si="4"/>
        <v/>
      </c>
      <c r="D73" t="str">
        <f>'TSO500 Script'!G73</f>
        <v/>
      </c>
      <c r="E73" t="str">
        <f t="shared" si="5"/>
        <v/>
      </c>
    </row>
    <row r="74" spans="1:5" x14ac:dyDescent="0.25">
      <c r="A74" t="str">
        <f t="shared" si="3"/>
        <v/>
      </c>
      <c r="B74" t="str">
        <f>'TSO500 Script'!V74</f>
        <v/>
      </c>
      <c r="C74" t="str">
        <f t="shared" si="4"/>
        <v/>
      </c>
      <c r="D74" t="str">
        <f>'TSO500 Script'!G74</f>
        <v/>
      </c>
      <c r="E74" t="str">
        <f t="shared" si="5"/>
        <v/>
      </c>
    </row>
    <row r="75" spans="1:5" x14ac:dyDescent="0.25">
      <c r="A75" t="str">
        <f t="shared" si="3"/>
        <v/>
      </c>
      <c r="B75" t="str">
        <f>'TSO500 Script'!V75</f>
        <v/>
      </c>
      <c r="C75" t="str">
        <f t="shared" si="4"/>
        <v/>
      </c>
      <c r="D75" t="str">
        <f>'TSO500 Script'!G75</f>
        <v/>
      </c>
      <c r="E75" t="str">
        <f t="shared" si="5"/>
        <v/>
      </c>
    </row>
    <row r="76" spans="1:5" x14ac:dyDescent="0.25">
      <c r="A76" t="str">
        <f t="shared" si="3"/>
        <v/>
      </c>
      <c r="B76" t="str">
        <f>'TSO500 Script'!V76</f>
        <v/>
      </c>
      <c r="C76" t="str">
        <f t="shared" si="4"/>
        <v/>
      </c>
      <c r="D76" t="str">
        <f>'TSO500 Script'!G76</f>
        <v/>
      </c>
      <c r="E76" t="str">
        <f t="shared" si="5"/>
        <v/>
      </c>
    </row>
    <row r="77" spans="1:5" x14ac:dyDescent="0.25">
      <c r="A77" t="str">
        <f t="shared" si="3"/>
        <v/>
      </c>
      <c r="B77" t="str">
        <f>'TSO500 Script'!V77</f>
        <v/>
      </c>
      <c r="C77" t="str">
        <f t="shared" si="4"/>
        <v/>
      </c>
      <c r="D77" t="str">
        <f>'TSO500 Script'!G77</f>
        <v/>
      </c>
      <c r="E77" t="str">
        <f t="shared" si="5"/>
        <v/>
      </c>
    </row>
    <row r="78" spans="1:5" x14ac:dyDescent="0.25">
      <c r="A78" t="str">
        <f t="shared" si="3"/>
        <v/>
      </c>
      <c r="B78" t="str">
        <f>'TSO500 Script'!V78</f>
        <v/>
      </c>
      <c r="C78" t="str">
        <f t="shared" si="4"/>
        <v/>
      </c>
      <c r="D78" t="str">
        <f>'TSO500 Script'!G78</f>
        <v/>
      </c>
      <c r="E78" t="str">
        <f t="shared" si="5"/>
        <v/>
      </c>
    </row>
    <row r="79" spans="1:5" x14ac:dyDescent="0.25">
      <c r="A79" t="str">
        <f t="shared" si="3"/>
        <v/>
      </c>
      <c r="B79" t="str">
        <f>'TSO500 Script'!V79</f>
        <v/>
      </c>
      <c r="C79" t="str">
        <f t="shared" si="4"/>
        <v/>
      </c>
      <c r="D79" t="str">
        <f>'TSO500 Script'!G79</f>
        <v/>
      </c>
      <c r="E79" t="str">
        <f t="shared" si="5"/>
        <v/>
      </c>
    </row>
    <row r="80" spans="1:5" x14ac:dyDescent="0.25">
      <c r="A80" t="str">
        <f t="shared" si="3"/>
        <v/>
      </c>
      <c r="B80" t="str">
        <f>'TSO500 Script'!V80</f>
        <v/>
      </c>
      <c r="C80" t="str">
        <f t="shared" si="4"/>
        <v/>
      </c>
      <c r="D80" t="str">
        <f>'TSO500 Script'!G80</f>
        <v/>
      </c>
      <c r="E80" t="str">
        <f t="shared" si="5"/>
        <v/>
      </c>
    </row>
    <row r="81" spans="1:5" x14ac:dyDescent="0.25">
      <c r="A81" t="str">
        <f t="shared" si="3"/>
        <v/>
      </c>
      <c r="B81" t="str">
        <f>'TSO500 Script'!V81</f>
        <v/>
      </c>
      <c r="C81" t="str">
        <f t="shared" si="4"/>
        <v/>
      </c>
      <c r="D81" t="str">
        <f>'TSO500 Script'!G81</f>
        <v/>
      </c>
      <c r="E81" t="str">
        <f t="shared" si="5"/>
        <v/>
      </c>
    </row>
    <row r="82" spans="1:5" x14ac:dyDescent="0.25">
      <c r="A82" t="str">
        <f t="shared" si="3"/>
        <v/>
      </c>
      <c r="B82" t="str">
        <f>'TSO500 Script'!V82</f>
        <v/>
      </c>
      <c r="C82" t="str">
        <f t="shared" si="4"/>
        <v/>
      </c>
      <c r="D82" t="str">
        <f>'TSO500 Script'!G82</f>
        <v/>
      </c>
      <c r="E82" t="str">
        <f t="shared" si="5"/>
        <v/>
      </c>
    </row>
    <row r="83" spans="1:5" x14ac:dyDescent="0.25">
      <c r="A83" t="str">
        <f t="shared" si="3"/>
        <v/>
      </c>
      <c r="B83" t="str">
        <f>'TSO500 Script'!V83</f>
        <v/>
      </c>
      <c r="C83" t="str">
        <f t="shared" si="4"/>
        <v/>
      </c>
      <c r="D83" t="str">
        <f>'TSO500 Script'!G83</f>
        <v/>
      </c>
      <c r="E83" t="str">
        <f t="shared" si="5"/>
        <v/>
      </c>
    </row>
    <row r="84" spans="1:5" x14ac:dyDescent="0.25">
      <c r="A84" t="str">
        <f t="shared" si="3"/>
        <v/>
      </c>
      <c r="B84" t="str">
        <f>'TSO500 Script'!V84</f>
        <v/>
      </c>
      <c r="C84" t="str">
        <f t="shared" si="4"/>
        <v/>
      </c>
      <c r="D84" t="str">
        <f>'TSO500 Script'!G84</f>
        <v/>
      </c>
      <c r="E84" t="str">
        <f t="shared" si="5"/>
        <v/>
      </c>
    </row>
    <row r="85" spans="1:5" x14ac:dyDescent="0.25">
      <c r="A85" t="str">
        <f t="shared" si="3"/>
        <v/>
      </c>
      <c r="B85" t="str">
        <f>'TSO500 Script'!V85</f>
        <v/>
      </c>
      <c r="C85" t="str">
        <f t="shared" si="4"/>
        <v/>
      </c>
      <c r="D85" t="str">
        <f>'TSO500 Script'!G85</f>
        <v/>
      </c>
      <c r="E85" t="str">
        <f t="shared" si="5"/>
        <v/>
      </c>
    </row>
    <row r="86" spans="1:5" x14ac:dyDescent="0.25">
      <c r="A86" t="str">
        <f t="shared" si="3"/>
        <v/>
      </c>
      <c r="B86" t="str">
        <f>'TSO500 Script'!V86</f>
        <v/>
      </c>
      <c r="C86" t="str">
        <f t="shared" si="4"/>
        <v/>
      </c>
      <c r="D86" t="str">
        <f>'TSO500 Script'!G86</f>
        <v/>
      </c>
      <c r="E86" t="str">
        <f t="shared" si="5"/>
        <v/>
      </c>
    </row>
    <row r="87" spans="1:5" x14ac:dyDescent="0.25">
      <c r="A87" t="str">
        <f t="shared" si="3"/>
        <v/>
      </c>
      <c r="B87" t="str">
        <f>'TSO500 Script'!V87</f>
        <v/>
      </c>
      <c r="C87" t="str">
        <f t="shared" si="4"/>
        <v/>
      </c>
      <c r="D87" t="str">
        <f>'TSO500 Script'!G87</f>
        <v/>
      </c>
      <c r="E87" t="str">
        <f t="shared" si="5"/>
        <v/>
      </c>
    </row>
    <row r="88" spans="1:5" x14ac:dyDescent="0.25">
      <c r="A88" t="str">
        <f t="shared" si="3"/>
        <v/>
      </c>
      <c r="B88" t="str">
        <f>'TSO500 Script'!V88</f>
        <v/>
      </c>
      <c r="C88" t="str">
        <f t="shared" si="4"/>
        <v/>
      </c>
      <c r="D88" t="str">
        <f>'TSO500 Script'!G88</f>
        <v/>
      </c>
      <c r="E88" t="str">
        <f t="shared" si="5"/>
        <v/>
      </c>
    </row>
    <row r="89" spans="1:5" x14ac:dyDescent="0.25">
      <c r="A89" t="str">
        <f t="shared" si="3"/>
        <v/>
      </c>
      <c r="B89" t="str">
        <f>'TSO500 Script'!V89</f>
        <v/>
      </c>
      <c r="C89" t="str">
        <f t="shared" si="4"/>
        <v/>
      </c>
      <c r="D89" t="str">
        <f>'TSO500 Script'!G89</f>
        <v/>
      </c>
      <c r="E89" t="str">
        <f t="shared" si="5"/>
        <v/>
      </c>
    </row>
    <row r="90" spans="1:5" x14ac:dyDescent="0.25">
      <c r="A90" t="str">
        <f t="shared" si="3"/>
        <v/>
      </c>
      <c r="B90" t="str">
        <f>'TSO500 Script'!V90</f>
        <v/>
      </c>
      <c r="C90" t="str">
        <f t="shared" si="4"/>
        <v/>
      </c>
      <c r="D90" t="str">
        <f>'TSO500 Script'!G90</f>
        <v/>
      </c>
      <c r="E90" t="str">
        <f t="shared" si="5"/>
        <v/>
      </c>
    </row>
    <row r="91" spans="1:5" x14ac:dyDescent="0.25">
      <c r="A91" t="str">
        <f t="shared" si="3"/>
        <v/>
      </c>
      <c r="B91" t="str">
        <f>'TSO500 Script'!V91</f>
        <v/>
      </c>
      <c r="C91" t="str">
        <f t="shared" si="4"/>
        <v/>
      </c>
      <c r="D91" t="str">
        <f>'TSO500 Script'!G91</f>
        <v/>
      </c>
      <c r="E91" t="str">
        <f t="shared" si="5"/>
        <v/>
      </c>
    </row>
    <row r="92" spans="1:5" x14ac:dyDescent="0.25">
      <c r="A92" t="str">
        <f t="shared" si="3"/>
        <v/>
      </c>
      <c r="B92" t="str">
        <f>'TSO500 Script'!V92</f>
        <v/>
      </c>
      <c r="C92" t="str">
        <f t="shared" si="4"/>
        <v/>
      </c>
      <c r="D92" t="str">
        <f>'TSO500 Script'!G92</f>
        <v/>
      </c>
      <c r="E92" t="str">
        <f t="shared" si="5"/>
        <v/>
      </c>
    </row>
    <row r="93" spans="1:5" x14ac:dyDescent="0.25">
      <c r="A93" t="str">
        <f t="shared" si="3"/>
        <v/>
      </c>
      <c r="B93" t="str">
        <f>'TSO500 Script'!V93</f>
        <v/>
      </c>
      <c r="C93" t="str">
        <f t="shared" si="4"/>
        <v/>
      </c>
      <c r="D93" t="str">
        <f>'TSO500 Script'!G93</f>
        <v/>
      </c>
      <c r="E93" t="str">
        <f t="shared" si="5"/>
        <v/>
      </c>
    </row>
    <row r="94" spans="1:5" x14ac:dyDescent="0.25">
      <c r="A94" t="str">
        <f t="shared" si="3"/>
        <v/>
      </c>
      <c r="B94" t="str">
        <f>'TSO500 Script'!V94</f>
        <v/>
      </c>
      <c r="C94" t="str">
        <f t="shared" si="4"/>
        <v/>
      </c>
      <c r="D94" t="str">
        <f>'TSO500 Script'!G94</f>
        <v/>
      </c>
      <c r="E94" t="str">
        <f t="shared" si="5"/>
        <v/>
      </c>
    </row>
    <row r="95" spans="1:5" x14ac:dyDescent="0.25">
      <c r="A95" t="str">
        <f t="shared" si="3"/>
        <v/>
      </c>
      <c r="B95" t="str">
        <f>'TSO500 Script'!V95</f>
        <v/>
      </c>
      <c r="C95" t="str">
        <f t="shared" si="4"/>
        <v/>
      </c>
      <c r="D95" t="str">
        <f>'TSO500 Script'!G95</f>
        <v/>
      </c>
      <c r="E95" t="str">
        <f t="shared" si="5"/>
        <v/>
      </c>
    </row>
    <row r="96" spans="1:5" x14ac:dyDescent="0.25">
      <c r="A96" t="str">
        <f t="shared" si="3"/>
        <v/>
      </c>
      <c r="B96" t="str">
        <f>'TSO500 Script'!V96</f>
        <v/>
      </c>
      <c r="C96" t="str">
        <f t="shared" si="4"/>
        <v/>
      </c>
      <c r="D96" t="str">
        <f>'TSO500 Script'!G96</f>
        <v/>
      </c>
      <c r="E96" t="str">
        <f t="shared" si="5"/>
        <v/>
      </c>
    </row>
    <row r="97" spans="1:5" x14ac:dyDescent="0.25">
      <c r="A97" t="str">
        <f t="shared" si="3"/>
        <v/>
      </c>
      <c r="B97" t="str">
        <f>'TSO500 Script'!V97</f>
        <v/>
      </c>
      <c r="C97" t="str">
        <f t="shared" si="4"/>
        <v/>
      </c>
      <c r="D97" t="str">
        <f>'TSO500 Script'!G97</f>
        <v/>
      </c>
      <c r="E97" t="str">
        <f t="shared" si="5"/>
        <v/>
      </c>
    </row>
  </sheetData>
  <sheetProtection password="C23A" sheet="1" objects="1" scenarios="1"/>
  <pageMargins left="0.7" right="0.7" top="0.75" bottom="0.75" header="0.3" footer="0.3"/>
  <pageSetup paperSize="9" scale="52"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16"/>
  <sheetViews>
    <sheetView workbookViewId="0">
      <selection activeCell="H21" sqref="H21"/>
    </sheetView>
  </sheetViews>
  <sheetFormatPr defaultRowHeight="15" x14ac:dyDescent="0.25"/>
  <cols>
    <col min="1" max="2" width="18.28515625" customWidth="1"/>
    <col min="3" max="3" width="21.42578125" customWidth="1"/>
    <col min="4" max="12" width="18.28515625" customWidth="1"/>
  </cols>
  <sheetData>
    <row r="1" spans="1:2" s="51" customFormat="1" x14ac:dyDescent="0.25">
      <c r="A1" s="51" t="s">
        <v>15</v>
      </c>
    </row>
    <row r="2" spans="1:2" s="51" customFormat="1" x14ac:dyDescent="0.25">
      <c r="A2" s="51" t="s">
        <v>16</v>
      </c>
      <c r="B2" s="51">
        <v>4</v>
      </c>
    </row>
    <row r="3" spans="1:2" s="51" customFormat="1" x14ac:dyDescent="0.25">
      <c r="A3" s="51" t="s">
        <v>17</v>
      </c>
      <c r="B3" s="227" t="str">
        <f>'TSO500 Booking'!$F$5</f>
        <v>BA</v>
      </c>
    </row>
    <row r="4" spans="1:2" s="51" customFormat="1" x14ac:dyDescent="0.25">
      <c r="A4" s="51" t="s">
        <v>18</v>
      </c>
      <c r="B4" s="51" t="str">
        <f>'TSO500 Booking'!$C$3</f>
        <v>2302738</v>
      </c>
    </row>
    <row r="5" spans="1:2" s="51" customFormat="1" x14ac:dyDescent="0.25">
      <c r="A5" s="51" t="s">
        <v>0</v>
      </c>
      <c r="B5" s="227">
        <f ca="1">TODAY()</f>
        <v>44980</v>
      </c>
    </row>
    <row r="6" spans="1:2" s="51" customFormat="1" x14ac:dyDescent="0.25">
      <c r="A6" s="51" t="s">
        <v>19</v>
      </c>
      <c r="B6" s="51" t="s">
        <v>20</v>
      </c>
    </row>
    <row r="7" spans="1:2" s="51" customFormat="1" x14ac:dyDescent="0.25">
      <c r="A7" s="51" t="s">
        <v>21</v>
      </c>
      <c r="B7" s="51" t="s">
        <v>195</v>
      </c>
    </row>
    <row r="8" spans="1:2" s="51" customFormat="1" x14ac:dyDescent="0.25">
      <c r="A8" s="51" t="s">
        <v>22</v>
      </c>
      <c r="B8" s="51" t="s">
        <v>194</v>
      </c>
    </row>
    <row r="9" spans="1:2" s="51" customFormat="1" x14ac:dyDescent="0.25">
      <c r="A9" s="51" t="s">
        <v>23</v>
      </c>
    </row>
    <row r="10" spans="1:2" s="51" customFormat="1" x14ac:dyDescent="0.25">
      <c r="A10" s="51" t="s">
        <v>24</v>
      </c>
      <c r="B10" s="51" t="s">
        <v>188</v>
      </c>
    </row>
    <row r="11" spans="1:2" s="51" customFormat="1" x14ac:dyDescent="0.25">
      <c r="A11" s="51" t="s">
        <v>190</v>
      </c>
      <c r="B11" s="51" t="s">
        <v>189</v>
      </c>
    </row>
    <row r="12" spans="1:2" s="51" customFormat="1" x14ac:dyDescent="0.25"/>
    <row r="13" spans="1:2" s="51" customFormat="1" x14ac:dyDescent="0.25">
      <c r="A13" s="51" t="s">
        <v>25</v>
      </c>
    </row>
    <row r="14" spans="1:2" s="51" customFormat="1" x14ac:dyDescent="0.25">
      <c r="A14" s="51">
        <v>101</v>
      </c>
    </row>
    <row r="15" spans="1:2" s="51" customFormat="1" x14ac:dyDescent="0.25">
      <c r="A15" s="51">
        <v>101</v>
      </c>
    </row>
    <row r="16" spans="1:2" s="51" customFormat="1" x14ac:dyDescent="0.25"/>
    <row r="17" spans="1:12" s="51" customFormat="1" x14ac:dyDescent="0.25">
      <c r="A17" s="51" t="s">
        <v>26</v>
      </c>
    </row>
    <row r="18" spans="1:12" s="51" customFormat="1" x14ac:dyDescent="0.25"/>
    <row r="19" spans="1:12" s="51" customFormat="1" x14ac:dyDescent="0.25">
      <c r="A19" s="51" t="s">
        <v>27</v>
      </c>
    </row>
    <row r="20" spans="1:12" s="51" customFormat="1" x14ac:dyDescent="0.25">
      <c r="A20" s="51" t="s">
        <v>28</v>
      </c>
      <c r="B20" s="51" t="s">
        <v>29</v>
      </c>
      <c r="C20" s="51" t="s">
        <v>30</v>
      </c>
      <c r="D20" s="51" t="s">
        <v>31</v>
      </c>
      <c r="E20" s="51" t="s">
        <v>33</v>
      </c>
      <c r="F20" s="51" t="s">
        <v>32</v>
      </c>
      <c r="G20" s="51" t="s">
        <v>35</v>
      </c>
      <c r="H20" s="51" t="s">
        <v>34</v>
      </c>
      <c r="I20" s="51" t="s">
        <v>191</v>
      </c>
      <c r="J20" s="51" t="s">
        <v>192</v>
      </c>
      <c r="K20" s="51" t="s">
        <v>193</v>
      </c>
      <c r="L20" s="51" t="s">
        <v>23</v>
      </c>
    </row>
    <row r="21" spans="1:12" x14ac:dyDescent="0.25">
      <c r="A21" s="51">
        <f ca="1">IF(B21="","",1)</f>
        <v>1</v>
      </c>
      <c r="B21" s="51" t="str">
        <f ca="1">IFERROR(INDEX('TSO500 Script'!$BT$2:$BT$97,MATCH('TSO500 Script'!AB2,'TSO500 Script'!$C$2:$C$97,0)),"")</f>
        <v>EM_B2227181-003</v>
      </c>
      <c r="C21" s="51" t="str">
        <f ca="1">IFERROR(INDEX('TSO500 Booking'!$I$9:$I$104,MATCH('TSO500 Script'!AB2,'TSO500 Booking'!$J$9:$J$104,0)),"")</f>
        <v>PL2302738-02-01/A05</v>
      </c>
      <c r="D21" s="51" t="str">
        <f ca="1">IFERROR(INDEX('TSO500 Script'!$G$2:$G$97,MATCH('TSO500 Script'!AB2,'TSO500 Script'!$C$2:$C$97,0)),"")</f>
        <v>A5</v>
      </c>
      <c r="E21" s="51" t="str">
        <f ca="1">IFERROR(INDEX('TSO500 Script'!$BW$2:$BW$97,MATCH('TSO500 DNA Loading'!B21,'TSO500 Script'!$BT$2:$BT$97,0)),"")</f>
        <v>i7_UDP0129</v>
      </c>
      <c r="F21" s="51" t="str">
        <f ca="1">IFERROR(INDEX(Index_sequences[i7 Bases for Sample Sheet],MATCH('TSO500 DNA Loading'!E21,Index_sequences[i7 Index Name],0)),"")</f>
        <v>TCTAGGCGCG</v>
      </c>
      <c r="G21" s="51" t="str">
        <f ca="1">IFERROR(INDEX('TSO500 Script'!$BY$2:$BY$97,MATCH('TSO500 DNA Loading'!B21,'TSO500 Script'!$BT$2:$BT$97,0)),"")</f>
        <v>i5_UDP0129</v>
      </c>
      <c r="H21" s="51" t="str">
        <f ca="1">IFERROR(IF('TSO500 Booking'!$A$108="v2",INDEX(Index_sequences[i5 Bases for Sample Sheet NovaSeq 6000 with v1.0 reagent kits, MiSeq, HiSeq 2000/2500, NextSeq 2000 (Sample Sheet v2)],MATCH('TSO500 DNA Loading'!G21,Index_sequences[i5 Index Name],0)),IF('TSO500 Booking'!$A$108="v1",INDEX(Index_sequences[i5 Bases for Sample Sheet iSeq, NovaSeq 6000 with v1.5 reagent kits, MiniSeq, NextSeq 500/550, HiSeq 3000/4000/X, NextSeq 2000 (Sample Sheet v1)],MATCH('TSO500 DNA Loading'!G21,Index_sequences[i5 Index Name],0)),"")),"")</f>
        <v>TTAACCTTCG</v>
      </c>
      <c r="I21" s="51"/>
      <c r="J21" s="51" t="str">
        <f ca="1">IF(B21="","","TSO500")</f>
        <v>TSO500</v>
      </c>
      <c r="K21" s="51"/>
      <c r="L21" s="51"/>
    </row>
    <row r="22" spans="1:12" x14ac:dyDescent="0.25">
      <c r="A22" s="51">
        <f ca="1">IF(B22="","",A21+1)</f>
        <v>2</v>
      </c>
      <c r="B22" s="51" t="str">
        <f ca="1">IFERROR(INDEX('TSO500 Script'!$BT$2:$BT$97,MATCH('TSO500 Script'!AB3,'TSO500 Script'!$C$2:$C$97,0)),"")</f>
        <v>CB_B2300179-003</v>
      </c>
      <c r="C22" s="51" t="str">
        <f ca="1">IFERROR(INDEX('TSO500 Booking'!$I$9:$I$104,MATCH('TSO500 Script'!AB3,'TSO500 Booking'!$J$9:$J$104,0)),"")</f>
        <v>PL2302738-02-01/B05</v>
      </c>
      <c r="D22" s="51" t="str">
        <f ca="1">IFERROR(INDEX('TSO500 Script'!$G$2:$G$97,MATCH('TSO500 Script'!AB3,'TSO500 Script'!$C$2:$C$97,0)),"")</f>
        <v>B5</v>
      </c>
      <c r="E22" s="51" t="str">
        <f ca="1">IFERROR(INDEX('TSO500 Script'!$BW$2:$BW$97,MATCH('TSO500 DNA Loading'!B22,'TSO500 Script'!$BT$2:$BT$97,0)),"")</f>
        <v>i7_UDP0130</v>
      </c>
      <c r="F22" s="51" t="str">
        <f ca="1">IFERROR(INDEX(Index_sequences[i7 Bases for Sample Sheet],MATCH('TSO500 DNA Loading'!E22,Index_sequences[i7 Index Name],0)),"")</f>
        <v>ATAGCCAAGA</v>
      </c>
      <c r="G22" s="51" t="str">
        <f ca="1">IFERROR(INDEX('TSO500 Script'!$BY$2:$BY$97,MATCH('TSO500 DNA Loading'!B22,'TSO500 Script'!$BT$2:$BT$97,0)),"")</f>
        <v>i5_UDP0130</v>
      </c>
      <c r="H22" s="51" t="str">
        <f ca="1">IFERROR(IF('TSO500 Booking'!$A$108="v2",INDEX(Index_sequences[i5 Bases for Sample Sheet NovaSeq 6000 with v1.0 reagent kits, MiSeq, HiSeq 2000/2500, NextSeq 2000 (Sample Sheet v2)],MATCH('TSO500 DNA Loading'!G22,Index_sequences[i5 Index Name],0)),IF('TSO500 Booking'!$A$108="v1",INDEX(Index_sequences[i5 Bases for Sample Sheet iSeq, NovaSeq 6000 with v1.5 reagent kits, MiniSeq, NextSeq 500/550, HiSeq 3000/4000/X, NextSeq 2000 (Sample Sheet v1)],MATCH('TSO500 DNA Loading'!G22,Index_sequences[i5 Index Name],0)),"")),"")</f>
        <v>CAGTGGCACT</v>
      </c>
      <c r="I22" s="51"/>
      <c r="J22" s="51" t="str">
        <f t="shared" ref="J22:J85" ca="1" si="0">IF(B22="","","TSO500")</f>
        <v>TSO500</v>
      </c>
      <c r="K22" s="51"/>
      <c r="L22" s="51"/>
    </row>
    <row r="23" spans="1:12" x14ac:dyDescent="0.25">
      <c r="A23" s="51">
        <f t="shared" ref="A23:A86" ca="1" si="1">IF(B23="","",A22+1)</f>
        <v>3</v>
      </c>
      <c r="B23" s="51" t="str">
        <f ca="1">IFERROR(INDEX('TSO500 Script'!$BT$2:$BT$97,MATCH('TSO500 Script'!AB4,'TSO500 Script'!$C$2:$C$97,0)),"")</f>
        <v>AN_B2300910-003</v>
      </c>
      <c r="C23" s="51" t="str">
        <f ca="1">IFERROR(INDEX('TSO500 Booking'!$I$9:$I$104,MATCH('TSO500 Script'!AB4,'TSO500 Booking'!$J$9:$J$104,0)),"")</f>
        <v>PL2302738-02-01/C05</v>
      </c>
      <c r="D23" s="51" t="str">
        <f ca="1">IFERROR(INDEX('TSO500 Script'!$G$2:$G$97,MATCH('TSO500 Script'!AB4,'TSO500 Script'!$C$2:$C$97,0)),"")</f>
        <v>C5</v>
      </c>
      <c r="E23" s="51" t="str">
        <f ca="1">IFERROR(INDEX('TSO500 Script'!$BW$2:$BW$97,MATCH('TSO500 DNA Loading'!B23,'TSO500 Script'!$BT$2:$BT$97,0)),"")</f>
        <v>i7_UDP0131</v>
      </c>
      <c r="F23" s="51" t="str">
        <f ca="1">IFERROR(INDEX(Index_sequences[i7 Bases for Sample Sheet],MATCH('TSO500 DNA Loading'!E23,Index_sequences[i7 Index Name],0)),"")</f>
        <v>TTCGGTGTGA</v>
      </c>
      <c r="G23" s="51" t="str">
        <f ca="1">IFERROR(INDEX('TSO500 Script'!$BY$2:$BY$97,MATCH('TSO500 DNA Loading'!B23,'TSO500 Script'!$BT$2:$BT$97,0)),"")</f>
        <v>i5_UDP0131</v>
      </c>
      <c r="H23" s="51" t="str">
        <f ca="1">IFERROR(IF('TSO500 Booking'!$A$108="v2",INDEX(Index_sequences[i5 Bases for Sample Sheet NovaSeq 6000 with v1.0 reagent kits, MiSeq, HiSeq 2000/2500, NextSeq 2000 (Sample Sheet v2)],MATCH('TSO500 DNA Loading'!G23,Index_sequences[i5 Index Name],0)),IF('TSO500 Booking'!$A$108="v1",INDEX(Index_sequences[i5 Bases for Sample Sheet iSeq, NovaSeq 6000 with v1.5 reagent kits, MiniSeq, NextSeq 500/550, HiSeq 3000/4000/X, NextSeq 2000 (Sample Sheet v1)],MATCH('TSO500 DNA Loading'!G23,Index_sequences[i5 Index Name],0)),"")),"")</f>
        <v>ATACTTGTTC</v>
      </c>
      <c r="I23" s="51"/>
      <c r="J23" s="51" t="str">
        <f t="shared" ca="1" si="0"/>
        <v>TSO500</v>
      </c>
      <c r="K23" s="51"/>
      <c r="L23" s="51"/>
    </row>
    <row r="24" spans="1:12" x14ac:dyDescent="0.25">
      <c r="A24" s="51">
        <f t="shared" ca="1" si="1"/>
        <v>4</v>
      </c>
      <c r="B24" s="51" t="str">
        <f ca="1">IFERROR(INDEX('TSO500 Script'!$BT$2:$BT$97,MATCH('TSO500 Script'!AB5,'TSO500 Script'!$C$2:$C$97,0)),"")</f>
        <v>SH_B2301055-005</v>
      </c>
      <c r="C24" s="51" t="str">
        <f ca="1">IFERROR(INDEX('TSO500 Booking'!$I$9:$I$104,MATCH('TSO500 Script'!AB5,'TSO500 Booking'!$J$9:$J$104,0)),"")</f>
        <v>PL2302738-02-01/D05</v>
      </c>
      <c r="D24" s="51" t="str">
        <f ca="1">IFERROR(INDEX('TSO500 Script'!$G$2:$G$97,MATCH('TSO500 Script'!AB5,'TSO500 Script'!$C$2:$C$97,0)),"")</f>
        <v>D5</v>
      </c>
      <c r="E24" s="51" t="str">
        <f ca="1">IFERROR(INDEX('TSO500 Script'!$BW$2:$BW$97,MATCH('TSO500 DNA Loading'!B24,'TSO500 Script'!$BT$2:$BT$97,0)),"")</f>
        <v>i7_UDP0132</v>
      </c>
      <c r="F24" s="51" t="str">
        <f ca="1">IFERROR(INDEX(Index_sequences[i7 Bases for Sample Sheet],MATCH('TSO500 DNA Loading'!E24,Index_sequences[i7 Index Name],0)),"")</f>
        <v>ATGTAACGTT</v>
      </c>
      <c r="G24" s="51" t="str">
        <f ca="1">IFERROR(INDEX('TSO500 Script'!$BY$2:$BY$97,MATCH('TSO500 DNA Loading'!B24,'TSO500 Script'!$BT$2:$BT$97,0)),"")</f>
        <v>i5_UDP0132</v>
      </c>
      <c r="H24" s="51" t="str">
        <f ca="1">IFERROR(IF('TSO500 Booking'!$A$108="v2",INDEX(Index_sequences[i5 Bases for Sample Sheet NovaSeq 6000 with v1.0 reagent kits, MiSeq, HiSeq 2000/2500, NextSeq 2000 (Sample Sheet v2)],MATCH('TSO500 DNA Loading'!G24,Index_sequences[i5 Index Name],0)),IF('TSO500 Booking'!$A$108="v1",INDEX(Index_sequences[i5 Bases for Sample Sheet iSeq, NovaSeq 6000 with v1.5 reagent kits, MiniSeq, NextSeq 500/550, HiSeq 3000/4000/X, NextSeq 2000 (Sample Sheet v1)],MATCH('TSO500 DNA Loading'!G24,Index_sequences[i5 Index Name],0)),"")),"")</f>
        <v>CAGCAATCGT</v>
      </c>
      <c r="I24" s="51"/>
      <c r="J24" s="51" t="str">
        <f t="shared" ca="1" si="0"/>
        <v>TSO500</v>
      </c>
      <c r="K24" s="51"/>
      <c r="L24" s="51"/>
    </row>
    <row r="25" spans="1:12" x14ac:dyDescent="0.25">
      <c r="A25" s="51">
        <f t="shared" ca="1" si="1"/>
        <v>5</v>
      </c>
      <c r="B25" s="51" t="str">
        <f ca="1">IFERROR(INDEX('TSO500 Script'!$BT$2:$BT$97,MATCH('TSO500 Script'!AB6,'TSO500 Script'!$C$2:$C$97,0)),"")</f>
        <v>MN_B2301204-003</v>
      </c>
      <c r="C25" s="51" t="str">
        <f ca="1">IFERROR(INDEX('TSO500 Booking'!$I$9:$I$104,MATCH('TSO500 Script'!AB6,'TSO500 Booking'!$J$9:$J$104,0)),"")</f>
        <v>PL2302738-02-01/E05</v>
      </c>
      <c r="D25" s="51" t="str">
        <f ca="1">IFERROR(INDEX('TSO500 Script'!$G$2:$G$97,MATCH('TSO500 Script'!AB6,'TSO500 Script'!$C$2:$C$97,0)),"")</f>
        <v>E5</v>
      </c>
      <c r="E25" s="51" t="str">
        <f ca="1">IFERROR(INDEX('TSO500 Script'!$BW$2:$BW$97,MATCH('TSO500 DNA Loading'!B25,'TSO500 Script'!$BT$2:$BT$97,0)),"")</f>
        <v>i7_UDP0133</v>
      </c>
      <c r="F25" s="51" t="str">
        <f ca="1">IFERROR(INDEX(Index_sequences[i7 Bases for Sample Sheet],MATCH('TSO500 DNA Loading'!E25,Index_sequences[i7 Index Name],0)),"")</f>
        <v>AACGAGGCCG</v>
      </c>
      <c r="G25" s="51" t="str">
        <f ca="1">IFERROR(INDEX('TSO500 Script'!$BY$2:$BY$97,MATCH('TSO500 DNA Loading'!B25,'TSO500 Script'!$BT$2:$BT$97,0)),"")</f>
        <v>i5_UDP0133</v>
      </c>
      <c r="H25" s="51" t="str">
        <f ca="1">IFERROR(IF('TSO500 Booking'!$A$108="v2",INDEX(Index_sequences[i5 Bases for Sample Sheet NovaSeq 6000 with v1.0 reagent kits, MiSeq, HiSeq 2000/2500, NextSeq 2000 (Sample Sheet v2)],MATCH('TSO500 DNA Loading'!G25,Index_sequences[i5 Index Name],0)),IF('TSO500 Booking'!$A$108="v1",INDEX(Index_sequences[i5 Bases for Sample Sheet iSeq, NovaSeq 6000 with v1.5 reagent kits, MiniSeq, NextSeq 500/550, HiSeq 3000/4000/X, NextSeq 2000 (Sample Sheet v1)],MATCH('TSO500 DNA Loading'!G25,Index_sequences[i5 Index Name],0)),"")),"")</f>
        <v>ATCCAGGTAT</v>
      </c>
      <c r="I25" s="51"/>
      <c r="J25" s="51" t="str">
        <f t="shared" ca="1" si="0"/>
        <v>TSO500</v>
      </c>
      <c r="K25" s="51"/>
      <c r="L25" s="51"/>
    </row>
    <row r="26" spans="1:12" x14ac:dyDescent="0.25">
      <c r="A26" s="51">
        <f t="shared" ca="1" si="1"/>
        <v>6</v>
      </c>
      <c r="B26" s="51" t="str">
        <f ca="1">IFERROR(INDEX('TSO500 Script'!$BT$2:$BT$97,MATCH('TSO500 Script'!AB7,'TSO500 Script'!$C$2:$C$97,0)),"")</f>
        <v>DF_B2301528-003</v>
      </c>
      <c r="C26" s="51" t="str">
        <f ca="1">IFERROR(INDEX('TSO500 Booking'!$I$9:$I$104,MATCH('TSO500 Script'!AB7,'TSO500 Booking'!$J$9:$J$104,0)),"")</f>
        <v>PL2302738-02-01/F05</v>
      </c>
      <c r="D26" s="51" t="str">
        <f ca="1">IFERROR(INDEX('TSO500 Script'!$G$2:$G$97,MATCH('TSO500 Script'!AB7,'TSO500 Script'!$C$2:$C$97,0)),"")</f>
        <v>F5</v>
      </c>
      <c r="E26" s="51" t="str">
        <f ca="1">IFERROR(INDEX('TSO500 Script'!$BW$2:$BW$97,MATCH('TSO500 DNA Loading'!B26,'TSO500 Script'!$BT$2:$BT$97,0)),"")</f>
        <v>i7_UDP0134</v>
      </c>
      <c r="F26" s="51" t="str">
        <f ca="1">IFERROR(INDEX(Index_sequences[i7 Bases for Sample Sheet],MATCH('TSO500 DNA Loading'!E26,Index_sequences[i7 Index Name],0)),"")</f>
        <v>TGGTGTTATG</v>
      </c>
      <c r="G26" s="51" t="str">
        <f ca="1">IFERROR(INDEX('TSO500 Script'!$BY$2:$BY$97,MATCH('TSO500 DNA Loading'!B26,'TSO500 Script'!$BT$2:$BT$97,0)),"")</f>
        <v>i5_UDP0134</v>
      </c>
      <c r="H26" s="51" t="str">
        <f ca="1">IFERROR(IF('TSO500 Booking'!$A$108="v2",INDEX(Index_sequences[i5 Bases for Sample Sheet NovaSeq 6000 with v1.0 reagent kits, MiSeq, HiSeq 2000/2500, NextSeq 2000 (Sample Sheet v2)],MATCH('TSO500 DNA Loading'!G26,Index_sequences[i5 Index Name],0)),IF('TSO500 Booking'!$A$108="v1",INDEX(Index_sequences[i5 Bases for Sample Sheet iSeq, NovaSeq 6000 with v1.5 reagent kits, MiniSeq, NextSeq 500/550, HiSeq 3000/4000/X, NextSeq 2000 (Sample Sheet v1)],MATCH('TSO500 DNA Loading'!G26,Index_sequences[i5 Index Name],0)),"")),"")</f>
        <v>TAGAATTGGA</v>
      </c>
      <c r="I26" s="51"/>
      <c r="J26" s="51" t="str">
        <f t="shared" ca="1" si="0"/>
        <v>TSO500</v>
      </c>
      <c r="K26" s="51"/>
      <c r="L26" s="51"/>
    </row>
    <row r="27" spans="1:12" x14ac:dyDescent="0.25">
      <c r="A27" s="51">
        <f t="shared" ca="1" si="1"/>
        <v>7</v>
      </c>
      <c r="B27" s="51" t="str">
        <f ca="1">IFERROR(INDEX('TSO500 Script'!$BT$2:$BT$97,MATCH('TSO500 Script'!AB8,'TSO500 Script'!$C$2:$C$97,0)),"")</f>
        <v>JM_B2301729-003</v>
      </c>
      <c r="C27" s="51" t="str">
        <f ca="1">IFERROR(INDEX('TSO500 Booking'!$I$9:$I$104,MATCH('TSO500 Script'!AB8,'TSO500 Booking'!$J$9:$J$104,0)),"")</f>
        <v>PL2302738-02-01/G05</v>
      </c>
      <c r="D27" s="51" t="str">
        <f ca="1">IFERROR(INDEX('TSO500 Script'!$G$2:$G$97,MATCH('TSO500 Script'!AB8,'TSO500 Script'!$C$2:$C$97,0)),"")</f>
        <v>G5</v>
      </c>
      <c r="E27" s="51" t="str">
        <f ca="1">IFERROR(INDEX('TSO500 Script'!$BW$2:$BW$97,MATCH('TSO500 DNA Loading'!B27,'TSO500 Script'!$BT$2:$BT$97,0)),"")</f>
        <v>i7_UDP0135</v>
      </c>
      <c r="F27" s="51" t="str">
        <f ca="1">IFERROR(INDEX(Index_sequences[i7 Bases for Sample Sheet],MATCH('TSO500 DNA Loading'!E27,Index_sequences[i7 Index Name],0)),"")</f>
        <v>TGGCCTCTGT</v>
      </c>
      <c r="G27" s="51" t="str">
        <f ca="1">IFERROR(INDEX('TSO500 Script'!$BY$2:$BY$97,MATCH('TSO500 DNA Loading'!B27,'TSO500 Script'!$BT$2:$BT$97,0)),"")</f>
        <v>i5_UDP0135</v>
      </c>
      <c r="H27" s="51" t="str">
        <f ca="1">IFERROR(IF('TSO500 Booking'!$A$108="v2",INDEX(Index_sequences[i5 Bases for Sample Sheet NovaSeq 6000 with v1.0 reagent kits, MiSeq, HiSeq 2000/2500, NextSeq 2000 (Sample Sheet v2)],MATCH('TSO500 DNA Loading'!G27,Index_sequences[i5 Index Name],0)),IF('TSO500 Booking'!$A$108="v1",INDEX(Index_sequences[i5 Bases for Sample Sheet iSeq, NovaSeq 6000 with v1.5 reagent kits, MiniSeq, NextSeq 500/550, HiSeq 3000/4000/X, NextSeq 2000 (Sample Sheet v1)],MATCH('TSO500 DNA Loading'!G27,Index_sequences[i5 Index Name],0)),"")),"")</f>
        <v>CGCTGTCTCA</v>
      </c>
      <c r="I27" s="51"/>
      <c r="J27" s="51" t="str">
        <f t="shared" ca="1" si="0"/>
        <v>TSO500</v>
      </c>
      <c r="K27" s="51"/>
      <c r="L27" s="51"/>
    </row>
    <row r="28" spans="1:12" x14ac:dyDescent="0.25">
      <c r="A28" s="51">
        <f t="shared" ca="1" si="1"/>
        <v>8</v>
      </c>
      <c r="B28" s="51" t="str">
        <f ca="1">IFERROR(INDEX('TSO500 Script'!$BT$2:$BT$97,MATCH('TSO500 Script'!AB9,'TSO500 Script'!$C$2:$C$97,0)),"")</f>
        <v>RN_B2302804-003</v>
      </c>
      <c r="C28" s="51" t="str">
        <f ca="1">IFERROR(INDEX('TSO500 Booking'!$I$9:$I$104,MATCH('TSO500 Script'!AB9,'TSO500 Booking'!$J$9:$J$104,0)),"")</f>
        <v>PL2302738-02-01/H05</v>
      </c>
      <c r="D28" s="51" t="str">
        <f ca="1">IFERROR(INDEX('TSO500 Script'!$G$2:$G$97,MATCH('TSO500 Script'!AB9,'TSO500 Script'!$C$2:$C$97,0)),"")</f>
        <v>H5</v>
      </c>
      <c r="E28" s="51" t="str">
        <f ca="1">IFERROR(INDEX('TSO500 Script'!$BW$2:$BW$97,MATCH('TSO500 DNA Loading'!B28,'TSO500 Script'!$BT$2:$BT$97,0)),"")</f>
        <v>i7_UDP0136</v>
      </c>
      <c r="F28" s="51" t="str">
        <f ca="1">IFERROR(INDEX(Index_sequences[i7 Bases for Sample Sheet],MATCH('TSO500 DNA Loading'!E28,Index_sequences[i7 Index Name],0)),"")</f>
        <v>CCAGGCACCA</v>
      </c>
      <c r="G28" s="51" t="str">
        <f ca="1">IFERROR(INDEX('TSO500 Script'!$BY$2:$BY$97,MATCH('TSO500 DNA Loading'!B28,'TSO500 Script'!$BT$2:$BT$97,0)),"")</f>
        <v>i5_UDP0136</v>
      </c>
      <c r="H28" s="51" t="str">
        <f ca="1">IFERROR(IF('TSO500 Booking'!$A$108="v2",INDEX(Index_sequences[i5 Bases for Sample Sheet NovaSeq 6000 with v1.0 reagent kits, MiSeq, HiSeq 2000/2500, NextSeq 2000 (Sample Sheet v2)],MATCH('TSO500 DNA Loading'!G28,Index_sequences[i5 Index Name],0)),IF('TSO500 Booking'!$A$108="v1",INDEX(Index_sequences[i5 Bases for Sample Sheet iSeq, NovaSeq 6000 with v1.5 reagent kits, MiniSeq, NextSeq 500/550, HiSeq 3000/4000/X, NextSeq 2000 (Sample Sheet v1)],MATCH('TSO500 DNA Loading'!G28,Index_sequences[i5 Index Name],0)),"")),"")</f>
        <v>TAATTAGCGT</v>
      </c>
      <c r="I28" s="51"/>
      <c r="J28" s="51" t="str">
        <f t="shared" ca="1" si="0"/>
        <v>TSO500</v>
      </c>
      <c r="K28" s="51"/>
      <c r="L28" s="51"/>
    </row>
    <row r="29" spans="1:12" x14ac:dyDescent="0.25">
      <c r="A29" s="51">
        <f t="shared" ca="1" si="1"/>
        <v>9</v>
      </c>
      <c r="B29" s="51" t="str">
        <f ca="1">IFERROR(INDEX('TSO500 Script'!$BT$2:$BT$97,MATCH('TSO500 Script'!AB10,'TSO500 Script'!$C$2:$C$97,0)),"")</f>
        <v>EB_B2302837-003</v>
      </c>
      <c r="C29" s="51" t="str">
        <f ca="1">IFERROR(INDEX('TSO500 Booking'!$I$9:$I$104,MATCH('TSO500 Script'!AB10,'TSO500 Booking'!$J$9:$J$104,0)),"")</f>
        <v>PL2302738-02-01/A06</v>
      </c>
      <c r="D29" s="51" t="str">
        <f ca="1">IFERROR(INDEX('TSO500 Script'!$G$2:$G$97,MATCH('TSO500 Script'!AB10,'TSO500 Script'!$C$2:$C$97,0)),"")</f>
        <v>A6</v>
      </c>
      <c r="E29" s="51" t="str">
        <f ca="1">IFERROR(INDEX('TSO500 Script'!$BW$2:$BW$97,MATCH('TSO500 DNA Loading'!B29,'TSO500 Script'!$BT$2:$BT$97,0)),"")</f>
        <v>i7_UDP0137</v>
      </c>
      <c r="F29" s="51" t="str">
        <f ca="1">IFERROR(INDEX(Index_sequences[i7 Bases for Sample Sheet],MATCH('TSO500 DNA Loading'!E29,Index_sequences[i7 Index Name],0)),"")</f>
        <v>CCGGTTCCTA</v>
      </c>
      <c r="G29" s="51" t="str">
        <f ca="1">IFERROR(INDEX('TSO500 Script'!$BY$2:$BY$97,MATCH('TSO500 DNA Loading'!B29,'TSO500 Script'!$BT$2:$BT$97,0)),"")</f>
        <v>i5_UDP0137</v>
      </c>
      <c r="H29" s="51" t="str">
        <f ca="1">IFERROR(IF('TSO500 Booking'!$A$108="v2",INDEX(Index_sequences[i5 Bases for Sample Sheet NovaSeq 6000 with v1.0 reagent kits, MiSeq, HiSeq 2000/2500, NextSeq 2000 (Sample Sheet v2)],MATCH('TSO500 DNA Loading'!G29,Index_sequences[i5 Index Name],0)),IF('TSO500 Booking'!$A$108="v1",INDEX(Index_sequences[i5 Bases for Sample Sheet iSeq, NovaSeq 6000 with v1.5 reagent kits, MiniSeq, NextSeq 500/550, HiSeq 3000/4000/X, NextSeq 2000 (Sample Sheet v1)],MATCH('TSO500 DNA Loading'!G29,Index_sequences[i5 Index Name],0)),"")),"")</f>
        <v>CTCGAATATA</v>
      </c>
      <c r="J29" s="51" t="str">
        <f t="shared" ca="1" si="0"/>
        <v>TSO500</v>
      </c>
    </row>
    <row r="30" spans="1:12" x14ac:dyDescent="0.25">
      <c r="A30" s="51">
        <f t="shared" ca="1" si="1"/>
        <v>10</v>
      </c>
      <c r="B30" s="51" t="str">
        <f ca="1">IFERROR(INDEX('TSO500 Script'!$BT$2:$BT$97,MATCH('TSO500 Script'!AB11,'TSO500 Script'!$C$2:$C$97,0)),"")</f>
        <v>FL_B2302893-002</v>
      </c>
      <c r="C30" s="51" t="str">
        <f ca="1">IFERROR(INDEX('TSO500 Booking'!$I$9:$I$104,MATCH('TSO500 Script'!AB11,'TSO500 Booking'!$J$9:$J$104,0)),"")</f>
        <v>PL2302738-02-01/B06</v>
      </c>
      <c r="D30" s="51" t="str">
        <f ca="1">IFERROR(INDEX('TSO500 Script'!$G$2:$G$97,MATCH('TSO500 Script'!AB11,'TSO500 Script'!$C$2:$C$97,0)),"")</f>
        <v>B6</v>
      </c>
      <c r="E30" s="51" t="str">
        <f ca="1">IFERROR(INDEX('TSO500 Script'!$BW$2:$BW$97,MATCH('TSO500 DNA Loading'!B30,'TSO500 Script'!$BT$2:$BT$97,0)),"")</f>
        <v>i7_UDP0138</v>
      </c>
      <c r="F30" s="51" t="str">
        <f ca="1">IFERROR(INDEX(Index_sequences[i7 Bases for Sample Sheet],MATCH('TSO500 DNA Loading'!E30,Index_sequences[i7 Index Name],0)),"")</f>
        <v>GGCCAATATT</v>
      </c>
      <c r="G30" s="51" t="str">
        <f ca="1">IFERROR(INDEX('TSO500 Script'!$BY$2:$BY$97,MATCH('TSO500 DNA Loading'!B30,'TSO500 Script'!$BT$2:$BT$97,0)),"")</f>
        <v>i5_UDP0138</v>
      </c>
      <c r="H30" s="51" t="str">
        <f ca="1">IFERROR(IF('TSO500 Booking'!$A$108="v2",INDEX(Index_sequences[i5 Bases for Sample Sheet NovaSeq 6000 with v1.0 reagent kits, MiSeq, HiSeq 2000/2500, NextSeq 2000 (Sample Sheet v2)],MATCH('TSO500 DNA Loading'!G30,Index_sequences[i5 Index Name],0)),IF('TSO500 Booking'!$A$108="v1",INDEX(Index_sequences[i5 Bases for Sample Sheet iSeq, NovaSeq 6000 with v1.5 reagent kits, MiniSeq, NextSeq 500/550, HiSeq 3000/4000/X, NextSeq 2000 (Sample Sheet v1)],MATCH('TSO500 DNA Loading'!G30,Index_sequences[i5 Index Name],0)),"")),"")</f>
        <v>TATCGGACCG</v>
      </c>
      <c r="J30" s="51" t="str">
        <f t="shared" ca="1" si="0"/>
        <v>TSO500</v>
      </c>
    </row>
    <row r="31" spans="1:12" x14ac:dyDescent="0.25">
      <c r="A31" s="51">
        <f t="shared" ca="1" si="1"/>
        <v>11</v>
      </c>
      <c r="B31" s="51" t="str">
        <f ca="1">IFERROR(INDEX('TSO500 Script'!$BT$2:$BT$97,MATCH('TSO500 Script'!AB12,'TSO500 Script'!$C$2:$C$97,0)),"")</f>
        <v>CF_B2303093-003</v>
      </c>
      <c r="C31" s="51" t="str">
        <f ca="1">IFERROR(INDEX('TSO500 Booking'!$I$9:$I$104,MATCH('TSO500 Script'!AB12,'TSO500 Booking'!$J$9:$J$104,0)),"")</f>
        <v>PL2302738-02-01/C06</v>
      </c>
      <c r="D31" s="51" t="str">
        <f ca="1">IFERROR(INDEX('TSO500 Script'!$G$2:$G$97,MATCH('TSO500 Script'!AB12,'TSO500 Script'!$C$2:$C$97,0)),"")</f>
        <v>C6</v>
      </c>
      <c r="E31" s="51" t="str">
        <f ca="1">IFERROR(INDEX('TSO500 Script'!$BW$2:$BW$97,MATCH('TSO500 DNA Loading'!B31,'TSO500 Script'!$BT$2:$BT$97,0)),"")</f>
        <v>i7_UDP0139</v>
      </c>
      <c r="F31" s="51" t="str">
        <f ca="1">IFERROR(INDEX(Index_sequences[i7 Bases for Sample Sheet],MATCH('TSO500 DNA Loading'!E31,Index_sequences[i7 Index Name],0)),"")</f>
        <v>GAATACCTAT</v>
      </c>
      <c r="G31" s="51" t="str">
        <f ca="1">IFERROR(INDEX('TSO500 Script'!$BY$2:$BY$97,MATCH('TSO500 DNA Loading'!B31,'TSO500 Script'!$BT$2:$BT$97,0)),"")</f>
        <v>i5_UDP0139</v>
      </c>
      <c r="H31" s="51" t="str">
        <f ca="1">IFERROR(IF('TSO500 Booking'!$A$108="v2",INDEX(Index_sequences[i5 Bases for Sample Sheet NovaSeq 6000 with v1.0 reagent kits, MiSeq, HiSeq 2000/2500, NextSeq 2000 (Sample Sheet v2)],MATCH('TSO500 DNA Loading'!G31,Index_sequences[i5 Index Name],0)),IF('TSO500 Booking'!$A$108="v1",INDEX(Index_sequences[i5 Bases for Sample Sheet iSeq, NovaSeq 6000 with v1.5 reagent kits, MiniSeq, NextSeq 500/550, HiSeq 3000/4000/X, NextSeq 2000 (Sample Sheet v1)],MATCH('TSO500 DNA Loading'!G31,Index_sequences[i5 Index Name],0)),"")),"")</f>
        <v>ACTCTATTGT</v>
      </c>
      <c r="J31" s="51" t="str">
        <f t="shared" ca="1" si="0"/>
        <v>TSO500</v>
      </c>
    </row>
    <row r="32" spans="1:12" x14ac:dyDescent="0.25">
      <c r="A32" s="51">
        <f t="shared" ca="1" si="1"/>
        <v>12</v>
      </c>
      <c r="B32" s="51" t="str">
        <f ca="1">IFERROR(INDEX('TSO500 Script'!$BT$2:$BT$97,MATCH('TSO500 Script'!AB13,'TSO500 Script'!$C$2:$C$97,0)),"")</f>
        <v>MM_B2303194-003</v>
      </c>
      <c r="C32" s="51" t="str">
        <f ca="1">IFERROR(INDEX('TSO500 Booking'!$I$9:$I$104,MATCH('TSO500 Script'!AB13,'TSO500 Booking'!$J$9:$J$104,0)),"")</f>
        <v>PL2302738-02-01/D06</v>
      </c>
      <c r="D32" s="51" t="str">
        <f ca="1">IFERROR(INDEX('TSO500 Script'!$G$2:$G$97,MATCH('TSO500 Script'!AB13,'TSO500 Script'!$C$2:$C$97,0)),"")</f>
        <v>D6</v>
      </c>
      <c r="E32" s="51" t="str">
        <f ca="1">IFERROR(INDEX('TSO500 Script'!$BW$2:$BW$97,MATCH('TSO500 DNA Loading'!B32,'TSO500 Script'!$BT$2:$BT$97,0)),"")</f>
        <v>i7_UDP0140</v>
      </c>
      <c r="F32" s="51" t="str">
        <f ca="1">IFERROR(INDEX(Index_sequences[i7 Bases for Sample Sheet],MATCH('TSO500 DNA Loading'!E32,Index_sequences[i7 Index Name],0)),"")</f>
        <v>TACGTGAAGG</v>
      </c>
      <c r="G32" s="51" t="str">
        <f ca="1">IFERROR(INDEX('TSO500 Script'!$BY$2:$BY$97,MATCH('TSO500 DNA Loading'!B32,'TSO500 Script'!$BT$2:$BT$97,0)),"")</f>
        <v>i5_UDP0140</v>
      </c>
      <c r="H32" s="51" t="str">
        <f ca="1">IFERROR(IF('TSO500 Booking'!$A$108="v2",INDEX(Index_sequences[i5 Bases for Sample Sheet NovaSeq 6000 with v1.0 reagent kits, MiSeq, HiSeq 2000/2500, NextSeq 2000 (Sample Sheet v2)],MATCH('TSO500 DNA Loading'!G32,Index_sequences[i5 Index Name],0)),IF('TSO500 Booking'!$A$108="v1",INDEX(Index_sequences[i5 Bases for Sample Sheet iSeq, NovaSeq 6000 with v1.5 reagent kits, MiniSeq, NextSeq 500/550, HiSeq 3000/4000/X, NextSeq 2000 (Sample Sheet v1)],MATCH('TSO500 DNA Loading'!G32,Index_sequences[i5 Index Name],0)),"")),"")</f>
        <v>CTAATAACCG</v>
      </c>
      <c r="J32" s="51" t="str">
        <f t="shared" ca="1" si="0"/>
        <v>TSO500</v>
      </c>
    </row>
    <row r="33" spans="1:10" x14ac:dyDescent="0.25">
      <c r="A33" s="51">
        <f t="shared" ca="1" si="1"/>
        <v>13</v>
      </c>
      <c r="B33" s="51" t="str">
        <f ca="1">IFERROR(INDEX('TSO500 Script'!$BT$2:$BT$97,MATCH('TSO500 Script'!AB14,'TSO500 Script'!$C$2:$C$97,0)),"")</f>
        <v>SB_B2303234-003</v>
      </c>
      <c r="C33" s="51" t="str">
        <f ca="1">IFERROR(INDEX('TSO500 Booking'!$I$9:$I$104,MATCH('TSO500 Script'!AB14,'TSO500 Booking'!$J$9:$J$104,0)),"")</f>
        <v>PL2302738-02-01/E06</v>
      </c>
      <c r="D33" s="51" t="str">
        <f ca="1">IFERROR(INDEX('TSO500 Script'!$G$2:$G$97,MATCH('TSO500 Script'!AB14,'TSO500 Script'!$C$2:$C$97,0)),"")</f>
        <v>E6</v>
      </c>
      <c r="E33" s="51" t="str">
        <f ca="1">IFERROR(INDEX('TSO500 Script'!$BW$2:$BW$97,MATCH('TSO500 DNA Loading'!B33,'TSO500 Script'!$BT$2:$BT$97,0)),"")</f>
        <v>i7_UDP0141</v>
      </c>
      <c r="F33" s="51" t="str">
        <f ca="1">IFERROR(INDEX(Index_sequences[i7 Bases for Sample Sheet],MATCH('TSO500 DNA Loading'!E33,Index_sequences[i7 Index Name],0)),"")</f>
        <v>CTTATTGGCC</v>
      </c>
      <c r="G33" s="51" t="str">
        <f ca="1">IFERROR(INDEX('TSO500 Script'!$BY$2:$BY$97,MATCH('TSO500 DNA Loading'!B33,'TSO500 Script'!$BT$2:$BT$97,0)),"")</f>
        <v>i5_UDP0141</v>
      </c>
      <c r="H33" s="51" t="str">
        <f ca="1">IFERROR(IF('TSO500 Booking'!$A$108="v2",INDEX(Index_sequences[i5 Bases for Sample Sheet NovaSeq 6000 with v1.0 reagent kits, MiSeq, HiSeq 2000/2500, NextSeq 2000 (Sample Sheet v2)],MATCH('TSO500 DNA Loading'!G33,Index_sequences[i5 Index Name],0)),IF('TSO500 Booking'!$A$108="v1",INDEX(Index_sequences[i5 Bases for Sample Sheet iSeq, NovaSeq 6000 with v1.5 reagent kits, MiniSeq, NextSeq 500/550, HiSeq 3000/4000/X, NextSeq 2000 (Sample Sheet v1)],MATCH('TSO500 DNA Loading'!G33,Index_sequences[i5 Index Name],0)),"")),"")</f>
        <v>ACTTGTTATC</v>
      </c>
      <c r="J33" s="51" t="str">
        <f t="shared" ca="1" si="0"/>
        <v>TSO500</v>
      </c>
    </row>
    <row r="34" spans="1:10" x14ac:dyDescent="0.25">
      <c r="A34" s="51">
        <f t="shared" ca="1" si="1"/>
        <v>14</v>
      </c>
      <c r="B34" s="51" t="str">
        <f ca="1">IFERROR(INDEX('TSO500 Script'!$BT$2:$BT$97,MATCH('TSO500 Script'!AB15,'TSO500 Script'!$C$2:$C$97,0)),"")</f>
        <v>CG_B2303307-003</v>
      </c>
      <c r="C34" s="51" t="str">
        <f ca="1">IFERROR(INDEX('TSO500 Booking'!$I$9:$I$104,MATCH('TSO500 Script'!AB15,'TSO500 Booking'!$J$9:$J$104,0)),"")</f>
        <v>PL2302738-02-01/F06</v>
      </c>
      <c r="D34" s="51" t="str">
        <f ca="1">IFERROR(INDEX('TSO500 Script'!$G$2:$G$97,MATCH('TSO500 Script'!AB15,'TSO500 Script'!$C$2:$C$97,0)),"")</f>
        <v>F6</v>
      </c>
      <c r="E34" s="51" t="str">
        <f ca="1">IFERROR(INDEX('TSO500 Script'!$BW$2:$BW$97,MATCH('TSO500 DNA Loading'!B34,'TSO500 Script'!$BT$2:$BT$97,0)),"")</f>
        <v>i7_UDP0142</v>
      </c>
      <c r="F34" s="51" t="str">
        <f ca="1">IFERROR(INDEX(Index_sequences[i7 Bases for Sample Sheet],MATCH('TSO500 DNA Loading'!E34,Index_sequences[i7 Index Name],0)),"")</f>
        <v>ACAACTACTG</v>
      </c>
      <c r="G34" s="51" t="str">
        <f ca="1">IFERROR(INDEX('TSO500 Script'!$BY$2:$BY$97,MATCH('TSO500 DNA Loading'!B34,'TSO500 Script'!$BT$2:$BT$97,0)),"")</f>
        <v>i5_UDP0142</v>
      </c>
      <c r="H34" s="51" t="str">
        <f ca="1">IFERROR(IF('TSO500 Booking'!$A$108="v2",INDEX(Index_sequences[i5 Bases for Sample Sheet NovaSeq 6000 with v1.0 reagent kits, MiSeq, HiSeq 2000/2500, NextSeq 2000 (Sample Sheet v2)],MATCH('TSO500 DNA Loading'!G34,Index_sequences[i5 Index Name],0)),IF('TSO500 Booking'!$A$108="v1",INDEX(Index_sequences[i5 Bases for Sample Sheet iSeq, NovaSeq 6000 with v1.5 reagent kits, MiniSeq, NextSeq 500/550, HiSeq 3000/4000/X, NextSeq 2000 (Sample Sheet v1)],MATCH('TSO500 DNA Loading'!G34,Index_sequences[i5 Index Name],0)),"")),"")</f>
        <v>TGTGATAACT</v>
      </c>
      <c r="J34" s="51" t="str">
        <f t="shared" ca="1" si="0"/>
        <v>TSO500</v>
      </c>
    </row>
    <row r="35" spans="1:10" x14ac:dyDescent="0.25">
      <c r="A35" s="51">
        <f t="shared" ca="1" si="1"/>
        <v>15</v>
      </c>
      <c r="B35" s="51" t="str">
        <f ca="1">IFERROR(INDEX('TSO500 Script'!$BT$2:$BT$97,MATCH('TSO500 Script'!AB16,'TSO500 Script'!$C$2:$C$97,0)),"")</f>
        <v>SC_B2303308-003</v>
      </c>
      <c r="C35" s="51" t="str">
        <f ca="1">IFERROR(INDEX('TSO500 Booking'!$I$9:$I$104,MATCH('TSO500 Script'!AB16,'TSO500 Booking'!$J$9:$J$104,0)),"")</f>
        <v>PL2302738-02-01/G06</v>
      </c>
      <c r="D35" s="51" t="str">
        <f ca="1">IFERROR(INDEX('TSO500 Script'!$G$2:$G$97,MATCH('TSO500 Script'!AB16,'TSO500 Script'!$C$2:$C$97,0)),"")</f>
        <v>G6</v>
      </c>
      <c r="E35" s="51" t="str">
        <f ca="1">IFERROR(INDEX('TSO500 Script'!$BW$2:$BW$97,MATCH('TSO500 DNA Loading'!B35,'TSO500 Script'!$BT$2:$BT$97,0)),"")</f>
        <v>i7_UDP0143</v>
      </c>
      <c r="F35" s="51" t="str">
        <f ca="1">IFERROR(INDEX(Index_sequences[i7 Bases for Sample Sheet],MATCH('TSO500 DNA Loading'!E35,Index_sequences[i7 Index Name],0)),"")</f>
        <v>GTTGGATGAA</v>
      </c>
      <c r="G35" s="51" t="str">
        <f ca="1">IFERROR(INDEX('TSO500 Script'!$BY$2:$BY$97,MATCH('TSO500 DNA Loading'!B35,'TSO500 Script'!$BT$2:$BT$97,0)),"")</f>
        <v>i5_UDP0143</v>
      </c>
      <c r="H35" s="51" t="str">
        <f ca="1">IFERROR(IF('TSO500 Booking'!$A$108="v2",INDEX(Index_sequences[i5 Bases for Sample Sheet NovaSeq 6000 with v1.0 reagent kits, MiSeq, HiSeq 2000/2500, NextSeq 2000 (Sample Sheet v2)],MATCH('TSO500 DNA Loading'!G35,Index_sequences[i5 Index Name],0)),IF('TSO500 Booking'!$A$108="v1",INDEX(Index_sequences[i5 Bases for Sample Sheet iSeq, NovaSeq 6000 with v1.5 reagent kits, MiniSeq, NextSeq 500/550, HiSeq 3000/4000/X, NextSeq 2000 (Sample Sheet v1)],MATCH('TSO500 DNA Loading'!G35,Index_sequences[i5 Index Name],0)),"")),"")</f>
        <v>TTACCTGGAA</v>
      </c>
      <c r="J35" s="51" t="str">
        <f t="shared" ca="1" si="0"/>
        <v>TSO500</v>
      </c>
    </row>
    <row r="36" spans="1:10" x14ac:dyDescent="0.25">
      <c r="A36" s="51">
        <f t="shared" ca="1" si="1"/>
        <v>16</v>
      </c>
      <c r="B36" s="51" t="str">
        <f ca="1">IFERROR(INDEX('TSO500 Script'!$BT$2:$BT$97,MATCH('TSO500 Script'!AB17,'TSO500 Script'!$C$2:$C$97,0)),"")</f>
        <v>NS_B2303348-003</v>
      </c>
      <c r="C36" s="51" t="str">
        <f ca="1">IFERROR(INDEX('TSO500 Booking'!$I$9:$I$104,MATCH('TSO500 Script'!AB17,'TSO500 Booking'!$J$9:$J$104,0)),"")</f>
        <v>PL2302738-02-01/H06</v>
      </c>
      <c r="D36" s="51" t="str">
        <f ca="1">IFERROR(INDEX('TSO500 Script'!$G$2:$G$97,MATCH('TSO500 Script'!AB17,'TSO500 Script'!$C$2:$C$97,0)),"")</f>
        <v>H6</v>
      </c>
      <c r="E36" s="51" t="str">
        <f ca="1">IFERROR(INDEX('TSO500 Script'!$BW$2:$BW$97,MATCH('TSO500 DNA Loading'!B36,'TSO500 Script'!$BT$2:$BT$97,0)),"")</f>
        <v>i7_UDP0144</v>
      </c>
      <c r="F36" s="51" t="str">
        <f ca="1">IFERROR(INDEX(Index_sequences[i7 Bases for Sample Sheet],MATCH('TSO500 DNA Loading'!E36,Index_sequences[i7 Index Name],0)),"")</f>
        <v>AATCCAATTG</v>
      </c>
      <c r="G36" s="51" t="str">
        <f ca="1">IFERROR(INDEX('TSO500 Script'!$BY$2:$BY$97,MATCH('TSO500 DNA Loading'!B36,'TSO500 Script'!$BT$2:$BT$97,0)),"")</f>
        <v>i5_UDP0144</v>
      </c>
      <c r="H36" s="51" t="str">
        <f ca="1">IFERROR(IF('TSO500 Booking'!$A$108="v2",INDEX(Index_sequences[i5 Bases for Sample Sheet NovaSeq 6000 with v1.0 reagent kits, MiSeq, HiSeq 2000/2500, NextSeq 2000 (Sample Sheet v2)],MATCH('TSO500 DNA Loading'!G36,Index_sequences[i5 Index Name],0)),IF('TSO500 Booking'!$A$108="v1",INDEX(Index_sequences[i5 Bases for Sample Sheet iSeq, NovaSeq 6000 with v1.5 reagent kits, MiniSeq, NextSeq 500/550, HiSeq 3000/4000/X, NextSeq 2000 (Sample Sheet v1)],MATCH('TSO500 DNA Loading'!G36,Index_sequences[i5 Index Name],0)),"")),"")</f>
        <v>CCTCTACATG</v>
      </c>
      <c r="J36" s="51" t="str">
        <f t="shared" ca="1" si="0"/>
        <v>TSO500</v>
      </c>
    </row>
    <row r="37" spans="1:10" x14ac:dyDescent="0.25">
      <c r="A37" s="51">
        <f t="shared" ca="1" si="1"/>
        <v>17</v>
      </c>
      <c r="B37" s="51" t="str">
        <f ca="1">IFERROR(INDEX('TSO500 Script'!$BT$2:$BT$97,MATCH('TSO500 Script'!AB18,'TSO500 Script'!$C$2:$C$97,0)),"")</f>
        <v>JJ_B2303358-002</v>
      </c>
      <c r="C37" s="51" t="str">
        <f ca="1">IFERROR(INDEX('TSO500 Booking'!$I$9:$I$104,MATCH('TSO500 Script'!AB18,'TSO500 Booking'!$J$9:$J$104,0)),"")</f>
        <v>PL2302738-02-01/A07</v>
      </c>
      <c r="D37" s="51" t="str">
        <f ca="1">IFERROR(INDEX('TSO500 Script'!$G$2:$G$97,MATCH('TSO500 Script'!AB18,'TSO500 Script'!$C$2:$C$97,0)),"")</f>
        <v>A7</v>
      </c>
      <c r="E37" s="51" t="str">
        <f ca="1">IFERROR(INDEX('TSO500 Script'!$BW$2:$BW$97,MATCH('TSO500 DNA Loading'!B37,'TSO500 Script'!$BT$2:$BT$97,0)),"")</f>
        <v>i7_UDP0145</v>
      </c>
      <c r="F37" s="51" t="str">
        <f ca="1">IFERROR(INDEX(Index_sequences[i7 Bases for Sample Sheet],MATCH('TSO500 DNA Loading'!E37,Index_sequences[i7 Index Name],0)),"")</f>
        <v>TATGATGGCC</v>
      </c>
      <c r="G37" s="51" t="str">
        <f ca="1">IFERROR(INDEX('TSO500 Script'!$BY$2:$BY$97,MATCH('TSO500 DNA Loading'!B37,'TSO500 Script'!$BT$2:$BT$97,0)),"")</f>
        <v>i5_UDP0145</v>
      </c>
      <c r="H37" s="51" t="str">
        <f ca="1">IFERROR(IF('TSO500 Booking'!$A$108="v2",INDEX(Index_sequences[i5 Bases for Sample Sheet NovaSeq 6000 with v1.0 reagent kits, MiSeq, HiSeq 2000/2500, NextSeq 2000 (Sample Sheet v2)],MATCH('TSO500 DNA Loading'!G37,Index_sequences[i5 Index Name],0)),IF('TSO500 Booking'!$A$108="v1",INDEX(Index_sequences[i5 Bases for Sample Sheet iSeq, NovaSeq 6000 with v1.5 reagent kits, MiniSeq, NextSeq 500/550, HiSeq 3000/4000/X, NextSeq 2000 (Sample Sheet v1)],MATCH('TSO500 DNA Loading'!G37,Index_sequences[i5 Index Name],0)),"")),"")</f>
        <v>TATGACAATC</v>
      </c>
      <c r="J37" s="51" t="str">
        <f t="shared" ca="1" si="0"/>
        <v>TSO500</v>
      </c>
    </row>
    <row r="38" spans="1:10" x14ac:dyDescent="0.25">
      <c r="A38" s="51">
        <f t="shared" ca="1" si="1"/>
        <v>18</v>
      </c>
      <c r="B38" s="51" t="str">
        <f ca="1">IFERROR(INDEX('TSO500 Script'!$BT$2:$BT$97,MATCH('TSO500 Script'!AB19,'TSO500 Script'!$C$2:$C$97,0)),"")</f>
        <v>BM_B2303377-005</v>
      </c>
      <c r="C38" s="51" t="str">
        <f ca="1">IFERROR(INDEX('TSO500 Booking'!$I$9:$I$104,MATCH('TSO500 Script'!AB19,'TSO500 Booking'!$J$9:$J$104,0)),"")</f>
        <v>PL2302738-02-01/B07</v>
      </c>
      <c r="D38" s="51" t="str">
        <f ca="1">IFERROR(INDEX('TSO500 Script'!$G$2:$G$97,MATCH('TSO500 Script'!AB19,'TSO500 Script'!$C$2:$C$97,0)),"")</f>
        <v>B7</v>
      </c>
      <c r="E38" s="51" t="str">
        <f ca="1">IFERROR(INDEX('TSO500 Script'!$BW$2:$BW$97,MATCH('TSO500 DNA Loading'!B38,'TSO500 Script'!$BT$2:$BT$97,0)),"")</f>
        <v>i7_UDP0146</v>
      </c>
      <c r="F38" s="51" t="str">
        <f ca="1">IFERROR(INDEX(Index_sequences[i7 Bases for Sample Sheet],MATCH('TSO500 DNA Loading'!E38,Index_sequences[i7 Index Name],0)),"")</f>
        <v>CGCAGCAATT</v>
      </c>
      <c r="G38" s="51" t="str">
        <f ca="1">IFERROR(INDEX('TSO500 Script'!$BY$2:$BY$97,MATCH('TSO500 DNA Loading'!B38,'TSO500 Script'!$BT$2:$BT$97,0)),"")</f>
        <v>i5_UDP0146</v>
      </c>
      <c r="H38" s="51" t="str">
        <f ca="1">IFERROR(IF('TSO500 Booking'!$A$108="v2",INDEX(Index_sequences[i5 Bases for Sample Sheet NovaSeq 6000 with v1.0 reagent kits, MiSeq, HiSeq 2000/2500, NextSeq 2000 (Sample Sheet v2)],MATCH('TSO500 DNA Loading'!G38,Index_sequences[i5 Index Name],0)),IF('TSO500 Booking'!$A$108="v1",INDEX(Index_sequences[i5 Bases for Sample Sheet iSeq, NovaSeq 6000 with v1.5 reagent kits, MiniSeq, NextSeq 500/550, HiSeq 3000/4000/X, NextSeq 2000 (Sample Sheet v1)],MATCH('TSO500 DNA Loading'!G38,Index_sequences[i5 Index Name],0)),"")),"")</f>
        <v>ATAGCGGAAT</v>
      </c>
      <c r="J38" s="51" t="str">
        <f t="shared" ca="1" si="0"/>
        <v>TSO500</v>
      </c>
    </row>
    <row r="39" spans="1:10" x14ac:dyDescent="0.25">
      <c r="A39" s="51">
        <f t="shared" ca="1" si="1"/>
        <v>19</v>
      </c>
      <c r="B39" s="51" t="str">
        <f ca="1">IFERROR(INDEX('TSO500 Script'!$BT$2:$BT$97,MATCH('TSO500 Script'!AB20,'TSO500 Script'!$C$2:$C$97,0)),"")</f>
        <v>CW_B2303558-003</v>
      </c>
      <c r="C39" s="51" t="str">
        <f ca="1">IFERROR(INDEX('TSO500 Booking'!$I$9:$I$104,MATCH('TSO500 Script'!AB20,'TSO500 Booking'!$J$9:$J$104,0)),"")</f>
        <v>PL2302738-02-01/C07</v>
      </c>
      <c r="D39" s="51" t="str">
        <f ca="1">IFERROR(INDEX('TSO500 Script'!$G$2:$G$97,MATCH('TSO500 Script'!AB20,'TSO500 Script'!$C$2:$C$97,0)),"")</f>
        <v>C7</v>
      </c>
      <c r="E39" s="51" t="str">
        <f ca="1">IFERROR(INDEX('TSO500 Script'!$BW$2:$BW$97,MATCH('TSO500 DNA Loading'!B39,'TSO500 Script'!$BT$2:$BT$97,0)),"")</f>
        <v>i7_UDP0147</v>
      </c>
      <c r="F39" s="51" t="str">
        <f ca="1">IFERROR(INDEX(Index_sequences[i7 Bases for Sample Sheet],MATCH('TSO500 DNA Loading'!E39,Index_sequences[i7 Index Name],0)),"")</f>
        <v>ACGTTCCTTA</v>
      </c>
      <c r="G39" s="51" t="str">
        <f ca="1">IFERROR(INDEX('TSO500 Script'!$BY$2:$BY$97,MATCH('TSO500 DNA Loading'!B39,'TSO500 Script'!$BT$2:$BT$97,0)),"")</f>
        <v>i5_UDP0147</v>
      </c>
      <c r="H39" s="51" t="str">
        <f ca="1">IFERROR(IF('TSO500 Booking'!$A$108="v2",INDEX(Index_sequences[i5 Bases for Sample Sheet NovaSeq 6000 with v1.0 reagent kits, MiSeq, HiSeq 2000/2500, NextSeq 2000 (Sample Sheet v2)],MATCH('TSO500 DNA Loading'!G39,Index_sequences[i5 Index Name],0)),IF('TSO500 Booking'!$A$108="v1",INDEX(Index_sequences[i5 Bases for Sample Sheet iSeq, NovaSeq 6000 with v1.5 reagent kits, MiniSeq, NextSeq 500/550, HiSeq 3000/4000/X, NextSeq 2000 (Sample Sheet v1)],MATCH('TSO500 DNA Loading'!G39,Index_sequences[i5 Index Name],0)),"")),"")</f>
        <v>CACAGCGGTC</v>
      </c>
      <c r="J39" s="51" t="str">
        <f t="shared" ca="1" si="0"/>
        <v>TSO500</v>
      </c>
    </row>
    <row r="40" spans="1:10" x14ac:dyDescent="0.25">
      <c r="A40" s="51">
        <f t="shared" ca="1" si="1"/>
        <v>20</v>
      </c>
      <c r="B40" s="51" t="str">
        <f ca="1">IFERROR(INDEX('TSO500 Script'!$BT$2:$BT$97,MATCH('TSO500 Script'!AB21,'TSO500 Script'!$C$2:$C$97,0)),"")</f>
        <v>HD_B2303762-004</v>
      </c>
      <c r="C40" s="51" t="str">
        <f ca="1">IFERROR(INDEX('TSO500 Booking'!$I$9:$I$104,MATCH('TSO500 Script'!AB21,'TSO500 Booking'!$J$9:$J$104,0)),"")</f>
        <v>PL2302738-02-01/D07</v>
      </c>
      <c r="D40" s="51" t="str">
        <f ca="1">IFERROR(INDEX('TSO500 Script'!$G$2:$G$97,MATCH('TSO500 Script'!AB21,'TSO500 Script'!$C$2:$C$97,0)),"")</f>
        <v>D7</v>
      </c>
      <c r="E40" s="51" t="str">
        <f ca="1">IFERROR(INDEX('TSO500 Script'!$BW$2:$BW$97,MATCH('TSO500 DNA Loading'!B40,'TSO500 Script'!$BT$2:$BT$97,0)),"")</f>
        <v>i7_UDP0148</v>
      </c>
      <c r="F40" s="51" t="str">
        <f ca="1">IFERROR(INDEX(Index_sequences[i7 Bases for Sample Sheet],MATCH('TSO500 DNA Loading'!E40,Index_sequences[i7 Index Name],0)),"")</f>
        <v>CCGCGTATAG</v>
      </c>
      <c r="G40" s="51" t="str">
        <f ca="1">IFERROR(INDEX('TSO500 Script'!$BY$2:$BY$97,MATCH('TSO500 DNA Loading'!B40,'TSO500 Script'!$BT$2:$BT$97,0)),"")</f>
        <v>i5_UDP0148</v>
      </c>
      <c r="H40" s="51" t="str">
        <f ca="1">IFERROR(IF('TSO500 Booking'!$A$108="v2",INDEX(Index_sequences[i5 Bases for Sample Sheet NovaSeq 6000 with v1.0 reagent kits, MiSeq, HiSeq 2000/2500, NextSeq 2000 (Sample Sheet v2)],MATCH('TSO500 DNA Loading'!G40,Index_sequences[i5 Index Name],0)),IF('TSO500 Booking'!$A$108="v1",INDEX(Index_sequences[i5 Bases for Sample Sheet iSeq, NovaSeq 6000 with v1.5 reagent kits, MiniSeq, NextSeq 500/550, HiSeq 3000/4000/X, NextSeq 2000 (Sample Sheet v1)],MATCH('TSO500 DNA Loading'!G40,Index_sequences[i5 Index Name],0)),"")),"")</f>
        <v>CCGGTTCCTA</v>
      </c>
      <c r="J40" s="51" t="str">
        <f t="shared" ca="1" si="0"/>
        <v>TSO500</v>
      </c>
    </row>
    <row r="41" spans="1:10" x14ac:dyDescent="0.25">
      <c r="A41" s="51">
        <f t="shared" ca="1" si="1"/>
        <v>21</v>
      </c>
      <c r="B41" s="51" t="str">
        <f ca="1">IFERROR(INDEX('TSO500 Script'!$BT$2:$BT$97,MATCH('TSO500 Script'!AB22,'TSO500 Script'!$C$2:$C$97,0)),"")</f>
        <v>CN_B2303974-003</v>
      </c>
      <c r="C41" s="51" t="str">
        <f ca="1">IFERROR(INDEX('TSO500 Booking'!$I$9:$I$104,MATCH('TSO500 Script'!AB22,'TSO500 Booking'!$J$9:$J$104,0)),"")</f>
        <v>PL2302738-02-01/E07</v>
      </c>
      <c r="D41" s="51" t="str">
        <f ca="1">IFERROR(INDEX('TSO500 Script'!$G$2:$G$97,MATCH('TSO500 Script'!AB22,'TSO500 Script'!$C$2:$C$97,0)),"")</f>
        <v>E7</v>
      </c>
      <c r="E41" s="51" t="str">
        <f ca="1">IFERROR(INDEX('TSO500 Script'!$BW$2:$BW$97,MATCH('TSO500 DNA Loading'!B41,'TSO500 Script'!$BT$2:$BT$97,0)),"")</f>
        <v>i7_UDP0149</v>
      </c>
      <c r="F41" s="51" t="str">
        <f ca="1">IFERROR(INDEX(Index_sequences[i7 Bases for Sample Sheet],MATCH('TSO500 DNA Loading'!E41,Index_sequences[i7 Index Name],0)),"")</f>
        <v>GATTCTGAAT</v>
      </c>
      <c r="G41" s="51" t="str">
        <f ca="1">IFERROR(INDEX('TSO500 Script'!$BY$2:$BY$97,MATCH('TSO500 DNA Loading'!B41,'TSO500 Script'!$BT$2:$BT$97,0)),"")</f>
        <v>i5_UDP0149</v>
      </c>
      <c r="H41" s="51" t="str">
        <f ca="1">IFERROR(IF('TSO500 Booking'!$A$108="v2",INDEX(Index_sequences[i5 Bases for Sample Sheet NovaSeq 6000 with v1.0 reagent kits, MiSeq, HiSeq 2000/2500, NextSeq 2000 (Sample Sheet v2)],MATCH('TSO500 DNA Loading'!G41,Index_sequences[i5 Index Name],0)),IF('TSO500 Booking'!$A$108="v1",INDEX(Index_sequences[i5 Bases for Sample Sheet iSeq, NovaSeq 6000 with v1.5 reagent kits, MiniSeq, NextSeq 500/550, HiSeq 3000/4000/X, NextSeq 2000 (Sample Sheet v1)],MATCH('TSO500 DNA Loading'!G41,Index_sequences[i5 Index Name],0)),"")),"")</f>
        <v>GTCCACCGCT</v>
      </c>
      <c r="J41" s="51" t="str">
        <f t="shared" ca="1" si="0"/>
        <v>TSO500</v>
      </c>
    </row>
    <row r="42" spans="1:10" x14ac:dyDescent="0.25">
      <c r="A42" s="51">
        <f t="shared" ca="1" si="1"/>
        <v>22</v>
      </c>
      <c r="B42" s="51" t="str">
        <f ca="1">IFERROR(INDEX('TSO500 Script'!$BT$2:$BT$97,MATCH('TSO500 Script'!AB23,'TSO500 Script'!$C$2:$C$97,0)),"")</f>
        <v>MF_B2303980-002</v>
      </c>
      <c r="C42" s="51" t="str">
        <f ca="1">IFERROR(INDEX('TSO500 Booking'!$I$9:$I$104,MATCH('TSO500 Script'!AB23,'TSO500 Booking'!$J$9:$J$104,0)),"")</f>
        <v>PL2302738-02-01/F07</v>
      </c>
      <c r="D42" s="51" t="str">
        <f ca="1">IFERROR(INDEX('TSO500 Script'!$G$2:$G$97,MATCH('TSO500 Script'!AB23,'TSO500 Script'!$C$2:$C$97,0)),"")</f>
        <v>F7</v>
      </c>
      <c r="E42" s="51" t="str">
        <f ca="1">IFERROR(INDEX('TSO500 Script'!$BW$2:$BW$97,MATCH('TSO500 DNA Loading'!B42,'TSO500 Script'!$BT$2:$BT$97,0)),"")</f>
        <v>i7_UDP0150</v>
      </c>
      <c r="F42" s="51" t="str">
        <f ca="1">IFERROR(INDEX(Index_sequences[i7 Bases for Sample Sheet],MATCH('TSO500 DNA Loading'!E42,Index_sequences[i7 Index Name],0)),"")</f>
        <v>TAGAGAATAC</v>
      </c>
      <c r="G42" s="51" t="str">
        <f ca="1">IFERROR(INDEX('TSO500 Script'!$BY$2:$BY$97,MATCH('TSO500 DNA Loading'!B42,'TSO500 Script'!$BT$2:$BT$97,0)),"")</f>
        <v>i5_UDP0150</v>
      </c>
      <c r="H42" s="51" t="str">
        <f ca="1">IFERROR(IF('TSO500 Booking'!$A$108="v2",INDEX(Index_sequences[i5 Bases for Sample Sheet NovaSeq 6000 with v1.0 reagent kits, MiSeq, HiSeq 2000/2500, NextSeq 2000 (Sample Sheet v2)],MATCH('TSO500 DNA Loading'!G42,Index_sequences[i5 Index Name],0)),IF('TSO500 Booking'!$A$108="v1",INDEX(Index_sequences[i5 Bases for Sample Sheet iSeq, NovaSeq 6000 with v1.5 reagent kits, MiniSeq, NextSeq 500/550, HiSeq 3000/4000/X, NextSeq 2000 (Sample Sheet v1)],MATCH('TSO500 DNA Loading'!G42,Index_sequences[i5 Index Name],0)),"")),"")</f>
        <v>CGAATCTATA</v>
      </c>
      <c r="J42" s="51" t="str">
        <f t="shared" ca="1" si="0"/>
        <v>TSO500</v>
      </c>
    </row>
    <row r="43" spans="1:10" x14ac:dyDescent="0.25">
      <c r="A43" s="51">
        <f t="shared" ca="1" si="1"/>
        <v>23</v>
      </c>
      <c r="B43" s="51" t="str">
        <f ca="1">IFERROR(INDEX('TSO500 Script'!$BT$2:$BT$97,MATCH('TSO500 Script'!AB24,'TSO500 Script'!$C$2:$C$97,0)),"")</f>
        <v>AP_B2304058-002</v>
      </c>
      <c r="C43" s="51" t="str">
        <f ca="1">IFERROR(INDEX('TSO500 Booking'!$I$9:$I$104,MATCH('TSO500 Script'!AB24,'TSO500 Booking'!$J$9:$J$104,0)),"")</f>
        <v>PL2302738-02-01/G07</v>
      </c>
      <c r="D43" s="51" t="str">
        <f ca="1">IFERROR(INDEX('TSO500 Script'!$G$2:$G$97,MATCH('TSO500 Script'!AB24,'TSO500 Script'!$C$2:$C$97,0)),"")</f>
        <v>G7</v>
      </c>
      <c r="E43" s="51" t="str">
        <f ca="1">IFERROR(INDEX('TSO500 Script'!$BW$2:$BW$97,MATCH('TSO500 DNA Loading'!B43,'TSO500 Script'!$BT$2:$BT$97,0)),"")</f>
        <v>i7_UDP0151</v>
      </c>
      <c r="F43" s="51" t="str">
        <f ca="1">IFERROR(INDEX(Index_sequences[i7 Bases for Sample Sheet],MATCH('TSO500 DNA Loading'!E43,Index_sequences[i7 Index Name],0)),"")</f>
        <v>TTGTATCAGG</v>
      </c>
      <c r="G43" s="51" t="str">
        <f ca="1">IFERROR(INDEX('TSO500 Script'!$BY$2:$BY$97,MATCH('TSO500 DNA Loading'!B43,'TSO500 Script'!$BT$2:$BT$97,0)),"")</f>
        <v>i5_UDP0151</v>
      </c>
      <c r="H43" s="51" t="str">
        <f ca="1">IFERROR(IF('TSO500 Booking'!$A$108="v2",INDEX(Index_sequences[i5 Bases for Sample Sheet NovaSeq 6000 with v1.0 reagent kits, MiSeq, HiSeq 2000/2500, NextSeq 2000 (Sample Sheet v2)],MATCH('TSO500 DNA Loading'!G43,Index_sequences[i5 Index Name],0)),IF('TSO500 Booking'!$A$108="v1",INDEX(Index_sequences[i5 Bases for Sample Sheet iSeq, NovaSeq 6000 with v1.5 reagent kits, MiniSeq, NextSeq 500/550, HiSeq 3000/4000/X, NextSeq 2000 (Sample Sheet v1)],MATCH('TSO500 DNA Loading'!G43,Index_sequences[i5 Index Name],0)),"")),"")</f>
        <v>TGGCCTCTGT</v>
      </c>
      <c r="J43" s="51" t="str">
        <f t="shared" ca="1" si="0"/>
        <v>TSO500</v>
      </c>
    </row>
    <row r="44" spans="1:10" x14ac:dyDescent="0.25">
      <c r="A44" s="51">
        <f t="shared" ca="1" si="1"/>
        <v>24</v>
      </c>
      <c r="B44" s="51" t="str">
        <f ca="1">IFERROR(INDEX('TSO500 Script'!$BT$2:$BT$97,MATCH('TSO500 Script'!AB25,'TSO500 Script'!$C$2:$C$97,0)),"")</f>
        <v>JP_B2304148-002</v>
      </c>
      <c r="C44" s="51" t="str">
        <f ca="1">IFERROR(INDEX('TSO500 Booking'!$I$9:$I$104,MATCH('TSO500 Script'!AB25,'TSO500 Booking'!$J$9:$J$104,0)),"")</f>
        <v>PL2302738-02-01/H07</v>
      </c>
      <c r="D44" s="51" t="str">
        <f ca="1">IFERROR(INDEX('TSO500 Script'!$G$2:$G$97,MATCH('TSO500 Script'!AB25,'TSO500 Script'!$C$2:$C$97,0)),"")</f>
        <v>H7</v>
      </c>
      <c r="E44" s="51" t="str">
        <f ca="1">IFERROR(INDEX('TSO500 Script'!$BW$2:$BW$97,MATCH('TSO500 DNA Loading'!B44,'TSO500 Script'!$BT$2:$BT$97,0)),"")</f>
        <v>i7_UDP0152</v>
      </c>
      <c r="F44" s="51" t="str">
        <f ca="1">IFERROR(INDEX(Index_sequences[i7 Bases for Sample Sheet],MATCH('TSO500 DNA Loading'!E44,Index_sequences[i7 Index Name],0)),"")</f>
        <v>CACAGCGGTC</v>
      </c>
      <c r="G44" s="51" t="str">
        <f ca="1">IFERROR(INDEX('TSO500 Script'!$BY$2:$BY$97,MATCH('TSO500 DNA Loading'!B44,'TSO500 Script'!$BT$2:$BT$97,0)),"")</f>
        <v>i5_UDP0152</v>
      </c>
      <c r="H44" s="51" t="str">
        <f ca="1">IFERROR(IF('TSO500 Booking'!$A$108="v2",INDEX(Index_sequences[i5 Bases for Sample Sheet NovaSeq 6000 with v1.0 reagent kits, MiSeq, HiSeq 2000/2500, NextSeq 2000 (Sample Sheet v2)],MATCH('TSO500 DNA Loading'!G44,Index_sequences[i5 Index Name],0)),IF('TSO500 Booking'!$A$108="v1",INDEX(Index_sequences[i5 Bases for Sample Sheet iSeq, NovaSeq 6000 with v1.5 reagent kits, MiniSeq, NextSeq 500/550, HiSeq 3000/4000/X, NextSeq 2000 (Sample Sheet v1)],MATCH('TSO500 DNA Loading'!G44,Index_sequences[i5 Index Name],0)),"")),"")</f>
        <v>CAATAGGAAT</v>
      </c>
      <c r="J44" s="51" t="str">
        <f t="shared" ca="1" si="0"/>
        <v>TSO500</v>
      </c>
    </row>
    <row r="45" spans="1:10" x14ac:dyDescent="0.25">
      <c r="A45" s="51">
        <f t="shared" ca="1" si="1"/>
        <v>25</v>
      </c>
      <c r="B45" s="51" t="str">
        <f ca="1">IFERROR(INDEX('TSO500 Script'!$BT$2:$BT$97,MATCH('TSO500 Script'!AB26,'TSO500 Script'!$C$2:$C$97,0)),"")</f>
        <v>JC_B2304149-002</v>
      </c>
      <c r="C45" s="51" t="str">
        <f ca="1">IFERROR(INDEX('TSO500 Booking'!$I$9:$I$104,MATCH('TSO500 Script'!AB26,'TSO500 Booking'!$J$9:$J$104,0)),"")</f>
        <v>PL2302738-02-01/A08</v>
      </c>
      <c r="D45" s="51" t="str">
        <f ca="1">IFERROR(INDEX('TSO500 Script'!$G$2:$G$97,MATCH('TSO500 Script'!AB26,'TSO500 Script'!$C$2:$C$97,0)),"")</f>
        <v>A8</v>
      </c>
      <c r="E45" s="51" t="str">
        <f ca="1">IFERROR(INDEX('TSO500 Script'!$BW$2:$BW$97,MATCH('TSO500 DNA Loading'!B45,'TSO500 Script'!$BT$2:$BT$97,0)),"")</f>
        <v>i7_UDP0153</v>
      </c>
      <c r="F45" s="51" t="str">
        <f ca="1">IFERROR(INDEX(Index_sequences[i7 Bases for Sample Sheet],MATCH('TSO500 DNA Loading'!E45,Index_sequences[i7 Index Name],0)),"")</f>
        <v>CCACGCTGAA</v>
      </c>
      <c r="G45" s="51" t="str">
        <f ca="1">IFERROR(INDEX('TSO500 Script'!$BY$2:$BY$97,MATCH('TSO500 DNA Loading'!B45,'TSO500 Script'!$BT$2:$BT$97,0)),"")</f>
        <v>i5_UDP0153</v>
      </c>
      <c r="H45" s="51" t="str">
        <f ca="1">IFERROR(IF('TSO500 Booking'!$A$108="v2",INDEX(Index_sequences[i5 Bases for Sample Sheet NovaSeq 6000 with v1.0 reagent kits, MiSeq, HiSeq 2000/2500, NextSeq 2000 (Sample Sheet v2)],MATCH('TSO500 DNA Loading'!G45,Index_sequences[i5 Index Name],0)),IF('TSO500 Booking'!$A$108="v1",INDEX(Index_sequences[i5 Bases for Sample Sheet iSeq, NovaSeq 6000 with v1.5 reagent kits, MiniSeq, NextSeq 500/550, HiSeq 3000/4000/X, NextSeq 2000 (Sample Sheet v1)],MATCH('TSO500 DNA Loading'!G45,Index_sequences[i5 Index Name],0)),"")),"")</f>
        <v>CTGAGGAATA</v>
      </c>
      <c r="J45" s="51" t="str">
        <f t="shared" ca="1" si="0"/>
        <v>TSO500</v>
      </c>
    </row>
    <row r="46" spans="1:10" x14ac:dyDescent="0.25">
      <c r="A46" s="51">
        <f t="shared" ca="1" si="1"/>
        <v>26</v>
      </c>
      <c r="B46" s="51" t="str">
        <f ca="1">IFERROR(INDEX('TSO500 Script'!$BT$2:$BT$97,MATCH('TSO500 Script'!AB27,'TSO500 Script'!$C$2:$C$97,0)),"")</f>
        <v>EP_B2304437-003</v>
      </c>
      <c r="C46" s="51" t="str">
        <f ca="1">IFERROR(INDEX('TSO500 Booking'!$I$9:$I$104,MATCH('TSO500 Script'!AB27,'TSO500 Booking'!$J$9:$J$104,0)),"")</f>
        <v>PL2302738-02-01/B08</v>
      </c>
      <c r="D46" s="51" t="str">
        <f ca="1">IFERROR(INDEX('TSO500 Script'!$G$2:$G$97,MATCH('TSO500 Script'!AB27,'TSO500 Script'!$C$2:$C$97,0)),"")</f>
        <v>B8</v>
      </c>
      <c r="E46" s="51" t="str">
        <f ca="1">IFERROR(INDEX('TSO500 Script'!$BW$2:$BW$97,MATCH('TSO500 DNA Loading'!B46,'TSO500 Script'!$BT$2:$BT$97,0)),"")</f>
        <v>i7_UDP0154</v>
      </c>
      <c r="F46" s="51" t="str">
        <f ca="1">IFERROR(INDEX(Index_sequences[i7 Bases for Sample Sheet],MATCH('TSO500 DNA Loading'!E46,Index_sequences[i7 Index Name],0)),"")</f>
        <v>GTTCGGAGTT</v>
      </c>
      <c r="G46" s="51" t="str">
        <f ca="1">IFERROR(INDEX('TSO500 Script'!$BY$2:$BY$97,MATCH('TSO500 DNA Loading'!B46,'TSO500 Script'!$BT$2:$BT$97,0)),"")</f>
        <v>i5_UDP0154</v>
      </c>
      <c r="H46" s="51" t="str">
        <f ca="1">IFERROR(IF('TSO500 Booking'!$A$108="v2",INDEX(Index_sequences[i5 Bases for Sample Sheet NovaSeq 6000 with v1.0 reagent kits, MiSeq, HiSeq 2000/2500, NextSeq 2000 (Sample Sheet v2)],MATCH('TSO500 DNA Loading'!G46,Index_sequences[i5 Index Name],0)),IF('TSO500 Booking'!$A$108="v1",INDEX(Index_sequences[i5 Bases for Sample Sheet iSeq, NovaSeq 6000 with v1.5 reagent kits, MiniSeq, NextSeq 500/550, HiSeq 3000/4000/X, NextSeq 2000 (Sample Sheet v1)],MATCH('TSO500 DNA Loading'!G46,Index_sequences[i5 Index Name],0)),"")),"")</f>
        <v>TCAGAAGGCG</v>
      </c>
      <c r="J46" s="51" t="str">
        <f t="shared" ca="1" si="0"/>
        <v>TSO500</v>
      </c>
    </row>
    <row r="47" spans="1:10" x14ac:dyDescent="0.25">
      <c r="A47" s="51">
        <f t="shared" ca="1" si="1"/>
        <v>27</v>
      </c>
      <c r="B47" s="51" t="str">
        <f ca="1">IFERROR(INDEX('TSO500 Script'!$BT$2:$BT$97,MATCH('TSO500 Script'!AB28,'TSO500 Script'!$C$2:$C$97,0)),"")</f>
        <v>AG_B2304609-004</v>
      </c>
      <c r="C47" s="51" t="str">
        <f ca="1">IFERROR(INDEX('TSO500 Booking'!$I$9:$I$104,MATCH('TSO500 Script'!AB28,'TSO500 Booking'!$J$9:$J$104,0)),"")</f>
        <v>PL2302738-02-01/C08</v>
      </c>
      <c r="D47" s="51" t="str">
        <f ca="1">IFERROR(INDEX('TSO500 Script'!$G$2:$G$97,MATCH('TSO500 Script'!AB28,'TSO500 Script'!$C$2:$C$97,0)),"")</f>
        <v>C8</v>
      </c>
      <c r="E47" s="51" t="str">
        <f ca="1">IFERROR(INDEX('TSO500 Script'!$BW$2:$BW$97,MATCH('TSO500 DNA Loading'!B47,'TSO500 Script'!$BT$2:$BT$97,0)),"")</f>
        <v>i7_UDP0155</v>
      </c>
      <c r="F47" s="51" t="str">
        <f ca="1">IFERROR(INDEX(Index_sequences[i7 Bases for Sample Sheet],MATCH('TSO500 DNA Loading'!E47,Index_sequences[i7 Index Name],0)),"")</f>
        <v>ATAGCGGAAT</v>
      </c>
      <c r="G47" s="51" t="str">
        <f ca="1">IFERROR(INDEX('TSO500 Script'!$BY$2:$BY$97,MATCH('TSO500 DNA Loading'!B47,'TSO500 Script'!$BT$2:$BT$97,0)),"")</f>
        <v>i5_UDP0155</v>
      </c>
      <c r="H47" s="51" t="str">
        <f ca="1">IFERROR(IF('TSO500 Booking'!$A$108="v2",INDEX(Index_sequences[i5 Bases for Sample Sheet NovaSeq 6000 with v1.0 reagent kits, MiSeq, HiSeq 2000/2500, NextSeq 2000 (Sample Sheet v2)],MATCH('TSO500 DNA Loading'!G47,Index_sequences[i5 Index Name],0)),IF('TSO500 Booking'!$A$108="v1",INDEX(Index_sequences[i5 Bases for Sample Sheet iSeq, NovaSeq 6000 with v1.5 reagent kits, MiniSeq, NextSeq 500/550, HiSeq 3000/4000/X, NextSeq 2000 (Sample Sheet v1)],MATCH('TSO500 DNA Loading'!G47,Index_sequences[i5 Index Name],0)),"")),"")</f>
        <v>TACTCTGCGC</v>
      </c>
      <c r="J47" s="51" t="str">
        <f t="shared" ca="1" si="0"/>
        <v>TSO500</v>
      </c>
    </row>
    <row r="48" spans="1:10" x14ac:dyDescent="0.25">
      <c r="A48" s="51">
        <f t="shared" ca="1" si="1"/>
        <v>28</v>
      </c>
      <c r="B48" s="51" t="str">
        <f ca="1">IFERROR(INDEX('TSO500 Script'!$BT$2:$BT$97,MATCH('TSO500 Script'!AB29,'TSO500 Script'!$C$2:$C$97,0)),"")</f>
        <v>CW_B2304845-003</v>
      </c>
      <c r="C48" s="51" t="str">
        <f ca="1">IFERROR(INDEX('TSO500 Booking'!$I$9:$I$104,MATCH('TSO500 Script'!AB29,'TSO500 Booking'!$J$9:$J$104,0)),"")</f>
        <v>PL2302738-02-01/D08</v>
      </c>
      <c r="D48" s="51" t="str">
        <f ca="1">IFERROR(INDEX('TSO500 Script'!$G$2:$G$97,MATCH('TSO500 Script'!AB29,'TSO500 Script'!$C$2:$C$97,0)),"")</f>
        <v>D8</v>
      </c>
      <c r="E48" s="51" t="str">
        <f ca="1">IFERROR(INDEX('TSO500 Script'!$BW$2:$BW$97,MATCH('TSO500 DNA Loading'!B48,'TSO500 Script'!$BT$2:$BT$97,0)),"")</f>
        <v>i7_UDP0156</v>
      </c>
      <c r="F48" s="51" t="str">
        <f ca="1">IFERROR(INDEX(Index_sequences[i7 Bases for Sample Sheet],MATCH('TSO500 DNA Loading'!E48,Index_sequences[i7 Index Name],0)),"")</f>
        <v>GCAATATTCA</v>
      </c>
      <c r="G48" s="51" t="str">
        <f ca="1">IFERROR(INDEX('TSO500 Script'!$BY$2:$BY$97,MATCH('TSO500 DNA Loading'!B48,'TSO500 Script'!$BT$2:$BT$97,0)),"")</f>
        <v>i5_UDP0156</v>
      </c>
      <c r="H48" s="51" t="str">
        <f ca="1">IFERROR(IF('TSO500 Booking'!$A$108="v2",INDEX(Index_sequences[i5 Bases for Sample Sheet NovaSeq 6000 with v1.0 reagent kits, MiSeq, HiSeq 2000/2500, NextSeq 2000 (Sample Sheet v2)],MATCH('TSO500 DNA Loading'!G48,Index_sequences[i5 Index Name],0)),IF('TSO500 Booking'!$A$108="v1",INDEX(Index_sequences[i5 Bases for Sample Sheet iSeq, NovaSeq 6000 with v1.5 reagent kits, MiniSeq, NextSeq 500/550, HiSeq 3000/4000/X, NextSeq 2000 (Sample Sheet v1)],MATCH('TSO500 DNA Loading'!G48,Index_sequences[i5 Index Name],0)),"")),"")</f>
        <v>AATTGGCGCC</v>
      </c>
      <c r="J48" s="51" t="str">
        <f t="shared" ca="1" si="0"/>
        <v>TSO500</v>
      </c>
    </row>
    <row r="49" spans="1:10" x14ac:dyDescent="0.25">
      <c r="A49" s="51">
        <f t="shared" ca="1" si="1"/>
        <v>29</v>
      </c>
      <c r="B49" s="51" t="str">
        <f ca="1">IFERROR(INDEX('TSO500 Script'!$BT$2:$BT$97,MATCH('TSO500 Script'!AB30,'TSO500 Script'!$C$2:$C$97,0)),"")</f>
        <v>FL_B2304848-002</v>
      </c>
      <c r="C49" s="51" t="str">
        <f ca="1">IFERROR(INDEX('TSO500 Booking'!$I$9:$I$104,MATCH('TSO500 Script'!AB30,'TSO500 Booking'!$J$9:$J$104,0)),"")</f>
        <v>PL2302738-02-01/E08</v>
      </c>
      <c r="D49" s="51" t="str">
        <f ca="1">IFERROR(INDEX('TSO500 Script'!$G$2:$G$97,MATCH('TSO500 Script'!AB30,'TSO500 Script'!$C$2:$C$97,0)),"")</f>
        <v>E8</v>
      </c>
      <c r="E49" s="51" t="str">
        <f ca="1">IFERROR(INDEX('TSO500 Script'!$BW$2:$BW$97,MATCH('TSO500 DNA Loading'!B49,'TSO500 Script'!$BT$2:$BT$97,0)),"")</f>
        <v>i7_UDP0157</v>
      </c>
      <c r="F49" s="51" t="str">
        <f ca="1">IFERROR(INDEX(Index_sequences[i7 Bases for Sample Sheet],MATCH('TSO500 DNA Loading'!E49,Index_sequences[i7 Index Name],0)),"")</f>
        <v>CTAGATTGCG</v>
      </c>
      <c r="G49" s="51" t="str">
        <f ca="1">IFERROR(INDEX('TSO500 Script'!$BY$2:$BY$97,MATCH('TSO500 DNA Loading'!B49,'TSO500 Script'!$BT$2:$BT$97,0)),"")</f>
        <v>i5_UDP0157</v>
      </c>
      <c r="H49" s="51" t="str">
        <f ca="1">IFERROR(IF('TSO500 Booking'!$A$108="v2",INDEX(Index_sequences[i5 Bases for Sample Sheet NovaSeq 6000 with v1.0 reagent kits, MiSeq, HiSeq 2000/2500, NextSeq 2000 (Sample Sheet v2)],MATCH('TSO500 DNA Loading'!G49,Index_sequences[i5 Index Name],0)),IF('TSO500 Booking'!$A$108="v1",INDEX(Index_sequences[i5 Bases for Sample Sheet iSeq, NovaSeq 6000 with v1.5 reagent kits, MiniSeq, NextSeq 500/550, HiSeq 3000/4000/X, NextSeq 2000 (Sample Sheet v1)],MATCH('TSO500 DNA Loading'!G49,Index_sequences[i5 Index Name],0)),"")),"")</f>
        <v>CGCCATATCT</v>
      </c>
      <c r="J49" s="51" t="str">
        <f t="shared" ca="1" si="0"/>
        <v>TSO500</v>
      </c>
    </row>
    <row r="50" spans="1:10" x14ac:dyDescent="0.25">
      <c r="A50" s="51">
        <f t="shared" ca="1" si="1"/>
        <v>30</v>
      </c>
      <c r="B50" s="51" t="str">
        <f ca="1">IFERROR(INDEX('TSO500 Script'!$BT$2:$BT$97,MATCH('TSO500 Script'!AB31,'TSO500 Script'!$C$2:$C$97,0)),"")</f>
        <v>JF_B2304852-002</v>
      </c>
      <c r="C50" s="51" t="str">
        <f ca="1">IFERROR(INDEX('TSO500 Booking'!$I$9:$I$104,MATCH('TSO500 Script'!AB31,'TSO500 Booking'!$J$9:$J$104,0)),"")</f>
        <v>PL2302738-02-01/F08</v>
      </c>
      <c r="D50" s="51" t="str">
        <f ca="1">IFERROR(INDEX('TSO500 Script'!$G$2:$G$97,MATCH('TSO500 Script'!AB31,'TSO500 Script'!$C$2:$C$97,0)),"")</f>
        <v>F8</v>
      </c>
      <c r="E50" s="51" t="str">
        <f ca="1">IFERROR(INDEX('TSO500 Script'!$BW$2:$BW$97,MATCH('TSO500 DNA Loading'!B50,'TSO500 Script'!$BT$2:$BT$97,0)),"")</f>
        <v>i7_UDP0158</v>
      </c>
      <c r="F50" s="51" t="str">
        <f ca="1">IFERROR(INDEX(Index_sequences[i7 Bases for Sample Sheet],MATCH('TSO500 DNA Loading'!E50,Index_sequences[i7 Index Name],0)),"")</f>
        <v>CGATGCGGTT</v>
      </c>
      <c r="G50" s="51" t="str">
        <f ca="1">IFERROR(INDEX('TSO500 Script'!$BY$2:$BY$97,MATCH('TSO500 DNA Loading'!B50,'TSO500 Script'!$BT$2:$BT$97,0)),"")</f>
        <v>i5_UDP0158</v>
      </c>
      <c r="H50" s="51" t="str">
        <f ca="1">IFERROR(IF('TSO500 Booking'!$A$108="v2",INDEX(Index_sequences[i5 Bases for Sample Sheet NovaSeq 6000 with v1.0 reagent kits, MiSeq, HiSeq 2000/2500, NextSeq 2000 (Sample Sheet v2)],MATCH('TSO500 DNA Loading'!G50,Index_sequences[i5 Index Name],0)),IF('TSO500 Booking'!$A$108="v1",INDEX(Index_sequences[i5 Bases for Sample Sheet iSeq, NovaSeq 6000 with v1.5 reagent kits, MiniSeq, NextSeq 500/550, HiSeq 3000/4000/X, NextSeq 2000 (Sample Sheet v1)],MATCH('TSO500 DNA Loading'!G50,Index_sequences[i5 Index Name],0)),"")),"")</f>
        <v>ACCAAGCAGG</v>
      </c>
      <c r="J50" s="51" t="str">
        <f t="shared" ca="1" si="0"/>
        <v>TSO500</v>
      </c>
    </row>
    <row r="51" spans="1:10" x14ac:dyDescent="0.25">
      <c r="A51" s="51">
        <f t="shared" ca="1" si="1"/>
        <v>31</v>
      </c>
      <c r="B51" s="51" t="str">
        <f ca="1">IFERROR(INDEX('TSO500 Script'!$BT$2:$BT$97,MATCH('TSO500 Script'!AB32,'TSO500 Script'!$C$2:$C$97,0)),"")</f>
        <v>LS_B2304853-002</v>
      </c>
      <c r="C51" s="51" t="str">
        <f ca="1">IFERROR(INDEX('TSO500 Booking'!$I$9:$I$104,MATCH('TSO500 Script'!AB32,'TSO500 Booking'!$J$9:$J$104,0)),"")</f>
        <v>PL2302738-02-01/G08</v>
      </c>
      <c r="D51" s="51" t="str">
        <f ca="1">IFERROR(INDEX('TSO500 Script'!$G$2:$G$97,MATCH('TSO500 Script'!AB32,'TSO500 Script'!$C$2:$C$97,0)),"")</f>
        <v>G8</v>
      </c>
      <c r="E51" s="51" t="str">
        <f ca="1">IFERROR(INDEX('TSO500 Script'!$BW$2:$BW$97,MATCH('TSO500 DNA Loading'!B51,'TSO500 Script'!$BT$2:$BT$97,0)),"")</f>
        <v>i7_UDP0159</v>
      </c>
      <c r="F51" s="51" t="str">
        <f ca="1">IFERROR(INDEX(Index_sequences[i7 Bases for Sample Sheet],MATCH('TSO500 DNA Loading'!E51,Index_sequences[i7 Index Name],0)),"")</f>
        <v>TCCGGACTAG</v>
      </c>
      <c r="G51" s="51" t="str">
        <f ca="1">IFERROR(INDEX('TSO500 Script'!$BY$2:$BY$97,MATCH('TSO500 DNA Loading'!B51,'TSO500 Script'!$BT$2:$BT$97,0)),"")</f>
        <v>i5_UDP0159</v>
      </c>
      <c r="H51" s="51" t="str">
        <f ca="1">IFERROR(IF('TSO500 Booking'!$A$108="v2",INDEX(Index_sequences[i5 Bases for Sample Sheet NovaSeq 6000 with v1.0 reagent kits, MiSeq, HiSeq 2000/2500, NextSeq 2000 (Sample Sheet v2)],MATCH('TSO500 DNA Loading'!G51,Index_sequences[i5 Index Name],0)),IF('TSO500 Booking'!$A$108="v1",INDEX(Index_sequences[i5 Bases for Sample Sheet iSeq, NovaSeq 6000 with v1.5 reagent kits, MiniSeq, NextSeq 500/550, HiSeq 3000/4000/X, NextSeq 2000 (Sample Sheet v1)],MATCH('TSO500 DNA Loading'!G51,Index_sequences[i5 Index Name],0)),"")),"")</f>
        <v>ATTGTTCGTC</v>
      </c>
      <c r="J51" s="51" t="str">
        <f t="shared" ca="1" si="0"/>
        <v>TSO500</v>
      </c>
    </row>
    <row r="52" spans="1:10" x14ac:dyDescent="0.25">
      <c r="A52" s="51">
        <f t="shared" ca="1" si="1"/>
        <v>32</v>
      </c>
      <c r="B52" s="51" t="str">
        <f ca="1">IFERROR(INDEX('TSO500 Script'!$BT$2:$BT$97,MATCH('TSO500 Script'!AB33,'TSO500 Script'!$C$2:$C$97,0)),"")</f>
        <v>KP_B2304856-002</v>
      </c>
      <c r="C52" s="51" t="str">
        <f ca="1">IFERROR(INDEX('TSO500 Booking'!$I$9:$I$104,MATCH('TSO500 Script'!AB33,'TSO500 Booking'!$J$9:$J$104,0)),"")</f>
        <v>PL2302738-02-01/H08</v>
      </c>
      <c r="D52" s="51" t="str">
        <f ca="1">IFERROR(INDEX('TSO500 Script'!$G$2:$G$97,MATCH('TSO500 Script'!AB33,'TSO500 Script'!$C$2:$C$97,0)),"")</f>
        <v>H8</v>
      </c>
      <c r="E52" s="51" t="str">
        <f ca="1">IFERROR(INDEX('TSO500 Script'!$BW$2:$BW$97,MATCH('TSO500 DNA Loading'!B52,'TSO500 Script'!$BT$2:$BT$97,0)),"")</f>
        <v>i7_UDP0160</v>
      </c>
      <c r="F52" s="51" t="str">
        <f ca="1">IFERROR(INDEX(Index_sequences[i7 Bases for Sample Sheet],MATCH('TSO500 DNA Loading'!E52,Index_sequences[i7 Index Name],0)),"")</f>
        <v>GTGACGGAGC</v>
      </c>
      <c r="G52" s="51" t="str">
        <f ca="1">IFERROR(INDEX('TSO500 Script'!$BY$2:$BY$97,MATCH('TSO500 DNA Loading'!B52,'TSO500 Script'!$BT$2:$BT$97,0)),"")</f>
        <v>i5_UDP0160</v>
      </c>
      <c r="H52" s="51" t="str">
        <f ca="1">IFERROR(IF('TSO500 Booking'!$A$108="v2",INDEX(Index_sequences[i5 Bases for Sample Sheet NovaSeq 6000 with v1.0 reagent kits, MiSeq, HiSeq 2000/2500, NextSeq 2000 (Sample Sheet v2)],MATCH('TSO500 DNA Loading'!G52,Index_sequences[i5 Index Name],0)),IF('TSO500 Booking'!$A$108="v1",INDEX(Index_sequences[i5 Bases for Sample Sheet iSeq, NovaSeq 6000 with v1.5 reagent kits, MiniSeq, NextSeq 500/550, HiSeq 3000/4000/X, NextSeq 2000 (Sample Sheet v1)],MATCH('TSO500 DNA Loading'!G52,Index_sequences[i5 Index Name],0)),"")),"")</f>
        <v>TGGACCGCCA</v>
      </c>
      <c r="J52" s="51" t="str">
        <f t="shared" ca="1" si="0"/>
        <v>TSO500</v>
      </c>
    </row>
    <row r="53" spans="1:10" x14ac:dyDescent="0.25">
      <c r="A53" s="51" t="str">
        <f t="shared" ca="1" si="1"/>
        <v/>
      </c>
      <c r="B53" s="51" t="str">
        <f ca="1">IFERROR(INDEX('TSO500 Script'!$BT$2:$BT$97,MATCH('TSO500 Script'!AB34,'TSO500 Script'!$C$2:$C$97,0)),"")</f>
        <v/>
      </c>
      <c r="C53" s="51" t="str">
        <f ca="1">IFERROR(INDEX('TSO500 Booking'!$I$9:$I$104,MATCH('TSO500 Script'!AB34,'TSO500 Booking'!$J$9:$J$104,0)),"")</f>
        <v/>
      </c>
      <c r="D53" s="51" t="str">
        <f ca="1">IFERROR(INDEX('TSO500 Script'!$G$2:$G$97,MATCH('TSO500 Script'!AB34,'TSO500 Script'!$C$2:$C$97,0)),"")</f>
        <v/>
      </c>
      <c r="E53" s="51" t="str">
        <f ca="1">IFERROR(INDEX('TSO500 Script'!$BW$2:$BW$97,MATCH('TSO500 DNA Loading'!B53,'TSO500 Script'!$BT$2:$BT$97,0)),"")</f>
        <v/>
      </c>
      <c r="F53" s="51" t="str">
        <f ca="1">IFERROR(INDEX(Index_sequences[i7 Bases for Sample Sheet],MATCH('TSO500 DNA Loading'!E53,Index_sequences[i7 Index Name],0)),"")</f>
        <v/>
      </c>
      <c r="G53" s="51" t="str">
        <f ca="1">IFERROR(INDEX('TSO500 Script'!$BY$2:$BY$97,MATCH('TSO500 DNA Loading'!B53,'TSO500 Script'!$BT$2:$BT$97,0)),"")</f>
        <v/>
      </c>
      <c r="H53" s="51" t="str">
        <f ca="1">IFERROR(IF('TSO500 Booking'!$A$108="v2",INDEX(Index_sequences[i5 Bases for Sample Sheet NovaSeq 6000 with v1.0 reagent kits, MiSeq, HiSeq 2000/2500, NextSeq 2000 (Sample Sheet v2)],MATCH('TSO500 DNA Loading'!G53,Index_sequences[i5 Index Name],0)),IF('TSO500 Booking'!$A$108="v1",INDEX(Index_sequences[i5 Bases for Sample Sheet iSeq, NovaSeq 6000 with v1.5 reagent kits, MiniSeq, NextSeq 500/550, HiSeq 3000/4000/X, NextSeq 2000 (Sample Sheet v1)],MATCH('TSO500 DNA Loading'!G53,Index_sequences[i5 Index Name],0)),"")),"")</f>
        <v/>
      </c>
      <c r="J53" s="51" t="str">
        <f t="shared" ca="1" si="0"/>
        <v/>
      </c>
    </row>
    <row r="54" spans="1:10" x14ac:dyDescent="0.25">
      <c r="A54" s="51" t="str">
        <f t="shared" ca="1" si="1"/>
        <v/>
      </c>
      <c r="B54" s="51" t="str">
        <f ca="1">IFERROR(INDEX('TSO500 Script'!$BT$2:$BT$97,MATCH('TSO500 Script'!AB35,'TSO500 Script'!$C$2:$C$97,0)),"")</f>
        <v/>
      </c>
      <c r="C54" s="51" t="str">
        <f ca="1">IFERROR(INDEX('TSO500 Booking'!$I$9:$I$104,MATCH('TSO500 Script'!AB35,'TSO500 Booking'!$J$9:$J$104,0)),"")</f>
        <v/>
      </c>
      <c r="D54" s="51" t="str">
        <f ca="1">IFERROR(INDEX('TSO500 Script'!$G$2:$G$97,MATCH('TSO500 Script'!AB35,'TSO500 Script'!$C$2:$C$97,0)),"")</f>
        <v/>
      </c>
      <c r="E54" s="51" t="str">
        <f ca="1">IFERROR(INDEX('TSO500 Script'!$BW$2:$BW$97,MATCH('TSO500 DNA Loading'!B54,'TSO500 Script'!$BT$2:$BT$97,0)),"")</f>
        <v/>
      </c>
      <c r="F54" s="51" t="str">
        <f ca="1">IFERROR(INDEX(Index_sequences[i7 Bases for Sample Sheet],MATCH('TSO500 DNA Loading'!E54,Index_sequences[i7 Index Name],0)),"")</f>
        <v/>
      </c>
      <c r="G54" s="51" t="str">
        <f ca="1">IFERROR(INDEX('TSO500 Script'!$BY$2:$BY$97,MATCH('TSO500 DNA Loading'!B54,'TSO500 Script'!$BT$2:$BT$97,0)),"")</f>
        <v/>
      </c>
      <c r="H54" s="51" t="str">
        <f ca="1">IFERROR(IF('TSO500 Booking'!$A$108="v2",INDEX(Index_sequences[i5 Bases for Sample Sheet NovaSeq 6000 with v1.0 reagent kits, MiSeq, HiSeq 2000/2500, NextSeq 2000 (Sample Sheet v2)],MATCH('TSO500 DNA Loading'!G54,Index_sequences[i5 Index Name],0)),IF('TSO500 Booking'!$A$108="v1",INDEX(Index_sequences[i5 Bases for Sample Sheet iSeq, NovaSeq 6000 with v1.5 reagent kits, MiniSeq, NextSeq 500/550, HiSeq 3000/4000/X, NextSeq 2000 (Sample Sheet v1)],MATCH('TSO500 DNA Loading'!G54,Index_sequences[i5 Index Name],0)),"")),"")</f>
        <v/>
      </c>
      <c r="J54" s="51" t="str">
        <f t="shared" ca="1" si="0"/>
        <v/>
      </c>
    </row>
    <row r="55" spans="1:10" x14ac:dyDescent="0.25">
      <c r="A55" s="51" t="str">
        <f t="shared" ca="1" si="1"/>
        <v/>
      </c>
      <c r="B55" s="51" t="str">
        <f ca="1">IFERROR(INDEX('TSO500 Script'!$BT$2:$BT$97,MATCH('TSO500 Script'!AB36,'TSO500 Script'!$C$2:$C$97,0)),"")</f>
        <v/>
      </c>
      <c r="C55" s="51" t="str">
        <f ca="1">IFERROR(INDEX('TSO500 Booking'!$I$9:$I$104,MATCH('TSO500 Script'!AB36,'TSO500 Booking'!$J$9:$J$104,0)),"")</f>
        <v/>
      </c>
      <c r="D55" s="51" t="str">
        <f ca="1">IFERROR(INDEX('TSO500 Script'!$G$2:$G$97,MATCH('TSO500 Script'!AB36,'TSO500 Script'!$C$2:$C$97,0)),"")</f>
        <v/>
      </c>
      <c r="E55" s="51" t="str">
        <f ca="1">IFERROR(INDEX('TSO500 Script'!$BW$2:$BW$97,MATCH('TSO500 DNA Loading'!B55,'TSO500 Script'!$BT$2:$BT$97,0)),"")</f>
        <v/>
      </c>
      <c r="F55" s="51" t="str">
        <f ca="1">IFERROR(INDEX(Index_sequences[i7 Bases for Sample Sheet],MATCH('TSO500 DNA Loading'!E55,Index_sequences[i7 Index Name],0)),"")</f>
        <v/>
      </c>
      <c r="G55" s="51" t="str">
        <f ca="1">IFERROR(INDEX('TSO500 Script'!$BY$2:$BY$97,MATCH('TSO500 DNA Loading'!B55,'TSO500 Script'!$BT$2:$BT$97,0)),"")</f>
        <v/>
      </c>
      <c r="H55" s="51" t="str">
        <f ca="1">IFERROR(IF('TSO500 Booking'!$A$108="v2",INDEX(Index_sequences[i5 Bases for Sample Sheet NovaSeq 6000 with v1.0 reagent kits, MiSeq, HiSeq 2000/2500, NextSeq 2000 (Sample Sheet v2)],MATCH('TSO500 DNA Loading'!G55,Index_sequences[i5 Index Name],0)),IF('TSO500 Booking'!$A$108="v1",INDEX(Index_sequences[i5 Bases for Sample Sheet iSeq, NovaSeq 6000 with v1.5 reagent kits, MiniSeq, NextSeq 500/550, HiSeq 3000/4000/X, NextSeq 2000 (Sample Sheet v1)],MATCH('TSO500 DNA Loading'!G55,Index_sequences[i5 Index Name],0)),"")),"")</f>
        <v/>
      </c>
      <c r="J55" s="51" t="str">
        <f t="shared" ca="1" si="0"/>
        <v/>
      </c>
    </row>
    <row r="56" spans="1:10" x14ac:dyDescent="0.25">
      <c r="A56" s="51" t="str">
        <f t="shared" ca="1" si="1"/>
        <v/>
      </c>
      <c r="B56" s="51" t="str">
        <f ca="1">IFERROR(INDEX('TSO500 Script'!$BT$2:$BT$97,MATCH('TSO500 Script'!AB37,'TSO500 Script'!$C$2:$C$97,0)),"")</f>
        <v/>
      </c>
      <c r="C56" s="51" t="str">
        <f ca="1">IFERROR(INDEX('TSO500 Booking'!$I$9:$I$104,MATCH('TSO500 Script'!AB37,'TSO500 Booking'!$J$9:$J$104,0)),"")</f>
        <v/>
      </c>
      <c r="D56" s="51" t="str">
        <f ca="1">IFERROR(INDEX('TSO500 Script'!$G$2:$G$97,MATCH('TSO500 Script'!AB37,'TSO500 Script'!$C$2:$C$97,0)),"")</f>
        <v/>
      </c>
      <c r="E56" s="51" t="str">
        <f ca="1">IFERROR(INDEX('TSO500 Script'!$BW$2:$BW$97,MATCH('TSO500 DNA Loading'!B56,'TSO500 Script'!$BT$2:$BT$97,0)),"")</f>
        <v/>
      </c>
      <c r="F56" s="51" t="str">
        <f ca="1">IFERROR(INDEX(Index_sequences[i7 Bases for Sample Sheet],MATCH('TSO500 DNA Loading'!E56,Index_sequences[i7 Index Name],0)),"")</f>
        <v/>
      </c>
      <c r="G56" s="51" t="str">
        <f ca="1">IFERROR(INDEX('TSO500 Script'!$BY$2:$BY$97,MATCH('TSO500 DNA Loading'!B56,'TSO500 Script'!$BT$2:$BT$97,0)),"")</f>
        <v/>
      </c>
      <c r="H56" s="51" t="str">
        <f ca="1">IFERROR(IF('TSO500 Booking'!$A$108="v2",INDEX(Index_sequences[i5 Bases for Sample Sheet NovaSeq 6000 with v1.0 reagent kits, MiSeq, HiSeq 2000/2500, NextSeq 2000 (Sample Sheet v2)],MATCH('TSO500 DNA Loading'!G56,Index_sequences[i5 Index Name],0)),IF('TSO500 Booking'!$A$108="v1",INDEX(Index_sequences[i5 Bases for Sample Sheet iSeq, NovaSeq 6000 with v1.5 reagent kits, MiniSeq, NextSeq 500/550, HiSeq 3000/4000/X, NextSeq 2000 (Sample Sheet v1)],MATCH('TSO500 DNA Loading'!G56,Index_sequences[i5 Index Name],0)),"")),"")</f>
        <v/>
      </c>
      <c r="J56" s="51" t="str">
        <f t="shared" ca="1" si="0"/>
        <v/>
      </c>
    </row>
    <row r="57" spans="1:10" x14ac:dyDescent="0.25">
      <c r="A57" s="51" t="str">
        <f t="shared" ca="1" si="1"/>
        <v/>
      </c>
      <c r="B57" s="51" t="str">
        <f ca="1">IFERROR(INDEX('TSO500 Script'!$BT$2:$BT$97,MATCH('TSO500 Script'!AB38,'TSO500 Script'!$C$2:$C$97,0)),"")</f>
        <v/>
      </c>
      <c r="C57" s="51" t="str">
        <f ca="1">IFERROR(INDEX('TSO500 Booking'!$I$9:$I$104,MATCH('TSO500 Script'!AB38,'TSO500 Booking'!$J$9:$J$104,0)),"")</f>
        <v/>
      </c>
      <c r="D57" s="51" t="str">
        <f ca="1">IFERROR(INDEX('TSO500 Script'!$G$2:$G$97,MATCH('TSO500 Script'!AB38,'TSO500 Script'!$C$2:$C$97,0)),"")</f>
        <v/>
      </c>
      <c r="E57" s="51" t="str">
        <f ca="1">IFERROR(INDEX('TSO500 Script'!$BW$2:$BW$97,MATCH('TSO500 DNA Loading'!B57,'TSO500 Script'!$BT$2:$BT$97,0)),"")</f>
        <v/>
      </c>
      <c r="F57" s="51" t="str">
        <f ca="1">IFERROR(INDEX(Index_sequences[i7 Bases for Sample Sheet],MATCH('TSO500 DNA Loading'!E57,Index_sequences[i7 Index Name],0)),"")</f>
        <v/>
      </c>
      <c r="G57" s="51" t="str">
        <f ca="1">IFERROR(INDEX('TSO500 Script'!$BY$2:$BY$97,MATCH('TSO500 DNA Loading'!B57,'TSO500 Script'!$BT$2:$BT$97,0)),"")</f>
        <v/>
      </c>
      <c r="H57" s="51" t="str">
        <f ca="1">IFERROR(IF('TSO500 Booking'!$A$108="v2",INDEX(Index_sequences[i5 Bases for Sample Sheet NovaSeq 6000 with v1.0 reagent kits, MiSeq, HiSeq 2000/2500, NextSeq 2000 (Sample Sheet v2)],MATCH('TSO500 DNA Loading'!G57,Index_sequences[i5 Index Name],0)),IF('TSO500 Booking'!$A$108="v1",INDEX(Index_sequences[i5 Bases for Sample Sheet iSeq, NovaSeq 6000 with v1.5 reagent kits, MiniSeq, NextSeq 500/550, HiSeq 3000/4000/X, NextSeq 2000 (Sample Sheet v1)],MATCH('TSO500 DNA Loading'!G57,Index_sequences[i5 Index Name],0)),"")),"")</f>
        <v/>
      </c>
      <c r="J57" s="51" t="str">
        <f t="shared" ca="1" si="0"/>
        <v/>
      </c>
    </row>
    <row r="58" spans="1:10" x14ac:dyDescent="0.25">
      <c r="A58" s="51" t="str">
        <f t="shared" ca="1" si="1"/>
        <v/>
      </c>
      <c r="B58" s="51" t="str">
        <f ca="1">IFERROR(INDEX('TSO500 Script'!$BT$2:$BT$97,MATCH('TSO500 Script'!AB39,'TSO500 Script'!$C$2:$C$97,0)),"")</f>
        <v/>
      </c>
      <c r="C58" s="51" t="str">
        <f ca="1">IFERROR(INDEX('TSO500 Booking'!$I$9:$I$104,MATCH('TSO500 Script'!AB39,'TSO500 Booking'!$J$9:$J$104,0)),"")</f>
        <v/>
      </c>
      <c r="D58" s="51" t="str">
        <f ca="1">IFERROR(INDEX('TSO500 Script'!$G$2:$G$97,MATCH('TSO500 Script'!AB39,'TSO500 Script'!$C$2:$C$97,0)),"")</f>
        <v/>
      </c>
      <c r="E58" s="51" t="str">
        <f ca="1">IFERROR(INDEX('TSO500 Script'!$BW$2:$BW$97,MATCH('TSO500 DNA Loading'!B58,'TSO500 Script'!$BT$2:$BT$97,0)),"")</f>
        <v/>
      </c>
      <c r="F58" s="51" t="str">
        <f ca="1">IFERROR(INDEX(Index_sequences[i7 Bases for Sample Sheet],MATCH('TSO500 DNA Loading'!E58,Index_sequences[i7 Index Name],0)),"")</f>
        <v/>
      </c>
      <c r="G58" s="51" t="str">
        <f ca="1">IFERROR(INDEX('TSO500 Script'!$BY$2:$BY$97,MATCH('TSO500 DNA Loading'!B58,'TSO500 Script'!$BT$2:$BT$97,0)),"")</f>
        <v/>
      </c>
      <c r="H58" s="51" t="str">
        <f ca="1">IFERROR(IF('TSO500 Booking'!$A$108="v2",INDEX(Index_sequences[i5 Bases for Sample Sheet NovaSeq 6000 with v1.0 reagent kits, MiSeq, HiSeq 2000/2500, NextSeq 2000 (Sample Sheet v2)],MATCH('TSO500 DNA Loading'!G58,Index_sequences[i5 Index Name],0)),IF('TSO500 Booking'!$A$108="v1",INDEX(Index_sequences[i5 Bases for Sample Sheet iSeq, NovaSeq 6000 with v1.5 reagent kits, MiniSeq, NextSeq 500/550, HiSeq 3000/4000/X, NextSeq 2000 (Sample Sheet v1)],MATCH('TSO500 DNA Loading'!G58,Index_sequences[i5 Index Name],0)),"")),"")</f>
        <v/>
      </c>
      <c r="J58" s="51" t="str">
        <f t="shared" ca="1" si="0"/>
        <v/>
      </c>
    </row>
    <row r="59" spans="1:10" x14ac:dyDescent="0.25">
      <c r="A59" s="51" t="str">
        <f t="shared" ca="1" si="1"/>
        <v/>
      </c>
      <c r="B59" s="51" t="str">
        <f ca="1">IFERROR(INDEX('TSO500 Script'!$BT$2:$BT$97,MATCH('TSO500 Script'!AB40,'TSO500 Script'!$C$2:$C$97,0)),"")</f>
        <v/>
      </c>
      <c r="C59" s="51" t="str">
        <f ca="1">IFERROR(INDEX('TSO500 Booking'!$I$9:$I$104,MATCH('TSO500 Script'!AB40,'TSO500 Booking'!$J$9:$J$104,0)),"")</f>
        <v/>
      </c>
      <c r="D59" s="51" t="str">
        <f ca="1">IFERROR(INDEX('TSO500 Script'!$G$2:$G$97,MATCH('TSO500 Script'!AB40,'TSO500 Script'!$C$2:$C$97,0)),"")</f>
        <v/>
      </c>
      <c r="E59" s="51" t="str">
        <f ca="1">IFERROR(INDEX('TSO500 Script'!$BW$2:$BW$97,MATCH('TSO500 DNA Loading'!B59,'TSO500 Script'!$BT$2:$BT$97,0)),"")</f>
        <v/>
      </c>
      <c r="F59" s="51" t="str">
        <f ca="1">IFERROR(INDEX(Index_sequences[i7 Bases for Sample Sheet],MATCH('TSO500 DNA Loading'!E59,Index_sequences[i7 Index Name],0)),"")</f>
        <v/>
      </c>
      <c r="G59" s="51" t="str">
        <f ca="1">IFERROR(INDEX('TSO500 Script'!$BY$2:$BY$97,MATCH('TSO500 DNA Loading'!B59,'TSO500 Script'!$BT$2:$BT$97,0)),"")</f>
        <v/>
      </c>
      <c r="H59" s="51" t="str">
        <f ca="1">IFERROR(IF('TSO500 Booking'!$A$108="v2",INDEX(Index_sequences[i5 Bases for Sample Sheet NovaSeq 6000 with v1.0 reagent kits, MiSeq, HiSeq 2000/2500, NextSeq 2000 (Sample Sheet v2)],MATCH('TSO500 DNA Loading'!G59,Index_sequences[i5 Index Name],0)),IF('TSO500 Booking'!$A$108="v1",INDEX(Index_sequences[i5 Bases for Sample Sheet iSeq, NovaSeq 6000 with v1.5 reagent kits, MiniSeq, NextSeq 500/550, HiSeq 3000/4000/X, NextSeq 2000 (Sample Sheet v1)],MATCH('TSO500 DNA Loading'!G59,Index_sequences[i5 Index Name],0)),"")),"")</f>
        <v/>
      </c>
      <c r="J59" s="51" t="str">
        <f t="shared" ca="1" si="0"/>
        <v/>
      </c>
    </row>
    <row r="60" spans="1:10" x14ac:dyDescent="0.25">
      <c r="A60" s="51" t="str">
        <f t="shared" ca="1" si="1"/>
        <v/>
      </c>
      <c r="B60" s="51" t="str">
        <f ca="1">IFERROR(INDEX('TSO500 Script'!$BT$2:$BT$97,MATCH('TSO500 Script'!AB41,'TSO500 Script'!$C$2:$C$97,0)),"")</f>
        <v/>
      </c>
      <c r="C60" s="51" t="str">
        <f ca="1">IFERROR(INDEX('TSO500 Booking'!$I$9:$I$104,MATCH('TSO500 Script'!AB41,'TSO500 Booking'!$J$9:$J$104,0)),"")</f>
        <v/>
      </c>
      <c r="D60" s="51" t="str">
        <f ca="1">IFERROR(INDEX('TSO500 Script'!$G$2:$G$97,MATCH('TSO500 Script'!AB41,'TSO500 Script'!$C$2:$C$97,0)),"")</f>
        <v/>
      </c>
      <c r="E60" s="51" t="str">
        <f ca="1">IFERROR(INDEX('TSO500 Script'!$BW$2:$BW$97,MATCH('TSO500 DNA Loading'!B60,'TSO500 Script'!$BT$2:$BT$97,0)),"")</f>
        <v/>
      </c>
      <c r="F60" s="51" t="str">
        <f ca="1">IFERROR(INDEX(Index_sequences[i7 Bases for Sample Sheet],MATCH('TSO500 DNA Loading'!E60,Index_sequences[i7 Index Name],0)),"")</f>
        <v/>
      </c>
      <c r="G60" s="51" t="str">
        <f ca="1">IFERROR(INDEX('TSO500 Script'!$BY$2:$BY$97,MATCH('TSO500 DNA Loading'!B60,'TSO500 Script'!$BT$2:$BT$97,0)),"")</f>
        <v/>
      </c>
      <c r="H60" s="51" t="str">
        <f ca="1">IFERROR(IF('TSO500 Booking'!$A$108="v2",INDEX(Index_sequences[i5 Bases for Sample Sheet NovaSeq 6000 with v1.0 reagent kits, MiSeq, HiSeq 2000/2500, NextSeq 2000 (Sample Sheet v2)],MATCH('TSO500 DNA Loading'!G60,Index_sequences[i5 Index Name],0)),IF('TSO500 Booking'!$A$108="v1",INDEX(Index_sequences[i5 Bases for Sample Sheet iSeq, NovaSeq 6000 with v1.5 reagent kits, MiniSeq, NextSeq 500/550, HiSeq 3000/4000/X, NextSeq 2000 (Sample Sheet v1)],MATCH('TSO500 DNA Loading'!G60,Index_sequences[i5 Index Name],0)),"")),"")</f>
        <v/>
      </c>
      <c r="J60" s="51" t="str">
        <f t="shared" ca="1" si="0"/>
        <v/>
      </c>
    </row>
    <row r="61" spans="1:10" x14ac:dyDescent="0.25">
      <c r="A61" s="51" t="str">
        <f t="shared" ca="1" si="1"/>
        <v/>
      </c>
      <c r="B61" s="51" t="str">
        <f ca="1">IFERROR(INDEX('TSO500 Script'!$BT$2:$BT$97,MATCH('TSO500 Script'!AB42,'TSO500 Script'!$C$2:$C$97,0)),"")</f>
        <v/>
      </c>
      <c r="C61" s="51" t="str">
        <f ca="1">IFERROR(INDEX('TSO500 Booking'!$I$9:$I$104,MATCH('TSO500 Script'!AB42,'TSO500 Booking'!$J$9:$J$104,0)),"")</f>
        <v/>
      </c>
      <c r="D61" s="51" t="str">
        <f ca="1">IFERROR(INDEX('TSO500 Script'!$G$2:$G$97,MATCH('TSO500 Script'!AB42,'TSO500 Script'!$C$2:$C$97,0)),"")</f>
        <v/>
      </c>
      <c r="E61" s="51" t="str">
        <f ca="1">IFERROR(INDEX('TSO500 Script'!$BW$2:$BW$97,MATCH('TSO500 DNA Loading'!B61,'TSO500 Script'!$BT$2:$BT$97,0)),"")</f>
        <v/>
      </c>
      <c r="F61" s="51" t="str">
        <f ca="1">IFERROR(INDEX(Index_sequences[i7 Bases for Sample Sheet],MATCH('TSO500 DNA Loading'!E61,Index_sequences[i7 Index Name],0)),"")</f>
        <v/>
      </c>
      <c r="G61" s="51" t="str">
        <f ca="1">IFERROR(INDEX('TSO500 Script'!$BY$2:$BY$97,MATCH('TSO500 DNA Loading'!B61,'TSO500 Script'!$BT$2:$BT$97,0)),"")</f>
        <v/>
      </c>
      <c r="H61" s="51" t="str">
        <f ca="1">IFERROR(IF('TSO500 Booking'!$A$108="v2",INDEX(Index_sequences[i5 Bases for Sample Sheet NovaSeq 6000 with v1.0 reagent kits, MiSeq, HiSeq 2000/2500, NextSeq 2000 (Sample Sheet v2)],MATCH('TSO500 DNA Loading'!G61,Index_sequences[i5 Index Name],0)),IF('TSO500 Booking'!$A$108="v1",INDEX(Index_sequences[i5 Bases for Sample Sheet iSeq, NovaSeq 6000 with v1.5 reagent kits, MiniSeq, NextSeq 500/550, HiSeq 3000/4000/X, NextSeq 2000 (Sample Sheet v1)],MATCH('TSO500 DNA Loading'!G61,Index_sequences[i5 Index Name],0)),"")),"")</f>
        <v/>
      </c>
      <c r="J61" s="51" t="str">
        <f t="shared" ca="1" si="0"/>
        <v/>
      </c>
    </row>
    <row r="62" spans="1:10" x14ac:dyDescent="0.25">
      <c r="A62" s="51" t="str">
        <f t="shared" ca="1" si="1"/>
        <v/>
      </c>
      <c r="B62" s="51" t="str">
        <f ca="1">IFERROR(INDEX('TSO500 Script'!$BT$2:$BT$97,MATCH('TSO500 Script'!AB43,'TSO500 Script'!$C$2:$C$97,0)),"")</f>
        <v/>
      </c>
      <c r="C62" s="51" t="str">
        <f ca="1">IFERROR(INDEX('TSO500 Booking'!$I$9:$I$104,MATCH('TSO500 Script'!AB43,'TSO500 Booking'!$J$9:$J$104,0)),"")</f>
        <v/>
      </c>
      <c r="D62" s="51" t="str">
        <f ca="1">IFERROR(INDEX('TSO500 Script'!$G$2:$G$97,MATCH('TSO500 Script'!AB43,'TSO500 Script'!$C$2:$C$97,0)),"")</f>
        <v/>
      </c>
      <c r="E62" s="51" t="str">
        <f ca="1">IFERROR(INDEX('TSO500 Script'!$BW$2:$BW$97,MATCH('TSO500 DNA Loading'!B62,'TSO500 Script'!$BT$2:$BT$97,0)),"")</f>
        <v/>
      </c>
      <c r="F62" s="51" t="str">
        <f ca="1">IFERROR(INDEX(Index_sequences[i7 Bases for Sample Sheet],MATCH('TSO500 DNA Loading'!E62,Index_sequences[i7 Index Name],0)),"")</f>
        <v/>
      </c>
      <c r="G62" s="51" t="str">
        <f ca="1">IFERROR(INDEX('TSO500 Script'!$BY$2:$BY$97,MATCH('TSO500 DNA Loading'!B62,'TSO500 Script'!$BT$2:$BT$97,0)),"")</f>
        <v/>
      </c>
      <c r="H62" s="51" t="str">
        <f ca="1">IFERROR(IF('TSO500 Booking'!$A$108="v2",INDEX(Index_sequences[i5 Bases for Sample Sheet NovaSeq 6000 with v1.0 reagent kits, MiSeq, HiSeq 2000/2500, NextSeq 2000 (Sample Sheet v2)],MATCH('TSO500 DNA Loading'!G62,Index_sequences[i5 Index Name],0)),IF('TSO500 Booking'!$A$108="v1",INDEX(Index_sequences[i5 Bases for Sample Sheet iSeq, NovaSeq 6000 with v1.5 reagent kits, MiniSeq, NextSeq 500/550, HiSeq 3000/4000/X, NextSeq 2000 (Sample Sheet v1)],MATCH('TSO500 DNA Loading'!G62,Index_sequences[i5 Index Name],0)),"")),"")</f>
        <v/>
      </c>
      <c r="J62" s="51" t="str">
        <f t="shared" ca="1" si="0"/>
        <v/>
      </c>
    </row>
    <row r="63" spans="1:10" x14ac:dyDescent="0.25">
      <c r="A63" s="51" t="str">
        <f t="shared" ca="1" si="1"/>
        <v/>
      </c>
      <c r="B63" s="51" t="str">
        <f ca="1">IFERROR(INDEX('TSO500 Script'!$BT$2:$BT$97,MATCH('TSO500 Script'!AB44,'TSO500 Script'!$C$2:$C$97,0)),"")</f>
        <v/>
      </c>
      <c r="C63" s="51" t="str">
        <f ca="1">IFERROR(INDEX('TSO500 Booking'!$I$9:$I$104,MATCH('TSO500 Script'!AB44,'TSO500 Booking'!$J$9:$J$104,0)),"")</f>
        <v/>
      </c>
      <c r="D63" s="51" t="str">
        <f ca="1">IFERROR(INDEX('TSO500 Script'!$G$2:$G$97,MATCH('TSO500 Script'!AB44,'TSO500 Script'!$C$2:$C$97,0)),"")</f>
        <v/>
      </c>
      <c r="E63" s="51" t="str">
        <f ca="1">IFERROR(INDEX('TSO500 Script'!$BW$2:$BW$97,MATCH('TSO500 DNA Loading'!B63,'TSO500 Script'!$BT$2:$BT$97,0)),"")</f>
        <v/>
      </c>
      <c r="F63" s="51" t="str">
        <f ca="1">IFERROR(INDEX(Index_sequences[i7 Bases for Sample Sheet],MATCH('TSO500 DNA Loading'!E63,Index_sequences[i7 Index Name],0)),"")</f>
        <v/>
      </c>
      <c r="G63" s="51" t="str">
        <f ca="1">IFERROR(INDEX('TSO500 Script'!$BY$2:$BY$97,MATCH('TSO500 DNA Loading'!B63,'TSO500 Script'!$BT$2:$BT$97,0)),"")</f>
        <v/>
      </c>
      <c r="H63" s="51" t="str">
        <f ca="1">IFERROR(IF('TSO500 Booking'!$A$108="v2",INDEX(Index_sequences[i5 Bases for Sample Sheet NovaSeq 6000 with v1.0 reagent kits, MiSeq, HiSeq 2000/2500, NextSeq 2000 (Sample Sheet v2)],MATCH('TSO500 DNA Loading'!G63,Index_sequences[i5 Index Name],0)),IF('TSO500 Booking'!$A$108="v1",INDEX(Index_sequences[i5 Bases for Sample Sheet iSeq, NovaSeq 6000 with v1.5 reagent kits, MiniSeq, NextSeq 500/550, HiSeq 3000/4000/X, NextSeq 2000 (Sample Sheet v1)],MATCH('TSO500 DNA Loading'!G63,Index_sequences[i5 Index Name],0)),"")),"")</f>
        <v/>
      </c>
      <c r="J63" s="51" t="str">
        <f t="shared" ca="1" si="0"/>
        <v/>
      </c>
    </row>
    <row r="64" spans="1:10" x14ac:dyDescent="0.25">
      <c r="A64" s="51" t="str">
        <f t="shared" ca="1" si="1"/>
        <v/>
      </c>
      <c r="B64" s="51" t="str">
        <f ca="1">IFERROR(INDEX('TSO500 Script'!$BT$2:$BT$97,MATCH('TSO500 Script'!AB45,'TSO500 Script'!$C$2:$C$97,0)),"")</f>
        <v/>
      </c>
      <c r="C64" s="51" t="str">
        <f ca="1">IFERROR(INDEX('TSO500 Booking'!$I$9:$I$104,MATCH('TSO500 Script'!AB45,'TSO500 Booking'!$J$9:$J$104,0)),"")</f>
        <v/>
      </c>
      <c r="D64" s="51" t="str">
        <f ca="1">IFERROR(INDEX('TSO500 Script'!$G$2:$G$97,MATCH('TSO500 Script'!AB45,'TSO500 Script'!$C$2:$C$97,0)),"")</f>
        <v/>
      </c>
      <c r="E64" s="51" t="str">
        <f ca="1">IFERROR(INDEX('TSO500 Script'!$BW$2:$BW$97,MATCH('TSO500 DNA Loading'!B64,'TSO500 Script'!$BT$2:$BT$97,0)),"")</f>
        <v/>
      </c>
      <c r="F64" s="51" t="str">
        <f ca="1">IFERROR(INDEX(Index_sequences[i7 Bases for Sample Sheet],MATCH('TSO500 DNA Loading'!E64,Index_sequences[i7 Index Name],0)),"")</f>
        <v/>
      </c>
      <c r="G64" s="51" t="str">
        <f ca="1">IFERROR(INDEX('TSO500 Script'!$BY$2:$BY$97,MATCH('TSO500 DNA Loading'!B64,'TSO500 Script'!$BT$2:$BT$97,0)),"")</f>
        <v/>
      </c>
      <c r="H64" s="51" t="str">
        <f ca="1">IFERROR(IF('TSO500 Booking'!$A$108="v2",INDEX(Index_sequences[i5 Bases for Sample Sheet NovaSeq 6000 with v1.0 reagent kits, MiSeq, HiSeq 2000/2500, NextSeq 2000 (Sample Sheet v2)],MATCH('TSO500 DNA Loading'!G64,Index_sequences[i5 Index Name],0)),IF('TSO500 Booking'!$A$108="v1",INDEX(Index_sequences[i5 Bases for Sample Sheet iSeq, NovaSeq 6000 with v1.5 reagent kits, MiniSeq, NextSeq 500/550, HiSeq 3000/4000/X, NextSeq 2000 (Sample Sheet v1)],MATCH('TSO500 DNA Loading'!G64,Index_sequences[i5 Index Name],0)),"")),"")</f>
        <v/>
      </c>
      <c r="J64" s="51" t="str">
        <f t="shared" ca="1" si="0"/>
        <v/>
      </c>
    </row>
    <row r="65" spans="1:10" x14ac:dyDescent="0.25">
      <c r="A65" s="51" t="str">
        <f t="shared" ca="1" si="1"/>
        <v/>
      </c>
      <c r="B65" s="51" t="str">
        <f ca="1">IFERROR(INDEX('TSO500 Script'!$BT$2:$BT$97,MATCH('TSO500 Script'!AB46,'TSO500 Script'!$C$2:$C$97,0)),"")</f>
        <v/>
      </c>
      <c r="C65" s="51" t="str">
        <f ca="1">IFERROR(INDEX('TSO500 Booking'!$I$9:$I$104,MATCH('TSO500 Script'!AB46,'TSO500 Booking'!$J$9:$J$104,0)),"")</f>
        <v/>
      </c>
      <c r="D65" s="51" t="str">
        <f ca="1">IFERROR(INDEX('TSO500 Script'!$G$2:$G$97,MATCH('TSO500 Script'!AB46,'TSO500 Script'!$C$2:$C$97,0)),"")</f>
        <v/>
      </c>
      <c r="E65" s="51" t="str">
        <f ca="1">IFERROR(INDEX('TSO500 Script'!$BW$2:$BW$97,MATCH('TSO500 DNA Loading'!B65,'TSO500 Script'!$BT$2:$BT$97,0)),"")</f>
        <v/>
      </c>
      <c r="F65" s="51" t="str">
        <f ca="1">IFERROR(INDEX(Index_sequences[i7 Bases for Sample Sheet],MATCH('TSO500 DNA Loading'!E65,Index_sequences[i7 Index Name],0)),"")</f>
        <v/>
      </c>
      <c r="G65" s="51" t="str">
        <f ca="1">IFERROR(INDEX('TSO500 Script'!$BY$2:$BY$97,MATCH('TSO500 DNA Loading'!B65,'TSO500 Script'!$BT$2:$BT$97,0)),"")</f>
        <v/>
      </c>
      <c r="H65" s="51" t="str">
        <f ca="1">IFERROR(IF('TSO500 Booking'!$A$108="v2",INDEX(Index_sequences[i5 Bases for Sample Sheet NovaSeq 6000 with v1.0 reagent kits, MiSeq, HiSeq 2000/2500, NextSeq 2000 (Sample Sheet v2)],MATCH('TSO500 DNA Loading'!G65,Index_sequences[i5 Index Name],0)),IF('TSO500 Booking'!$A$108="v1",INDEX(Index_sequences[i5 Bases for Sample Sheet iSeq, NovaSeq 6000 with v1.5 reagent kits, MiniSeq, NextSeq 500/550, HiSeq 3000/4000/X, NextSeq 2000 (Sample Sheet v1)],MATCH('TSO500 DNA Loading'!G65,Index_sequences[i5 Index Name],0)),"")),"")</f>
        <v/>
      </c>
      <c r="J65" s="51" t="str">
        <f t="shared" ca="1" si="0"/>
        <v/>
      </c>
    </row>
    <row r="66" spans="1:10" x14ac:dyDescent="0.25">
      <c r="A66" s="51" t="str">
        <f t="shared" ca="1" si="1"/>
        <v/>
      </c>
      <c r="B66" s="51" t="str">
        <f ca="1">IFERROR(INDEX('TSO500 Script'!$BT$2:$BT$97,MATCH('TSO500 Script'!AB47,'TSO500 Script'!$C$2:$C$97,0)),"")</f>
        <v/>
      </c>
      <c r="C66" s="51" t="str">
        <f ca="1">IFERROR(INDEX('TSO500 Booking'!$I$9:$I$104,MATCH('TSO500 Script'!AB47,'TSO500 Booking'!$J$9:$J$104,0)),"")</f>
        <v/>
      </c>
      <c r="D66" s="51" t="str">
        <f ca="1">IFERROR(INDEX('TSO500 Script'!$G$2:$G$97,MATCH('TSO500 Script'!AB47,'TSO500 Script'!$C$2:$C$97,0)),"")</f>
        <v/>
      </c>
      <c r="E66" s="51" t="str">
        <f ca="1">IFERROR(INDEX('TSO500 Script'!$BW$2:$BW$97,MATCH('TSO500 DNA Loading'!B66,'TSO500 Script'!$BT$2:$BT$97,0)),"")</f>
        <v/>
      </c>
      <c r="F66" s="51" t="str">
        <f ca="1">IFERROR(INDEX(Index_sequences[i7 Bases for Sample Sheet],MATCH('TSO500 DNA Loading'!E66,Index_sequences[i7 Index Name],0)),"")</f>
        <v/>
      </c>
      <c r="G66" s="51" t="str">
        <f ca="1">IFERROR(INDEX('TSO500 Script'!$BY$2:$BY$97,MATCH('TSO500 DNA Loading'!B66,'TSO500 Script'!$BT$2:$BT$97,0)),"")</f>
        <v/>
      </c>
      <c r="H66" s="51" t="str">
        <f ca="1">IFERROR(IF('TSO500 Booking'!$A$108="v2",INDEX(Index_sequences[i5 Bases for Sample Sheet NovaSeq 6000 with v1.0 reagent kits, MiSeq, HiSeq 2000/2500, NextSeq 2000 (Sample Sheet v2)],MATCH('TSO500 DNA Loading'!G66,Index_sequences[i5 Index Name],0)),IF('TSO500 Booking'!$A$108="v1",INDEX(Index_sequences[i5 Bases for Sample Sheet iSeq, NovaSeq 6000 with v1.5 reagent kits, MiniSeq, NextSeq 500/550, HiSeq 3000/4000/X, NextSeq 2000 (Sample Sheet v1)],MATCH('TSO500 DNA Loading'!G66,Index_sequences[i5 Index Name],0)),"")),"")</f>
        <v/>
      </c>
      <c r="J66" s="51" t="str">
        <f t="shared" ca="1" si="0"/>
        <v/>
      </c>
    </row>
    <row r="67" spans="1:10" x14ac:dyDescent="0.25">
      <c r="A67" s="51" t="str">
        <f t="shared" ca="1" si="1"/>
        <v/>
      </c>
      <c r="B67" s="51" t="str">
        <f ca="1">IFERROR(INDEX('TSO500 Script'!$BT$2:$BT$97,MATCH('TSO500 Script'!AB48,'TSO500 Script'!$C$2:$C$97,0)),"")</f>
        <v/>
      </c>
      <c r="C67" s="51" t="str">
        <f ca="1">IFERROR(INDEX('TSO500 Booking'!$I$9:$I$104,MATCH('TSO500 Script'!AB48,'TSO500 Booking'!$J$9:$J$104,0)),"")</f>
        <v/>
      </c>
      <c r="D67" s="51" t="str">
        <f ca="1">IFERROR(INDEX('TSO500 Script'!$G$2:$G$97,MATCH('TSO500 Script'!AB48,'TSO500 Script'!$C$2:$C$97,0)),"")</f>
        <v/>
      </c>
      <c r="E67" s="51" t="str">
        <f ca="1">IFERROR(INDEX('TSO500 Script'!$BW$2:$BW$97,MATCH('TSO500 DNA Loading'!B67,'TSO500 Script'!$BT$2:$BT$97,0)),"")</f>
        <v/>
      </c>
      <c r="F67" s="51" t="str">
        <f ca="1">IFERROR(INDEX(Index_sequences[i7 Bases for Sample Sheet],MATCH('TSO500 DNA Loading'!E67,Index_sequences[i7 Index Name],0)),"")</f>
        <v/>
      </c>
      <c r="G67" s="51" t="str">
        <f ca="1">IFERROR(INDEX('TSO500 Script'!$BY$2:$BY$97,MATCH('TSO500 DNA Loading'!B67,'TSO500 Script'!$BT$2:$BT$97,0)),"")</f>
        <v/>
      </c>
      <c r="H67" s="51" t="str">
        <f ca="1">IFERROR(IF('TSO500 Booking'!$A$108="v2",INDEX(Index_sequences[i5 Bases for Sample Sheet NovaSeq 6000 with v1.0 reagent kits, MiSeq, HiSeq 2000/2500, NextSeq 2000 (Sample Sheet v2)],MATCH('TSO500 DNA Loading'!G67,Index_sequences[i5 Index Name],0)),IF('TSO500 Booking'!$A$108="v1",INDEX(Index_sequences[i5 Bases for Sample Sheet iSeq, NovaSeq 6000 with v1.5 reagent kits, MiniSeq, NextSeq 500/550, HiSeq 3000/4000/X, NextSeq 2000 (Sample Sheet v1)],MATCH('TSO500 DNA Loading'!G67,Index_sequences[i5 Index Name],0)),"")),"")</f>
        <v/>
      </c>
      <c r="J67" s="51" t="str">
        <f t="shared" ca="1" si="0"/>
        <v/>
      </c>
    </row>
    <row r="68" spans="1:10" x14ac:dyDescent="0.25">
      <c r="A68" s="51" t="str">
        <f t="shared" ca="1" si="1"/>
        <v/>
      </c>
      <c r="B68" s="51" t="str">
        <f ca="1">IFERROR(INDEX('TSO500 Script'!$BT$2:$BT$97,MATCH('TSO500 Script'!AB49,'TSO500 Script'!$C$2:$C$97,0)),"")</f>
        <v/>
      </c>
      <c r="C68" s="51" t="str">
        <f ca="1">IFERROR(INDEX('TSO500 Booking'!$I$9:$I$104,MATCH('TSO500 Script'!AB49,'TSO500 Booking'!$J$9:$J$104,0)),"")</f>
        <v/>
      </c>
      <c r="D68" s="51" t="str">
        <f ca="1">IFERROR(INDEX('TSO500 Script'!$G$2:$G$97,MATCH('TSO500 Script'!AB49,'TSO500 Script'!$C$2:$C$97,0)),"")</f>
        <v/>
      </c>
      <c r="E68" s="51" t="str">
        <f ca="1">IFERROR(INDEX('TSO500 Script'!$BW$2:$BW$97,MATCH('TSO500 DNA Loading'!B68,'TSO500 Script'!$BT$2:$BT$97,0)),"")</f>
        <v/>
      </c>
      <c r="F68" s="51" t="str">
        <f ca="1">IFERROR(INDEX(Index_sequences[i7 Bases for Sample Sheet],MATCH('TSO500 DNA Loading'!E68,Index_sequences[i7 Index Name],0)),"")</f>
        <v/>
      </c>
      <c r="G68" s="51" t="str">
        <f ca="1">IFERROR(INDEX('TSO500 Script'!$BY$2:$BY$97,MATCH('TSO500 DNA Loading'!B68,'TSO500 Script'!$BT$2:$BT$97,0)),"")</f>
        <v/>
      </c>
      <c r="H68" s="51" t="str">
        <f ca="1">IFERROR(IF('TSO500 Booking'!$A$108="v2",INDEX(Index_sequences[i5 Bases for Sample Sheet NovaSeq 6000 with v1.0 reagent kits, MiSeq, HiSeq 2000/2500, NextSeq 2000 (Sample Sheet v2)],MATCH('TSO500 DNA Loading'!G68,Index_sequences[i5 Index Name],0)),IF('TSO500 Booking'!$A$108="v1",INDEX(Index_sequences[i5 Bases for Sample Sheet iSeq, NovaSeq 6000 with v1.5 reagent kits, MiniSeq, NextSeq 500/550, HiSeq 3000/4000/X, NextSeq 2000 (Sample Sheet v1)],MATCH('TSO500 DNA Loading'!G68,Index_sequences[i5 Index Name],0)),"")),"")</f>
        <v/>
      </c>
      <c r="J68" s="51" t="str">
        <f t="shared" ca="1" si="0"/>
        <v/>
      </c>
    </row>
    <row r="69" spans="1:10" x14ac:dyDescent="0.25">
      <c r="A69" s="51" t="str">
        <f t="shared" ca="1" si="1"/>
        <v/>
      </c>
      <c r="B69" s="51" t="str">
        <f ca="1">IFERROR(INDEX('TSO500 Script'!$BT$2:$BT$97,MATCH('TSO500 Script'!AB50,'TSO500 Script'!$C$2:$C$97,0)),"")</f>
        <v/>
      </c>
      <c r="C69" s="51" t="str">
        <f ca="1">IFERROR(INDEX('TSO500 Booking'!$I$9:$I$104,MATCH('TSO500 Script'!AB50,'TSO500 Booking'!$J$9:$J$104,0)),"")</f>
        <v/>
      </c>
      <c r="D69" s="51" t="str">
        <f ca="1">IFERROR(INDEX('TSO500 Script'!$G$2:$G$97,MATCH('TSO500 Script'!AB50,'TSO500 Script'!$C$2:$C$97,0)),"")</f>
        <v/>
      </c>
      <c r="E69" s="51" t="str">
        <f ca="1">IFERROR(INDEX('TSO500 Script'!$BW$2:$BW$97,MATCH('TSO500 DNA Loading'!B69,'TSO500 Script'!$BT$2:$BT$97,0)),"")</f>
        <v/>
      </c>
      <c r="F69" s="51" t="str">
        <f ca="1">IFERROR(INDEX(Index_sequences[i7 Bases for Sample Sheet],MATCH('TSO500 DNA Loading'!E69,Index_sequences[i7 Index Name],0)),"")</f>
        <v/>
      </c>
      <c r="G69" s="51" t="str">
        <f ca="1">IFERROR(INDEX('TSO500 Script'!$BY$2:$BY$97,MATCH('TSO500 DNA Loading'!B69,'TSO500 Script'!$BT$2:$BT$97,0)),"")</f>
        <v/>
      </c>
      <c r="H69" s="51" t="str">
        <f ca="1">IFERROR(IF('TSO500 Booking'!$A$108="v2",INDEX(Index_sequences[i5 Bases for Sample Sheet NovaSeq 6000 with v1.0 reagent kits, MiSeq, HiSeq 2000/2500, NextSeq 2000 (Sample Sheet v2)],MATCH('TSO500 DNA Loading'!G69,Index_sequences[i5 Index Name],0)),IF('TSO500 Booking'!$A$108="v1",INDEX(Index_sequences[i5 Bases for Sample Sheet iSeq, NovaSeq 6000 with v1.5 reagent kits, MiniSeq, NextSeq 500/550, HiSeq 3000/4000/X, NextSeq 2000 (Sample Sheet v1)],MATCH('TSO500 DNA Loading'!G69,Index_sequences[i5 Index Name],0)),"")),"")</f>
        <v/>
      </c>
      <c r="J69" s="51" t="str">
        <f t="shared" ca="1" si="0"/>
        <v/>
      </c>
    </row>
    <row r="70" spans="1:10" x14ac:dyDescent="0.25">
      <c r="A70" s="51" t="str">
        <f t="shared" ca="1" si="1"/>
        <v/>
      </c>
      <c r="B70" s="51" t="str">
        <f ca="1">IFERROR(INDEX('TSO500 Script'!$BT$2:$BT$97,MATCH('TSO500 Script'!AB51,'TSO500 Script'!$C$2:$C$97,0)),"")</f>
        <v/>
      </c>
      <c r="C70" s="51" t="str">
        <f ca="1">IFERROR(INDEX('TSO500 Booking'!$I$9:$I$104,MATCH('TSO500 Script'!AB51,'TSO500 Booking'!$J$9:$J$104,0)),"")</f>
        <v/>
      </c>
      <c r="D70" s="51" t="str">
        <f ca="1">IFERROR(INDEX('TSO500 Script'!$G$2:$G$97,MATCH('TSO500 Script'!AB51,'TSO500 Script'!$C$2:$C$97,0)),"")</f>
        <v/>
      </c>
      <c r="E70" s="51" t="str">
        <f ca="1">IFERROR(INDEX('TSO500 Script'!$BW$2:$BW$97,MATCH('TSO500 DNA Loading'!B70,'TSO500 Script'!$BT$2:$BT$97,0)),"")</f>
        <v/>
      </c>
      <c r="F70" s="51" t="str">
        <f ca="1">IFERROR(INDEX(Index_sequences[i7 Bases for Sample Sheet],MATCH('TSO500 DNA Loading'!E70,Index_sequences[i7 Index Name],0)),"")</f>
        <v/>
      </c>
      <c r="G70" s="51" t="str">
        <f ca="1">IFERROR(INDEX('TSO500 Script'!$BY$2:$BY$97,MATCH('TSO500 DNA Loading'!B70,'TSO500 Script'!$BT$2:$BT$97,0)),"")</f>
        <v/>
      </c>
      <c r="H70" s="51" t="str">
        <f ca="1">IFERROR(IF('TSO500 Booking'!$A$108="v2",INDEX(Index_sequences[i5 Bases for Sample Sheet NovaSeq 6000 with v1.0 reagent kits, MiSeq, HiSeq 2000/2500, NextSeq 2000 (Sample Sheet v2)],MATCH('TSO500 DNA Loading'!G70,Index_sequences[i5 Index Name],0)),IF('TSO500 Booking'!$A$108="v1",INDEX(Index_sequences[i5 Bases for Sample Sheet iSeq, NovaSeq 6000 with v1.5 reagent kits, MiniSeq, NextSeq 500/550, HiSeq 3000/4000/X, NextSeq 2000 (Sample Sheet v1)],MATCH('TSO500 DNA Loading'!G70,Index_sequences[i5 Index Name],0)),"")),"")</f>
        <v/>
      </c>
      <c r="J70" s="51" t="str">
        <f t="shared" ca="1" si="0"/>
        <v/>
      </c>
    </row>
    <row r="71" spans="1:10" x14ac:dyDescent="0.25">
      <c r="A71" s="51" t="str">
        <f t="shared" ca="1" si="1"/>
        <v/>
      </c>
      <c r="B71" s="51" t="str">
        <f ca="1">IFERROR(INDEX('TSO500 Script'!$BT$2:$BT$97,MATCH('TSO500 Script'!AB52,'TSO500 Script'!$C$2:$C$97,0)),"")</f>
        <v/>
      </c>
      <c r="C71" s="51" t="str">
        <f ca="1">IFERROR(INDEX('TSO500 Booking'!$I$9:$I$104,MATCH('TSO500 Script'!AB52,'TSO500 Booking'!$J$9:$J$104,0)),"")</f>
        <v/>
      </c>
      <c r="D71" s="51" t="str">
        <f ca="1">IFERROR(INDEX('TSO500 Script'!$G$2:$G$97,MATCH('TSO500 Script'!AB52,'TSO500 Script'!$C$2:$C$97,0)),"")</f>
        <v/>
      </c>
      <c r="E71" s="51" t="str">
        <f ca="1">IFERROR(INDEX('TSO500 Script'!$BW$2:$BW$97,MATCH('TSO500 DNA Loading'!B71,'TSO500 Script'!$BT$2:$BT$97,0)),"")</f>
        <v/>
      </c>
      <c r="F71" s="51" t="str">
        <f ca="1">IFERROR(INDEX(Index_sequences[i7 Bases for Sample Sheet],MATCH('TSO500 DNA Loading'!E71,Index_sequences[i7 Index Name],0)),"")</f>
        <v/>
      </c>
      <c r="G71" s="51" t="str">
        <f ca="1">IFERROR(INDEX('TSO500 Script'!$BY$2:$BY$97,MATCH('TSO500 DNA Loading'!B71,'TSO500 Script'!$BT$2:$BT$97,0)),"")</f>
        <v/>
      </c>
      <c r="H71" s="51" t="str">
        <f ca="1">IFERROR(IF('TSO500 Booking'!$A$108="v2",INDEX(Index_sequences[i5 Bases for Sample Sheet NovaSeq 6000 with v1.0 reagent kits, MiSeq, HiSeq 2000/2500, NextSeq 2000 (Sample Sheet v2)],MATCH('TSO500 DNA Loading'!G71,Index_sequences[i5 Index Name],0)),IF('TSO500 Booking'!$A$108="v1",INDEX(Index_sequences[i5 Bases for Sample Sheet iSeq, NovaSeq 6000 with v1.5 reagent kits, MiniSeq, NextSeq 500/550, HiSeq 3000/4000/X, NextSeq 2000 (Sample Sheet v1)],MATCH('TSO500 DNA Loading'!G71,Index_sequences[i5 Index Name],0)),"")),"")</f>
        <v/>
      </c>
      <c r="J71" s="51" t="str">
        <f t="shared" ca="1" si="0"/>
        <v/>
      </c>
    </row>
    <row r="72" spans="1:10" x14ac:dyDescent="0.25">
      <c r="A72" s="51" t="str">
        <f t="shared" ca="1" si="1"/>
        <v/>
      </c>
      <c r="B72" s="51" t="str">
        <f ca="1">IFERROR(INDEX('TSO500 Script'!$BT$2:$BT$97,MATCH('TSO500 Script'!AB53,'TSO500 Script'!$C$2:$C$97,0)),"")</f>
        <v/>
      </c>
      <c r="C72" s="51" t="str">
        <f ca="1">IFERROR(INDEX('TSO500 Booking'!$I$9:$I$104,MATCH('TSO500 Script'!AB53,'TSO500 Booking'!$J$9:$J$104,0)),"")</f>
        <v/>
      </c>
      <c r="D72" s="51" t="str">
        <f ca="1">IFERROR(INDEX('TSO500 Script'!$G$2:$G$97,MATCH('TSO500 Script'!AB53,'TSO500 Script'!$C$2:$C$97,0)),"")</f>
        <v/>
      </c>
      <c r="E72" s="51" t="str">
        <f ca="1">IFERROR(INDEX('TSO500 Script'!$BW$2:$BW$97,MATCH('TSO500 DNA Loading'!B72,'TSO500 Script'!$BT$2:$BT$97,0)),"")</f>
        <v/>
      </c>
      <c r="F72" s="51" t="str">
        <f ca="1">IFERROR(INDEX(Index_sequences[i7 Bases for Sample Sheet],MATCH('TSO500 DNA Loading'!E72,Index_sequences[i7 Index Name],0)),"")</f>
        <v/>
      </c>
      <c r="G72" s="51" t="str">
        <f ca="1">IFERROR(INDEX('TSO500 Script'!$BY$2:$BY$97,MATCH('TSO500 DNA Loading'!B72,'TSO500 Script'!$BT$2:$BT$97,0)),"")</f>
        <v/>
      </c>
      <c r="H72" s="51" t="str">
        <f ca="1">IFERROR(IF('TSO500 Booking'!$A$108="v2",INDEX(Index_sequences[i5 Bases for Sample Sheet NovaSeq 6000 with v1.0 reagent kits, MiSeq, HiSeq 2000/2500, NextSeq 2000 (Sample Sheet v2)],MATCH('TSO500 DNA Loading'!G72,Index_sequences[i5 Index Name],0)),IF('TSO500 Booking'!$A$108="v1",INDEX(Index_sequences[i5 Bases for Sample Sheet iSeq, NovaSeq 6000 with v1.5 reagent kits, MiniSeq, NextSeq 500/550, HiSeq 3000/4000/X, NextSeq 2000 (Sample Sheet v1)],MATCH('TSO500 DNA Loading'!G72,Index_sequences[i5 Index Name],0)),"")),"")</f>
        <v/>
      </c>
      <c r="J72" s="51" t="str">
        <f t="shared" ca="1" si="0"/>
        <v/>
      </c>
    </row>
    <row r="73" spans="1:10" x14ac:dyDescent="0.25">
      <c r="A73" s="51" t="str">
        <f t="shared" ca="1" si="1"/>
        <v/>
      </c>
      <c r="B73" s="51" t="str">
        <f ca="1">IFERROR(INDEX('TSO500 Script'!$BT$2:$BT$97,MATCH('TSO500 Script'!AB54,'TSO500 Script'!$C$2:$C$97,0)),"")</f>
        <v/>
      </c>
      <c r="C73" s="51" t="str">
        <f ca="1">IFERROR(INDEX('TSO500 Booking'!$I$9:$I$104,MATCH('TSO500 Script'!AB54,'TSO500 Booking'!$J$9:$J$104,0)),"")</f>
        <v/>
      </c>
      <c r="D73" s="51" t="str">
        <f ca="1">IFERROR(INDEX('TSO500 Script'!$G$2:$G$97,MATCH('TSO500 Script'!AB54,'TSO500 Script'!$C$2:$C$97,0)),"")</f>
        <v/>
      </c>
      <c r="E73" s="51" t="str">
        <f ca="1">IFERROR(INDEX('TSO500 Script'!$BW$2:$BW$97,MATCH('TSO500 DNA Loading'!B73,'TSO500 Script'!$BT$2:$BT$97,0)),"")</f>
        <v/>
      </c>
      <c r="F73" s="51" t="str">
        <f ca="1">IFERROR(INDEX(Index_sequences[i7 Bases for Sample Sheet],MATCH('TSO500 DNA Loading'!E73,Index_sequences[i7 Index Name],0)),"")</f>
        <v/>
      </c>
      <c r="G73" s="51" t="str">
        <f ca="1">IFERROR(INDEX('TSO500 Script'!$BY$2:$BY$97,MATCH('TSO500 DNA Loading'!B73,'TSO500 Script'!$BT$2:$BT$97,0)),"")</f>
        <v/>
      </c>
      <c r="H73" s="51" t="str">
        <f ca="1">IFERROR(IF('TSO500 Booking'!$A$108="v2",INDEX(Index_sequences[i5 Bases for Sample Sheet NovaSeq 6000 with v1.0 reagent kits, MiSeq, HiSeq 2000/2500, NextSeq 2000 (Sample Sheet v2)],MATCH('TSO500 DNA Loading'!G73,Index_sequences[i5 Index Name],0)),IF('TSO500 Booking'!$A$108="v1",INDEX(Index_sequences[i5 Bases for Sample Sheet iSeq, NovaSeq 6000 with v1.5 reagent kits, MiniSeq, NextSeq 500/550, HiSeq 3000/4000/X, NextSeq 2000 (Sample Sheet v1)],MATCH('TSO500 DNA Loading'!G73,Index_sequences[i5 Index Name],0)),"")),"")</f>
        <v/>
      </c>
      <c r="J73" s="51" t="str">
        <f t="shared" ca="1" si="0"/>
        <v/>
      </c>
    </row>
    <row r="74" spans="1:10" x14ac:dyDescent="0.25">
      <c r="A74" s="51" t="str">
        <f t="shared" ca="1" si="1"/>
        <v/>
      </c>
      <c r="B74" s="51" t="str">
        <f ca="1">IFERROR(INDEX('TSO500 Script'!$BT$2:$BT$97,MATCH('TSO500 Script'!AB55,'TSO500 Script'!$C$2:$C$97,0)),"")</f>
        <v/>
      </c>
      <c r="C74" s="51" t="str">
        <f ca="1">IFERROR(INDEX('TSO500 Booking'!$I$9:$I$104,MATCH('TSO500 Script'!AB55,'TSO500 Booking'!$J$9:$J$104,0)),"")</f>
        <v/>
      </c>
      <c r="D74" s="51" t="str">
        <f ca="1">IFERROR(INDEX('TSO500 Script'!$G$2:$G$97,MATCH('TSO500 Script'!AB55,'TSO500 Script'!$C$2:$C$97,0)),"")</f>
        <v/>
      </c>
      <c r="E74" s="51" t="str">
        <f ca="1">IFERROR(INDEX('TSO500 Script'!$BW$2:$BW$97,MATCH('TSO500 DNA Loading'!B74,'TSO500 Script'!$BT$2:$BT$97,0)),"")</f>
        <v/>
      </c>
      <c r="F74" s="51" t="str">
        <f ca="1">IFERROR(INDEX(Index_sequences[i7 Bases for Sample Sheet],MATCH('TSO500 DNA Loading'!E74,Index_sequences[i7 Index Name],0)),"")</f>
        <v/>
      </c>
      <c r="G74" s="51" t="str">
        <f ca="1">IFERROR(INDEX('TSO500 Script'!$BY$2:$BY$97,MATCH('TSO500 DNA Loading'!B74,'TSO500 Script'!$BT$2:$BT$97,0)),"")</f>
        <v/>
      </c>
      <c r="H74" s="51" t="str">
        <f ca="1">IFERROR(IF('TSO500 Booking'!$A$108="v2",INDEX(Index_sequences[i5 Bases for Sample Sheet NovaSeq 6000 with v1.0 reagent kits, MiSeq, HiSeq 2000/2500, NextSeq 2000 (Sample Sheet v2)],MATCH('TSO500 DNA Loading'!G74,Index_sequences[i5 Index Name],0)),IF('TSO500 Booking'!$A$108="v1",INDEX(Index_sequences[i5 Bases for Sample Sheet iSeq, NovaSeq 6000 with v1.5 reagent kits, MiniSeq, NextSeq 500/550, HiSeq 3000/4000/X, NextSeq 2000 (Sample Sheet v1)],MATCH('TSO500 DNA Loading'!G74,Index_sequences[i5 Index Name],0)),"")),"")</f>
        <v/>
      </c>
      <c r="J74" s="51" t="str">
        <f t="shared" ca="1" si="0"/>
        <v/>
      </c>
    </row>
    <row r="75" spans="1:10" x14ac:dyDescent="0.25">
      <c r="A75" s="51" t="str">
        <f t="shared" ca="1" si="1"/>
        <v/>
      </c>
      <c r="B75" s="51" t="str">
        <f ca="1">IFERROR(INDEX('TSO500 Script'!$BT$2:$BT$97,MATCH('TSO500 Script'!AB56,'TSO500 Script'!$C$2:$C$97,0)),"")</f>
        <v/>
      </c>
      <c r="C75" s="51" t="str">
        <f ca="1">IFERROR(INDEX('TSO500 Booking'!$I$9:$I$104,MATCH('TSO500 Script'!AB56,'TSO500 Booking'!$J$9:$J$104,0)),"")</f>
        <v/>
      </c>
      <c r="D75" s="51" t="str">
        <f ca="1">IFERROR(INDEX('TSO500 Script'!$G$2:$G$97,MATCH('TSO500 Script'!AB56,'TSO500 Script'!$C$2:$C$97,0)),"")</f>
        <v/>
      </c>
      <c r="E75" s="51" t="str">
        <f ca="1">IFERROR(INDEX('TSO500 Script'!$BW$2:$BW$97,MATCH('TSO500 DNA Loading'!B75,'TSO500 Script'!$BT$2:$BT$97,0)),"")</f>
        <v/>
      </c>
      <c r="F75" s="51" t="str">
        <f ca="1">IFERROR(INDEX(Index_sequences[i7 Bases for Sample Sheet],MATCH('TSO500 DNA Loading'!E75,Index_sequences[i7 Index Name],0)),"")</f>
        <v/>
      </c>
      <c r="G75" s="51" t="str">
        <f ca="1">IFERROR(INDEX('TSO500 Script'!$BY$2:$BY$97,MATCH('TSO500 DNA Loading'!B75,'TSO500 Script'!$BT$2:$BT$97,0)),"")</f>
        <v/>
      </c>
      <c r="H75" s="51" t="str">
        <f ca="1">IFERROR(IF('TSO500 Booking'!$A$108="v2",INDEX(Index_sequences[i5 Bases for Sample Sheet NovaSeq 6000 with v1.0 reagent kits, MiSeq, HiSeq 2000/2500, NextSeq 2000 (Sample Sheet v2)],MATCH('TSO500 DNA Loading'!G75,Index_sequences[i5 Index Name],0)),IF('TSO500 Booking'!$A$108="v1",INDEX(Index_sequences[i5 Bases for Sample Sheet iSeq, NovaSeq 6000 with v1.5 reagent kits, MiniSeq, NextSeq 500/550, HiSeq 3000/4000/X, NextSeq 2000 (Sample Sheet v1)],MATCH('TSO500 DNA Loading'!G75,Index_sequences[i5 Index Name],0)),"")),"")</f>
        <v/>
      </c>
      <c r="J75" s="51" t="str">
        <f t="shared" ca="1" si="0"/>
        <v/>
      </c>
    </row>
    <row r="76" spans="1:10" x14ac:dyDescent="0.25">
      <c r="A76" s="51" t="str">
        <f t="shared" ca="1" si="1"/>
        <v/>
      </c>
      <c r="B76" s="51" t="str">
        <f ca="1">IFERROR(INDEX('TSO500 Script'!$BT$2:$BT$97,MATCH('TSO500 Script'!AB57,'TSO500 Script'!$C$2:$C$97,0)),"")</f>
        <v/>
      </c>
      <c r="C76" s="51" t="str">
        <f ca="1">IFERROR(INDEX('TSO500 Booking'!$I$9:$I$104,MATCH('TSO500 Script'!AB57,'TSO500 Booking'!$J$9:$J$104,0)),"")</f>
        <v/>
      </c>
      <c r="D76" s="51" t="str">
        <f ca="1">IFERROR(INDEX('TSO500 Script'!$G$2:$G$97,MATCH('TSO500 Script'!AB57,'TSO500 Script'!$C$2:$C$97,0)),"")</f>
        <v/>
      </c>
      <c r="E76" s="51" t="str">
        <f ca="1">IFERROR(INDEX('TSO500 Script'!$BW$2:$BW$97,MATCH('TSO500 DNA Loading'!B76,'TSO500 Script'!$BT$2:$BT$97,0)),"")</f>
        <v/>
      </c>
      <c r="F76" s="51" t="str">
        <f ca="1">IFERROR(INDEX(Index_sequences[i7 Bases for Sample Sheet],MATCH('TSO500 DNA Loading'!E76,Index_sequences[i7 Index Name],0)),"")</f>
        <v/>
      </c>
      <c r="G76" s="51" t="str">
        <f ca="1">IFERROR(INDEX('TSO500 Script'!$BY$2:$BY$97,MATCH('TSO500 DNA Loading'!B76,'TSO500 Script'!$BT$2:$BT$97,0)),"")</f>
        <v/>
      </c>
      <c r="H76" s="51" t="str">
        <f ca="1">IFERROR(IF('TSO500 Booking'!$A$108="v2",INDEX(Index_sequences[i5 Bases for Sample Sheet NovaSeq 6000 with v1.0 reagent kits, MiSeq, HiSeq 2000/2500, NextSeq 2000 (Sample Sheet v2)],MATCH('TSO500 DNA Loading'!G76,Index_sequences[i5 Index Name],0)),IF('TSO500 Booking'!$A$108="v1",INDEX(Index_sequences[i5 Bases for Sample Sheet iSeq, NovaSeq 6000 with v1.5 reagent kits, MiniSeq, NextSeq 500/550, HiSeq 3000/4000/X, NextSeq 2000 (Sample Sheet v1)],MATCH('TSO500 DNA Loading'!G76,Index_sequences[i5 Index Name],0)),"")),"")</f>
        <v/>
      </c>
      <c r="J76" s="51" t="str">
        <f t="shared" ca="1" si="0"/>
        <v/>
      </c>
    </row>
    <row r="77" spans="1:10" x14ac:dyDescent="0.25">
      <c r="A77" s="51" t="str">
        <f t="shared" ca="1" si="1"/>
        <v/>
      </c>
      <c r="B77" s="51" t="str">
        <f ca="1">IFERROR(INDEX('TSO500 Script'!$BT$2:$BT$97,MATCH('TSO500 Script'!AB58,'TSO500 Script'!$C$2:$C$97,0)),"")</f>
        <v/>
      </c>
      <c r="C77" s="51" t="str">
        <f ca="1">IFERROR(INDEX('TSO500 Booking'!$I$9:$I$104,MATCH('TSO500 Script'!AB58,'TSO500 Booking'!$J$9:$J$104,0)),"")</f>
        <v/>
      </c>
      <c r="D77" s="51" t="str">
        <f ca="1">IFERROR(INDEX('TSO500 Script'!$G$2:$G$97,MATCH('TSO500 Script'!AB58,'TSO500 Script'!$C$2:$C$97,0)),"")</f>
        <v/>
      </c>
      <c r="E77" s="51" t="str">
        <f ca="1">IFERROR(INDEX('TSO500 Script'!$BW$2:$BW$97,MATCH('TSO500 DNA Loading'!B77,'TSO500 Script'!$BT$2:$BT$97,0)),"")</f>
        <v/>
      </c>
      <c r="F77" s="51" t="str">
        <f ca="1">IFERROR(INDEX(Index_sequences[i7 Bases for Sample Sheet],MATCH('TSO500 DNA Loading'!E77,Index_sequences[i7 Index Name],0)),"")</f>
        <v/>
      </c>
      <c r="G77" s="51" t="str">
        <f ca="1">IFERROR(INDEX('TSO500 Script'!$BY$2:$BY$97,MATCH('TSO500 DNA Loading'!B77,'TSO500 Script'!$BT$2:$BT$97,0)),"")</f>
        <v/>
      </c>
      <c r="H77" s="51" t="str">
        <f ca="1">IFERROR(IF('TSO500 Booking'!$A$108="v2",INDEX(Index_sequences[i5 Bases for Sample Sheet NovaSeq 6000 with v1.0 reagent kits, MiSeq, HiSeq 2000/2500, NextSeq 2000 (Sample Sheet v2)],MATCH('TSO500 DNA Loading'!G77,Index_sequences[i5 Index Name],0)),IF('TSO500 Booking'!$A$108="v1",INDEX(Index_sequences[i5 Bases for Sample Sheet iSeq, NovaSeq 6000 with v1.5 reagent kits, MiniSeq, NextSeq 500/550, HiSeq 3000/4000/X, NextSeq 2000 (Sample Sheet v1)],MATCH('TSO500 DNA Loading'!G77,Index_sequences[i5 Index Name],0)),"")),"")</f>
        <v/>
      </c>
      <c r="J77" s="51" t="str">
        <f t="shared" ca="1" si="0"/>
        <v/>
      </c>
    </row>
    <row r="78" spans="1:10" x14ac:dyDescent="0.25">
      <c r="A78" s="51" t="str">
        <f t="shared" ca="1" si="1"/>
        <v/>
      </c>
      <c r="B78" s="51" t="str">
        <f ca="1">IFERROR(INDEX('TSO500 Script'!$BT$2:$BT$97,MATCH('TSO500 Script'!AB59,'TSO500 Script'!$C$2:$C$97,0)),"")</f>
        <v/>
      </c>
      <c r="C78" s="51" t="str">
        <f ca="1">IFERROR(INDEX('TSO500 Booking'!$I$9:$I$104,MATCH('TSO500 Script'!AB59,'TSO500 Booking'!$J$9:$J$104,0)),"")</f>
        <v/>
      </c>
      <c r="D78" s="51" t="str">
        <f ca="1">IFERROR(INDEX('TSO500 Script'!$G$2:$G$97,MATCH('TSO500 Script'!AB59,'TSO500 Script'!$C$2:$C$97,0)),"")</f>
        <v/>
      </c>
      <c r="E78" s="51" t="str">
        <f ca="1">IFERROR(INDEX('TSO500 Script'!$BW$2:$BW$97,MATCH('TSO500 DNA Loading'!B78,'TSO500 Script'!$BT$2:$BT$97,0)),"")</f>
        <v/>
      </c>
      <c r="F78" s="51" t="str">
        <f ca="1">IFERROR(INDEX(Index_sequences[i7 Bases for Sample Sheet],MATCH('TSO500 DNA Loading'!E78,Index_sequences[i7 Index Name],0)),"")</f>
        <v/>
      </c>
      <c r="G78" s="51" t="str">
        <f ca="1">IFERROR(INDEX('TSO500 Script'!$BY$2:$BY$97,MATCH('TSO500 DNA Loading'!B78,'TSO500 Script'!$BT$2:$BT$97,0)),"")</f>
        <v/>
      </c>
      <c r="H78" s="51" t="str">
        <f ca="1">IFERROR(IF('TSO500 Booking'!$A$108="v2",INDEX(Index_sequences[i5 Bases for Sample Sheet NovaSeq 6000 with v1.0 reagent kits, MiSeq, HiSeq 2000/2500, NextSeq 2000 (Sample Sheet v2)],MATCH('TSO500 DNA Loading'!G78,Index_sequences[i5 Index Name],0)),IF('TSO500 Booking'!$A$108="v1",INDEX(Index_sequences[i5 Bases for Sample Sheet iSeq, NovaSeq 6000 with v1.5 reagent kits, MiniSeq, NextSeq 500/550, HiSeq 3000/4000/X, NextSeq 2000 (Sample Sheet v1)],MATCH('TSO500 DNA Loading'!G78,Index_sequences[i5 Index Name],0)),"")),"")</f>
        <v/>
      </c>
      <c r="J78" s="51" t="str">
        <f t="shared" ca="1" si="0"/>
        <v/>
      </c>
    </row>
    <row r="79" spans="1:10" x14ac:dyDescent="0.25">
      <c r="A79" s="51" t="str">
        <f t="shared" ca="1" si="1"/>
        <v/>
      </c>
      <c r="B79" s="51" t="str">
        <f ca="1">IFERROR(INDEX('TSO500 Script'!$BT$2:$BT$97,MATCH('TSO500 Script'!AB60,'TSO500 Script'!$C$2:$C$97,0)),"")</f>
        <v/>
      </c>
      <c r="C79" s="51" t="str">
        <f ca="1">IFERROR(INDEX('TSO500 Booking'!$I$9:$I$104,MATCH('TSO500 Script'!AB60,'TSO500 Booking'!$J$9:$J$104,0)),"")</f>
        <v/>
      </c>
      <c r="D79" s="51" t="str">
        <f ca="1">IFERROR(INDEX('TSO500 Script'!$G$2:$G$97,MATCH('TSO500 Script'!AB60,'TSO500 Script'!$C$2:$C$97,0)),"")</f>
        <v/>
      </c>
      <c r="E79" s="51" t="str">
        <f ca="1">IFERROR(INDEX('TSO500 Script'!$BW$2:$BW$97,MATCH('TSO500 DNA Loading'!B79,'TSO500 Script'!$BT$2:$BT$97,0)),"")</f>
        <v/>
      </c>
      <c r="F79" s="51" t="str">
        <f ca="1">IFERROR(INDEX(Index_sequences[i7 Bases for Sample Sheet],MATCH('TSO500 DNA Loading'!E79,Index_sequences[i7 Index Name],0)),"")</f>
        <v/>
      </c>
      <c r="G79" s="51" t="str">
        <f ca="1">IFERROR(INDEX('TSO500 Script'!$BY$2:$BY$97,MATCH('TSO500 DNA Loading'!B79,'TSO500 Script'!$BT$2:$BT$97,0)),"")</f>
        <v/>
      </c>
      <c r="H79" s="51" t="str">
        <f ca="1">IFERROR(IF('TSO500 Booking'!$A$108="v2",INDEX(Index_sequences[i5 Bases for Sample Sheet NovaSeq 6000 with v1.0 reagent kits, MiSeq, HiSeq 2000/2500, NextSeq 2000 (Sample Sheet v2)],MATCH('TSO500 DNA Loading'!G79,Index_sequences[i5 Index Name],0)),IF('TSO500 Booking'!$A$108="v1",INDEX(Index_sequences[i5 Bases for Sample Sheet iSeq, NovaSeq 6000 with v1.5 reagent kits, MiniSeq, NextSeq 500/550, HiSeq 3000/4000/X, NextSeq 2000 (Sample Sheet v1)],MATCH('TSO500 DNA Loading'!G79,Index_sequences[i5 Index Name],0)),"")),"")</f>
        <v/>
      </c>
      <c r="J79" s="51" t="str">
        <f t="shared" ca="1" si="0"/>
        <v/>
      </c>
    </row>
    <row r="80" spans="1:10" x14ac:dyDescent="0.25">
      <c r="A80" s="51" t="str">
        <f t="shared" ca="1" si="1"/>
        <v/>
      </c>
      <c r="B80" s="51" t="str">
        <f ca="1">IFERROR(INDEX('TSO500 Script'!$BT$2:$BT$97,MATCH('TSO500 Script'!AB61,'TSO500 Script'!$C$2:$C$97,0)),"")</f>
        <v/>
      </c>
      <c r="C80" s="51" t="str">
        <f ca="1">IFERROR(INDEX('TSO500 Booking'!$I$9:$I$104,MATCH('TSO500 Script'!AB61,'TSO500 Booking'!$J$9:$J$104,0)),"")</f>
        <v/>
      </c>
      <c r="D80" s="51" t="str">
        <f ca="1">IFERROR(INDEX('TSO500 Script'!$G$2:$G$97,MATCH('TSO500 Script'!AB61,'TSO500 Script'!$C$2:$C$97,0)),"")</f>
        <v/>
      </c>
      <c r="E80" s="51" t="str">
        <f ca="1">IFERROR(INDEX('TSO500 Script'!$BW$2:$BW$97,MATCH('TSO500 DNA Loading'!B80,'TSO500 Script'!$BT$2:$BT$97,0)),"")</f>
        <v/>
      </c>
      <c r="F80" s="51" t="str">
        <f ca="1">IFERROR(INDEX(Index_sequences[i7 Bases for Sample Sheet],MATCH('TSO500 DNA Loading'!E80,Index_sequences[i7 Index Name],0)),"")</f>
        <v/>
      </c>
      <c r="G80" s="51" t="str">
        <f ca="1">IFERROR(INDEX('TSO500 Script'!$BY$2:$BY$97,MATCH('TSO500 DNA Loading'!B80,'TSO500 Script'!$BT$2:$BT$97,0)),"")</f>
        <v/>
      </c>
      <c r="H80" s="51" t="str">
        <f ca="1">IFERROR(IF('TSO500 Booking'!$A$108="v2",INDEX(Index_sequences[i5 Bases for Sample Sheet NovaSeq 6000 with v1.0 reagent kits, MiSeq, HiSeq 2000/2500, NextSeq 2000 (Sample Sheet v2)],MATCH('TSO500 DNA Loading'!G80,Index_sequences[i5 Index Name],0)),IF('TSO500 Booking'!$A$108="v1",INDEX(Index_sequences[i5 Bases for Sample Sheet iSeq, NovaSeq 6000 with v1.5 reagent kits, MiniSeq, NextSeq 500/550, HiSeq 3000/4000/X, NextSeq 2000 (Sample Sheet v1)],MATCH('TSO500 DNA Loading'!G80,Index_sequences[i5 Index Name],0)),"")),"")</f>
        <v/>
      </c>
      <c r="J80" s="51" t="str">
        <f t="shared" ca="1" si="0"/>
        <v/>
      </c>
    </row>
    <row r="81" spans="1:10" x14ac:dyDescent="0.25">
      <c r="A81" s="51" t="str">
        <f t="shared" ca="1" si="1"/>
        <v/>
      </c>
      <c r="B81" s="51" t="str">
        <f ca="1">IFERROR(INDEX('TSO500 Script'!$BT$2:$BT$97,MATCH('TSO500 Script'!AB62,'TSO500 Script'!$C$2:$C$97,0)),"")</f>
        <v/>
      </c>
      <c r="C81" s="51" t="str">
        <f ca="1">IFERROR(INDEX('TSO500 Booking'!$I$9:$I$104,MATCH('TSO500 Script'!AB62,'TSO500 Booking'!$J$9:$J$104,0)),"")</f>
        <v/>
      </c>
      <c r="D81" s="51" t="str">
        <f ca="1">IFERROR(INDEX('TSO500 Script'!$G$2:$G$97,MATCH('TSO500 Script'!AB62,'TSO500 Script'!$C$2:$C$97,0)),"")</f>
        <v/>
      </c>
      <c r="E81" s="51" t="str">
        <f ca="1">IFERROR(INDEX('TSO500 Script'!$BW$2:$BW$97,MATCH('TSO500 DNA Loading'!B81,'TSO500 Script'!$BT$2:$BT$97,0)),"")</f>
        <v/>
      </c>
      <c r="F81" s="51" t="str">
        <f ca="1">IFERROR(INDEX(Index_sequences[i7 Bases for Sample Sheet],MATCH('TSO500 DNA Loading'!E81,Index_sequences[i7 Index Name],0)),"")</f>
        <v/>
      </c>
      <c r="G81" s="51" t="str">
        <f ca="1">IFERROR(INDEX('TSO500 Script'!$BY$2:$BY$97,MATCH('TSO500 DNA Loading'!B81,'TSO500 Script'!$BT$2:$BT$97,0)),"")</f>
        <v/>
      </c>
      <c r="H81" s="51" t="str">
        <f ca="1">IFERROR(IF('TSO500 Booking'!$A$108="v2",INDEX(Index_sequences[i5 Bases for Sample Sheet NovaSeq 6000 with v1.0 reagent kits, MiSeq, HiSeq 2000/2500, NextSeq 2000 (Sample Sheet v2)],MATCH('TSO500 DNA Loading'!G81,Index_sequences[i5 Index Name],0)),IF('TSO500 Booking'!$A$108="v1",INDEX(Index_sequences[i5 Bases for Sample Sheet iSeq, NovaSeq 6000 with v1.5 reagent kits, MiniSeq, NextSeq 500/550, HiSeq 3000/4000/X, NextSeq 2000 (Sample Sheet v1)],MATCH('TSO500 DNA Loading'!G81,Index_sequences[i5 Index Name],0)),"")),"")</f>
        <v/>
      </c>
      <c r="J81" s="51" t="str">
        <f t="shared" ca="1" si="0"/>
        <v/>
      </c>
    </row>
    <row r="82" spans="1:10" x14ac:dyDescent="0.25">
      <c r="A82" s="51" t="str">
        <f t="shared" ca="1" si="1"/>
        <v/>
      </c>
      <c r="B82" s="51" t="str">
        <f ca="1">IFERROR(INDEX('TSO500 Script'!$BT$2:$BT$97,MATCH('TSO500 Script'!AB63,'TSO500 Script'!$C$2:$C$97,0)),"")</f>
        <v/>
      </c>
      <c r="C82" s="51" t="str">
        <f ca="1">IFERROR(INDEX('TSO500 Booking'!$I$9:$I$104,MATCH('TSO500 Script'!AB63,'TSO500 Booking'!$J$9:$J$104,0)),"")</f>
        <v/>
      </c>
      <c r="D82" s="51" t="str">
        <f ca="1">IFERROR(INDEX('TSO500 Script'!$G$2:$G$97,MATCH('TSO500 Script'!AB63,'TSO500 Script'!$C$2:$C$97,0)),"")</f>
        <v/>
      </c>
      <c r="E82" s="51" t="str">
        <f ca="1">IFERROR(INDEX('TSO500 Script'!$BW$2:$BW$97,MATCH('TSO500 DNA Loading'!B82,'TSO500 Script'!$BT$2:$BT$97,0)),"")</f>
        <v/>
      </c>
      <c r="F82" s="51" t="str">
        <f ca="1">IFERROR(INDEX(Index_sequences[i7 Bases for Sample Sheet],MATCH('TSO500 DNA Loading'!E82,Index_sequences[i7 Index Name],0)),"")</f>
        <v/>
      </c>
      <c r="G82" s="51" t="str">
        <f ca="1">IFERROR(INDEX('TSO500 Script'!$BY$2:$BY$97,MATCH('TSO500 DNA Loading'!B82,'TSO500 Script'!$BT$2:$BT$97,0)),"")</f>
        <v/>
      </c>
      <c r="H82" s="51" t="str">
        <f ca="1">IFERROR(IF('TSO500 Booking'!$A$108="v2",INDEX(Index_sequences[i5 Bases for Sample Sheet NovaSeq 6000 with v1.0 reagent kits, MiSeq, HiSeq 2000/2500, NextSeq 2000 (Sample Sheet v2)],MATCH('TSO500 DNA Loading'!G82,Index_sequences[i5 Index Name],0)),IF('TSO500 Booking'!$A$108="v1",INDEX(Index_sequences[i5 Bases for Sample Sheet iSeq, NovaSeq 6000 with v1.5 reagent kits, MiniSeq, NextSeq 500/550, HiSeq 3000/4000/X, NextSeq 2000 (Sample Sheet v1)],MATCH('TSO500 DNA Loading'!G82,Index_sequences[i5 Index Name],0)),"")),"")</f>
        <v/>
      </c>
      <c r="J82" s="51" t="str">
        <f t="shared" ca="1" si="0"/>
        <v/>
      </c>
    </row>
    <row r="83" spans="1:10" x14ac:dyDescent="0.25">
      <c r="A83" s="51" t="str">
        <f t="shared" ca="1" si="1"/>
        <v/>
      </c>
      <c r="B83" s="51" t="str">
        <f ca="1">IFERROR(INDEX('TSO500 Script'!$BT$2:$BT$97,MATCH('TSO500 Script'!AB64,'TSO500 Script'!$C$2:$C$97,0)),"")</f>
        <v/>
      </c>
      <c r="C83" s="51" t="str">
        <f ca="1">IFERROR(INDEX('TSO500 Booking'!$I$9:$I$104,MATCH('TSO500 Script'!AB64,'TSO500 Booking'!$J$9:$J$104,0)),"")</f>
        <v/>
      </c>
      <c r="D83" s="51" t="str">
        <f ca="1">IFERROR(INDEX('TSO500 Script'!$G$2:$G$97,MATCH('TSO500 Script'!AB64,'TSO500 Script'!$C$2:$C$97,0)),"")</f>
        <v/>
      </c>
      <c r="E83" s="51" t="str">
        <f ca="1">IFERROR(INDEX('TSO500 Script'!$BW$2:$BW$97,MATCH('TSO500 DNA Loading'!B83,'TSO500 Script'!$BT$2:$BT$97,0)),"")</f>
        <v/>
      </c>
      <c r="F83" s="51" t="str">
        <f ca="1">IFERROR(INDEX(Index_sequences[i7 Bases for Sample Sheet],MATCH('TSO500 DNA Loading'!E83,Index_sequences[i7 Index Name],0)),"")</f>
        <v/>
      </c>
      <c r="G83" s="51" t="str">
        <f ca="1">IFERROR(INDEX('TSO500 Script'!$BY$2:$BY$97,MATCH('TSO500 DNA Loading'!B83,'TSO500 Script'!$BT$2:$BT$97,0)),"")</f>
        <v/>
      </c>
      <c r="H83" s="51" t="str">
        <f ca="1">IFERROR(IF('TSO500 Booking'!$A$108="v2",INDEX(Index_sequences[i5 Bases for Sample Sheet NovaSeq 6000 with v1.0 reagent kits, MiSeq, HiSeq 2000/2500, NextSeq 2000 (Sample Sheet v2)],MATCH('TSO500 DNA Loading'!G83,Index_sequences[i5 Index Name],0)),IF('TSO500 Booking'!$A$108="v1",INDEX(Index_sequences[i5 Bases for Sample Sheet iSeq, NovaSeq 6000 with v1.5 reagent kits, MiniSeq, NextSeq 500/550, HiSeq 3000/4000/X, NextSeq 2000 (Sample Sheet v1)],MATCH('TSO500 DNA Loading'!G83,Index_sequences[i5 Index Name],0)),"")),"")</f>
        <v/>
      </c>
      <c r="J83" s="51" t="str">
        <f t="shared" ca="1" si="0"/>
        <v/>
      </c>
    </row>
    <row r="84" spans="1:10" x14ac:dyDescent="0.25">
      <c r="A84" s="51" t="str">
        <f t="shared" ca="1" si="1"/>
        <v/>
      </c>
      <c r="B84" s="51" t="str">
        <f ca="1">IFERROR(INDEX('TSO500 Script'!$BT$2:$BT$97,MATCH('TSO500 Script'!AB65,'TSO500 Script'!$C$2:$C$97,0)),"")</f>
        <v/>
      </c>
      <c r="C84" s="51" t="str">
        <f ca="1">IFERROR(INDEX('TSO500 Booking'!$I$9:$I$104,MATCH('TSO500 Script'!AB65,'TSO500 Booking'!$J$9:$J$104,0)),"")</f>
        <v/>
      </c>
      <c r="D84" s="51" t="str">
        <f ca="1">IFERROR(INDEX('TSO500 Script'!$G$2:$G$97,MATCH('TSO500 Script'!AB65,'TSO500 Script'!$C$2:$C$97,0)),"")</f>
        <v/>
      </c>
      <c r="E84" s="51" t="str">
        <f ca="1">IFERROR(INDEX('TSO500 Script'!$BW$2:$BW$97,MATCH('TSO500 DNA Loading'!B84,'TSO500 Script'!$BT$2:$BT$97,0)),"")</f>
        <v/>
      </c>
      <c r="F84" s="51" t="str">
        <f ca="1">IFERROR(INDEX(Index_sequences[i7 Bases for Sample Sheet],MATCH('TSO500 DNA Loading'!E84,Index_sequences[i7 Index Name],0)),"")</f>
        <v/>
      </c>
      <c r="G84" s="51" t="str">
        <f ca="1">IFERROR(INDEX('TSO500 Script'!$BY$2:$BY$97,MATCH('TSO500 DNA Loading'!B84,'TSO500 Script'!$BT$2:$BT$97,0)),"")</f>
        <v/>
      </c>
      <c r="H84" s="51" t="str">
        <f ca="1">IFERROR(IF('TSO500 Booking'!$A$108="v2",INDEX(Index_sequences[i5 Bases for Sample Sheet NovaSeq 6000 with v1.0 reagent kits, MiSeq, HiSeq 2000/2500, NextSeq 2000 (Sample Sheet v2)],MATCH('TSO500 DNA Loading'!G84,Index_sequences[i5 Index Name],0)),IF('TSO500 Booking'!$A$108="v1",INDEX(Index_sequences[i5 Bases for Sample Sheet iSeq, NovaSeq 6000 with v1.5 reagent kits, MiniSeq, NextSeq 500/550, HiSeq 3000/4000/X, NextSeq 2000 (Sample Sheet v1)],MATCH('TSO500 DNA Loading'!G84,Index_sequences[i5 Index Name],0)),"")),"")</f>
        <v/>
      </c>
      <c r="J84" s="51" t="str">
        <f t="shared" ca="1" si="0"/>
        <v/>
      </c>
    </row>
    <row r="85" spans="1:10" x14ac:dyDescent="0.25">
      <c r="A85" s="51" t="str">
        <f t="shared" ca="1" si="1"/>
        <v/>
      </c>
      <c r="B85" s="51" t="str">
        <f ca="1">IFERROR(INDEX('TSO500 Script'!$BT$2:$BT$97,MATCH('TSO500 Script'!AB66,'TSO500 Script'!$C$2:$C$97,0)),"")</f>
        <v/>
      </c>
      <c r="C85" s="51" t="str">
        <f ca="1">IFERROR(INDEX('TSO500 Booking'!$I$9:$I$104,MATCH('TSO500 Script'!AB66,'TSO500 Booking'!$J$9:$J$104,0)),"")</f>
        <v/>
      </c>
      <c r="D85" s="51" t="str">
        <f ca="1">IFERROR(INDEX('TSO500 Script'!$G$2:$G$97,MATCH('TSO500 Script'!AB66,'TSO500 Script'!$C$2:$C$97,0)),"")</f>
        <v/>
      </c>
      <c r="E85" s="51" t="str">
        <f ca="1">IFERROR(INDEX('TSO500 Script'!$BW$2:$BW$97,MATCH('TSO500 DNA Loading'!B85,'TSO500 Script'!$BT$2:$BT$97,0)),"")</f>
        <v/>
      </c>
      <c r="F85" s="51" t="str">
        <f ca="1">IFERROR(INDEX(Index_sequences[i7 Bases for Sample Sheet],MATCH('TSO500 DNA Loading'!E85,Index_sequences[i7 Index Name],0)),"")</f>
        <v/>
      </c>
      <c r="G85" s="51" t="str">
        <f ca="1">IFERROR(INDEX('TSO500 Script'!$BY$2:$BY$97,MATCH('TSO500 DNA Loading'!B85,'TSO500 Script'!$BT$2:$BT$97,0)),"")</f>
        <v/>
      </c>
      <c r="H85" s="51" t="str">
        <f ca="1">IFERROR(IF('TSO500 Booking'!$A$108="v2",INDEX(Index_sequences[i5 Bases for Sample Sheet NovaSeq 6000 with v1.0 reagent kits, MiSeq, HiSeq 2000/2500, NextSeq 2000 (Sample Sheet v2)],MATCH('TSO500 DNA Loading'!G85,Index_sequences[i5 Index Name],0)),IF('TSO500 Booking'!$A$108="v1",INDEX(Index_sequences[i5 Bases for Sample Sheet iSeq, NovaSeq 6000 with v1.5 reagent kits, MiniSeq, NextSeq 500/550, HiSeq 3000/4000/X, NextSeq 2000 (Sample Sheet v1)],MATCH('TSO500 DNA Loading'!G85,Index_sequences[i5 Index Name],0)),"")),"")</f>
        <v/>
      </c>
      <c r="J85" s="51" t="str">
        <f t="shared" ca="1" si="0"/>
        <v/>
      </c>
    </row>
    <row r="86" spans="1:10" x14ac:dyDescent="0.25">
      <c r="A86" s="51" t="str">
        <f t="shared" ca="1" si="1"/>
        <v/>
      </c>
      <c r="B86" s="51" t="str">
        <f ca="1">IFERROR(INDEX('TSO500 Script'!$BT$2:$BT$97,MATCH('TSO500 Script'!AB67,'TSO500 Script'!$C$2:$C$97,0)),"")</f>
        <v/>
      </c>
      <c r="C86" s="51" t="str">
        <f ca="1">IFERROR(INDEX('TSO500 Booking'!$I$9:$I$104,MATCH('TSO500 Script'!AB67,'TSO500 Booking'!$J$9:$J$104,0)),"")</f>
        <v/>
      </c>
      <c r="D86" s="51" t="str">
        <f ca="1">IFERROR(INDEX('TSO500 Script'!$G$2:$G$97,MATCH('TSO500 Script'!AB67,'TSO500 Script'!$C$2:$C$97,0)),"")</f>
        <v/>
      </c>
      <c r="E86" s="51" t="str">
        <f ca="1">IFERROR(INDEX('TSO500 Script'!$BW$2:$BW$97,MATCH('TSO500 DNA Loading'!B86,'TSO500 Script'!$BT$2:$BT$97,0)),"")</f>
        <v/>
      </c>
      <c r="F86" s="51" t="str">
        <f ca="1">IFERROR(INDEX(Index_sequences[i7 Bases for Sample Sheet],MATCH('TSO500 DNA Loading'!E86,Index_sequences[i7 Index Name],0)),"")</f>
        <v/>
      </c>
      <c r="G86" s="51" t="str">
        <f ca="1">IFERROR(INDEX('TSO500 Script'!$BY$2:$BY$97,MATCH('TSO500 DNA Loading'!B86,'TSO500 Script'!$BT$2:$BT$97,0)),"")</f>
        <v/>
      </c>
      <c r="H86" s="51" t="str">
        <f ca="1">IFERROR(IF('TSO500 Booking'!$A$108="v2",INDEX(Index_sequences[i5 Bases for Sample Sheet NovaSeq 6000 with v1.0 reagent kits, MiSeq, HiSeq 2000/2500, NextSeq 2000 (Sample Sheet v2)],MATCH('TSO500 DNA Loading'!G86,Index_sequences[i5 Index Name],0)),IF('TSO500 Booking'!$A$108="v1",INDEX(Index_sequences[i5 Bases for Sample Sheet iSeq, NovaSeq 6000 with v1.5 reagent kits, MiniSeq, NextSeq 500/550, HiSeq 3000/4000/X, NextSeq 2000 (Sample Sheet v1)],MATCH('TSO500 DNA Loading'!G86,Index_sequences[i5 Index Name],0)),"")),"")</f>
        <v/>
      </c>
      <c r="J86" s="51" t="str">
        <f t="shared" ref="J86:J116" ca="1" si="2">IF(B86="","","TSO500")</f>
        <v/>
      </c>
    </row>
    <row r="87" spans="1:10" x14ac:dyDescent="0.25">
      <c r="A87" s="51" t="str">
        <f t="shared" ref="A87:A116" ca="1" si="3">IF(B87="","",A86+1)</f>
        <v/>
      </c>
      <c r="B87" s="51" t="str">
        <f ca="1">IFERROR(INDEX('TSO500 Script'!$BT$2:$BT$97,MATCH('TSO500 Script'!AB68,'TSO500 Script'!$C$2:$C$97,0)),"")</f>
        <v/>
      </c>
      <c r="C87" s="51" t="str">
        <f ca="1">IFERROR(INDEX('TSO500 Booking'!$I$9:$I$104,MATCH('TSO500 Script'!AB68,'TSO500 Booking'!$J$9:$J$104,0)),"")</f>
        <v/>
      </c>
      <c r="D87" s="51" t="str">
        <f ca="1">IFERROR(INDEX('TSO500 Script'!$G$2:$G$97,MATCH('TSO500 Script'!AB68,'TSO500 Script'!$C$2:$C$97,0)),"")</f>
        <v/>
      </c>
      <c r="E87" s="51" t="str">
        <f ca="1">IFERROR(INDEX('TSO500 Script'!$BW$2:$BW$97,MATCH('TSO500 DNA Loading'!B87,'TSO500 Script'!$BT$2:$BT$97,0)),"")</f>
        <v/>
      </c>
      <c r="F87" s="51" t="str">
        <f ca="1">IFERROR(INDEX(Index_sequences[i7 Bases for Sample Sheet],MATCH('TSO500 DNA Loading'!E87,Index_sequences[i7 Index Name],0)),"")</f>
        <v/>
      </c>
      <c r="G87" s="51" t="str">
        <f ca="1">IFERROR(INDEX('TSO500 Script'!$BY$2:$BY$97,MATCH('TSO500 DNA Loading'!B87,'TSO500 Script'!$BT$2:$BT$97,0)),"")</f>
        <v/>
      </c>
      <c r="H87" s="51" t="str">
        <f ca="1">IFERROR(IF('TSO500 Booking'!$A$108="v2",INDEX(Index_sequences[i5 Bases for Sample Sheet NovaSeq 6000 with v1.0 reagent kits, MiSeq, HiSeq 2000/2500, NextSeq 2000 (Sample Sheet v2)],MATCH('TSO500 DNA Loading'!G87,Index_sequences[i5 Index Name],0)),IF('TSO500 Booking'!$A$108="v1",INDEX(Index_sequences[i5 Bases for Sample Sheet iSeq, NovaSeq 6000 with v1.5 reagent kits, MiniSeq, NextSeq 500/550, HiSeq 3000/4000/X, NextSeq 2000 (Sample Sheet v1)],MATCH('TSO500 DNA Loading'!G87,Index_sequences[i5 Index Name],0)),"")),"")</f>
        <v/>
      </c>
      <c r="J87" s="51" t="str">
        <f t="shared" ca="1" si="2"/>
        <v/>
      </c>
    </row>
    <row r="88" spans="1:10" x14ac:dyDescent="0.25">
      <c r="A88" s="51" t="str">
        <f t="shared" ca="1" si="3"/>
        <v/>
      </c>
      <c r="B88" s="51" t="str">
        <f ca="1">IFERROR(INDEX('TSO500 Script'!$BT$2:$BT$97,MATCH('TSO500 Script'!AB69,'TSO500 Script'!$C$2:$C$97,0)),"")</f>
        <v/>
      </c>
      <c r="C88" s="51" t="str">
        <f ca="1">IFERROR(INDEX('TSO500 Booking'!$I$9:$I$104,MATCH('TSO500 Script'!AB69,'TSO500 Booking'!$J$9:$J$104,0)),"")</f>
        <v/>
      </c>
      <c r="D88" s="51" t="str">
        <f ca="1">IFERROR(INDEX('TSO500 Script'!$G$2:$G$97,MATCH('TSO500 Script'!AB69,'TSO500 Script'!$C$2:$C$97,0)),"")</f>
        <v/>
      </c>
      <c r="E88" s="51" t="str">
        <f ca="1">IFERROR(INDEX('TSO500 Script'!$BW$2:$BW$97,MATCH('TSO500 DNA Loading'!B88,'TSO500 Script'!$BT$2:$BT$97,0)),"")</f>
        <v/>
      </c>
      <c r="F88" s="51" t="str">
        <f ca="1">IFERROR(INDEX(Index_sequences[i7 Bases for Sample Sheet],MATCH('TSO500 DNA Loading'!E88,Index_sequences[i7 Index Name],0)),"")</f>
        <v/>
      </c>
      <c r="G88" s="51" t="str">
        <f ca="1">IFERROR(INDEX('TSO500 Script'!$BY$2:$BY$97,MATCH('TSO500 DNA Loading'!B88,'TSO500 Script'!$BT$2:$BT$97,0)),"")</f>
        <v/>
      </c>
      <c r="H88" s="51" t="str">
        <f ca="1">IFERROR(IF('TSO500 Booking'!$A$108="v2",INDEX(Index_sequences[i5 Bases for Sample Sheet NovaSeq 6000 with v1.0 reagent kits, MiSeq, HiSeq 2000/2500, NextSeq 2000 (Sample Sheet v2)],MATCH('TSO500 DNA Loading'!G88,Index_sequences[i5 Index Name],0)),IF('TSO500 Booking'!$A$108="v1",INDEX(Index_sequences[i5 Bases for Sample Sheet iSeq, NovaSeq 6000 with v1.5 reagent kits, MiniSeq, NextSeq 500/550, HiSeq 3000/4000/X, NextSeq 2000 (Sample Sheet v1)],MATCH('TSO500 DNA Loading'!G88,Index_sequences[i5 Index Name],0)),"")),"")</f>
        <v/>
      </c>
      <c r="J88" s="51" t="str">
        <f t="shared" ca="1" si="2"/>
        <v/>
      </c>
    </row>
    <row r="89" spans="1:10" x14ac:dyDescent="0.25">
      <c r="A89" s="51" t="str">
        <f t="shared" ca="1" si="3"/>
        <v/>
      </c>
      <c r="B89" s="51" t="str">
        <f ca="1">IFERROR(INDEX('TSO500 Script'!$BT$2:$BT$97,MATCH('TSO500 Script'!AB70,'TSO500 Script'!$C$2:$C$97,0)),"")</f>
        <v/>
      </c>
      <c r="C89" s="51" t="str">
        <f ca="1">IFERROR(INDEX('TSO500 Booking'!$I$9:$I$104,MATCH('TSO500 Script'!AB70,'TSO500 Booking'!$J$9:$J$104,0)),"")</f>
        <v/>
      </c>
      <c r="D89" s="51" t="str">
        <f ca="1">IFERROR(INDEX('TSO500 Script'!$G$2:$G$97,MATCH('TSO500 Script'!AB70,'TSO500 Script'!$C$2:$C$97,0)),"")</f>
        <v/>
      </c>
      <c r="E89" s="51" t="str">
        <f ca="1">IFERROR(INDEX('TSO500 Script'!$BW$2:$BW$97,MATCH('TSO500 DNA Loading'!B89,'TSO500 Script'!$BT$2:$BT$97,0)),"")</f>
        <v/>
      </c>
      <c r="F89" s="51" t="str">
        <f ca="1">IFERROR(INDEX(Index_sequences[i7 Bases for Sample Sheet],MATCH('TSO500 DNA Loading'!E89,Index_sequences[i7 Index Name],0)),"")</f>
        <v/>
      </c>
      <c r="G89" s="51" t="str">
        <f ca="1">IFERROR(INDEX('TSO500 Script'!$BY$2:$BY$97,MATCH('TSO500 DNA Loading'!B89,'TSO500 Script'!$BT$2:$BT$97,0)),"")</f>
        <v/>
      </c>
      <c r="H89" s="51" t="str">
        <f ca="1">IFERROR(IF('TSO500 Booking'!$A$108="v2",INDEX(Index_sequences[i5 Bases for Sample Sheet NovaSeq 6000 with v1.0 reagent kits, MiSeq, HiSeq 2000/2500, NextSeq 2000 (Sample Sheet v2)],MATCH('TSO500 DNA Loading'!G89,Index_sequences[i5 Index Name],0)),IF('TSO500 Booking'!$A$108="v1",INDEX(Index_sequences[i5 Bases for Sample Sheet iSeq, NovaSeq 6000 with v1.5 reagent kits, MiniSeq, NextSeq 500/550, HiSeq 3000/4000/X, NextSeq 2000 (Sample Sheet v1)],MATCH('TSO500 DNA Loading'!G89,Index_sequences[i5 Index Name],0)),"")),"")</f>
        <v/>
      </c>
      <c r="J89" s="51" t="str">
        <f t="shared" ca="1" si="2"/>
        <v/>
      </c>
    </row>
    <row r="90" spans="1:10" x14ac:dyDescent="0.25">
      <c r="A90" s="51" t="str">
        <f t="shared" ca="1" si="3"/>
        <v/>
      </c>
      <c r="B90" s="51" t="str">
        <f ca="1">IFERROR(INDEX('TSO500 Script'!$BT$2:$BT$97,MATCH('TSO500 Script'!AB71,'TSO500 Script'!$C$2:$C$97,0)),"")</f>
        <v/>
      </c>
      <c r="C90" s="51" t="str">
        <f ca="1">IFERROR(INDEX('TSO500 Booking'!$I$9:$I$104,MATCH('TSO500 Script'!AB71,'TSO500 Booking'!$J$9:$J$104,0)),"")</f>
        <v/>
      </c>
      <c r="D90" s="51" t="str">
        <f ca="1">IFERROR(INDEX('TSO500 Script'!$G$2:$G$97,MATCH('TSO500 Script'!AB71,'TSO500 Script'!$C$2:$C$97,0)),"")</f>
        <v/>
      </c>
      <c r="E90" s="51" t="str">
        <f ca="1">IFERROR(INDEX('TSO500 Script'!$BW$2:$BW$97,MATCH('TSO500 DNA Loading'!B90,'TSO500 Script'!$BT$2:$BT$97,0)),"")</f>
        <v/>
      </c>
      <c r="F90" s="51" t="str">
        <f ca="1">IFERROR(INDEX(Index_sequences[i7 Bases for Sample Sheet],MATCH('TSO500 DNA Loading'!E90,Index_sequences[i7 Index Name],0)),"")</f>
        <v/>
      </c>
      <c r="G90" s="51" t="str">
        <f ca="1">IFERROR(INDEX('TSO500 Script'!$BY$2:$BY$97,MATCH('TSO500 DNA Loading'!B90,'TSO500 Script'!$BT$2:$BT$97,0)),"")</f>
        <v/>
      </c>
      <c r="H90" s="51" t="str">
        <f ca="1">IFERROR(IF('TSO500 Booking'!$A$108="v2",INDEX(Index_sequences[i5 Bases for Sample Sheet NovaSeq 6000 with v1.0 reagent kits, MiSeq, HiSeq 2000/2500, NextSeq 2000 (Sample Sheet v2)],MATCH('TSO500 DNA Loading'!G90,Index_sequences[i5 Index Name],0)),IF('TSO500 Booking'!$A$108="v1",INDEX(Index_sequences[i5 Bases for Sample Sheet iSeq, NovaSeq 6000 with v1.5 reagent kits, MiniSeq, NextSeq 500/550, HiSeq 3000/4000/X, NextSeq 2000 (Sample Sheet v1)],MATCH('TSO500 DNA Loading'!G90,Index_sequences[i5 Index Name],0)),"")),"")</f>
        <v/>
      </c>
      <c r="J90" s="51" t="str">
        <f t="shared" ca="1" si="2"/>
        <v/>
      </c>
    </row>
    <row r="91" spans="1:10" x14ac:dyDescent="0.25">
      <c r="A91" s="51" t="str">
        <f t="shared" ca="1" si="3"/>
        <v/>
      </c>
      <c r="B91" s="51" t="str">
        <f ca="1">IFERROR(INDEX('TSO500 Script'!$BT$2:$BT$97,MATCH('TSO500 Script'!AB72,'TSO500 Script'!$C$2:$C$97,0)),"")</f>
        <v/>
      </c>
      <c r="C91" s="51" t="str">
        <f ca="1">IFERROR(INDEX('TSO500 Booking'!$I$9:$I$104,MATCH('TSO500 Script'!AB72,'TSO500 Booking'!$J$9:$J$104,0)),"")</f>
        <v/>
      </c>
      <c r="D91" s="51" t="str">
        <f ca="1">IFERROR(INDEX('TSO500 Script'!$G$2:$G$97,MATCH('TSO500 Script'!AB72,'TSO500 Script'!$C$2:$C$97,0)),"")</f>
        <v/>
      </c>
      <c r="E91" s="51" t="str">
        <f ca="1">IFERROR(INDEX('TSO500 Script'!$BW$2:$BW$97,MATCH('TSO500 DNA Loading'!B91,'TSO500 Script'!$BT$2:$BT$97,0)),"")</f>
        <v/>
      </c>
      <c r="F91" s="51" t="str">
        <f ca="1">IFERROR(INDEX(Index_sequences[i7 Bases for Sample Sheet],MATCH('TSO500 DNA Loading'!E91,Index_sequences[i7 Index Name],0)),"")</f>
        <v/>
      </c>
      <c r="G91" s="51" t="str">
        <f ca="1">IFERROR(INDEX('TSO500 Script'!$BY$2:$BY$97,MATCH('TSO500 DNA Loading'!B91,'TSO500 Script'!$BT$2:$BT$97,0)),"")</f>
        <v/>
      </c>
      <c r="H91" s="51" t="str">
        <f ca="1">IFERROR(IF('TSO500 Booking'!$A$108="v2",INDEX(Index_sequences[i5 Bases for Sample Sheet NovaSeq 6000 with v1.0 reagent kits, MiSeq, HiSeq 2000/2500, NextSeq 2000 (Sample Sheet v2)],MATCH('TSO500 DNA Loading'!G91,Index_sequences[i5 Index Name],0)),IF('TSO500 Booking'!$A$108="v1",INDEX(Index_sequences[i5 Bases for Sample Sheet iSeq, NovaSeq 6000 with v1.5 reagent kits, MiniSeq, NextSeq 500/550, HiSeq 3000/4000/X, NextSeq 2000 (Sample Sheet v1)],MATCH('TSO500 DNA Loading'!G91,Index_sequences[i5 Index Name],0)),"")),"")</f>
        <v/>
      </c>
      <c r="J91" s="51" t="str">
        <f t="shared" ca="1" si="2"/>
        <v/>
      </c>
    </row>
    <row r="92" spans="1:10" x14ac:dyDescent="0.25">
      <c r="A92" s="51" t="str">
        <f t="shared" ca="1" si="3"/>
        <v/>
      </c>
      <c r="B92" s="51" t="str">
        <f ca="1">IFERROR(INDEX('TSO500 Script'!$BT$2:$BT$97,MATCH('TSO500 Script'!AB73,'TSO500 Script'!$C$2:$C$97,0)),"")</f>
        <v/>
      </c>
      <c r="C92" s="51" t="str">
        <f ca="1">IFERROR(INDEX('TSO500 Booking'!$I$9:$I$104,MATCH('TSO500 Script'!AB73,'TSO500 Booking'!$J$9:$J$104,0)),"")</f>
        <v/>
      </c>
      <c r="D92" s="51" t="str">
        <f ca="1">IFERROR(INDEX('TSO500 Script'!$G$2:$G$97,MATCH('TSO500 Script'!AB73,'TSO500 Script'!$C$2:$C$97,0)),"")</f>
        <v/>
      </c>
      <c r="E92" s="51" t="str">
        <f ca="1">IFERROR(INDEX('TSO500 Script'!$BW$2:$BW$97,MATCH('TSO500 DNA Loading'!B92,'TSO500 Script'!$BT$2:$BT$97,0)),"")</f>
        <v/>
      </c>
      <c r="F92" s="51" t="str">
        <f ca="1">IFERROR(INDEX(Index_sequences[i7 Bases for Sample Sheet],MATCH('TSO500 DNA Loading'!E92,Index_sequences[i7 Index Name],0)),"")</f>
        <v/>
      </c>
      <c r="G92" s="51" t="str">
        <f ca="1">IFERROR(INDEX('TSO500 Script'!$BY$2:$BY$97,MATCH('TSO500 DNA Loading'!B92,'TSO500 Script'!$BT$2:$BT$97,0)),"")</f>
        <v/>
      </c>
      <c r="H92" s="51" t="str">
        <f ca="1">IFERROR(IF('TSO500 Booking'!$A$108="v2",INDEX(Index_sequences[i5 Bases for Sample Sheet NovaSeq 6000 with v1.0 reagent kits, MiSeq, HiSeq 2000/2500, NextSeq 2000 (Sample Sheet v2)],MATCH('TSO500 DNA Loading'!G92,Index_sequences[i5 Index Name],0)),IF('TSO500 Booking'!$A$108="v1",INDEX(Index_sequences[i5 Bases for Sample Sheet iSeq, NovaSeq 6000 with v1.5 reagent kits, MiniSeq, NextSeq 500/550, HiSeq 3000/4000/X, NextSeq 2000 (Sample Sheet v1)],MATCH('TSO500 DNA Loading'!G92,Index_sequences[i5 Index Name],0)),"")),"")</f>
        <v/>
      </c>
      <c r="J92" s="51" t="str">
        <f t="shared" ca="1" si="2"/>
        <v/>
      </c>
    </row>
    <row r="93" spans="1:10" x14ac:dyDescent="0.25">
      <c r="A93" s="51" t="str">
        <f t="shared" ca="1" si="3"/>
        <v/>
      </c>
      <c r="B93" s="51" t="str">
        <f ca="1">IFERROR(INDEX('TSO500 Script'!$BT$2:$BT$97,MATCH('TSO500 Script'!AB74,'TSO500 Script'!$C$2:$C$97,0)),"")</f>
        <v/>
      </c>
      <c r="C93" s="51" t="str">
        <f ca="1">IFERROR(INDEX('TSO500 Booking'!$I$9:$I$104,MATCH('TSO500 Script'!AB74,'TSO500 Booking'!$J$9:$J$104,0)),"")</f>
        <v/>
      </c>
      <c r="D93" s="51" t="str">
        <f ca="1">IFERROR(INDEX('TSO500 Script'!$G$2:$G$97,MATCH('TSO500 Script'!AB74,'TSO500 Script'!$C$2:$C$97,0)),"")</f>
        <v/>
      </c>
      <c r="E93" s="51" t="str">
        <f ca="1">IFERROR(INDEX('TSO500 Script'!$BW$2:$BW$97,MATCH('TSO500 DNA Loading'!B93,'TSO500 Script'!$BT$2:$BT$97,0)),"")</f>
        <v/>
      </c>
      <c r="F93" s="51" t="str">
        <f ca="1">IFERROR(INDEX(Index_sequences[i7 Bases for Sample Sheet],MATCH('TSO500 DNA Loading'!E93,Index_sequences[i7 Index Name],0)),"")</f>
        <v/>
      </c>
      <c r="G93" s="51" t="str">
        <f ca="1">IFERROR(INDEX('TSO500 Script'!$BY$2:$BY$97,MATCH('TSO500 DNA Loading'!B93,'TSO500 Script'!$BT$2:$BT$97,0)),"")</f>
        <v/>
      </c>
      <c r="H93" s="51" t="str">
        <f ca="1">IFERROR(IF('TSO500 Booking'!$A$108="v2",INDEX(Index_sequences[i5 Bases for Sample Sheet NovaSeq 6000 with v1.0 reagent kits, MiSeq, HiSeq 2000/2500, NextSeq 2000 (Sample Sheet v2)],MATCH('TSO500 DNA Loading'!G93,Index_sequences[i5 Index Name],0)),IF('TSO500 Booking'!$A$108="v1",INDEX(Index_sequences[i5 Bases for Sample Sheet iSeq, NovaSeq 6000 with v1.5 reagent kits, MiniSeq, NextSeq 500/550, HiSeq 3000/4000/X, NextSeq 2000 (Sample Sheet v1)],MATCH('TSO500 DNA Loading'!G93,Index_sequences[i5 Index Name],0)),"")),"")</f>
        <v/>
      </c>
      <c r="J93" s="51" t="str">
        <f t="shared" ca="1" si="2"/>
        <v/>
      </c>
    </row>
    <row r="94" spans="1:10" x14ac:dyDescent="0.25">
      <c r="A94" s="51" t="str">
        <f t="shared" ca="1" si="3"/>
        <v/>
      </c>
      <c r="B94" s="51" t="str">
        <f ca="1">IFERROR(INDEX('TSO500 Script'!$BT$2:$BT$97,MATCH('TSO500 Script'!AB75,'TSO500 Script'!$C$2:$C$97,0)),"")</f>
        <v/>
      </c>
      <c r="C94" s="51" t="str">
        <f ca="1">IFERROR(INDEX('TSO500 Booking'!$I$9:$I$104,MATCH('TSO500 Script'!AB75,'TSO500 Booking'!$J$9:$J$104,0)),"")</f>
        <v/>
      </c>
      <c r="D94" s="51" t="str">
        <f ca="1">IFERROR(INDEX('TSO500 Script'!$G$2:$G$97,MATCH('TSO500 Script'!AB75,'TSO500 Script'!$C$2:$C$97,0)),"")</f>
        <v/>
      </c>
      <c r="E94" s="51" t="str">
        <f ca="1">IFERROR(INDEX('TSO500 Script'!$BW$2:$BW$97,MATCH('TSO500 DNA Loading'!B94,'TSO500 Script'!$BT$2:$BT$97,0)),"")</f>
        <v/>
      </c>
      <c r="F94" s="51" t="str">
        <f ca="1">IFERROR(INDEX(Index_sequences[i7 Bases for Sample Sheet],MATCH('TSO500 DNA Loading'!E94,Index_sequences[i7 Index Name],0)),"")</f>
        <v/>
      </c>
      <c r="G94" s="51" t="str">
        <f ca="1">IFERROR(INDEX('TSO500 Script'!$BY$2:$BY$97,MATCH('TSO500 DNA Loading'!B94,'TSO500 Script'!$BT$2:$BT$97,0)),"")</f>
        <v/>
      </c>
      <c r="H94" s="51" t="str">
        <f ca="1">IFERROR(IF('TSO500 Booking'!$A$108="v2",INDEX(Index_sequences[i5 Bases for Sample Sheet NovaSeq 6000 with v1.0 reagent kits, MiSeq, HiSeq 2000/2500, NextSeq 2000 (Sample Sheet v2)],MATCH('TSO500 DNA Loading'!G94,Index_sequences[i5 Index Name],0)),IF('TSO500 Booking'!$A$108="v1",INDEX(Index_sequences[i5 Bases for Sample Sheet iSeq, NovaSeq 6000 with v1.5 reagent kits, MiniSeq, NextSeq 500/550, HiSeq 3000/4000/X, NextSeq 2000 (Sample Sheet v1)],MATCH('TSO500 DNA Loading'!G94,Index_sequences[i5 Index Name],0)),"")),"")</f>
        <v/>
      </c>
      <c r="J94" s="51" t="str">
        <f t="shared" ca="1" si="2"/>
        <v/>
      </c>
    </row>
    <row r="95" spans="1:10" x14ac:dyDescent="0.25">
      <c r="A95" s="51" t="str">
        <f t="shared" ca="1" si="3"/>
        <v/>
      </c>
      <c r="B95" s="51" t="str">
        <f ca="1">IFERROR(INDEX('TSO500 Script'!$BT$2:$BT$97,MATCH('TSO500 Script'!AB76,'TSO500 Script'!$C$2:$C$97,0)),"")</f>
        <v/>
      </c>
      <c r="C95" s="51" t="str">
        <f ca="1">IFERROR(INDEX('TSO500 Booking'!$I$9:$I$104,MATCH('TSO500 Script'!AB76,'TSO500 Booking'!$J$9:$J$104,0)),"")</f>
        <v/>
      </c>
      <c r="D95" s="51" t="str">
        <f ca="1">IFERROR(INDEX('TSO500 Script'!$G$2:$G$97,MATCH('TSO500 Script'!AB76,'TSO500 Script'!$C$2:$C$97,0)),"")</f>
        <v/>
      </c>
      <c r="E95" s="51" t="str">
        <f ca="1">IFERROR(INDEX('TSO500 Script'!$BW$2:$BW$97,MATCH('TSO500 DNA Loading'!B95,'TSO500 Script'!$BT$2:$BT$97,0)),"")</f>
        <v/>
      </c>
      <c r="F95" s="51" t="str">
        <f ca="1">IFERROR(INDEX(Index_sequences[i7 Bases for Sample Sheet],MATCH('TSO500 DNA Loading'!E95,Index_sequences[i7 Index Name],0)),"")</f>
        <v/>
      </c>
      <c r="G95" s="51" t="str">
        <f ca="1">IFERROR(INDEX('TSO500 Script'!$BY$2:$BY$97,MATCH('TSO500 DNA Loading'!B95,'TSO500 Script'!$BT$2:$BT$97,0)),"")</f>
        <v/>
      </c>
      <c r="H95" s="51" t="str">
        <f ca="1">IFERROR(IF('TSO500 Booking'!$A$108="v2",INDEX(Index_sequences[i5 Bases for Sample Sheet NovaSeq 6000 with v1.0 reagent kits, MiSeq, HiSeq 2000/2500, NextSeq 2000 (Sample Sheet v2)],MATCH('TSO500 DNA Loading'!G95,Index_sequences[i5 Index Name],0)),IF('TSO500 Booking'!$A$108="v1",INDEX(Index_sequences[i5 Bases for Sample Sheet iSeq, NovaSeq 6000 with v1.5 reagent kits, MiniSeq, NextSeq 500/550, HiSeq 3000/4000/X, NextSeq 2000 (Sample Sheet v1)],MATCH('TSO500 DNA Loading'!G95,Index_sequences[i5 Index Name],0)),"")),"")</f>
        <v/>
      </c>
      <c r="J95" s="51" t="str">
        <f t="shared" ca="1" si="2"/>
        <v/>
      </c>
    </row>
    <row r="96" spans="1:10" x14ac:dyDescent="0.25">
      <c r="A96" s="51" t="str">
        <f t="shared" ca="1" si="3"/>
        <v/>
      </c>
      <c r="B96" s="51" t="str">
        <f ca="1">IFERROR(INDEX('TSO500 Script'!$BT$2:$BT$97,MATCH('TSO500 Script'!AB77,'TSO500 Script'!$C$2:$C$97,0)),"")</f>
        <v/>
      </c>
      <c r="C96" s="51" t="str">
        <f ca="1">IFERROR(INDEX('TSO500 Booking'!$I$9:$I$104,MATCH('TSO500 Script'!AB77,'TSO500 Booking'!$J$9:$J$104,0)),"")</f>
        <v/>
      </c>
      <c r="D96" s="51" t="str">
        <f ca="1">IFERROR(INDEX('TSO500 Script'!$G$2:$G$97,MATCH('TSO500 Script'!AB77,'TSO500 Script'!$C$2:$C$97,0)),"")</f>
        <v/>
      </c>
      <c r="E96" s="51" t="str">
        <f ca="1">IFERROR(INDEX('TSO500 Script'!$BW$2:$BW$97,MATCH('TSO500 DNA Loading'!B96,'TSO500 Script'!$BT$2:$BT$97,0)),"")</f>
        <v/>
      </c>
      <c r="F96" s="51" t="str">
        <f ca="1">IFERROR(INDEX(Index_sequences[i7 Bases for Sample Sheet],MATCH('TSO500 DNA Loading'!E96,Index_sequences[i7 Index Name],0)),"")</f>
        <v/>
      </c>
      <c r="G96" s="51" t="str">
        <f ca="1">IFERROR(INDEX('TSO500 Script'!$BY$2:$BY$97,MATCH('TSO500 DNA Loading'!B96,'TSO500 Script'!$BT$2:$BT$97,0)),"")</f>
        <v/>
      </c>
      <c r="H96" s="51" t="str">
        <f ca="1">IFERROR(IF('TSO500 Booking'!$A$108="v2",INDEX(Index_sequences[i5 Bases for Sample Sheet NovaSeq 6000 with v1.0 reagent kits, MiSeq, HiSeq 2000/2500, NextSeq 2000 (Sample Sheet v2)],MATCH('TSO500 DNA Loading'!G96,Index_sequences[i5 Index Name],0)),IF('TSO500 Booking'!$A$108="v1",INDEX(Index_sequences[i5 Bases for Sample Sheet iSeq, NovaSeq 6000 with v1.5 reagent kits, MiniSeq, NextSeq 500/550, HiSeq 3000/4000/X, NextSeq 2000 (Sample Sheet v1)],MATCH('TSO500 DNA Loading'!G96,Index_sequences[i5 Index Name],0)),"")),"")</f>
        <v/>
      </c>
      <c r="J96" s="51" t="str">
        <f t="shared" ca="1" si="2"/>
        <v/>
      </c>
    </row>
    <row r="97" spans="1:10" x14ac:dyDescent="0.25">
      <c r="A97" s="51" t="str">
        <f t="shared" ca="1" si="3"/>
        <v/>
      </c>
      <c r="B97" s="51" t="str">
        <f ca="1">IFERROR(INDEX('TSO500 Script'!$BT$2:$BT$97,MATCH('TSO500 Script'!AB78,'TSO500 Script'!$C$2:$C$97,0)),"")</f>
        <v/>
      </c>
      <c r="C97" s="51" t="str">
        <f ca="1">IFERROR(INDEX('TSO500 Booking'!$I$9:$I$104,MATCH('TSO500 Script'!AB78,'TSO500 Booking'!$J$9:$J$104,0)),"")</f>
        <v/>
      </c>
      <c r="D97" s="51" t="str">
        <f ca="1">IFERROR(INDEX('TSO500 Script'!$G$2:$G$97,MATCH('TSO500 Script'!AB78,'TSO500 Script'!$C$2:$C$97,0)),"")</f>
        <v/>
      </c>
      <c r="E97" s="51" t="str">
        <f ca="1">IFERROR(INDEX('TSO500 Script'!$BW$2:$BW$97,MATCH('TSO500 DNA Loading'!B97,'TSO500 Script'!$BT$2:$BT$97,0)),"")</f>
        <v/>
      </c>
      <c r="F97" s="51" t="str">
        <f ca="1">IFERROR(INDEX(Index_sequences[i7 Bases for Sample Sheet],MATCH('TSO500 DNA Loading'!E97,Index_sequences[i7 Index Name],0)),"")</f>
        <v/>
      </c>
      <c r="G97" s="51" t="str">
        <f ca="1">IFERROR(INDEX('TSO500 Script'!$BY$2:$BY$97,MATCH('TSO500 DNA Loading'!B97,'TSO500 Script'!$BT$2:$BT$97,0)),"")</f>
        <v/>
      </c>
      <c r="H97" s="51" t="str">
        <f ca="1">IFERROR(IF('TSO500 Booking'!$A$108="v2",INDEX(Index_sequences[i5 Bases for Sample Sheet NovaSeq 6000 with v1.0 reagent kits, MiSeq, HiSeq 2000/2500, NextSeq 2000 (Sample Sheet v2)],MATCH('TSO500 DNA Loading'!G97,Index_sequences[i5 Index Name],0)),IF('TSO500 Booking'!$A$108="v1",INDEX(Index_sequences[i5 Bases for Sample Sheet iSeq, NovaSeq 6000 with v1.5 reagent kits, MiniSeq, NextSeq 500/550, HiSeq 3000/4000/X, NextSeq 2000 (Sample Sheet v1)],MATCH('TSO500 DNA Loading'!G97,Index_sequences[i5 Index Name],0)),"")),"")</f>
        <v/>
      </c>
      <c r="J97" s="51" t="str">
        <f t="shared" ca="1" si="2"/>
        <v/>
      </c>
    </row>
    <row r="98" spans="1:10" x14ac:dyDescent="0.25">
      <c r="A98" s="51" t="str">
        <f t="shared" ca="1" si="3"/>
        <v/>
      </c>
      <c r="B98" s="51" t="str">
        <f ca="1">IFERROR(INDEX('TSO500 Script'!$BT$2:$BT$97,MATCH('TSO500 Script'!AB79,'TSO500 Script'!$C$2:$C$97,0)),"")</f>
        <v/>
      </c>
      <c r="C98" s="51" t="str">
        <f ca="1">IFERROR(INDEX('TSO500 Booking'!$I$9:$I$104,MATCH('TSO500 Script'!AB79,'TSO500 Booking'!$J$9:$J$104,0)),"")</f>
        <v/>
      </c>
      <c r="D98" s="51" t="str">
        <f ca="1">IFERROR(INDEX('TSO500 Script'!$G$2:$G$97,MATCH('TSO500 Script'!AB79,'TSO500 Script'!$C$2:$C$97,0)),"")</f>
        <v/>
      </c>
      <c r="E98" s="51" t="str">
        <f ca="1">IFERROR(INDEX('TSO500 Script'!$BW$2:$BW$97,MATCH('TSO500 DNA Loading'!B98,'TSO500 Script'!$BT$2:$BT$97,0)),"")</f>
        <v/>
      </c>
      <c r="F98" s="51" t="str">
        <f ca="1">IFERROR(INDEX(Index_sequences[i7 Bases for Sample Sheet],MATCH('TSO500 DNA Loading'!E98,Index_sequences[i7 Index Name],0)),"")</f>
        <v/>
      </c>
      <c r="G98" s="51" t="str">
        <f ca="1">IFERROR(INDEX('TSO500 Script'!$BY$2:$BY$97,MATCH('TSO500 DNA Loading'!B98,'TSO500 Script'!$BT$2:$BT$97,0)),"")</f>
        <v/>
      </c>
      <c r="H98" s="51" t="str">
        <f ca="1">IFERROR(IF('TSO500 Booking'!$A$108="v2",INDEX(Index_sequences[i5 Bases for Sample Sheet NovaSeq 6000 with v1.0 reagent kits, MiSeq, HiSeq 2000/2500, NextSeq 2000 (Sample Sheet v2)],MATCH('TSO500 DNA Loading'!G98,Index_sequences[i5 Index Name],0)),IF('TSO500 Booking'!$A$108="v1",INDEX(Index_sequences[i5 Bases for Sample Sheet iSeq, NovaSeq 6000 with v1.5 reagent kits, MiniSeq, NextSeq 500/550, HiSeq 3000/4000/X, NextSeq 2000 (Sample Sheet v1)],MATCH('TSO500 DNA Loading'!G98,Index_sequences[i5 Index Name],0)),"")),"")</f>
        <v/>
      </c>
      <c r="J98" s="51" t="str">
        <f t="shared" ca="1" si="2"/>
        <v/>
      </c>
    </row>
    <row r="99" spans="1:10" x14ac:dyDescent="0.25">
      <c r="A99" s="51" t="str">
        <f t="shared" ca="1" si="3"/>
        <v/>
      </c>
      <c r="B99" s="51" t="str">
        <f ca="1">IFERROR(INDEX('TSO500 Script'!$BT$2:$BT$97,MATCH('TSO500 Script'!AB80,'TSO500 Script'!$C$2:$C$97,0)),"")</f>
        <v/>
      </c>
      <c r="C99" s="51" t="str">
        <f ca="1">IFERROR(INDEX('TSO500 Booking'!$I$9:$I$104,MATCH('TSO500 Script'!AB80,'TSO500 Booking'!$J$9:$J$104,0)),"")</f>
        <v/>
      </c>
      <c r="D99" s="51" t="str">
        <f ca="1">IFERROR(INDEX('TSO500 Script'!$G$2:$G$97,MATCH('TSO500 Script'!AB80,'TSO500 Script'!$C$2:$C$97,0)),"")</f>
        <v/>
      </c>
      <c r="E99" s="51" t="str">
        <f ca="1">IFERROR(INDEX('TSO500 Script'!$BW$2:$BW$97,MATCH('TSO500 DNA Loading'!B99,'TSO500 Script'!$BT$2:$BT$97,0)),"")</f>
        <v/>
      </c>
      <c r="F99" s="51" t="str">
        <f ca="1">IFERROR(INDEX(Index_sequences[i7 Bases for Sample Sheet],MATCH('TSO500 DNA Loading'!E99,Index_sequences[i7 Index Name],0)),"")</f>
        <v/>
      </c>
      <c r="G99" s="51" t="str">
        <f ca="1">IFERROR(INDEX('TSO500 Script'!$BY$2:$BY$97,MATCH('TSO500 DNA Loading'!B99,'TSO500 Script'!$BT$2:$BT$97,0)),"")</f>
        <v/>
      </c>
      <c r="H99" s="51" t="str">
        <f ca="1">IFERROR(IF('TSO500 Booking'!$A$108="v2",INDEX(Index_sequences[i5 Bases for Sample Sheet NovaSeq 6000 with v1.0 reagent kits, MiSeq, HiSeq 2000/2500, NextSeq 2000 (Sample Sheet v2)],MATCH('TSO500 DNA Loading'!G99,Index_sequences[i5 Index Name],0)),IF('TSO500 Booking'!$A$108="v1",INDEX(Index_sequences[i5 Bases for Sample Sheet iSeq, NovaSeq 6000 with v1.5 reagent kits, MiniSeq, NextSeq 500/550, HiSeq 3000/4000/X, NextSeq 2000 (Sample Sheet v1)],MATCH('TSO500 DNA Loading'!G99,Index_sequences[i5 Index Name],0)),"")),"")</f>
        <v/>
      </c>
      <c r="J99" s="51" t="str">
        <f t="shared" ca="1" si="2"/>
        <v/>
      </c>
    </row>
    <row r="100" spans="1:10" x14ac:dyDescent="0.25">
      <c r="A100" s="51" t="str">
        <f t="shared" ca="1" si="3"/>
        <v/>
      </c>
      <c r="B100" s="51" t="str">
        <f ca="1">IFERROR(INDEX('TSO500 Script'!$BT$2:$BT$97,MATCH('TSO500 Script'!AB81,'TSO500 Script'!$C$2:$C$97,0)),"")</f>
        <v/>
      </c>
      <c r="C100" s="51" t="str">
        <f ca="1">IFERROR(INDEX('TSO500 Booking'!$I$9:$I$104,MATCH('TSO500 Script'!AB81,'TSO500 Booking'!$J$9:$J$104,0)),"")</f>
        <v/>
      </c>
      <c r="D100" s="51" t="str">
        <f ca="1">IFERROR(INDEX('TSO500 Script'!$G$2:$G$97,MATCH('TSO500 Script'!AB81,'TSO500 Script'!$C$2:$C$97,0)),"")</f>
        <v/>
      </c>
      <c r="E100" s="51" t="str">
        <f ca="1">IFERROR(INDEX('TSO500 Script'!$BW$2:$BW$97,MATCH('TSO500 DNA Loading'!B100,'TSO500 Script'!$BT$2:$BT$97,0)),"")</f>
        <v/>
      </c>
      <c r="F100" s="51" t="str">
        <f ca="1">IFERROR(INDEX(Index_sequences[i7 Bases for Sample Sheet],MATCH('TSO500 DNA Loading'!E100,Index_sequences[i7 Index Name],0)),"")</f>
        <v/>
      </c>
      <c r="G100" s="51" t="str">
        <f ca="1">IFERROR(INDEX('TSO500 Script'!$BY$2:$BY$97,MATCH('TSO500 DNA Loading'!B100,'TSO500 Script'!$BT$2:$BT$97,0)),"")</f>
        <v/>
      </c>
      <c r="H100" s="51" t="str">
        <f ca="1">IFERROR(IF('TSO500 Booking'!$A$108="v2",INDEX(Index_sequences[i5 Bases for Sample Sheet NovaSeq 6000 with v1.0 reagent kits, MiSeq, HiSeq 2000/2500, NextSeq 2000 (Sample Sheet v2)],MATCH('TSO500 DNA Loading'!G100,Index_sequences[i5 Index Name],0)),IF('TSO500 Booking'!$A$108="v1",INDEX(Index_sequences[i5 Bases for Sample Sheet iSeq, NovaSeq 6000 with v1.5 reagent kits, MiniSeq, NextSeq 500/550, HiSeq 3000/4000/X, NextSeq 2000 (Sample Sheet v1)],MATCH('TSO500 DNA Loading'!G100,Index_sequences[i5 Index Name],0)),"")),"")</f>
        <v/>
      </c>
      <c r="J100" s="51" t="str">
        <f t="shared" ca="1" si="2"/>
        <v/>
      </c>
    </row>
    <row r="101" spans="1:10" x14ac:dyDescent="0.25">
      <c r="A101" s="51" t="str">
        <f t="shared" ca="1" si="3"/>
        <v/>
      </c>
      <c r="B101" s="51" t="str">
        <f ca="1">IFERROR(INDEX('TSO500 Script'!$BT$2:$BT$97,MATCH('TSO500 Script'!AB82,'TSO500 Script'!$C$2:$C$97,0)),"")</f>
        <v/>
      </c>
      <c r="C101" s="51" t="str">
        <f ca="1">IFERROR(INDEX('TSO500 Booking'!$I$9:$I$104,MATCH('TSO500 Script'!AB82,'TSO500 Booking'!$J$9:$J$104,0)),"")</f>
        <v/>
      </c>
      <c r="D101" s="51" t="str">
        <f ca="1">IFERROR(INDEX('TSO500 Script'!$G$2:$G$97,MATCH('TSO500 Script'!AB82,'TSO500 Script'!$C$2:$C$97,0)),"")</f>
        <v/>
      </c>
      <c r="E101" s="51" t="str">
        <f ca="1">IFERROR(INDEX('TSO500 Script'!$BW$2:$BW$97,MATCH('TSO500 DNA Loading'!B101,'TSO500 Script'!$BT$2:$BT$97,0)),"")</f>
        <v/>
      </c>
      <c r="F101" s="51" t="str">
        <f ca="1">IFERROR(INDEX(Index_sequences[i7 Bases for Sample Sheet],MATCH('TSO500 DNA Loading'!E101,Index_sequences[i7 Index Name],0)),"")</f>
        <v/>
      </c>
      <c r="G101" s="51" t="str">
        <f ca="1">IFERROR(INDEX('TSO500 Script'!$BY$2:$BY$97,MATCH('TSO500 DNA Loading'!B101,'TSO500 Script'!$BT$2:$BT$97,0)),"")</f>
        <v/>
      </c>
      <c r="H101" s="51" t="str">
        <f ca="1">IFERROR(IF('TSO500 Booking'!$A$108="v2",INDEX(Index_sequences[i5 Bases for Sample Sheet NovaSeq 6000 with v1.0 reagent kits, MiSeq, HiSeq 2000/2500, NextSeq 2000 (Sample Sheet v2)],MATCH('TSO500 DNA Loading'!G101,Index_sequences[i5 Index Name],0)),IF('TSO500 Booking'!$A$108="v1",INDEX(Index_sequences[i5 Bases for Sample Sheet iSeq, NovaSeq 6000 with v1.5 reagent kits, MiniSeq, NextSeq 500/550, HiSeq 3000/4000/X, NextSeq 2000 (Sample Sheet v1)],MATCH('TSO500 DNA Loading'!G101,Index_sequences[i5 Index Name],0)),"")),"")</f>
        <v/>
      </c>
      <c r="J101" s="51" t="str">
        <f t="shared" ca="1" si="2"/>
        <v/>
      </c>
    </row>
    <row r="102" spans="1:10" x14ac:dyDescent="0.25">
      <c r="A102" s="51" t="str">
        <f t="shared" ca="1" si="3"/>
        <v/>
      </c>
      <c r="B102" s="51" t="str">
        <f ca="1">IFERROR(INDEX('TSO500 Script'!$BT$2:$BT$97,MATCH('TSO500 Script'!AB83,'TSO500 Script'!$C$2:$C$97,0)),"")</f>
        <v/>
      </c>
      <c r="C102" s="51" t="str">
        <f ca="1">IFERROR(INDEX('TSO500 Booking'!$I$9:$I$104,MATCH('TSO500 Script'!AB83,'TSO500 Booking'!$J$9:$J$104,0)),"")</f>
        <v/>
      </c>
      <c r="D102" s="51" t="str">
        <f ca="1">IFERROR(INDEX('TSO500 Script'!$G$2:$G$97,MATCH('TSO500 Script'!AB83,'TSO500 Script'!$C$2:$C$97,0)),"")</f>
        <v/>
      </c>
      <c r="E102" s="51" t="str">
        <f ca="1">IFERROR(INDEX('TSO500 Script'!$BW$2:$BW$97,MATCH('TSO500 DNA Loading'!B102,'TSO500 Script'!$BT$2:$BT$97,0)),"")</f>
        <v/>
      </c>
      <c r="F102" s="51" t="str">
        <f ca="1">IFERROR(INDEX(Index_sequences[i7 Bases for Sample Sheet],MATCH('TSO500 DNA Loading'!E102,Index_sequences[i7 Index Name],0)),"")</f>
        <v/>
      </c>
      <c r="G102" s="51" t="str">
        <f ca="1">IFERROR(INDEX('TSO500 Script'!$BY$2:$BY$97,MATCH('TSO500 DNA Loading'!B102,'TSO500 Script'!$BT$2:$BT$97,0)),"")</f>
        <v/>
      </c>
      <c r="H102" s="51" t="str">
        <f ca="1">IFERROR(IF('TSO500 Booking'!$A$108="v2",INDEX(Index_sequences[i5 Bases for Sample Sheet NovaSeq 6000 with v1.0 reagent kits, MiSeq, HiSeq 2000/2500, NextSeq 2000 (Sample Sheet v2)],MATCH('TSO500 DNA Loading'!G102,Index_sequences[i5 Index Name],0)),IF('TSO500 Booking'!$A$108="v1",INDEX(Index_sequences[i5 Bases for Sample Sheet iSeq, NovaSeq 6000 with v1.5 reagent kits, MiniSeq, NextSeq 500/550, HiSeq 3000/4000/X, NextSeq 2000 (Sample Sheet v1)],MATCH('TSO500 DNA Loading'!G102,Index_sequences[i5 Index Name],0)),"")),"")</f>
        <v/>
      </c>
      <c r="J102" s="51" t="str">
        <f t="shared" ca="1" si="2"/>
        <v/>
      </c>
    </row>
    <row r="103" spans="1:10" x14ac:dyDescent="0.25">
      <c r="A103" s="51" t="str">
        <f t="shared" ca="1" si="3"/>
        <v/>
      </c>
      <c r="B103" s="51" t="str">
        <f ca="1">IFERROR(INDEX('TSO500 Script'!$BT$2:$BT$97,MATCH('TSO500 Script'!AB84,'TSO500 Script'!$C$2:$C$97,0)),"")</f>
        <v/>
      </c>
      <c r="C103" s="51" t="str">
        <f ca="1">IFERROR(INDEX('TSO500 Booking'!$I$9:$I$104,MATCH('TSO500 Script'!AB84,'TSO500 Booking'!$J$9:$J$104,0)),"")</f>
        <v/>
      </c>
      <c r="D103" s="51" t="str">
        <f ca="1">IFERROR(INDEX('TSO500 Script'!$G$2:$G$97,MATCH('TSO500 Script'!AB84,'TSO500 Script'!$C$2:$C$97,0)),"")</f>
        <v/>
      </c>
      <c r="E103" s="51" t="str">
        <f ca="1">IFERROR(INDEX('TSO500 Script'!$BW$2:$BW$97,MATCH('TSO500 DNA Loading'!B103,'TSO500 Script'!$BT$2:$BT$97,0)),"")</f>
        <v/>
      </c>
      <c r="F103" s="51" t="str">
        <f ca="1">IFERROR(INDEX(Index_sequences[i7 Bases for Sample Sheet],MATCH('TSO500 DNA Loading'!E103,Index_sequences[i7 Index Name],0)),"")</f>
        <v/>
      </c>
      <c r="G103" s="51" t="str">
        <f ca="1">IFERROR(INDEX('TSO500 Script'!$BY$2:$BY$97,MATCH('TSO500 DNA Loading'!B103,'TSO500 Script'!$BT$2:$BT$97,0)),"")</f>
        <v/>
      </c>
      <c r="H103" s="51" t="str">
        <f ca="1">IFERROR(IF('TSO500 Booking'!$A$108="v2",INDEX(Index_sequences[i5 Bases for Sample Sheet NovaSeq 6000 with v1.0 reagent kits, MiSeq, HiSeq 2000/2500, NextSeq 2000 (Sample Sheet v2)],MATCH('TSO500 DNA Loading'!G103,Index_sequences[i5 Index Name],0)),IF('TSO500 Booking'!$A$108="v1",INDEX(Index_sequences[i5 Bases for Sample Sheet iSeq, NovaSeq 6000 with v1.5 reagent kits, MiniSeq, NextSeq 500/550, HiSeq 3000/4000/X, NextSeq 2000 (Sample Sheet v1)],MATCH('TSO500 DNA Loading'!G103,Index_sequences[i5 Index Name],0)),"")),"")</f>
        <v/>
      </c>
      <c r="J103" s="51" t="str">
        <f t="shared" ca="1" si="2"/>
        <v/>
      </c>
    </row>
    <row r="104" spans="1:10" x14ac:dyDescent="0.25">
      <c r="A104" s="51" t="str">
        <f t="shared" ca="1" si="3"/>
        <v/>
      </c>
      <c r="B104" s="51" t="str">
        <f ca="1">IFERROR(INDEX('TSO500 Script'!$BT$2:$BT$97,MATCH('TSO500 Script'!AB85,'TSO500 Script'!$C$2:$C$97,0)),"")</f>
        <v/>
      </c>
      <c r="C104" s="51" t="str">
        <f ca="1">IFERROR(INDEX('TSO500 Booking'!$I$9:$I$104,MATCH('TSO500 Script'!AB85,'TSO500 Booking'!$J$9:$J$104,0)),"")</f>
        <v/>
      </c>
      <c r="D104" s="51" t="str">
        <f ca="1">IFERROR(INDEX('TSO500 Script'!$G$2:$G$97,MATCH('TSO500 Script'!AB85,'TSO500 Script'!$C$2:$C$97,0)),"")</f>
        <v/>
      </c>
      <c r="E104" s="51" t="str">
        <f ca="1">IFERROR(INDEX('TSO500 Script'!$BW$2:$BW$97,MATCH('TSO500 DNA Loading'!B104,'TSO500 Script'!$BT$2:$BT$97,0)),"")</f>
        <v/>
      </c>
      <c r="F104" s="51" t="str">
        <f ca="1">IFERROR(INDEX(Index_sequences[i7 Bases for Sample Sheet],MATCH('TSO500 DNA Loading'!E104,Index_sequences[i7 Index Name],0)),"")</f>
        <v/>
      </c>
      <c r="G104" s="51" t="str">
        <f ca="1">IFERROR(INDEX('TSO500 Script'!$BY$2:$BY$97,MATCH('TSO500 DNA Loading'!B104,'TSO500 Script'!$BT$2:$BT$97,0)),"")</f>
        <v/>
      </c>
      <c r="H104" s="51" t="str">
        <f ca="1">IFERROR(IF('TSO500 Booking'!$A$108="v2",INDEX(Index_sequences[i5 Bases for Sample Sheet NovaSeq 6000 with v1.0 reagent kits, MiSeq, HiSeq 2000/2500, NextSeq 2000 (Sample Sheet v2)],MATCH('TSO500 DNA Loading'!G104,Index_sequences[i5 Index Name],0)),IF('TSO500 Booking'!$A$108="v1",INDEX(Index_sequences[i5 Bases for Sample Sheet iSeq, NovaSeq 6000 with v1.5 reagent kits, MiniSeq, NextSeq 500/550, HiSeq 3000/4000/X, NextSeq 2000 (Sample Sheet v1)],MATCH('TSO500 DNA Loading'!G104,Index_sequences[i5 Index Name],0)),"")),"")</f>
        <v/>
      </c>
      <c r="J104" s="51" t="str">
        <f t="shared" ca="1" si="2"/>
        <v/>
      </c>
    </row>
    <row r="105" spans="1:10" x14ac:dyDescent="0.25">
      <c r="A105" s="51" t="str">
        <f t="shared" ca="1" si="3"/>
        <v/>
      </c>
      <c r="B105" s="51" t="str">
        <f ca="1">IFERROR(INDEX('TSO500 Script'!$BT$2:$BT$97,MATCH('TSO500 Script'!AB86,'TSO500 Script'!$C$2:$C$97,0)),"")</f>
        <v/>
      </c>
      <c r="C105" s="51" t="str">
        <f ca="1">IFERROR(INDEX('TSO500 Booking'!$I$9:$I$104,MATCH('TSO500 Script'!AB86,'TSO500 Booking'!$J$9:$J$104,0)),"")</f>
        <v/>
      </c>
      <c r="D105" s="51" t="str">
        <f ca="1">IFERROR(INDEX('TSO500 Script'!$G$2:$G$97,MATCH('TSO500 Script'!AB86,'TSO500 Script'!$C$2:$C$97,0)),"")</f>
        <v/>
      </c>
      <c r="E105" s="51" t="str">
        <f ca="1">IFERROR(INDEX('TSO500 Script'!$BW$2:$BW$97,MATCH('TSO500 DNA Loading'!B105,'TSO500 Script'!$BT$2:$BT$97,0)),"")</f>
        <v/>
      </c>
      <c r="F105" s="51" t="str">
        <f ca="1">IFERROR(INDEX(Index_sequences[i7 Bases for Sample Sheet],MATCH('TSO500 DNA Loading'!E105,Index_sequences[i7 Index Name],0)),"")</f>
        <v/>
      </c>
      <c r="G105" s="51" t="str">
        <f ca="1">IFERROR(INDEX('TSO500 Script'!$BY$2:$BY$97,MATCH('TSO500 DNA Loading'!B105,'TSO500 Script'!$BT$2:$BT$97,0)),"")</f>
        <v/>
      </c>
      <c r="H105" s="51" t="str">
        <f ca="1">IFERROR(IF('TSO500 Booking'!$A$108="v2",INDEX(Index_sequences[i5 Bases for Sample Sheet NovaSeq 6000 with v1.0 reagent kits, MiSeq, HiSeq 2000/2500, NextSeq 2000 (Sample Sheet v2)],MATCH('TSO500 DNA Loading'!G105,Index_sequences[i5 Index Name],0)),IF('TSO500 Booking'!$A$108="v1",INDEX(Index_sequences[i5 Bases for Sample Sheet iSeq, NovaSeq 6000 with v1.5 reagent kits, MiniSeq, NextSeq 500/550, HiSeq 3000/4000/X, NextSeq 2000 (Sample Sheet v1)],MATCH('TSO500 DNA Loading'!G105,Index_sequences[i5 Index Name],0)),"")),"")</f>
        <v/>
      </c>
      <c r="J105" s="51" t="str">
        <f t="shared" ca="1" si="2"/>
        <v/>
      </c>
    </row>
    <row r="106" spans="1:10" x14ac:dyDescent="0.25">
      <c r="A106" s="51" t="str">
        <f t="shared" ca="1" si="3"/>
        <v/>
      </c>
      <c r="B106" s="51" t="str">
        <f ca="1">IFERROR(INDEX('TSO500 Script'!$BT$2:$BT$97,MATCH('TSO500 Script'!AB87,'TSO500 Script'!$C$2:$C$97,0)),"")</f>
        <v/>
      </c>
      <c r="C106" s="51" t="str">
        <f ca="1">IFERROR(INDEX('TSO500 Booking'!$I$9:$I$104,MATCH('TSO500 Script'!AB87,'TSO500 Booking'!$J$9:$J$104,0)),"")</f>
        <v/>
      </c>
      <c r="D106" s="51" t="str">
        <f ca="1">IFERROR(INDEX('TSO500 Script'!$G$2:$G$97,MATCH('TSO500 Script'!AB87,'TSO500 Script'!$C$2:$C$97,0)),"")</f>
        <v/>
      </c>
      <c r="E106" s="51" t="str">
        <f ca="1">IFERROR(INDEX('TSO500 Script'!$BW$2:$BW$97,MATCH('TSO500 DNA Loading'!B106,'TSO500 Script'!$BT$2:$BT$97,0)),"")</f>
        <v/>
      </c>
      <c r="F106" s="51" t="str">
        <f ca="1">IFERROR(INDEX(Index_sequences[i7 Bases for Sample Sheet],MATCH('TSO500 DNA Loading'!E106,Index_sequences[i7 Index Name],0)),"")</f>
        <v/>
      </c>
      <c r="G106" s="51" t="str">
        <f ca="1">IFERROR(INDEX('TSO500 Script'!$BY$2:$BY$97,MATCH('TSO500 DNA Loading'!B106,'TSO500 Script'!$BT$2:$BT$97,0)),"")</f>
        <v/>
      </c>
      <c r="H106" s="51" t="str">
        <f ca="1">IFERROR(IF('TSO500 Booking'!$A$108="v2",INDEX(Index_sequences[i5 Bases for Sample Sheet NovaSeq 6000 with v1.0 reagent kits, MiSeq, HiSeq 2000/2500, NextSeq 2000 (Sample Sheet v2)],MATCH('TSO500 DNA Loading'!G106,Index_sequences[i5 Index Name],0)),IF('TSO500 Booking'!$A$108="v1",INDEX(Index_sequences[i5 Bases for Sample Sheet iSeq, NovaSeq 6000 with v1.5 reagent kits, MiniSeq, NextSeq 500/550, HiSeq 3000/4000/X, NextSeq 2000 (Sample Sheet v1)],MATCH('TSO500 DNA Loading'!G106,Index_sequences[i5 Index Name],0)),"")),"")</f>
        <v/>
      </c>
      <c r="J106" s="51" t="str">
        <f t="shared" ca="1" si="2"/>
        <v/>
      </c>
    </row>
    <row r="107" spans="1:10" x14ac:dyDescent="0.25">
      <c r="A107" s="51" t="str">
        <f t="shared" ca="1" si="3"/>
        <v/>
      </c>
      <c r="B107" s="51" t="str">
        <f ca="1">IFERROR(INDEX('TSO500 Script'!$BT$2:$BT$97,MATCH('TSO500 Script'!AB88,'TSO500 Script'!$C$2:$C$97,0)),"")</f>
        <v/>
      </c>
      <c r="C107" s="51" t="str">
        <f ca="1">IFERROR(INDEX('TSO500 Booking'!$I$9:$I$104,MATCH('TSO500 Script'!AB88,'TSO500 Booking'!$J$9:$J$104,0)),"")</f>
        <v/>
      </c>
      <c r="D107" s="51" t="str">
        <f ca="1">IFERROR(INDEX('TSO500 Script'!$G$2:$G$97,MATCH('TSO500 Script'!AB88,'TSO500 Script'!$C$2:$C$97,0)),"")</f>
        <v/>
      </c>
      <c r="E107" s="51" t="str">
        <f ca="1">IFERROR(INDEX('TSO500 Script'!$BW$2:$BW$97,MATCH('TSO500 DNA Loading'!B107,'TSO500 Script'!$BT$2:$BT$97,0)),"")</f>
        <v/>
      </c>
      <c r="F107" s="51" t="str">
        <f ca="1">IFERROR(INDEX(Index_sequences[i7 Bases for Sample Sheet],MATCH('TSO500 DNA Loading'!E107,Index_sequences[i7 Index Name],0)),"")</f>
        <v/>
      </c>
      <c r="G107" s="51" t="str">
        <f ca="1">IFERROR(INDEX('TSO500 Script'!$BY$2:$BY$97,MATCH('TSO500 DNA Loading'!B107,'TSO500 Script'!$BT$2:$BT$97,0)),"")</f>
        <v/>
      </c>
      <c r="H107" s="51" t="str">
        <f ca="1">IFERROR(IF('TSO500 Booking'!$A$108="v2",INDEX(Index_sequences[i5 Bases for Sample Sheet NovaSeq 6000 with v1.0 reagent kits, MiSeq, HiSeq 2000/2500, NextSeq 2000 (Sample Sheet v2)],MATCH('TSO500 DNA Loading'!G107,Index_sequences[i5 Index Name],0)),IF('TSO500 Booking'!$A$108="v1",INDEX(Index_sequences[i5 Bases for Sample Sheet iSeq, NovaSeq 6000 with v1.5 reagent kits, MiniSeq, NextSeq 500/550, HiSeq 3000/4000/X, NextSeq 2000 (Sample Sheet v1)],MATCH('TSO500 DNA Loading'!G107,Index_sequences[i5 Index Name],0)),"")),"")</f>
        <v/>
      </c>
      <c r="J107" s="51" t="str">
        <f t="shared" ca="1" si="2"/>
        <v/>
      </c>
    </row>
    <row r="108" spans="1:10" x14ac:dyDescent="0.25">
      <c r="A108" s="51" t="str">
        <f t="shared" ca="1" si="3"/>
        <v/>
      </c>
      <c r="B108" s="51" t="str">
        <f ca="1">IFERROR(INDEX('TSO500 Script'!$BT$2:$BT$97,MATCH('TSO500 Script'!AB89,'TSO500 Script'!$C$2:$C$97,0)),"")</f>
        <v/>
      </c>
      <c r="C108" s="51" t="str">
        <f ca="1">IFERROR(INDEX('TSO500 Booking'!$I$9:$I$104,MATCH('TSO500 Script'!AB89,'TSO500 Booking'!$J$9:$J$104,0)),"")</f>
        <v/>
      </c>
      <c r="D108" s="51" t="str">
        <f ca="1">IFERROR(INDEX('TSO500 Script'!$G$2:$G$97,MATCH('TSO500 Script'!AB89,'TSO500 Script'!$C$2:$C$97,0)),"")</f>
        <v/>
      </c>
      <c r="E108" s="51" t="str">
        <f ca="1">IFERROR(INDEX('TSO500 Script'!$BW$2:$BW$97,MATCH('TSO500 DNA Loading'!B108,'TSO500 Script'!$BT$2:$BT$97,0)),"")</f>
        <v/>
      </c>
      <c r="F108" s="51" t="str">
        <f ca="1">IFERROR(INDEX(Index_sequences[i7 Bases for Sample Sheet],MATCH('TSO500 DNA Loading'!E108,Index_sequences[i7 Index Name],0)),"")</f>
        <v/>
      </c>
      <c r="G108" s="51" t="str">
        <f ca="1">IFERROR(INDEX('TSO500 Script'!$BY$2:$BY$97,MATCH('TSO500 DNA Loading'!B108,'TSO500 Script'!$BT$2:$BT$97,0)),"")</f>
        <v/>
      </c>
      <c r="H108" s="51" t="str">
        <f ca="1">IFERROR(IF('TSO500 Booking'!$A$108="v2",INDEX(Index_sequences[i5 Bases for Sample Sheet NovaSeq 6000 with v1.0 reagent kits, MiSeq, HiSeq 2000/2500, NextSeq 2000 (Sample Sheet v2)],MATCH('TSO500 DNA Loading'!G108,Index_sequences[i5 Index Name],0)),IF('TSO500 Booking'!$A$108="v1",INDEX(Index_sequences[i5 Bases for Sample Sheet iSeq, NovaSeq 6000 with v1.5 reagent kits, MiniSeq, NextSeq 500/550, HiSeq 3000/4000/X, NextSeq 2000 (Sample Sheet v1)],MATCH('TSO500 DNA Loading'!G108,Index_sequences[i5 Index Name],0)),"")),"")</f>
        <v/>
      </c>
      <c r="J108" s="51" t="str">
        <f t="shared" ca="1" si="2"/>
        <v/>
      </c>
    </row>
    <row r="109" spans="1:10" x14ac:dyDescent="0.25">
      <c r="A109" s="51" t="str">
        <f t="shared" ca="1" si="3"/>
        <v/>
      </c>
      <c r="B109" s="51" t="str">
        <f ca="1">IFERROR(INDEX('TSO500 Script'!$BT$2:$BT$97,MATCH('TSO500 Script'!AB90,'TSO500 Script'!$C$2:$C$97,0)),"")</f>
        <v/>
      </c>
      <c r="C109" s="51" t="str">
        <f ca="1">IFERROR(INDEX('TSO500 Booking'!$I$9:$I$104,MATCH('TSO500 Script'!AB90,'TSO500 Booking'!$J$9:$J$104,0)),"")</f>
        <v/>
      </c>
      <c r="D109" s="51" t="str">
        <f ca="1">IFERROR(INDEX('TSO500 Script'!$G$2:$G$97,MATCH('TSO500 Script'!AB90,'TSO500 Script'!$C$2:$C$97,0)),"")</f>
        <v/>
      </c>
      <c r="E109" s="51" t="str">
        <f ca="1">IFERROR(INDEX('TSO500 Script'!$BW$2:$BW$97,MATCH('TSO500 DNA Loading'!B109,'TSO500 Script'!$BT$2:$BT$97,0)),"")</f>
        <v/>
      </c>
      <c r="F109" s="51" t="str">
        <f ca="1">IFERROR(INDEX(Index_sequences[i7 Bases for Sample Sheet],MATCH('TSO500 DNA Loading'!E109,Index_sequences[i7 Index Name],0)),"")</f>
        <v/>
      </c>
      <c r="G109" s="51" t="str">
        <f ca="1">IFERROR(INDEX('TSO500 Script'!$BY$2:$BY$97,MATCH('TSO500 DNA Loading'!B109,'TSO500 Script'!$BT$2:$BT$97,0)),"")</f>
        <v/>
      </c>
      <c r="H109" s="51" t="str">
        <f ca="1">IFERROR(IF('TSO500 Booking'!$A$108="v2",INDEX(Index_sequences[i5 Bases for Sample Sheet NovaSeq 6000 with v1.0 reagent kits, MiSeq, HiSeq 2000/2500, NextSeq 2000 (Sample Sheet v2)],MATCH('TSO500 DNA Loading'!G109,Index_sequences[i5 Index Name],0)),IF('TSO500 Booking'!$A$108="v1",INDEX(Index_sequences[i5 Bases for Sample Sheet iSeq, NovaSeq 6000 with v1.5 reagent kits, MiniSeq, NextSeq 500/550, HiSeq 3000/4000/X, NextSeq 2000 (Sample Sheet v1)],MATCH('TSO500 DNA Loading'!G109,Index_sequences[i5 Index Name],0)),"")),"")</f>
        <v/>
      </c>
      <c r="J109" s="51" t="str">
        <f t="shared" ca="1" si="2"/>
        <v/>
      </c>
    </row>
    <row r="110" spans="1:10" x14ac:dyDescent="0.25">
      <c r="A110" s="51" t="str">
        <f t="shared" ca="1" si="3"/>
        <v/>
      </c>
      <c r="B110" s="51" t="str">
        <f ca="1">IFERROR(INDEX('TSO500 Script'!$BT$2:$BT$97,MATCH('TSO500 Script'!AB91,'TSO500 Script'!$C$2:$C$97,0)),"")</f>
        <v/>
      </c>
      <c r="C110" s="51" t="str">
        <f ca="1">IFERROR(INDEX('TSO500 Booking'!$I$9:$I$104,MATCH('TSO500 Script'!AB91,'TSO500 Booking'!$J$9:$J$104,0)),"")</f>
        <v/>
      </c>
      <c r="D110" s="51" t="str">
        <f ca="1">IFERROR(INDEX('TSO500 Script'!$G$2:$G$97,MATCH('TSO500 Script'!AB91,'TSO500 Script'!$C$2:$C$97,0)),"")</f>
        <v/>
      </c>
      <c r="E110" s="51" t="str">
        <f ca="1">IFERROR(INDEX('TSO500 Script'!$BW$2:$BW$97,MATCH('TSO500 DNA Loading'!B110,'TSO500 Script'!$BT$2:$BT$97,0)),"")</f>
        <v/>
      </c>
      <c r="F110" s="51" t="str">
        <f ca="1">IFERROR(INDEX(Index_sequences[i7 Bases for Sample Sheet],MATCH('TSO500 DNA Loading'!E110,Index_sequences[i7 Index Name],0)),"")</f>
        <v/>
      </c>
      <c r="G110" s="51" t="str">
        <f ca="1">IFERROR(INDEX('TSO500 Script'!$BY$2:$BY$97,MATCH('TSO500 DNA Loading'!B110,'TSO500 Script'!$BT$2:$BT$97,0)),"")</f>
        <v/>
      </c>
      <c r="H110" s="51" t="str">
        <f ca="1">IFERROR(IF('TSO500 Booking'!$A$108="v2",INDEX(Index_sequences[i5 Bases for Sample Sheet NovaSeq 6000 with v1.0 reagent kits, MiSeq, HiSeq 2000/2500, NextSeq 2000 (Sample Sheet v2)],MATCH('TSO500 DNA Loading'!G110,Index_sequences[i5 Index Name],0)),IF('TSO500 Booking'!$A$108="v1",INDEX(Index_sequences[i5 Bases for Sample Sheet iSeq, NovaSeq 6000 with v1.5 reagent kits, MiniSeq, NextSeq 500/550, HiSeq 3000/4000/X, NextSeq 2000 (Sample Sheet v1)],MATCH('TSO500 DNA Loading'!G110,Index_sequences[i5 Index Name],0)),"")),"")</f>
        <v/>
      </c>
      <c r="J110" s="51" t="str">
        <f t="shared" ca="1" si="2"/>
        <v/>
      </c>
    </row>
    <row r="111" spans="1:10" x14ac:dyDescent="0.25">
      <c r="A111" s="51" t="str">
        <f t="shared" ca="1" si="3"/>
        <v/>
      </c>
      <c r="B111" s="51" t="str">
        <f ca="1">IFERROR(INDEX('TSO500 Script'!$BT$2:$BT$97,MATCH('TSO500 Script'!AB92,'TSO500 Script'!$C$2:$C$97,0)),"")</f>
        <v/>
      </c>
      <c r="C111" s="51" t="str">
        <f ca="1">IFERROR(INDEX('TSO500 Booking'!$I$9:$I$104,MATCH('TSO500 Script'!AB92,'TSO500 Booking'!$J$9:$J$104,0)),"")</f>
        <v/>
      </c>
      <c r="D111" s="51" t="str">
        <f ca="1">IFERROR(INDEX('TSO500 Script'!$G$2:$G$97,MATCH('TSO500 Script'!AB92,'TSO500 Script'!$C$2:$C$97,0)),"")</f>
        <v/>
      </c>
      <c r="E111" s="51" t="str">
        <f ca="1">IFERROR(INDEX('TSO500 Script'!$BW$2:$BW$97,MATCH('TSO500 DNA Loading'!B111,'TSO500 Script'!$BT$2:$BT$97,0)),"")</f>
        <v/>
      </c>
      <c r="F111" s="51" t="str">
        <f ca="1">IFERROR(INDEX(Index_sequences[i7 Bases for Sample Sheet],MATCH('TSO500 DNA Loading'!E111,Index_sequences[i7 Index Name],0)),"")</f>
        <v/>
      </c>
      <c r="G111" s="51" t="str">
        <f ca="1">IFERROR(INDEX('TSO500 Script'!$BY$2:$BY$97,MATCH('TSO500 DNA Loading'!B111,'TSO500 Script'!$BT$2:$BT$97,0)),"")</f>
        <v/>
      </c>
      <c r="H111" s="51" t="str">
        <f ca="1">IFERROR(IF('TSO500 Booking'!$A$108="v2",INDEX(Index_sequences[i5 Bases for Sample Sheet NovaSeq 6000 with v1.0 reagent kits, MiSeq, HiSeq 2000/2500, NextSeq 2000 (Sample Sheet v2)],MATCH('TSO500 DNA Loading'!G111,Index_sequences[i5 Index Name],0)),IF('TSO500 Booking'!$A$108="v1",INDEX(Index_sequences[i5 Bases for Sample Sheet iSeq, NovaSeq 6000 with v1.5 reagent kits, MiniSeq, NextSeq 500/550, HiSeq 3000/4000/X, NextSeq 2000 (Sample Sheet v1)],MATCH('TSO500 DNA Loading'!G111,Index_sequences[i5 Index Name],0)),"")),"")</f>
        <v/>
      </c>
      <c r="J111" s="51" t="str">
        <f t="shared" ca="1" si="2"/>
        <v/>
      </c>
    </row>
    <row r="112" spans="1:10" x14ac:dyDescent="0.25">
      <c r="A112" s="51" t="str">
        <f t="shared" ca="1" si="3"/>
        <v/>
      </c>
      <c r="B112" s="51" t="str">
        <f ca="1">IFERROR(INDEX('TSO500 Script'!$BT$2:$BT$97,MATCH('TSO500 Script'!AB93,'TSO500 Script'!$C$2:$C$97,0)),"")</f>
        <v/>
      </c>
      <c r="C112" s="51" t="str">
        <f ca="1">IFERROR(INDEX('TSO500 Booking'!$I$9:$I$104,MATCH('TSO500 Script'!AB93,'TSO500 Booking'!$J$9:$J$104,0)),"")</f>
        <v/>
      </c>
      <c r="D112" s="51" t="str">
        <f ca="1">IFERROR(INDEX('TSO500 Script'!$G$2:$G$97,MATCH('TSO500 Script'!AB93,'TSO500 Script'!$C$2:$C$97,0)),"")</f>
        <v/>
      </c>
      <c r="E112" s="51" t="str">
        <f ca="1">IFERROR(INDEX('TSO500 Script'!$BW$2:$BW$97,MATCH('TSO500 DNA Loading'!B112,'TSO500 Script'!$BT$2:$BT$97,0)),"")</f>
        <v/>
      </c>
      <c r="F112" s="51" t="str">
        <f ca="1">IFERROR(INDEX(Index_sequences[i7 Bases for Sample Sheet],MATCH('TSO500 DNA Loading'!E112,Index_sequences[i7 Index Name],0)),"")</f>
        <v/>
      </c>
      <c r="G112" s="51" t="str">
        <f ca="1">IFERROR(INDEX('TSO500 Script'!$BY$2:$BY$97,MATCH('TSO500 DNA Loading'!B112,'TSO500 Script'!$BT$2:$BT$97,0)),"")</f>
        <v/>
      </c>
      <c r="H112" s="51" t="str">
        <f ca="1">IFERROR(IF('TSO500 Booking'!$A$108="v2",INDEX(Index_sequences[i5 Bases for Sample Sheet NovaSeq 6000 with v1.0 reagent kits, MiSeq, HiSeq 2000/2500, NextSeq 2000 (Sample Sheet v2)],MATCH('TSO500 DNA Loading'!G112,Index_sequences[i5 Index Name],0)),IF('TSO500 Booking'!$A$108="v1",INDEX(Index_sequences[i5 Bases for Sample Sheet iSeq, NovaSeq 6000 with v1.5 reagent kits, MiniSeq, NextSeq 500/550, HiSeq 3000/4000/X, NextSeq 2000 (Sample Sheet v1)],MATCH('TSO500 DNA Loading'!G112,Index_sequences[i5 Index Name],0)),"")),"")</f>
        <v/>
      </c>
      <c r="J112" s="51" t="str">
        <f t="shared" ca="1" si="2"/>
        <v/>
      </c>
    </row>
    <row r="113" spans="1:10" x14ac:dyDescent="0.25">
      <c r="A113" s="51" t="str">
        <f t="shared" ca="1" si="3"/>
        <v/>
      </c>
      <c r="B113" s="51" t="str">
        <f ca="1">IFERROR(INDEX('TSO500 Script'!$BT$2:$BT$97,MATCH('TSO500 Script'!AB94,'TSO500 Script'!$C$2:$C$97,0)),"")</f>
        <v/>
      </c>
      <c r="C113" s="51" t="str">
        <f ca="1">IFERROR(INDEX('TSO500 Booking'!$I$9:$I$104,MATCH('TSO500 Script'!AB94,'TSO500 Booking'!$J$9:$J$104,0)),"")</f>
        <v/>
      </c>
      <c r="D113" s="51" t="str">
        <f ca="1">IFERROR(INDEX('TSO500 Script'!$G$2:$G$97,MATCH('TSO500 Script'!AB94,'TSO500 Script'!$C$2:$C$97,0)),"")</f>
        <v/>
      </c>
      <c r="E113" s="51" t="str">
        <f ca="1">IFERROR(INDEX('TSO500 Script'!$BW$2:$BW$97,MATCH('TSO500 DNA Loading'!B113,'TSO500 Script'!$BT$2:$BT$97,0)),"")</f>
        <v/>
      </c>
      <c r="F113" s="51" t="str">
        <f ca="1">IFERROR(INDEX(Index_sequences[i7 Bases for Sample Sheet],MATCH('TSO500 DNA Loading'!E113,Index_sequences[i7 Index Name],0)),"")</f>
        <v/>
      </c>
      <c r="G113" s="51" t="str">
        <f ca="1">IFERROR(INDEX('TSO500 Script'!$BY$2:$BY$97,MATCH('TSO500 DNA Loading'!B113,'TSO500 Script'!$BT$2:$BT$97,0)),"")</f>
        <v/>
      </c>
      <c r="H113" s="51" t="str">
        <f ca="1">IFERROR(IF('TSO500 Booking'!$A$108="v2",INDEX(Index_sequences[i5 Bases for Sample Sheet NovaSeq 6000 with v1.0 reagent kits, MiSeq, HiSeq 2000/2500, NextSeq 2000 (Sample Sheet v2)],MATCH('TSO500 DNA Loading'!G113,Index_sequences[i5 Index Name],0)),IF('TSO500 Booking'!$A$108="v1",INDEX(Index_sequences[i5 Bases for Sample Sheet iSeq, NovaSeq 6000 with v1.5 reagent kits, MiniSeq, NextSeq 500/550, HiSeq 3000/4000/X, NextSeq 2000 (Sample Sheet v1)],MATCH('TSO500 DNA Loading'!G113,Index_sequences[i5 Index Name],0)),"")),"")</f>
        <v/>
      </c>
      <c r="J113" s="51" t="str">
        <f t="shared" ca="1" si="2"/>
        <v/>
      </c>
    </row>
    <row r="114" spans="1:10" x14ac:dyDescent="0.25">
      <c r="A114" s="51" t="str">
        <f t="shared" ca="1" si="3"/>
        <v/>
      </c>
      <c r="B114" s="51" t="str">
        <f ca="1">IFERROR(INDEX('TSO500 Script'!$BT$2:$BT$97,MATCH('TSO500 Script'!AB95,'TSO500 Script'!$C$2:$C$97,0)),"")</f>
        <v/>
      </c>
      <c r="C114" s="51" t="str">
        <f ca="1">IFERROR(INDEX('TSO500 Booking'!$I$9:$I$104,MATCH('TSO500 Script'!AB95,'TSO500 Booking'!$J$9:$J$104,0)),"")</f>
        <v/>
      </c>
      <c r="D114" s="51" t="str">
        <f ca="1">IFERROR(INDEX('TSO500 Script'!$G$2:$G$97,MATCH('TSO500 Script'!AB95,'TSO500 Script'!$C$2:$C$97,0)),"")</f>
        <v/>
      </c>
      <c r="E114" s="51" t="str">
        <f ca="1">IFERROR(INDEX('TSO500 Script'!$BW$2:$BW$97,MATCH('TSO500 DNA Loading'!B114,'TSO500 Script'!$BT$2:$BT$97,0)),"")</f>
        <v/>
      </c>
      <c r="F114" s="51" t="str">
        <f ca="1">IFERROR(INDEX(Index_sequences[i7 Bases for Sample Sheet],MATCH('TSO500 DNA Loading'!E114,Index_sequences[i7 Index Name],0)),"")</f>
        <v/>
      </c>
      <c r="G114" s="51" t="str">
        <f ca="1">IFERROR(INDEX('TSO500 Script'!$BY$2:$BY$97,MATCH('TSO500 DNA Loading'!B114,'TSO500 Script'!$BT$2:$BT$97,0)),"")</f>
        <v/>
      </c>
      <c r="H114" s="51" t="str">
        <f ca="1">IFERROR(IF('TSO500 Booking'!$A$108="v2",INDEX(Index_sequences[i5 Bases for Sample Sheet NovaSeq 6000 with v1.0 reagent kits, MiSeq, HiSeq 2000/2500, NextSeq 2000 (Sample Sheet v2)],MATCH('TSO500 DNA Loading'!G114,Index_sequences[i5 Index Name],0)),IF('TSO500 Booking'!$A$108="v1",INDEX(Index_sequences[i5 Bases for Sample Sheet iSeq, NovaSeq 6000 with v1.5 reagent kits, MiniSeq, NextSeq 500/550, HiSeq 3000/4000/X, NextSeq 2000 (Sample Sheet v1)],MATCH('TSO500 DNA Loading'!G114,Index_sequences[i5 Index Name],0)),"")),"")</f>
        <v/>
      </c>
      <c r="J114" s="51" t="str">
        <f t="shared" ca="1" si="2"/>
        <v/>
      </c>
    </row>
    <row r="115" spans="1:10" x14ac:dyDescent="0.25">
      <c r="A115" s="51" t="str">
        <f t="shared" ca="1" si="3"/>
        <v/>
      </c>
      <c r="B115" s="51" t="str">
        <f ca="1">IFERROR(INDEX('TSO500 Script'!$BT$2:$BT$97,MATCH('TSO500 Script'!AB96,'TSO500 Script'!$C$2:$C$97,0)),"")</f>
        <v/>
      </c>
      <c r="C115" s="51" t="str">
        <f ca="1">IFERROR(INDEX('TSO500 Booking'!$I$9:$I$104,MATCH('TSO500 Script'!AB96,'TSO500 Booking'!$J$9:$J$104,0)),"")</f>
        <v/>
      </c>
      <c r="D115" s="51" t="str">
        <f ca="1">IFERROR(INDEX('TSO500 Script'!$G$2:$G$97,MATCH('TSO500 Script'!AB96,'TSO500 Script'!$C$2:$C$97,0)),"")</f>
        <v/>
      </c>
      <c r="E115" s="51" t="str">
        <f ca="1">IFERROR(INDEX('TSO500 Script'!$BW$2:$BW$97,MATCH('TSO500 DNA Loading'!B115,'TSO500 Script'!$BT$2:$BT$97,0)),"")</f>
        <v/>
      </c>
      <c r="F115" s="51" t="str">
        <f ca="1">IFERROR(INDEX(Index_sequences[i7 Bases for Sample Sheet],MATCH('TSO500 DNA Loading'!E115,Index_sequences[i7 Index Name],0)),"")</f>
        <v/>
      </c>
      <c r="G115" s="51" t="str">
        <f ca="1">IFERROR(INDEX('TSO500 Script'!$BY$2:$BY$97,MATCH('TSO500 DNA Loading'!B115,'TSO500 Script'!$BT$2:$BT$97,0)),"")</f>
        <v/>
      </c>
      <c r="H115" s="51" t="str">
        <f ca="1">IFERROR(IF('TSO500 Booking'!$A$108="v2",INDEX(Index_sequences[i5 Bases for Sample Sheet NovaSeq 6000 with v1.0 reagent kits, MiSeq, HiSeq 2000/2500, NextSeq 2000 (Sample Sheet v2)],MATCH('TSO500 DNA Loading'!G115,Index_sequences[i5 Index Name],0)),IF('TSO500 Booking'!$A$108="v1",INDEX(Index_sequences[i5 Bases for Sample Sheet iSeq, NovaSeq 6000 with v1.5 reagent kits, MiniSeq, NextSeq 500/550, HiSeq 3000/4000/X, NextSeq 2000 (Sample Sheet v1)],MATCH('TSO500 DNA Loading'!G115,Index_sequences[i5 Index Name],0)),"")),"")</f>
        <v/>
      </c>
      <c r="J115" s="51" t="str">
        <f t="shared" ca="1" si="2"/>
        <v/>
      </c>
    </row>
    <row r="116" spans="1:10" x14ac:dyDescent="0.25">
      <c r="A116" s="51" t="str">
        <f t="shared" ca="1" si="3"/>
        <v/>
      </c>
      <c r="B116" s="51" t="str">
        <f ca="1">IFERROR(INDEX('TSO500 Script'!$BT$2:$BT$97,MATCH('TSO500 Script'!AB97,'TSO500 Script'!$C$2:$C$97,0)),"")</f>
        <v/>
      </c>
      <c r="C116" s="51" t="str">
        <f ca="1">IFERROR(INDEX('TSO500 Booking'!$I$9:$I$104,MATCH('TSO500 Script'!AB97,'TSO500 Booking'!$J$9:$J$104,0)),"")</f>
        <v/>
      </c>
      <c r="D116" s="51" t="str">
        <f ca="1">IFERROR(INDEX('TSO500 Script'!$G$2:$G$97,MATCH('TSO500 Script'!AB97,'TSO500 Script'!$C$2:$C$97,0)),"")</f>
        <v/>
      </c>
      <c r="E116" s="51" t="str">
        <f ca="1">IFERROR(INDEX('TSO500 Script'!$BW$2:$BW$97,MATCH('TSO500 DNA Loading'!B116,'TSO500 Script'!$BT$2:$BT$97,0)),"")</f>
        <v/>
      </c>
      <c r="F116" s="51" t="str">
        <f ca="1">IFERROR(INDEX(Index_sequences[i7 Bases for Sample Sheet],MATCH('TSO500 DNA Loading'!E116,Index_sequences[i7 Index Name],0)),"")</f>
        <v/>
      </c>
      <c r="G116" s="51" t="str">
        <f ca="1">IFERROR(INDEX('TSO500 Script'!$BY$2:$BY$97,MATCH('TSO500 DNA Loading'!B116,'TSO500 Script'!$BT$2:$BT$97,0)),"")</f>
        <v/>
      </c>
      <c r="H116" s="51" t="str">
        <f ca="1">IFERROR(IF('TSO500 Booking'!$A$108="v2",INDEX(Index_sequences[i5 Bases for Sample Sheet NovaSeq 6000 with v1.0 reagent kits, MiSeq, HiSeq 2000/2500, NextSeq 2000 (Sample Sheet v2)],MATCH('TSO500 DNA Loading'!G116,Index_sequences[i5 Index Name],0)),IF('TSO500 Booking'!$A$108="v1",INDEX(Index_sequences[i5 Bases for Sample Sheet iSeq, NovaSeq 6000 with v1.5 reagent kits, MiniSeq, NextSeq 500/550, HiSeq 3000/4000/X, NextSeq 2000 (Sample Sheet v1)],MATCH('TSO500 DNA Loading'!G116,Index_sequences[i5 Index Name],0)),"")),"")</f>
        <v/>
      </c>
      <c r="J116" s="51" t="str">
        <f t="shared" ca="1" si="2"/>
        <v/>
      </c>
    </row>
  </sheetData>
  <sheetProtection algorithmName="SHA-512" hashValue="NaOygRWG4d1BXs26Vy6QSvMm1iu2+tsNhvXnpKXl+o5CztnVpntDiRvHb9JcnqzkqiRtF+reR9FkWOC0fB+Cag==" saltValue="ms0svvun9Z9kkuT2Z+vUAg=="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16"/>
  <sheetViews>
    <sheetView topLeftCell="A11" workbookViewId="0">
      <selection activeCell="H21" sqref="H21:H116"/>
    </sheetView>
  </sheetViews>
  <sheetFormatPr defaultRowHeight="15" x14ac:dyDescent="0.25"/>
  <cols>
    <col min="1" max="1" width="19.7109375" customWidth="1"/>
    <col min="2" max="2" width="19" customWidth="1"/>
    <col min="3" max="3" width="24.140625" customWidth="1"/>
    <col min="4" max="4" width="14.85546875" customWidth="1"/>
    <col min="5" max="5" width="14.140625" customWidth="1"/>
    <col min="6" max="6" width="15.5703125" customWidth="1"/>
    <col min="7" max="8" width="13.42578125" customWidth="1"/>
    <col min="12" max="12" width="10.7109375" bestFit="1" customWidth="1"/>
  </cols>
  <sheetData>
    <row r="1" spans="1:8" x14ac:dyDescent="0.25">
      <c r="A1" s="51" t="s">
        <v>15</v>
      </c>
      <c r="B1" s="51"/>
      <c r="C1" s="51"/>
      <c r="D1" s="51"/>
      <c r="E1" s="51"/>
      <c r="F1" s="51"/>
      <c r="G1" s="51"/>
      <c r="H1" s="51"/>
    </row>
    <row r="2" spans="1:8" x14ac:dyDescent="0.25">
      <c r="A2" s="51" t="s">
        <v>16</v>
      </c>
      <c r="B2" s="51">
        <v>4</v>
      </c>
      <c r="C2" s="51"/>
      <c r="D2" s="51"/>
      <c r="E2" s="51"/>
      <c r="F2" s="51"/>
      <c r="G2" s="51"/>
      <c r="H2" s="51"/>
    </row>
    <row r="3" spans="1:8" x14ac:dyDescent="0.25">
      <c r="A3" s="51" t="s">
        <v>17</v>
      </c>
      <c r="B3" s="227" t="str">
        <f>'TSO500 Booking'!$F$5</f>
        <v>BA</v>
      </c>
      <c r="C3" s="51"/>
      <c r="D3" s="51"/>
      <c r="E3" s="51"/>
      <c r="F3" s="51"/>
      <c r="G3" s="51"/>
      <c r="H3" s="51"/>
    </row>
    <row r="4" spans="1:8" x14ac:dyDescent="0.25">
      <c r="A4" s="51" t="s">
        <v>18</v>
      </c>
      <c r="B4" s="51" t="str">
        <f>'TSO500 Booking'!$C$4</f>
        <v>2302737</v>
      </c>
      <c r="C4" s="51"/>
      <c r="D4" s="51"/>
      <c r="E4" s="51"/>
      <c r="F4" s="51"/>
      <c r="G4" s="51"/>
      <c r="H4" s="51"/>
    </row>
    <row r="5" spans="1:8" x14ac:dyDescent="0.25">
      <c r="A5" s="51" t="s">
        <v>0</v>
      </c>
      <c r="B5" s="227">
        <f ca="1">TODAY()</f>
        <v>44980</v>
      </c>
      <c r="C5" s="51"/>
      <c r="D5" s="51"/>
      <c r="E5" s="51"/>
      <c r="F5" s="51"/>
      <c r="G5" s="51"/>
      <c r="H5" s="51"/>
    </row>
    <row r="6" spans="1:8" x14ac:dyDescent="0.25">
      <c r="A6" s="51" t="s">
        <v>19</v>
      </c>
      <c r="B6" s="51" t="s">
        <v>20</v>
      </c>
      <c r="C6" s="51"/>
      <c r="D6" s="51"/>
      <c r="E6" s="51"/>
      <c r="F6" s="51"/>
      <c r="G6" s="51"/>
      <c r="H6" s="51"/>
    </row>
    <row r="7" spans="1:8" x14ac:dyDescent="0.25">
      <c r="A7" s="51" t="s">
        <v>21</v>
      </c>
      <c r="B7" s="51" t="s">
        <v>195</v>
      </c>
      <c r="C7" s="51"/>
      <c r="D7" s="51"/>
      <c r="E7" s="51"/>
      <c r="F7" s="51"/>
      <c r="G7" s="51"/>
      <c r="H7" s="51"/>
    </row>
    <row r="8" spans="1:8" x14ac:dyDescent="0.25">
      <c r="A8" s="51" t="s">
        <v>22</v>
      </c>
      <c r="B8" s="51" t="s">
        <v>194</v>
      </c>
      <c r="C8" s="51"/>
      <c r="D8" s="51"/>
      <c r="E8" s="51"/>
      <c r="F8" s="51"/>
      <c r="G8" s="51"/>
      <c r="H8" s="51"/>
    </row>
    <row r="9" spans="1:8" x14ac:dyDescent="0.25">
      <c r="A9" s="51" t="s">
        <v>23</v>
      </c>
      <c r="B9" s="51"/>
      <c r="C9" s="51"/>
      <c r="D9" s="51"/>
      <c r="E9" s="51"/>
      <c r="F9" s="51"/>
      <c r="G9" s="51"/>
      <c r="H9" s="51"/>
    </row>
    <row r="10" spans="1:8" x14ac:dyDescent="0.25">
      <c r="A10" s="51" t="s">
        <v>24</v>
      </c>
      <c r="B10" s="51" t="s">
        <v>188</v>
      </c>
      <c r="C10" s="51"/>
      <c r="D10" s="51"/>
      <c r="E10" s="51"/>
      <c r="F10" s="51"/>
      <c r="G10" s="51"/>
      <c r="H10" s="51"/>
    </row>
    <row r="11" spans="1:8" x14ac:dyDescent="0.25">
      <c r="A11" s="51" t="s">
        <v>190</v>
      </c>
      <c r="B11" s="51" t="s">
        <v>189</v>
      </c>
      <c r="C11" s="51"/>
      <c r="D11" s="51"/>
      <c r="E11" s="51"/>
      <c r="F11" s="51"/>
      <c r="G11" s="51"/>
      <c r="H11" s="51"/>
    </row>
    <row r="12" spans="1:8" x14ac:dyDescent="0.25">
      <c r="A12" s="51"/>
      <c r="B12" s="51"/>
      <c r="C12" s="51"/>
      <c r="D12" s="51"/>
      <c r="E12" s="51"/>
      <c r="F12" s="51"/>
      <c r="G12" s="51"/>
      <c r="H12" s="51"/>
    </row>
    <row r="13" spans="1:8" x14ac:dyDescent="0.25">
      <c r="A13" s="51" t="s">
        <v>25</v>
      </c>
      <c r="B13" s="51"/>
      <c r="C13" s="51"/>
      <c r="D13" s="51"/>
      <c r="E13" s="51"/>
      <c r="F13" s="51"/>
      <c r="G13" s="51"/>
      <c r="H13" s="51"/>
    </row>
    <row r="14" spans="1:8" x14ac:dyDescent="0.25">
      <c r="A14" s="51">
        <v>101</v>
      </c>
      <c r="B14" s="51"/>
      <c r="C14" s="51"/>
      <c r="D14" s="51"/>
      <c r="E14" s="51"/>
      <c r="F14" s="51"/>
      <c r="G14" s="51"/>
      <c r="H14" s="51"/>
    </row>
    <row r="15" spans="1:8" x14ac:dyDescent="0.25">
      <c r="A15" s="51">
        <v>101</v>
      </c>
      <c r="B15" s="51"/>
      <c r="C15" s="51"/>
      <c r="D15" s="51"/>
      <c r="E15" s="51"/>
      <c r="F15" s="51"/>
      <c r="G15" s="51"/>
      <c r="H15" s="51"/>
    </row>
    <row r="16" spans="1:8" x14ac:dyDescent="0.25">
      <c r="A16" s="51"/>
      <c r="B16" s="51"/>
      <c r="C16" s="51"/>
      <c r="D16" s="51"/>
      <c r="E16" s="51"/>
      <c r="F16" s="51"/>
      <c r="G16" s="51"/>
      <c r="H16" s="51"/>
    </row>
    <row r="17" spans="1:12" x14ac:dyDescent="0.25">
      <c r="A17" s="51" t="s">
        <v>26</v>
      </c>
      <c r="B17" s="51"/>
      <c r="C17" s="51"/>
      <c r="D17" s="51"/>
      <c r="E17" s="51"/>
      <c r="F17" s="51"/>
      <c r="G17" s="51"/>
      <c r="H17" s="51"/>
    </row>
    <row r="18" spans="1:12" x14ac:dyDescent="0.25">
      <c r="A18" s="51"/>
      <c r="B18" s="51"/>
      <c r="C18" s="51"/>
      <c r="D18" s="51"/>
      <c r="E18" s="51"/>
      <c r="F18" s="51"/>
      <c r="G18" s="51"/>
      <c r="H18" s="51"/>
    </row>
    <row r="19" spans="1:12" x14ac:dyDescent="0.25">
      <c r="A19" s="51" t="s">
        <v>27</v>
      </c>
      <c r="B19" s="51"/>
      <c r="C19" s="51"/>
      <c r="D19" s="51"/>
      <c r="E19" s="51"/>
      <c r="F19" s="51"/>
      <c r="G19" s="51"/>
      <c r="H19" s="51"/>
    </row>
    <row r="20" spans="1:12" x14ac:dyDescent="0.25">
      <c r="A20" s="51" t="s">
        <v>28</v>
      </c>
      <c r="B20" s="51" t="s">
        <v>29</v>
      </c>
      <c r="C20" s="51" t="s">
        <v>30</v>
      </c>
      <c r="D20" s="51" t="s">
        <v>31</v>
      </c>
      <c r="E20" s="51" t="s">
        <v>33</v>
      </c>
      <c r="F20" s="51" t="s">
        <v>32</v>
      </c>
      <c r="G20" s="51" t="s">
        <v>35</v>
      </c>
      <c r="H20" s="51" t="s">
        <v>34</v>
      </c>
      <c r="I20" s="51" t="s">
        <v>191</v>
      </c>
      <c r="J20" s="51" t="s">
        <v>192</v>
      </c>
      <c r="K20" s="51" t="s">
        <v>193</v>
      </c>
      <c r="L20" s="51" t="s">
        <v>23</v>
      </c>
    </row>
    <row r="21" spans="1:12" x14ac:dyDescent="0.25">
      <c r="A21">
        <f ca="1">IF(B21="","",1)</f>
        <v>1</v>
      </c>
      <c r="B21" s="51" t="str">
        <f ca="1">IFERROR(INDEX('TSO500 Script'!$BT$2:$BT$97,MATCH('TSO500 Script'!AA2,'TSO500 Script'!$C$2:$C$97,0)),"")</f>
        <v>HS_B2303375-003</v>
      </c>
      <c r="C21" s="51" t="str">
        <f ca="1">IFERROR(INDEX('TSO500 Booking'!$I$9:$I$104,MATCH('TSO500 Script'!AA2,'TSO500 Booking'!$J$9:$J$104,0)),"")</f>
        <v>PL2302737-02-01/A01</v>
      </c>
      <c r="D21" s="51" t="str">
        <f ca="1">IF(B21="","",INDEX('TSO500 Script'!$G$2:$G$97,MATCH('TSO500 Script'!AA2,'TSO500 Script'!$C$2:$C$97,0)))</f>
        <v>A1</v>
      </c>
      <c r="E21" t="str">
        <f ca="1">IFERROR(INDEX('TSO500 Script'!$BW$2:$BW$97,MATCH(B21,'TSO500 Script'!$BT$2:$BT$97,0)),"")</f>
        <v>i7_UDP0097</v>
      </c>
      <c r="F21" t="str">
        <f ca="1">IFERROR(INDEX(Index_sequences[i7 Bases for Sample Sheet],MATCH(E21,Index_sequences[i7 Index Name],0)),"")</f>
        <v>TGCCGGTCAG</v>
      </c>
      <c r="G21" s="51" t="str">
        <f ca="1">IFERROR(INDEX('TSO500 Script'!$BY$2:$BY$97,MATCH(B21,'TSO500 Script'!$BT$2:$BT$97,0)),"")</f>
        <v>i5_UDP0097</v>
      </c>
      <c r="H21" t="str">
        <f ca="1">IFERROR(IF('TSO500 Booking'!$A$108="v2",INDEX(Index_sequences[i5 Bases for Sample Sheet NovaSeq 6000 with v1.0 reagent kits, MiSeq, HiSeq 2000/2500, NextSeq 2000 (Sample Sheet v2)],MATCH(G21,Index_sequences[i5 Index Name],0)),IF('TSO500 Booking'!$A$108="v1",INDEX(Index_sequences[i5 Bases for Sample Sheet iSeq, NovaSeq 6000 with v1.5 reagent kits, MiniSeq, NextSeq 500/550, HiSeq 3000/4000/X, NextSeq 2000 (Sample Sheet v1)],MATCH(G21,Index_sequences[i5 Index Name],0)),"")),"")</f>
        <v>TTGTATCAGG</v>
      </c>
      <c r="I21" s="51"/>
      <c r="J21" s="51" t="str">
        <f ca="1">IF(B21="","","TSO500")</f>
        <v>TSO500</v>
      </c>
    </row>
    <row r="22" spans="1:12" x14ac:dyDescent="0.25">
      <c r="A22">
        <f ca="1">IF(B22="","",A21+1)</f>
        <v>2</v>
      </c>
      <c r="B22" s="51" t="str">
        <f ca="1">IFERROR(INDEX('TSO500 Script'!$BT$2:$BT$97,MATCH('TSO500 Script'!AA3,'TSO500 Script'!$C$2:$C$97,0)),"")</f>
        <v>MF_B2303416-002</v>
      </c>
      <c r="C22" s="51" t="str">
        <f ca="1">IFERROR(INDEX('TSO500 Booking'!$I$9:$I$104,MATCH('TSO500 Script'!AA3,'TSO500 Booking'!$J$9:$J$104,0)),"")</f>
        <v>PL2302737-02-01/B01</v>
      </c>
      <c r="D22" s="51" t="str">
        <f ca="1">IF(B22="","",INDEX('TSO500 Script'!$G$2:$G$97,MATCH('TSO500 Script'!AA3,'TSO500 Script'!$C$2:$C$97,0)))</f>
        <v>B1</v>
      </c>
      <c r="E22" t="str">
        <f ca="1">IFERROR(INDEX('TSO500 Script'!$BW$2:$BW$97,MATCH(B22,'TSO500 Script'!$BT$2:$BT$97,0)),"")</f>
        <v>i7_UDP0098</v>
      </c>
      <c r="F22" t="str">
        <f ca="1">IFERROR(INDEX(Index_sequences[i7 Bases for Sample Sheet],MATCH(E22,Index_sequences[i7 Index Name],0)),"")</f>
        <v>CACTCAATTC</v>
      </c>
      <c r="G22" s="51" t="str">
        <f ca="1">IFERROR(INDEX('TSO500 Script'!$BY$2:$BY$97,MATCH(B22,'TSO500 Script'!$BT$2:$BT$97,0)),"")</f>
        <v>i5_UDP0098</v>
      </c>
      <c r="H22" t="str">
        <f ca="1">IFERROR(IF('TSO500 Booking'!$A$108="v2",INDEX(Index_sequences[i5 Bases for Sample Sheet NovaSeq 6000 with v1.0 reagent kits, MiSeq, HiSeq 2000/2500, NextSeq 2000 (Sample Sheet v2)],MATCH(G22,Index_sequences[i5 Index Name],0)),IF('TSO500 Booking'!$A$108="v1",INDEX(Index_sequences[i5 Bases for Sample Sheet iSeq, NovaSeq 6000 with v1.5 reagent kits, MiniSeq, NextSeq 500/550, HiSeq 3000/4000/X, NextSeq 2000 (Sample Sheet v1)],MATCH(G22,Index_sequences[i5 Index Name],0)),"")),"")</f>
        <v>CACAACTTAA</v>
      </c>
      <c r="I22" s="51"/>
      <c r="J22" s="51" t="str">
        <f t="shared" ref="J22:J85" ca="1" si="0">IF(B22="","","TSO500")</f>
        <v>TSO500</v>
      </c>
    </row>
    <row r="23" spans="1:12" x14ac:dyDescent="0.25">
      <c r="A23">
        <f t="shared" ref="A23:A86" ca="1" si="1">IF(B23="","",A22+1)</f>
        <v>3</v>
      </c>
      <c r="B23" s="51" t="str">
        <f ca="1">IFERROR(INDEX('TSO500 Script'!$BT$2:$BT$97,MATCH('TSO500 Script'!AA4,'TSO500 Script'!$C$2:$C$97,0)),"")</f>
        <v>SH_B2303420-002</v>
      </c>
      <c r="C23" s="51" t="str">
        <f ca="1">IFERROR(INDEX('TSO500 Booking'!$I$9:$I$104,MATCH('TSO500 Script'!AA4,'TSO500 Booking'!$J$9:$J$104,0)),"")</f>
        <v>PL2302737-02-01/C01</v>
      </c>
      <c r="D23" s="51" t="str">
        <f ca="1">IF(B23="","",INDEX('TSO500 Script'!$G$2:$G$97,MATCH('TSO500 Script'!AA4,'TSO500 Script'!$C$2:$C$97,0)))</f>
        <v>C1</v>
      </c>
      <c r="E23" t="str">
        <f ca="1">IFERROR(INDEX('TSO500 Script'!$BW$2:$BW$97,MATCH(B23,'TSO500 Script'!$BT$2:$BT$97,0)),"")</f>
        <v>i7_UDP0099</v>
      </c>
      <c r="F23" t="str">
        <f ca="1">IFERROR(INDEX(Index_sequences[i7 Bases for Sample Sheet],MATCH(E23,Index_sequences[i7 Index Name],0)),"")</f>
        <v>TCTCACACGC</v>
      </c>
      <c r="G23" s="51" t="str">
        <f ca="1">IFERROR(INDEX('TSO500 Script'!$BY$2:$BY$97,MATCH(B23,'TSO500 Script'!$BT$2:$BT$97,0)),"")</f>
        <v>i5_UDP0099</v>
      </c>
      <c r="H23" t="str">
        <f ca="1">IFERROR(IF('TSO500 Booking'!$A$108="v2",INDEX(Index_sequences[i5 Bases for Sample Sheet NovaSeq 6000 with v1.0 reagent kits, MiSeq, HiSeq 2000/2500, NextSeq 2000 (Sample Sheet v2)],MATCH(G23,Index_sequences[i5 Index Name],0)),IF('TSO500 Booking'!$A$108="v1",INDEX(Index_sequences[i5 Bases for Sample Sheet iSeq, NovaSeq 6000 with v1.5 reagent kits, MiniSeq, NextSeq 500/550, HiSeq 3000/4000/X, NextSeq 2000 (Sample Sheet v1)],MATCH(G23,Index_sequences[i5 Index Name],0)),"")),"")</f>
        <v>TCACTGTCCG</v>
      </c>
      <c r="I23" s="51"/>
      <c r="J23" s="51" t="str">
        <f t="shared" ca="1" si="0"/>
        <v>TSO500</v>
      </c>
    </row>
    <row r="24" spans="1:12" x14ac:dyDescent="0.25">
      <c r="A24">
        <f t="shared" ca="1" si="1"/>
        <v>4</v>
      </c>
      <c r="B24" s="51" t="str">
        <f ca="1">IFERROR(INDEX('TSO500 Script'!$BT$2:$BT$97,MATCH('TSO500 Script'!AA5,'TSO500 Script'!$C$2:$C$97,0)),"")</f>
        <v>HG_B2303424-002</v>
      </c>
      <c r="C24" s="51" t="str">
        <f ca="1">IFERROR(INDEX('TSO500 Booking'!$I$9:$I$104,MATCH('TSO500 Script'!AA5,'TSO500 Booking'!$J$9:$J$104,0)),"")</f>
        <v>PL2302737-02-01/D01</v>
      </c>
      <c r="D24" s="51" t="str">
        <f ca="1">IF(B24="","",INDEX('TSO500 Script'!$G$2:$G$97,MATCH('TSO500 Script'!AA5,'TSO500 Script'!$C$2:$C$97,0)))</f>
        <v>D1</v>
      </c>
      <c r="E24" t="str">
        <f ca="1">IFERROR(INDEX('TSO500 Script'!$BW$2:$BW$97,MATCH(B24,'TSO500 Script'!$BT$2:$BT$97,0)),"")</f>
        <v>i7_UDP0100</v>
      </c>
      <c r="F24" t="str">
        <f ca="1">IFERROR(INDEX(Index_sequences[i7 Bases for Sample Sheet],MATCH(E24,Index_sequences[i7 Index Name],0)),"")</f>
        <v>TCAATGGAGA</v>
      </c>
      <c r="G24" s="51" t="str">
        <f ca="1">IFERROR(INDEX('TSO500 Script'!$BY$2:$BY$97,MATCH(B24,'TSO500 Script'!$BT$2:$BT$97,0)),"")</f>
        <v>i5_UDP0100</v>
      </c>
      <c r="H24" t="str">
        <f ca="1">IFERROR(IF('TSO500 Booking'!$A$108="v2",INDEX(Index_sequences[i5 Bases for Sample Sheet NovaSeq 6000 with v1.0 reagent kits, MiSeq, HiSeq 2000/2500, NextSeq 2000 (Sample Sheet v2)],MATCH(G24,Index_sequences[i5 Index Name],0)),IF('TSO500 Booking'!$A$108="v1",INDEX(Index_sequences[i5 Bases for Sample Sheet iSeq, NovaSeq 6000 with v1.5 reagent kits, MiniSeq, NextSeq 500/550, HiSeq 3000/4000/X, NextSeq 2000 (Sample Sheet v1)],MATCH(G24,Index_sequences[i5 Index Name],0)),"")),"")</f>
        <v>GTTGTAGTGC</v>
      </c>
      <c r="I24" s="51"/>
      <c r="J24" s="51" t="str">
        <f t="shared" ca="1" si="0"/>
        <v>TSO500</v>
      </c>
    </row>
    <row r="25" spans="1:12" x14ac:dyDescent="0.25">
      <c r="A25">
        <f t="shared" ca="1" si="1"/>
        <v>5</v>
      </c>
      <c r="B25" s="51" t="str">
        <f ca="1">IFERROR(INDEX('TSO500 Script'!$BT$2:$BT$97,MATCH('TSO500 Script'!AA6,'TSO500 Script'!$C$2:$C$97,0)),"")</f>
        <v>RW_B2303467-003</v>
      </c>
      <c r="C25" s="51" t="str">
        <f ca="1">IFERROR(INDEX('TSO500 Booking'!$I$9:$I$104,MATCH('TSO500 Script'!AA6,'TSO500 Booking'!$J$9:$J$104,0)),"")</f>
        <v>PL2302737-02-01/E01</v>
      </c>
      <c r="D25" s="51" t="str">
        <f ca="1">IF(B25="","",INDEX('TSO500 Script'!$G$2:$G$97,MATCH('TSO500 Script'!AA6,'TSO500 Script'!$C$2:$C$97,0)))</f>
        <v>E1</v>
      </c>
      <c r="E25" t="str">
        <f ca="1">IFERROR(INDEX('TSO500 Script'!$BW$2:$BW$97,MATCH(B25,'TSO500 Script'!$BT$2:$BT$97,0)),"")</f>
        <v>i7_UDP0101</v>
      </c>
      <c r="F25" t="str">
        <f ca="1">IFERROR(INDEX(Index_sequences[i7 Bases for Sample Sheet],MATCH(E25,Index_sequences[i7 Index Name],0)),"")</f>
        <v>ATATGCATGT</v>
      </c>
      <c r="G25" s="51" t="str">
        <f ca="1">IFERROR(INDEX('TSO500 Script'!$BY$2:$BY$97,MATCH(B25,'TSO500 Script'!$BT$2:$BT$97,0)),"")</f>
        <v>i5_UDP0101</v>
      </c>
      <c r="H25" t="str">
        <f ca="1">IFERROR(IF('TSO500 Booking'!$A$108="v2",INDEX(Index_sequences[i5 Bases for Sample Sheet NovaSeq 6000 with v1.0 reagent kits, MiSeq, HiSeq 2000/2500, NextSeq 2000 (Sample Sheet v2)],MATCH(G25,Index_sequences[i5 Index Name],0)),IF('TSO500 Booking'!$A$108="v1",INDEX(Index_sequences[i5 Bases for Sample Sheet iSeq, NovaSeq 6000 with v1.5 reagent kits, MiniSeq, NextSeq 500/550, HiSeq 3000/4000/X, NextSeq 2000 (Sample Sheet v1)],MATCH(G25,Index_sequences[i5 Index Name],0)),"")),"")</f>
        <v>CCAGGCACCA</v>
      </c>
      <c r="I25" s="51"/>
      <c r="J25" s="51" t="str">
        <f t="shared" ca="1" si="0"/>
        <v>TSO500</v>
      </c>
    </row>
    <row r="26" spans="1:12" x14ac:dyDescent="0.25">
      <c r="A26">
        <f t="shared" ca="1" si="1"/>
        <v>6</v>
      </c>
      <c r="B26" s="51" t="str">
        <f ca="1">IFERROR(INDEX('TSO500 Script'!$BT$2:$BT$97,MATCH('TSO500 Script'!AA7,'TSO500 Script'!$C$2:$C$97,0)),"")</f>
        <v>SK_B2303589-003</v>
      </c>
      <c r="C26" s="51" t="str">
        <f ca="1">IFERROR(INDEX('TSO500 Booking'!$I$9:$I$104,MATCH('TSO500 Script'!AA7,'TSO500 Booking'!$J$9:$J$104,0)),"")</f>
        <v>PL2302737-02-01/F01</v>
      </c>
      <c r="D26" s="51" t="str">
        <f ca="1">IF(B26="","",INDEX('TSO500 Script'!$G$2:$G$97,MATCH('TSO500 Script'!AA7,'TSO500 Script'!$C$2:$C$97,0)))</f>
        <v>F1</v>
      </c>
      <c r="E26" t="str">
        <f ca="1">IFERROR(INDEX('TSO500 Script'!$BW$2:$BW$97,MATCH(B26,'TSO500 Script'!$BT$2:$BT$97,0)),"")</f>
        <v>i7_UDP0102</v>
      </c>
      <c r="F26" t="str">
        <f ca="1">IFERROR(INDEX(Index_sequences[i7 Bases for Sample Sheet],MATCH(E26,Index_sequences[i7 Index Name],0)),"")</f>
        <v>ATGGCGCCTG</v>
      </c>
      <c r="G26" s="51" t="str">
        <f ca="1">IFERROR(INDEX('TSO500 Script'!$BY$2:$BY$97,MATCH(B26,'TSO500 Script'!$BT$2:$BT$97,0)),"")</f>
        <v>i5_UDP0102</v>
      </c>
      <c r="H26" t="str">
        <f ca="1">IFERROR(IF('TSO500 Booking'!$A$108="v2",INDEX(Index_sequences[i5 Bases for Sample Sheet NovaSeq 6000 with v1.0 reagent kits, MiSeq, HiSeq 2000/2500, NextSeq 2000 (Sample Sheet v2)],MATCH(G26,Index_sequences[i5 Index Name],0)),IF('TSO500 Booking'!$A$108="v1",INDEX(Index_sequences[i5 Bases for Sample Sheet iSeq, NovaSeq 6000 with v1.5 reagent kits, MiniSeq, NextSeq 500/550, HiSeq 3000/4000/X, NextSeq 2000 (Sample Sheet v1)],MATCH(G26,Index_sequences[i5 Index Name],0)),"")),"")</f>
        <v>AGGCCGTGGA</v>
      </c>
      <c r="I26" s="51"/>
      <c r="J26" s="51" t="str">
        <f t="shared" ca="1" si="0"/>
        <v>TSO500</v>
      </c>
    </row>
    <row r="27" spans="1:12" x14ac:dyDescent="0.25">
      <c r="A27">
        <f t="shared" ca="1" si="1"/>
        <v>7</v>
      </c>
      <c r="B27" s="51" t="str">
        <f ca="1">IFERROR(INDEX('TSO500 Script'!$BT$2:$BT$97,MATCH('TSO500 Script'!AA8,'TSO500 Script'!$C$2:$C$97,0)),"")</f>
        <v>BH_B2303726-002</v>
      </c>
      <c r="C27" s="51" t="str">
        <f ca="1">IFERROR(INDEX('TSO500 Booking'!$I$9:$I$104,MATCH('TSO500 Script'!AA8,'TSO500 Booking'!$J$9:$J$104,0)),"")</f>
        <v>PL2302737-02-01/G01</v>
      </c>
      <c r="D27" s="51" t="str">
        <f ca="1">IF(B27="","",INDEX('TSO500 Script'!$G$2:$G$97,MATCH('TSO500 Script'!AA8,'TSO500 Script'!$C$2:$C$97,0)))</f>
        <v>G1</v>
      </c>
      <c r="E27" t="str">
        <f ca="1">IFERROR(INDEX('TSO500 Script'!$BW$2:$BW$97,MATCH(B27,'TSO500 Script'!$BT$2:$BT$97,0)),"")</f>
        <v>i7_UDP0103</v>
      </c>
      <c r="F27" t="str">
        <f ca="1">IFERROR(INDEX(Index_sequences[i7 Bases for Sample Sheet],MATCH(E27,Index_sequences[i7 Index Name],0)),"")</f>
        <v>TCCGTTATGT</v>
      </c>
      <c r="G27" s="51" t="str">
        <f ca="1">IFERROR(INDEX('TSO500 Script'!$BY$2:$BY$97,MATCH(B27,'TSO500 Script'!$BT$2:$BT$97,0)),"")</f>
        <v>i5_UDP0103</v>
      </c>
      <c r="H27" t="str">
        <f ca="1">IFERROR(IF('TSO500 Booking'!$A$108="v2",INDEX(Index_sequences[i5 Bases for Sample Sheet NovaSeq 6000 with v1.0 reagent kits, MiSeq, HiSeq 2000/2500, NextSeq 2000 (Sample Sheet v2)],MATCH(G27,Index_sequences[i5 Index Name],0)),IF('TSO500 Booking'!$A$108="v1",INDEX(Index_sequences[i5 Bases for Sample Sheet iSeq, NovaSeq 6000 with v1.5 reagent kits, MiniSeq, NextSeq 500/550, HiSeq 3000/4000/X, NextSeq 2000 (Sample Sheet v1)],MATCH(G27,Index_sequences[i5 Index Name],0)),"")),"")</f>
        <v>TACACTACAA</v>
      </c>
      <c r="I27" s="51"/>
      <c r="J27" s="51" t="str">
        <f t="shared" ca="1" si="0"/>
        <v>TSO500</v>
      </c>
    </row>
    <row r="28" spans="1:12" x14ac:dyDescent="0.25">
      <c r="A28">
        <f t="shared" ca="1" si="1"/>
        <v>8</v>
      </c>
      <c r="B28" s="51" t="str">
        <f ca="1">IFERROR(INDEX('TSO500 Script'!$BT$2:$BT$97,MATCH('TSO500 Script'!AA9,'TSO500 Script'!$C$2:$C$97,0)),"")</f>
        <v>RP_B2303754-002</v>
      </c>
      <c r="C28" s="51" t="str">
        <f ca="1">IFERROR(INDEX('TSO500 Booking'!$I$9:$I$104,MATCH('TSO500 Script'!AA9,'TSO500 Booking'!$J$9:$J$104,0)),"")</f>
        <v>PL2302737-02-01/H01</v>
      </c>
      <c r="D28" s="51" t="str">
        <f ca="1">IF(B28="","",INDEX('TSO500 Script'!$G$2:$G$97,MATCH('TSO500 Script'!AA9,'TSO500 Script'!$C$2:$C$97,0)))</f>
        <v>H1</v>
      </c>
      <c r="E28" t="str">
        <f ca="1">IFERROR(INDEX('TSO500 Script'!$BW$2:$BW$97,MATCH(B28,'TSO500 Script'!$BT$2:$BT$97,0)),"")</f>
        <v>i7_UDP0104</v>
      </c>
      <c r="F28" t="str">
        <f ca="1">IFERROR(INDEX(Index_sequences[i7 Bases for Sample Sheet],MATCH(E28,Index_sequences[i7 Index Name],0)),"")</f>
        <v>GGTCTATTAA</v>
      </c>
      <c r="G28" s="51" t="str">
        <f ca="1">IFERROR(INDEX('TSO500 Script'!$BY$2:$BY$97,MATCH(B28,'TSO500 Script'!$BT$2:$BT$97,0)),"")</f>
        <v>i5_UDP0104</v>
      </c>
      <c r="H28" t="str">
        <f ca="1">IFERROR(IF('TSO500 Booking'!$A$108="v2",INDEX(Index_sequences[i5 Bases for Sample Sheet NovaSeq 6000 with v1.0 reagent kits, MiSeq, HiSeq 2000/2500, NextSeq 2000 (Sample Sheet v2)],MATCH(G28,Index_sequences[i5 Index Name],0)),IF('TSO500 Booking'!$A$108="v1",INDEX(Index_sequences[i5 Bases for Sample Sheet iSeq, NovaSeq 6000 with v1.5 reagent kits, MiniSeq, NextSeq 500/550, HiSeq 3000/4000/X, NextSeq 2000 (Sample Sheet v1)],MATCH(G28,Index_sequences[i5 Index Name],0)),"")),"")</f>
        <v>CGTGTCGTGG</v>
      </c>
      <c r="I28" s="51"/>
      <c r="J28" s="51" t="str">
        <f t="shared" ca="1" si="0"/>
        <v>TSO500</v>
      </c>
    </row>
    <row r="29" spans="1:12" x14ac:dyDescent="0.25">
      <c r="A29">
        <f t="shared" ca="1" si="1"/>
        <v>9</v>
      </c>
      <c r="B29" s="51" t="str">
        <f ca="1">IFERROR(INDEX('TSO500 Script'!$BT$2:$BT$97,MATCH('TSO500 Script'!AA10,'TSO500 Script'!$C$2:$C$97,0)),"")</f>
        <v>CH_B2303778-003</v>
      </c>
      <c r="C29" s="51" t="str">
        <f ca="1">IFERROR(INDEX('TSO500 Booking'!$I$9:$I$104,MATCH('TSO500 Script'!AA10,'TSO500 Booking'!$J$9:$J$104,0)),"")</f>
        <v>PL2302737-02-01/A02</v>
      </c>
      <c r="D29" s="51" t="str">
        <f ca="1">IF(B29="","",INDEX('TSO500 Script'!$G$2:$G$97,MATCH('TSO500 Script'!AA10,'TSO500 Script'!$C$2:$C$97,0)))</f>
        <v>A2</v>
      </c>
      <c r="E29" t="str">
        <f ca="1">IFERROR(INDEX('TSO500 Script'!$BW$2:$BW$97,MATCH(B29,'TSO500 Script'!$BT$2:$BT$97,0)),"")</f>
        <v>i7_UDP0105</v>
      </c>
      <c r="F29" t="str">
        <f ca="1">IFERROR(INDEX(Index_sequences[i7 Bases for Sample Sheet],MATCH(E29,Index_sequences[i7 Index Name],0)),"")</f>
        <v>CAGCAATCGT</v>
      </c>
      <c r="G29" s="51" t="str">
        <f ca="1">IFERROR(INDEX('TSO500 Script'!$BY$2:$BY$97,MATCH(B29,'TSO500 Script'!$BT$2:$BT$97,0)),"")</f>
        <v>i5_UDP0105</v>
      </c>
      <c r="H29" t="str">
        <f ca="1">IFERROR(IF('TSO500 Booking'!$A$108="v2",INDEX(Index_sequences[i5 Bases for Sample Sheet NovaSeq 6000 with v1.0 reagent kits, MiSeq, HiSeq 2000/2500, NextSeq 2000 (Sample Sheet v2)],MATCH(G29,Index_sequences[i5 Index Name],0)),IF('TSO500 Booking'!$A$108="v1",INDEX(Index_sequences[i5 Bases for Sample Sheet iSeq, NovaSeq 6000 with v1.5 reagent kits, MiniSeq, NextSeq 500/550, HiSeq 3000/4000/X, NextSeq 2000 (Sample Sheet v1)],MATCH(G29,Index_sequences[i5 Index Name],0)),"")),"")</f>
        <v>ATACATCACA</v>
      </c>
      <c r="I29" s="51"/>
      <c r="J29" s="51" t="str">
        <f t="shared" ca="1" si="0"/>
        <v>TSO500</v>
      </c>
    </row>
    <row r="30" spans="1:12" x14ac:dyDescent="0.25">
      <c r="A30">
        <f t="shared" ca="1" si="1"/>
        <v>10</v>
      </c>
      <c r="B30" s="51" t="str">
        <f ca="1">IFERROR(INDEX('TSO500 Script'!$BT$2:$BT$97,MATCH('TSO500 Script'!AA11,'TSO500 Script'!$C$2:$C$97,0)),"")</f>
        <v>BW_B2303780-003</v>
      </c>
      <c r="C30" s="51" t="str">
        <f ca="1">IFERROR(INDEX('TSO500 Booking'!$I$9:$I$104,MATCH('TSO500 Script'!AA11,'TSO500 Booking'!$J$9:$J$104,0)),"")</f>
        <v>PL2302737-02-01/B02</v>
      </c>
      <c r="D30" s="51" t="str">
        <f ca="1">IF(B30="","",INDEX('TSO500 Script'!$G$2:$G$97,MATCH('TSO500 Script'!AA11,'TSO500 Script'!$C$2:$C$97,0)))</f>
        <v>B2</v>
      </c>
      <c r="E30" t="str">
        <f ca="1">IFERROR(INDEX('TSO500 Script'!$BW$2:$BW$97,MATCH(B30,'TSO500 Script'!$BT$2:$BT$97,0)),"")</f>
        <v>i7_UDP0106</v>
      </c>
      <c r="F30" t="str">
        <f ca="1">IFERROR(INDEX(Index_sequences[i7 Bases for Sample Sheet],MATCH(E30,Index_sequences[i7 Index Name],0)),"")</f>
        <v>TTCTGTAGAA</v>
      </c>
      <c r="G30" s="51" t="str">
        <f ca="1">IFERROR(INDEX('TSO500 Script'!$BY$2:$BY$97,MATCH(B30,'TSO500 Script'!$BT$2:$BT$97,0)),"")</f>
        <v>i5_UDP0106</v>
      </c>
      <c r="H30" t="str">
        <f ca="1">IFERROR(IF('TSO500 Booking'!$A$108="v2",INDEX(Index_sequences[i5 Bases for Sample Sheet NovaSeq 6000 with v1.0 reagent kits, MiSeq, HiSeq 2000/2500, NextSeq 2000 (Sample Sheet v2)],MATCH(G30,Index_sequences[i5 Index Name],0)),IF('TSO500 Booking'!$A$108="v1",INDEX(Index_sequences[i5 Bases for Sample Sheet iSeq, NovaSeq 6000 with v1.5 reagent kits, MiniSeq, NextSeq 500/550, HiSeq 3000/4000/X, NextSeq 2000 (Sample Sheet v1)],MATCH(G30,Index_sequences[i5 Index Name],0)),"")),"")</f>
        <v>TATTGCGCTC</v>
      </c>
      <c r="I30" s="51"/>
      <c r="J30" s="51" t="str">
        <f t="shared" ca="1" si="0"/>
        <v>TSO500</v>
      </c>
    </row>
    <row r="31" spans="1:12" x14ac:dyDescent="0.25">
      <c r="A31">
        <f t="shared" ca="1" si="1"/>
        <v>11</v>
      </c>
      <c r="B31" s="51" t="str">
        <f ca="1">IFERROR(INDEX('TSO500 Script'!$BT$2:$BT$97,MATCH('TSO500 Script'!AA12,'TSO500 Script'!$C$2:$C$97,0)),"")</f>
        <v>CH_B2303831-003</v>
      </c>
      <c r="C31" s="51" t="str">
        <f ca="1">IFERROR(INDEX('TSO500 Booking'!$I$9:$I$104,MATCH('TSO500 Script'!AA12,'TSO500 Booking'!$J$9:$J$104,0)),"")</f>
        <v>PL2302737-02-01/C02</v>
      </c>
      <c r="D31" s="51" t="str">
        <f ca="1">IF(B31="","",INDEX('TSO500 Script'!$G$2:$G$97,MATCH('TSO500 Script'!AA12,'TSO500 Script'!$C$2:$C$97,0)))</f>
        <v>C2</v>
      </c>
      <c r="E31" t="str">
        <f ca="1">IFERROR(INDEX('TSO500 Script'!$BW$2:$BW$97,MATCH(B31,'TSO500 Script'!$BT$2:$BT$97,0)),"")</f>
        <v>i7_UDP0107</v>
      </c>
      <c r="F31" t="str">
        <f ca="1">IFERROR(INDEX(Index_sequences[i7 Bases for Sample Sheet],MATCH(E31,Index_sequences[i7 Index Name],0)),"")</f>
        <v>GAACGCAATA</v>
      </c>
      <c r="G31" s="51" t="str">
        <f ca="1">IFERROR(INDEX('TSO500 Script'!$BY$2:$BY$97,MATCH(B31,'TSO500 Script'!$BT$2:$BT$97,0)),"")</f>
        <v>i5_UDP0107</v>
      </c>
      <c r="H31" t="str">
        <f ca="1">IFERROR(IF('TSO500 Booking'!$A$108="v2",INDEX(Index_sequences[i5 Bases for Sample Sheet NovaSeq 6000 with v1.0 reagent kits, MiSeq, HiSeq 2000/2500, NextSeq 2000 (Sample Sheet v2)],MATCH(G31,Index_sequences[i5 Index Name],0)),IF('TSO500 Booking'!$A$108="v1",INDEX(Index_sequences[i5 Bases for Sample Sheet iSeq, NovaSeq 6000 with v1.5 reagent kits, MiniSeq, NextSeq 500/550, HiSeq 3000/4000/X, NextSeq 2000 (Sample Sheet v1)],MATCH(G31,Index_sequences[i5 Index Name],0)),"")),"")</f>
        <v>ACAGTAAGAT</v>
      </c>
      <c r="I31" s="51"/>
      <c r="J31" s="51" t="str">
        <f t="shared" ca="1" si="0"/>
        <v>TSO500</v>
      </c>
    </row>
    <row r="32" spans="1:12" x14ac:dyDescent="0.25">
      <c r="A32">
        <f t="shared" ca="1" si="1"/>
        <v>12</v>
      </c>
      <c r="B32" s="51" t="str">
        <f ca="1">IFERROR(INDEX('TSO500 Script'!$BT$2:$BT$97,MATCH('TSO500 Script'!AA13,'TSO500 Script'!$C$2:$C$97,0)),"")</f>
        <v>CB_B2303853-003</v>
      </c>
      <c r="C32" s="51" t="str">
        <f ca="1">IFERROR(INDEX('TSO500 Booking'!$I$9:$I$104,MATCH('TSO500 Script'!AA13,'TSO500 Booking'!$J$9:$J$104,0)),"")</f>
        <v>PL2302737-02-01/D02</v>
      </c>
      <c r="D32" s="51" t="str">
        <f ca="1">IF(B32="","",INDEX('TSO500 Script'!$G$2:$G$97,MATCH('TSO500 Script'!AA13,'TSO500 Script'!$C$2:$C$97,0)))</f>
        <v>D2</v>
      </c>
      <c r="E32" t="str">
        <f ca="1">IFERROR(INDEX('TSO500 Script'!$BW$2:$BW$97,MATCH(B32,'TSO500 Script'!$BT$2:$BT$97,0)),"")</f>
        <v>i7_UDP0108</v>
      </c>
      <c r="F32" t="str">
        <f ca="1">IFERROR(INDEX(Index_sequences[i7 Bases for Sample Sheet],MATCH(E32,Index_sequences[i7 Index Name],0)),"")</f>
        <v>AGTACTCATG</v>
      </c>
      <c r="G32" s="51" t="str">
        <f ca="1">IFERROR(INDEX('TSO500 Script'!$BY$2:$BY$97,MATCH(B32,'TSO500 Script'!$BT$2:$BT$97,0)),"")</f>
        <v>i5_UDP0108</v>
      </c>
      <c r="H32" t="str">
        <f ca="1">IFERROR(IF('TSO500 Booking'!$A$108="v2",INDEX(Index_sequences[i5 Bases for Sample Sheet NovaSeq 6000 with v1.0 reagent kits, MiSeq, HiSeq 2000/2500, NextSeq 2000 (Sample Sheet v2)],MATCH(G32,Index_sequences[i5 Index Name],0)),IF('TSO500 Booking'!$A$108="v1",INDEX(Index_sequences[i5 Bases for Sample Sheet iSeq, NovaSeq 6000 with v1.5 reagent kits, MiniSeq, NextSeq 500/550, HiSeq 3000/4000/X, NextSeq 2000 (Sample Sheet v1)],MATCH(G32,Index_sequences[i5 Index Name],0)),"")),"")</f>
        <v>ACCACGACAT</v>
      </c>
      <c r="I32" s="51"/>
      <c r="J32" s="51" t="str">
        <f t="shared" ca="1" si="0"/>
        <v>TSO500</v>
      </c>
    </row>
    <row r="33" spans="1:10" x14ac:dyDescent="0.25">
      <c r="A33">
        <f t="shared" ca="1" si="1"/>
        <v>13</v>
      </c>
      <c r="B33" s="51" t="str">
        <f ca="1">IFERROR(INDEX('TSO500 Script'!$BT$2:$BT$97,MATCH('TSO500 Script'!AA14,'TSO500 Script'!$C$2:$C$97,0)),"")</f>
        <v>SG_B2303857-003</v>
      </c>
      <c r="C33" s="51" t="str">
        <f ca="1">IFERROR(INDEX('TSO500 Booking'!$I$9:$I$104,MATCH('TSO500 Script'!AA14,'TSO500 Booking'!$J$9:$J$104,0)),"")</f>
        <v>PL2302737-02-01/E02</v>
      </c>
      <c r="D33" s="51" t="str">
        <f ca="1">IF(B33="","",INDEX('TSO500 Script'!$G$2:$G$97,MATCH('TSO500 Script'!AA14,'TSO500 Script'!$C$2:$C$97,0)))</f>
        <v>E2</v>
      </c>
      <c r="E33" t="str">
        <f ca="1">IFERROR(INDEX('TSO500 Script'!$BW$2:$BW$97,MATCH(B33,'TSO500 Script'!$BT$2:$BT$97,0)),"")</f>
        <v>i7_UDP0109</v>
      </c>
      <c r="F33" t="str">
        <f ca="1">IFERROR(INDEX(Index_sequences[i7 Bases for Sample Sheet],MATCH(E33,Index_sequences[i7 Index Name],0)),"")</f>
        <v>GGTAGAATTA</v>
      </c>
      <c r="G33" s="51" t="str">
        <f ca="1">IFERROR(INDEX('TSO500 Script'!$BY$2:$BY$97,MATCH(B33,'TSO500 Script'!$BT$2:$BT$97,0)),"")</f>
        <v>i5_UDP0109</v>
      </c>
      <c r="H33" t="str">
        <f ca="1">IFERROR(IF('TSO500 Booking'!$A$108="v2",INDEX(Index_sequences[i5 Bases for Sample Sheet NovaSeq 6000 with v1.0 reagent kits, MiSeq, HiSeq 2000/2500, NextSeq 2000 (Sample Sheet v2)],MATCH(G33,Index_sequences[i5 Index Name],0)),IF('TSO500 Booking'!$A$108="v1",INDEX(Index_sequences[i5 Bases for Sample Sheet iSeq, NovaSeq 6000 with v1.5 reagent kits, MiniSeq, NextSeq 500/550, HiSeq 3000/4000/X, NextSeq 2000 (Sample Sheet v1)],MATCH(G33,Index_sequences[i5 Index Name],0)),"")),"")</f>
        <v>TGATGGCTAC</v>
      </c>
      <c r="I33" s="51"/>
      <c r="J33" s="51" t="str">
        <f t="shared" ca="1" si="0"/>
        <v>TSO500</v>
      </c>
    </row>
    <row r="34" spans="1:10" x14ac:dyDescent="0.25">
      <c r="A34">
        <f t="shared" ca="1" si="1"/>
        <v>14</v>
      </c>
      <c r="B34" s="51" t="str">
        <f ca="1">IFERROR(INDEX('TSO500 Script'!$BT$2:$BT$97,MATCH('TSO500 Script'!AA15,'TSO500 Script'!$C$2:$C$97,0)),"")</f>
        <v>SD_B2303879-003</v>
      </c>
      <c r="C34" s="51" t="str">
        <f ca="1">IFERROR(INDEX('TSO500 Booking'!$I$9:$I$104,MATCH('TSO500 Script'!AA15,'TSO500 Booking'!$J$9:$J$104,0)),"")</f>
        <v>PL2302737-02-01/F02</v>
      </c>
      <c r="D34" s="51" t="str">
        <f ca="1">IF(B34="","",INDEX('TSO500 Script'!$G$2:$G$97,MATCH('TSO500 Script'!AA15,'TSO500 Script'!$C$2:$C$97,0)))</f>
        <v>F2</v>
      </c>
      <c r="E34" t="str">
        <f ca="1">IFERROR(INDEX('TSO500 Script'!$BW$2:$BW$97,MATCH(B34,'TSO500 Script'!$BT$2:$BT$97,0)),"")</f>
        <v>i7_UDP0110</v>
      </c>
      <c r="F34" t="str">
        <f ca="1">IFERROR(INDEX(Index_sequences[i7 Bases for Sample Sheet],MATCH(E34,Index_sequences[i7 Index Name],0)),"")</f>
        <v>TAATTAGCGT</v>
      </c>
      <c r="G34" s="51" t="str">
        <f ca="1">IFERROR(INDEX('TSO500 Script'!$BY$2:$BY$97,MATCH(B34,'TSO500 Script'!$BT$2:$BT$97,0)),"")</f>
        <v>i5_UDP0110</v>
      </c>
      <c r="H34" t="str">
        <f ca="1">IFERROR(IF('TSO500 Booking'!$A$108="v2",INDEX(Index_sequences[i5 Bases for Sample Sheet NovaSeq 6000 with v1.0 reagent kits, MiSeq, HiSeq 2000/2500, NextSeq 2000 (Sample Sheet v2)],MATCH(G34,Index_sequences[i5 Index Name],0)),IF('TSO500 Booking'!$A$108="v1",INDEX(Index_sequences[i5 Bases for Sample Sheet iSeq, NovaSeq 6000 with v1.5 reagent kits, MiniSeq, NextSeq 500/550, HiSeq 3000/4000/X, NextSeq 2000 (Sample Sheet v1)],MATCH(G34,Index_sequences[i5 Index Name],0)),"")),"")</f>
        <v>TTCTTAACCA</v>
      </c>
      <c r="I34" s="51"/>
      <c r="J34" s="51" t="str">
        <f t="shared" ca="1" si="0"/>
        <v>TSO500</v>
      </c>
    </row>
    <row r="35" spans="1:10" x14ac:dyDescent="0.25">
      <c r="A35">
        <f t="shared" ca="1" si="1"/>
        <v>15</v>
      </c>
      <c r="B35" s="51" t="str">
        <f ca="1">IFERROR(INDEX('TSO500 Script'!$BT$2:$BT$97,MATCH('TSO500 Script'!AA16,'TSO500 Script'!$C$2:$C$97,0)),"")</f>
        <v>LR_B2303891-003</v>
      </c>
      <c r="C35" s="51" t="str">
        <f ca="1">IFERROR(INDEX('TSO500 Booking'!$I$9:$I$104,MATCH('TSO500 Script'!AA16,'TSO500 Booking'!$J$9:$J$104,0)),"")</f>
        <v>PL2302737-02-01/G02</v>
      </c>
      <c r="D35" s="51" t="str">
        <f ca="1">IF(B35="","",INDEX('TSO500 Script'!$G$2:$G$97,MATCH('TSO500 Script'!AA16,'TSO500 Script'!$C$2:$C$97,0)))</f>
        <v>G2</v>
      </c>
      <c r="E35" t="str">
        <f ca="1">IFERROR(INDEX('TSO500 Script'!$BW$2:$BW$97,MATCH(B35,'TSO500 Script'!$BT$2:$BT$97,0)),"")</f>
        <v>i7_UDP0111</v>
      </c>
      <c r="F35" t="str">
        <f ca="1">IFERROR(INDEX(Index_sequences[i7 Bases for Sample Sheet],MATCH(E35,Index_sequences[i7 Index Name],0)),"")</f>
        <v>ATTAACAAGG</v>
      </c>
      <c r="G35" s="51" t="str">
        <f ca="1">IFERROR(INDEX('TSO500 Script'!$BY$2:$BY$97,MATCH(B35,'TSO500 Script'!$BT$2:$BT$97,0)),"")</f>
        <v>i5_UDP0111</v>
      </c>
      <c r="H35" t="str">
        <f ca="1">IFERROR(IF('TSO500 Booking'!$A$108="v2",INDEX(Index_sequences[i5 Bases for Sample Sheet NovaSeq 6000 with v1.0 reagent kits, MiSeq, HiSeq 2000/2500, NextSeq 2000 (Sample Sheet v2)],MATCH(G35,Index_sequences[i5 Index Name],0)),IF('TSO500 Booking'!$A$108="v1",INDEX(Index_sequences[i5 Bases for Sample Sheet iSeq, NovaSeq 6000 with v1.5 reagent kits, MiniSeq, NextSeq 500/550, HiSeq 3000/4000/X, NextSeq 2000 (Sample Sheet v1)],MATCH(G35,Index_sequences[i5 Index Name],0)),"")),"")</f>
        <v>ACGAACAACA</v>
      </c>
      <c r="I35" s="51"/>
      <c r="J35" s="51" t="str">
        <f t="shared" ca="1" si="0"/>
        <v>TSO500</v>
      </c>
    </row>
    <row r="36" spans="1:10" x14ac:dyDescent="0.25">
      <c r="A36">
        <f t="shared" ca="1" si="1"/>
        <v>16</v>
      </c>
      <c r="B36" s="51" t="str">
        <f ca="1">IFERROR(INDEX('TSO500 Script'!$BT$2:$BT$97,MATCH('TSO500 Script'!AA17,'TSO500 Script'!$C$2:$C$97,0)),"")</f>
        <v>CR_B2303942-003</v>
      </c>
      <c r="C36" s="51" t="str">
        <f ca="1">IFERROR(INDEX('TSO500 Booking'!$I$9:$I$104,MATCH('TSO500 Script'!AA17,'TSO500 Booking'!$J$9:$J$104,0)),"")</f>
        <v>PL2302737-02-01/H02</v>
      </c>
      <c r="D36" s="51" t="str">
        <f ca="1">IF(B36="","",INDEX('TSO500 Script'!$G$2:$G$97,MATCH('TSO500 Script'!AA17,'TSO500 Script'!$C$2:$C$97,0)))</f>
        <v>H2</v>
      </c>
      <c r="E36" t="str">
        <f ca="1">IFERROR(INDEX('TSO500 Script'!$BW$2:$BW$97,MATCH(B36,'TSO500 Script'!$BT$2:$BT$97,0)),"")</f>
        <v>i7_UDP0112</v>
      </c>
      <c r="F36" t="str">
        <f ca="1">IFERROR(INDEX(Index_sequences[i7 Bases for Sample Sheet],MATCH(E36,Index_sequences[i7 Index Name],0)),"")</f>
        <v>TGATGGCTAC</v>
      </c>
      <c r="G36" s="51" t="str">
        <f ca="1">IFERROR(INDEX('TSO500 Script'!$BY$2:$BY$97,MATCH(B36,'TSO500 Script'!$BT$2:$BT$97,0)),"")</f>
        <v>i5_UDP0112</v>
      </c>
      <c r="H36" t="str">
        <f ca="1">IFERROR(IF('TSO500 Booking'!$A$108="v2",INDEX(Index_sequences[i5 Bases for Sample Sheet NovaSeq 6000 with v1.0 reagent kits, MiSeq, HiSeq 2000/2500, NextSeq 2000 (Sample Sheet v2)],MATCH(G36,Index_sequences[i5 Index Name],0)),IF('TSO500 Booking'!$A$108="v1",INDEX(Index_sequences[i5 Bases for Sample Sheet iSeq, NovaSeq 6000 with v1.5 reagent kits, MiniSeq, NextSeq 500/550, HiSeq 3000/4000/X, NextSeq 2000 (Sample Sheet v1)],MATCH(G36,Index_sequences[i5 Index Name],0)),"")),"")</f>
        <v>ATGTTGTTGG</v>
      </c>
      <c r="I36" s="51"/>
      <c r="J36" s="51" t="str">
        <f t="shared" ca="1" si="0"/>
        <v>TSO500</v>
      </c>
    </row>
    <row r="37" spans="1:10" x14ac:dyDescent="0.25">
      <c r="A37">
        <f t="shared" ca="1" si="1"/>
        <v>17</v>
      </c>
      <c r="B37" s="51" t="str">
        <f ca="1">IFERROR(INDEX('TSO500 Script'!$BT$2:$BT$97,MATCH('TSO500 Script'!AA18,'TSO500 Script'!$C$2:$C$97,0)),"")</f>
        <v>CL_B2303943-003</v>
      </c>
      <c r="C37" s="51" t="str">
        <f ca="1">IFERROR(INDEX('TSO500 Booking'!$I$9:$I$104,MATCH('TSO500 Script'!AA18,'TSO500 Booking'!$J$9:$J$104,0)),"")</f>
        <v>PL2302737-02-01/A03</v>
      </c>
      <c r="D37" s="51" t="str">
        <f ca="1">IF(A37="","",INDEX('TSO500 Script'!$G$2:$G$97,MATCH('TSO500 Script'!AA18,'TSO500 Script'!$C$2:$C$97,0)))</f>
        <v>A3</v>
      </c>
      <c r="E37" t="str">
        <f ca="1">IFERROR(INDEX('TSO500 Script'!$BW$2:$BW$97,MATCH(B37,'TSO500 Script'!$BT$2:$BT$97,0)),"")</f>
        <v>i7_UDP0113</v>
      </c>
      <c r="F37" t="str">
        <f ca="1">IFERROR(INDEX(Index_sequences[i7 Bases for Sample Sheet],MATCH(E37,Index_sequences[i7 Index Name],0)),"")</f>
        <v>GAATTACAAG</v>
      </c>
      <c r="G37" s="51" t="str">
        <f ca="1">IFERROR(INDEX('TSO500 Script'!$BY$2:$BY$97,MATCH(B37,'TSO500 Script'!$BT$2:$BT$97,0)),"")</f>
        <v>i5_UDP0113</v>
      </c>
      <c r="H37" t="str">
        <f ca="1">IFERROR(IF('TSO500 Booking'!$A$108="v2",INDEX(Index_sequences[i5 Bases for Sample Sheet NovaSeq 6000 with v1.0 reagent kits, MiSeq, HiSeq 2000/2500, NextSeq 2000 (Sample Sheet v2)],MATCH(G37,Index_sequences[i5 Index Name],0)),IF('TSO500 Booking'!$A$108="v1",INDEX(Index_sequences[i5 Bases for Sample Sheet iSeq, NovaSeq 6000 with v1.5 reagent kits, MiniSeq, NextSeq 500/550, HiSeq 3000/4000/X, NextSeq 2000 (Sample Sheet v1)],MATCH(G37,Index_sequences[i5 Index Name],0)),"")),"")</f>
        <v>CTGAGCCGGT</v>
      </c>
      <c r="I37" s="51"/>
      <c r="J37" s="51" t="str">
        <f t="shared" ca="1" si="0"/>
        <v>TSO500</v>
      </c>
    </row>
    <row r="38" spans="1:10" x14ac:dyDescent="0.25">
      <c r="A38">
        <f t="shared" ca="1" si="1"/>
        <v>18</v>
      </c>
      <c r="B38" s="51" t="str">
        <f ca="1">IFERROR(INDEX('TSO500 Script'!$BT$2:$BT$97,MATCH('TSO500 Script'!AA19,'TSO500 Script'!$C$2:$C$97,0)),"")</f>
        <v>HH_B2304017-005</v>
      </c>
      <c r="C38" s="51" t="str">
        <f ca="1">IFERROR(INDEX('TSO500 Booking'!$I$9:$I$104,MATCH('TSO500 Script'!AA19,'TSO500 Booking'!$J$9:$J$104,0)),"")</f>
        <v>PL2302737-02-01/B03</v>
      </c>
      <c r="D38" s="51" t="str">
        <f ca="1">IF(A38="","",INDEX('TSO500 Script'!$G$2:$G$97,MATCH('TSO500 Script'!AA19,'TSO500 Script'!$C$2:$C$97,0)))</f>
        <v>B3</v>
      </c>
      <c r="E38" t="str">
        <f ca="1">IFERROR(INDEX('TSO500 Script'!$BW$2:$BW$97,MATCH(B38,'TSO500 Script'!$BT$2:$BT$97,0)),"")</f>
        <v>i7_UDP0114</v>
      </c>
      <c r="F38" t="str">
        <f ca="1">IFERROR(INDEX(Index_sequences[i7 Bases for Sample Sheet],MATCH(E38,Index_sequences[i7 Index Name],0)),"")</f>
        <v>TAGAATTGGA</v>
      </c>
      <c r="G38" s="51" t="str">
        <f ca="1">IFERROR(INDEX('TSO500 Script'!$BY$2:$BY$97,MATCH(B38,'TSO500 Script'!$BT$2:$BT$97,0)),"")</f>
        <v>i5_UDP0114</v>
      </c>
      <c r="H38" t="str">
        <f ca="1">IFERROR(IF('TSO500 Booking'!$A$108="v2",INDEX(Index_sequences[i5 Bases for Sample Sheet NovaSeq 6000 with v1.0 reagent kits, MiSeq, HiSeq 2000/2500, NextSeq 2000 (Sample Sheet v2)],MATCH(G38,Index_sequences[i5 Index Name],0)),IF('TSO500 Booking'!$A$108="v1",INDEX(Index_sequences[i5 Bases for Sample Sheet iSeq, NovaSeq 6000 with v1.5 reagent kits, MiniSeq, NextSeq 500/550, HiSeq 3000/4000/X, NextSeq 2000 (Sample Sheet v1)],MATCH(G38,Index_sequences[i5 Index Name],0)),"")),"")</f>
        <v>TCAGATTAAC</v>
      </c>
      <c r="I38" s="51"/>
      <c r="J38" s="51" t="str">
        <f t="shared" ca="1" si="0"/>
        <v>TSO500</v>
      </c>
    </row>
    <row r="39" spans="1:10" x14ac:dyDescent="0.25">
      <c r="A39">
        <f t="shared" ca="1" si="1"/>
        <v>19</v>
      </c>
      <c r="B39" s="51" t="str">
        <f ca="1">IFERROR(INDEX('TSO500 Script'!$BT$2:$BT$97,MATCH('TSO500 Script'!AA20,'TSO500 Script'!$C$2:$C$97,0)),"")</f>
        <v>AB_B2304023-002</v>
      </c>
      <c r="C39" s="51" t="str">
        <f ca="1">IFERROR(INDEX('TSO500 Booking'!$I$9:$I$104,MATCH('TSO500 Script'!AA20,'TSO500 Booking'!$J$9:$J$104,0)),"")</f>
        <v>PL2302737-02-01/C03</v>
      </c>
      <c r="D39" s="51" t="str">
        <f ca="1">IF(A39="","",INDEX('TSO500 Script'!$G$2:$G$97,MATCH('TSO500 Script'!AA20,'TSO500 Script'!$C$2:$C$97,0)))</f>
        <v>C3</v>
      </c>
      <c r="E39" t="str">
        <f ca="1">IFERROR(INDEX('TSO500 Script'!$BW$2:$BW$97,MATCH(B39,'TSO500 Script'!$BT$2:$BT$97,0)),"")</f>
        <v>i7_UDP0115</v>
      </c>
      <c r="F39" t="str">
        <f ca="1">IFERROR(INDEX(Index_sequences[i7 Bases for Sample Sheet],MATCH(E39,Index_sequences[i7 Index Name],0)),"")</f>
        <v>AGGCAGCTCT</v>
      </c>
      <c r="G39" s="51" t="str">
        <f ca="1">IFERROR(INDEX('TSO500 Script'!$BY$2:$BY$97,MATCH(B39,'TSO500 Script'!$BT$2:$BT$97,0)),"")</f>
        <v>i5_UDP0115</v>
      </c>
      <c r="H39" t="str">
        <f ca="1">IFERROR(IF('TSO500 Booking'!$A$108="v2",INDEX(Index_sequences[i5 Bases for Sample Sheet NovaSeq 6000 with v1.0 reagent kits, MiSeq, HiSeq 2000/2500, NextSeq 2000 (Sample Sheet v2)],MATCH(G39,Index_sequences[i5 Index Name],0)),IF('TSO500 Booking'!$A$108="v1",INDEX(Index_sequences[i5 Bases for Sample Sheet iSeq, NovaSeq 6000 with v1.5 reagent kits, MiniSeq, NextSeq 500/550, HiSeq 3000/4000/X, NextSeq 2000 (Sample Sheet v1)],MATCH(G39,Index_sequences[i5 Index Name],0)),"")),"")</f>
        <v>ACGTTAGCCG</v>
      </c>
      <c r="I39" s="51"/>
      <c r="J39" s="51" t="str">
        <f t="shared" ca="1" si="0"/>
        <v>TSO500</v>
      </c>
    </row>
    <row r="40" spans="1:10" x14ac:dyDescent="0.25">
      <c r="A40">
        <f t="shared" ca="1" si="1"/>
        <v>20</v>
      </c>
      <c r="B40" s="51" t="str">
        <f ca="1">IFERROR(INDEX('TSO500 Script'!$BT$2:$BT$97,MATCH('TSO500 Script'!AA21,'TSO500 Script'!$C$2:$C$97,0)),"")</f>
        <v>MS_B2304024-002</v>
      </c>
      <c r="C40" s="51" t="str">
        <f ca="1">IFERROR(INDEX('TSO500 Booking'!$I$9:$I$104,MATCH('TSO500 Script'!AA21,'TSO500 Booking'!$J$9:$J$104,0)),"")</f>
        <v>PL2302737-02-01/D03</v>
      </c>
      <c r="D40" s="51" t="str">
        <f ca="1">IF(A40="","",INDEX('TSO500 Script'!$G$2:$G$97,MATCH('TSO500 Script'!AA21,'TSO500 Script'!$C$2:$C$97,0)))</f>
        <v>D3</v>
      </c>
      <c r="E40" t="str">
        <f ca="1">IFERROR(INDEX('TSO500 Script'!$BW$2:$BW$97,MATCH(B40,'TSO500 Script'!$BT$2:$BT$97,0)),"")</f>
        <v>i7_UDP0116</v>
      </c>
      <c r="F40" t="str">
        <f ca="1">IFERROR(INDEX(Index_sequences[i7 Bases for Sample Sheet],MATCH(E40,Index_sequences[i7 Index Name],0)),"")</f>
        <v>ATCGGCGAAG</v>
      </c>
      <c r="G40" s="51" t="str">
        <f ca="1">IFERROR(INDEX('TSO500 Script'!$BY$2:$BY$97,MATCH(B40,'TSO500 Script'!$BT$2:$BT$97,0)),"")</f>
        <v>i5_UDP0116</v>
      </c>
      <c r="H40" t="str">
        <f ca="1">IFERROR(IF('TSO500 Booking'!$A$108="v2",INDEX(Index_sequences[i5 Bases for Sample Sheet NovaSeq 6000 with v1.0 reagent kits, MiSeq, HiSeq 2000/2500, NextSeq 2000 (Sample Sheet v2)],MATCH(G40,Index_sequences[i5 Index Name],0)),IF('TSO500 Booking'!$A$108="v1",INDEX(Index_sequences[i5 Bases for Sample Sheet iSeq, NovaSeq 6000 with v1.5 reagent kits, MiniSeq, NextSeq 500/550, HiSeq 3000/4000/X, NextSeq 2000 (Sample Sheet v1)],MATCH(G40,Index_sequences[i5 Index Name],0)),"")),"")</f>
        <v>AATTCTTGGA</v>
      </c>
      <c r="I40" s="51"/>
      <c r="J40" s="51" t="str">
        <f t="shared" ca="1" si="0"/>
        <v>TSO500</v>
      </c>
    </row>
    <row r="41" spans="1:10" x14ac:dyDescent="0.25">
      <c r="A41">
        <f t="shared" ca="1" si="1"/>
        <v>21</v>
      </c>
      <c r="B41" s="51" t="str">
        <f ca="1">IFERROR(INDEX('TSO500 Script'!$BT$2:$BT$97,MATCH('TSO500 Script'!AA22,'TSO500 Script'!$C$2:$C$97,0)),"")</f>
        <v>JA_B2304025-002</v>
      </c>
      <c r="C41" s="51" t="str">
        <f ca="1">IFERROR(INDEX('TSO500 Booking'!$I$9:$I$104,MATCH('TSO500 Script'!AA22,'TSO500 Booking'!$J$9:$J$104,0)),"")</f>
        <v>PL2302737-02-01/E03</v>
      </c>
      <c r="D41" s="51" t="str">
        <f ca="1">IF(A41="","",INDEX('TSO500 Script'!$G$2:$G$97,MATCH('TSO500 Script'!AA22,'TSO500 Script'!$C$2:$C$97,0)))</f>
        <v>E3</v>
      </c>
      <c r="E41" t="str">
        <f ca="1">IFERROR(INDEX('TSO500 Script'!$BW$2:$BW$97,MATCH(B41,'TSO500 Script'!$BT$2:$BT$97,0)),"")</f>
        <v>i7_UDP0117</v>
      </c>
      <c r="F41" t="str">
        <f ca="1">IFERROR(INDEX(Index_sequences[i7 Bases for Sample Sheet],MATCH(E41,Index_sequences[i7 Index Name],0)),"")</f>
        <v>CCGTGACCGA</v>
      </c>
      <c r="G41" s="51" t="str">
        <f ca="1">IFERROR(INDEX('TSO500 Script'!$BY$2:$BY$97,MATCH(B41,'TSO500 Script'!$BT$2:$BT$97,0)),"")</f>
        <v>i5_UDP0117</v>
      </c>
      <c r="H41" t="str">
        <f ca="1">IFERROR(IF('TSO500 Booking'!$A$108="v2",INDEX(Index_sequences[i5 Bases for Sample Sheet NovaSeq 6000 with v1.0 reagent kits, MiSeq, HiSeq 2000/2500, NextSeq 2000 (Sample Sheet v2)],MATCH(G41,Index_sequences[i5 Index Name],0)),IF('TSO500 Booking'!$A$108="v1",INDEX(Index_sequences[i5 Bases for Sample Sheet iSeq, NovaSeq 6000 with v1.5 reagent kits, MiniSeq, NextSeq 500/550, HiSeq 3000/4000/X, NextSeq 2000 (Sample Sheet v1)],MATCH(G41,Index_sequences[i5 Index Name],0)),"")),"")</f>
        <v>CAACGTTCGG</v>
      </c>
      <c r="I41" s="51"/>
      <c r="J41" s="51" t="str">
        <f t="shared" ca="1" si="0"/>
        <v>TSO500</v>
      </c>
    </row>
    <row r="42" spans="1:10" x14ac:dyDescent="0.25">
      <c r="A42">
        <f t="shared" ca="1" si="1"/>
        <v>22</v>
      </c>
      <c r="B42" s="51" t="str">
        <f ca="1">IFERROR(INDEX('TSO500 Script'!$BT$2:$BT$97,MATCH('TSO500 Script'!AA23,'TSO500 Script'!$C$2:$C$97,0)),"")</f>
        <v>KS_B2304027-002</v>
      </c>
      <c r="C42" s="51" t="str">
        <f ca="1">IFERROR(INDEX('TSO500 Booking'!$I$9:$I$104,MATCH('TSO500 Script'!AA23,'TSO500 Booking'!$J$9:$J$104,0)),"")</f>
        <v>PL2302737-02-01/F03</v>
      </c>
      <c r="D42" s="51" t="str">
        <f ca="1">IF(A42="","",INDEX('TSO500 Script'!$G$2:$G$97,MATCH('TSO500 Script'!AA23,'TSO500 Script'!$C$2:$C$97,0)))</f>
        <v>F3</v>
      </c>
      <c r="E42" t="str">
        <f ca="1">IFERROR(INDEX('TSO500 Script'!$BW$2:$BW$97,MATCH(B42,'TSO500 Script'!$BT$2:$BT$97,0)),"")</f>
        <v>i7_UDP0118</v>
      </c>
      <c r="F42" t="str">
        <f ca="1">IFERROR(INDEX(Index_sequences[i7 Bases for Sample Sheet],MATCH(E42,Index_sequences[i7 Index Name],0)),"")</f>
        <v>ATACTTGTTC</v>
      </c>
      <c r="G42" s="51" t="str">
        <f ca="1">IFERROR(INDEX('TSO500 Script'!$BY$2:$BY$97,MATCH(B42,'TSO500 Script'!$BT$2:$BT$97,0)),"")</f>
        <v>i5_UDP0118</v>
      </c>
      <c r="H42" t="str">
        <f ca="1">IFERROR(IF('TSO500 Booking'!$A$108="v2",INDEX(Index_sequences[i5 Bases for Sample Sheet NovaSeq 6000 with v1.0 reagent kits, MiSeq, HiSeq 2000/2500, NextSeq 2000 (Sample Sheet v2)],MATCH(G42,Index_sequences[i5 Index Name],0)),IF('TSO500 Booking'!$A$108="v1",INDEX(Index_sequences[i5 Bases for Sample Sheet iSeq, NovaSeq 6000 with v1.5 reagent kits, MiniSeq, NextSeq 500/550, HiSeq 3000/4000/X, NextSeq 2000 (Sample Sheet v1)],MATCH(G42,Index_sequences[i5 Index Name],0)),"")),"")</f>
        <v>TCGGCGGTTA</v>
      </c>
      <c r="I42" s="51"/>
      <c r="J42" s="51" t="str">
        <f t="shared" ca="1" si="0"/>
        <v>TSO500</v>
      </c>
    </row>
    <row r="43" spans="1:10" x14ac:dyDescent="0.25">
      <c r="A43">
        <f t="shared" ca="1" si="1"/>
        <v>23</v>
      </c>
      <c r="B43" s="51" t="str">
        <f ca="1">IFERROR(INDEX('TSO500 Script'!$BT$2:$BT$97,MATCH('TSO500 Script'!AA24,'TSO500 Script'!$C$2:$C$97,0)),"")</f>
        <v>EG_B2304031-005</v>
      </c>
      <c r="C43" s="51" t="str">
        <f ca="1">IFERROR(INDEX('TSO500 Booking'!$I$9:$I$104,MATCH('TSO500 Script'!AA24,'TSO500 Booking'!$J$9:$J$104,0)),"")</f>
        <v>PL2302737-02-01/G03</v>
      </c>
      <c r="D43" s="51" t="str">
        <f ca="1">IF(A43="","",INDEX('TSO500 Script'!$G$2:$G$97,MATCH('TSO500 Script'!AA24,'TSO500 Script'!$C$2:$C$97,0)))</f>
        <v>G3</v>
      </c>
      <c r="E43" t="str">
        <f ca="1">IFERROR(INDEX('TSO500 Script'!$BW$2:$BW$97,MATCH(B43,'TSO500 Script'!$BT$2:$BT$97,0)),"")</f>
        <v>i7_UDP0119</v>
      </c>
      <c r="F43" t="str">
        <f ca="1">IFERROR(INDEX(Index_sequences[i7 Bases for Sample Sheet],MATCH(E43,Index_sequences[i7 Index Name],0)),"")</f>
        <v>TCCGCCAATT</v>
      </c>
      <c r="G43" s="51" t="str">
        <f ca="1">IFERROR(INDEX('TSO500 Script'!$BY$2:$BY$97,MATCH(B43,'TSO500 Script'!$BT$2:$BT$97,0)),"")</f>
        <v>i5_UDP0119</v>
      </c>
      <c r="H43" t="str">
        <f ca="1">IFERROR(IF('TSO500 Booking'!$A$108="v2",INDEX(Index_sequences[i5 Bases for Sample Sheet NovaSeq 6000 with v1.0 reagent kits, MiSeq, HiSeq 2000/2500, NextSeq 2000 (Sample Sheet v2)],MATCH(G43,Index_sequences[i5 Index Name],0)),IF('TSO500 Booking'!$A$108="v1",INDEX(Index_sequences[i5 Bases for Sample Sheet iSeq, NovaSeq 6000 with v1.5 reagent kits, MiniSeq, NextSeq 500/550, HiSeq 3000/4000/X, NextSeq 2000 (Sample Sheet v1)],MATCH(G43,Index_sequences[i5 Index Name],0)),"")),"")</f>
        <v>CAGCACGGAG</v>
      </c>
      <c r="I43" s="51"/>
      <c r="J43" s="51" t="str">
        <f t="shared" ca="1" si="0"/>
        <v>TSO500</v>
      </c>
    </row>
    <row r="44" spans="1:10" x14ac:dyDescent="0.25">
      <c r="A44">
        <f t="shared" ca="1" si="1"/>
        <v>24</v>
      </c>
      <c r="B44" s="51" t="str">
        <f ca="1">IFERROR(INDEX('TSO500 Script'!$BT$2:$BT$97,MATCH('TSO500 Script'!AA25,'TSO500 Script'!$C$2:$C$97,0)),"")</f>
        <v>GL_B2304065-002</v>
      </c>
      <c r="C44" s="51" t="str">
        <f ca="1">IFERROR(INDEX('TSO500 Booking'!$I$9:$I$104,MATCH('TSO500 Script'!AA25,'TSO500 Booking'!$J$9:$J$104,0)),"")</f>
        <v>PL2302737-02-01/H03</v>
      </c>
      <c r="D44" s="51" t="str">
        <f ca="1">IF(A44="","",INDEX('TSO500 Script'!$G$2:$G$97,MATCH('TSO500 Script'!AA25,'TSO500 Script'!$C$2:$C$97,0)))</f>
        <v>H3</v>
      </c>
      <c r="E44" t="str">
        <f ca="1">IFERROR(INDEX('TSO500 Script'!$BW$2:$BW$97,MATCH(B44,'TSO500 Script'!$BT$2:$BT$97,0)),"")</f>
        <v>i7_UDP0120</v>
      </c>
      <c r="F44" t="str">
        <f ca="1">IFERROR(INDEX(Index_sequences[i7 Bases for Sample Sheet],MATCH(E44,Index_sequences[i7 Index Name],0)),"")</f>
        <v>AGGACAGGCC</v>
      </c>
      <c r="G44" s="51" t="str">
        <f ca="1">IFERROR(INDEX('TSO500 Script'!$BY$2:$BY$97,MATCH(B44,'TSO500 Script'!$BT$2:$BT$97,0)),"")</f>
        <v>i5_UDP0120</v>
      </c>
      <c r="H44" t="str">
        <f ca="1">IFERROR(IF('TSO500 Booking'!$A$108="v2",INDEX(Index_sequences[i5 Bases for Sample Sheet NovaSeq 6000 with v1.0 reagent kits, MiSeq, HiSeq 2000/2500, NextSeq 2000 (Sample Sheet v2)],MATCH(G44,Index_sequences[i5 Index Name],0)),IF('TSO500 Booking'!$A$108="v1",INDEX(Index_sequences[i5 Bases for Sample Sheet iSeq, NovaSeq 6000 with v1.5 reagent kits, MiniSeq, NextSeq 500/550, HiSeq 3000/4000/X, NextSeq 2000 (Sample Sheet v1)],MATCH(G44,Index_sequences[i5 Index Name],0)),"")),"")</f>
        <v>AGCTGGAATG</v>
      </c>
      <c r="I44" s="51"/>
      <c r="J44" s="51" t="str">
        <f t="shared" ca="1" si="0"/>
        <v>TSO500</v>
      </c>
    </row>
    <row r="45" spans="1:10" x14ac:dyDescent="0.25">
      <c r="A45">
        <f t="shared" ca="1" si="1"/>
        <v>25</v>
      </c>
      <c r="B45" s="51" t="str">
        <f ca="1">IFERROR(INDEX('TSO500 Script'!$BT$2:$BT$97,MATCH('TSO500 Script'!AA26,'TSO500 Script'!$C$2:$C$97,0)),"")</f>
        <v>JF_B2304073-002</v>
      </c>
      <c r="C45" s="51" t="str">
        <f ca="1">IFERROR(INDEX('TSO500 Booking'!$I$9:$I$104,MATCH('TSO500 Script'!AA26,'TSO500 Booking'!$J$9:$J$104,0)),"")</f>
        <v>PL2302737-02-01/A04</v>
      </c>
      <c r="D45" s="51" t="str">
        <f ca="1">IF(A45="","",INDEX('TSO500 Script'!$G$2:$G$97,MATCH('TSO500 Script'!AA26,'TSO500 Script'!$C$2:$C$97,0)))</f>
        <v>A4</v>
      </c>
      <c r="E45" t="str">
        <f ca="1">IFERROR(INDEX('TSO500 Script'!$BW$2:$BW$97,MATCH(B45,'TSO500 Script'!$BT$2:$BT$97,0)),"")</f>
        <v>i7_UDP0121</v>
      </c>
      <c r="F45" t="str">
        <f ca="1">IFERROR(INDEX(Index_sequences[i7 Bases for Sample Sheet],MATCH(E45,Index_sequences[i7 Index Name],0)),"")</f>
        <v>AGAGAACCTA</v>
      </c>
      <c r="G45" s="51" t="str">
        <f ca="1">IFERROR(INDEX('TSO500 Script'!$BY$2:$BY$97,MATCH(B45,'TSO500 Script'!$BT$2:$BT$97,0)),"")</f>
        <v>i5_UDP0121</v>
      </c>
      <c r="H45" t="str">
        <f ca="1">IFERROR(IF('TSO500 Booking'!$A$108="v2",INDEX(Index_sequences[i5 Bases for Sample Sheet NovaSeq 6000 with v1.0 reagent kits, MiSeq, HiSeq 2000/2500, NextSeq 2000 (Sample Sheet v2)],MATCH(G45,Index_sequences[i5 Index Name],0)),IF('TSO500 Booking'!$A$108="v1",INDEX(Index_sequences[i5 Bases for Sample Sheet iSeq, NovaSeq 6000 with v1.5 reagent kits, MiniSeq, NextSeq 500/550, HiSeq 3000/4000/X, NextSeq 2000 (Sample Sheet v1)],MATCH(G45,Index_sequences[i5 Index Name],0)),"")),"")</f>
        <v>TAGCATAACC</v>
      </c>
      <c r="I45" s="51"/>
      <c r="J45" s="51" t="str">
        <f t="shared" ca="1" si="0"/>
        <v>TSO500</v>
      </c>
    </row>
    <row r="46" spans="1:10" x14ac:dyDescent="0.25">
      <c r="A46">
        <f t="shared" ca="1" si="1"/>
        <v>26</v>
      </c>
      <c r="B46" s="51" t="str">
        <f ca="1">IFERROR(INDEX('TSO500 Script'!$BT$2:$BT$97,MATCH('TSO500 Script'!AA27,'TSO500 Script'!$C$2:$C$97,0)),"")</f>
        <v>GH_B2304127-003</v>
      </c>
      <c r="C46" s="51" t="str">
        <f ca="1">IFERROR(INDEX('TSO500 Booking'!$I$9:$I$104,MATCH('TSO500 Script'!AA27,'TSO500 Booking'!$J$9:$J$104,0)),"")</f>
        <v>PL2302737-02-01/B04</v>
      </c>
      <c r="D46" s="51" t="str">
        <f ca="1">IF(A46="","",INDEX('TSO500 Script'!$G$2:$G$97,MATCH('TSO500 Script'!AA27,'TSO500 Script'!$C$2:$C$97,0)))</f>
        <v>B4</v>
      </c>
      <c r="E46" t="str">
        <f ca="1">IFERROR(INDEX('TSO500 Script'!$BW$2:$BW$97,MATCH(B46,'TSO500 Script'!$BT$2:$BT$97,0)),"")</f>
        <v>i7_UDP0122</v>
      </c>
      <c r="F46" t="str">
        <f ca="1">IFERROR(INDEX(Index_sequences[i7 Bases for Sample Sheet],MATCH(E46,Index_sequences[i7 Index Name],0)),"")</f>
        <v>GATATTGTGT</v>
      </c>
      <c r="G46" s="51" t="str">
        <f ca="1">IFERROR(INDEX('TSO500 Script'!$BY$2:$BY$97,MATCH(B46,'TSO500 Script'!$BT$2:$BT$97,0)),"")</f>
        <v>i5_UDP0122</v>
      </c>
      <c r="H46" t="str">
        <f ca="1">IFERROR(IF('TSO500 Booking'!$A$108="v2",INDEX(Index_sequences[i5 Bases for Sample Sheet NovaSeq 6000 with v1.0 reagent kits, MiSeq, HiSeq 2000/2500, NextSeq 2000 (Sample Sheet v2)],MATCH(G46,Index_sequences[i5 Index Name],0)),IF('TSO500 Booking'!$A$108="v1",INDEX(Index_sequences[i5 Bases for Sample Sheet iSeq, NovaSeq 6000 with v1.5 reagent kits, MiniSeq, NextSeq 500/550, HiSeq 3000/4000/X, NextSeq 2000 (Sample Sheet v1)],MATCH(G46,Index_sequences[i5 Index Name],0)),"")),"")</f>
        <v>ACCGTGTGGT</v>
      </c>
      <c r="I46" s="51"/>
      <c r="J46" s="51" t="str">
        <f t="shared" ca="1" si="0"/>
        <v>TSO500</v>
      </c>
    </row>
    <row r="47" spans="1:10" x14ac:dyDescent="0.25">
      <c r="A47">
        <f t="shared" ca="1" si="1"/>
        <v>27</v>
      </c>
      <c r="B47" s="51" t="str">
        <f ca="1">IFERROR(INDEX('TSO500 Script'!$BT$2:$BT$97,MATCH('TSO500 Script'!AA28,'TSO500 Script'!$C$2:$C$97,0)),"")</f>
        <v>TD_B2304136-002</v>
      </c>
      <c r="C47" s="51" t="str">
        <f ca="1">IFERROR(INDEX('TSO500 Booking'!$I$9:$I$104,MATCH('TSO500 Script'!AA28,'TSO500 Booking'!$J$9:$J$104,0)),"")</f>
        <v>PL2302737-02-01/C04</v>
      </c>
      <c r="D47" s="51" t="str">
        <f ca="1">IF(A47="","",INDEX('TSO500 Script'!$G$2:$G$97,MATCH('TSO500 Script'!AA28,'TSO500 Script'!$C$2:$C$97,0)))</f>
        <v>C4</v>
      </c>
      <c r="E47" t="str">
        <f ca="1">IFERROR(INDEX('TSO500 Script'!$BW$2:$BW$97,MATCH(B47,'TSO500 Script'!$BT$2:$BT$97,0)),"")</f>
        <v>i7_UDP0123</v>
      </c>
      <c r="F47" t="str">
        <f ca="1">IFERROR(INDEX(Index_sequences[i7 Bases for Sample Sheet],MATCH(E47,Index_sequences[i7 Index Name],0)),"")</f>
        <v>CGTACAGGAA</v>
      </c>
      <c r="G47" s="51" t="str">
        <f ca="1">IFERROR(INDEX('TSO500 Script'!$BY$2:$BY$97,MATCH(B47,'TSO500 Script'!$BT$2:$BT$97,0)),"")</f>
        <v>i5_UDP0123</v>
      </c>
      <c r="H47" t="str">
        <f ca="1">IFERROR(IF('TSO500 Booking'!$A$108="v2",INDEX(Index_sequences[i5 Bases for Sample Sheet NovaSeq 6000 with v1.0 reagent kits, MiSeq, HiSeq 2000/2500, NextSeq 2000 (Sample Sheet v2)],MATCH(G47,Index_sequences[i5 Index Name],0)),IF('TSO500 Booking'!$A$108="v1",INDEX(Index_sequences[i5 Bases for Sample Sheet iSeq, NovaSeq 6000 with v1.5 reagent kits, MiniSeq, NextSeq 500/550, HiSeq 3000/4000/X, NextSeq 2000 (Sample Sheet v1)],MATCH(G47,Index_sequences[i5 Index Name],0)),"")),"")</f>
        <v>AGAGAACCTA</v>
      </c>
      <c r="I47" s="51"/>
      <c r="J47" s="51" t="str">
        <f t="shared" ca="1" si="0"/>
        <v>TSO500</v>
      </c>
    </row>
    <row r="48" spans="1:10" x14ac:dyDescent="0.25">
      <c r="A48">
        <f t="shared" ca="1" si="1"/>
        <v>28</v>
      </c>
      <c r="B48" s="51" t="str">
        <f ca="1">IFERROR(INDEX('TSO500 Script'!$BT$2:$BT$97,MATCH('TSO500 Script'!AA29,'TSO500 Script'!$C$2:$C$97,0)),"")</f>
        <v>RM_B2304253-003</v>
      </c>
      <c r="C48" s="51" t="str">
        <f ca="1">IFERROR(INDEX('TSO500 Booking'!$I$9:$I$104,MATCH('TSO500 Script'!AA29,'TSO500 Booking'!$J$9:$J$104,0)),"")</f>
        <v>PL2302737-02-01/D04</v>
      </c>
      <c r="D48" s="51" t="str">
        <f ca="1">IF(A48="","",INDEX('TSO500 Script'!$G$2:$G$97,MATCH('TSO500 Script'!AA29,'TSO500 Script'!$C$2:$C$97,0)))</f>
        <v>D4</v>
      </c>
      <c r="E48" t="str">
        <f ca="1">IFERROR(INDEX('TSO500 Script'!$BW$2:$BW$97,MATCH(B48,'TSO500 Script'!$BT$2:$BT$97,0)),"")</f>
        <v>i7_UDP0124</v>
      </c>
      <c r="F48" t="str">
        <f ca="1">IFERROR(INDEX(Index_sequences[i7 Bases for Sample Sheet],MATCH(E48,Index_sequences[i7 Index Name],0)),"")</f>
        <v>CTGCGTTACC</v>
      </c>
      <c r="G48" s="51" t="str">
        <f ca="1">IFERROR(INDEX('TSO500 Script'!$BY$2:$BY$97,MATCH(B48,'TSO500 Script'!$BT$2:$BT$97,0)),"")</f>
        <v>i5_UDP0124</v>
      </c>
      <c r="H48" t="str">
        <f ca="1">IFERROR(IF('TSO500 Booking'!$A$108="v2",INDEX(Index_sequences[i5 Bases for Sample Sheet NovaSeq 6000 with v1.0 reagent kits, MiSeq, HiSeq 2000/2500, NextSeq 2000 (Sample Sheet v2)],MATCH(G48,Index_sequences[i5 Index Name],0)),IF('TSO500 Booking'!$A$108="v1",INDEX(Index_sequences[i5 Bases for Sample Sheet iSeq, NovaSeq 6000 with v1.5 reagent kits, MiniSeq, NextSeq 500/550, HiSeq 3000/4000/X, NextSeq 2000 (Sample Sheet v1)],MATCH(G48,Index_sequences[i5 Index Name],0)),"")),"")</f>
        <v>TCGAGCCATA</v>
      </c>
      <c r="I48" s="51"/>
      <c r="J48" s="51" t="str">
        <f t="shared" ca="1" si="0"/>
        <v>TSO500</v>
      </c>
    </row>
    <row r="49" spans="1:10" x14ac:dyDescent="0.25">
      <c r="A49">
        <f t="shared" ca="1" si="1"/>
        <v>29</v>
      </c>
      <c r="B49" s="51" t="str">
        <f ca="1">IFERROR(INDEX('TSO500 Script'!$BT$2:$BT$97,MATCH('TSO500 Script'!AA30,'TSO500 Script'!$C$2:$C$97,0)),"")</f>
        <v>RM_B2304260-003</v>
      </c>
      <c r="C49" s="51" t="str">
        <f ca="1">IFERROR(INDEX('TSO500 Booking'!$I$9:$I$104,MATCH('TSO500 Script'!AA30,'TSO500 Booking'!$J$9:$J$104,0)),"")</f>
        <v>PL2302737-02-01/E04</v>
      </c>
      <c r="D49" s="51" t="str">
        <f ca="1">IF(A49="","",INDEX('TSO500 Script'!$G$2:$G$97,MATCH('TSO500 Script'!AA30,'TSO500 Script'!$C$2:$C$97,0)))</f>
        <v>E4</v>
      </c>
      <c r="E49" t="str">
        <f ca="1">IFERROR(INDEX('TSO500 Script'!$BW$2:$BW$97,MATCH(B49,'TSO500 Script'!$BT$2:$BT$97,0)),"")</f>
        <v>i7_UDP0125</v>
      </c>
      <c r="F49" t="str">
        <f ca="1">IFERROR(INDEX(Index_sequences[i7 Bases for Sample Sheet],MATCH(E49,Index_sequences[i7 Index Name],0)),"")</f>
        <v>AGGCCGTGGA</v>
      </c>
      <c r="G49" s="51" t="str">
        <f ca="1">IFERROR(INDEX('TSO500 Script'!$BY$2:$BY$97,MATCH(B49,'TSO500 Script'!$BT$2:$BT$97,0)),"")</f>
        <v>i5_UDP0125</v>
      </c>
      <c r="H49" t="str">
        <f ca="1">IFERROR(IF('TSO500 Booking'!$A$108="v2",INDEX(Index_sequences[i5 Bases for Sample Sheet NovaSeq 6000 with v1.0 reagent kits, MiSeq, HiSeq 2000/2500, NextSeq 2000 (Sample Sheet v2)],MATCH(G49,Index_sequences[i5 Index Name],0)),IF('TSO500 Booking'!$A$108="v1",INDEX(Index_sequences[i5 Bases for Sample Sheet iSeq, NovaSeq 6000 with v1.5 reagent kits, MiniSeq, NextSeq 500/550, HiSeq 3000/4000/X, NextSeq 2000 (Sample Sheet v1)],MATCH(G49,Index_sequences[i5 Index Name],0)),"")),"")</f>
        <v>AACGCACGAG</v>
      </c>
      <c r="I49" s="51"/>
      <c r="J49" s="51" t="str">
        <f t="shared" ca="1" si="0"/>
        <v>TSO500</v>
      </c>
    </row>
    <row r="50" spans="1:10" x14ac:dyDescent="0.25">
      <c r="A50">
        <f t="shared" ca="1" si="1"/>
        <v>30</v>
      </c>
      <c r="B50" s="51" t="str">
        <f ca="1">IFERROR(INDEX('TSO500 Script'!$BT$2:$BT$97,MATCH('TSO500 Script'!AA31,'TSO500 Script'!$C$2:$C$97,0)),"")</f>
        <v>PB_B2304327-003</v>
      </c>
      <c r="C50" s="51" t="str">
        <f ca="1">IFERROR(INDEX('TSO500 Booking'!$I$9:$I$104,MATCH('TSO500 Script'!AA31,'TSO500 Booking'!$J$9:$J$104,0)),"")</f>
        <v>PL2302737-02-01/F04</v>
      </c>
      <c r="D50" s="51" t="str">
        <f ca="1">IF(A50="","",INDEX('TSO500 Script'!$G$2:$G$97,MATCH('TSO500 Script'!AA31,'TSO500 Script'!$C$2:$C$97,0)))</f>
        <v>F4</v>
      </c>
      <c r="E50" t="str">
        <f ca="1">IFERROR(INDEX('TSO500 Script'!$BW$2:$BW$97,MATCH(B50,'TSO500 Script'!$BT$2:$BT$97,0)),"")</f>
        <v>i7_UDP0126</v>
      </c>
      <c r="F50" t="str">
        <f ca="1">IFERROR(INDEX(Index_sequences[i7 Bases for Sample Sheet],MATCH(E50,Index_sequences[i7 Index Name],0)),"")</f>
        <v>AGGAGGTATC</v>
      </c>
      <c r="G50" s="51" t="str">
        <f ca="1">IFERROR(INDEX('TSO500 Script'!$BY$2:$BY$97,MATCH(B50,'TSO500 Script'!$BT$2:$BT$97,0)),"")</f>
        <v>i5_UDP0126</v>
      </c>
      <c r="H50" t="str">
        <f ca="1">IFERROR(IF('TSO500 Booking'!$A$108="v2",INDEX(Index_sequences[i5 Bases for Sample Sheet NovaSeq 6000 with v1.0 reagent kits, MiSeq, HiSeq 2000/2500, NextSeq 2000 (Sample Sheet v2)],MATCH(G50,Index_sequences[i5 Index Name],0)),IF('TSO500 Booking'!$A$108="v1",INDEX(Index_sequences[i5 Bases for Sample Sheet iSeq, NovaSeq 6000 with v1.5 reagent kits, MiniSeq, NextSeq 500/550, HiSeq 3000/4000/X, NextSeq 2000 (Sample Sheet v1)],MATCH(G50,Index_sequences[i5 Index Name],0)),"")),"")</f>
        <v>TGCCAACTGG</v>
      </c>
      <c r="I50" s="51"/>
      <c r="J50" s="51" t="str">
        <f t="shared" ca="1" si="0"/>
        <v>TSO500</v>
      </c>
    </row>
    <row r="51" spans="1:10" x14ac:dyDescent="0.25">
      <c r="A51">
        <f t="shared" ca="1" si="1"/>
        <v>31</v>
      </c>
      <c r="B51" s="51" t="str">
        <f ca="1">IFERROR(INDEX('TSO500 Script'!$BT$2:$BT$97,MATCH('TSO500 Script'!AA32,'TSO500 Script'!$C$2:$C$97,0)),"")</f>
        <v>RM_B2304761-003</v>
      </c>
      <c r="C51" s="51" t="str">
        <f ca="1">IFERROR(INDEX('TSO500 Booking'!$I$9:$I$104,MATCH('TSO500 Script'!AA32,'TSO500 Booking'!$J$9:$J$104,0)),"")</f>
        <v>PL2302737-02-01/G04</v>
      </c>
      <c r="D51" s="51" t="str">
        <f ca="1">IF(A51="","",INDEX('TSO500 Script'!$G$2:$G$97,MATCH('TSO500 Script'!AA32,'TSO500 Script'!$C$2:$C$97,0)))</f>
        <v>G4</v>
      </c>
      <c r="E51" t="str">
        <f ca="1">IFERROR(INDEX('TSO500 Script'!$BW$2:$BW$97,MATCH(B51,'TSO500 Script'!$BT$2:$BT$97,0)),"")</f>
        <v>i7_UDP0127</v>
      </c>
      <c r="F51" t="str">
        <f ca="1">IFERROR(INDEX(Index_sequences[i7 Bases for Sample Sheet],MATCH(E51,Index_sequences[i7 Index Name],0)),"")</f>
        <v>GCTGACGTTG</v>
      </c>
      <c r="G51" s="51" t="str">
        <f ca="1">IFERROR(INDEX('TSO500 Script'!$BY$2:$BY$97,MATCH(B51,'TSO500 Script'!$BT$2:$BT$97,0)),"")</f>
        <v>i5_UDP0127</v>
      </c>
      <c r="H51" t="str">
        <f ca="1">IFERROR(IF('TSO500 Booking'!$A$108="v2",INDEX(Index_sequences[i5 Bases for Sample Sheet NovaSeq 6000 with v1.0 reagent kits, MiSeq, HiSeq 2000/2500, NextSeq 2000 (Sample Sheet v2)],MATCH(G51,Index_sequences[i5 Index Name],0)),IF('TSO500 Booking'!$A$108="v1",INDEX(Index_sequences[i5 Bases for Sample Sheet iSeq, NovaSeq 6000 with v1.5 reagent kits, MiniSeq, NextSeq 500/550, HiSeq 3000/4000/X, NextSeq 2000 (Sample Sheet v1)],MATCH(G51,Index_sequences[i5 Index Name],0)),"")),"")</f>
        <v>AATGCGAACA</v>
      </c>
      <c r="I51" s="51"/>
      <c r="J51" s="51" t="str">
        <f t="shared" ca="1" si="0"/>
        <v>TSO500</v>
      </c>
    </row>
    <row r="52" spans="1:10" x14ac:dyDescent="0.25">
      <c r="A52">
        <f t="shared" ca="1" si="1"/>
        <v>32</v>
      </c>
      <c r="B52" s="51" t="str">
        <f ca="1">IFERROR(INDEX('TSO500 Script'!$BT$2:$BT$97,MATCH('TSO500 Script'!AA33,'TSO500 Script'!$C$2:$C$97,0)),"")</f>
        <v>SS_B2304844-003</v>
      </c>
      <c r="C52" s="51" t="str">
        <f ca="1">IFERROR(INDEX('TSO500 Booking'!$I$9:$I$104,MATCH('TSO500 Script'!AA33,'TSO500 Booking'!$J$9:$J$104,0)),"")</f>
        <v>PL2302737-02-01/H04</v>
      </c>
      <c r="D52" s="51" t="str">
        <f ca="1">IF(A52="","",INDEX('TSO500 Script'!$G$2:$G$97,MATCH('TSO500 Script'!AA33,'TSO500 Script'!$C$2:$C$97,0)))</f>
        <v>H4</v>
      </c>
      <c r="E52" t="str">
        <f ca="1">IFERROR(INDEX('TSO500 Script'!$BW$2:$BW$97,MATCH(B52,'TSO500 Script'!$BT$2:$BT$97,0)),"")</f>
        <v>i7_UDP0128</v>
      </c>
      <c r="F52" t="str">
        <f ca="1">IFERROR(INDEX(Index_sequences[i7 Bases for Sample Sheet],MATCH(E52,Index_sequences[i7 Index Name],0)),"")</f>
        <v>CTAATAACCG</v>
      </c>
      <c r="G52" s="51" t="str">
        <f ca="1">IFERROR(INDEX('TSO500 Script'!$BY$2:$BY$97,MATCH(B52,'TSO500 Script'!$BT$2:$BT$97,0)),"")</f>
        <v>i5_UDP0128</v>
      </c>
      <c r="H52" t="str">
        <f ca="1">IFERROR(IF('TSO500 Booking'!$A$108="v2",INDEX(Index_sequences[i5 Bases for Sample Sheet NovaSeq 6000 with v1.0 reagent kits, MiSeq, HiSeq 2000/2500, NextSeq 2000 (Sample Sheet v2)],MATCH(G52,Index_sequences[i5 Index Name],0)),IF('TSO500 Booking'!$A$108="v1",INDEX(Index_sequences[i5 Bases for Sample Sheet iSeq, NovaSeq 6000 with v1.5 reagent kits, MiniSeq, NextSeq 500/550, HiSeq 3000/4000/X, NextSeq 2000 (Sample Sheet v1)],MATCH(G52,Index_sequences[i5 Index Name],0)),"")),"")</f>
        <v>CGATGCGGTT</v>
      </c>
      <c r="I52" s="51"/>
      <c r="J52" s="51" t="str">
        <f t="shared" ca="1" si="0"/>
        <v>TSO500</v>
      </c>
    </row>
    <row r="53" spans="1:10" x14ac:dyDescent="0.25">
      <c r="A53" t="str">
        <f t="shared" ca="1" si="1"/>
        <v/>
      </c>
      <c r="B53" s="51" t="str">
        <f ca="1">IFERROR(INDEX('TSO500 Script'!$BT$2:$BT$97,MATCH('TSO500 Script'!AA34,'TSO500 Script'!$C$2:$C$97,0)),"")</f>
        <v/>
      </c>
      <c r="C53" s="51" t="str">
        <f ca="1">IFERROR(INDEX('TSO500 Booking'!$I$9:$I$104,MATCH('TSO500 Script'!AA34,'TSO500 Booking'!$J$9:$J$104,0)),"")</f>
        <v/>
      </c>
      <c r="D53" s="51" t="str">
        <f ca="1">IF(A53="","",INDEX('TSO500 Script'!$G$2:$G$97,MATCH('TSO500 Script'!AA34,'TSO500 Script'!$C$2:$C$97,0)))</f>
        <v/>
      </c>
      <c r="E53" t="str">
        <f ca="1">IFERROR(INDEX('TSO500 Script'!$BW$2:$BW$97,MATCH(B53,'TSO500 Script'!$BT$2:$BT$97,0)),"")</f>
        <v/>
      </c>
      <c r="F53" t="str">
        <f ca="1">IFERROR(INDEX(Index_sequences[i7 Bases for Sample Sheet],MATCH(E53,Index_sequences[i7 Index Name],0)),"")</f>
        <v/>
      </c>
      <c r="G53" s="51" t="str">
        <f ca="1">IFERROR(INDEX('TSO500 Script'!$BY$2:$BY$97,MATCH(B53,'TSO500 Script'!$BT$2:$BT$97,0)),"")</f>
        <v/>
      </c>
      <c r="H53" t="str">
        <f ca="1">IFERROR(IF('TSO500 Booking'!$A$108="v2",INDEX(Index_sequences[i5 Bases for Sample Sheet NovaSeq 6000 with v1.0 reagent kits, MiSeq, HiSeq 2000/2500, NextSeq 2000 (Sample Sheet v2)],MATCH(G53,Index_sequences[i5 Index Name],0)),IF('TSO500 Booking'!$A$108="v1",INDEX(Index_sequences[i5 Bases for Sample Sheet iSeq, NovaSeq 6000 with v1.5 reagent kits, MiniSeq, NextSeq 500/550, HiSeq 3000/4000/X, NextSeq 2000 (Sample Sheet v1)],MATCH(G53,Index_sequences[i5 Index Name],0)),"")),"")</f>
        <v/>
      </c>
      <c r="I53" s="51"/>
      <c r="J53" s="51" t="str">
        <f t="shared" ca="1" si="0"/>
        <v/>
      </c>
    </row>
    <row r="54" spans="1:10" x14ac:dyDescent="0.25">
      <c r="A54" t="str">
        <f t="shared" ca="1" si="1"/>
        <v/>
      </c>
      <c r="B54" s="51" t="str">
        <f ca="1">IFERROR(INDEX('TSO500 Script'!$BT$2:$BT$97,MATCH('TSO500 Script'!AA35,'TSO500 Script'!$C$2:$C$97,0)),"")</f>
        <v/>
      </c>
      <c r="C54" s="51" t="str">
        <f ca="1">IFERROR(INDEX('TSO500 Booking'!$I$9:$I$104,MATCH('TSO500 Script'!AA35,'TSO500 Booking'!$J$9:$J$104,0)),"")</f>
        <v/>
      </c>
      <c r="D54" s="51" t="str">
        <f ca="1">IF(A54="","",INDEX('TSO500 Script'!$G$2:$G$97,MATCH('TSO500 Script'!AA35,'TSO500 Script'!$C$2:$C$97,0)))</f>
        <v/>
      </c>
      <c r="E54" t="str">
        <f ca="1">IFERROR(INDEX('TSO500 Script'!$BW$2:$BW$97,MATCH(B54,'TSO500 Script'!$BT$2:$BT$97,0)),"")</f>
        <v/>
      </c>
      <c r="F54" t="str">
        <f ca="1">IFERROR(INDEX(Index_sequences[i7 Bases for Sample Sheet],MATCH(E54,Index_sequences[i7 Index Name],0)),"")</f>
        <v/>
      </c>
      <c r="G54" s="51" t="str">
        <f ca="1">IFERROR(INDEX('TSO500 Script'!$BY$2:$BY$97,MATCH(B54,'TSO500 Script'!$BT$2:$BT$97,0)),"")</f>
        <v/>
      </c>
      <c r="H54" t="str">
        <f ca="1">IFERROR(IF('TSO500 Booking'!$A$108="v2",INDEX(Index_sequences[i5 Bases for Sample Sheet NovaSeq 6000 with v1.0 reagent kits, MiSeq, HiSeq 2000/2500, NextSeq 2000 (Sample Sheet v2)],MATCH(G54,Index_sequences[i5 Index Name],0)),IF('TSO500 Booking'!$A$108="v1",INDEX(Index_sequences[i5 Bases for Sample Sheet iSeq, NovaSeq 6000 with v1.5 reagent kits, MiniSeq, NextSeq 500/550, HiSeq 3000/4000/X, NextSeq 2000 (Sample Sheet v1)],MATCH(G54,Index_sequences[i5 Index Name],0)),"")),"")</f>
        <v/>
      </c>
      <c r="I54" s="51"/>
      <c r="J54" s="51" t="str">
        <f t="shared" ca="1" si="0"/>
        <v/>
      </c>
    </row>
    <row r="55" spans="1:10" x14ac:dyDescent="0.25">
      <c r="A55" t="str">
        <f t="shared" ca="1" si="1"/>
        <v/>
      </c>
      <c r="B55" s="51" t="str">
        <f ca="1">IFERROR(INDEX('TSO500 Script'!$BT$2:$BT$97,MATCH('TSO500 Script'!AA36,'TSO500 Script'!$C$2:$C$97,0)),"")</f>
        <v/>
      </c>
      <c r="C55" s="51" t="str">
        <f ca="1">IFERROR(INDEX('TSO500 Booking'!$I$9:$I$104,MATCH('TSO500 Script'!AA36,'TSO500 Booking'!$J$9:$J$104,0)),"")</f>
        <v/>
      </c>
      <c r="D55" s="51" t="str">
        <f ca="1">IF(A55="","",INDEX('TSO500 Script'!$G$2:$G$97,MATCH('TSO500 Script'!AA36,'TSO500 Script'!$C$2:$C$97,0)))</f>
        <v/>
      </c>
      <c r="E55" t="str">
        <f ca="1">IFERROR(INDEX('TSO500 Script'!$BW$2:$BW$97,MATCH(B55,'TSO500 Script'!$BT$2:$BT$97,0)),"")</f>
        <v/>
      </c>
      <c r="F55" t="str">
        <f ca="1">IFERROR(INDEX(Index_sequences[i7 Bases for Sample Sheet],MATCH(E55,Index_sequences[i7 Index Name],0)),"")</f>
        <v/>
      </c>
      <c r="G55" s="51" t="str">
        <f ca="1">IFERROR(INDEX('TSO500 Script'!$BY$2:$BY$97,MATCH(B55,'TSO500 Script'!$BT$2:$BT$97,0)),"")</f>
        <v/>
      </c>
      <c r="H55" t="str">
        <f ca="1">IFERROR(IF('TSO500 Booking'!$A$108="v2",INDEX(Index_sequences[i5 Bases for Sample Sheet NovaSeq 6000 with v1.0 reagent kits, MiSeq, HiSeq 2000/2500, NextSeq 2000 (Sample Sheet v2)],MATCH(G55,Index_sequences[i5 Index Name],0)),IF('TSO500 Booking'!$A$108="v1",INDEX(Index_sequences[i5 Bases for Sample Sheet iSeq, NovaSeq 6000 with v1.5 reagent kits, MiniSeq, NextSeq 500/550, HiSeq 3000/4000/X, NextSeq 2000 (Sample Sheet v1)],MATCH(G55,Index_sequences[i5 Index Name],0)),"")),"")</f>
        <v/>
      </c>
      <c r="I55" s="51"/>
      <c r="J55" s="51" t="str">
        <f t="shared" ca="1" si="0"/>
        <v/>
      </c>
    </row>
    <row r="56" spans="1:10" x14ac:dyDescent="0.25">
      <c r="A56" t="str">
        <f t="shared" ca="1" si="1"/>
        <v/>
      </c>
      <c r="B56" s="51" t="str">
        <f ca="1">IFERROR(INDEX('TSO500 Script'!$BT$2:$BT$97,MATCH('TSO500 Script'!AA37,'TSO500 Script'!$C$2:$C$97,0)),"")</f>
        <v/>
      </c>
      <c r="C56" s="51" t="str">
        <f ca="1">IFERROR(INDEX('TSO500 Booking'!$I$9:$I$104,MATCH('TSO500 Script'!AA37,'TSO500 Booking'!$J$9:$J$104,0)),"")</f>
        <v/>
      </c>
      <c r="D56" s="51" t="str">
        <f ca="1">IF(A56="","",INDEX('TSO500 Script'!$G$2:$G$97,MATCH('TSO500 Script'!AA37,'TSO500 Script'!$C$2:$C$97,0)))</f>
        <v/>
      </c>
      <c r="E56" t="str">
        <f ca="1">IFERROR(INDEX('TSO500 Script'!$BW$2:$BW$97,MATCH(B56,'TSO500 Script'!$BT$2:$BT$97,0)),"")</f>
        <v/>
      </c>
      <c r="F56" t="str">
        <f ca="1">IFERROR(INDEX(Index_sequences[i7 Bases for Sample Sheet],MATCH(E56,Index_sequences[i7 Index Name],0)),"")</f>
        <v/>
      </c>
      <c r="G56" s="51" t="str">
        <f ca="1">IFERROR(INDEX('TSO500 Script'!$BY$2:$BY$97,MATCH(B56,'TSO500 Script'!$BT$2:$BT$97,0)),"")</f>
        <v/>
      </c>
      <c r="H56" t="str">
        <f ca="1">IFERROR(IF('TSO500 Booking'!$A$108="v2",INDEX(Index_sequences[i5 Bases for Sample Sheet NovaSeq 6000 with v1.0 reagent kits, MiSeq, HiSeq 2000/2500, NextSeq 2000 (Sample Sheet v2)],MATCH(G56,Index_sequences[i5 Index Name],0)),IF('TSO500 Booking'!$A$108="v1",INDEX(Index_sequences[i5 Bases for Sample Sheet iSeq, NovaSeq 6000 with v1.5 reagent kits, MiniSeq, NextSeq 500/550, HiSeq 3000/4000/X, NextSeq 2000 (Sample Sheet v1)],MATCH(G56,Index_sequences[i5 Index Name],0)),"")),"")</f>
        <v/>
      </c>
      <c r="I56" s="51"/>
      <c r="J56" s="51" t="str">
        <f t="shared" ca="1" si="0"/>
        <v/>
      </c>
    </row>
    <row r="57" spans="1:10" x14ac:dyDescent="0.25">
      <c r="A57" t="str">
        <f t="shared" ca="1" si="1"/>
        <v/>
      </c>
      <c r="B57" s="51" t="str">
        <f ca="1">IFERROR(INDEX('TSO500 Script'!$BT$2:$BT$97,MATCH('TSO500 Script'!AA38,'TSO500 Script'!$C$2:$C$97,0)),"")</f>
        <v/>
      </c>
      <c r="C57" s="51" t="str">
        <f ca="1">IFERROR(INDEX('TSO500 Booking'!$I$9:$I$104,MATCH('TSO500 Script'!AA38,'TSO500 Booking'!$J$9:$J$104,0)),"")</f>
        <v/>
      </c>
      <c r="D57" s="51" t="str">
        <f ca="1">IF(A57="","",INDEX('TSO500 Script'!$G$2:$G$97,MATCH('TSO500 Script'!AA38,'TSO500 Script'!$C$2:$C$97,0)))</f>
        <v/>
      </c>
      <c r="E57" t="str">
        <f ca="1">IFERROR(INDEX('TSO500 Script'!$BW$2:$BW$97,MATCH(B57,'TSO500 Script'!$BT$2:$BT$97,0)),"")</f>
        <v/>
      </c>
      <c r="F57" t="str">
        <f ca="1">IFERROR(INDEX(Index_sequences[i7 Bases for Sample Sheet],MATCH(E57,Index_sequences[i7 Index Name],0)),"")</f>
        <v/>
      </c>
      <c r="G57" s="51" t="str">
        <f ca="1">IFERROR(INDEX('TSO500 Script'!$BY$2:$BY$97,MATCH(B57,'TSO500 Script'!$BT$2:$BT$97,0)),"")</f>
        <v/>
      </c>
      <c r="H57" t="str">
        <f ca="1">IFERROR(IF('TSO500 Booking'!$A$108="v2",INDEX(Index_sequences[i5 Bases for Sample Sheet NovaSeq 6000 with v1.0 reagent kits, MiSeq, HiSeq 2000/2500, NextSeq 2000 (Sample Sheet v2)],MATCH(G57,Index_sequences[i5 Index Name],0)),IF('TSO500 Booking'!$A$108="v1",INDEX(Index_sequences[i5 Bases for Sample Sheet iSeq, NovaSeq 6000 with v1.5 reagent kits, MiniSeq, NextSeq 500/550, HiSeq 3000/4000/X, NextSeq 2000 (Sample Sheet v1)],MATCH(G57,Index_sequences[i5 Index Name],0)),"")),"")</f>
        <v/>
      </c>
      <c r="I57" s="51"/>
      <c r="J57" s="51" t="str">
        <f t="shared" ca="1" si="0"/>
        <v/>
      </c>
    </row>
    <row r="58" spans="1:10" x14ac:dyDescent="0.25">
      <c r="A58" t="str">
        <f t="shared" ca="1" si="1"/>
        <v/>
      </c>
      <c r="B58" s="51" t="str">
        <f ca="1">IFERROR(INDEX('TSO500 Script'!$BT$2:$BT$97,MATCH('TSO500 Script'!AA39,'TSO500 Script'!$C$2:$C$97,0)),"")</f>
        <v/>
      </c>
      <c r="C58" s="51" t="str">
        <f ca="1">IFERROR(INDEX('TSO500 Booking'!$I$9:$I$104,MATCH('TSO500 Script'!AA39,'TSO500 Booking'!$J$9:$J$104,0)),"")</f>
        <v/>
      </c>
      <c r="D58" s="51" t="str">
        <f ca="1">IF(A58="","",INDEX('TSO500 Script'!$G$2:$G$97,MATCH('TSO500 Script'!AA39,'TSO500 Script'!$C$2:$C$97,0)))</f>
        <v/>
      </c>
      <c r="E58" t="str">
        <f ca="1">IFERROR(INDEX('TSO500 Script'!$BW$2:$BW$97,MATCH(B58,'TSO500 Script'!$BT$2:$BT$97,0)),"")</f>
        <v/>
      </c>
      <c r="F58" t="str">
        <f ca="1">IFERROR(INDEX(Index_sequences[i7 Bases for Sample Sheet],MATCH(E58,Index_sequences[i7 Index Name],0)),"")</f>
        <v/>
      </c>
      <c r="G58" s="51" t="str">
        <f ca="1">IFERROR(INDEX('TSO500 Script'!$BY$2:$BY$97,MATCH(B58,'TSO500 Script'!$BT$2:$BT$97,0)),"")</f>
        <v/>
      </c>
      <c r="H58" t="str">
        <f ca="1">IFERROR(IF('TSO500 Booking'!$A$108="v2",INDEX(Index_sequences[i5 Bases for Sample Sheet NovaSeq 6000 with v1.0 reagent kits, MiSeq, HiSeq 2000/2500, NextSeq 2000 (Sample Sheet v2)],MATCH(G58,Index_sequences[i5 Index Name],0)),IF('TSO500 Booking'!$A$108="v1",INDEX(Index_sequences[i5 Bases for Sample Sheet iSeq, NovaSeq 6000 with v1.5 reagent kits, MiniSeq, NextSeq 500/550, HiSeq 3000/4000/X, NextSeq 2000 (Sample Sheet v1)],MATCH(G58,Index_sequences[i5 Index Name],0)),"")),"")</f>
        <v/>
      </c>
      <c r="I58" s="51"/>
      <c r="J58" s="51" t="str">
        <f t="shared" ca="1" si="0"/>
        <v/>
      </c>
    </row>
    <row r="59" spans="1:10" x14ac:dyDescent="0.25">
      <c r="A59" t="str">
        <f t="shared" ca="1" si="1"/>
        <v/>
      </c>
      <c r="B59" s="51" t="str">
        <f ca="1">IFERROR(INDEX('TSO500 Script'!$BT$2:$BT$97,MATCH('TSO500 Script'!AA40,'TSO500 Script'!$C$2:$C$97,0)),"")</f>
        <v/>
      </c>
      <c r="C59" s="51" t="str">
        <f ca="1">IFERROR(INDEX('TSO500 Booking'!$I$9:$I$104,MATCH('TSO500 Script'!AA40,'TSO500 Booking'!$J$9:$J$104,0)),"")</f>
        <v/>
      </c>
      <c r="D59" s="51" t="str">
        <f ca="1">IF(A59="","",INDEX('TSO500 Script'!$G$2:$G$97,MATCH('TSO500 Script'!AA40,'TSO500 Script'!$C$2:$C$97,0)))</f>
        <v/>
      </c>
      <c r="E59" t="str">
        <f ca="1">IFERROR(INDEX('TSO500 Script'!$BW$2:$BW$97,MATCH(B59,'TSO500 Script'!$BT$2:$BT$97,0)),"")</f>
        <v/>
      </c>
      <c r="F59" t="str">
        <f ca="1">IFERROR(INDEX(Index_sequences[i7 Bases for Sample Sheet],MATCH(E59,Index_sequences[i7 Index Name],0)),"")</f>
        <v/>
      </c>
      <c r="G59" s="51" t="str">
        <f ca="1">IFERROR(INDEX('TSO500 Script'!$BY$2:$BY$97,MATCH(B59,'TSO500 Script'!$BT$2:$BT$97,0)),"")</f>
        <v/>
      </c>
      <c r="H59" t="str">
        <f ca="1">IFERROR(IF('TSO500 Booking'!$A$108="v2",INDEX(Index_sequences[i5 Bases for Sample Sheet NovaSeq 6000 with v1.0 reagent kits, MiSeq, HiSeq 2000/2500, NextSeq 2000 (Sample Sheet v2)],MATCH(G59,Index_sequences[i5 Index Name],0)),IF('TSO500 Booking'!$A$108="v1",INDEX(Index_sequences[i5 Bases for Sample Sheet iSeq, NovaSeq 6000 with v1.5 reagent kits, MiniSeq, NextSeq 500/550, HiSeq 3000/4000/X, NextSeq 2000 (Sample Sheet v1)],MATCH(G59,Index_sequences[i5 Index Name],0)),"")),"")</f>
        <v/>
      </c>
      <c r="I59" s="51"/>
      <c r="J59" s="51" t="str">
        <f t="shared" ca="1" si="0"/>
        <v/>
      </c>
    </row>
    <row r="60" spans="1:10" x14ac:dyDescent="0.25">
      <c r="A60" t="str">
        <f t="shared" ca="1" si="1"/>
        <v/>
      </c>
      <c r="B60" s="51" t="str">
        <f ca="1">IFERROR(INDEX('TSO500 Script'!$BT$2:$BT$97,MATCH('TSO500 Script'!AA41,'TSO500 Script'!$C$2:$C$97,0)),"")</f>
        <v/>
      </c>
      <c r="C60" s="51" t="str">
        <f ca="1">IFERROR(INDEX('TSO500 Booking'!$I$9:$I$104,MATCH('TSO500 Script'!AA41,'TSO500 Booking'!$J$9:$J$104,0)),"")</f>
        <v/>
      </c>
      <c r="D60" s="51" t="str">
        <f ca="1">IF(A60="","",INDEX('TSO500 Script'!$G$2:$G$97,MATCH('TSO500 Script'!AA41,'TSO500 Script'!$C$2:$C$97,0)))</f>
        <v/>
      </c>
      <c r="E60" t="str">
        <f ca="1">IFERROR(INDEX('TSO500 Script'!$BW$2:$BW$97,MATCH(B60,'TSO500 Script'!$BT$2:$BT$97,0)),"")</f>
        <v/>
      </c>
      <c r="F60" t="str">
        <f ca="1">IFERROR(INDEX(Index_sequences[i7 Bases for Sample Sheet],MATCH(E60,Index_sequences[i7 Index Name],0)),"")</f>
        <v/>
      </c>
      <c r="G60" s="51" t="str">
        <f ca="1">IFERROR(INDEX('TSO500 Script'!$BY$2:$BY$97,MATCH(B60,'TSO500 Script'!$BT$2:$BT$97,0)),"")</f>
        <v/>
      </c>
      <c r="H60" t="str">
        <f ca="1">IFERROR(IF('TSO500 Booking'!$A$108="v2",INDEX(Index_sequences[i5 Bases for Sample Sheet NovaSeq 6000 with v1.0 reagent kits, MiSeq, HiSeq 2000/2500, NextSeq 2000 (Sample Sheet v2)],MATCH(G60,Index_sequences[i5 Index Name],0)),IF('TSO500 Booking'!$A$108="v1",INDEX(Index_sequences[i5 Bases for Sample Sheet iSeq, NovaSeq 6000 with v1.5 reagent kits, MiniSeq, NextSeq 500/550, HiSeq 3000/4000/X, NextSeq 2000 (Sample Sheet v1)],MATCH(G60,Index_sequences[i5 Index Name],0)),"")),"")</f>
        <v/>
      </c>
      <c r="I60" s="51"/>
      <c r="J60" s="51" t="str">
        <f t="shared" ca="1" si="0"/>
        <v/>
      </c>
    </row>
    <row r="61" spans="1:10" x14ac:dyDescent="0.25">
      <c r="A61" t="str">
        <f t="shared" ca="1" si="1"/>
        <v/>
      </c>
      <c r="B61" s="51" t="str">
        <f ca="1">IFERROR(INDEX('TSO500 Script'!$BT$2:$BT$97,MATCH('TSO500 Script'!AA42,'TSO500 Script'!$C$2:$C$97,0)),"")</f>
        <v/>
      </c>
      <c r="C61" s="51" t="str">
        <f ca="1">IFERROR(INDEX('TSO500 Booking'!$I$9:$I$104,MATCH('TSO500 Script'!AA42,'TSO500 Booking'!$J$9:$J$104,0)),"")</f>
        <v/>
      </c>
      <c r="D61" s="51" t="str">
        <f ca="1">IF(A61="","",INDEX('TSO500 Script'!$G$2:$G$97,MATCH('TSO500 Script'!AA42,'TSO500 Script'!$C$2:$C$97,0)))</f>
        <v/>
      </c>
      <c r="E61" t="str">
        <f ca="1">IFERROR(INDEX('TSO500 Script'!$BW$2:$BW$97,MATCH(B61,'TSO500 Script'!$BT$2:$BT$97,0)),"")</f>
        <v/>
      </c>
      <c r="F61" t="str">
        <f ca="1">IFERROR(INDEX(Index_sequences[i7 Bases for Sample Sheet],MATCH(E61,Index_sequences[i7 Index Name],0)),"")</f>
        <v/>
      </c>
      <c r="G61" s="51" t="str">
        <f ca="1">IFERROR(INDEX('TSO500 Script'!$BY$2:$BY$97,MATCH(B61,'TSO500 Script'!$BT$2:$BT$97,0)),"")</f>
        <v/>
      </c>
      <c r="H61" t="str">
        <f ca="1">IFERROR(IF('TSO500 Booking'!$A$108="v2",INDEX(Index_sequences[i5 Bases for Sample Sheet NovaSeq 6000 with v1.0 reagent kits, MiSeq, HiSeq 2000/2500, NextSeq 2000 (Sample Sheet v2)],MATCH(G61,Index_sequences[i5 Index Name],0)),IF('TSO500 Booking'!$A$108="v1",INDEX(Index_sequences[i5 Bases for Sample Sheet iSeq, NovaSeq 6000 with v1.5 reagent kits, MiniSeq, NextSeq 500/550, HiSeq 3000/4000/X, NextSeq 2000 (Sample Sheet v1)],MATCH(G61,Index_sequences[i5 Index Name],0)),"")),"")</f>
        <v/>
      </c>
      <c r="I61" s="51"/>
      <c r="J61" s="51" t="str">
        <f t="shared" ca="1" si="0"/>
        <v/>
      </c>
    </row>
    <row r="62" spans="1:10" x14ac:dyDescent="0.25">
      <c r="A62" t="str">
        <f t="shared" ca="1" si="1"/>
        <v/>
      </c>
      <c r="B62" s="51" t="str">
        <f ca="1">IFERROR(INDEX('TSO500 Script'!$BT$2:$BT$97,MATCH('TSO500 Script'!AA43,'TSO500 Script'!$C$2:$C$97,0)),"")</f>
        <v/>
      </c>
      <c r="C62" s="51" t="str">
        <f ca="1">IFERROR(INDEX('TSO500 Booking'!$I$9:$I$104,MATCH('TSO500 Script'!AA43,'TSO500 Booking'!$J$9:$J$104,0)),"")</f>
        <v/>
      </c>
      <c r="D62" s="51" t="str">
        <f ca="1">IF(A62="","",INDEX('TSO500 Script'!$G$2:$G$97,MATCH('TSO500 Script'!AA43,'TSO500 Script'!$C$2:$C$97,0)))</f>
        <v/>
      </c>
      <c r="E62" t="str">
        <f ca="1">IFERROR(INDEX('TSO500 Script'!$BW$2:$BW$97,MATCH(B62,'TSO500 Script'!$BT$2:$BT$97,0)),"")</f>
        <v/>
      </c>
      <c r="F62" t="str">
        <f ca="1">IFERROR(INDEX(Index_sequences[i7 Bases for Sample Sheet],MATCH(E62,Index_sequences[i7 Index Name],0)),"")</f>
        <v/>
      </c>
      <c r="G62" s="51" t="str">
        <f ca="1">IFERROR(INDEX('TSO500 Script'!$BY$2:$BY$97,MATCH(B62,'TSO500 Script'!$BT$2:$BT$97,0)),"")</f>
        <v/>
      </c>
      <c r="H62" t="str">
        <f ca="1">IFERROR(IF('TSO500 Booking'!$A$108="v2",INDEX(Index_sequences[i5 Bases for Sample Sheet NovaSeq 6000 with v1.0 reagent kits, MiSeq, HiSeq 2000/2500, NextSeq 2000 (Sample Sheet v2)],MATCH(G62,Index_sequences[i5 Index Name],0)),IF('TSO500 Booking'!$A$108="v1",INDEX(Index_sequences[i5 Bases for Sample Sheet iSeq, NovaSeq 6000 with v1.5 reagent kits, MiniSeq, NextSeq 500/550, HiSeq 3000/4000/X, NextSeq 2000 (Sample Sheet v1)],MATCH(G62,Index_sequences[i5 Index Name],0)),"")),"")</f>
        <v/>
      </c>
      <c r="I62" s="51"/>
      <c r="J62" s="51" t="str">
        <f t="shared" ca="1" si="0"/>
        <v/>
      </c>
    </row>
    <row r="63" spans="1:10" x14ac:dyDescent="0.25">
      <c r="A63" t="str">
        <f t="shared" ca="1" si="1"/>
        <v/>
      </c>
      <c r="B63" s="51" t="str">
        <f ca="1">IFERROR(INDEX('TSO500 Script'!$BT$2:$BT$97,MATCH('TSO500 Script'!AA44,'TSO500 Script'!$C$2:$C$97,0)),"")</f>
        <v/>
      </c>
      <c r="C63" s="51" t="str">
        <f ca="1">IFERROR(INDEX('TSO500 Booking'!$I$9:$I$104,MATCH('TSO500 Script'!AA44,'TSO500 Booking'!$J$9:$J$104,0)),"")</f>
        <v/>
      </c>
      <c r="D63" s="51" t="str">
        <f ca="1">IF(A63="","",INDEX('TSO500 Script'!$G$2:$G$97,MATCH('TSO500 Script'!AA44,'TSO500 Script'!$C$2:$C$97,0)))</f>
        <v/>
      </c>
      <c r="E63" t="str">
        <f ca="1">IFERROR(INDEX('TSO500 Script'!$BW$2:$BW$97,MATCH(B63,'TSO500 Script'!$BT$2:$BT$97,0)),"")</f>
        <v/>
      </c>
      <c r="F63" t="str">
        <f ca="1">IFERROR(INDEX(Index_sequences[i7 Bases for Sample Sheet],MATCH(E63,Index_sequences[i7 Index Name],0)),"")</f>
        <v/>
      </c>
      <c r="G63" s="51" t="str">
        <f ca="1">IFERROR(INDEX('TSO500 Script'!$BY$2:$BY$97,MATCH(B63,'TSO500 Script'!$BT$2:$BT$97,0)),"")</f>
        <v/>
      </c>
      <c r="H63" t="str">
        <f ca="1">IFERROR(IF('TSO500 Booking'!$A$108="v2",INDEX(Index_sequences[i5 Bases for Sample Sheet NovaSeq 6000 with v1.0 reagent kits, MiSeq, HiSeq 2000/2500, NextSeq 2000 (Sample Sheet v2)],MATCH(G63,Index_sequences[i5 Index Name],0)),IF('TSO500 Booking'!$A$108="v1",INDEX(Index_sequences[i5 Bases for Sample Sheet iSeq, NovaSeq 6000 with v1.5 reagent kits, MiniSeq, NextSeq 500/550, HiSeq 3000/4000/X, NextSeq 2000 (Sample Sheet v1)],MATCH(G63,Index_sequences[i5 Index Name],0)),"")),"")</f>
        <v/>
      </c>
      <c r="I63" s="51"/>
      <c r="J63" s="51" t="str">
        <f t="shared" ca="1" si="0"/>
        <v/>
      </c>
    </row>
    <row r="64" spans="1:10" x14ac:dyDescent="0.25">
      <c r="A64" t="str">
        <f t="shared" ca="1" si="1"/>
        <v/>
      </c>
      <c r="B64" s="51" t="str">
        <f ca="1">IFERROR(INDEX('TSO500 Script'!$BT$2:$BT$97,MATCH('TSO500 Script'!AA45,'TSO500 Script'!$C$2:$C$97,0)),"")</f>
        <v/>
      </c>
      <c r="C64" s="51" t="str">
        <f ca="1">IFERROR(INDEX('TSO500 Booking'!$I$9:$I$104,MATCH('TSO500 Script'!AA45,'TSO500 Booking'!$J$9:$J$104,0)),"")</f>
        <v/>
      </c>
      <c r="D64" s="51" t="str">
        <f ca="1">IF(A64="","",INDEX('TSO500 Script'!$G$2:$G$97,MATCH('TSO500 Script'!AA45,'TSO500 Script'!$C$2:$C$97,0)))</f>
        <v/>
      </c>
      <c r="E64" t="str">
        <f ca="1">IFERROR(INDEX('TSO500 Script'!$BW$2:$BW$97,MATCH(B64,'TSO500 Script'!$BT$2:$BT$97,0)),"")</f>
        <v/>
      </c>
      <c r="F64" t="str">
        <f ca="1">IFERROR(INDEX(Index_sequences[i7 Bases for Sample Sheet],MATCH(E64,Index_sequences[i7 Index Name],0)),"")</f>
        <v/>
      </c>
      <c r="G64" s="51" t="str">
        <f ca="1">IFERROR(INDEX('TSO500 Script'!$BY$2:$BY$97,MATCH(B64,'TSO500 Script'!$BT$2:$BT$97,0)),"")</f>
        <v/>
      </c>
      <c r="H64" t="str">
        <f ca="1">IFERROR(IF('TSO500 Booking'!$A$108="v2",INDEX(Index_sequences[i5 Bases for Sample Sheet NovaSeq 6000 with v1.0 reagent kits, MiSeq, HiSeq 2000/2500, NextSeq 2000 (Sample Sheet v2)],MATCH(G64,Index_sequences[i5 Index Name],0)),IF('TSO500 Booking'!$A$108="v1",INDEX(Index_sequences[i5 Bases for Sample Sheet iSeq, NovaSeq 6000 with v1.5 reagent kits, MiniSeq, NextSeq 500/550, HiSeq 3000/4000/X, NextSeq 2000 (Sample Sheet v1)],MATCH(G64,Index_sequences[i5 Index Name],0)),"")),"")</f>
        <v/>
      </c>
      <c r="I64" s="51"/>
      <c r="J64" s="51" t="str">
        <f t="shared" ca="1" si="0"/>
        <v/>
      </c>
    </row>
    <row r="65" spans="1:10" x14ac:dyDescent="0.25">
      <c r="A65" t="str">
        <f t="shared" ca="1" si="1"/>
        <v/>
      </c>
      <c r="B65" s="51" t="str">
        <f ca="1">IFERROR(INDEX('TSO500 Script'!$BT$2:$BT$97,MATCH('TSO500 Script'!AA46,'TSO500 Script'!$C$2:$C$97,0)),"")</f>
        <v/>
      </c>
      <c r="C65" s="51" t="str">
        <f ca="1">IFERROR(INDEX('TSO500 Booking'!$I$9:$I$104,MATCH('TSO500 Script'!AA46,'TSO500 Booking'!$J$9:$J$104,0)),"")</f>
        <v/>
      </c>
      <c r="D65" s="51" t="str">
        <f ca="1">IF(A65="","",INDEX('TSO500 Script'!$G$2:$G$97,MATCH('TSO500 Script'!AA46,'TSO500 Script'!$C$2:$C$97,0)))</f>
        <v/>
      </c>
      <c r="E65" t="str">
        <f ca="1">IFERROR(INDEX('TSO500 Script'!$BW$2:$BW$97,MATCH(B65,'TSO500 Script'!$BT$2:$BT$97,0)),"")</f>
        <v/>
      </c>
      <c r="F65" t="str">
        <f ca="1">IFERROR(INDEX(Index_sequences[i7 Bases for Sample Sheet],MATCH(E65,Index_sequences[i7 Index Name],0)),"")</f>
        <v/>
      </c>
      <c r="G65" s="51" t="str">
        <f ca="1">IFERROR(INDEX('TSO500 Script'!$BY$2:$BY$97,MATCH(B65,'TSO500 Script'!$BT$2:$BT$97,0)),"")</f>
        <v/>
      </c>
      <c r="H65" t="str">
        <f ca="1">IFERROR(IF('TSO500 Booking'!$A$108="v2",INDEX(Index_sequences[i5 Bases for Sample Sheet NovaSeq 6000 with v1.0 reagent kits, MiSeq, HiSeq 2000/2500, NextSeq 2000 (Sample Sheet v2)],MATCH(G65,Index_sequences[i5 Index Name],0)),IF('TSO500 Booking'!$A$108="v1",INDEX(Index_sequences[i5 Bases for Sample Sheet iSeq, NovaSeq 6000 with v1.5 reagent kits, MiniSeq, NextSeq 500/550, HiSeq 3000/4000/X, NextSeq 2000 (Sample Sheet v1)],MATCH(G65,Index_sequences[i5 Index Name],0)),"")),"")</f>
        <v/>
      </c>
      <c r="I65" s="51"/>
      <c r="J65" s="51" t="str">
        <f t="shared" ca="1" si="0"/>
        <v/>
      </c>
    </row>
    <row r="66" spans="1:10" x14ac:dyDescent="0.25">
      <c r="A66" t="str">
        <f t="shared" ca="1" si="1"/>
        <v/>
      </c>
      <c r="B66" s="51" t="str">
        <f ca="1">IFERROR(INDEX('TSO500 Script'!$BT$2:$BT$97,MATCH('TSO500 Script'!AA47,'TSO500 Script'!$C$2:$C$97,0)),"")</f>
        <v/>
      </c>
      <c r="C66" s="51" t="str">
        <f ca="1">IFERROR(INDEX('TSO500 Booking'!$I$9:$I$104,MATCH('TSO500 Script'!AA47,'TSO500 Booking'!$J$9:$J$104,0)),"")</f>
        <v/>
      </c>
      <c r="D66" s="51" t="str">
        <f ca="1">IF(A66="","",INDEX('TSO500 Script'!$G$2:$G$97,MATCH('TSO500 Script'!AA47,'TSO500 Script'!$C$2:$C$97,0)))</f>
        <v/>
      </c>
      <c r="E66" t="str">
        <f ca="1">IFERROR(INDEX('TSO500 Script'!$BW$2:$BW$97,MATCH(B66,'TSO500 Script'!$BT$2:$BT$97,0)),"")</f>
        <v/>
      </c>
      <c r="F66" t="str">
        <f ca="1">IFERROR(INDEX(Index_sequences[i7 Bases for Sample Sheet],MATCH(E66,Index_sequences[i7 Index Name],0)),"")</f>
        <v/>
      </c>
      <c r="G66" s="51" t="str">
        <f ca="1">IFERROR(INDEX('TSO500 Script'!$BY$2:$BY$97,MATCH(B66,'TSO500 Script'!$BT$2:$BT$97,0)),"")</f>
        <v/>
      </c>
      <c r="H66" t="str">
        <f ca="1">IFERROR(IF('TSO500 Booking'!$A$108="v2",INDEX(Index_sequences[i5 Bases for Sample Sheet NovaSeq 6000 with v1.0 reagent kits, MiSeq, HiSeq 2000/2500, NextSeq 2000 (Sample Sheet v2)],MATCH(G66,Index_sequences[i5 Index Name],0)),IF('TSO500 Booking'!$A$108="v1",INDEX(Index_sequences[i5 Bases for Sample Sheet iSeq, NovaSeq 6000 with v1.5 reagent kits, MiniSeq, NextSeq 500/550, HiSeq 3000/4000/X, NextSeq 2000 (Sample Sheet v1)],MATCH(G66,Index_sequences[i5 Index Name],0)),"")),"")</f>
        <v/>
      </c>
      <c r="I66" s="51"/>
      <c r="J66" s="51" t="str">
        <f t="shared" ca="1" si="0"/>
        <v/>
      </c>
    </row>
    <row r="67" spans="1:10" x14ac:dyDescent="0.25">
      <c r="A67" t="str">
        <f t="shared" ca="1" si="1"/>
        <v/>
      </c>
      <c r="B67" s="51" t="str">
        <f ca="1">IFERROR(INDEX('TSO500 Script'!$BT$2:$BT$97,MATCH('TSO500 Script'!AA48,'TSO500 Script'!$C$2:$C$97,0)),"")</f>
        <v/>
      </c>
      <c r="C67" s="51" t="str">
        <f ca="1">IFERROR(INDEX('TSO500 Booking'!$I$9:$I$104,MATCH('TSO500 Script'!AA48,'TSO500 Booking'!$J$9:$J$104,0)),"")</f>
        <v/>
      </c>
      <c r="D67" s="51" t="str">
        <f ca="1">IF(A67="","",INDEX('TSO500 Script'!$G$2:$G$97,MATCH('TSO500 Script'!AA48,'TSO500 Script'!$C$2:$C$97,0)))</f>
        <v/>
      </c>
      <c r="E67" t="str">
        <f ca="1">IFERROR(INDEX('TSO500 Script'!$BW$2:$BW$97,MATCH(B67,'TSO500 Script'!$BT$2:$BT$97,0)),"")</f>
        <v/>
      </c>
      <c r="F67" t="str">
        <f ca="1">IFERROR(INDEX(Index_sequences[i7 Bases for Sample Sheet],MATCH(E67,Index_sequences[i7 Index Name],0)),"")</f>
        <v/>
      </c>
      <c r="G67" s="51" t="str">
        <f ca="1">IFERROR(INDEX('TSO500 Script'!$BY$2:$BY$97,MATCH(B67,'TSO500 Script'!$BT$2:$BT$97,0)),"")</f>
        <v/>
      </c>
      <c r="H67" t="str">
        <f ca="1">IFERROR(IF('TSO500 Booking'!$A$108="v2",INDEX(Index_sequences[i5 Bases for Sample Sheet NovaSeq 6000 with v1.0 reagent kits, MiSeq, HiSeq 2000/2500, NextSeq 2000 (Sample Sheet v2)],MATCH(G67,Index_sequences[i5 Index Name],0)),IF('TSO500 Booking'!$A$108="v1",INDEX(Index_sequences[i5 Bases for Sample Sheet iSeq, NovaSeq 6000 with v1.5 reagent kits, MiniSeq, NextSeq 500/550, HiSeq 3000/4000/X, NextSeq 2000 (Sample Sheet v1)],MATCH(G67,Index_sequences[i5 Index Name],0)),"")),"")</f>
        <v/>
      </c>
      <c r="I67" s="51"/>
      <c r="J67" s="51" t="str">
        <f t="shared" ca="1" si="0"/>
        <v/>
      </c>
    </row>
    <row r="68" spans="1:10" x14ac:dyDescent="0.25">
      <c r="A68" t="str">
        <f t="shared" ca="1" si="1"/>
        <v/>
      </c>
      <c r="B68" s="51" t="str">
        <f ca="1">IFERROR(INDEX('TSO500 Script'!$BT$2:$BT$97,MATCH('TSO500 Script'!AA49,'TSO500 Script'!$C$2:$C$97,0)),"")</f>
        <v/>
      </c>
      <c r="C68" s="51" t="str">
        <f ca="1">IFERROR(INDEX('TSO500 Booking'!$I$9:$I$104,MATCH('TSO500 Script'!AA49,'TSO500 Booking'!$J$9:$J$104,0)),"")</f>
        <v/>
      </c>
      <c r="D68" s="51" t="str">
        <f ca="1">IF(A68="","",INDEX('TSO500 Script'!$G$2:$G$97,MATCH('TSO500 Script'!AA49,'TSO500 Script'!$C$2:$C$97,0)))</f>
        <v/>
      </c>
      <c r="E68" t="str">
        <f ca="1">IFERROR(INDEX('TSO500 Script'!$BW$2:$BW$97,MATCH(B68,'TSO500 Script'!$BT$2:$BT$97,0)),"")</f>
        <v/>
      </c>
      <c r="F68" t="str">
        <f ca="1">IFERROR(INDEX(Index_sequences[i7 Bases for Sample Sheet],MATCH(E68,Index_sequences[i7 Index Name],0)),"")</f>
        <v/>
      </c>
      <c r="G68" s="51" t="str">
        <f ca="1">IFERROR(INDEX('TSO500 Script'!$BY$2:$BY$97,MATCH(B68,'TSO500 Script'!$BT$2:$BT$97,0)),"")</f>
        <v/>
      </c>
      <c r="H68" t="str">
        <f ca="1">IFERROR(IF('TSO500 Booking'!$A$108="v2",INDEX(Index_sequences[i5 Bases for Sample Sheet NovaSeq 6000 with v1.0 reagent kits, MiSeq, HiSeq 2000/2500, NextSeq 2000 (Sample Sheet v2)],MATCH(G68,Index_sequences[i5 Index Name],0)),IF('TSO500 Booking'!$A$108="v1",INDEX(Index_sequences[i5 Bases for Sample Sheet iSeq, NovaSeq 6000 with v1.5 reagent kits, MiniSeq, NextSeq 500/550, HiSeq 3000/4000/X, NextSeq 2000 (Sample Sheet v1)],MATCH(G68,Index_sequences[i5 Index Name],0)),"")),"")</f>
        <v/>
      </c>
      <c r="I68" s="51"/>
      <c r="J68" s="51" t="str">
        <f t="shared" ca="1" si="0"/>
        <v/>
      </c>
    </row>
    <row r="69" spans="1:10" x14ac:dyDescent="0.25">
      <c r="A69" t="str">
        <f t="shared" ca="1" si="1"/>
        <v/>
      </c>
      <c r="B69" s="51" t="str">
        <f ca="1">IFERROR(INDEX('TSO500 Script'!$BT$2:$BT$97,MATCH('TSO500 Script'!AA50,'TSO500 Script'!$C$2:$C$97,0)),"")</f>
        <v/>
      </c>
      <c r="C69" s="51" t="str">
        <f ca="1">IFERROR(INDEX('TSO500 Booking'!$I$9:$I$104,MATCH('TSO500 Script'!AA50,'TSO500 Booking'!$J$9:$J$104,0)),"")</f>
        <v/>
      </c>
      <c r="D69" s="51" t="str">
        <f ca="1">IF(A69="","",INDEX('TSO500 Script'!$G$2:$G$97,MATCH('TSO500 Script'!AA50,'TSO500 Script'!$C$2:$C$97,0)))</f>
        <v/>
      </c>
      <c r="E69" t="str">
        <f ca="1">IFERROR(INDEX('TSO500 Script'!$BW$2:$BW$97,MATCH(B69,'TSO500 Script'!$BT$2:$BT$97,0)),"")</f>
        <v/>
      </c>
      <c r="F69" t="str">
        <f ca="1">IFERROR(INDEX(Index_sequences[i7 Bases for Sample Sheet],MATCH(E69,Index_sequences[i7 Index Name],0)),"")</f>
        <v/>
      </c>
      <c r="G69" s="51" t="str">
        <f ca="1">IFERROR(INDEX('TSO500 Script'!$BY$2:$BY$97,MATCH(B69,'TSO500 Script'!$BT$2:$BT$97,0)),"")</f>
        <v/>
      </c>
      <c r="H69" t="str">
        <f ca="1">IFERROR(IF('TSO500 Booking'!$A$108="v2",INDEX(Index_sequences[i5 Bases for Sample Sheet NovaSeq 6000 with v1.0 reagent kits, MiSeq, HiSeq 2000/2500, NextSeq 2000 (Sample Sheet v2)],MATCH(G69,Index_sequences[i5 Index Name],0)),IF('TSO500 Booking'!$A$108="v1",INDEX(Index_sequences[i5 Bases for Sample Sheet iSeq, NovaSeq 6000 with v1.5 reagent kits, MiniSeq, NextSeq 500/550, HiSeq 3000/4000/X, NextSeq 2000 (Sample Sheet v1)],MATCH(G69,Index_sequences[i5 Index Name],0)),"")),"")</f>
        <v/>
      </c>
      <c r="I69" s="51"/>
      <c r="J69" s="51" t="str">
        <f t="shared" ca="1" si="0"/>
        <v/>
      </c>
    </row>
    <row r="70" spans="1:10" x14ac:dyDescent="0.25">
      <c r="A70" t="str">
        <f t="shared" ca="1" si="1"/>
        <v/>
      </c>
      <c r="B70" s="51" t="str">
        <f ca="1">IFERROR(INDEX('TSO500 Script'!$BT$2:$BT$97,MATCH('TSO500 Script'!AA51,'TSO500 Script'!$C$2:$C$97,0)),"")</f>
        <v/>
      </c>
      <c r="C70" s="51" t="str">
        <f ca="1">IFERROR(INDEX('TSO500 Booking'!$I$9:$I$104,MATCH('TSO500 Script'!AA51,'TSO500 Booking'!$J$9:$J$104,0)),"")</f>
        <v/>
      </c>
      <c r="D70" s="51" t="str">
        <f ca="1">IF(A70="","",INDEX('TSO500 Script'!$G$2:$G$97,MATCH('TSO500 Script'!AA51,'TSO500 Script'!$C$2:$C$97,0)))</f>
        <v/>
      </c>
      <c r="E70" t="str">
        <f ca="1">IFERROR(INDEX('TSO500 Script'!$BW$2:$BW$97,MATCH(B70,'TSO500 Script'!$BT$2:$BT$97,0)),"")</f>
        <v/>
      </c>
      <c r="F70" t="str">
        <f ca="1">IFERROR(INDEX(Index_sequences[i7 Bases for Sample Sheet],MATCH(E70,Index_sequences[i7 Index Name],0)),"")</f>
        <v/>
      </c>
      <c r="G70" s="51" t="str">
        <f ca="1">IFERROR(INDEX('TSO500 Script'!$BY$2:$BY$97,MATCH(B70,'TSO500 Script'!$BT$2:$BT$97,0)),"")</f>
        <v/>
      </c>
      <c r="H70" t="str">
        <f ca="1">IFERROR(IF('TSO500 Booking'!$A$108="v2",INDEX(Index_sequences[i5 Bases for Sample Sheet NovaSeq 6000 with v1.0 reagent kits, MiSeq, HiSeq 2000/2500, NextSeq 2000 (Sample Sheet v2)],MATCH(G70,Index_sequences[i5 Index Name],0)),IF('TSO500 Booking'!$A$108="v1",INDEX(Index_sequences[i5 Bases for Sample Sheet iSeq, NovaSeq 6000 with v1.5 reagent kits, MiniSeq, NextSeq 500/550, HiSeq 3000/4000/X, NextSeq 2000 (Sample Sheet v1)],MATCH(G70,Index_sequences[i5 Index Name],0)),"")),"")</f>
        <v/>
      </c>
      <c r="I70" s="51"/>
      <c r="J70" s="51" t="str">
        <f t="shared" ca="1" si="0"/>
        <v/>
      </c>
    </row>
    <row r="71" spans="1:10" x14ac:dyDescent="0.25">
      <c r="A71" t="str">
        <f t="shared" ca="1" si="1"/>
        <v/>
      </c>
      <c r="B71" s="51" t="str">
        <f ca="1">IFERROR(INDEX('TSO500 Script'!$BT$2:$BT$97,MATCH('TSO500 Script'!AA52,'TSO500 Script'!$C$2:$C$97,0)),"")</f>
        <v/>
      </c>
      <c r="C71" s="51" t="str">
        <f ca="1">IFERROR(INDEX('TSO500 Booking'!$I$9:$I$104,MATCH('TSO500 Script'!AA52,'TSO500 Booking'!$J$9:$J$104,0)),"")</f>
        <v/>
      </c>
      <c r="D71" s="51" t="str">
        <f ca="1">IF(A71="","",INDEX('TSO500 Script'!$G$2:$G$97,MATCH('TSO500 Script'!AA52,'TSO500 Script'!$C$2:$C$97,0)))</f>
        <v/>
      </c>
      <c r="E71" t="str">
        <f ca="1">IFERROR(INDEX('TSO500 Script'!$BW$2:$BW$97,MATCH(B71,'TSO500 Script'!$BT$2:$BT$97,0)),"")</f>
        <v/>
      </c>
      <c r="F71" t="str">
        <f ca="1">IFERROR(INDEX(Index_sequences[i7 Bases for Sample Sheet],MATCH(E71,Index_sequences[i7 Index Name],0)),"")</f>
        <v/>
      </c>
      <c r="G71" s="51" t="str">
        <f ca="1">IFERROR(INDEX('TSO500 Script'!$BY$2:$BY$97,MATCH(B71,'TSO500 Script'!$BT$2:$BT$97,0)),"")</f>
        <v/>
      </c>
      <c r="H71" t="str">
        <f ca="1">IFERROR(IF('TSO500 Booking'!$A$108="v2",INDEX(Index_sequences[i5 Bases for Sample Sheet NovaSeq 6000 with v1.0 reagent kits, MiSeq, HiSeq 2000/2500, NextSeq 2000 (Sample Sheet v2)],MATCH(G71,Index_sequences[i5 Index Name],0)),IF('TSO500 Booking'!$A$108="v1",INDEX(Index_sequences[i5 Bases for Sample Sheet iSeq, NovaSeq 6000 with v1.5 reagent kits, MiniSeq, NextSeq 500/550, HiSeq 3000/4000/X, NextSeq 2000 (Sample Sheet v1)],MATCH(G71,Index_sequences[i5 Index Name],0)),"")),"")</f>
        <v/>
      </c>
      <c r="I71" s="51"/>
      <c r="J71" s="51" t="str">
        <f t="shared" ca="1" si="0"/>
        <v/>
      </c>
    </row>
    <row r="72" spans="1:10" x14ac:dyDescent="0.25">
      <c r="A72" t="str">
        <f t="shared" ca="1" si="1"/>
        <v/>
      </c>
      <c r="B72" s="51" t="str">
        <f ca="1">IFERROR(INDEX('TSO500 Script'!$BT$2:$BT$97,MATCH('TSO500 Script'!AA53,'TSO500 Script'!$C$2:$C$97,0)),"")</f>
        <v/>
      </c>
      <c r="C72" s="51" t="str">
        <f ca="1">IFERROR(INDEX('TSO500 Booking'!$I$9:$I$104,MATCH('TSO500 Script'!AA53,'TSO500 Booking'!$J$9:$J$104,0)),"")</f>
        <v/>
      </c>
      <c r="D72" s="51" t="str">
        <f ca="1">IF(A72="","",INDEX('TSO500 Script'!$G$2:$G$97,MATCH('TSO500 Script'!AA53,'TSO500 Script'!$C$2:$C$97,0)))</f>
        <v/>
      </c>
      <c r="E72" t="str">
        <f ca="1">IFERROR(INDEX('TSO500 Script'!$BW$2:$BW$97,MATCH(B72,'TSO500 Script'!$BT$2:$BT$97,0)),"")</f>
        <v/>
      </c>
      <c r="F72" t="str">
        <f ca="1">IFERROR(INDEX(Index_sequences[i7 Bases for Sample Sheet],MATCH(E72,Index_sequences[i7 Index Name],0)),"")</f>
        <v/>
      </c>
      <c r="G72" s="51" t="str">
        <f ca="1">IFERROR(INDEX('TSO500 Script'!$BY$2:$BY$97,MATCH(B72,'TSO500 Script'!$BT$2:$BT$97,0)),"")</f>
        <v/>
      </c>
      <c r="H72" t="str">
        <f ca="1">IFERROR(IF('TSO500 Booking'!$A$108="v2",INDEX(Index_sequences[i5 Bases for Sample Sheet NovaSeq 6000 with v1.0 reagent kits, MiSeq, HiSeq 2000/2500, NextSeq 2000 (Sample Sheet v2)],MATCH(G72,Index_sequences[i5 Index Name],0)),IF('TSO500 Booking'!$A$108="v1",INDEX(Index_sequences[i5 Bases for Sample Sheet iSeq, NovaSeq 6000 with v1.5 reagent kits, MiniSeq, NextSeq 500/550, HiSeq 3000/4000/X, NextSeq 2000 (Sample Sheet v1)],MATCH(G72,Index_sequences[i5 Index Name],0)),"")),"")</f>
        <v/>
      </c>
      <c r="I72" s="51"/>
      <c r="J72" s="51" t="str">
        <f t="shared" ca="1" si="0"/>
        <v/>
      </c>
    </row>
    <row r="73" spans="1:10" x14ac:dyDescent="0.25">
      <c r="A73" t="str">
        <f t="shared" ca="1" si="1"/>
        <v/>
      </c>
      <c r="B73" s="51" t="str">
        <f ca="1">IFERROR(INDEX('TSO500 Script'!$BT$2:$BT$97,MATCH('TSO500 Script'!AA54,'TSO500 Script'!$C$2:$C$97,0)),"")</f>
        <v/>
      </c>
      <c r="C73" s="51" t="str">
        <f ca="1">IFERROR(INDEX('TSO500 Booking'!$I$9:$I$104,MATCH('TSO500 Script'!AA54,'TSO500 Booking'!$J$9:$J$104,0)),"")</f>
        <v/>
      </c>
      <c r="D73" s="51" t="str">
        <f ca="1">IF(A73="","",INDEX('TSO500 Script'!$G$2:$G$97,MATCH('TSO500 Script'!AA54,'TSO500 Script'!$C$2:$C$97,0)))</f>
        <v/>
      </c>
      <c r="E73" t="str">
        <f ca="1">IFERROR(INDEX('TSO500 Script'!$BW$2:$BW$97,MATCH(B73,'TSO500 Script'!$BT$2:$BT$97,0)),"")</f>
        <v/>
      </c>
      <c r="F73" t="str">
        <f ca="1">IFERROR(INDEX(Index_sequences[i7 Bases for Sample Sheet],MATCH(E73,Index_sequences[i7 Index Name],0)),"")</f>
        <v/>
      </c>
      <c r="G73" s="51" t="str">
        <f ca="1">IFERROR(INDEX('TSO500 Script'!$BY$2:$BY$97,MATCH(B73,'TSO500 Script'!$BT$2:$BT$97,0)),"")</f>
        <v/>
      </c>
      <c r="H73" t="str">
        <f ca="1">IFERROR(IF('TSO500 Booking'!$A$108="v2",INDEX(Index_sequences[i5 Bases for Sample Sheet NovaSeq 6000 with v1.0 reagent kits, MiSeq, HiSeq 2000/2500, NextSeq 2000 (Sample Sheet v2)],MATCH(G73,Index_sequences[i5 Index Name],0)),IF('TSO500 Booking'!$A$108="v1",INDEX(Index_sequences[i5 Bases for Sample Sheet iSeq, NovaSeq 6000 with v1.5 reagent kits, MiniSeq, NextSeq 500/550, HiSeq 3000/4000/X, NextSeq 2000 (Sample Sheet v1)],MATCH(G73,Index_sequences[i5 Index Name],0)),"")),"")</f>
        <v/>
      </c>
      <c r="I73" s="51"/>
      <c r="J73" s="51" t="str">
        <f t="shared" ca="1" si="0"/>
        <v/>
      </c>
    </row>
    <row r="74" spans="1:10" x14ac:dyDescent="0.25">
      <c r="A74" t="str">
        <f t="shared" ca="1" si="1"/>
        <v/>
      </c>
      <c r="B74" s="51" t="str">
        <f ca="1">IFERROR(INDEX('TSO500 Script'!$BT$2:$BT$97,MATCH('TSO500 Script'!AA55,'TSO500 Script'!$C$2:$C$97,0)),"")</f>
        <v/>
      </c>
      <c r="C74" s="51" t="str">
        <f ca="1">IFERROR(INDEX('TSO500 Booking'!$I$9:$I$104,MATCH('TSO500 Script'!AA55,'TSO500 Booking'!$J$9:$J$104,0)),"")</f>
        <v/>
      </c>
      <c r="D74" s="51" t="str">
        <f ca="1">IF(A74="","",INDEX('TSO500 Script'!$G$2:$G$97,MATCH('TSO500 Script'!AA55,'TSO500 Script'!$C$2:$C$97,0)))</f>
        <v/>
      </c>
      <c r="E74" t="str">
        <f ca="1">IFERROR(INDEX('TSO500 Script'!$BW$2:$BW$97,MATCH(B74,'TSO500 Script'!$BT$2:$BT$97,0)),"")</f>
        <v/>
      </c>
      <c r="F74" t="str">
        <f ca="1">IFERROR(INDEX(Index_sequences[i7 Bases for Sample Sheet],MATCH(E74,Index_sequences[i7 Index Name],0)),"")</f>
        <v/>
      </c>
      <c r="G74" s="51" t="str">
        <f ca="1">IFERROR(INDEX('TSO500 Script'!$BY$2:$BY$97,MATCH(B74,'TSO500 Script'!$BT$2:$BT$97,0)),"")</f>
        <v/>
      </c>
      <c r="H74" t="str">
        <f ca="1">IFERROR(IF('TSO500 Booking'!$A$108="v2",INDEX(Index_sequences[i5 Bases for Sample Sheet NovaSeq 6000 with v1.0 reagent kits, MiSeq, HiSeq 2000/2500, NextSeq 2000 (Sample Sheet v2)],MATCH(G74,Index_sequences[i5 Index Name],0)),IF('TSO500 Booking'!$A$108="v1",INDEX(Index_sequences[i5 Bases for Sample Sheet iSeq, NovaSeq 6000 with v1.5 reagent kits, MiniSeq, NextSeq 500/550, HiSeq 3000/4000/X, NextSeq 2000 (Sample Sheet v1)],MATCH(G74,Index_sequences[i5 Index Name],0)),"")),"")</f>
        <v/>
      </c>
      <c r="I74" s="51"/>
      <c r="J74" s="51" t="str">
        <f t="shared" ca="1" si="0"/>
        <v/>
      </c>
    </row>
    <row r="75" spans="1:10" x14ac:dyDescent="0.25">
      <c r="A75" t="str">
        <f t="shared" ca="1" si="1"/>
        <v/>
      </c>
      <c r="B75" s="51" t="str">
        <f ca="1">IFERROR(INDEX('TSO500 Script'!$BT$2:$BT$97,MATCH('TSO500 Script'!AA56,'TSO500 Script'!$C$2:$C$97,0)),"")</f>
        <v/>
      </c>
      <c r="C75" s="51" t="str">
        <f ca="1">IFERROR(INDEX('TSO500 Booking'!$I$9:$I$104,MATCH('TSO500 Script'!AA56,'TSO500 Booking'!$J$9:$J$104,0)),"")</f>
        <v/>
      </c>
      <c r="D75" s="51" t="str">
        <f ca="1">IF(A75="","",INDEX('TSO500 Script'!$G$2:$G$97,MATCH('TSO500 Script'!AA56,'TSO500 Script'!$C$2:$C$97,0)))</f>
        <v/>
      </c>
      <c r="E75" t="str">
        <f ca="1">IFERROR(INDEX('TSO500 Script'!$BW$2:$BW$97,MATCH(B75,'TSO500 Script'!$BT$2:$BT$97,0)),"")</f>
        <v/>
      </c>
      <c r="F75" t="str">
        <f ca="1">IFERROR(INDEX(Index_sequences[i7 Bases for Sample Sheet],MATCH(E75,Index_sequences[i7 Index Name],0)),"")</f>
        <v/>
      </c>
      <c r="G75" s="51" t="str">
        <f ca="1">IFERROR(INDEX('TSO500 Script'!$BY$2:$BY$97,MATCH(B75,'TSO500 Script'!$BT$2:$BT$97,0)),"")</f>
        <v/>
      </c>
      <c r="H75" t="str">
        <f ca="1">IFERROR(IF('TSO500 Booking'!$A$108="v2",INDEX(Index_sequences[i5 Bases for Sample Sheet NovaSeq 6000 with v1.0 reagent kits, MiSeq, HiSeq 2000/2500, NextSeq 2000 (Sample Sheet v2)],MATCH(G75,Index_sequences[i5 Index Name],0)),IF('TSO500 Booking'!$A$108="v1",INDEX(Index_sequences[i5 Bases for Sample Sheet iSeq, NovaSeq 6000 with v1.5 reagent kits, MiniSeq, NextSeq 500/550, HiSeq 3000/4000/X, NextSeq 2000 (Sample Sheet v1)],MATCH(G75,Index_sequences[i5 Index Name],0)),"")),"")</f>
        <v/>
      </c>
      <c r="I75" s="51"/>
      <c r="J75" s="51" t="str">
        <f t="shared" ca="1" si="0"/>
        <v/>
      </c>
    </row>
    <row r="76" spans="1:10" x14ac:dyDescent="0.25">
      <c r="A76" t="str">
        <f t="shared" ca="1" si="1"/>
        <v/>
      </c>
      <c r="B76" s="51" t="str">
        <f ca="1">IFERROR(INDEX('TSO500 Script'!$BT$2:$BT$97,MATCH('TSO500 Script'!AA57,'TSO500 Script'!$C$2:$C$97,0)),"")</f>
        <v/>
      </c>
      <c r="C76" s="51" t="str">
        <f ca="1">IFERROR(INDEX('TSO500 Booking'!$I$9:$I$104,MATCH('TSO500 Script'!AA57,'TSO500 Booking'!$J$9:$J$104,0)),"")</f>
        <v/>
      </c>
      <c r="D76" s="51" t="str">
        <f ca="1">IF(A76="","",INDEX('TSO500 Script'!$G$2:$G$97,MATCH('TSO500 Script'!AA57,'TSO500 Script'!$C$2:$C$97,0)))</f>
        <v/>
      </c>
      <c r="E76" t="str">
        <f ca="1">IFERROR(INDEX('TSO500 Script'!$BW$2:$BW$97,MATCH(B76,'TSO500 Script'!$BT$2:$BT$97,0)),"")</f>
        <v/>
      </c>
      <c r="F76" t="str">
        <f ca="1">IFERROR(INDEX(Index_sequences[i7 Bases for Sample Sheet],MATCH(E76,Index_sequences[i7 Index Name],0)),"")</f>
        <v/>
      </c>
      <c r="G76" s="51" t="str">
        <f ca="1">IFERROR(INDEX('TSO500 Script'!$BY$2:$BY$97,MATCH(B76,'TSO500 Script'!$BT$2:$BT$97,0)),"")</f>
        <v/>
      </c>
      <c r="H76" t="str">
        <f ca="1">IFERROR(IF('TSO500 Booking'!$A$108="v2",INDEX(Index_sequences[i5 Bases for Sample Sheet NovaSeq 6000 with v1.0 reagent kits, MiSeq, HiSeq 2000/2500, NextSeq 2000 (Sample Sheet v2)],MATCH(G76,Index_sequences[i5 Index Name],0)),IF('TSO500 Booking'!$A$108="v1",INDEX(Index_sequences[i5 Bases for Sample Sheet iSeq, NovaSeq 6000 with v1.5 reagent kits, MiniSeq, NextSeq 500/550, HiSeq 3000/4000/X, NextSeq 2000 (Sample Sheet v1)],MATCH(G76,Index_sequences[i5 Index Name],0)),"")),"")</f>
        <v/>
      </c>
      <c r="I76" s="51"/>
      <c r="J76" s="51" t="str">
        <f t="shared" ca="1" si="0"/>
        <v/>
      </c>
    </row>
    <row r="77" spans="1:10" x14ac:dyDescent="0.25">
      <c r="A77" t="str">
        <f t="shared" ca="1" si="1"/>
        <v/>
      </c>
      <c r="B77" s="51" t="str">
        <f ca="1">IFERROR(INDEX('TSO500 Script'!$BT$2:$BT$97,MATCH('TSO500 Script'!AA58,'TSO500 Script'!$C$2:$C$97,0)),"")</f>
        <v/>
      </c>
      <c r="C77" s="51" t="str">
        <f ca="1">IFERROR(INDEX('TSO500 Booking'!$I$9:$I$104,MATCH('TSO500 Script'!AA58,'TSO500 Booking'!$J$9:$J$104,0)),"")</f>
        <v/>
      </c>
      <c r="D77" s="51" t="str">
        <f ca="1">IF(A77="","",INDEX('TSO500 Script'!$G$2:$G$97,MATCH('TSO500 Script'!AA58,'TSO500 Script'!$C$2:$C$97,0)))</f>
        <v/>
      </c>
      <c r="E77" t="str">
        <f ca="1">IFERROR(INDEX('TSO500 Script'!$BW$2:$BW$97,MATCH(B77,'TSO500 Script'!$BT$2:$BT$97,0)),"")</f>
        <v/>
      </c>
      <c r="F77" t="str">
        <f ca="1">IFERROR(INDEX(Index_sequences[i7 Bases for Sample Sheet],MATCH(E77,Index_sequences[i7 Index Name],0)),"")</f>
        <v/>
      </c>
      <c r="G77" s="51" t="str">
        <f ca="1">IFERROR(INDEX('TSO500 Script'!$BY$2:$BY$97,MATCH(B77,'TSO500 Script'!$BT$2:$BT$97,0)),"")</f>
        <v/>
      </c>
      <c r="H77" t="str">
        <f ca="1">IFERROR(IF('TSO500 Booking'!$A$108="v2",INDEX(Index_sequences[i5 Bases for Sample Sheet NovaSeq 6000 with v1.0 reagent kits, MiSeq, HiSeq 2000/2500, NextSeq 2000 (Sample Sheet v2)],MATCH(G77,Index_sequences[i5 Index Name],0)),IF('TSO500 Booking'!$A$108="v1",INDEX(Index_sequences[i5 Bases for Sample Sheet iSeq, NovaSeq 6000 with v1.5 reagent kits, MiniSeq, NextSeq 500/550, HiSeq 3000/4000/X, NextSeq 2000 (Sample Sheet v1)],MATCH(G77,Index_sequences[i5 Index Name],0)),"")),"")</f>
        <v/>
      </c>
      <c r="I77" s="51"/>
      <c r="J77" s="51" t="str">
        <f t="shared" ca="1" si="0"/>
        <v/>
      </c>
    </row>
    <row r="78" spans="1:10" x14ac:dyDescent="0.25">
      <c r="A78" t="str">
        <f t="shared" ca="1" si="1"/>
        <v/>
      </c>
      <c r="B78" s="51" t="str">
        <f ca="1">IFERROR(INDEX('TSO500 Script'!$BT$2:$BT$97,MATCH('TSO500 Script'!AA59,'TSO500 Script'!$C$2:$C$97,0)),"")</f>
        <v/>
      </c>
      <c r="C78" s="51" t="str">
        <f ca="1">IFERROR(INDEX('TSO500 Booking'!$I$9:$I$104,MATCH('TSO500 Script'!AA59,'TSO500 Booking'!$J$9:$J$104,0)),"")</f>
        <v/>
      </c>
      <c r="D78" s="51" t="str">
        <f ca="1">IF(A78="","",INDEX('TSO500 Script'!$G$2:$G$97,MATCH('TSO500 Script'!AA59,'TSO500 Script'!$C$2:$C$97,0)))</f>
        <v/>
      </c>
      <c r="E78" t="str">
        <f ca="1">IFERROR(INDEX('TSO500 Script'!$BW$2:$BW$97,MATCH(B78,'TSO500 Script'!$BT$2:$BT$97,0)),"")</f>
        <v/>
      </c>
      <c r="F78" t="str">
        <f ca="1">IFERROR(INDEX(Index_sequences[i7 Bases for Sample Sheet],MATCH(E78,Index_sequences[i7 Index Name],0)),"")</f>
        <v/>
      </c>
      <c r="G78" s="51" t="str">
        <f ca="1">IFERROR(INDEX('TSO500 Script'!$BY$2:$BY$97,MATCH(B78,'TSO500 Script'!$BT$2:$BT$97,0)),"")</f>
        <v/>
      </c>
      <c r="H78" t="str">
        <f ca="1">IFERROR(IF('TSO500 Booking'!$A$108="v2",INDEX(Index_sequences[i5 Bases for Sample Sheet NovaSeq 6000 with v1.0 reagent kits, MiSeq, HiSeq 2000/2500, NextSeq 2000 (Sample Sheet v2)],MATCH(G78,Index_sequences[i5 Index Name],0)),IF('TSO500 Booking'!$A$108="v1",INDEX(Index_sequences[i5 Bases for Sample Sheet iSeq, NovaSeq 6000 with v1.5 reagent kits, MiniSeq, NextSeq 500/550, HiSeq 3000/4000/X, NextSeq 2000 (Sample Sheet v1)],MATCH(G78,Index_sequences[i5 Index Name],0)),"")),"")</f>
        <v/>
      </c>
      <c r="I78" s="51"/>
      <c r="J78" s="51" t="str">
        <f t="shared" ca="1" si="0"/>
        <v/>
      </c>
    </row>
    <row r="79" spans="1:10" x14ac:dyDescent="0.25">
      <c r="A79" t="str">
        <f t="shared" ca="1" si="1"/>
        <v/>
      </c>
      <c r="B79" s="51" t="str">
        <f ca="1">IFERROR(INDEX('TSO500 Script'!$BT$2:$BT$97,MATCH('TSO500 Script'!AA60,'TSO500 Script'!$C$2:$C$97,0)),"")</f>
        <v/>
      </c>
      <c r="C79" s="51" t="str">
        <f ca="1">IFERROR(INDEX('TSO500 Booking'!$I$9:$I$104,MATCH('TSO500 Script'!AA60,'TSO500 Booking'!$J$9:$J$104,0)),"")</f>
        <v/>
      </c>
      <c r="D79" s="51" t="str">
        <f ca="1">IF(A79="","",INDEX('TSO500 Script'!$G$2:$G$97,MATCH('TSO500 Script'!AA60,'TSO500 Script'!$C$2:$C$97,0)))</f>
        <v/>
      </c>
      <c r="E79" t="str">
        <f ca="1">IFERROR(INDEX('TSO500 Script'!$BW$2:$BW$97,MATCH(B79,'TSO500 Script'!$BT$2:$BT$97,0)),"")</f>
        <v/>
      </c>
      <c r="F79" t="str">
        <f ca="1">IFERROR(INDEX(Index_sequences[i7 Bases for Sample Sheet],MATCH(E79,Index_sequences[i7 Index Name],0)),"")</f>
        <v/>
      </c>
      <c r="G79" s="51" t="str">
        <f ca="1">IFERROR(INDEX('TSO500 Script'!$BY$2:$BY$97,MATCH(B79,'TSO500 Script'!$BT$2:$BT$97,0)),"")</f>
        <v/>
      </c>
      <c r="H79" t="str">
        <f ca="1">IFERROR(IF('TSO500 Booking'!$A$108="v2",INDEX(Index_sequences[i5 Bases for Sample Sheet NovaSeq 6000 with v1.0 reagent kits, MiSeq, HiSeq 2000/2500, NextSeq 2000 (Sample Sheet v2)],MATCH(G79,Index_sequences[i5 Index Name],0)),IF('TSO500 Booking'!$A$108="v1",INDEX(Index_sequences[i5 Bases for Sample Sheet iSeq, NovaSeq 6000 with v1.5 reagent kits, MiniSeq, NextSeq 500/550, HiSeq 3000/4000/X, NextSeq 2000 (Sample Sheet v1)],MATCH(G79,Index_sequences[i5 Index Name],0)),"")),"")</f>
        <v/>
      </c>
      <c r="I79" s="51"/>
      <c r="J79" s="51" t="str">
        <f t="shared" ca="1" si="0"/>
        <v/>
      </c>
    </row>
    <row r="80" spans="1:10" x14ac:dyDescent="0.25">
      <c r="A80" t="str">
        <f t="shared" ca="1" si="1"/>
        <v/>
      </c>
      <c r="B80" s="51" t="str">
        <f ca="1">IFERROR(INDEX('TSO500 Script'!$BT$2:$BT$97,MATCH('TSO500 Script'!AA61,'TSO500 Script'!$C$2:$C$97,0)),"")</f>
        <v/>
      </c>
      <c r="C80" s="51" t="str">
        <f ca="1">IFERROR(INDEX('TSO500 Booking'!$I$9:$I$104,MATCH('TSO500 Script'!AA61,'TSO500 Booking'!$J$9:$J$104,0)),"")</f>
        <v/>
      </c>
      <c r="D80" s="51" t="str">
        <f ca="1">IF(A80="","",INDEX('TSO500 Script'!$G$2:$G$97,MATCH('TSO500 Script'!AA61,'TSO500 Script'!$C$2:$C$97,0)))</f>
        <v/>
      </c>
      <c r="E80" t="str">
        <f ca="1">IFERROR(INDEX('TSO500 Script'!$BW$2:$BW$97,MATCH(B80,'TSO500 Script'!$BT$2:$BT$97,0)),"")</f>
        <v/>
      </c>
      <c r="F80" t="str">
        <f ca="1">IFERROR(INDEX(Index_sequences[i7 Bases for Sample Sheet],MATCH(E80,Index_sequences[i7 Index Name],0)),"")</f>
        <v/>
      </c>
      <c r="G80" s="51" t="str">
        <f ca="1">IFERROR(INDEX('TSO500 Script'!$BY$2:$BY$97,MATCH(B80,'TSO500 Script'!$BT$2:$BT$97,0)),"")</f>
        <v/>
      </c>
      <c r="H80" t="str">
        <f ca="1">IFERROR(IF('TSO500 Booking'!$A$108="v2",INDEX(Index_sequences[i5 Bases for Sample Sheet NovaSeq 6000 with v1.0 reagent kits, MiSeq, HiSeq 2000/2500, NextSeq 2000 (Sample Sheet v2)],MATCH(G80,Index_sequences[i5 Index Name],0)),IF('TSO500 Booking'!$A$108="v1",INDEX(Index_sequences[i5 Bases for Sample Sheet iSeq, NovaSeq 6000 with v1.5 reagent kits, MiniSeq, NextSeq 500/550, HiSeq 3000/4000/X, NextSeq 2000 (Sample Sheet v1)],MATCH(G80,Index_sequences[i5 Index Name],0)),"")),"")</f>
        <v/>
      </c>
      <c r="I80" s="51"/>
      <c r="J80" s="51" t="str">
        <f t="shared" ca="1" si="0"/>
        <v/>
      </c>
    </row>
    <row r="81" spans="1:10" x14ac:dyDescent="0.25">
      <c r="A81" t="str">
        <f t="shared" ca="1" si="1"/>
        <v/>
      </c>
      <c r="B81" s="51" t="str">
        <f ca="1">IFERROR(INDEX('TSO500 Script'!$BT$2:$BT$97,MATCH('TSO500 Script'!AA62,'TSO500 Script'!$C$2:$C$97,0)),"")</f>
        <v/>
      </c>
      <c r="C81" s="51" t="str">
        <f ca="1">IFERROR(INDEX('TSO500 Booking'!$I$9:$I$104,MATCH('TSO500 Script'!AA62,'TSO500 Booking'!$J$9:$J$104,0)),"")</f>
        <v/>
      </c>
      <c r="D81" s="51" t="str">
        <f ca="1">IF(A81="","",INDEX('TSO500 Script'!$G$2:$G$97,MATCH('TSO500 Script'!AA62,'TSO500 Script'!$C$2:$C$97,0)))</f>
        <v/>
      </c>
      <c r="E81" t="str">
        <f ca="1">IFERROR(INDEX('TSO500 Script'!$BW$2:$BW$97,MATCH(B81,'TSO500 Script'!$BT$2:$BT$97,0)),"")</f>
        <v/>
      </c>
      <c r="F81" t="str">
        <f ca="1">IFERROR(INDEX(Index_sequences[i7 Bases for Sample Sheet],MATCH(E81,Index_sequences[i7 Index Name],0)),"")</f>
        <v/>
      </c>
      <c r="G81" s="51" t="str">
        <f ca="1">IFERROR(INDEX('TSO500 Script'!$BY$2:$BY$97,MATCH(B81,'TSO500 Script'!$BT$2:$BT$97,0)),"")</f>
        <v/>
      </c>
      <c r="H81" t="str">
        <f ca="1">IFERROR(IF('TSO500 Booking'!$A$108="v2",INDEX(Index_sequences[i5 Bases for Sample Sheet NovaSeq 6000 with v1.0 reagent kits, MiSeq, HiSeq 2000/2500, NextSeq 2000 (Sample Sheet v2)],MATCH(G81,Index_sequences[i5 Index Name],0)),IF('TSO500 Booking'!$A$108="v1",INDEX(Index_sequences[i5 Bases for Sample Sheet iSeq, NovaSeq 6000 with v1.5 reagent kits, MiniSeq, NextSeq 500/550, HiSeq 3000/4000/X, NextSeq 2000 (Sample Sheet v1)],MATCH(G81,Index_sequences[i5 Index Name],0)),"")),"")</f>
        <v/>
      </c>
      <c r="I81" s="51"/>
      <c r="J81" s="51" t="str">
        <f t="shared" ca="1" si="0"/>
        <v/>
      </c>
    </row>
    <row r="82" spans="1:10" x14ac:dyDescent="0.25">
      <c r="A82" t="str">
        <f t="shared" ca="1" si="1"/>
        <v/>
      </c>
      <c r="B82" s="51" t="str">
        <f ca="1">IFERROR(INDEX('TSO500 Script'!$BT$2:$BT$97,MATCH('TSO500 Script'!AA63,'TSO500 Script'!$C$2:$C$97,0)),"")</f>
        <v/>
      </c>
      <c r="C82" s="51" t="str">
        <f ca="1">IFERROR(INDEX('TSO500 Booking'!$I$9:$I$104,MATCH('TSO500 Script'!AA63,'TSO500 Booking'!$J$9:$J$104,0)),"")</f>
        <v/>
      </c>
      <c r="D82" s="51" t="str">
        <f ca="1">IF(A82="","",INDEX('TSO500 Script'!$G$2:$G$97,MATCH('TSO500 Script'!AA63,'TSO500 Script'!$C$2:$C$97,0)))</f>
        <v/>
      </c>
      <c r="E82" t="str">
        <f ca="1">IFERROR(INDEX('TSO500 Script'!$BW$2:$BW$97,MATCH(B82,'TSO500 Script'!$BT$2:$BT$97,0)),"")</f>
        <v/>
      </c>
      <c r="F82" t="str">
        <f ca="1">IFERROR(INDEX(Index_sequences[i7 Bases for Sample Sheet],MATCH(E82,Index_sequences[i7 Index Name],0)),"")</f>
        <v/>
      </c>
      <c r="G82" s="51" t="str">
        <f ca="1">IFERROR(INDEX('TSO500 Script'!$BY$2:$BY$97,MATCH(B82,'TSO500 Script'!$BT$2:$BT$97,0)),"")</f>
        <v/>
      </c>
      <c r="H82" t="str">
        <f ca="1">IFERROR(IF('TSO500 Booking'!$A$108="v2",INDEX(Index_sequences[i5 Bases for Sample Sheet NovaSeq 6000 with v1.0 reagent kits, MiSeq, HiSeq 2000/2500, NextSeq 2000 (Sample Sheet v2)],MATCH(G82,Index_sequences[i5 Index Name],0)),IF('TSO500 Booking'!$A$108="v1",INDEX(Index_sequences[i5 Bases for Sample Sheet iSeq, NovaSeq 6000 with v1.5 reagent kits, MiniSeq, NextSeq 500/550, HiSeq 3000/4000/X, NextSeq 2000 (Sample Sheet v1)],MATCH(G82,Index_sequences[i5 Index Name],0)),"")),"")</f>
        <v/>
      </c>
      <c r="I82" s="51"/>
      <c r="J82" s="51" t="str">
        <f t="shared" ca="1" si="0"/>
        <v/>
      </c>
    </row>
    <row r="83" spans="1:10" x14ac:dyDescent="0.25">
      <c r="A83" t="str">
        <f t="shared" ca="1" si="1"/>
        <v/>
      </c>
      <c r="B83" s="51" t="str">
        <f ca="1">IFERROR(INDEX('TSO500 Script'!$BT$2:$BT$97,MATCH('TSO500 Script'!AA64,'TSO500 Script'!$C$2:$C$97,0)),"")</f>
        <v/>
      </c>
      <c r="C83" s="51" t="str">
        <f ca="1">IFERROR(INDEX('TSO500 Booking'!$I$9:$I$104,MATCH('TSO500 Script'!AA64,'TSO500 Booking'!$J$9:$J$104,0)),"")</f>
        <v/>
      </c>
      <c r="D83" s="51" t="str">
        <f ca="1">IF(A83="","",INDEX('TSO500 Script'!$G$2:$G$97,MATCH('TSO500 Script'!AA64,'TSO500 Script'!$C$2:$C$97,0)))</f>
        <v/>
      </c>
      <c r="E83" t="str">
        <f ca="1">IFERROR(INDEX('TSO500 Script'!$BW$2:$BW$97,MATCH(B83,'TSO500 Script'!$BT$2:$BT$97,0)),"")</f>
        <v/>
      </c>
      <c r="F83" t="str">
        <f ca="1">IFERROR(INDEX(Index_sequences[i7 Bases for Sample Sheet],MATCH(E83,Index_sequences[i7 Index Name],0)),"")</f>
        <v/>
      </c>
      <c r="G83" s="51" t="str">
        <f ca="1">IFERROR(INDEX('TSO500 Script'!$BY$2:$BY$97,MATCH(B83,'TSO500 Script'!$BT$2:$BT$97,0)),"")</f>
        <v/>
      </c>
      <c r="H83" t="str">
        <f ca="1">IFERROR(IF('TSO500 Booking'!$A$108="v2",INDEX(Index_sequences[i5 Bases for Sample Sheet NovaSeq 6000 with v1.0 reagent kits, MiSeq, HiSeq 2000/2500, NextSeq 2000 (Sample Sheet v2)],MATCH(G83,Index_sequences[i5 Index Name],0)),IF('TSO500 Booking'!$A$108="v1",INDEX(Index_sequences[i5 Bases for Sample Sheet iSeq, NovaSeq 6000 with v1.5 reagent kits, MiniSeq, NextSeq 500/550, HiSeq 3000/4000/X, NextSeq 2000 (Sample Sheet v1)],MATCH(G83,Index_sequences[i5 Index Name],0)),"")),"")</f>
        <v/>
      </c>
      <c r="I83" s="51"/>
      <c r="J83" s="51" t="str">
        <f t="shared" ca="1" si="0"/>
        <v/>
      </c>
    </row>
    <row r="84" spans="1:10" x14ac:dyDescent="0.25">
      <c r="A84" t="str">
        <f t="shared" ca="1" si="1"/>
        <v/>
      </c>
      <c r="B84" s="51" t="str">
        <f ca="1">IFERROR(INDEX('TSO500 Script'!$BT$2:$BT$97,MATCH('TSO500 Script'!AA65,'TSO500 Script'!$C$2:$C$97,0)),"")</f>
        <v/>
      </c>
      <c r="C84" s="51" t="str">
        <f ca="1">IFERROR(INDEX('TSO500 Booking'!$I$9:$I$104,MATCH('TSO500 Script'!AA65,'TSO500 Booking'!$J$9:$J$104,0)),"")</f>
        <v/>
      </c>
      <c r="D84" s="51" t="str">
        <f ca="1">IF(A84="","",INDEX('TSO500 Script'!$G$2:$G$97,MATCH('TSO500 Script'!AA65,'TSO500 Script'!$C$2:$C$97,0)))</f>
        <v/>
      </c>
      <c r="E84" t="str">
        <f ca="1">IFERROR(INDEX('TSO500 Script'!$BW$2:$BW$97,MATCH(B84,'TSO500 Script'!$BT$2:$BT$97,0)),"")</f>
        <v/>
      </c>
      <c r="F84" t="str">
        <f ca="1">IFERROR(INDEX(Index_sequences[i7 Bases for Sample Sheet],MATCH(E84,Index_sequences[i7 Index Name],0)),"")</f>
        <v/>
      </c>
      <c r="G84" s="51" t="str">
        <f ca="1">IFERROR(INDEX('TSO500 Script'!$BY$2:$BY$97,MATCH(B84,'TSO500 Script'!$BT$2:$BT$97,0)),"")</f>
        <v/>
      </c>
      <c r="H84" t="str">
        <f ca="1">IFERROR(IF('TSO500 Booking'!$A$108="v2",INDEX(Index_sequences[i5 Bases for Sample Sheet NovaSeq 6000 with v1.0 reagent kits, MiSeq, HiSeq 2000/2500, NextSeq 2000 (Sample Sheet v2)],MATCH(G84,Index_sequences[i5 Index Name],0)),IF('TSO500 Booking'!$A$108="v1",INDEX(Index_sequences[i5 Bases for Sample Sheet iSeq, NovaSeq 6000 with v1.5 reagent kits, MiniSeq, NextSeq 500/550, HiSeq 3000/4000/X, NextSeq 2000 (Sample Sheet v1)],MATCH(G84,Index_sequences[i5 Index Name],0)),"")),"")</f>
        <v/>
      </c>
      <c r="I84" s="51"/>
      <c r="J84" s="51" t="str">
        <f t="shared" ca="1" si="0"/>
        <v/>
      </c>
    </row>
    <row r="85" spans="1:10" x14ac:dyDescent="0.25">
      <c r="A85" t="str">
        <f t="shared" ca="1" si="1"/>
        <v/>
      </c>
      <c r="B85" s="51" t="str">
        <f ca="1">IFERROR(INDEX('TSO500 Script'!$BT$2:$BT$97,MATCH('TSO500 Script'!AA66,'TSO500 Script'!$C$2:$C$97,0)),"")</f>
        <v/>
      </c>
      <c r="C85" s="51" t="str">
        <f ca="1">IFERROR(INDEX('TSO500 Booking'!$I$9:$I$104,MATCH('TSO500 Script'!AA66,'TSO500 Booking'!$J$9:$J$104,0)),"")</f>
        <v/>
      </c>
      <c r="D85" s="51" t="str">
        <f ca="1">IF(A85="","",INDEX('TSO500 Script'!$G$2:$G$97,MATCH('TSO500 Script'!AA66,'TSO500 Script'!$C$2:$C$97,0)))</f>
        <v/>
      </c>
      <c r="E85" t="str">
        <f ca="1">IFERROR(INDEX('TSO500 Script'!$BW$2:$BW$97,MATCH(B85,'TSO500 Script'!$BT$2:$BT$97,0)),"")</f>
        <v/>
      </c>
      <c r="F85" t="str">
        <f ca="1">IFERROR(INDEX(Index_sequences[i7 Bases for Sample Sheet],MATCH(E85,Index_sequences[i7 Index Name],0)),"")</f>
        <v/>
      </c>
      <c r="G85" s="51" t="str">
        <f ca="1">IFERROR(INDEX('TSO500 Script'!$BY$2:$BY$97,MATCH(B85,'TSO500 Script'!$BT$2:$BT$97,0)),"")</f>
        <v/>
      </c>
      <c r="H85" t="str">
        <f ca="1">IFERROR(IF('TSO500 Booking'!$A$108="v2",INDEX(Index_sequences[i5 Bases for Sample Sheet NovaSeq 6000 with v1.0 reagent kits, MiSeq, HiSeq 2000/2500, NextSeq 2000 (Sample Sheet v2)],MATCH(G85,Index_sequences[i5 Index Name],0)),IF('TSO500 Booking'!$A$108="v1",INDEX(Index_sequences[i5 Bases for Sample Sheet iSeq, NovaSeq 6000 with v1.5 reagent kits, MiniSeq, NextSeq 500/550, HiSeq 3000/4000/X, NextSeq 2000 (Sample Sheet v1)],MATCH(G85,Index_sequences[i5 Index Name],0)),"")),"")</f>
        <v/>
      </c>
      <c r="I85" s="51"/>
      <c r="J85" s="51" t="str">
        <f t="shared" ca="1" si="0"/>
        <v/>
      </c>
    </row>
    <row r="86" spans="1:10" x14ac:dyDescent="0.25">
      <c r="A86" t="str">
        <f t="shared" ca="1" si="1"/>
        <v/>
      </c>
      <c r="B86" s="51" t="str">
        <f ca="1">IFERROR(INDEX('TSO500 Script'!$BT$2:$BT$97,MATCH('TSO500 Script'!AA67,'TSO500 Script'!$C$2:$C$97,0)),"")</f>
        <v/>
      </c>
      <c r="C86" s="51" t="str">
        <f ca="1">IFERROR(INDEX('TSO500 Booking'!$I$9:$I$104,MATCH('TSO500 Script'!AA67,'TSO500 Booking'!$J$9:$J$104,0)),"")</f>
        <v/>
      </c>
      <c r="D86" s="51" t="str">
        <f ca="1">IF(A86="","",INDEX('TSO500 Script'!$G$2:$G$97,MATCH('TSO500 Script'!AA67,'TSO500 Script'!$C$2:$C$97,0)))</f>
        <v/>
      </c>
      <c r="E86" t="str">
        <f ca="1">IFERROR(INDEX('TSO500 Script'!$BW$2:$BW$97,MATCH(B86,'TSO500 Script'!$BT$2:$BT$97,0)),"")</f>
        <v/>
      </c>
      <c r="F86" t="str">
        <f ca="1">IFERROR(INDEX(Index_sequences[i7 Bases for Sample Sheet],MATCH(E86,Index_sequences[i7 Index Name],0)),"")</f>
        <v/>
      </c>
      <c r="G86" s="51" t="str">
        <f ca="1">IFERROR(INDEX('TSO500 Script'!$BY$2:$BY$97,MATCH(B86,'TSO500 Script'!$BT$2:$BT$97,0)),"")</f>
        <v/>
      </c>
      <c r="H86" t="str">
        <f ca="1">IFERROR(IF('TSO500 Booking'!$A$108="v2",INDEX(Index_sequences[i5 Bases for Sample Sheet NovaSeq 6000 with v1.0 reagent kits, MiSeq, HiSeq 2000/2500, NextSeq 2000 (Sample Sheet v2)],MATCH(G86,Index_sequences[i5 Index Name],0)),IF('TSO500 Booking'!$A$108="v1",INDEX(Index_sequences[i5 Bases for Sample Sheet iSeq, NovaSeq 6000 with v1.5 reagent kits, MiniSeq, NextSeq 500/550, HiSeq 3000/4000/X, NextSeq 2000 (Sample Sheet v1)],MATCH(G86,Index_sequences[i5 Index Name],0)),"")),"")</f>
        <v/>
      </c>
      <c r="I86" s="51"/>
      <c r="J86" s="51" t="str">
        <f t="shared" ref="J86:J116" ca="1" si="2">IF(B86="","","TSO500")</f>
        <v/>
      </c>
    </row>
    <row r="87" spans="1:10" x14ac:dyDescent="0.25">
      <c r="A87" t="str">
        <f t="shared" ref="A87:A116" ca="1" si="3">IF(B87="","",A86+1)</f>
        <v/>
      </c>
      <c r="B87" s="51" t="str">
        <f ca="1">IFERROR(INDEX('TSO500 Script'!$BT$2:$BT$97,MATCH('TSO500 Script'!AA68,'TSO500 Script'!$C$2:$C$97,0)),"")</f>
        <v/>
      </c>
      <c r="C87" s="51" t="str">
        <f ca="1">IFERROR(INDEX('TSO500 Booking'!$I$9:$I$104,MATCH('TSO500 Script'!AA68,'TSO500 Booking'!$J$9:$J$104,0)),"")</f>
        <v/>
      </c>
      <c r="D87" s="51" t="str">
        <f ca="1">IF(A87="","",INDEX('TSO500 Script'!$G$2:$G$97,MATCH('TSO500 Script'!AA68,'TSO500 Script'!$C$2:$C$97,0)))</f>
        <v/>
      </c>
      <c r="E87" t="str">
        <f ca="1">IFERROR(INDEX('TSO500 Script'!$BW$2:$BW$97,MATCH(B87,'TSO500 Script'!$BT$2:$BT$97,0)),"")</f>
        <v/>
      </c>
      <c r="F87" t="str">
        <f ca="1">IFERROR(INDEX(Index_sequences[i7 Bases for Sample Sheet],MATCH(E87,Index_sequences[i7 Index Name],0)),"")</f>
        <v/>
      </c>
      <c r="G87" s="51" t="str">
        <f ca="1">IFERROR(INDEX('TSO500 Script'!$BY$2:$BY$97,MATCH(B87,'TSO500 Script'!$BT$2:$BT$97,0)),"")</f>
        <v/>
      </c>
      <c r="H87" t="str">
        <f ca="1">IFERROR(IF('TSO500 Booking'!$A$108="v2",INDEX(Index_sequences[i5 Bases for Sample Sheet NovaSeq 6000 with v1.0 reagent kits, MiSeq, HiSeq 2000/2500, NextSeq 2000 (Sample Sheet v2)],MATCH(G87,Index_sequences[i5 Index Name],0)),IF('TSO500 Booking'!$A$108="v1",INDEX(Index_sequences[i5 Bases for Sample Sheet iSeq, NovaSeq 6000 with v1.5 reagent kits, MiniSeq, NextSeq 500/550, HiSeq 3000/4000/X, NextSeq 2000 (Sample Sheet v1)],MATCH(G87,Index_sequences[i5 Index Name],0)),"")),"")</f>
        <v/>
      </c>
      <c r="I87" s="51"/>
      <c r="J87" s="51" t="str">
        <f t="shared" ca="1" si="2"/>
        <v/>
      </c>
    </row>
    <row r="88" spans="1:10" x14ac:dyDescent="0.25">
      <c r="A88" t="str">
        <f t="shared" ca="1" si="3"/>
        <v/>
      </c>
      <c r="B88" s="51" t="str">
        <f ca="1">IFERROR(INDEX('TSO500 Script'!$BT$2:$BT$97,MATCH('TSO500 Script'!AA69,'TSO500 Script'!$C$2:$C$97,0)),"")</f>
        <v/>
      </c>
      <c r="C88" s="51" t="str">
        <f ca="1">IFERROR(INDEX('TSO500 Booking'!$I$9:$I$104,MATCH('TSO500 Script'!AA69,'TSO500 Booking'!$J$9:$J$104,0)),"")</f>
        <v/>
      </c>
      <c r="D88" s="51" t="str">
        <f ca="1">IF(A88="","",INDEX('TSO500 Script'!$G$2:$G$97,MATCH('TSO500 Script'!AA69,'TSO500 Script'!$C$2:$C$97,0)))</f>
        <v/>
      </c>
      <c r="E88" t="str">
        <f ca="1">IFERROR(INDEX('TSO500 Script'!$BW$2:$BW$97,MATCH(B88,'TSO500 Script'!$BT$2:$BT$97,0)),"")</f>
        <v/>
      </c>
      <c r="F88" t="str">
        <f ca="1">IFERROR(INDEX(Index_sequences[i7 Bases for Sample Sheet],MATCH(E88,Index_sequences[i7 Index Name],0)),"")</f>
        <v/>
      </c>
      <c r="G88" s="51" t="str">
        <f ca="1">IFERROR(INDEX('TSO500 Script'!$BY$2:$BY$97,MATCH(B88,'TSO500 Script'!$BT$2:$BT$97,0)),"")</f>
        <v/>
      </c>
      <c r="H88" t="str">
        <f ca="1">IFERROR(IF('TSO500 Booking'!$A$108="v2",INDEX(Index_sequences[i5 Bases for Sample Sheet NovaSeq 6000 with v1.0 reagent kits, MiSeq, HiSeq 2000/2500, NextSeq 2000 (Sample Sheet v2)],MATCH(G88,Index_sequences[i5 Index Name],0)),IF('TSO500 Booking'!$A$108="v1",INDEX(Index_sequences[i5 Bases for Sample Sheet iSeq, NovaSeq 6000 with v1.5 reagent kits, MiniSeq, NextSeq 500/550, HiSeq 3000/4000/X, NextSeq 2000 (Sample Sheet v1)],MATCH(G88,Index_sequences[i5 Index Name],0)),"")),"")</f>
        <v/>
      </c>
      <c r="I88" s="51"/>
      <c r="J88" s="51" t="str">
        <f t="shared" ca="1" si="2"/>
        <v/>
      </c>
    </row>
    <row r="89" spans="1:10" x14ac:dyDescent="0.25">
      <c r="A89" t="str">
        <f t="shared" ca="1" si="3"/>
        <v/>
      </c>
      <c r="B89" s="51" t="str">
        <f ca="1">IFERROR(INDEX('TSO500 Script'!$BT$2:$BT$97,MATCH('TSO500 Script'!AA70,'TSO500 Script'!$C$2:$C$97,0)),"")</f>
        <v/>
      </c>
      <c r="C89" s="51" t="str">
        <f ca="1">IFERROR(INDEX('TSO500 Booking'!$I$9:$I$104,MATCH('TSO500 Script'!AA70,'TSO500 Booking'!$J$9:$J$104,0)),"")</f>
        <v/>
      </c>
      <c r="D89" s="51" t="str">
        <f ca="1">IF(A89="","",INDEX('TSO500 Script'!$G$2:$G$97,MATCH('TSO500 Script'!AA70,'TSO500 Script'!$C$2:$C$97,0)))</f>
        <v/>
      </c>
      <c r="E89" t="str">
        <f ca="1">IFERROR(INDEX('TSO500 Script'!$BW$2:$BW$97,MATCH(B89,'TSO500 Script'!$BT$2:$BT$97,0)),"")</f>
        <v/>
      </c>
      <c r="F89" t="str">
        <f ca="1">IFERROR(INDEX(Index_sequences[i7 Bases for Sample Sheet],MATCH(E89,Index_sequences[i7 Index Name],0)),"")</f>
        <v/>
      </c>
      <c r="G89" s="51" t="str">
        <f ca="1">IFERROR(INDEX('TSO500 Script'!$BY$2:$BY$97,MATCH(B89,'TSO500 Script'!$BT$2:$BT$97,0)),"")</f>
        <v/>
      </c>
      <c r="H89" t="str">
        <f ca="1">IFERROR(IF('TSO500 Booking'!$A$108="v2",INDEX(Index_sequences[i5 Bases for Sample Sheet NovaSeq 6000 with v1.0 reagent kits, MiSeq, HiSeq 2000/2500, NextSeq 2000 (Sample Sheet v2)],MATCH(G89,Index_sequences[i5 Index Name],0)),IF('TSO500 Booking'!$A$108="v1",INDEX(Index_sequences[i5 Bases for Sample Sheet iSeq, NovaSeq 6000 with v1.5 reagent kits, MiniSeq, NextSeq 500/550, HiSeq 3000/4000/X, NextSeq 2000 (Sample Sheet v1)],MATCH(G89,Index_sequences[i5 Index Name],0)),"")),"")</f>
        <v/>
      </c>
      <c r="I89" s="51"/>
      <c r="J89" s="51" t="str">
        <f t="shared" ca="1" si="2"/>
        <v/>
      </c>
    </row>
    <row r="90" spans="1:10" x14ac:dyDescent="0.25">
      <c r="A90" t="str">
        <f t="shared" ca="1" si="3"/>
        <v/>
      </c>
      <c r="B90" s="51" t="str">
        <f ca="1">IFERROR(INDEX('TSO500 Script'!$BT$2:$BT$97,MATCH('TSO500 Script'!AA71,'TSO500 Script'!$C$2:$C$97,0)),"")</f>
        <v/>
      </c>
      <c r="C90" s="51" t="str">
        <f ca="1">IFERROR(INDEX('TSO500 Booking'!$I$9:$I$104,MATCH('TSO500 Script'!AA71,'TSO500 Booking'!$J$9:$J$104,0)),"")</f>
        <v/>
      </c>
      <c r="D90" s="51" t="str">
        <f ca="1">IF(A90="","",INDEX('TSO500 Script'!$G$2:$G$97,MATCH('TSO500 Script'!AA71,'TSO500 Script'!$C$2:$C$97,0)))</f>
        <v/>
      </c>
      <c r="E90" t="str">
        <f ca="1">IFERROR(INDEX('TSO500 Script'!$BW$2:$BW$97,MATCH(B90,'TSO500 Script'!$BT$2:$BT$97,0)),"")</f>
        <v/>
      </c>
      <c r="F90" t="str">
        <f ca="1">IFERROR(INDEX(Index_sequences[i7 Bases for Sample Sheet],MATCH(E90,Index_sequences[i7 Index Name],0)),"")</f>
        <v/>
      </c>
      <c r="G90" s="51" t="str">
        <f ca="1">IFERROR(INDEX('TSO500 Script'!$BY$2:$BY$97,MATCH(B90,'TSO500 Script'!$BT$2:$BT$97,0)),"")</f>
        <v/>
      </c>
      <c r="H90" t="str">
        <f ca="1">IFERROR(IF('TSO500 Booking'!$A$108="v2",INDEX(Index_sequences[i5 Bases for Sample Sheet NovaSeq 6000 with v1.0 reagent kits, MiSeq, HiSeq 2000/2500, NextSeq 2000 (Sample Sheet v2)],MATCH(G90,Index_sequences[i5 Index Name],0)),IF('TSO500 Booking'!$A$108="v1",INDEX(Index_sequences[i5 Bases for Sample Sheet iSeq, NovaSeq 6000 with v1.5 reagent kits, MiniSeq, NextSeq 500/550, HiSeq 3000/4000/X, NextSeq 2000 (Sample Sheet v1)],MATCH(G90,Index_sequences[i5 Index Name],0)),"")),"")</f>
        <v/>
      </c>
      <c r="I90" s="51"/>
      <c r="J90" s="51" t="str">
        <f t="shared" ca="1" si="2"/>
        <v/>
      </c>
    </row>
    <row r="91" spans="1:10" x14ac:dyDescent="0.25">
      <c r="A91" t="str">
        <f t="shared" ca="1" si="3"/>
        <v/>
      </c>
      <c r="B91" s="51" t="str">
        <f ca="1">IFERROR(INDEX('TSO500 Script'!$BT$2:$BT$97,MATCH('TSO500 Script'!AA72,'TSO500 Script'!$C$2:$C$97,0)),"")</f>
        <v/>
      </c>
      <c r="C91" s="51" t="str">
        <f ca="1">IFERROR(INDEX('TSO500 Booking'!$I$9:$I$104,MATCH('TSO500 Script'!AA72,'TSO500 Booking'!$J$9:$J$104,0)),"")</f>
        <v/>
      </c>
      <c r="D91" s="51" t="str">
        <f ca="1">IF(A91="","",INDEX('TSO500 Script'!$G$2:$G$97,MATCH('TSO500 Script'!AA72,'TSO500 Script'!$C$2:$C$97,0)))</f>
        <v/>
      </c>
      <c r="E91" t="str">
        <f ca="1">IFERROR(INDEX('TSO500 Script'!$BW$2:$BW$97,MATCH(B91,'TSO500 Script'!$BT$2:$BT$97,0)),"")</f>
        <v/>
      </c>
      <c r="F91" t="str">
        <f ca="1">IFERROR(INDEX(Index_sequences[i7 Bases for Sample Sheet],MATCH(E91,Index_sequences[i7 Index Name],0)),"")</f>
        <v/>
      </c>
      <c r="G91" s="51" t="str">
        <f ca="1">IFERROR(INDEX('TSO500 Script'!$BY$2:$BY$97,MATCH(B91,'TSO500 Script'!$BT$2:$BT$97,0)),"")</f>
        <v/>
      </c>
      <c r="H91" t="str">
        <f ca="1">IFERROR(IF('TSO500 Booking'!$A$108="v2",INDEX(Index_sequences[i5 Bases for Sample Sheet NovaSeq 6000 with v1.0 reagent kits, MiSeq, HiSeq 2000/2500, NextSeq 2000 (Sample Sheet v2)],MATCH(G91,Index_sequences[i5 Index Name],0)),IF('TSO500 Booking'!$A$108="v1",INDEX(Index_sequences[i5 Bases for Sample Sheet iSeq, NovaSeq 6000 with v1.5 reagent kits, MiniSeq, NextSeq 500/550, HiSeq 3000/4000/X, NextSeq 2000 (Sample Sheet v1)],MATCH(G91,Index_sequences[i5 Index Name],0)),"")),"")</f>
        <v/>
      </c>
      <c r="I91" s="51"/>
      <c r="J91" s="51" t="str">
        <f t="shared" ca="1" si="2"/>
        <v/>
      </c>
    </row>
    <row r="92" spans="1:10" x14ac:dyDescent="0.25">
      <c r="A92" t="str">
        <f t="shared" ca="1" si="3"/>
        <v/>
      </c>
      <c r="B92" s="51" t="str">
        <f ca="1">IFERROR(INDEX('TSO500 Script'!$BT$2:$BT$97,MATCH('TSO500 Script'!AA73,'TSO500 Script'!$C$2:$C$97,0)),"")</f>
        <v/>
      </c>
      <c r="C92" s="51" t="str">
        <f ca="1">IFERROR(INDEX('TSO500 Booking'!$I$9:$I$104,MATCH('TSO500 Script'!AA73,'TSO500 Booking'!$J$9:$J$104,0)),"")</f>
        <v/>
      </c>
      <c r="D92" s="51" t="str">
        <f ca="1">IF(A92="","",INDEX('TSO500 Script'!$G$2:$G$97,MATCH('TSO500 Script'!AA73,'TSO500 Script'!$C$2:$C$97,0)))</f>
        <v/>
      </c>
      <c r="E92" t="str">
        <f ca="1">IFERROR(INDEX('TSO500 Script'!$BW$2:$BW$97,MATCH(B92,'TSO500 Script'!$BT$2:$BT$97,0)),"")</f>
        <v/>
      </c>
      <c r="F92" t="str">
        <f ca="1">IFERROR(INDEX(Index_sequences[i7 Bases for Sample Sheet],MATCH(E92,Index_sequences[i7 Index Name],0)),"")</f>
        <v/>
      </c>
      <c r="G92" s="51" t="str">
        <f ca="1">IFERROR(INDEX('TSO500 Script'!$BY$2:$BY$97,MATCH(B92,'TSO500 Script'!$BT$2:$BT$97,0)),"")</f>
        <v/>
      </c>
      <c r="H92" t="str">
        <f ca="1">IFERROR(IF('TSO500 Booking'!$A$108="v2",INDEX(Index_sequences[i5 Bases for Sample Sheet NovaSeq 6000 with v1.0 reagent kits, MiSeq, HiSeq 2000/2500, NextSeq 2000 (Sample Sheet v2)],MATCH(G92,Index_sequences[i5 Index Name],0)),IF('TSO500 Booking'!$A$108="v1",INDEX(Index_sequences[i5 Bases for Sample Sheet iSeq, NovaSeq 6000 with v1.5 reagent kits, MiniSeq, NextSeq 500/550, HiSeq 3000/4000/X, NextSeq 2000 (Sample Sheet v1)],MATCH(G92,Index_sequences[i5 Index Name],0)),"")),"")</f>
        <v/>
      </c>
      <c r="I92" s="51"/>
      <c r="J92" s="51" t="str">
        <f t="shared" ca="1" si="2"/>
        <v/>
      </c>
    </row>
    <row r="93" spans="1:10" x14ac:dyDescent="0.25">
      <c r="A93" t="str">
        <f t="shared" ca="1" si="3"/>
        <v/>
      </c>
      <c r="B93" s="51" t="str">
        <f ca="1">IFERROR(INDEX('TSO500 Script'!$BT$2:$BT$97,MATCH('TSO500 Script'!AA74,'TSO500 Script'!$C$2:$C$97,0)),"")</f>
        <v/>
      </c>
      <c r="C93" s="51" t="str">
        <f ca="1">IFERROR(INDEX('TSO500 Booking'!$I$9:$I$104,MATCH('TSO500 Script'!AA74,'TSO500 Booking'!$J$9:$J$104,0)),"")</f>
        <v/>
      </c>
      <c r="D93" s="51" t="str">
        <f ca="1">IF(A93="","",INDEX('TSO500 Script'!$G$2:$G$97,MATCH('TSO500 Script'!AA74,'TSO500 Script'!$C$2:$C$97,0)))</f>
        <v/>
      </c>
      <c r="E93" t="str">
        <f ca="1">IFERROR(INDEX('TSO500 Script'!$BW$2:$BW$97,MATCH(B93,'TSO500 Script'!$BT$2:$BT$97,0)),"")</f>
        <v/>
      </c>
      <c r="F93" t="str">
        <f ca="1">IFERROR(INDEX(Index_sequences[i7 Bases for Sample Sheet],MATCH(E93,Index_sequences[i7 Index Name],0)),"")</f>
        <v/>
      </c>
      <c r="G93" s="51" t="str">
        <f ca="1">IFERROR(INDEX('TSO500 Script'!$BY$2:$BY$97,MATCH(B93,'TSO500 Script'!$BT$2:$BT$97,0)),"")</f>
        <v/>
      </c>
      <c r="H93" t="str">
        <f ca="1">IFERROR(IF('TSO500 Booking'!$A$108="v2",INDEX(Index_sequences[i5 Bases for Sample Sheet NovaSeq 6000 with v1.0 reagent kits, MiSeq, HiSeq 2000/2500, NextSeq 2000 (Sample Sheet v2)],MATCH(G93,Index_sequences[i5 Index Name],0)),IF('TSO500 Booking'!$A$108="v1",INDEX(Index_sequences[i5 Bases for Sample Sheet iSeq, NovaSeq 6000 with v1.5 reagent kits, MiniSeq, NextSeq 500/550, HiSeq 3000/4000/X, NextSeq 2000 (Sample Sheet v1)],MATCH(G93,Index_sequences[i5 Index Name],0)),"")),"")</f>
        <v/>
      </c>
      <c r="I93" s="51"/>
      <c r="J93" s="51" t="str">
        <f t="shared" ca="1" si="2"/>
        <v/>
      </c>
    </row>
    <row r="94" spans="1:10" x14ac:dyDescent="0.25">
      <c r="A94" t="str">
        <f t="shared" ca="1" si="3"/>
        <v/>
      </c>
      <c r="B94" s="51" t="str">
        <f ca="1">IFERROR(INDEX('TSO500 Script'!$BT$2:$BT$97,MATCH('TSO500 Script'!AA75,'TSO500 Script'!$C$2:$C$97,0)),"")</f>
        <v/>
      </c>
      <c r="C94" s="51" t="str">
        <f ca="1">IFERROR(INDEX('TSO500 Booking'!$I$9:$I$104,MATCH('TSO500 Script'!AA75,'TSO500 Booking'!$J$9:$J$104,0)),"")</f>
        <v/>
      </c>
      <c r="D94" s="51" t="str">
        <f ca="1">IF(A94="","",INDEX('TSO500 Script'!$G$2:$G$97,MATCH('TSO500 Script'!AA75,'TSO500 Script'!$C$2:$C$97,0)))</f>
        <v/>
      </c>
      <c r="E94" t="str">
        <f ca="1">IFERROR(INDEX('TSO500 Script'!$BW$2:$BW$97,MATCH(B94,'TSO500 Script'!$BT$2:$BT$97,0)),"")</f>
        <v/>
      </c>
      <c r="F94" t="str">
        <f ca="1">IFERROR(INDEX(Index_sequences[i7 Bases for Sample Sheet],MATCH(E94,Index_sequences[i7 Index Name],0)),"")</f>
        <v/>
      </c>
      <c r="G94" s="51" t="str">
        <f ca="1">IFERROR(INDEX('TSO500 Script'!$BY$2:$BY$97,MATCH(B94,'TSO500 Script'!$BT$2:$BT$97,0)),"")</f>
        <v/>
      </c>
      <c r="H94" t="str">
        <f ca="1">IFERROR(IF('TSO500 Booking'!$A$108="v2",INDEX(Index_sequences[i5 Bases for Sample Sheet NovaSeq 6000 with v1.0 reagent kits, MiSeq, HiSeq 2000/2500, NextSeq 2000 (Sample Sheet v2)],MATCH(G94,Index_sequences[i5 Index Name],0)),IF('TSO500 Booking'!$A$108="v1",INDEX(Index_sequences[i5 Bases for Sample Sheet iSeq, NovaSeq 6000 with v1.5 reagent kits, MiniSeq, NextSeq 500/550, HiSeq 3000/4000/X, NextSeq 2000 (Sample Sheet v1)],MATCH(G94,Index_sequences[i5 Index Name],0)),"")),"")</f>
        <v/>
      </c>
      <c r="I94" s="51"/>
      <c r="J94" s="51" t="str">
        <f t="shared" ca="1" si="2"/>
        <v/>
      </c>
    </row>
    <row r="95" spans="1:10" x14ac:dyDescent="0.25">
      <c r="A95" t="str">
        <f t="shared" ca="1" si="3"/>
        <v/>
      </c>
      <c r="B95" s="51" t="str">
        <f ca="1">IFERROR(INDEX('TSO500 Script'!$BT$2:$BT$97,MATCH('TSO500 Script'!AA76,'TSO500 Script'!$C$2:$C$97,0)),"")</f>
        <v/>
      </c>
      <c r="C95" s="51" t="str">
        <f ca="1">IFERROR(INDEX('TSO500 Booking'!$I$9:$I$104,MATCH('TSO500 Script'!AA76,'TSO500 Booking'!$J$9:$J$104,0)),"")</f>
        <v/>
      </c>
      <c r="D95" s="51" t="str">
        <f ca="1">IF(A95="","",INDEX('TSO500 Script'!$G$2:$G$97,MATCH('TSO500 Script'!AA76,'TSO500 Script'!$C$2:$C$97,0)))</f>
        <v/>
      </c>
      <c r="E95" t="str">
        <f ca="1">IFERROR(INDEX('TSO500 Script'!$BW$2:$BW$97,MATCH(B95,'TSO500 Script'!$BT$2:$BT$97,0)),"")</f>
        <v/>
      </c>
      <c r="F95" t="str">
        <f ca="1">IFERROR(INDEX(Index_sequences[i7 Bases for Sample Sheet],MATCH(E95,Index_sequences[i7 Index Name],0)),"")</f>
        <v/>
      </c>
      <c r="G95" s="51" t="str">
        <f ca="1">IFERROR(INDEX('TSO500 Script'!$BY$2:$BY$97,MATCH(B95,'TSO500 Script'!$BT$2:$BT$97,0)),"")</f>
        <v/>
      </c>
      <c r="H95" t="str">
        <f ca="1">IFERROR(IF('TSO500 Booking'!$A$108="v2",INDEX(Index_sequences[i5 Bases for Sample Sheet NovaSeq 6000 with v1.0 reagent kits, MiSeq, HiSeq 2000/2500, NextSeq 2000 (Sample Sheet v2)],MATCH(G95,Index_sequences[i5 Index Name],0)),IF('TSO500 Booking'!$A$108="v1",INDEX(Index_sequences[i5 Bases for Sample Sheet iSeq, NovaSeq 6000 with v1.5 reagent kits, MiniSeq, NextSeq 500/550, HiSeq 3000/4000/X, NextSeq 2000 (Sample Sheet v1)],MATCH(G95,Index_sequences[i5 Index Name],0)),"")),"")</f>
        <v/>
      </c>
      <c r="I95" s="51"/>
      <c r="J95" s="51" t="str">
        <f t="shared" ca="1" si="2"/>
        <v/>
      </c>
    </row>
    <row r="96" spans="1:10" x14ac:dyDescent="0.25">
      <c r="A96" t="str">
        <f t="shared" ca="1" si="3"/>
        <v/>
      </c>
      <c r="B96" s="51" t="str">
        <f ca="1">IFERROR(INDEX('TSO500 Script'!$BT$2:$BT$97,MATCH('TSO500 Script'!AA77,'TSO500 Script'!$C$2:$C$97,0)),"")</f>
        <v/>
      </c>
      <c r="C96" s="51" t="str">
        <f ca="1">IFERROR(INDEX('TSO500 Booking'!$I$9:$I$104,MATCH('TSO500 Script'!AA77,'TSO500 Booking'!$J$9:$J$104,0)),"")</f>
        <v/>
      </c>
      <c r="D96" s="51" t="str">
        <f ca="1">IF(A96="","",INDEX('TSO500 Script'!$G$2:$G$97,MATCH('TSO500 Script'!AA77,'TSO500 Script'!$C$2:$C$97,0)))</f>
        <v/>
      </c>
      <c r="E96" t="str">
        <f ca="1">IFERROR(INDEX('TSO500 Script'!$BW$2:$BW$97,MATCH(B96,'TSO500 Script'!$BT$2:$BT$97,0)),"")</f>
        <v/>
      </c>
      <c r="F96" t="str">
        <f ca="1">IFERROR(INDEX(Index_sequences[i7 Bases for Sample Sheet],MATCH(E96,Index_sequences[i7 Index Name],0)),"")</f>
        <v/>
      </c>
      <c r="G96" s="51" t="str">
        <f ca="1">IFERROR(INDEX('TSO500 Script'!$BY$2:$BY$97,MATCH(B96,'TSO500 Script'!$BT$2:$BT$97,0)),"")</f>
        <v/>
      </c>
      <c r="H96" t="str">
        <f ca="1">IFERROR(IF('TSO500 Booking'!$A$108="v2",INDEX(Index_sequences[i5 Bases for Sample Sheet NovaSeq 6000 with v1.0 reagent kits, MiSeq, HiSeq 2000/2500, NextSeq 2000 (Sample Sheet v2)],MATCH(G96,Index_sequences[i5 Index Name],0)),IF('TSO500 Booking'!$A$108="v1",INDEX(Index_sequences[i5 Bases for Sample Sheet iSeq, NovaSeq 6000 with v1.5 reagent kits, MiniSeq, NextSeq 500/550, HiSeq 3000/4000/X, NextSeq 2000 (Sample Sheet v1)],MATCH(G96,Index_sequences[i5 Index Name],0)),"")),"")</f>
        <v/>
      </c>
      <c r="I96" s="51"/>
      <c r="J96" s="51" t="str">
        <f t="shared" ca="1" si="2"/>
        <v/>
      </c>
    </row>
    <row r="97" spans="1:10" x14ac:dyDescent="0.25">
      <c r="A97" t="str">
        <f t="shared" ca="1" si="3"/>
        <v/>
      </c>
      <c r="B97" s="51" t="str">
        <f ca="1">IFERROR(INDEX('TSO500 Script'!$BT$2:$BT$97,MATCH('TSO500 Script'!AA78,'TSO500 Script'!$C$2:$C$97,0)),"")</f>
        <v/>
      </c>
      <c r="C97" s="51" t="str">
        <f ca="1">IFERROR(INDEX('TSO500 Booking'!$I$9:$I$104,MATCH('TSO500 Script'!AA78,'TSO500 Booking'!$J$9:$J$104,0)),"")</f>
        <v/>
      </c>
      <c r="D97" s="51" t="str">
        <f ca="1">IF(A97="","",INDEX('TSO500 Script'!$G$2:$G$97,MATCH('TSO500 Script'!AA78,'TSO500 Script'!$C$2:$C$97,0)))</f>
        <v/>
      </c>
      <c r="E97" t="str">
        <f ca="1">IFERROR(INDEX('TSO500 Script'!$BW$2:$BW$97,MATCH(B97,'TSO500 Script'!$BT$2:$BT$97,0)),"")</f>
        <v/>
      </c>
      <c r="F97" t="str">
        <f ca="1">IFERROR(INDEX(Index_sequences[i7 Bases for Sample Sheet],MATCH(E97,Index_sequences[i7 Index Name],0)),"")</f>
        <v/>
      </c>
      <c r="G97" s="51" t="str">
        <f ca="1">IFERROR(INDEX('TSO500 Script'!$BY$2:$BY$97,MATCH(B97,'TSO500 Script'!$BT$2:$BT$97,0)),"")</f>
        <v/>
      </c>
      <c r="H97" t="str">
        <f ca="1">IFERROR(IF('TSO500 Booking'!$A$108="v2",INDEX(Index_sequences[i5 Bases for Sample Sheet NovaSeq 6000 with v1.0 reagent kits, MiSeq, HiSeq 2000/2500, NextSeq 2000 (Sample Sheet v2)],MATCH(G97,Index_sequences[i5 Index Name],0)),IF('TSO500 Booking'!$A$108="v1",INDEX(Index_sequences[i5 Bases for Sample Sheet iSeq, NovaSeq 6000 with v1.5 reagent kits, MiniSeq, NextSeq 500/550, HiSeq 3000/4000/X, NextSeq 2000 (Sample Sheet v1)],MATCH(G97,Index_sequences[i5 Index Name],0)),"")),"")</f>
        <v/>
      </c>
      <c r="I97" s="51"/>
      <c r="J97" s="51" t="str">
        <f t="shared" ca="1" si="2"/>
        <v/>
      </c>
    </row>
    <row r="98" spans="1:10" x14ac:dyDescent="0.25">
      <c r="A98" t="str">
        <f t="shared" ca="1" si="3"/>
        <v/>
      </c>
      <c r="B98" s="51" t="str">
        <f ca="1">IFERROR(INDEX('TSO500 Script'!$BT$2:$BT$97,MATCH('TSO500 Script'!AA79,'TSO500 Script'!$C$2:$C$97,0)),"")</f>
        <v/>
      </c>
      <c r="C98" s="51" t="str">
        <f ca="1">IFERROR(INDEX('TSO500 Booking'!$I$9:$I$104,MATCH('TSO500 Script'!AA79,'TSO500 Booking'!$J$9:$J$104,0)),"")</f>
        <v/>
      </c>
      <c r="D98" s="51" t="str">
        <f ca="1">IF(A98="","",INDEX('TSO500 Script'!$G$2:$G$97,MATCH('TSO500 Script'!AA79,'TSO500 Script'!$C$2:$C$97,0)))</f>
        <v/>
      </c>
      <c r="E98" t="str">
        <f ca="1">IFERROR(INDEX('TSO500 Script'!$BW$2:$BW$97,MATCH(B98,'TSO500 Script'!$BT$2:$BT$97,0)),"")</f>
        <v/>
      </c>
      <c r="F98" t="str">
        <f ca="1">IFERROR(INDEX(Index_sequences[i7 Bases for Sample Sheet],MATCH(E98,Index_sequences[i7 Index Name],0)),"")</f>
        <v/>
      </c>
      <c r="G98" s="51" t="str">
        <f ca="1">IFERROR(INDEX('TSO500 Script'!$BY$2:$BY$97,MATCH(B98,'TSO500 Script'!$BT$2:$BT$97,0)),"")</f>
        <v/>
      </c>
      <c r="H98" t="str">
        <f ca="1">IFERROR(IF('TSO500 Booking'!$A$108="v2",INDEX(Index_sequences[i5 Bases for Sample Sheet NovaSeq 6000 with v1.0 reagent kits, MiSeq, HiSeq 2000/2500, NextSeq 2000 (Sample Sheet v2)],MATCH(G98,Index_sequences[i5 Index Name],0)),IF('TSO500 Booking'!$A$108="v1",INDEX(Index_sequences[i5 Bases for Sample Sheet iSeq, NovaSeq 6000 with v1.5 reagent kits, MiniSeq, NextSeq 500/550, HiSeq 3000/4000/X, NextSeq 2000 (Sample Sheet v1)],MATCH(G98,Index_sequences[i5 Index Name],0)),"")),"")</f>
        <v/>
      </c>
      <c r="I98" s="51"/>
      <c r="J98" s="51" t="str">
        <f t="shared" ca="1" si="2"/>
        <v/>
      </c>
    </row>
    <row r="99" spans="1:10" x14ac:dyDescent="0.25">
      <c r="A99" t="str">
        <f t="shared" ca="1" si="3"/>
        <v/>
      </c>
      <c r="B99" s="51" t="str">
        <f ca="1">IFERROR(INDEX('TSO500 Script'!$BT$2:$BT$97,MATCH('TSO500 Script'!AA80,'TSO500 Script'!$C$2:$C$97,0)),"")</f>
        <v/>
      </c>
      <c r="C99" s="51" t="str">
        <f ca="1">IFERROR(INDEX('TSO500 Booking'!$I$9:$I$104,MATCH('TSO500 Script'!AA80,'TSO500 Booking'!$J$9:$J$104,0)),"")</f>
        <v/>
      </c>
      <c r="D99" s="51" t="str">
        <f ca="1">IF(A99="","",INDEX('TSO500 Script'!$G$2:$G$97,MATCH('TSO500 Script'!AA80,'TSO500 Script'!$C$2:$C$97,0)))</f>
        <v/>
      </c>
      <c r="E99" t="str">
        <f ca="1">IFERROR(INDEX('TSO500 Script'!$BW$2:$BW$97,MATCH(B99,'TSO500 Script'!$BT$2:$BT$97,0)),"")</f>
        <v/>
      </c>
      <c r="F99" t="str">
        <f ca="1">IFERROR(INDEX(Index_sequences[i7 Bases for Sample Sheet],MATCH(E99,Index_sequences[i7 Index Name],0)),"")</f>
        <v/>
      </c>
      <c r="G99" s="51" t="str">
        <f ca="1">IFERROR(INDEX('TSO500 Script'!$BY$2:$BY$97,MATCH(B99,'TSO500 Script'!$BT$2:$BT$97,0)),"")</f>
        <v/>
      </c>
      <c r="H99" t="str">
        <f ca="1">IFERROR(IF('TSO500 Booking'!$A$108="v2",INDEX(Index_sequences[i5 Bases for Sample Sheet NovaSeq 6000 with v1.0 reagent kits, MiSeq, HiSeq 2000/2500, NextSeq 2000 (Sample Sheet v2)],MATCH(G99,Index_sequences[i5 Index Name],0)),IF('TSO500 Booking'!$A$108="v1",INDEX(Index_sequences[i5 Bases for Sample Sheet iSeq, NovaSeq 6000 with v1.5 reagent kits, MiniSeq, NextSeq 500/550, HiSeq 3000/4000/X, NextSeq 2000 (Sample Sheet v1)],MATCH(G99,Index_sequences[i5 Index Name],0)),"")),"")</f>
        <v/>
      </c>
      <c r="I99" s="51"/>
      <c r="J99" s="51" t="str">
        <f t="shared" ca="1" si="2"/>
        <v/>
      </c>
    </row>
    <row r="100" spans="1:10" x14ac:dyDescent="0.25">
      <c r="A100" t="str">
        <f t="shared" ca="1" si="3"/>
        <v/>
      </c>
      <c r="B100" s="51" t="str">
        <f ca="1">IFERROR(INDEX('TSO500 Script'!$BT$2:$BT$97,MATCH('TSO500 Script'!AA81,'TSO500 Script'!$C$2:$C$97,0)),"")</f>
        <v/>
      </c>
      <c r="C100" s="51" t="str">
        <f ca="1">IFERROR(INDEX('TSO500 Booking'!$I$9:$I$104,MATCH('TSO500 Script'!AA81,'TSO500 Booking'!$J$9:$J$104,0)),"")</f>
        <v/>
      </c>
      <c r="D100" s="51" t="str">
        <f ca="1">IF(A100="","",INDEX('TSO500 Script'!$G$2:$G$97,MATCH('TSO500 Script'!AA81,'TSO500 Script'!$C$2:$C$97,0)))</f>
        <v/>
      </c>
      <c r="E100" t="str">
        <f ca="1">IFERROR(INDEX('TSO500 Script'!$BW$2:$BW$97,MATCH(B100,'TSO500 Script'!$BT$2:$BT$97,0)),"")</f>
        <v/>
      </c>
      <c r="F100" t="str">
        <f ca="1">IFERROR(INDEX(Index_sequences[i7 Bases for Sample Sheet],MATCH(E100,Index_sequences[i7 Index Name],0)),"")</f>
        <v/>
      </c>
      <c r="G100" s="51" t="str">
        <f ca="1">IFERROR(INDEX('TSO500 Script'!$BY$2:$BY$97,MATCH(B100,'TSO500 Script'!$BT$2:$BT$97,0)),"")</f>
        <v/>
      </c>
      <c r="H100" t="str">
        <f ca="1">IFERROR(IF('TSO500 Booking'!$A$108="v2",INDEX(Index_sequences[i5 Bases for Sample Sheet NovaSeq 6000 with v1.0 reagent kits, MiSeq, HiSeq 2000/2500, NextSeq 2000 (Sample Sheet v2)],MATCH(G100,Index_sequences[i5 Index Name],0)),IF('TSO500 Booking'!$A$108="v1",INDEX(Index_sequences[i5 Bases for Sample Sheet iSeq, NovaSeq 6000 with v1.5 reagent kits, MiniSeq, NextSeq 500/550, HiSeq 3000/4000/X, NextSeq 2000 (Sample Sheet v1)],MATCH(G100,Index_sequences[i5 Index Name],0)),"")),"")</f>
        <v/>
      </c>
      <c r="I100" s="51"/>
      <c r="J100" s="51" t="str">
        <f t="shared" ca="1" si="2"/>
        <v/>
      </c>
    </row>
    <row r="101" spans="1:10" x14ac:dyDescent="0.25">
      <c r="A101" t="str">
        <f t="shared" ca="1" si="3"/>
        <v/>
      </c>
      <c r="B101" s="51" t="str">
        <f ca="1">IFERROR(INDEX('TSO500 Script'!$BT$2:$BT$97,MATCH('TSO500 Script'!AA82,'TSO500 Script'!$C$2:$C$97,0)),"")</f>
        <v/>
      </c>
      <c r="C101" s="51" t="str">
        <f ca="1">IFERROR(INDEX('TSO500 Booking'!$I$9:$I$104,MATCH('TSO500 Script'!AA82,'TSO500 Booking'!$J$9:$J$104,0)),"")</f>
        <v/>
      </c>
      <c r="D101" s="51" t="str">
        <f ca="1">IF(A101="","",INDEX('TSO500 Script'!$G$2:$G$97,MATCH('TSO500 Script'!AA82,'TSO500 Script'!$C$2:$C$97,0)))</f>
        <v/>
      </c>
      <c r="E101" t="str">
        <f ca="1">IFERROR(INDEX('TSO500 Script'!$BW$2:$BW$97,MATCH(B101,'TSO500 Script'!$BT$2:$BT$97,0)),"")</f>
        <v/>
      </c>
      <c r="F101" t="str">
        <f ca="1">IFERROR(INDEX(Index_sequences[i7 Bases for Sample Sheet],MATCH(E101,Index_sequences[i7 Index Name],0)),"")</f>
        <v/>
      </c>
      <c r="G101" s="51" t="str">
        <f ca="1">IFERROR(INDEX('TSO500 Script'!$BY$2:$BY$97,MATCH(B101,'TSO500 Script'!$BT$2:$BT$97,0)),"")</f>
        <v/>
      </c>
      <c r="H101" t="str">
        <f ca="1">IFERROR(IF('TSO500 Booking'!$A$108="v2",INDEX(Index_sequences[i5 Bases for Sample Sheet NovaSeq 6000 with v1.0 reagent kits, MiSeq, HiSeq 2000/2500, NextSeq 2000 (Sample Sheet v2)],MATCH(G101,Index_sequences[i5 Index Name],0)),IF('TSO500 Booking'!$A$108="v1",INDEX(Index_sequences[i5 Bases for Sample Sheet iSeq, NovaSeq 6000 with v1.5 reagent kits, MiniSeq, NextSeq 500/550, HiSeq 3000/4000/X, NextSeq 2000 (Sample Sheet v1)],MATCH(G101,Index_sequences[i5 Index Name],0)),"")),"")</f>
        <v/>
      </c>
      <c r="I101" s="51"/>
      <c r="J101" s="51" t="str">
        <f t="shared" ca="1" si="2"/>
        <v/>
      </c>
    </row>
    <row r="102" spans="1:10" x14ac:dyDescent="0.25">
      <c r="A102" t="str">
        <f t="shared" ca="1" si="3"/>
        <v/>
      </c>
      <c r="B102" s="51" t="str">
        <f ca="1">IFERROR(INDEX('TSO500 Script'!$BT$2:$BT$97,MATCH('TSO500 Script'!AA83,'TSO500 Script'!$C$2:$C$97,0)),"")</f>
        <v/>
      </c>
      <c r="C102" s="51" t="str">
        <f ca="1">IFERROR(INDEX('TSO500 Booking'!$I$9:$I$104,MATCH('TSO500 Script'!AA83,'TSO500 Booking'!$J$9:$J$104,0)),"")</f>
        <v/>
      </c>
      <c r="D102" s="51" t="str">
        <f ca="1">IF(A102="","",INDEX('TSO500 Script'!$G$2:$G$97,MATCH('TSO500 Script'!AA83,'TSO500 Script'!$C$2:$C$97,0)))</f>
        <v/>
      </c>
      <c r="E102" t="str">
        <f ca="1">IFERROR(INDEX('TSO500 Script'!$BW$2:$BW$97,MATCH(B102,'TSO500 Script'!$BT$2:$BT$97,0)),"")</f>
        <v/>
      </c>
      <c r="F102" t="str">
        <f ca="1">IFERROR(INDEX(Index_sequences[i7 Bases for Sample Sheet],MATCH(E102,Index_sequences[i7 Index Name],0)),"")</f>
        <v/>
      </c>
      <c r="G102" s="51" t="str">
        <f ca="1">IFERROR(INDEX('TSO500 Script'!$BY$2:$BY$97,MATCH(B102,'TSO500 Script'!$BT$2:$BT$97,0)),"")</f>
        <v/>
      </c>
      <c r="H102" t="str">
        <f ca="1">IFERROR(IF('TSO500 Booking'!$A$108="v2",INDEX(Index_sequences[i5 Bases for Sample Sheet NovaSeq 6000 with v1.0 reagent kits, MiSeq, HiSeq 2000/2500, NextSeq 2000 (Sample Sheet v2)],MATCH(G102,Index_sequences[i5 Index Name],0)),IF('TSO500 Booking'!$A$108="v1",INDEX(Index_sequences[i5 Bases for Sample Sheet iSeq, NovaSeq 6000 with v1.5 reagent kits, MiniSeq, NextSeq 500/550, HiSeq 3000/4000/X, NextSeq 2000 (Sample Sheet v1)],MATCH(G102,Index_sequences[i5 Index Name],0)),"")),"")</f>
        <v/>
      </c>
      <c r="I102" s="51"/>
      <c r="J102" s="51" t="str">
        <f t="shared" ca="1" si="2"/>
        <v/>
      </c>
    </row>
    <row r="103" spans="1:10" x14ac:dyDescent="0.25">
      <c r="A103" t="str">
        <f t="shared" ca="1" si="3"/>
        <v/>
      </c>
      <c r="B103" s="51" t="str">
        <f ca="1">IFERROR(INDEX('TSO500 Script'!$BT$2:$BT$97,MATCH('TSO500 Script'!AA84,'TSO500 Script'!$C$2:$C$97,0)),"")</f>
        <v/>
      </c>
      <c r="C103" s="51" t="str">
        <f ca="1">IFERROR(INDEX('TSO500 Booking'!$I$9:$I$104,MATCH('TSO500 Script'!AA84,'TSO500 Booking'!$J$9:$J$104,0)),"")</f>
        <v/>
      </c>
      <c r="D103" s="51" t="str">
        <f ca="1">IF(A103="","",INDEX('TSO500 Script'!$G$2:$G$97,MATCH('TSO500 Script'!AA84,'TSO500 Script'!$C$2:$C$97,0)))</f>
        <v/>
      </c>
      <c r="E103" t="str">
        <f ca="1">IFERROR(INDEX('TSO500 Script'!$BW$2:$BW$97,MATCH(B103,'TSO500 Script'!$BT$2:$BT$97,0)),"")</f>
        <v/>
      </c>
      <c r="F103" t="str">
        <f ca="1">IFERROR(INDEX(Index_sequences[i7 Bases for Sample Sheet],MATCH(E103,Index_sequences[i7 Index Name],0)),"")</f>
        <v/>
      </c>
      <c r="G103" s="51" t="str">
        <f ca="1">IFERROR(INDEX('TSO500 Script'!$BY$2:$BY$97,MATCH(B103,'TSO500 Script'!$BT$2:$BT$97,0)),"")</f>
        <v/>
      </c>
      <c r="H103" t="str">
        <f ca="1">IFERROR(IF('TSO500 Booking'!$A$108="v2",INDEX(Index_sequences[i5 Bases for Sample Sheet NovaSeq 6000 with v1.0 reagent kits, MiSeq, HiSeq 2000/2500, NextSeq 2000 (Sample Sheet v2)],MATCH(G103,Index_sequences[i5 Index Name],0)),IF('TSO500 Booking'!$A$108="v1",INDEX(Index_sequences[i5 Bases for Sample Sheet iSeq, NovaSeq 6000 with v1.5 reagent kits, MiniSeq, NextSeq 500/550, HiSeq 3000/4000/X, NextSeq 2000 (Sample Sheet v1)],MATCH(G103,Index_sequences[i5 Index Name],0)),"")),"")</f>
        <v/>
      </c>
      <c r="I103" s="51"/>
      <c r="J103" s="51" t="str">
        <f t="shared" ca="1" si="2"/>
        <v/>
      </c>
    </row>
    <row r="104" spans="1:10" x14ac:dyDescent="0.25">
      <c r="A104" t="str">
        <f t="shared" ca="1" si="3"/>
        <v/>
      </c>
      <c r="B104" s="51" t="str">
        <f ca="1">IFERROR(INDEX('TSO500 Script'!$BT$2:$BT$97,MATCH('TSO500 Script'!AA85,'TSO500 Script'!$C$2:$C$97,0)),"")</f>
        <v/>
      </c>
      <c r="C104" s="51" t="str">
        <f ca="1">IFERROR(INDEX('TSO500 Booking'!$I$9:$I$104,MATCH('TSO500 Script'!AA85,'TSO500 Booking'!$J$9:$J$104,0)),"")</f>
        <v/>
      </c>
      <c r="D104" s="51" t="str">
        <f ca="1">IF(A104="","",INDEX('TSO500 Script'!$G$2:$G$97,MATCH('TSO500 Script'!AA85,'TSO500 Script'!$C$2:$C$97,0)))</f>
        <v/>
      </c>
      <c r="E104" t="str">
        <f ca="1">IFERROR(INDEX('TSO500 Script'!$BW$2:$BW$97,MATCH(B104,'TSO500 Script'!$BT$2:$BT$97,0)),"")</f>
        <v/>
      </c>
      <c r="F104" t="str">
        <f ca="1">IFERROR(INDEX(Index_sequences[i7 Bases for Sample Sheet],MATCH(E104,Index_sequences[i7 Index Name],0)),"")</f>
        <v/>
      </c>
      <c r="G104" s="51" t="str">
        <f ca="1">IFERROR(INDEX('TSO500 Script'!$BY$2:$BY$97,MATCH(B104,'TSO500 Script'!$BT$2:$BT$97,0)),"")</f>
        <v/>
      </c>
      <c r="H104" t="str">
        <f ca="1">IFERROR(IF('TSO500 Booking'!$A$108="v2",INDEX(Index_sequences[i5 Bases for Sample Sheet NovaSeq 6000 with v1.0 reagent kits, MiSeq, HiSeq 2000/2500, NextSeq 2000 (Sample Sheet v2)],MATCH(G104,Index_sequences[i5 Index Name],0)),IF('TSO500 Booking'!$A$108="v1",INDEX(Index_sequences[i5 Bases for Sample Sheet iSeq, NovaSeq 6000 with v1.5 reagent kits, MiniSeq, NextSeq 500/550, HiSeq 3000/4000/X, NextSeq 2000 (Sample Sheet v1)],MATCH(G104,Index_sequences[i5 Index Name],0)),"")),"")</f>
        <v/>
      </c>
      <c r="I104" s="51"/>
      <c r="J104" s="51" t="str">
        <f t="shared" ca="1" si="2"/>
        <v/>
      </c>
    </row>
    <row r="105" spans="1:10" x14ac:dyDescent="0.25">
      <c r="A105" t="str">
        <f t="shared" ca="1" si="3"/>
        <v/>
      </c>
      <c r="B105" s="51" t="str">
        <f ca="1">IFERROR(INDEX('TSO500 Script'!$BT$2:$BT$97,MATCH('TSO500 Script'!AA86,'TSO500 Script'!$C$2:$C$97,0)),"")</f>
        <v/>
      </c>
      <c r="C105" s="51" t="str">
        <f ca="1">IFERROR(INDEX('TSO500 Booking'!$I$9:$I$104,MATCH('TSO500 Script'!AA86,'TSO500 Booking'!$J$9:$J$104,0)),"")</f>
        <v/>
      </c>
      <c r="D105" s="51" t="str">
        <f ca="1">IF(A105="","",INDEX('TSO500 Script'!$G$2:$G$97,MATCH('TSO500 Script'!AA86,'TSO500 Script'!$C$2:$C$97,0)))</f>
        <v/>
      </c>
      <c r="E105" t="str">
        <f ca="1">IFERROR(INDEX('TSO500 Script'!$BW$2:$BW$97,MATCH(B105,'TSO500 Script'!$BT$2:$BT$97,0)),"")</f>
        <v/>
      </c>
      <c r="F105" t="str">
        <f ca="1">IFERROR(INDEX(Index_sequences[i7 Bases for Sample Sheet],MATCH(E105,Index_sequences[i7 Index Name],0)),"")</f>
        <v/>
      </c>
      <c r="G105" s="51" t="str">
        <f ca="1">IFERROR(INDEX('TSO500 Script'!$BY$2:$BY$97,MATCH(B105,'TSO500 Script'!$BT$2:$BT$97,0)),"")</f>
        <v/>
      </c>
      <c r="H105" t="str">
        <f ca="1">IFERROR(IF('TSO500 Booking'!$A$108="v2",INDEX(Index_sequences[i5 Bases for Sample Sheet NovaSeq 6000 with v1.0 reagent kits, MiSeq, HiSeq 2000/2500, NextSeq 2000 (Sample Sheet v2)],MATCH(G105,Index_sequences[i5 Index Name],0)),IF('TSO500 Booking'!$A$108="v1",INDEX(Index_sequences[i5 Bases for Sample Sheet iSeq, NovaSeq 6000 with v1.5 reagent kits, MiniSeq, NextSeq 500/550, HiSeq 3000/4000/X, NextSeq 2000 (Sample Sheet v1)],MATCH(G105,Index_sequences[i5 Index Name],0)),"")),"")</f>
        <v/>
      </c>
      <c r="I105" s="51"/>
      <c r="J105" s="51" t="str">
        <f t="shared" ca="1" si="2"/>
        <v/>
      </c>
    </row>
    <row r="106" spans="1:10" x14ac:dyDescent="0.25">
      <c r="A106" t="str">
        <f t="shared" ca="1" si="3"/>
        <v/>
      </c>
      <c r="B106" s="51" t="str">
        <f ca="1">IFERROR(INDEX('TSO500 Script'!$BT$2:$BT$97,MATCH('TSO500 Script'!AA87,'TSO500 Script'!$C$2:$C$97,0)),"")</f>
        <v/>
      </c>
      <c r="C106" s="51" t="str">
        <f ca="1">IFERROR(INDEX('TSO500 Booking'!$I$9:$I$104,MATCH('TSO500 Script'!AA87,'TSO500 Booking'!$J$9:$J$104,0)),"")</f>
        <v/>
      </c>
      <c r="D106" s="51" t="str">
        <f ca="1">IF(A106="","",INDEX('TSO500 Script'!$G$2:$G$97,MATCH('TSO500 Script'!AA87,'TSO500 Script'!$C$2:$C$97,0)))</f>
        <v/>
      </c>
      <c r="E106" t="str">
        <f ca="1">IFERROR(INDEX('TSO500 Script'!$BW$2:$BW$97,MATCH(B106,'TSO500 Script'!$BT$2:$BT$97,0)),"")</f>
        <v/>
      </c>
      <c r="F106" t="str">
        <f ca="1">IFERROR(INDEX(Index_sequences[i7 Bases for Sample Sheet],MATCH(E106,Index_sequences[i7 Index Name],0)),"")</f>
        <v/>
      </c>
      <c r="G106" s="51" t="str">
        <f ca="1">IFERROR(INDEX('TSO500 Script'!$BY$2:$BY$97,MATCH(B106,'TSO500 Script'!$BT$2:$BT$97,0)),"")</f>
        <v/>
      </c>
      <c r="H106" t="str">
        <f ca="1">IFERROR(IF('TSO500 Booking'!$A$108="v2",INDEX(Index_sequences[i5 Bases for Sample Sheet NovaSeq 6000 with v1.0 reagent kits, MiSeq, HiSeq 2000/2500, NextSeq 2000 (Sample Sheet v2)],MATCH(G106,Index_sequences[i5 Index Name],0)),IF('TSO500 Booking'!$A$108="v1",INDEX(Index_sequences[i5 Bases for Sample Sheet iSeq, NovaSeq 6000 with v1.5 reagent kits, MiniSeq, NextSeq 500/550, HiSeq 3000/4000/X, NextSeq 2000 (Sample Sheet v1)],MATCH(G106,Index_sequences[i5 Index Name],0)),"")),"")</f>
        <v/>
      </c>
      <c r="I106" s="51"/>
      <c r="J106" s="51" t="str">
        <f t="shared" ca="1" si="2"/>
        <v/>
      </c>
    </row>
    <row r="107" spans="1:10" x14ac:dyDescent="0.25">
      <c r="A107" t="str">
        <f t="shared" ca="1" si="3"/>
        <v/>
      </c>
      <c r="B107" s="51" t="str">
        <f ca="1">IFERROR(INDEX('TSO500 Script'!$BT$2:$BT$97,MATCH('TSO500 Script'!AA88,'TSO500 Script'!$C$2:$C$97,0)),"")</f>
        <v/>
      </c>
      <c r="C107" s="51" t="str">
        <f ca="1">IFERROR(INDEX('TSO500 Booking'!$I$9:$I$104,MATCH('TSO500 Script'!AA88,'TSO500 Booking'!$J$9:$J$104,0)),"")</f>
        <v/>
      </c>
      <c r="D107" s="51" t="str">
        <f ca="1">IF(A107="","",INDEX('TSO500 Script'!$G$2:$G$97,MATCH('TSO500 Script'!AA88,'TSO500 Script'!$C$2:$C$97,0)))</f>
        <v/>
      </c>
      <c r="E107" t="str">
        <f ca="1">IFERROR(INDEX('TSO500 Script'!$BW$2:$BW$97,MATCH(B107,'TSO500 Script'!$BT$2:$BT$97,0)),"")</f>
        <v/>
      </c>
      <c r="F107" t="str">
        <f ca="1">IFERROR(INDEX(Index_sequences[i7 Bases for Sample Sheet],MATCH(E107,Index_sequences[i7 Index Name],0)),"")</f>
        <v/>
      </c>
      <c r="G107" s="51" t="str">
        <f ca="1">IFERROR(INDEX('TSO500 Script'!$BY$2:$BY$97,MATCH(B107,'TSO500 Script'!$BT$2:$BT$97,0)),"")</f>
        <v/>
      </c>
      <c r="H107" t="str">
        <f ca="1">IFERROR(IF('TSO500 Booking'!$A$108="v2",INDEX(Index_sequences[i5 Bases for Sample Sheet NovaSeq 6000 with v1.0 reagent kits, MiSeq, HiSeq 2000/2500, NextSeq 2000 (Sample Sheet v2)],MATCH(G107,Index_sequences[i5 Index Name],0)),IF('TSO500 Booking'!$A$108="v1",INDEX(Index_sequences[i5 Bases for Sample Sheet iSeq, NovaSeq 6000 with v1.5 reagent kits, MiniSeq, NextSeq 500/550, HiSeq 3000/4000/X, NextSeq 2000 (Sample Sheet v1)],MATCH(G107,Index_sequences[i5 Index Name],0)),"")),"")</f>
        <v/>
      </c>
      <c r="I107" s="51"/>
      <c r="J107" s="51" t="str">
        <f t="shared" ca="1" si="2"/>
        <v/>
      </c>
    </row>
    <row r="108" spans="1:10" x14ac:dyDescent="0.25">
      <c r="A108" t="str">
        <f t="shared" ca="1" si="3"/>
        <v/>
      </c>
      <c r="B108" s="51" t="str">
        <f ca="1">IFERROR(INDEX('TSO500 Script'!$BT$2:$BT$97,MATCH('TSO500 Script'!AA89,'TSO500 Script'!$C$2:$C$97,0)),"")</f>
        <v/>
      </c>
      <c r="C108" s="51" t="str">
        <f ca="1">IFERROR(INDEX('TSO500 Booking'!$I$9:$I$104,MATCH('TSO500 Script'!AA89,'TSO500 Booking'!$J$9:$J$104,0)),"")</f>
        <v/>
      </c>
      <c r="D108" s="51" t="str">
        <f ca="1">IF(A108="","",INDEX('TSO500 Script'!$G$2:$G$97,MATCH('TSO500 Script'!AA89,'TSO500 Script'!$C$2:$C$97,0)))</f>
        <v/>
      </c>
      <c r="E108" t="str">
        <f ca="1">IFERROR(INDEX('TSO500 Script'!$BW$2:$BW$97,MATCH(B108,'TSO500 Script'!$BT$2:$BT$97,0)),"")</f>
        <v/>
      </c>
      <c r="F108" t="str">
        <f ca="1">IFERROR(INDEX(Index_sequences[i7 Bases for Sample Sheet],MATCH(E108,Index_sequences[i7 Index Name],0)),"")</f>
        <v/>
      </c>
      <c r="G108" s="51" t="str">
        <f ca="1">IFERROR(INDEX('TSO500 Script'!$BY$2:$BY$97,MATCH(B108,'TSO500 Script'!$BT$2:$BT$97,0)),"")</f>
        <v/>
      </c>
      <c r="H108" t="str">
        <f ca="1">IFERROR(IF('TSO500 Booking'!$A$108="v2",INDEX(Index_sequences[i5 Bases for Sample Sheet NovaSeq 6000 with v1.0 reagent kits, MiSeq, HiSeq 2000/2500, NextSeq 2000 (Sample Sheet v2)],MATCH(G108,Index_sequences[i5 Index Name],0)),IF('TSO500 Booking'!$A$108="v1",INDEX(Index_sequences[i5 Bases for Sample Sheet iSeq, NovaSeq 6000 with v1.5 reagent kits, MiniSeq, NextSeq 500/550, HiSeq 3000/4000/X, NextSeq 2000 (Sample Sheet v1)],MATCH(G108,Index_sequences[i5 Index Name],0)),"")),"")</f>
        <v/>
      </c>
      <c r="I108" s="51"/>
      <c r="J108" s="51" t="str">
        <f t="shared" ca="1" si="2"/>
        <v/>
      </c>
    </row>
    <row r="109" spans="1:10" x14ac:dyDescent="0.25">
      <c r="A109" t="str">
        <f t="shared" ca="1" si="3"/>
        <v/>
      </c>
      <c r="B109" s="51" t="str">
        <f ca="1">IFERROR(INDEX('TSO500 Script'!$BT$2:$BT$97,MATCH('TSO500 Script'!AA90,'TSO500 Script'!$C$2:$C$97,0)),"")</f>
        <v/>
      </c>
      <c r="C109" s="51" t="str">
        <f ca="1">IFERROR(INDEX('TSO500 Booking'!$I$9:$I$104,MATCH('TSO500 Script'!AA90,'TSO500 Booking'!$J$9:$J$104,0)),"")</f>
        <v/>
      </c>
      <c r="D109" s="51" t="str">
        <f ca="1">IF(A109="","",INDEX('TSO500 Script'!$G$2:$G$97,MATCH('TSO500 Script'!AA90,'TSO500 Script'!$C$2:$C$97,0)))</f>
        <v/>
      </c>
      <c r="E109" t="str">
        <f ca="1">IFERROR(INDEX('TSO500 Script'!$BW$2:$BW$97,MATCH(B109,'TSO500 Script'!$BT$2:$BT$97,0)),"")</f>
        <v/>
      </c>
      <c r="F109" t="str">
        <f ca="1">IFERROR(INDEX(Index_sequences[i7 Bases for Sample Sheet],MATCH(E109,Index_sequences[i7 Index Name],0)),"")</f>
        <v/>
      </c>
      <c r="G109" s="51" t="str">
        <f ca="1">IFERROR(INDEX('TSO500 Script'!$BY$2:$BY$97,MATCH(B109,'TSO500 Script'!$BT$2:$BT$97,0)),"")</f>
        <v/>
      </c>
      <c r="H109" t="str">
        <f ca="1">IFERROR(IF('TSO500 Booking'!$A$108="v2",INDEX(Index_sequences[i5 Bases for Sample Sheet NovaSeq 6000 with v1.0 reagent kits, MiSeq, HiSeq 2000/2500, NextSeq 2000 (Sample Sheet v2)],MATCH(G109,Index_sequences[i5 Index Name],0)),IF('TSO500 Booking'!$A$108="v1",INDEX(Index_sequences[i5 Bases for Sample Sheet iSeq, NovaSeq 6000 with v1.5 reagent kits, MiniSeq, NextSeq 500/550, HiSeq 3000/4000/X, NextSeq 2000 (Sample Sheet v1)],MATCH(G109,Index_sequences[i5 Index Name],0)),"")),"")</f>
        <v/>
      </c>
      <c r="I109" s="51"/>
      <c r="J109" s="51" t="str">
        <f t="shared" ca="1" si="2"/>
        <v/>
      </c>
    </row>
    <row r="110" spans="1:10" x14ac:dyDescent="0.25">
      <c r="A110" t="str">
        <f t="shared" ca="1" si="3"/>
        <v/>
      </c>
      <c r="B110" s="51" t="str">
        <f ca="1">IFERROR(INDEX('TSO500 Script'!$BT$2:$BT$97,MATCH('TSO500 Script'!AA91,'TSO500 Script'!$C$2:$C$97,0)),"")</f>
        <v/>
      </c>
      <c r="C110" s="51" t="str">
        <f ca="1">IFERROR(INDEX('TSO500 Booking'!$I$9:$I$104,MATCH('TSO500 Script'!AA91,'TSO500 Booking'!$J$9:$J$104,0)),"")</f>
        <v/>
      </c>
      <c r="D110" s="51" t="str">
        <f ca="1">IF(A110="","",INDEX('TSO500 Script'!$G$2:$G$97,MATCH('TSO500 Script'!AA91,'TSO500 Script'!$C$2:$C$97,0)))</f>
        <v/>
      </c>
      <c r="E110" t="str">
        <f ca="1">IFERROR(INDEX('TSO500 Script'!$BW$2:$BW$97,MATCH(B110,'TSO500 Script'!$BT$2:$BT$97,0)),"")</f>
        <v/>
      </c>
      <c r="F110" t="str">
        <f ca="1">IFERROR(INDEX(Index_sequences[i7 Bases for Sample Sheet],MATCH(E110,Index_sequences[i7 Index Name],0)),"")</f>
        <v/>
      </c>
      <c r="G110" s="51" t="str">
        <f ca="1">IFERROR(INDEX('TSO500 Script'!$BY$2:$BY$97,MATCH(B110,'TSO500 Script'!$BT$2:$BT$97,0)),"")</f>
        <v/>
      </c>
      <c r="H110" t="str">
        <f ca="1">IFERROR(IF('TSO500 Booking'!$A$108="v2",INDEX(Index_sequences[i5 Bases for Sample Sheet NovaSeq 6000 with v1.0 reagent kits, MiSeq, HiSeq 2000/2500, NextSeq 2000 (Sample Sheet v2)],MATCH(G110,Index_sequences[i5 Index Name],0)),IF('TSO500 Booking'!$A$108="v1",INDEX(Index_sequences[i5 Bases for Sample Sheet iSeq, NovaSeq 6000 with v1.5 reagent kits, MiniSeq, NextSeq 500/550, HiSeq 3000/4000/X, NextSeq 2000 (Sample Sheet v1)],MATCH(G110,Index_sequences[i5 Index Name],0)),"")),"")</f>
        <v/>
      </c>
      <c r="I110" s="51"/>
      <c r="J110" s="51" t="str">
        <f t="shared" ca="1" si="2"/>
        <v/>
      </c>
    </row>
    <row r="111" spans="1:10" x14ac:dyDescent="0.25">
      <c r="A111" t="str">
        <f t="shared" ca="1" si="3"/>
        <v/>
      </c>
      <c r="B111" s="51" t="str">
        <f ca="1">IFERROR(INDEX('TSO500 Script'!$BT$2:$BT$97,MATCH('TSO500 Script'!AA92,'TSO500 Script'!$C$2:$C$97,0)),"")</f>
        <v/>
      </c>
      <c r="C111" s="51" t="str">
        <f ca="1">IFERROR(INDEX('TSO500 Booking'!$I$9:$I$104,MATCH('TSO500 Script'!AA92,'TSO500 Booking'!$J$9:$J$104,0)),"")</f>
        <v/>
      </c>
      <c r="D111" s="51" t="str">
        <f ca="1">IF(A111="","",INDEX('TSO500 Script'!$G$2:$G$97,MATCH('TSO500 Script'!AA92,'TSO500 Script'!$C$2:$C$97,0)))</f>
        <v/>
      </c>
      <c r="E111" t="str">
        <f ca="1">IFERROR(INDEX('TSO500 Script'!$BW$2:$BW$97,MATCH(B111,'TSO500 Script'!$BT$2:$BT$97,0)),"")</f>
        <v/>
      </c>
      <c r="F111" t="str">
        <f ca="1">IFERROR(INDEX(Index_sequences[i7 Bases for Sample Sheet],MATCH(E111,Index_sequences[i7 Index Name],0)),"")</f>
        <v/>
      </c>
      <c r="G111" s="51" t="str">
        <f ca="1">IFERROR(INDEX('TSO500 Script'!$BY$2:$BY$97,MATCH(B111,'TSO500 Script'!$BT$2:$BT$97,0)),"")</f>
        <v/>
      </c>
      <c r="H111" t="str">
        <f ca="1">IFERROR(IF('TSO500 Booking'!$A$108="v2",INDEX(Index_sequences[i5 Bases for Sample Sheet NovaSeq 6000 with v1.0 reagent kits, MiSeq, HiSeq 2000/2500, NextSeq 2000 (Sample Sheet v2)],MATCH(G111,Index_sequences[i5 Index Name],0)),IF('TSO500 Booking'!$A$108="v1",INDEX(Index_sequences[i5 Bases for Sample Sheet iSeq, NovaSeq 6000 with v1.5 reagent kits, MiniSeq, NextSeq 500/550, HiSeq 3000/4000/X, NextSeq 2000 (Sample Sheet v1)],MATCH(G111,Index_sequences[i5 Index Name],0)),"")),"")</f>
        <v/>
      </c>
      <c r="I111" s="51"/>
      <c r="J111" s="51" t="str">
        <f t="shared" ca="1" si="2"/>
        <v/>
      </c>
    </row>
    <row r="112" spans="1:10" x14ac:dyDescent="0.25">
      <c r="A112" t="str">
        <f t="shared" ca="1" si="3"/>
        <v/>
      </c>
      <c r="B112" s="51" t="str">
        <f ca="1">IFERROR(INDEX('TSO500 Script'!$BT$2:$BT$97,MATCH('TSO500 Script'!AA93,'TSO500 Script'!$C$2:$C$97,0)),"")</f>
        <v/>
      </c>
      <c r="C112" s="51" t="str">
        <f ca="1">IFERROR(INDEX('TSO500 Booking'!$I$9:$I$104,MATCH('TSO500 Script'!AA93,'TSO500 Booking'!$J$9:$J$104,0)),"")</f>
        <v/>
      </c>
      <c r="D112" s="51" t="str">
        <f ca="1">IF(A112="","",INDEX('TSO500 Script'!$G$2:$G$97,MATCH('TSO500 Script'!AA93,'TSO500 Script'!$C$2:$C$97,0)))</f>
        <v/>
      </c>
      <c r="E112" t="str">
        <f ca="1">IFERROR(INDEX('TSO500 Script'!$BW$2:$BW$97,MATCH(B112,'TSO500 Script'!$BT$2:$BT$97,0)),"")</f>
        <v/>
      </c>
      <c r="F112" t="str">
        <f ca="1">IFERROR(INDEX(Index_sequences[i7 Bases for Sample Sheet],MATCH(E112,Index_sequences[i7 Index Name],0)),"")</f>
        <v/>
      </c>
      <c r="G112" s="51" t="str">
        <f ca="1">IFERROR(INDEX('TSO500 Script'!$BY$2:$BY$97,MATCH(B112,'TSO500 Script'!$BT$2:$BT$97,0)),"")</f>
        <v/>
      </c>
      <c r="H112" t="str">
        <f ca="1">IFERROR(IF('TSO500 Booking'!$A$108="v2",INDEX(Index_sequences[i5 Bases for Sample Sheet NovaSeq 6000 with v1.0 reagent kits, MiSeq, HiSeq 2000/2500, NextSeq 2000 (Sample Sheet v2)],MATCH(G112,Index_sequences[i5 Index Name],0)),IF('TSO500 Booking'!$A$108="v1",INDEX(Index_sequences[i5 Bases for Sample Sheet iSeq, NovaSeq 6000 with v1.5 reagent kits, MiniSeq, NextSeq 500/550, HiSeq 3000/4000/X, NextSeq 2000 (Sample Sheet v1)],MATCH(G112,Index_sequences[i5 Index Name],0)),"")),"")</f>
        <v/>
      </c>
      <c r="I112" s="51"/>
      <c r="J112" s="51" t="str">
        <f t="shared" ca="1" si="2"/>
        <v/>
      </c>
    </row>
    <row r="113" spans="1:10" x14ac:dyDescent="0.25">
      <c r="A113" t="str">
        <f t="shared" ca="1" si="3"/>
        <v/>
      </c>
      <c r="B113" s="51" t="str">
        <f ca="1">IFERROR(INDEX('TSO500 Script'!$BT$2:$BT$97,MATCH('TSO500 Script'!AA94,'TSO500 Script'!$C$2:$C$97,0)),"")</f>
        <v/>
      </c>
      <c r="C113" s="51" t="str">
        <f ca="1">IFERROR(INDEX('TSO500 Booking'!$I$9:$I$104,MATCH('TSO500 Script'!AA94,'TSO500 Booking'!$J$9:$J$104,0)),"")</f>
        <v/>
      </c>
      <c r="D113" s="51" t="str">
        <f ca="1">IF(A113="","",INDEX('TSO500 Script'!$G$2:$G$97,MATCH('TSO500 Script'!AA94,'TSO500 Script'!$C$2:$C$97,0)))</f>
        <v/>
      </c>
      <c r="E113" t="str">
        <f ca="1">IFERROR(INDEX('TSO500 Script'!$BW$2:$BW$97,MATCH(B113,'TSO500 Script'!$BT$2:$BT$97,0)),"")</f>
        <v/>
      </c>
      <c r="F113" t="str">
        <f ca="1">IFERROR(INDEX(Index_sequences[i7 Bases for Sample Sheet],MATCH(E113,Index_sequences[i7 Index Name],0)),"")</f>
        <v/>
      </c>
      <c r="G113" s="51" t="str">
        <f ca="1">IFERROR(INDEX('TSO500 Script'!$BY$2:$BY$97,MATCH(B113,'TSO500 Script'!$BT$2:$BT$97,0)),"")</f>
        <v/>
      </c>
      <c r="H113" t="str">
        <f ca="1">IFERROR(IF('TSO500 Booking'!$A$108="v2",INDEX(Index_sequences[i5 Bases for Sample Sheet NovaSeq 6000 with v1.0 reagent kits, MiSeq, HiSeq 2000/2500, NextSeq 2000 (Sample Sheet v2)],MATCH(G113,Index_sequences[i5 Index Name],0)),IF('TSO500 Booking'!$A$108="v1",INDEX(Index_sequences[i5 Bases for Sample Sheet iSeq, NovaSeq 6000 with v1.5 reagent kits, MiniSeq, NextSeq 500/550, HiSeq 3000/4000/X, NextSeq 2000 (Sample Sheet v1)],MATCH(G113,Index_sequences[i5 Index Name],0)),"")),"")</f>
        <v/>
      </c>
      <c r="I113" s="51"/>
      <c r="J113" s="51" t="str">
        <f t="shared" ca="1" si="2"/>
        <v/>
      </c>
    </row>
    <row r="114" spans="1:10" x14ac:dyDescent="0.25">
      <c r="A114" t="str">
        <f t="shared" ca="1" si="3"/>
        <v/>
      </c>
      <c r="B114" s="51" t="str">
        <f ca="1">IFERROR(INDEX('TSO500 Script'!$BT$2:$BT$97,MATCH('TSO500 Script'!AA95,'TSO500 Script'!$C$2:$C$97,0)),"")</f>
        <v/>
      </c>
      <c r="C114" s="51" t="str">
        <f ca="1">IFERROR(INDEX('TSO500 Booking'!$I$9:$I$104,MATCH('TSO500 Script'!AA95,'TSO500 Booking'!$J$9:$J$104,0)),"")</f>
        <v/>
      </c>
      <c r="D114" s="51" t="str">
        <f ca="1">IF(A114="","",INDEX('TSO500 Script'!$G$2:$G$97,MATCH('TSO500 Script'!AA95,'TSO500 Script'!$C$2:$C$97,0)))</f>
        <v/>
      </c>
      <c r="E114" t="str">
        <f ca="1">IFERROR(INDEX('TSO500 Script'!$BW$2:$BW$97,MATCH(B114,'TSO500 Script'!$BT$2:$BT$97,0)),"")</f>
        <v/>
      </c>
      <c r="F114" t="str">
        <f ca="1">IFERROR(INDEX(Index_sequences[i7 Bases for Sample Sheet],MATCH(E114,Index_sequences[i7 Index Name],0)),"")</f>
        <v/>
      </c>
      <c r="G114" s="51" t="str">
        <f ca="1">IFERROR(INDEX('TSO500 Script'!$BY$2:$BY$97,MATCH(B114,'TSO500 Script'!$BT$2:$BT$97,0)),"")</f>
        <v/>
      </c>
      <c r="H114" t="str">
        <f ca="1">IFERROR(IF('TSO500 Booking'!$A$108="v2",INDEX(Index_sequences[i5 Bases for Sample Sheet NovaSeq 6000 with v1.0 reagent kits, MiSeq, HiSeq 2000/2500, NextSeq 2000 (Sample Sheet v2)],MATCH(G114,Index_sequences[i5 Index Name],0)),IF('TSO500 Booking'!$A$108="v1",INDEX(Index_sequences[i5 Bases for Sample Sheet iSeq, NovaSeq 6000 with v1.5 reagent kits, MiniSeq, NextSeq 500/550, HiSeq 3000/4000/X, NextSeq 2000 (Sample Sheet v1)],MATCH(G114,Index_sequences[i5 Index Name],0)),"")),"")</f>
        <v/>
      </c>
      <c r="I114" s="51"/>
      <c r="J114" s="51" t="str">
        <f t="shared" ca="1" si="2"/>
        <v/>
      </c>
    </row>
    <row r="115" spans="1:10" x14ac:dyDescent="0.25">
      <c r="A115" t="str">
        <f t="shared" ca="1" si="3"/>
        <v/>
      </c>
      <c r="B115" s="51" t="str">
        <f ca="1">IFERROR(INDEX('TSO500 Script'!$BT$2:$BT$97,MATCH('TSO500 Script'!AA96,'TSO500 Script'!$C$2:$C$97,0)),"")</f>
        <v/>
      </c>
      <c r="C115" s="51" t="str">
        <f ca="1">IFERROR(INDEX('TSO500 Booking'!$I$9:$I$104,MATCH('TSO500 Script'!AA96,'TSO500 Booking'!$J$9:$J$104,0)),"")</f>
        <v/>
      </c>
      <c r="D115" s="51" t="str">
        <f ca="1">IF(A115="","",INDEX('TSO500 Script'!$G$2:$G$97,MATCH('TSO500 Script'!AA96,'TSO500 Script'!$C$2:$C$97,0)))</f>
        <v/>
      </c>
      <c r="E115" t="str">
        <f ca="1">IFERROR(INDEX('TSO500 Script'!$BW$2:$BW$97,MATCH(B115,'TSO500 Script'!$BT$2:$BT$97,0)),"")</f>
        <v/>
      </c>
      <c r="F115" t="str">
        <f ca="1">IFERROR(INDEX(Index_sequences[i7 Bases for Sample Sheet],MATCH(E115,Index_sequences[i7 Index Name],0)),"")</f>
        <v/>
      </c>
      <c r="G115" s="51" t="str">
        <f ca="1">IFERROR(INDEX('TSO500 Script'!$BY$2:$BY$97,MATCH(B115,'TSO500 Script'!$BT$2:$BT$97,0)),"")</f>
        <v/>
      </c>
      <c r="H115" t="str">
        <f ca="1">IFERROR(IF('TSO500 Booking'!$A$108="v2",INDEX(Index_sequences[i5 Bases for Sample Sheet NovaSeq 6000 with v1.0 reagent kits, MiSeq, HiSeq 2000/2500, NextSeq 2000 (Sample Sheet v2)],MATCH(G115,Index_sequences[i5 Index Name],0)),IF('TSO500 Booking'!$A$108="v1",INDEX(Index_sequences[i5 Bases for Sample Sheet iSeq, NovaSeq 6000 with v1.5 reagent kits, MiniSeq, NextSeq 500/550, HiSeq 3000/4000/X, NextSeq 2000 (Sample Sheet v1)],MATCH(G115,Index_sequences[i5 Index Name],0)),"")),"")</f>
        <v/>
      </c>
      <c r="I115" s="51"/>
      <c r="J115" s="51" t="str">
        <f t="shared" ca="1" si="2"/>
        <v/>
      </c>
    </row>
    <row r="116" spans="1:10" x14ac:dyDescent="0.25">
      <c r="A116" t="str">
        <f t="shared" ca="1" si="3"/>
        <v/>
      </c>
      <c r="B116" s="51" t="str">
        <f ca="1">IFERROR(INDEX('TSO500 Script'!$BT$2:$BT$97,MATCH('TSO500 Script'!AA97,'TSO500 Script'!$C$2:$C$97,0)),"")</f>
        <v/>
      </c>
      <c r="C116" s="51" t="str">
        <f ca="1">IFERROR(INDEX('TSO500 Booking'!$I$9:$I$104,MATCH('TSO500 Script'!AA97,'TSO500 Booking'!$J$9:$J$104,0)),"")</f>
        <v/>
      </c>
      <c r="D116" s="51" t="str">
        <f ca="1">IF(A116="","",INDEX('TSO500 Script'!$G$2:$G$97,MATCH('TSO500 Script'!AA97,'TSO500 Script'!$C$2:$C$97,0)))</f>
        <v/>
      </c>
      <c r="E116" t="str">
        <f ca="1">IFERROR(INDEX('TSO500 Script'!$BW$2:$BW$97,MATCH(B116,'TSO500 Script'!$BT$2:$BT$97,0)),"")</f>
        <v/>
      </c>
      <c r="F116" t="str">
        <f ca="1">IFERROR(INDEX(Index_sequences[i7 Bases for Sample Sheet],MATCH(E116,Index_sequences[i7 Index Name],0)),"")</f>
        <v/>
      </c>
      <c r="G116" s="51" t="str">
        <f ca="1">IFERROR(INDEX('TSO500 Script'!$BY$2:$BY$97,MATCH(B116,'TSO500 Script'!$BT$2:$BT$97,0)),"")</f>
        <v/>
      </c>
      <c r="H116" t="str">
        <f ca="1">IFERROR(IF('TSO500 Booking'!$A$108="v2",INDEX(Index_sequences[i5 Bases for Sample Sheet NovaSeq 6000 with v1.0 reagent kits, MiSeq, HiSeq 2000/2500, NextSeq 2000 (Sample Sheet v2)],MATCH(G116,Index_sequences[i5 Index Name],0)),IF('TSO500 Booking'!$A$108="v1",INDEX(Index_sequences[i5 Bases for Sample Sheet iSeq, NovaSeq 6000 with v1.5 reagent kits, MiniSeq, NextSeq 500/550, HiSeq 3000/4000/X, NextSeq 2000 (Sample Sheet v1)],MATCH(G116,Index_sequences[i5 Index Name],0)),"")),"")</f>
        <v/>
      </c>
      <c r="I116" s="51"/>
      <c r="J116" s="51" t="str">
        <f t="shared" ca="1" si="2"/>
        <v/>
      </c>
    </row>
  </sheetData>
  <sheetProtection algorithmName="SHA-512" hashValue="VlCACQxYB1GsVrsLoOH733ETuiskTrrDScH7vgyWay7JAJG7xA33zq75tIMVAa3fOD7wN3ZY2SGBZ6uONqSiGA==" saltValue="zb6SesWTDGneqQE9rhNsMA=="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0"/>
  <sheetViews>
    <sheetView workbookViewId="0">
      <selection activeCell="L8" sqref="L8"/>
    </sheetView>
  </sheetViews>
  <sheetFormatPr defaultRowHeight="15" x14ac:dyDescent="0.25"/>
  <cols>
    <col min="3" max="4" width="13.42578125" customWidth="1"/>
    <col min="5" max="5" width="14.7109375" customWidth="1"/>
    <col min="6" max="6" width="24" customWidth="1"/>
    <col min="7" max="7" width="14.7109375" customWidth="1"/>
    <col min="8" max="8" width="37.140625" customWidth="1"/>
    <col min="9" max="9" width="46.7109375" customWidth="1"/>
  </cols>
  <sheetData>
    <row r="1" spans="1:9" x14ac:dyDescent="0.25">
      <c r="C1" t="s">
        <v>238</v>
      </c>
      <c r="H1" s="70"/>
    </row>
    <row r="2" spans="1:9" ht="60" x14ac:dyDescent="0.25">
      <c r="A2" t="s">
        <v>1192</v>
      </c>
      <c r="B2" t="s">
        <v>204</v>
      </c>
      <c r="C2" t="s">
        <v>219</v>
      </c>
      <c r="D2" t="s">
        <v>1209</v>
      </c>
      <c r="E2" t="s">
        <v>218</v>
      </c>
      <c r="F2" t="s">
        <v>220</v>
      </c>
      <c r="G2" t="s">
        <v>237</v>
      </c>
      <c r="H2" s="69" t="s">
        <v>1188</v>
      </c>
      <c r="I2" s="69" t="s">
        <v>1189</v>
      </c>
    </row>
    <row r="3" spans="1:9" x14ac:dyDescent="0.25">
      <c r="A3" t="s">
        <v>1204</v>
      </c>
      <c r="B3" t="s">
        <v>36</v>
      </c>
      <c r="C3" t="s">
        <v>36</v>
      </c>
      <c r="D3" t="str">
        <f t="shared" ref="D3:D66" si="0">A3&amp;"_"&amp;B3</f>
        <v>Manual_UP01</v>
      </c>
      <c r="E3" t="s">
        <v>38</v>
      </c>
      <c r="F3" t="s">
        <v>37</v>
      </c>
      <c r="G3" t="s">
        <v>40</v>
      </c>
      <c r="H3" t="s">
        <v>221</v>
      </c>
      <c r="I3" t="s">
        <v>39</v>
      </c>
    </row>
    <row r="4" spans="1:9" x14ac:dyDescent="0.25">
      <c r="A4" t="s">
        <v>1204</v>
      </c>
      <c r="B4" t="s">
        <v>41</v>
      </c>
      <c r="C4" t="s">
        <v>41</v>
      </c>
      <c r="D4" t="str">
        <f t="shared" si="0"/>
        <v>Manual_UP02</v>
      </c>
      <c r="E4" t="s">
        <v>43</v>
      </c>
      <c r="F4" t="s">
        <v>42</v>
      </c>
      <c r="G4" t="s">
        <v>45</v>
      </c>
      <c r="H4" t="s">
        <v>222</v>
      </c>
      <c r="I4" t="s">
        <v>44</v>
      </c>
    </row>
    <row r="5" spans="1:9" x14ac:dyDescent="0.25">
      <c r="A5" t="s">
        <v>1204</v>
      </c>
      <c r="B5" t="s">
        <v>46</v>
      </c>
      <c r="C5" t="s">
        <v>46</v>
      </c>
      <c r="D5" t="str">
        <f t="shared" si="0"/>
        <v>Manual_UP03</v>
      </c>
      <c r="E5" t="s">
        <v>48</v>
      </c>
      <c r="F5" t="s">
        <v>47</v>
      </c>
      <c r="G5" t="s">
        <v>50</v>
      </c>
      <c r="H5" t="s">
        <v>223</v>
      </c>
      <c r="I5" t="s">
        <v>49</v>
      </c>
    </row>
    <row r="6" spans="1:9" x14ac:dyDescent="0.25">
      <c r="A6" t="s">
        <v>1204</v>
      </c>
      <c r="B6" t="s">
        <v>51</v>
      </c>
      <c r="C6" t="s">
        <v>51</v>
      </c>
      <c r="D6" t="str">
        <f t="shared" si="0"/>
        <v>Manual_UP04</v>
      </c>
      <c r="E6" t="s">
        <v>53</v>
      </c>
      <c r="F6" t="s">
        <v>52</v>
      </c>
      <c r="G6" t="s">
        <v>55</v>
      </c>
      <c r="H6" t="s">
        <v>224</v>
      </c>
      <c r="I6" t="s">
        <v>54</v>
      </c>
    </row>
    <row r="7" spans="1:9" x14ac:dyDescent="0.25">
      <c r="A7" t="s">
        <v>1204</v>
      </c>
      <c r="B7" t="s">
        <v>56</v>
      </c>
      <c r="C7" t="s">
        <v>56</v>
      </c>
      <c r="D7" t="str">
        <f t="shared" si="0"/>
        <v>Manual_UP05</v>
      </c>
      <c r="E7" t="s">
        <v>58</v>
      </c>
      <c r="F7" t="s">
        <v>57</v>
      </c>
      <c r="G7" t="s">
        <v>60</v>
      </c>
      <c r="H7" t="s">
        <v>225</v>
      </c>
      <c r="I7" t="s">
        <v>59</v>
      </c>
    </row>
    <row r="8" spans="1:9" x14ac:dyDescent="0.25">
      <c r="A8" t="s">
        <v>1204</v>
      </c>
      <c r="B8" t="s">
        <v>61</v>
      </c>
      <c r="C8" t="s">
        <v>61</v>
      </c>
      <c r="D8" t="str">
        <f t="shared" si="0"/>
        <v>Manual_UP06</v>
      </c>
      <c r="E8" t="s">
        <v>63</v>
      </c>
      <c r="F8" t="s">
        <v>62</v>
      </c>
      <c r="G8" t="s">
        <v>65</v>
      </c>
      <c r="H8" t="s">
        <v>226</v>
      </c>
      <c r="I8" t="s">
        <v>64</v>
      </c>
    </row>
    <row r="9" spans="1:9" x14ac:dyDescent="0.25">
      <c r="A9" t="s">
        <v>1204</v>
      </c>
      <c r="B9" t="s">
        <v>66</v>
      </c>
      <c r="C9" t="s">
        <v>66</v>
      </c>
      <c r="D9" t="str">
        <f t="shared" si="0"/>
        <v>Manual_UP07</v>
      </c>
      <c r="E9" t="s">
        <v>68</v>
      </c>
      <c r="F9" t="s">
        <v>67</v>
      </c>
      <c r="G9" t="s">
        <v>70</v>
      </c>
      <c r="H9" t="s">
        <v>227</v>
      </c>
      <c r="I9" t="s">
        <v>69</v>
      </c>
    </row>
    <row r="10" spans="1:9" x14ac:dyDescent="0.25">
      <c r="A10" t="s">
        <v>1204</v>
      </c>
      <c r="B10" t="s">
        <v>71</v>
      </c>
      <c r="C10" t="s">
        <v>71</v>
      </c>
      <c r="D10" t="str">
        <f t="shared" si="0"/>
        <v>Manual_UP08</v>
      </c>
      <c r="E10" t="s">
        <v>73</v>
      </c>
      <c r="F10" t="s">
        <v>72</v>
      </c>
      <c r="G10" t="s">
        <v>75</v>
      </c>
      <c r="H10" t="s">
        <v>228</v>
      </c>
      <c r="I10" t="s">
        <v>74</v>
      </c>
    </row>
    <row r="11" spans="1:9" x14ac:dyDescent="0.25">
      <c r="A11" t="s">
        <v>1204</v>
      </c>
      <c r="B11" t="s">
        <v>76</v>
      </c>
      <c r="C11" t="s">
        <v>76</v>
      </c>
      <c r="D11" t="str">
        <f t="shared" si="0"/>
        <v>Manual_UP09</v>
      </c>
      <c r="E11" t="s">
        <v>78</v>
      </c>
      <c r="F11" t="s">
        <v>77</v>
      </c>
      <c r="G11" t="s">
        <v>80</v>
      </c>
      <c r="H11" t="s">
        <v>229</v>
      </c>
      <c r="I11" t="s">
        <v>79</v>
      </c>
    </row>
    <row r="12" spans="1:9" x14ac:dyDescent="0.25">
      <c r="A12" t="s">
        <v>1204</v>
      </c>
      <c r="B12" t="s">
        <v>81</v>
      </c>
      <c r="C12" t="s">
        <v>81</v>
      </c>
      <c r="D12" t="str">
        <f t="shared" si="0"/>
        <v>Manual_UP10</v>
      </c>
      <c r="E12" t="s">
        <v>83</v>
      </c>
      <c r="F12" t="s">
        <v>82</v>
      </c>
      <c r="G12" t="s">
        <v>85</v>
      </c>
      <c r="H12" t="s">
        <v>230</v>
      </c>
      <c r="I12" t="s">
        <v>84</v>
      </c>
    </row>
    <row r="13" spans="1:9" x14ac:dyDescent="0.25">
      <c r="A13" t="s">
        <v>1204</v>
      </c>
      <c r="B13" t="s">
        <v>86</v>
      </c>
      <c r="C13" t="s">
        <v>86</v>
      </c>
      <c r="D13" t="str">
        <f t="shared" si="0"/>
        <v>Manual_UP11</v>
      </c>
      <c r="E13" t="s">
        <v>88</v>
      </c>
      <c r="F13" t="s">
        <v>87</v>
      </c>
      <c r="G13" t="s">
        <v>90</v>
      </c>
      <c r="H13" t="s">
        <v>231</v>
      </c>
      <c r="I13" t="s">
        <v>89</v>
      </c>
    </row>
    <row r="14" spans="1:9" x14ac:dyDescent="0.25">
      <c r="A14" t="s">
        <v>1204</v>
      </c>
      <c r="B14" t="s">
        <v>91</v>
      </c>
      <c r="C14" t="s">
        <v>91</v>
      </c>
      <c r="D14" t="str">
        <f t="shared" si="0"/>
        <v>Manual_UP12</v>
      </c>
      <c r="E14" t="s">
        <v>93</v>
      </c>
      <c r="F14" t="s">
        <v>92</v>
      </c>
      <c r="G14" t="s">
        <v>95</v>
      </c>
      <c r="H14" t="s">
        <v>232</v>
      </c>
      <c r="I14" t="s">
        <v>94</v>
      </c>
    </row>
    <row r="15" spans="1:9" x14ac:dyDescent="0.25">
      <c r="A15" t="s">
        <v>1204</v>
      </c>
      <c r="B15" t="s">
        <v>96</v>
      </c>
      <c r="C15" t="s">
        <v>96</v>
      </c>
      <c r="D15" t="str">
        <f t="shared" si="0"/>
        <v>Manual_UP13</v>
      </c>
      <c r="E15" t="s">
        <v>98</v>
      </c>
      <c r="F15" t="s">
        <v>97</v>
      </c>
      <c r="G15" t="s">
        <v>100</v>
      </c>
      <c r="H15" t="s">
        <v>233</v>
      </c>
      <c r="I15" t="s">
        <v>99</v>
      </c>
    </row>
    <row r="16" spans="1:9" x14ac:dyDescent="0.25">
      <c r="A16" t="s">
        <v>1204</v>
      </c>
      <c r="B16" t="s">
        <v>101</v>
      </c>
      <c r="C16" t="s">
        <v>101</v>
      </c>
      <c r="D16" t="str">
        <f t="shared" si="0"/>
        <v>Manual_UP14</v>
      </c>
      <c r="E16" t="s">
        <v>103</v>
      </c>
      <c r="F16" t="s">
        <v>102</v>
      </c>
      <c r="G16" t="s">
        <v>105</v>
      </c>
      <c r="H16" t="s">
        <v>234</v>
      </c>
      <c r="I16" t="s">
        <v>104</v>
      </c>
    </row>
    <row r="17" spans="1:10" x14ac:dyDescent="0.25">
      <c r="A17" t="s">
        <v>1204</v>
      </c>
      <c r="B17" t="s">
        <v>106</v>
      </c>
      <c r="C17" t="s">
        <v>106</v>
      </c>
      <c r="D17" t="str">
        <f t="shared" si="0"/>
        <v>Manual_UP15</v>
      </c>
      <c r="E17" t="s">
        <v>108</v>
      </c>
      <c r="F17" t="s">
        <v>107</v>
      </c>
      <c r="G17" t="s">
        <v>110</v>
      </c>
      <c r="H17" t="s">
        <v>235</v>
      </c>
      <c r="I17" t="s">
        <v>109</v>
      </c>
    </row>
    <row r="18" spans="1:10" x14ac:dyDescent="0.25">
      <c r="A18" t="s">
        <v>1204</v>
      </c>
      <c r="B18" t="s">
        <v>111</v>
      </c>
      <c r="C18" t="s">
        <v>111</v>
      </c>
      <c r="D18" t="str">
        <f t="shared" si="0"/>
        <v>Manual_UP16</v>
      </c>
      <c r="E18" t="s">
        <v>113</v>
      </c>
      <c r="F18" t="s">
        <v>112</v>
      </c>
      <c r="G18" t="s">
        <v>115</v>
      </c>
      <c r="H18" t="s">
        <v>236</v>
      </c>
      <c r="I18" t="s">
        <v>114</v>
      </c>
    </row>
    <row r="19" spans="1:10" x14ac:dyDescent="0.25">
      <c r="A19" t="s">
        <v>1191</v>
      </c>
      <c r="B19" t="s">
        <v>215</v>
      </c>
      <c r="C19" t="s">
        <v>771</v>
      </c>
      <c r="D19" t="str">
        <f t="shared" si="0"/>
        <v>Plate A_A1</v>
      </c>
      <c r="E19" t="str">
        <f>"i7_"&amp;Index_sequences[[#This Row],[Index Primer]]</f>
        <v>i7_UDP0001</v>
      </c>
      <c r="F19" t="s">
        <v>421</v>
      </c>
      <c r="G19" t="str">
        <f>"i5_"&amp;Index_sequences[[#This Row],[Index Primer]]</f>
        <v>i5_UDP0001</v>
      </c>
      <c r="H19" t="s">
        <v>422</v>
      </c>
      <c r="I19" t="s">
        <v>423</v>
      </c>
      <c r="J19" t="s">
        <v>215</v>
      </c>
    </row>
    <row r="20" spans="1:10" x14ac:dyDescent="0.25">
      <c r="A20" t="s">
        <v>1191</v>
      </c>
      <c r="B20" t="s">
        <v>332</v>
      </c>
      <c r="C20" t="s">
        <v>772</v>
      </c>
      <c r="D20" t="str">
        <f t="shared" si="0"/>
        <v>Plate A_B1</v>
      </c>
      <c r="E20" t="str">
        <f>"i7_"&amp;Index_sequences[[#This Row],[Index Primer]]</f>
        <v>i7_UDP0002</v>
      </c>
      <c r="F20" t="s">
        <v>424</v>
      </c>
      <c r="G20" t="str">
        <f>"i5_"&amp;Index_sequences[[#This Row],[Index Primer]]</f>
        <v>i5_UDP0002</v>
      </c>
      <c r="H20" t="s">
        <v>425</v>
      </c>
      <c r="I20" t="s">
        <v>426</v>
      </c>
      <c r="J20" t="s">
        <v>332</v>
      </c>
    </row>
    <row r="21" spans="1:10" x14ac:dyDescent="0.25">
      <c r="A21" t="s">
        <v>1191</v>
      </c>
      <c r="B21" t="s">
        <v>333</v>
      </c>
      <c r="C21" t="s">
        <v>773</v>
      </c>
      <c r="D21" t="str">
        <f t="shared" si="0"/>
        <v>Plate A_C1</v>
      </c>
      <c r="E21" t="str">
        <f>"i7_"&amp;Index_sequences[[#This Row],[Index Primer]]</f>
        <v>i7_UDP0003</v>
      </c>
      <c r="F21" t="s">
        <v>427</v>
      </c>
      <c r="G21" t="str">
        <f>"i5_"&amp;Index_sequences[[#This Row],[Index Primer]]</f>
        <v>i5_UDP0003</v>
      </c>
      <c r="H21" t="s">
        <v>428</v>
      </c>
      <c r="I21" t="s">
        <v>429</v>
      </c>
      <c r="J21" t="s">
        <v>333</v>
      </c>
    </row>
    <row r="22" spans="1:10" x14ac:dyDescent="0.25">
      <c r="A22" t="s">
        <v>1191</v>
      </c>
      <c r="B22" t="s">
        <v>334</v>
      </c>
      <c r="C22" t="s">
        <v>774</v>
      </c>
      <c r="D22" t="str">
        <f t="shared" si="0"/>
        <v>Plate A_D1</v>
      </c>
      <c r="E22" t="str">
        <f>"i7_"&amp;Index_sequences[[#This Row],[Index Primer]]</f>
        <v>i7_UDP0004</v>
      </c>
      <c r="F22" t="s">
        <v>430</v>
      </c>
      <c r="G22" t="str">
        <f>"i5_"&amp;Index_sequences[[#This Row],[Index Primer]]</f>
        <v>i5_UDP0004</v>
      </c>
      <c r="H22" t="s">
        <v>431</v>
      </c>
      <c r="I22" t="s">
        <v>432</v>
      </c>
      <c r="J22" t="s">
        <v>334</v>
      </c>
    </row>
    <row r="23" spans="1:10" x14ac:dyDescent="0.25">
      <c r="A23" t="s">
        <v>1191</v>
      </c>
      <c r="B23" t="s">
        <v>335</v>
      </c>
      <c r="C23" t="s">
        <v>775</v>
      </c>
      <c r="D23" t="str">
        <f t="shared" si="0"/>
        <v>Plate A_E1</v>
      </c>
      <c r="E23" t="str">
        <f>"i7_"&amp;Index_sequences[[#This Row],[Index Primer]]</f>
        <v>i7_UDP0005</v>
      </c>
      <c r="F23" t="s">
        <v>433</v>
      </c>
      <c r="G23" t="str">
        <f>"i5_"&amp;Index_sequences[[#This Row],[Index Primer]]</f>
        <v>i5_UDP0005</v>
      </c>
      <c r="H23" t="s">
        <v>434</v>
      </c>
      <c r="I23" t="s">
        <v>435</v>
      </c>
      <c r="J23" t="s">
        <v>335</v>
      </c>
    </row>
    <row r="24" spans="1:10" x14ac:dyDescent="0.25">
      <c r="A24" t="s">
        <v>1191</v>
      </c>
      <c r="B24" t="s">
        <v>336</v>
      </c>
      <c r="C24" t="s">
        <v>776</v>
      </c>
      <c r="D24" t="str">
        <f t="shared" si="0"/>
        <v>Plate A_F1</v>
      </c>
      <c r="E24" t="str">
        <f>"i7_"&amp;Index_sequences[[#This Row],[Index Primer]]</f>
        <v>i7_UDP0006</v>
      </c>
      <c r="F24" t="s">
        <v>436</v>
      </c>
      <c r="G24" t="str">
        <f>"i5_"&amp;Index_sequences[[#This Row],[Index Primer]]</f>
        <v>i5_UDP0006</v>
      </c>
      <c r="H24" t="s">
        <v>437</v>
      </c>
      <c r="I24" t="s">
        <v>438</v>
      </c>
      <c r="J24" t="s">
        <v>336</v>
      </c>
    </row>
    <row r="25" spans="1:10" x14ac:dyDescent="0.25">
      <c r="A25" t="s">
        <v>1191</v>
      </c>
      <c r="B25" t="s">
        <v>337</v>
      </c>
      <c r="C25" t="s">
        <v>777</v>
      </c>
      <c r="D25" t="str">
        <f t="shared" si="0"/>
        <v>Plate A_G1</v>
      </c>
      <c r="E25" t="str">
        <f>"i7_"&amp;Index_sequences[[#This Row],[Index Primer]]</f>
        <v>i7_UDP0007</v>
      </c>
      <c r="F25" t="s">
        <v>439</v>
      </c>
      <c r="G25" t="str">
        <f>"i5_"&amp;Index_sequences[[#This Row],[Index Primer]]</f>
        <v>i5_UDP0007</v>
      </c>
      <c r="H25" t="s">
        <v>440</v>
      </c>
      <c r="I25" t="s">
        <v>441</v>
      </c>
      <c r="J25" t="s">
        <v>337</v>
      </c>
    </row>
    <row r="26" spans="1:10" x14ac:dyDescent="0.25">
      <c r="A26" t="s">
        <v>1191</v>
      </c>
      <c r="B26" t="s">
        <v>338</v>
      </c>
      <c r="C26" t="s">
        <v>778</v>
      </c>
      <c r="D26" t="str">
        <f t="shared" si="0"/>
        <v>Plate A_H1</v>
      </c>
      <c r="E26" t="str">
        <f>"i7_"&amp;Index_sequences[[#This Row],[Index Primer]]</f>
        <v>i7_UDP0008</v>
      </c>
      <c r="F26" t="s">
        <v>442</v>
      </c>
      <c r="G26" t="str">
        <f>"i5_"&amp;Index_sequences[[#This Row],[Index Primer]]</f>
        <v>i5_UDP0008</v>
      </c>
      <c r="H26" t="s">
        <v>443</v>
      </c>
      <c r="I26" t="s">
        <v>444</v>
      </c>
      <c r="J26" t="s">
        <v>338</v>
      </c>
    </row>
    <row r="27" spans="1:10" x14ac:dyDescent="0.25">
      <c r="A27" t="s">
        <v>1191</v>
      </c>
      <c r="B27" t="s">
        <v>339</v>
      </c>
      <c r="C27" t="s">
        <v>779</v>
      </c>
      <c r="D27" t="str">
        <f t="shared" si="0"/>
        <v>Plate A_A2</v>
      </c>
      <c r="E27" t="str">
        <f>"i7_"&amp;Index_sequences[[#This Row],[Index Primer]]</f>
        <v>i7_UDP0009</v>
      </c>
      <c r="F27" t="s">
        <v>445</v>
      </c>
      <c r="G27" t="str">
        <f>"i5_"&amp;Index_sequences[[#This Row],[Index Primer]]</f>
        <v>i5_UDP0009</v>
      </c>
      <c r="H27" t="s">
        <v>446</v>
      </c>
      <c r="I27" t="s">
        <v>447</v>
      </c>
      <c r="J27" t="s">
        <v>339</v>
      </c>
    </row>
    <row r="28" spans="1:10" x14ac:dyDescent="0.25">
      <c r="A28" t="s">
        <v>1191</v>
      </c>
      <c r="B28" t="s">
        <v>340</v>
      </c>
      <c r="C28" t="s">
        <v>780</v>
      </c>
      <c r="D28" t="str">
        <f t="shared" si="0"/>
        <v>Plate A_B2</v>
      </c>
      <c r="E28" t="str">
        <f>"i7_"&amp;Index_sequences[[#This Row],[Index Primer]]</f>
        <v>i7_UDP0010</v>
      </c>
      <c r="F28" t="s">
        <v>448</v>
      </c>
      <c r="G28" t="str">
        <f>"i5_"&amp;Index_sequences[[#This Row],[Index Primer]]</f>
        <v>i5_UDP0010</v>
      </c>
      <c r="H28" t="s">
        <v>449</v>
      </c>
      <c r="I28" t="s">
        <v>450</v>
      </c>
      <c r="J28" t="s">
        <v>340</v>
      </c>
    </row>
    <row r="29" spans="1:10" x14ac:dyDescent="0.25">
      <c r="A29" t="s">
        <v>1191</v>
      </c>
      <c r="B29" t="s">
        <v>162</v>
      </c>
      <c r="C29" t="s">
        <v>781</v>
      </c>
      <c r="D29" t="str">
        <f t="shared" si="0"/>
        <v>Plate A_C2</v>
      </c>
      <c r="E29" t="str">
        <f>"i7_"&amp;Index_sequences[[#This Row],[Index Primer]]</f>
        <v>i7_UDP0011</v>
      </c>
      <c r="F29" t="s">
        <v>451</v>
      </c>
      <c r="G29" t="str">
        <f>"i5_"&amp;Index_sequences[[#This Row],[Index Primer]]</f>
        <v>i5_UDP0011</v>
      </c>
      <c r="H29" t="s">
        <v>452</v>
      </c>
      <c r="I29" t="s">
        <v>453</v>
      </c>
      <c r="J29" t="s">
        <v>162</v>
      </c>
    </row>
    <row r="30" spans="1:10" x14ac:dyDescent="0.25">
      <c r="A30" t="s">
        <v>1191</v>
      </c>
      <c r="B30" t="s">
        <v>341</v>
      </c>
      <c r="C30" t="s">
        <v>782</v>
      </c>
      <c r="D30" t="str">
        <f t="shared" si="0"/>
        <v>Plate A_D2</v>
      </c>
      <c r="E30" t="str">
        <f>"i7_"&amp;Index_sequences[[#This Row],[Index Primer]]</f>
        <v>i7_UDP0012</v>
      </c>
      <c r="F30" t="s">
        <v>454</v>
      </c>
      <c r="G30" t="str">
        <f>"i5_"&amp;Index_sequences[[#This Row],[Index Primer]]</f>
        <v>i5_UDP0012</v>
      </c>
      <c r="H30" t="s">
        <v>455</v>
      </c>
      <c r="I30" t="s">
        <v>456</v>
      </c>
      <c r="J30" t="s">
        <v>341</v>
      </c>
    </row>
    <row r="31" spans="1:10" x14ac:dyDescent="0.25">
      <c r="A31" t="s">
        <v>1191</v>
      </c>
      <c r="B31" t="s">
        <v>342</v>
      </c>
      <c r="C31" t="s">
        <v>783</v>
      </c>
      <c r="D31" t="str">
        <f t="shared" si="0"/>
        <v>Plate A_E2</v>
      </c>
      <c r="E31" t="str">
        <f>"i7_"&amp;Index_sequences[[#This Row],[Index Primer]]</f>
        <v>i7_UDP0013</v>
      </c>
      <c r="F31" t="s">
        <v>457</v>
      </c>
      <c r="G31" t="str">
        <f>"i5_"&amp;Index_sequences[[#This Row],[Index Primer]]</f>
        <v>i5_UDP0013</v>
      </c>
      <c r="H31" t="s">
        <v>458</v>
      </c>
      <c r="I31" t="s">
        <v>459</v>
      </c>
      <c r="J31" t="s">
        <v>342</v>
      </c>
    </row>
    <row r="32" spans="1:10" x14ac:dyDescent="0.25">
      <c r="A32" t="s">
        <v>1191</v>
      </c>
      <c r="B32" t="s">
        <v>343</v>
      </c>
      <c r="C32" t="s">
        <v>784</v>
      </c>
      <c r="D32" t="str">
        <f t="shared" si="0"/>
        <v>Plate A_F2</v>
      </c>
      <c r="E32" t="str">
        <f>"i7_"&amp;Index_sequences[[#This Row],[Index Primer]]</f>
        <v>i7_UDP0014</v>
      </c>
      <c r="F32" t="s">
        <v>460</v>
      </c>
      <c r="G32" t="str">
        <f>"i5_"&amp;Index_sequences[[#This Row],[Index Primer]]</f>
        <v>i5_UDP0014</v>
      </c>
      <c r="H32" t="s">
        <v>461</v>
      </c>
      <c r="I32" t="s">
        <v>462</v>
      </c>
      <c r="J32" t="s">
        <v>343</v>
      </c>
    </row>
    <row r="33" spans="1:10" x14ac:dyDescent="0.25">
      <c r="A33" t="s">
        <v>1191</v>
      </c>
      <c r="B33" t="s">
        <v>344</v>
      </c>
      <c r="C33" t="s">
        <v>785</v>
      </c>
      <c r="D33" t="str">
        <f t="shared" si="0"/>
        <v>Plate A_G2</v>
      </c>
      <c r="E33" t="str">
        <f>"i7_"&amp;Index_sequences[[#This Row],[Index Primer]]</f>
        <v>i7_UDP0015</v>
      </c>
      <c r="F33" t="s">
        <v>463</v>
      </c>
      <c r="G33" t="str">
        <f>"i5_"&amp;Index_sequences[[#This Row],[Index Primer]]</f>
        <v>i5_UDP0015</v>
      </c>
      <c r="H33" t="s">
        <v>464</v>
      </c>
      <c r="I33" t="s">
        <v>465</v>
      </c>
      <c r="J33" t="s">
        <v>344</v>
      </c>
    </row>
    <row r="34" spans="1:10" x14ac:dyDescent="0.25">
      <c r="A34" t="s">
        <v>1191</v>
      </c>
      <c r="B34" t="s">
        <v>345</v>
      </c>
      <c r="C34" t="s">
        <v>786</v>
      </c>
      <c r="D34" t="str">
        <f t="shared" si="0"/>
        <v>Plate A_H2</v>
      </c>
      <c r="E34" t="str">
        <f>"i7_"&amp;Index_sequences[[#This Row],[Index Primer]]</f>
        <v>i7_UDP0016</v>
      </c>
      <c r="F34" t="s">
        <v>466</v>
      </c>
      <c r="G34" t="str">
        <f>"i5_"&amp;Index_sequences[[#This Row],[Index Primer]]</f>
        <v>i5_UDP0016</v>
      </c>
      <c r="H34" t="s">
        <v>467</v>
      </c>
      <c r="I34" t="s">
        <v>468</v>
      </c>
      <c r="J34" t="s">
        <v>345</v>
      </c>
    </row>
    <row r="35" spans="1:10" x14ac:dyDescent="0.25">
      <c r="A35" t="s">
        <v>1191</v>
      </c>
      <c r="B35" t="s">
        <v>472</v>
      </c>
      <c r="C35" t="s">
        <v>787</v>
      </c>
      <c r="D35" t="str">
        <f t="shared" si="0"/>
        <v>Plate A_A3</v>
      </c>
      <c r="E35" t="str">
        <f>"i7_"&amp;Index_sequences[[#This Row],[Index Primer]]</f>
        <v>i7_UDP0017</v>
      </c>
      <c r="F35" t="s">
        <v>469</v>
      </c>
      <c r="G35" t="str">
        <f>"i5_"&amp;Index_sequences[[#This Row],[Index Primer]]</f>
        <v>i5_UDP0017</v>
      </c>
      <c r="H35" t="s">
        <v>470</v>
      </c>
      <c r="I35" t="s">
        <v>471</v>
      </c>
      <c r="J35" t="s">
        <v>472</v>
      </c>
    </row>
    <row r="36" spans="1:10" x14ac:dyDescent="0.25">
      <c r="A36" t="s">
        <v>1191</v>
      </c>
      <c r="B36" t="s">
        <v>476</v>
      </c>
      <c r="C36" t="s">
        <v>788</v>
      </c>
      <c r="D36" t="str">
        <f t="shared" si="0"/>
        <v>Plate A_B3</v>
      </c>
      <c r="E36" t="str">
        <f>"i7_"&amp;Index_sequences[[#This Row],[Index Primer]]</f>
        <v>i7_UDP0018</v>
      </c>
      <c r="F36" t="s">
        <v>473</v>
      </c>
      <c r="G36" t="str">
        <f>"i5_"&amp;Index_sequences[[#This Row],[Index Primer]]</f>
        <v>i5_UDP0018</v>
      </c>
      <c r="H36" t="s">
        <v>474</v>
      </c>
      <c r="I36" t="s">
        <v>475</v>
      </c>
      <c r="J36" t="s">
        <v>476</v>
      </c>
    </row>
    <row r="37" spans="1:10" x14ac:dyDescent="0.25">
      <c r="A37" t="s">
        <v>1191</v>
      </c>
      <c r="B37" t="s">
        <v>478</v>
      </c>
      <c r="C37" t="s">
        <v>789</v>
      </c>
      <c r="D37" t="str">
        <f t="shared" si="0"/>
        <v>Plate A_C3</v>
      </c>
      <c r="E37" t="str">
        <f>"i7_"&amp;Index_sequences[[#This Row],[Index Primer]]</f>
        <v>i7_UDP0019</v>
      </c>
      <c r="F37" t="s">
        <v>475</v>
      </c>
      <c r="G37" t="str">
        <f>"i5_"&amp;Index_sequences[[#This Row],[Index Primer]]</f>
        <v>i5_UDP0019</v>
      </c>
      <c r="H37" t="s">
        <v>477</v>
      </c>
      <c r="I37" t="s">
        <v>473</v>
      </c>
      <c r="J37" t="s">
        <v>478</v>
      </c>
    </row>
    <row r="38" spans="1:10" x14ac:dyDescent="0.25">
      <c r="A38" t="s">
        <v>1191</v>
      </c>
      <c r="B38" t="s">
        <v>482</v>
      </c>
      <c r="C38" t="s">
        <v>790</v>
      </c>
      <c r="D38" t="str">
        <f t="shared" si="0"/>
        <v>Plate A_D3</v>
      </c>
      <c r="E38" t="str">
        <f>"i7_"&amp;Index_sequences[[#This Row],[Index Primer]]</f>
        <v>i7_UDP0020</v>
      </c>
      <c r="F38" t="s">
        <v>479</v>
      </c>
      <c r="G38" t="str">
        <f>"i5_"&amp;Index_sequences[[#This Row],[Index Primer]]</f>
        <v>i5_UDP0020</v>
      </c>
      <c r="H38" t="s">
        <v>480</v>
      </c>
      <c r="I38" t="s">
        <v>481</v>
      </c>
      <c r="J38" t="s">
        <v>482</v>
      </c>
    </row>
    <row r="39" spans="1:10" x14ac:dyDescent="0.25">
      <c r="A39" t="s">
        <v>1191</v>
      </c>
      <c r="B39" t="s">
        <v>486</v>
      </c>
      <c r="C39" t="s">
        <v>791</v>
      </c>
      <c r="D39" t="str">
        <f t="shared" si="0"/>
        <v>Plate A_E3</v>
      </c>
      <c r="E39" t="str">
        <f>"i7_"&amp;Index_sequences[[#This Row],[Index Primer]]</f>
        <v>i7_UDP0021</v>
      </c>
      <c r="F39" t="s">
        <v>483</v>
      </c>
      <c r="G39" t="str">
        <f>"i5_"&amp;Index_sequences[[#This Row],[Index Primer]]</f>
        <v>i5_UDP0021</v>
      </c>
      <c r="H39" t="s">
        <v>484</v>
      </c>
      <c r="I39" t="s">
        <v>485</v>
      </c>
      <c r="J39" t="s">
        <v>486</v>
      </c>
    </row>
    <row r="40" spans="1:10" x14ac:dyDescent="0.25">
      <c r="A40" t="s">
        <v>1191</v>
      </c>
      <c r="B40" t="s">
        <v>490</v>
      </c>
      <c r="C40" t="s">
        <v>792</v>
      </c>
      <c r="D40" t="str">
        <f t="shared" si="0"/>
        <v>Plate A_F3</v>
      </c>
      <c r="E40" t="str">
        <f>"i7_"&amp;Index_sequences[[#This Row],[Index Primer]]</f>
        <v>i7_UDP0022</v>
      </c>
      <c r="F40" t="s">
        <v>487</v>
      </c>
      <c r="G40" t="str">
        <f>"i5_"&amp;Index_sequences[[#This Row],[Index Primer]]</f>
        <v>i5_UDP0022</v>
      </c>
      <c r="H40" t="s">
        <v>488</v>
      </c>
      <c r="I40" t="s">
        <v>489</v>
      </c>
      <c r="J40" t="s">
        <v>490</v>
      </c>
    </row>
    <row r="41" spans="1:10" x14ac:dyDescent="0.25">
      <c r="A41" t="s">
        <v>1191</v>
      </c>
      <c r="B41" t="s">
        <v>494</v>
      </c>
      <c r="C41" t="s">
        <v>793</v>
      </c>
      <c r="D41" t="str">
        <f t="shared" si="0"/>
        <v>Plate A_G3</v>
      </c>
      <c r="E41" t="str">
        <f>"i7_"&amp;Index_sequences[[#This Row],[Index Primer]]</f>
        <v>i7_UDP0023</v>
      </c>
      <c r="F41" t="s">
        <v>491</v>
      </c>
      <c r="G41" t="str">
        <f>"i5_"&amp;Index_sequences[[#This Row],[Index Primer]]</f>
        <v>i5_UDP0023</v>
      </c>
      <c r="H41" t="s">
        <v>492</v>
      </c>
      <c r="I41" t="s">
        <v>493</v>
      </c>
      <c r="J41" t="s">
        <v>494</v>
      </c>
    </row>
    <row r="42" spans="1:10" x14ac:dyDescent="0.25">
      <c r="A42" t="s">
        <v>1191</v>
      </c>
      <c r="B42" t="s">
        <v>498</v>
      </c>
      <c r="C42" t="s">
        <v>794</v>
      </c>
      <c r="D42" t="str">
        <f t="shared" si="0"/>
        <v>Plate A_H3</v>
      </c>
      <c r="E42" t="str">
        <f>"i7_"&amp;Index_sequences[[#This Row],[Index Primer]]</f>
        <v>i7_UDP0024</v>
      </c>
      <c r="F42" t="s">
        <v>495</v>
      </c>
      <c r="G42" t="str">
        <f>"i5_"&amp;Index_sequences[[#This Row],[Index Primer]]</f>
        <v>i5_UDP0024</v>
      </c>
      <c r="H42" t="s">
        <v>496</v>
      </c>
      <c r="I42" t="s">
        <v>497</v>
      </c>
      <c r="J42" t="s">
        <v>498</v>
      </c>
    </row>
    <row r="43" spans="1:10" x14ac:dyDescent="0.25">
      <c r="A43" t="s">
        <v>1191</v>
      </c>
      <c r="B43" t="s">
        <v>502</v>
      </c>
      <c r="C43" t="s">
        <v>795</v>
      </c>
      <c r="D43" t="str">
        <f t="shared" si="0"/>
        <v>Plate A_A4</v>
      </c>
      <c r="E43" t="str">
        <f>"i7_"&amp;Index_sequences[[#This Row],[Index Primer]]</f>
        <v>i7_UDP0025</v>
      </c>
      <c r="F43" t="s">
        <v>499</v>
      </c>
      <c r="G43" t="str">
        <f>"i5_"&amp;Index_sequences[[#This Row],[Index Primer]]</f>
        <v>i5_UDP0025</v>
      </c>
      <c r="H43" t="s">
        <v>500</v>
      </c>
      <c r="I43" t="s">
        <v>501</v>
      </c>
      <c r="J43" t="s">
        <v>502</v>
      </c>
    </row>
    <row r="44" spans="1:10" x14ac:dyDescent="0.25">
      <c r="A44" t="s">
        <v>1191</v>
      </c>
      <c r="B44" t="s">
        <v>506</v>
      </c>
      <c r="C44" t="s">
        <v>796</v>
      </c>
      <c r="D44" t="str">
        <f t="shared" si="0"/>
        <v>Plate A_B4</v>
      </c>
      <c r="E44" t="str">
        <f>"i7_"&amp;Index_sequences[[#This Row],[Index Primer]]</f>
        <v>i7_UDP0026</v>
      </c>
      <c r="F44" t="s">
        <v>503</v>
      </c>
      <c r="G44" t="str">
        <f>"i5_"&amp;Index_sequences[[#This Row],[Index Primer]]</f>
        <v>i5_UDP0026</v>
      </c>
      <c r="H44" t="s">
        <v>504</v>
      </c>
      <c r="I44" t="s">
        <v>505</v>
      </c>
      <c r="J44" t="s">
        <v>506</v>
      </c>
    </row>
    <row r="45" spans="1:10" x14ac:dyDescent="0.25">
      <c r="A45" t="s">
        <v>1191</v>
      </c>
      <c r="B45" t="s">
        <v>510</v>
      </c>
      <c r="C45" t="s">
        <v>797</v>
      </c>
      <c r="D45" t="str">
        <f t="shared" si="0"/>
        <v>Plate A_C4</v>
      </c>
      <c r="E45" t="str">
        <f>"i7_"&amp;Index_sequences[[#This Row],[Index Primer]]</f>
        <v>i7_UDP0027</v>
      </c>
      <c r="F45" t="s">
        <v>507</v>
      </c>
      <c r="G45" t="str">
        <f>"i5_"&amp;Index_sequences[[#This Row],[Index Primer]]</f>
        <v>i5_UDP0027</v>
      </c>
      <c r="H45" t="s">
        <v>508</v>
      </c>
      <c r="I45" t="s">
        <v>509</v>
      </c>
      <c r="J45" t="s">
        <v>510</v>
      </c>
    </row>
    <row r="46" spans="1:10" x14ac:dyDescent="0.25">
      <c r="A46" t="s">
        <v>1191</v>
      </c>
      <c r="B46" t="s">
        <v>514</v>
      </c>
      <c r="C46" t="s">
        <v>798</v>
      </c>
      <c r="D46" t="str">
        <f t="shared" si="0"/>
        <v>Plate A_D4</v>
      </c>
      <c r="E46" t="str">
        <f>"i7_"&amp;Index_sequences[[#This Row],[Index Primer]]</f>
        <v>i7_UDP0028</v>
      </c>
      <c r="F46" t="s">
        <v>511</v>
      </c>
      <c r="G46" t="str">
        <f>"i5_"&amp;Index_sequences[[#This Row],[Index Primer]]</f>
        <v>i5_UDP0028</v>
      </c>
      <c r="H46" t="s">
        <v>512</v>
      </c>
      <c r="I46" t="s">
        <v>513</v>
      </c>
      <c r="J46" t="s">
        <v>514</v>
      </c>
    </row>
    <row r="47" spans="1:10" x14ac:dyDescent="0.25">
      <c r="A47" t="s">
        <v>1191</v>
      </c>
      <c r="B47" t="s">
        <v>518</v>
      </c>
      <c r="C47" t="s">
        <v>799</v>
      </c>
      <c r="D47" t="str">
        <f t="shared" si="0"/>
        <v>Plate A_E4</v>
      </c>
      <c r="E47" t="str">
        <f>"i7_"&amp;Index_sequences[[#This Row],[Index Primer]]</f>
        <v>i7_UDP0029</v>
      </c>
      <c r="F47" t="s">
        <v>515</v>
      </c>
      <c r="G47" t="str">
        <f>"i5_"&amp;Index_sequences[[#This Row],[Index Primer]]</f>
        <v>i5_UDP0029</v>
      </c>
      <c r="H47" t="s">
        <v>516</v>
      </c>
      <c r="I47" t="s">
        <v>517</v>
      </c>
      <c r="J47" t="s">
        <v>518</v>
      </c>
    </row>
    <row r="48" spans="1:10" x14ac:dyDescent="0.25">
      <c r="A48" t="s">
        <v>1191</v>
      </c>
      <c r="B48" t="s">
        <v>520</v>
      </c>
      <c r="C48" t="s">
        <v>800</v>
      </c>
      <c r="D48" t="str">
        <f t="shared" si="0"/>
        <v>Plate A_F4</v>
      </c>
      <c r="E48" t="str">
        <f>"i7_"&amp;Index_sequences[[#This Row],[Index Primer]]</f>
        <v>i7_UDP0030</v>
      </c>
      <c r="F48" t="s">
        <v>432</v>
      </c>
      <c r="G48" t="str">
        <f>"i5_"&amp;Index_sequences[[#This Row],[Index Primer]]</f>
        <v>i5_UDP0030</v>
      </c>
      <c r="H48" t="s">
        <v>519</v>
      </c>
      <c r="I48" t="s">
        <v>430</v>
      </c>
      <c r="J48" t="s">
        <v>520</v>
      </c>
    </row>
    <row r="49" spans="1:10" x14ac:dyDescent="0.25">
      <c r="A49" t="s">
        <v>1191</v>
      </c>
      <c r="B49" t="s">
        <v>524</v>
      </c>
      <c r="C49" t="s">
        <v>801</v>
      </c>
      <c r="D49" t="str">
        <f t="shared" si="0"/>
        <v>Plate A_G4</v>
      </c>
      <c r="E49" t="str">
        <f>"i7_"&amp;Index_sequences[[#This Row],[Index Primer]]</f>
        <v>i7_UDP0031</v>
      </c>
      <c r="F49" t="s">
        <v>521</v>
      </c>
      <c r="G49" t="str">
        <f>"i5_"&amp;Index_sequences[[#This Row],[Index Primer]]</f>
        <v>i5_UDP0031</v>
      </c>
      <c r="H49" t="s">
        <v>522</v>
      </c>
      <c r="I49" t="s">
        <v>523</v>
      </c>
      <c r="J49" t="s">
        <v>524</v>
      </c>
    </row>
    <row r="50" spans="1:10" x14ac:dyDescent="0.25">
      <c r="A50" t="s">
        <v>1191</v>
      </c>
      <c r="B50" t="s">
        <v>526</v>
      </c>
      <c r="C50" t="s">
        <v>802</v>
      </c>
      <c r="D50" t="str">
        <f t="shared" si="0"/>
        <v>Plate A_H4</v>
      </c>
      <c r="E50" t="str">
        <f>"i7_"&amp;Index_sequences[[#This Row],[Index Primer]]</f>
        <v>i7_UDP0032</v>
      </c>
      <c r="F50" t="s">
        <v>453</v>
      </c>
      <c r="G50" t="str">
        <f>"i5_"&amp;Index_sequences[[#This Row],[Index Primer]]</f>
        <v>i5_UDP0032</v>
      </c>
      <c r="H50" t="s">
        <v>525</v>
      </c>
      <c r="I50" t="s">
        <v>451</v>
      </c>
      <c r="J50" t="s">
        <v>526</v>
      </c>
    </row>
    <row r="51" spans="1:10" x14ac:dyDescent="0.25">
      <c r="A51" t="s">
        <v>1191</v>
      </c>
      <c r="B51" t="s">
        <v>530</v>
      </c>
      <c r="C51" t="s">
        <v>803</v>
      </c>
      <c r="D51" t="str">
        <f t="shared" si="0"/>
        <v>Plate A_A5</v>
      </c>
      <c r="E51" t="str">
        <f>"i7_"&amp;Index_sequences[[#This Row],[Index Primer]]</f>
        <v>i7_UDP0033</v>
      </c>
      <c r="F51" t="s">
        <v>527</v>
      </c>
      <c r="G51" t="str">
        <f>"i5_"&amp;Index_sequences[[#This Row],[Index Primer]]</f>
        <v>i5_UDP0033</v>
      </c>
      <c r="H51" t="s">
        <v>528</v>
      </c>
      <c r="I51" t="s">
        <v>529</v>
      </c>
      <c r="J51" t="s">
        <v>530</v>
      </c>
    </row>
    <row r="52" spans="1:10" x14ac:dyDescent="0.25">
      <c r="A52" t="s">
        <v>1191</v>
      </c>
      <c r="B52" t="s">
        <v>534</v>
      </c>
      <c r="C52" t="s">
        <v>804</v>
      </c>
      <c r="D52" t="str">
        <f t="shared" si="0"/>
        <v>Plate A_B5</v>
      </c>
      <c r="E52" t="str">
        <f>"i7_"&amp;Index_sequences[[#This Row],[Index Primer]]</f>
        <v>i7_UDP0034</v>
      </c>
      <c r="F52" t="s">
        <v>531</v>
      </c>
      <c r="G52" t="str">
        <f>"i5_"&amp;Index_sequences[[#This Row],[Index Primer]]</f>
        <v>i5_UDP0034</v>
      </c>
      <c r="H52" t="s">
        <v>532</v>
      </c>
      <c r="I52" t="s">
        <v>533</v>
      </c>
      <c r="J52" t="s">
        <v>534</v>
      </c>
    </row>
    <row r="53" spans="1:10" x14ac:dyDescent="0.25">
      <c r="A53" t="s">
        <v>1191</v>
      </c>
      <c r="B53" t="s">
        <v>538</v>
      </c>
      <c r="C53" t="s">
        <v>805</v>
      </c>
      <c r="D53" t="str">
        <f t="shared" si="0"/>
        <v>Plate A_C5</v>
      </c>
      <c r="E53" t="str">
        <f>"i7_"&amp;Index_sequences[[#This Row],[Index Primer]]</f>
        <v>i7_UDP0035</v>
      </c>
      <c r="F53" t="s">
        <v>535</v>
      </c>
      <c r="G53" t="str">
        <f>"i5_"&amp;Index_sequences[[#This Row],[Index Primer]]</f>
        <v>i5_UDP0035</v>
      </c>
      <c r="H53" t="s">
        <v>536</v>
      </c>
      <c r="I53" t="s">
        <v>537</v>
      </c>
      <c r="J53" t="s">
        <v>538</v>
      </c>
    </row>
    <row r="54" spans="1:10" x14ac:dyDescent="0.25">
      <c r="A54" t="s">
        <v>1191</v>
      </c>
      <c r="B54" t="s">
        <v>542</v>
      </c>
      <c r="C54" t="s">
        <v>806</v>
      </c>
      <c r="D54" t="str">
        <f t="shared" si="0"/>
        <v>Plate A_D5</v>
      </c>
      <c r="E54" t="str">
        <f>"i7_"&amp;Index_sequences[[#This Row],[Index Primer]]</f>
        <v>i7_UDP0036</v>
      </c>
      <c r="F54" t="s">
        <v>539</v>
      </c>
      <c r="G54" t="str">
        <f>"i5_"&amp;Index_sequences[[#This Row],[Index Primer]]</f>
        <v>i5_UDP0036</v>
      </c>
      <c r="H54" t="s">
        <v>540</v>
      </c>
      <c r="I54" t="s">
        <v>541</v>
      </c>
      <c r="J54" t="s">
        <v>542</v>
      </c>
    </row>
    <row r="55" spans="1:10" x14ac:dyDescent="0.25">
      <c r="A55" t="s">
        <v>1191</v>
      </c>
      <c r="B55" t="s">
        <v>545</v>
      </c>
      <c r="C55" t="s">
        <v>807</v>
      </c>
      <c r="D55" t="str">
        <f t="shared" si="0"/>
        <v>Plate A_E5</v>
      </c>
      <c r="E55" t="str">
        <f>"i7_"&amp;Index_sequences[[#This Row],[Index Primer]]</f>
        <v>i7_UDP0037</v>
      </c>
      <c r="F55" t="s">
        <v>529</v>
      </c>
      <c r="G55" t="str">
        <f>"i5_"&amp;Index_sequences[[#This Row],[Index Primer]]</f>
        <v>i5_UDP0037</v>
      </c>
      <c r="H55" t="s">
        <v>543</v>
      </c>
      <c r="I55" t="s">
        <v>544</v>
      </c>
      <c r="J55" t="s">
        <v>545</v>
      </c>
    </row>
    <row r="56" spans="1:10" x14ac:dyDescent="0.25">
      <c r="A56" t="s">
        <v>1191</v>
      </c>
      <c r="B56" t="s">
        <v>549</v>
      </c>
      <c r="C56" t="s">
        <v>808</v>
      </c>
      <c r="D56" t="str">
        <f t="shared" si="0"/>
        <v>Plate A_F5</v>
      </c>
      <c r="E56" t="str">
        <f>"i7_"&amp;Index_sequences[[#This Row],[Index Primer]]</f>
        <v>i7_UDP0038</v>
      </c>
      <c r="F56" t="s">
        <v>546</v>
      </c>
      <c r="G56" t="str">
        <f>"i5_"&amp;Index_sequences[[#This Row],[Index Primer]]</f>
        <v>i5_UDP0038</v>
      </c>
      <c r="H56" t="s">
        <v>547</v>
      </c>
      <c r="I56" t="s">
        <v>548</v>
      </c>
      <c r="J56" t="s">
        <v>549</v>
      </c>
    </row>
    <row r="57" spans="1:10" x14ac:dyDescent="0.25">
      <c r="A57" t="s">
        <v>1191</v>
      </c>
      <c r="B57" t="s">
        <v>553</v>
      </c>
      <c r="C57" t="s">
        <v>809</v>
      </c>
      <c r="D57" t="str">
        <f t="shared" si="0"/>
        <v>Plate A_G5</v>
      </c>
      <c r="E57" t="str">
        <f>"i7_"&amp;Index_sequences[[#This Row],[Index Primer]]</f>
        <v>i7_UDP0039</v>
      </c>
      <c r="F57" t="s">
        <v>550</v>
      </c>
      <c r="G57" t="str">
        <f>"i5_"&amp;Index_sequences[[#This Row],[Index Primer]]</f>
        <v>i5_UDP0039</v>
      </c>
      <c r="H57" t="s">
        <v>551</v>
      </c>
      <c r="I57" t="s">
        <v>552</v>
      </c>
      <c r="J57" t="s">
        <v>553</v>
      </c>
    </row>
    <row r="58" spans="1:10" x14ac:dyDescent="0.25">
      <c r="A58" t="s">
        <v>1191</v>
      </c>
      <c r="B58" t="s">
        <v>557</v>
      </c>
      <c r="C58" t="s">
        <v>810</v>
      </c>
      <c r="D58" t="str">
        <f t="shared" si="0"/>
        <v>Plate A_H5</v>
      </c>
      <c r="E58" t="str">
        <f>"i7_"&amp;Index_sequences[[#This Row],[Index Primer]]</f>
        <v>i7_UDP0040</v>
      </c>
      <c r="F58" t="s">
        <v>554</v>
      </c>
      <c r="G58" t="str">
        <f>"i5_"&amp;Index_sequences[[#This Row],[Index Primer]]</f>
        <v>i5_UDP0040</v>
      </c>
      <c r="H58" t="s">
        <v>555</v>
      </c>
      <c r="I58" t="s">
        <v>556</v>
      </c>
      <c r="J58" t="s">
        <v>557</v>
      </c>
    </row>
    <row r="59" spans="1:10" x14ac:dyDescent="0.25">
      <c r="A59" t="s">
        <v>1191</v>
      </c>
      <c r="B59" t="s">
        <v>561</v>
      </c>
      <c r="C59" t="s">
        <v>811</v>
      </c>
      <c r="D59" t="str">
        <f t="shared" si="0"/>
        <v>Plate A_A6</v>
      </c>
      <c r="E59" t="str">
        <f>"i7_"&amp;Index_sequences[[#This Row],[Index Primer]]</f>
        <v>i7_UDP0041</v>
      </c>
      <c r="F59" t="s">
        <v>558</v>
      </c>
      <c r="G59" t="str">
        <f>"i5_"&amp;Index_sequences[[#This Row],[Index Primer]]</f>
        <v>i5_UDP0041</v>
      </c>
      <c r="H59" t="s">
        <v>559</v>
      </c>
      <c r="I59" t="s">
        <v>560</v>
      </c>
      <c r="J59" t="s">
        <v>561</v>
      </c>
    </row>
    <row r="60" spans="1:10" x14ac:dyDescent="0.25">
      <c r="A60" t="s">
        <v>1191</v>
      </c>
      <c r="B60" t="s">
        <v>565</v>
      </c>
      <c r="C60" t="s">
        <v>812</v>
      </c>
      <c r="D60" t="str">
        <f t="shared" si="0"/>
        <v>Plate A_B6</v>
      </c>
      <c r="E60" t="str">
        <f>"i7_"&amp;Index_sequences[[#This Row],[Index Primer]]</f>
        <v>i7_UDP0042</v>
      </c>
      <c r="F60" t="s">
        <v>562</v>
      </c>
      <c r="G60" t="str">
        <f>"i5_"&amp;Index_sequences[[#This Row],[Index Primer]]</f>
        <v>i5_UDP0042</v>
      </c>
      <c r="H60" t="s">
        <v>563</v>
      </c>
      <c r="I60" t="s">
        <v>564</v>
      </c>
      <c r="J60" t="s">
        <v>565</v>
      </c>
    </row>
    <row r="61" spans="1:10" x14ac:dyDescent="0.25">
      <c r="A61" t="s">
        <v>1191</v>
      </c>
      <c r="B61" t="s">
        <v>567</v>
      </c>
      <c r="C61" t="s">
        <v>813</v>
      </c>
      <c r="D61" t="str">
        <f t="shared" si="0"/>
        <v>Plate A_C6</v>
      </c>
      <c r="E61" t="str">
        <f>"i7_"&amp;Index_sequences[[#This Row],[Index Primer]]</f>
        <v>i7_UDP0043</v>
      </c>
      <c r="F61" t="s">
        <v>501</v>
      </c>
      <c r="G61" t="str">
        <f>"i5_"&amp;Index_sequences[[#This Row],[Index Primer]]</f>
        <v>i5_UDP0043</v>
      </c>
      <c r="H61" t="s">
        <v>566</v>
      </c>
      <c r="I61" t="s">
        <v>499</v>
      </c>
      <c r="J61" t="s">
        <v>567</v>
      </c>
    </row>
    <row r="62" spans="1:10" x14ac:dyDescent="0.25">
      <c r="A62" t="s">
        <v>1191</v>
      </c>
      <c r="B62" t="s">
        <v>571</v>
      </c>
      <c r="C62" t="s">
        <v>814</v>
      </c>
      <c r="D62" t="str">
        <f t="shared" si="0"/>
        <v>Plate A_D6</v>
      </c>
      <c r="E62" t="str">
        <f>"i7_"&amp;Index_sequences[[#This Row],[Index Primer]]</f>
        <v>i7_UDP0044</v>
      </c>
      <c r="F62" t="s">
        <v>568</v>
      </c>
      <c r="G62" t="str">
        <f>"i5_"&amp;Index_sequences[[#This Row],[Index Primer]]</f>
        <v>i5_UDP0044</v>
      </c>
      <c r="H62" t="s">
        <v>569</v>
      </c>
      <c r="I62" t="s">
        <v>570</v>
      </c>
      <c r="J62" t="s">
        <v>571</v>
      </c>
    </row>
    <row r="63" spans="1:10" x14ac:dyDescent="0.25">
      <c r="A63" t="s">
        <v>1191</v>
      </c>
      <c r="B63" t="s">
        <v>575</v>
      </c>
      <c r="C63" t="s">
        <v>815</v>
      </c>
      <c r="D63" t="str">
        <f t="shared" si="0"/>
        <v>Plate A_E6</v>
      </c>
      <c r="E63" t="str">
        <f>"i7_"&amp;Index_sequences[[#This Row],[Index Primer]]</f>
        <v>i7_UDP0045</v>
      </c>
      <c r="F63" t="s">
        <v>572</v>
      </c>
      <c r="G63" t="str">
        <f>"i5_"&amp;Index_sequences[[#This Row],[Index Primer]]</f>
        <v>i5_UDP0045</v>
      </c>
      <c r="H63" t="s">
        <v>573</v>
      </c>
      <c r="I63" t="s">
        <v>574</v>
      </c>
      <c r="J63" t="s">
        <v>575</v>
      </c>
    </row>
    <row r="64" spans="1:10" x14ac:dyDescent="0.25">
      <c r="A64" t="s">
        <v>1191</v>
      </c>
      <c r="B64" t="s">
        <v>579</v>
      </c>
      <c r="C64" t="s">
        <v>816</v>
      </c>
      <c r="D64" t="str">
        <f t="shared" si="0"/>
        <v>Plate A_F6</v>
      </c>
      <c r="E64" t="str">
        <f>"i7_"&amp;Index_sequences[[#This Row],[Index Primer]]</f>
        <v>i7_UDP0046</v>
      </c>
      <c r="F64" t="s">
        <v>576</v>
      </c>
      <c r="G64" t="str">
        <f>"i5_"&amp;Index_sequences[[#This Row],[Index Primer]]</f>
        <v>i5_UDP0046</v>
      </c>
      <c r="H64" t="s">
        <v>577</v>
      </c>
      <c r="I64" t="s">
        <v>578</v>
      </c>
      <c r="J64" t="s">
        <v>579</v>
      </c>
    </row>
    <row r="65" spans="1:10" x14ac:dyDescent="0.25">
      <c r="A65" t="s">
        <v>1191</v>
      </c>
      <c r="B65" t="s">
        <v>583</v>
      </c>
      <c r="C65" t="s">
        <v>817</v>
      </c>
      <c r="D65" t="str">
        <f t="shared" si="0"/>
        <v>Plate A_G6</v>
      </c>
      <c r="E65" t="str">
        <f>"i7_"&amp;Index_sequences[[#This Row],[Index Primer]]</f>
        <v>i7_UDP0047</v>
      </c>
      <c r="F65" t="s">
        <v>580</v>
      </c>
      <c r="G65" t="str">
        <f>"i5_"&amp;Index_sequences[[#This Row],[Index Primer]]</f>
        <v>i5_UDP0047</v>
      </c>
      <c r="H65" t="s">
        <v>581</v>
      </c>
      <c r="I65" t="s">
        <v>582</v>
      </c>
      <c r="J65" t="s">
        <v>583</v>
      </c>
    </row>
    <row r="66" spans="1:10" x14ac:dyDescent="0.25">
      <c r="A66" t="s">
        <v>1191</v>
      </c>
      <c r="B66" t="s">
        <v>587</v>
      </c>
      <c r="C66" t="s">
        <v>818</v>
      </c>
      <c r="D66" t="str">
        <f t="shared" si="0"/>
        <v>Plate A_H6</v>
      </c>
      <c r="E66" t="str">
        <f>"i7_"&amp;Index_sequences[[#This Row],[Index Primer]]</f>
        <v>i7_UDP0048</v>
      </c>
      <c r="F66" t="s">
        <v>584</v>
      </c>
      <c r="G66" t="str">
        <f>"i5_"&amp;Index_sequences[[#This Row],[Index Primer]]</f>
        <v>i5_UDP0048</v>
      </c>
      <c r="H66" t="s">
        <v>585</v>
      </c>
      <c r="I66" t="s">
        <v>586</v>
      </c>
      <c r="J66" t="s">
        <v>587</v>
      </c>
    </row>
    <row r="67" spans="1:10" x14ac:dyDescent="0.25">
      <c r="A67" t="s">
        <v>1191</v>
      </c>
      <c r="B67" t="s">
        <v>591</v>
      </c>
      <c r="C67" t="s">
        <v>819</v>
      </c>
      <c r="D67" t="str">
        <f t="shared" ref="D67:D130" si="1">A67&amp;"_"&amp;B67</f>
        <v>Plate A_A7</v>
      </c>
      <c r="E67" t="str">
        <f>"i7_"&amp;Index_sequences[[#This Row],[Index Primer]]</f>
        <v>i7_UDP0049</v>
      </c>
      <c r="F67" t="s">
        <v>588</v>
      </c>
      <c r="G67" t="str">
        <f>"i5_"&amp;Index_sequences[[#This Row],[Index Primer]]</f>
        <v>i5_UDP0049</v>
      </c>
      <c r="H67" t="s">
        <v>589</v>
      </c>
      <c r="I67" t="s">
        <v>590</v>
      </c>
      <c r="J67" t="s">
        <v>591</v>
      </c>
    </row>
    <row r="68" spans="1:10" x14ac:dyDescent="0.25">
      <c r="A68" t="s">
        <v>1191</v>
      </c>
      <c r="B68" t="s">
        <v>595</v>
      </c>
      <c r="C68" t="s">
        <v>820</v>
      </c>
      <c r="D68" t="str">
        <f t="shared" si="1"/>
        <v>Plate A_B7</v>
      </c>
      <c r="E68" t="str">
        <f>"i7_"&amp;Index_sequences[[#This Row],[Index Primer]]</f>
        <v>i7_UDP0050</v>
      </c>
      <c r="F68" t="s">
        <v>592</v>
      </c>
      <c r="G68" t="str">
        <f>"i5_"&amp;Index_sequences[[#This Row],[Index Primer]]</f>
        <v>i5_UDP0050</v>
      </c>
      <c r="H68" t="s">
        <v>593</v>
      </c>
      <c r="I68" t="s">
        <v>594</v>
      </c>
      <c r="J68" t="s">
        <v>595</v>
      </c>
    </row>
    <row r="69" spans="1:10" x14ac:dyDescent="0.25">
      <c r="A69" t="s">
        <v>1191</v>
      </c>
      <c r="B69" t="s">
        <v>599</v>
      </c>
      <c r="C69" t="s">
        <v>821</v>
      </c>
      <c r="D69" t="str">
        <f t="shared" si="1"/>
        <v>Plate A_C7</v>
      </c>
      <c r="E69" t="str">
        <f>"i7_"&amp;Index_sequences[[#This Row],[Index Primer]]</f>
        <v>i7_UDP0051</v>
      </c>
      <c r="F69" t="s">
        <v>596</v>
      </c>
      <c r="G69" t="str">
        <f>"i5_"&amp;Index_sequences[[#This Row],[Index Primer]]</f>
        <v>i5_UDP0051</v>
      </c>
      <c r="H69" t="s">
        <v>597</v>
      </c>
      <c r="I69" t="s">
        <v>598</v>
      </c>
      <c r="J69" t="s">
        <v>599</v>
      </c>
    </row>
    <row r="70" spans="1:10" x14ac:dyDescent="0.25">
      <c r="A70" t="s">
        <v>1191</v>
      </c>
      <c r="B70" t="s">
        <v>603</v>
      </c>
      <c r="C70" t="s">
        <v>822</v>
      </c>
      <c r="D70" t="str">
        <f t="shared" si="1"/>
        <v>Plate A_D7</v>
      </c>
      <c r="E70" t="str">
        <f>"i7_"&amp;Index_sequences[[#This Row],[Index Primer]]</f>
        <v>i7_UDP0052</v>
      </c>
      <c r="F70" t="s">
        <v>600</v>
      </c>
      <c r="G70" t="str">
        <f>"i5_"&amp;Index_sequences[[#This Row],[Index Primer]]</f>
        <v>i5_UDP0052</v>
      </c>
      <c r="H70" t="s">
        <v>601</v>
      </c>
      <c r="I70" t="s">
        <v>602</v>
      </c>
      <c r="J70" t="s">
        <v>603</v>
      </c>
    </row>
    <row r="71" spans="1:10" x14ac:dyDescent="0.25">
      <c r="A71" t="s">
        <v>1191</v>
      </c>
      <c r="B71" t="s">
        <v>607</v>
      </c>
      <c r="C71" t="s">
        <v>823</v>
      </c>
      <c r="D71" t="str">
        <f t="shared" si="1"/>
        <v>Plate A_E7</v>
      </c>
      <c r="E71" t="str">
        <f>"i7_"&amp;Index_sequences[[#This Row],[Index Primer]]</f>
        <v>i7_UDP0053</v>
      </c>
      <c r="F71" t="s">
        <v>604</v>
      </c>
      <c r="G71" t="str">
        <f>"i5_"&amp;Index_sequences[[#This Row],[Index Primer]]</f>
        <v>i5_UDP0053</v>
      </c>
      <c r="H71" t="s">
        <v>605</v>
      </c>
      <c r="I71" t="s">
        <v>606</v>
      </c>
      <c r="J71" t="s">
        <v>607</v>
      </c>
    </row>
    <row r="72" spans="1:10" x14ac:dyDescent="0.25">
      <c r="A72" t="s">
        <v>1191</v>
      </c>
      <c r="B72" t="s">
        <v>611</v>
      </c>
      <c r="C72" t="s">
        <v>824</v>
      </c>
      <c r="D72" t="str">
        <f t="shared" si="1"/>
        <v>Plate A_F7</v>
      </c>
      <c r="E72" t="str">
        <f>"i7_"&amp;Index_sequences[[#This Row],[Index Primer]]</f>
        <v>i7_UDP0054</v>
      </c>
      <c r="F72" t="s">
        <v>608</v>
      </c>
      <c r="G72" t="str">
        <f>"i5_"&amp;Index_sequences[[#This Row],[Index Primer]]</f>
        <v>i5_UDP0054</v>
      </c>
      <c r="H72" t="s">
        <v>609</v>
      </c>
      <c r="I72" t="s">
        <v>610</v>
      </c>
      <c r="J72" t="s">
        <v>611</v>
      </c>
    </row>
    <row r="73" spans="1:10" x14ac:dyDescent="0.25">
      <c r="A73" t="s">
        <v>1191</v>
      </c>
      <c r="B73" t="s">
        <v>615</v>
      </c>
      <c r="C73" t="s">
        <v>825</v>
      </c>
      <c r="D73" t="str">
        <f t="shared" si="1"/>
        <v>Plate A_G7</v>
      </c>
      <c r="E73" t="str">
        <f>"i7_"&amp;Index_sequences[[#This Row],[Index Primer]]</f>
        <v>i7_UDP0055</v>
      </c>
      <c r="F73" t="s">
        <v>612</v>
      </c>
      <c r="G73" t="str">
        <f>"i5_"&amp;Index_sequences[[#This Row],[Index Primer]]</f>
        <v>i5_UDP0055</v>
      </c>
      <c r="H73" t="s">
        <v>613</v>
      </c>
      <c r="I73" t="s">
        <v>614</v>
      </c>
      <c r="J73" t="s">
        <v>615</v>
      </c>
    </row>
    <row r="74" spans="1:10" x14ac:dyDescent="0.25">
      <c r="A74" t="s">
        <v>1191</v>
      </c>
      <c r="B74" t="s">
        <v>619</v>
      </c>
      <c r="C74" t="s">
        <v>826</v>
      </c>
      <c r="D74" t="str">
        <f t="shared" si="1"/>
        <v>Plate A_H7</v>
      </c>
      <c r="E74" t="str">
        <f>"i7_"&amp;Index_sequences[[#This Row],[Index Primer]]</f>
        <v>i7_UDP0056</v>
      </c>
      <c r="F74" t="s">
        <v>616</v>
      </c>
      <c r="G74" t="str">
        <f>"i5_"&amp;Index_sequences[[#This Row],[Index Primer]]</f>
        <v>i5_UDP0056</v>
      </c>
      <c r="H74" t="s">
        <v>617</v>
      </c>
      <c r="I74" t="s">
        <v>618</v>
      </c>
      <c r="J74" t="s">
        <v>619</v>
      </c>
    </row>
    <row r="75" spans="1:10" x14ac:dyDescent="0.25">
      <c r="A75" t="s">
        <v>1191</v>
      </c>
      <c r="B75" t="s">
        <v>623</v>
      </c>
      <c r="C75" t="s">
        <v>827</v>
      </c>
      <c r="D75" t="str">
        <f t="shared" si="1"/>
        <v>Plate A_A8</v>
      </c>
      <c r="E75" t="str">
        <f>"i7_"&amp;Index_sequences[[#This Row],[Index Primer]]</f>
        <v>i7_UDP0057</v>
      </c>
      <c r="F75" t="s">
        <v>620</v>
      </c>
      <c r="G75" t="str">
        <f>"i5_"&amp;Index_sequences[[#This Row],[Index Primer]]</f>
        <v>i5_UDP0057</v>
      </c>
      <c r="H75" t="s">
        <v>621</v>
      </c>
      <c r="I75" t="s">
        <v>622</v>
      </c>
      <c r="J75" t="s">
        <v>623</v>
      </c>
    </row>
    <row r="76" spans="1:10" x14ac:dyDescent="0.25">
      <c r="A76" t="s">
        <v>1191</v>
      </c>
      <c r="B76" t="s">
        <v>627</v>
      </c>
      <c r="C76" t="s">
        <v>828</v>
      </c>
      <c r="D76" t="str">
        <f t="shared" si="1"/>
        <v>Plate A_B8</v>
      </c>
      <c r="E76" t="str">
        <f>"i7_"&amp;Index_sequences[[#This Row],[Index Primer]]</f>
        <v>i7_UDP0058</v>
      </c>
      <c r="F76" t="s">
        <v>624</v>
      </c>
      <c r="G76" t="str">
        <f>"i5_"&amp;Index_sequences[[#This Row],[Index Primer]]</f>
        <v>i5_UDP0058</v>
      </c>
      <c r="H76" t="s">
        <v>625</v>
      </c>
      <c r="I76" t="s">
        <v>626</v>
      </c>
      <c r="J76" t="s">
        <v>627</v>
      </c>
    </row>
    <row r="77" spans="1:10" x14ac:dyDescent="0.25">
      <c r="A77" t="s">
        <v>1191</v>
      </c>
      <c r="B77" t="s">
        <v>631</v>
      </c>
      <c r="C77" t="s">
        <v>829</v>
      </c>
      <c r="D77" t="str">
        <f t="shared" si="1"/>
        <v>Plate A_C8</v>
      </c>
      <c r="E77" t="str">
        <f>"i7_"&amp;Index_sequences[[#This Row],[Index Primer]]</f>
        <v>i7_UDP0059</v>
      </c>
      <c r="F77" t="s">
        <v>628</v>
      </c>
      <c r="G77" t="str">
        <f>"i5_"&amp;Index_sequences[[#This Row],[Index Primer]]</f>
        <v>i5_UDP0059</v>
      </c>
      <c r="H77" t="s">
        <v>629</v>
      </c>
      <c r="I77" t="s">
        <v>630</v>
      </c>
      <c r="J77" t="s">
        <v>631</v>
      </c>
    </row>
    <row r="78" spans="1:10" x14ac:dyDescent="0.25">
      <c r="A78" t="s">
        <v>1191</v>
      </c>
      <c r="B78" t="s">
        <v>635</v>
      </c>
      <c r="C78" t="s">
        <v>830</v>
      </c>
      <c r="D78" t="str">
        <f t="shared" si="1"/>
        <v>Plate A_D8</v>
      </c>
      <c r="E78" t="str">
        <f>"i7_"&amp;Index_sequences[[#This Row],[Index Primer]]</f>
        <v>i7_UDP0060</v>
      </c>
      <c r="F78" t="s">
        <v>632</v>
      </c>
      <c r="G78" t="str">
        <f>"i5_"&amp;Index_sequences[[#This Row],[Index Primer]]</f>
        <v>i5_UDP0060</v>
      </c>
      <c r="H78" t="s">
        <v>633</v>
      </c>
      <c r="I78" t="s">
        <v>634</v>
      </c>
      <c r="J78" t="s">
        <v>635</v>
      </c>
    </row>
    <row r="79" spans="1:10" x14ac:dyDescent="0.25">
      <c r="A79" t="s">
        <v>1191</v>
      </c>
      <c r="B79" t="s">
        <v>639</v>
      </c>
      <c r="C79" t="s">
        <v>831</v>
      </c>
      <c r="D79" t="str">
        <f t="shared" si="1"/>
        <v>Plate A_E8</v>
      </c>
      <c r="E79" t="str">
        <f>"i7_"&amp;Index_sequences[[#This Row],[Index Primer]]</f>
        <v>i7_UDP0061</v>
      </c>
      <c r="F79" t="s">
        <v>636</v>
      </c>
      <c r="G79" t="str">
        <f>"i5_"&amp;Index_sequences[[#This Row],[Index Primer]]</f>
        <v>i5_UDP0061</v>
      </c>
      <c r="H79" t="s">
        <v>637</v>
      </c>
      <c r="I79" t="s">
        <v>638</v>
      </c>
      <c r="J79" t="s">
        <v>639</v>
      </c>
    </row>
    <row r="80" spans="1:10" x14ac:dyDescent="0.25">
      <c r="A80" t="s">
        <v>1191</v>
      </c>
      <c r="B80" t="s">
        <v>643</v>
      </c>
      <c r="C80" t="s">
        <v>832</v>
      </c>
      <c r="D80" t="str">
        <f t="shared" si="1"/>
        <v>Plate A_F8</v>
      </c>
      <c r="E80" t="str">
        <f>"i7_"&amp;Index_sequences[[#This Row],[Index Primer]]</f>
        <v>i7_UDP0062</v>
      </c>
      <c r="F80" t="s">
        <v>640</v>
      </c>
      <c r="G80" t="str">
        <f>"i5_"&amp;Index_sequences[[#This Row],[Index Primer]]</f>
        <v>i5_UDP0062</v>
      </c>
      <c r="H80" t="s">
        <v>641</v>
      </c>
      <c r="I80" t="s">
        <v>642</v>
      </c>
      <c r="J80" t="s">
        <v>643</v>
      </c>
    </row>
    <row r="81" spans="1:10" x14ac:dyDescent="0.25">
      <c r="A81" t="s">
        <v>1191</v>
      </c>
      <c r="B81" t="s">
        <v>647</v>
      </c>
      <c r="C81" t="s">
        <v>833</v>
      </c>
      <c r="D81" t="str">
        <f t="shared" si="1"/>
        <v>Plate A_G8</v>
      </c>
      <c r="E81" t="str">
        <f>"i7_"&amp;Index_sequences[[#This Row],[Index Primer]]</f>
        <v>i7_UDP0063</v>
      </c>
      <c r="F81" t="s">
        <v>644</v>
      </c>
      <c r="G81" t="str">
        <f>"i5_"&amp;Index_sequences[[#This Row],[Index Primer]]</f>
        <v>i5_UDP0063</v>
      </c>
      <c r="H81" t="s">
        <v>645</v>
      </c>
      <c r="I81" t="s">
        <v>646</v>
      </c>
      <c r="J81" t="s">
        <v>647</v>
      </c>
    </row>
    <row r="82" spans="1:10" x14ac:dyDescent="0.25">
      <c r="A82" t="s">
        <v>1191</v>
      </c>
      <c r="B82" t="s">
        <v>651</v>
      </c>
      <c r="C82" t="s">
        <v>834</v>
      </c>
      <c r="D82" t="str">
        <f t="shared" si="1"/>
        <v>Plate A_H8</v>
      </c>
      <c r="E82" t="str">
        <f>"i7_"&amp;Index_sequences[[#This Row],[Index Primer]]</f>
        <v>i7_UDP0064</v>
      </c>
      <c r="F82" t="s">
        <v>648</v>
      </c>
      <c r="G82" t="str">
        <f>"i5_"&amp;Index_sequences[[#This Row],[Index Primer]]</f>
        <v>i5_UDP0064</v>
      </c>
      <c r="H82" t="s">
        <v>649</v>
      </c>
      <c r="I82" t="s">
        <v>650</v>
      </c>
      <c r="J82" t="s">
        <v>651</v>
      </c>
    </row>
    <row r="83" spans="1:10" x14ac:dyDescent="0.25">
      <c r="A83" t="s">
        <v>1191</v>
      </c>
      <c r="B83" t="s">
        <v>655</v>
      </c>
      <c r="C83" t="s">
        <v>835</v>
      </c>
      <c r="D83" t="str">
        <f t="shared" si="1"/>
        <v>Plate A_A9</v>
      </c>
      <c r="E83" t="str">
        <f>"i7_"&amp;Index_sequences[[#This Row],[Index Primer]]</f>
        <v>i7_UDP0065</v>
      </c>
      <c r="F83" t="s">
        <v>652</v>
      </c>
      <c r="G83" t="str">
        <f>"i5_"&amp;Index_sequences[[#This Row],[Index Primer]]</f>
        <v>i5_UDP0065</v>
      </c>
      <c r="H83" t="s">
        <v>653</v>
      </c>
      <c r="I83" t="s">
        <v>654</v>
      </c>
      <c r="J83" t="s">
        <v>655</v>
      </c>
    </row>
    <row r="84" spans="1:10" x14ac:dyDescent="0.25">
      <c r="A84" t="s">
        <v>1191</v>
      </c>
      <c r="B84" t="s">
        <v>659</v>
      </c>
      <c r="C84" t="s">
        <v>836</v>
      </c>
      <c r="D84" t="str">
        <f t="shared" si="1"/>
        <v>Plate A_B9</v>
      </c>
      <c r="E84" t="str">
        <f>"i7_"&amp;Index_sequences[[#This Row],[Index Primer]]</f>
        <v>i7_UDP0066</v>
      </c>
      <c r="F84" t="s">
        <v>656</v>
      </c>
      <c r="G84" t="str">
        <f>"i5_"&amp;Index_sequences[[#This Row],[Index Primer]]</f>
        <v>i5_UDP0066</v>
      </c>
      <c r="H84" t="s">
        <v>657</v>
      </c>
      <c r="I84" t="s">
        <v>658</v>
      </c>
      <c r="J84" t="s">
        <v>659</v>
      </c>
    </row>
    <row r="85" spans="1:10" x14ac:dyDescent="0.25">
      <c r="A85" t="s">
        <v>1191</v>
      </c>
      <c r="B85" t="s">
        <v>661</v>
      </c>
      <c r="C85" t="s">
        <v>837</v>
      </c>
      <c r="D85" t="str">
        <f t="shared" si="1"/>
        <v>Plate A_C9</v>
      </c>
      <c r="E85" t="str">
        <f>"i7_"&amp;Index_sequences[[#This Row],[Index Primer]]</f>
        <v>i7_UDP0067</v>
      </c>
      <c r="F85" t="s">
        <v>606</v>
      </c>
      <c r="G85" t="str">
        <f>"i5_"&amp;Index_sequences[[#This Row],[Index Primer]]</f>
        <v>i5_UDP0067</v>
      </c>
      <c r="H85" t="s">
        <v>660</v>
      </c>
      <c r="I85" t="s">
        <v>604</v>
      </c>
      <c r="J85" t="s">
        <v>661</v>
      </c>
    </row>
    <row r="86" spans="1:10" x14ac:dyDescent="0.25">
      <c r="A86" t="s">
        <v>1191</v>
      </c>
      <c r="B86" t="s">
        <v>665</v>
      </c>
      <c r="C86" t="s">
        <v>838</v>
      </c>
      <c r="D86" t="str">
        <f t="shared" si="1"/>
        <v>Plate A_D9</v>
      </c>
      <c r="E86" t="str">
        <f>"i7_"&amp;Index_sequences[[#This Row],[Index Primer]]</f>
        <v>i7_UDP0068</v>
      </c>
      <c r="F86" t="s">
        <v>662</v>
      </c>
      <c r="G86" t="str">
        <f>"i5_"&amp;Index_sequences[[#This Row],[Index Primer]]</f>
        <v>i5_UDP0068</v>
      </c>
      <c r="H86" t="s">
        <v>663</v>
      </c>
      <c r="I86" t="s">
        <v>664</v>
      </c>
      <c r="J86" t="s">
        <v>665</v>
      </c>
    </row>
    <row r="87" spans="1:10" x14ac:dyDescent="0.25">
      <c r="A87" t="s">
        <v>1191</v>
      </c>
      <c r="B87" t="s">
        <v>669</v>
      </c>
      <c r="C87" t="s">
        <v>839</v>
      </c>
      <c r="D87" t="str">
        <f t="shared" si="1"/>
        <v>Plate A_E9</v>
      </c>
      <c r="E87" t="str">
        <f>"i7_"&amp;Index_sequences[[#This Row],[Index Primer]]</f>
        <v>i7_UDP0069</v>
      </c>
      <c r="F87" t="s">
        <v>666</v>
      </c>
      <c r="G87" t="str">
        <f>"i5_"&amp;Index_sequences[[#This Row],[Index Primer]]</f>
        <v>i5_UDP0069</v>
      </c>
      <c r="H87" t="s">
        <v>667</v>
      </c>
      <c r="I87" t="s">
        <v>668</v>
      </c>
      <c r="J87" t="s">
        <v>669</v>
      </c>
    </row>
    <row r="88" spans="1:10" x14ac:dyDescent="0.25">
      <c r="A88" t="s">
        <v>1191</v>
      </c>
      <c r="B88" t="s">
        <v>673</v>
      </c>
      <c r="C88" t="s">
        <v>840</v>
      </c>
      <c r="D88" t="str">
        <f t="shared" si="1"/>
        <v>Plate A_F9</v>
      </c>
      <c r="E88" t="str">
        <f>"i7_"&amp;Index_sequences[[#This Row],[Index Primer]]</f>
        <v>i7_UDP0070</v>
      </c>
      <c r="F88" t="s">
        <v>670</v>
      </c>
      <c r="G88" t="str">
        <f>"i5_"&amp;Index_sequences[[#This Row],[Index Primer]]</f>
        <v>i5_UDP0070</v>
      </c>
      <c r="H88" t="s">
        <v>671</v>
      </c>
      <c r="I88" t="s">
        <v>672</v>
      </c>
      <c r="J88" t="s">
        <v>673</v>
      </c>
    </row>
    <row r="89" spans="1:10" x14ac:dyDescent="0.25">
      <c r="A89" t="s">
        <v>1191</v>
      </c>
      <c r="B89" t="s">
        <v>676</v>
      </c>
      <c r="C89" t="s">
        <v>841</v>
      </c>
      <c r="D89" t="str">
        <f t="shared" si="1"/>
        <v>Plate A_G9</v>
      </c>
      <c r="E89" t="str">
        <f>"i7_"&amp;Index_sequences[[#This Row],[Index Primer]]</f>
        <v>i7_UDP0071</v>
      </c>
      <c r="F89" t="s">
        <v>674</v>
      </c>
      <c r="G89" t="str">
        <f>"i5_"&amp;Index_sequences[[#This Row],[Index Primer]]</f>
        <v>i5_UDP0071</v>
      </c>
      <c r="H89" t="s">
        <v>675</v>
      </c>
      <c r="I89" t="s">
        <v>675</v>
      </c>
      <c r="J89" t="s">
        <v>676</v>
      </c>
    </row>
    <row r="90" spans="1:10" x14ac:dyDescent="0.25">
      <c r="A90" t="s">
        <v>1191</v>
      </c>
      <c r="B90" t="s">
        <v>680</v>
      </c>
      <c r="C90" t="s">
        <v>842</v>
      </c>
      <c r="D90" t="str">
        <f t="shared" si="1"/>
        <v>Plate A_H9</v>
      </c>
      <c r="E90" t="str">
        <f>"i7_"&amp;Index_sequences[[#This Row],[Index Primer]]</f>
        <v>i7_UDP0072</v>
      </c>
      <c r="F90" t="s">
        <v>677</v>
      </c>
      <c r="G90" t="str">
        <f>"i5_"&amp;Index_sequences[[#This Row],[Index Primer]]</f>
        <v>i5_UDP0072</v>
      </c>
      <c r="H90" t="s">
        <v>678</v>
      </c>
      <c r="I90" t="s">
        <v>679</v>
      </c>
      <c r="J90" t="s">
        <v>680</v>
      </c>
    </row>
    <row r="91" spans="1:10" x14ac:dyDescent="0.25">
      <c r="A91" t="s">
        <v>1191</v>
      </c>
      <c r="B91" t="s">
        <v>684</v>
      </c>
      <c r="C91" t="s">
        <v>843</v>
      </c>
      <c r="D91" t="str">
        <f t="shared" si="1"/>
        <v>Plate A_A10</v>
      </c>
      <c r="E91" t="str">
        <f>"i7_"&amp;Index_sequences[[#This Row],[Index Primer]]</f>
        <v>i7_UDP0073</v>
      </c>
      <c r="F91" t="s">
        <v>681</v>
      </c>
      <c r="G91" t="str">
        <f>"i5_"&amp;Index_sequences[[#This Row],[Index Primer]]</f>
        <v>i5_UDP0073</v>
      </c>
      <c r="H91" t="s">
        <v>682</v>
      </c>
      <c r="I91" t="s">
        <v>683</v>
      </c>
      <c r="J91" t="s">
        <v>684</v>
      </c>
    </row>
    <row r="92" spans="1:10" x14ac:dyDescent="0.25">
      <c r="A92" t="s">
        <v>1191</v>
      </c>
      <c r="B92" t="s">
        <v>688</v>
      </c>
      <c r="C92" t="s">
        <v>844</v>
      </c>
      <c r="D92" t="str">
        <f t="shared" si="1"/>
        <v>Plate A_B10</v>
      </c>
      <c r="E92" t="str">
        <f>"i7_"&amp;Index_sequences[[#This Row],[Index Primer]]</f>
        <v>i7_UDP0074</v>
      </c>
      <c r="F92" t="s">
        <v>685</v>
      </c>
      <c r="G92" t="str">
        <f>"i5_"&amp;Index_sequences[[#This Row],[Index Primer]]</f>
        <v>i5_UDP0074</v>
      </c>
      <c r="H92" t="s">
        <v>686</v>
      </c>
      <c r="I92" t="s">
        <v>687</v>
      </c>
      <c r="J92" t="s">
        <v>688</v>
      </c>
    </row>
    <row r="93" spans="1:10" x14ac:dyDescent="0.25">
      <c r="A93" t="s">
        <v>1191</v>
      </c>
      <c r="B93" t="s">
        <v>692</v>
      </c>
      <c r="C93" t="s">
        <v>845</v>
      </c>
      <c r="D93" t="str">
        <f t="shared" si="1"/>
        <v>Plate A_C10</v>
      </c>
      <c r="E93" t="str">
        <f>"i7_"&amp;Index_sequences[[#This Row],[Index Primer]]</f>
        <v>i7_UDP0075</v>
      </c>
      <c r="F93" t="s">
        <v>689</v>
      </c>
      <c r="G93" t="str">
        <f>"i5_"&amp;Index_sequences[[#This Row],[Index Primer]]</f>
        <v>i5_UDP0075</v>
      </c>
      <c r="H93" t="s">
        <v>690</v>
      </c>
      <c r="I93" t="s">
        <v>691</v>
      </c>
      <c r="J93" t="s">
        <v>692</v>
      </c>
    </row>
    <row r="94" spans="1:10" x14ac:dyDescent="0.25">
      <c r="A94" t="s">
        <v>1191</v>
      </c>
      <c r="B94" t="s">
        <v>696</v>
      </c>
      <c r="C94" t="s">
        <v>846</v>
      </c>
      <c r="D94" t="str">
        <f t="shared" si="1"/>
        <v>Plate A_D10</v>
      </c>
      <c r="E94" t="str">
        <f>"i7_"&amp;Index_sequences[[#This Row],[Index Primer]]</f>
        <v>i7_UDP0076</v>
      </c>
      <c r="F94" t="s">
        <v>693</v>
      </c>
      <c r="G94" t="str">
        <f>"i5_"&amp;Index_sequences[[#This Row],[Index Primer]]</f>
        <v>i5_UDP0076</v>
      </c>
      <c r="H94" t="s">
        <v>694</v>
      </c>
      <c r="I94" t="s">
        <v>695</v>
      </c>
      <c r="J94" t="s">
        <v>696</v>
      </c>
    </row>
    <row r="95" spans="1:10" x14ac:dyDescent="0.25">
      <c r="A95" t="s">
        <v>1191</v>
      </c>
      <c r="B95" t="s">
        <v>700</v>
      </c>
      <c r="C95" t="s">
        <v>847</v>
      </c>
      <c r="D95" t="str">
        <f t="shared" si="1"/>
        <v>Plate A_E10</v>
      </c>
      <c r="E95" t="str">
        <f>"i7_"&amp;Index_sequences[[#This Row],[Index Primer]]</f>
        <v>i7_UDP0077</v>
      </c>
      <c r="F95" t="s">
        <v>697</v>
      </c>
      <c r="G95" t="str">
        <f>"i5_"&amp;Index_sequences[[#This Row],[Index Primer]]</f>
        <v>i5_UDP0077</v>
      </c>
      <c r="H95" t="s">
        <v>698</v>
      </c>
      <c r="I95" t="s">
        <v>699</v>
      </c>
      <c r="J95" t="s">
        <v>700</v>
      </c>
    </row>
    <row r="96" spans="1:10" x14ac:dyDescent="0.25">
      <c r="A96" t="s">
        <v>1191</v>
      </c>
      <c r="B96" t="s">
        <v>702</v>
      </c>
      <c r="C96" t="s">
        <v>848</v>
      </c>
      <c r="D96" t="str">
        <f t="shared" si="1"/>
        <v>Plate A_F10</v>
      </c>
      <c r="E96" t="str">
        <f>"i7_"&amp;Index_sequences[[#This Row],[Index Primer]]</f>
        <v>i7_UDP0078</v>
      </c>
      <c r="F96" t="s">
        <v>556</v>
      </c>
      <c r="G96" t="str">
        <f>"i5_"&amp;Index_sequences[[#This Row],[Index Primer]]</f>
        <v>i5_UDP0078</v>
      </c>
      <c r="H96" t="s">
        <v>701</v>
      </c>
      <c r="I96" t="s">
        <v>554</v>
      </c>
      <c r="J96" t="s">
        <v>702</v>
      </c>
    </row>
    <row r="97" spans="1:10" x14ac:dyDescent="0.25">
      <c r="A97" t="s">
        <v>1191</v>
      </c>
      <c r="B97" t="s">
        <v>706</v>
      </c>
      <c r="C97" t="s">
        <v>849</v>
      </c>
      <c r="D97" t="str">
        <f t="shared" si="1"/>
        <v>Plate A_G10</v>
      </c>
      <c r="E97" t="str">
        <f>"i7_"&amp;Index_sequences[[#This Row],[Index Primer]]</f>
        <v>i7_UDP0079</v>
      </c>
      <c r="F97" t="s">
        <v>703</v>
      </c>
      <c r="G97" t="str">
        <f>"i5_"&amp;Index_sequences[[#This Row],[Index Primer]]</f>
        <v>i5_UDP0079</v>
      </c>
      <c r="H97" t="s">
        <v>704</v>
      </c>
      <c r="I97" t="s">
        <v>705</v>
      </c>
      <c r="J97" t="s">
        <v>706</v>
      </c>
    </row>
    <row r="98" spans="1:10" x14ac:dyDescent="0.25">
      <c r="A98" t="s">
        <v>1191</v>
      </c>
      <c r="B98" t="s">
        <v>710</v>
      </c>
      <c r="C98" t="s">
        <v>850</v>
      </c>
      <c r="D98" t="str">
        <f t="shared" si="1"/>
        <v>Plate A_H10</v>
      </c>
      <c r="E98" t="str">
        <f>"i7_"&amp;Index_sequences[[#This Row],[Index Primer]]</f>
        <v>i7_UDP0080</v>
      </c>
      <c r="F98" t="s">
        <v>707</v>
      </c>
      <c r="G98" t="str">
        <f>"i5_"&amp;Index_sequences[[#This Row],[Index Primer]]</f>
        <v>i5_UDP0080</v>
      </c>
      <c r="H98" t="s">
        <v>708</v>
      </c>
      <c r="I98" t="s">
        <v>709</v>
      </c>
      <c r="J98" t="s">
        <v>710</v>
      </c>
    </row>
    <row r="99" spans="1:10" x14ac:dyDescent="0.25">
      <c r="A99" t="s">
        <v>1191</v>
      </c>
      <c r="B99" t="s">
        <v>712</v>
      </c>
      <c r="C99" t="s">
        <v>851</v>
      </c>
      <c r="D99" t="str">
        <f t="shared" si="1"/>
        <v>Plate A_A11</v>
      </c>
      <c r="E99" t="str">
        <f>"i7_"&amp;Index_sequences[[#This Row],[Index Primer]]</f>
        <v>i7_UDP0081</v>
      </c>
      <c r="F99" t="s">
        <v>450</v>
      </c>
      <c r="G99" t="str">
        <f>"i5_"&amp;Index_sequences[[#This Row],[Index Primer]]</f>
        <v>i5_UDP0081</v>
      </c>
      <c r="H99" t="s">
        <v>711</v>
      </c>
      <c r="I99" t="s">
        <v>448</v>
      </c>
      <c r="J99" t="s">
        <v>712</v>
      </c>
    </row>
    <row r="100" spans="1:10" x14ac:dyDescent="0.25">
      <c r="A100" t="s">
        <v>1191</v>
      </c>
      <c r="B100" t="s">
        <v>716</v>
      </c>
      <c r="C100" t="s">
        <v>852</v>
      </c>
      <c r="D100" t="str">
        <f t="shared" si="1"/>
        <v>Plate A_B11</v>
      </c>
      <c r="E100" t="str">
        <f>"i7_"&amp;Index_sequences[[#This Row],[Index Primer]]</f>
        <v>i7_UDP0082</v>
      </c>
      <c r="F100" t="s">
        <v>713</v>
      </c>
      <c r="G100" t="str">
        <f>"i5_"&amp;Index_sequences[[#This Row],[Index Primer]]</f>
        <v>i5_UDP0082</v>
      </c>
      <c r="H100" t="s">
        <v>714</v>
      </c>
      <c r="I100" t="s">
        <v>715</v>
      </c>
      <c r="J100" t="s">
        <v>716</v>
      </c>
    </row>
    <row r="101" spans="1:10" x14ac:dyDescent="0.25">
      <c r="A101" t="s">
        <v>1191</v>
      </c>
      <c r="B101" t="s">
        <v>718</v>
      </c>
      <c r="C101" t="s">
        <v>853</v>
      </c>
      <c r="D101" t="str">
        <f t="shared" si="1"/>
        <v>Plate A_C11</v>
      </c>
      <c r="E101" t="str">
        <f>"i7_"&amp;Index_sequences[[#This Row],[Index Primer]]</f>
        <v>i7_UDP0083</v>
      </c>
      <c r="F101" t="s">
        <v>654</v>
      </c>
      <c r="G101" t="str">
        <f>"i5_"&amp;Index_sequences[[#This Row],[Index Primer]]</f>
        <v>i5_UDP0083</v>
      </c>
      <c r="H101" t="s">
        <v>717</v>
      </c>
      <c r="I101" t="s">
        <v>652</v>
      </c>
      <c r="J101" t="s">
        <v>718</v>
      </c>
    </row>
    <row r="102" spans="1:10" x14ac:dyDescent="0.25">
      <c r="A102" t="s">
        <v>1191</v>
      </c>
      <c r="B102" t="s">
        <v>720</v>
      </c>
      <c r="C102" t="s">
        <v>854</v>
      </c>
      <c r="D102" t="str">
        <f t="shared" si="1"/>
        <v>Plate A_D11</v>
      </c>
      <c r="E102" t="str">
        <f>"i7_"&amp;Index_sequences[[#This Row],[Index Primer]]</f>
        <v>i7_UDP0084</v>
      </c>
      <c r="F102" t="s">
        <v>438</v>
      </c>
      <c r="G102" t="str">
        <f>"i5_"&amp;Index_sequences[[#This Row],[Index Primer]]</f>
        <v>i5_UDP0084</v>
      </c>
      <c r="H102" t="s">
        <v>719</v>
      </c>
      <c r="I102" t="s">
        <v>436</v>
      </c>
      <c r="J102" t="s">
        <v>720</v>
      </c>
    </row>
    <row r="103" spans="1:10" x14ac:dyDescent="0.25">
      <c r="A103" t="s">
        <v>1191</v>
      </c>
      <c r="B103" t="s">
        <v>724</v>
      </c>
      <c r="C103" t="s">
        <v>855</v>
      </c>
      <c r="D103" t="str">
        <f t="shared" si="1"/>
        <v>Plate A_E11</v>
      </c>
      <c r="E103" t="str">
        <f>"i7_"&amp;Index_sequences[[#This Row],[Index Primer]]</f>
        <v>i7_UDP0085</v>
      </c>
      <c r="F103" t="s">
        <v>721</v>
      </c>
      <c r="G103" t="str">
        <f>"i5_"&amp;Index_sequences[[#This Row],[Index Primer]]</f>
        <v>i5_UDP0085</v>
      </c>
      <c r="H103" t="s">
        <v>722</v>
      </c>
      <c r="I103" t="s">
        <v>723</v>
      </c>
      <c r="J103" t="s">
        <v>724</v>
      </c>
    </row>
    <row r="104" spans="1:10" x14ac:dyDescent="0.25">
      <c r="A104" t="s">
        <v>1191</v>
      </c>
      <c r="B104" t="s">
        <v>726</v>
      </c>
      <c r="C104" t="s">
        <v>856</v>
      </c>
      <c r="D104" t="str">
        <f t="shared" si="1"/>
        <v>Plate A_F11</v>
      </c>
      <c r="E104" t="str">
        <f>"i7_"&amp;Index_sequences[[#This Row],[Index Primer]]</f>
        <v>i7_UDP0086</v>
      </c>
      <c r="F104" t="s">
        <v>672</v>
      </c>
      <c r="G104" t="str">
        <f>"i5_"&amp;Index_sequences[[#This Row],[Index Primer]]</f>
        <v>i5_UDP0086</v>
      </c>
      <c r="H104" t="s">
        <v>725</v>
      </c>
      <c r="I104" t="s">
        <v>670</v>
      </c>
      <c r="J104" t="s">
        <v>726</v>
      </c>
    </row>
    <row r="105" spans="1:10" x14ac:dyDescent="0.25">
      <c r="A105" t="s">
        <v>1191</v>
      </c>
      <c r="B105" t="s">
        <v>730</v>
      </c>
      <c r="C105" t="s">
        <v>857</v>
      </c>
      <c r="D105" t="str">
        <f t="shared" si="1"/>
        <v>Plate A_G11</v>
      </c>
      <c r="E105" t="str">
        <f>"i7_"&amp;Index_sequences[[#This Row],[Index Primer]]</f>
        <v>i7_UDP0087</v>
      </c>
      <c r="F105" t="s">
        <v>727</v>
      </c>
      <c r="G105" t="str">
        <f>"i5_"&amp;Index_sequences[[#This Row],[Index Primer]]</f>
        <v>i5_UDP0087</v>
      </c>
      <c r="H105" t="s">
        <v>728</v>
      </c>
      <c r="I105" t="s">
        <v>729</v>
      </c>
      <c r="J105" t="s">
        <v>730</v>
      </c>
    </row>
    <row r="106" spans="1:10" x14ac:dyDescent="0.25">
      <c r="A106" t="s">
        <v>1191</v>
      </c>
      <c r="B106" t="s">
        <v>734</v>
      </c>
      <c r="C106" t="s">
        <v>858</v>
      </c>
      <c r="D106" t="str">
        <f t="shared" si="1"/>
        <v>Plate A_H11</v>
      </c>
      <c r="E106" t="str">
        <f>"i7_"&amp;Index_sequences[[#This Row],[Index Primer]]</f>
        <v>i7_UDP0088</v>
      </c>
      <c r="F106" t="s">
        <v>731</v>
      </c>
      <c r="G106" t="str">
        <f>"i5_"&amp;Index_sequences[[#This Row],[Index Primer]]</f>
        <v>i5_UDP0088</v>
      </c>
      <c r="H106" t="s">
        <v>732</v>
      </c>
      <c r="I106" t="s">
        <v>733</v>
      </c>
      <c r="J106" t="s">
        <v>734</v>
      </c>
    </row>
    <row r="107" spans="1:10" x14ac:dyDescent="0.25">
      <c r="A107" t="s">
        <v>1191</v>
      </c>
      <c r="B107" t="s">
        <v>737</v>
      </c>
      <c r="C107" t="s">
        <v>859</v>
      </c>
      <c r="D107" t="str">
        <f t="shared" si="1"/>
        <v>Plate A_A12</v>
      </c>
      <c r="E107" t="str">
        <f>"i7_"&amp;Index_sequences[[#This Row],[Index Primer]]</f>
        <v>i7_UDP0089</v>
      </c>
      <c r="F107" t="s">
        <v>523</v>
      </c>
      <c r="G107" t="str">
        <f>"i5_"&amp;Index_sequences[[#This Row],[Index Primer]]</f>
        <v>i5_UDP0089</v>
      </c>
      <c r="H107" t="s">
        <v>735</v>
      </c>
      <c r="I107" t="s">
        <v>736</v>
      </c>
      <c r="J107" t="s">
        <v>737</v>
      </c>
    </row>
    <row r="108" spans="1:10" x14ac:dyDescent="0.25">
      <c r="A108" t="s">
        <v>1191</v>
      </c>
      <c r="B108" t="s">
        <v>741</v>
      </c>
      <c r="C108" t="s">
        <v>860</v>
      </c>
      <c r="D108" t="str">
        <f t="shared" si="1"/>
        <v>Plate A_B12</v>
      </c>
      <c r="E108" t="str">
        <f>"i7_"&amp;Index_sequences[[#This Row],[Index Primer]]</f>
        <v>i7_UDP0090</v>
      </c>
      <c r="F108" t="s">
        <v>738</v>
      </c>
      <c r="G108" t="str">
        <f>"i5_"&amp;Index_sequences[[#This Row],[Index Primer]]</f>
        <v>i5_UDP0090</v>
      </c>
      <c r="H108" t="s">
        <v>739</v>
      </c>
      <c r="I108" t="s">
        <v>740</v>
      </c>
      <c r="J108" t="s">
        <v>741</v>
      </c>
    </row>
    <row r="109" spans="1:10" x14ac:dyDescent="0.25">
      <c r="A109" t="s">
        <v>1191</v>
      </c>
      <c r="B109" t="s">
        <v>745</v>
      </c>
      <c r="C109" t="s">
        <v>861</v>
      </c>
      <c r="D109" t="str">
        <f t="shared" si="1"/>
        <v>Plate A_C12</v>
      </c>
      <c r="E109" t="str">
        <f>"i7_"&amp;Index_sequences[[#This Row],[Index Primer]]</f>
        <v>i7_UDP0091</v>
      </c>
      <c r="F109" t="s">
        <v>742</v>
      </c>
      <c r="G109" t="str">
        <f>"i5_"&amp;Index_sequences[[#This Row],[Index Primer]]</f>
        <v>i5_UDP0091</v>
      </c>
      <c r="H109" t="s">
        <v>743</v>
      </c>
      <c r="I109" t="s">
        <v>744</v>
      </c>
      <c r="J109" t="s">
        <v>745</v>
      </c>
    </row>
    <row r="110" spans="1:10" x14ac:dyDescent="0.25">
      <c r="A110" t="s">
        <v>1191</v>
      </c>
      <c r="B110" t="s">
        <v>749</v>
      </c>
      <c r="C110" t="s">
        <v>862</v>
      </c>
      <c r="D110" t="str">
        <f t="shared" si="1"/>
        <v>Plate A_D12</v>
      </c>
      <c r="E110" t="str">
        <f>"i7_"&amp;Index_sequences[[#This Row],[Index Primer]]</f>
        <v>i7_UDP0092</v>
      </c>
      <c r="F110" t="s">
        <v>746</v>
      </c>
      <c r="G110" t="str">
        <f>"i5_"&amp;Index_sequences[[#This Row],[Index Primer]]</f>
        <v>i5_UDP0092</v>
      </c>
      <c r="H110" t="s">
        <v>747</v>
      </c>
      <c r="I110" t="s">
        <v>748</v>
      </c>
      <c r="J110" t="s">
        <v>749</v>
      </c>
    </row>
    <row r="111" spans="1:10" x14ac:dyDescent="0.25">
      <c r="A111" t="s">
        <v>1191</v>
      </c>
      <c r="B111" t="s">
        <v>753</v>
      </c>
      <c r="C111" t="s">
        <v>863</v>
      </c>
      <c r="D111" t="str">
        <f t="shared" si="1"/>
        <v>Plate A_E12</v>
      </c>
      <c r="E111" t="str">
        <f>"i7_"&amp;Index_sequences[[#This Row],[Index Primer]]</f>
        <v>i7_UDP0093</v>
      </c>
      <c r="F111" t="s">
        <v>750</v>
      </c>
      <c r="G111" t="str">
        <f>"i5_"&amp;Index_sequences[[#This Row],[Index Primer]]</f>
        <v>i5_UDP0093</v>
      </c>
      <c r="H111" t="s">
        <v>751</v>
      </c>
      <c r="I111" t="s">
        <v>752</v>
      </c>
      <c r="J111" t="s">
        <v>753</v>
      </c>
    </row>
    <row r="112" spans="1:10" x14ac:dyDescent="0.25">
      <c r="A112" t="s">
        <v>1191</v>
      </c>
      <c r="B112" t="s">
        <v>757</v>
      </c>
      <c r="C112" t="s">
        <v>864</v>
      </c>
      <c r="D112" t="str">
        <f t="shared" si="1"/>
        <v>Plate A_F12</v>
      </c>
      <c r="E112" t="str">
        <f>"i7_"&amp;Index_sequences[[#This Row],[Index Primer]]</f>
        <v>i7_UDP0094</v>
      </c>
      <c r="F112" t="s">
        <v>754</v>
      </c>
      <c r="G112" t="str">
        <f>"i5_"&amp;Index_sequences[[#This Row],[Index Primer]]</f>
        <v>i5_UDP0094</v>
      </c>
      <c r="H112" t="s">
        <v>755</v>
      </c>
      <c r="I112" t="s">
        <v>756</v>
      </c>
      <c r="J112" t="s">
        <v>757</v>
      </c>
    </row>
    <row r="113" spans="1:10" x14ac:dyDescent="0.25">
      <c r="A113" t="s">
        <v>1191</v>
      </c>
      <c r="B113" t="s">
        <v>761</v>
      </c>
      <c r="C113" t="s">
        <v>865</v>
      </c>
      <c r="D113" t="str">
        <f t="shared" si="1"/>
        <v>Plate A_G12</v>
      </c>
      <c r="E113" t="str">
        <f>"i7_"&amp;Index_sequences[[#This Row],[Index Primer]]</f>
        <v>i7_UDP0095</v>
      </c>
      <c r="F113" t="s">
        <v>758</v>
      </c>
      <c r="G113" t="str">
        <f>"i5_"&amp;Index_sequences[[#This Row],[Index Primer]]</f>
        <v>i5_UDP0095</v>
      </c>
      <c r="H113" t="s">
        <v>759</v>
      </c>
      <c r="I113" t="s">
        <v>760</v>
      </c>
      <c r="J113" t="s">
        <v>761</v>
      </c>
    </row>
    <row r="114" spans="1:10" x14ac:dyDescent="0.25">
      <c r="A114" t="s">
        <v>1191</v>
      </c>
      <c r="B114" t="s">
        <v>765</v>
      </c>
      <c r="C114" t="s">
        <v>866</v>
      </c>
      <c r="D114" t="str">
        <f t="shared" si="1"/>
        <v>Plate A_H12</v>
      </c>
      <c r="E114" t="str">
        <f>"i7_"&amp;Index_sequences[[#This Row],[Index Primer]]</f>
        <v>i7_UDP0096</v>
      </c>
      <c r="F114" t="s">
        <v>762</v>
      </c>
      <c r="G114" t="str">
        <f>"i5_"&amp;Index_sequences[[#This Row],[Index Primer]]</f>
        <v>i5_UDP0096</v>
      </c>
      <c r="H114" t="s">
        <v>763</v>
      </c>
      <c r="I114" t="s">
        <v>764</v>
      </c>
      <c r="J114" t="s">
        <v>765</v>
      </c>
    </row>
    <row r="115" spans="1:10" x14ac:dyDescent="0.25">
      <c r="A115" t="s">
        <v>242</v>
      </c>
      <c r="B115" t="s">
        <v>215</v>
      </c>
      <c r="C115" t="s">
        <v>867</v>
      </c>
      <c r="D115" t="str">
        <f t="shared" si="1"/>
        <v>Plate B_A1</v>
      </c>
      <c r="E115" t="str">
        <f>"i7_"&amp;Index_sequences[[#This Row],[Index Primer]]</f>
        <v>i7_UDP0097</v>
      </c>
      <c r="F115" t="s">
        <v>963</v>
      </c>
      <c r="G115" t="str">
        <f>"i5_"&amp;Index_sequences[[#This Row],[Index Primer]]</f>
        <v>i5_UDP0097</v>
      </c>
      <c r="H115" t="s">
        <v>1044</v>
      </c>
      <c r="I115" t="s">
        <v>1009</v>
      </c>
      <c r="J115" t="s">
        <v>215</v>
      </c>
    </row>
    <row r="116" spans="1:10" x14ac:dyDescent="0.25">
      <c r="A116" t="s">
        <v>242</v>
      </c>
      <c r="B116" t="s">
        <v>332</v>
      </c>
      <c r="C116" t="s">
        <v>868</v>
      </c>
      <c r="D116" t="str">
        <f t="shared" si="1"/>
        <v>Plate B_B1</v>
      </c>
      <c r="E116" t="str">
        <f>"i7_"&amp;Index_sequences[[#This Row],[Index Primer]]</f>
        <v>i7_UDP0098</v>
      </c>
      <c r="F116" t="s">
        <v>964</v>
      </c>
      <c r="G116" t="str">
        <f>"i5_"&amp;Index_sequences[[#This Row],[Index Primer]]</f>
        <v>i5_UDP0098</v>
      </c>
      <c r="H116" t="s">
        <v>1045</v>
      </c>
      <c r="I116" t="s">
        <v>1140</v>
      </c>
      <c r="J116" t="s">
        <v>332</v>
      </c>
    </row>
    <row r="117" spans="1:10" x14ac:dyDescent="0.25">
      <c r="A117" t="s">
        <v>242</v>
      </c>
      <c r="B117" t="s">
        <v>333</v>
      </c>
      <c r="C117" t="s">
        <v>869</v>
      </c>
      <c r="D117" t="str">
        <f t="shared" si="1"/>
        <v>Plate B_C1</v>
      </c>
      <c r="E117" t="str">
        <f>"i7_"&amp;Index_sequences[[#This Row],[Index Primer]]</f>
        <v>i7_UDP0099</v>
      </c>
      <c r="F117" t="s">
        <v>965</v>
      </c>
      <c r="G117" t="str">
        <f>"i5_"&amp;Index_sequences[[#This Row],[Index Primer]]</f>
        <v>i5_UDP0099</v>
      </c>
      <c r="H117" t="s">
        <v>1046</v>
      </c>
      <c r="I117" t="s">
        <v>1141</v>
      </c>
      <c r="J117" t="s">
        <v>333</v>
      </c>
    </row>
    <row r="118" spans="1:10" x14ac:dyDescent="0.25">
      <c r="A118" t="s">
        <v>242</v>
      </c>
      <c r="B118" t="s">
        <v>334</v>
      </c>
      <c r="C118" t="s">
        <v>870</v>
      </c>
      <c r="D118" t="str">
        <f t="shared" si="1"/>
        <v>Plate B_D1</v>
      </c>
      <c r="E118" t="str">
        <f>"i7_"&amp;Index_sequences[[#This Row],[Index Primer]]</f>
        <v>i7_UDP0100</v>
      </c>
      <c r="F118" t="s">
        <v>966</v>
      </c>
      <c r="G118" t="str">
        <f>"i5_"&amp;Index_sequences[[#This Row],[Index Primer]]</f>
        <v>i5_UDP0100</v>
      </c>
      <c r="H118" t="s">
        <v>1047</v>
      </c>
      <c r="I118" t="s">
        <v>1142</v>
      </c>
      <c r="J118" t="s">
        <v>334</v>
      </c>
    </row>
    <row r="119" spans="1:10" x14ac:dyDescent="0.25">
      <c r="A119" t="s">
        <v>242</v>
      </c>
      <c r="B119" t="s">
        <v>335</v>
      </c>
      <c r="C119" t="s">
        <v>871</v>
      </c>
      <c r="D119" t="str">
        <f t="shared" si="1"/>
        <v>Plate B_E1</v>
      </c>
      <c r="E119" t="str">
        <f>"i7_"&amp;Index_sequences[[#This Row],[Index Primer]]</f>
        <v>i7_UDP0101</v>
      </c>
      <c r="F119" t="s">
        <v>967</v>
      </c>
      <c r="G119" t="str">
        <f>"i5_"&amp;Index_sequences[[#This Row],[Index Primer]]</f>
        <v>i5_UDP0101</v>
      </c>
      <c r="H119" t="s">
        <v>1048</v>
      </c>
      <c r="I119" t="s">
        <v>997</v>
      </c>
      <c r="J119" t="s">
        <v>335</v>
      </c>
    </row>
    <row r="120" spans="1:10" x14ac:dyDescent="0.25">
      <c r="A120" t="s">
        <v>242</v>
      </c>
      <c r="B120" t="s">
        <v>336</v>
      </c>
      <c r="C120" t="s">
        <v>872</v>
      </c>
      <c r="D120" t="str">
        <f t="shared" si="1"/>
        <v>Plate B_F1</v>
      </c>
      <c r="E120" t="str">
        <f>"i7_"&amp;Index_sequences[[#This Row],[Index Primer]]</f>
        <v>i7_UDP0102</v>
      </c>
      <c r="F120" t="s">
        <v>968</v>
      </c>
      <c r="G120" t="str">
        <f>"i5_"&amp;Index_sequences[[#This Row],[Index Primer]]</f>
        <v>i5_UDP0102</v>
      </c>
      <c r="H120" t="s">
        <v>1049</v>
      </c>
      <c r="I120" t="s">
        <v>988</v>
      </c>
      <c r="J120" t="s">
        <v>336</v>
      </c>
    </row>
    <row r="121" spans="1:10" x14ac:dyDescent="0.25">
      <c r="A121" t="s">
        <v>242</v>
      </c>
      <c r="B121" t="s">
        <v>337</v>
      </c>
      <c r="C121" t="s">
        <v>873</v>
      </c>
      <c r="D121" t="str">
        <f t="shared" si="1"/>
        <v>Plate B_G1</v>
      </c>
      <c r="E121" t="str">
        <f>"i7_"&amp;Index_sequences[[#This Row],[Index Primer]]</f>
        <v>i7_UDP0103</v>
      </c>
      <c r="F121" t="s">
        <v>969</v>
      </c>
      <c r="G121" t="str">
        <f>"i5_"&amp;Index_sequences[[#This Row],[Index Primer]]</f>
        <v>i5_UDP0103</v>
      </c>
      <c r="H121" t="s">
        <v>1050</v>
      </c>
      <c r="I121" t="s">
        <v>1143</v>
      </c>
      <c r="J121" t="s">
        <v>337</v>
      </c>
    </row>
    <row r="122" spans="1:10" x14ac:dyDescent="0.25">
      <c r="A122" t="s">
        <v>242</v>
      </c>
      <c r="B122" t="s">
        <v>338</v>
      </c>
      <c r="C122" t="s">
        <v>874</v>
      </c>
      <c r="D122" t="str">
        <f t="shared" si="1"/>
        <v>Plate B_H1</v>
      </c>
      <c r="E122" t="str">
        <f>"i7_"&amp;Index_sequences[[#This Row],[Index Primer]]</f>
        <v>i7_UDP0104</v>
      </c>
      <c r="F122" t="s">
        <v>970</v>
      </c>
      <c r="G122" t="str">
        <f>"i5_"&amp;Index_sequences[[#This Row],[Index Primer]]</f>
        <v>i5_UDP0104</v>
      </c>
      <c r="H122" t="s">
        <v>1051</v>
      </c>
      <c r="I122" t="s">
        <v>1144</v>
      </c>
      <c r="J122" t="s">
        <v>338</v>
      </c>
    </row>
    <row r="123" spans="1:10" x14ac:dyDescent="0.25">
      <c r="A123" t="s">
        <v>242</v>
      </c>
      <c r="B123" t="s">
        <v>339</v>
      </c>
      <c r="C123" t="s">
        <v>875</v>
      </c>
      <c r="D123" t="str">
        <f t="shared" si="1"/>
        <v>Plate B_A2</v>
      </c>
      <c r="E123" t="str">
        <f>"i7_"&amp;Index_sequences[[#This Row],[Index Primer]]</f>
        <v>i7_UDP0105</v>
      </c>
      <c r="F123" t="s">
        <v>971</v>
      </c>
      <c r="G123" t="str">
        <f>"i5_"&amp;Index_sequences[[#This Row],[Index Primer]]</f>
        <v>i5_UDP0105</v>
      </c>
      <c r="H123" t="s">
        <v>1052</v>
      </c>
      <c r="I123" t="s">
        <v>1145</v>
      </c>
      <c r="J123" t="s">
        <v>339</v>
      </c>
    </row>
    <row r="124" spans="1:10" x14ac:dyDescent="0.25">
      <c r="A124" t="s">
        <v>242</v>
      </c>
      <c r="B124" t="s">
        <v>340</v>
      </c>
      <c r="C124" t="s">
        <v>876</v>
      </c>
      <c r="D124" t="str">
        <f t="shared" si="1"/>
        <v>Plate B_B2</v>
      </c>
      <c r="E124" t="str">
        <f>"i7_"&amp;Index_sequences[[#This Row],[Index Primer]]</f>
        <v>i7_UDP0106</v>
      </c>
      <c r="F124" t="s">
        <v>972</v>
      </c>
      <c r="G124" t="str">
        <f>"i5_"&amp;Index_sequences[[#This Row],[Index Primer]]</f>
        <v>i5_UDP0106</v>
      </c>
      <c r="H124" t="s">
        <v>1053</v>
      </c>
      <c r="I124" t="s">
        <v>487</v>
      </c>
      <c r="J124" t="s">
        <v>340</v>
      </c>
    </row>
    <row r="125" spans="1:10" x14ac:dyDescent="0.25">
      <c r="A125" t="s">
        <v>242</v>
      </c>
      <c r="B125" t="s">
        <v>162</v>
      </c>
      <c r="C125" t="s">
        <v>877</v>
      </c>
      <c r="D125" t="str">
        <f t="shared" si="1"/>
        <v>Plate B_C2</v>
      </c>
      <c r="E125" t="str">
        <f>"i7_"&amp;Index_sequences[[#This Row],[Index Primer]]</f>
        <v>i7_UDP0107</v>
      </c>
      <c r="F125" t="s">
        <v>973</v>
      </c>
      <c r="G125" t="str">
        <f>"i5_"&amp;Index_sequences[[#This Row],[Index Primer]]</f>
        <v>i5_UDP0107</v>
      </c>
      <c r="H125" t="s">
        <v>1054</v>
      </c>
      <c r="I125" t="s">
        <v>1146</v>
      </c>
      <c r="J125" t="s">
        <v>162</v>
      </c>
    </row>
    <row r="126" spans="1:10" x14ac:dyDescent="0.25">
      <c r="A126" t="s">
        <v>242</v>
      </c>
      <c r="B126" t="s">
        <v>341</v>
      </c>
      <c r="C126" t="s">
        <v>878</v>
      </c>
      <c r="D126" t="str">
        <f t="shared" si="1"/>
        <v>Plate B_D2</v>
      </c>
      <c r="E126" t="str">
        <f>"i7_"&amp;Index_sequences[[#This Row],[Index Primer]]</f>
        <v>i7_UDP0108</v>
      </c>
      <c r="F126" t="s">
        <v>723</v>
      </c>
      <c r="G126" t="str">
        <f>"i5_"&amp;Index_sequences[[#This Row],[Index Primer]]</f>
        <v>i5_UDP0108</v>
      </c>
      <c r="H126" t="s">
        <v>1055</v>
      </c>
      <c r="I126" t="s">
        <v>511</v>
      </c>
      <c r="J126" t="s">
        <v>341</v>
      </c>
    </row>
    <row r="127" spans="1:10" x14ac:dyDescent="0.25">
      <c r="A127" t="s">
        <v>242</v>
      </c>
      <c r="B127" t="s">
        <v>342</v>
      </c>
      <c r="C127" t="s">
        <v>879</v>
      </c>
      <c r="D127" t="str">
        <f t="shared" si="1"/>
        <v>Plate B_E2</v>
      </c>
      <c r="E127" t="str">
        <f>"i7_"&amp;Index_sequences[[#This Row],[Index Primer]]</f>
        <v>i7_UDP0109</v>
      </c>
      <c r="F127" t="s">
        <v>974</v>
      </c>
      <c r="G127" t="str">
        <f>"i5_"&amp;Index_sequences[[#This Row],[Index Primer]]</f>
        <v>i5_UDP0109</v>
      </c>
      <c r="H127" t="s">
        <v>1056</v>
      </c>
      <c r="I127" t="s">
        <v>976</v>
      </c>
      <c r="J127" t="s">
        <v>342</v>
      </c>
    </row>
    <row r="128" spans="1:10" x14ac:dyDescent="0.25">
      <c r="A128" t="s">
        <v>242</v>
      </c>
      <c r="B128" t="s">
        <v>343</v>
      </c>
      <c r="C128" t="s">
        <v>880</v>
      </c>
      <c r="D128" t="str">
        <f t="shared" si="1"/>
        <v>Plate B_F2</v>
      </c>
      <c r="E128" t="str">
        <f>"i7_"&amp;Index_sequences[[#This Row],[Index Primer]]</f>
        <v>i7_UDP0110</v>
      </c>
      <c r="F128" t="s">
        <v>975</v>
      </c>
      <c r="G128" t="str">
        <f>"i5_"&amp;Index_sequences[[#This Row],[Index Primer]]</f>
        <v>i5_UDP0110</v>
      </c>
      <c r="H128" t="s">
        <v>1057</v>
      </c>
      <c r="I128" t="s">
        <v>1147</v>
      </c>
      <c r="J128" t="s">
        <v>343</v>
      </c>
    </row>
    <row r="129" spans="1:10" x14ac:dyDescent="0.25">
      <c r="A129" t="s">
        <v>242</v>
      </c>
      <c r="B129" t="s">
        <v>344</v>
      </c>
      <c r="C129" t="s">
        <v>881</v>
      </c>
      <c r="D129" t="str">
        <f t="shared" si="1"/>
        <v>Plate B_G2</v>
      </c>
      <c r="E129" t="str">
        <f>"i7_"&amp;Index_sequences[[#This Row],[Index Primer]]</f>
        <v>i7_UDP0111</v>
      </c>
      <c r="F129" t="s">
        <v>444</v>
      </c>
      <c r="G129" t="str">
        <f>"i5_"&amp;Index_sequences[[#This Row],[Index Primer]]</f>
        <v>i5_UDP0111</v>
      </c>
      <c r="H129" t="s">
        <v>1058</v>
      </c>
      <c r="I129" t="s">
        <v>1148</v>
      </c>
      <c r="J129" t="s">
        <v>344</v>
      </c>
    </row>
    <row r="130" spans="1:10" x14ac:dyDescent="0.25">
      <c r="A130" t="s">
        <v>242</v>
      </c>
      <c r="B130" t="s">
        <v>345</v>
      </c>
      <c r="C130" t="s">
        <v>882</v>
      </c>
      <c r="D130" t="str">
        <f t="shared" si="1"/>
        <v>Plate B_H2</v>
      </c>
      <c r="E130" t="str">
        <f>"i7_"&amp;Index_sequences[[#This Row],[Index Primer]]</f>
        <v>i7_UDP0112</v>
      </c>
      <c r="F130" t="s">
        <v>976</v>
      </c>
      <c r="G130" t="str">
        <f>"i5_"&amp;Index_sequences[[#This Row],[Index Primer]]</f>
        <v>i5_UDP0112</v>
      </c>
      <c r="H130" t="s">
        <v>1059</v>
      </c>
      <c r="I130" t="s">
        <v>1025</v>
      </c>
      <c r="J130" t="s">
        <v>345</v>
      </c>
    </row>
    <row r="131" spans="1:10" x14ac:dyDescent="0.25">
      <c r="A131" t="s">
        <v>242</v>
      </c>
      <c r="B131" t="s">
        <v>472</v>
      </c>
      <c r="C131" t="s">
        <v>883</v>
      </c>
      <c r="D131" t="str">
        <f t="shared" ref="D131:D194" si="2">A131&amp;"_"&amp;B131</f>
        <v>Plate B_A3</v>
      </c>
      <c r="E131" t="str">
        <f>"i7_"&amp;Index_sequences[[#This Row],[Index Primer]]</f>
        <v>i7_UDP0113</v>
      </c>
      <c r="F131" t="s">
        <v>977</v>
      </c>
      <c r="G131" t="str">
        <f>"i5_"&amp;Index_sequences[[#This Row],[Index Primer]]</f>
        <v>i5_UDP0113</v>
      </c>
      <c r="H131" t="s">
        <v>1060</v>
      </c>
      <c r="I131" t="s">
        <v>1149</v>
      </c>
      <c r="J131" t="s">
        <v>472</v>
      </c>
    </row>
    <row r="132" spans="1:10" x14ac:dyDescent="0.25">
      <c r="A132" t="s">
        <v>242</v>
      </c>
      <c r="B132" t="s">
        <v>476</v>
      </c>
      <c r="C132" t="s">
        <v>884</v>
      </c>
      <c r="D132" t="str">
        <f t="shared" si="2"/>
        <v>Plate B_B3</v>
      </c>
      <c r="E132" t="str">
        <f>"i7_"&amp;Index_sequences[[#This Row],[Index Primer]]</f>
        <v>i7_UDP0114</v>
      </c>
      <c r="F132" t="s">
        <v>978</v>
      </c>
      <c r="G132" t="str">
        <f>"i5_"&amp;Index_sequences[[#This Row],[Index Primer]]</f>
        <v>i5_UDP0114</v>
      </c>
      <c r="H132" t="s">
        <v>1061</v>
      </c>
      <c r="I132" t="s">
        <v>1150</v>
      </c>
      <c r="J132" t="s">
        <v>476</v>
      </c>
    </row>
    <row r="133" spans="1:10" x14ac:dyDescent="0.25">
      <c r="A133" t="s">
        <v>242</v>
      </c>
      <c r="B133" t="s">
        <v>478</v>
      </c>
      <c r="C133" t="s">
        <v>885</v>
      </c>
      <c r="D133" t="str">
        <f t="shared" si="2"/>
        <v>Plate B_C3</v>
      </c>
      <c r="E133" t="str">
        <f>"i7_"&amp;Index_sequences[[#This Row],[Index Primer]]</f>
        <v>i7_UDP0115</v>
      </c>
      <c r="F133" t="s">
        <v>979</v>
      </c>
      <c r="G133" t="str">
        <f>"i5_"&amp;Index_sequences[[#This Row],[Index Primer]]</f>
        <v>i5_UDP0115</v>
      </c>
      <c r="H133" t="s">
        <v>1062</v>
      </c>
      <c r="I133" t="s">
        <v>1151</v>
      </c>
      <c r="J133" t="s">
        <v>478</v>
      </c>
    </row>
    <row r="134" spans="1:10" x14ac:dyDescent="0.25">
      <c r="A134" t="s">
        <v>242</v>
      </c>
      <c r="B134" t="s">
        <v>482</v>
      </c>
      <c r="C134" t="s">
        <v>886</v>
      </c>
      <c r="D134" t="str">
        <f t="shared" si="2"/>
        <v>Plate B_D3</v>
      </c>
      <c r="E134" t="str">
        <f>"i7_"&amp;Index_sequences[[#This Row],[Index Primer]]</f>
        <v>i7_UDP0116</v>
      </c>
      <c r="F134" t="s">
        <v>980</v>
      </c>
      <c r="G134" t="str">
        <f>"i5_"&amp;Index_sequences[[#This Row],[Index Primer]]</f>
        <v>i5_UDP0116</v>
      </c>
      <c r="H134" t="s">
        <v>1063</v>
      </c>
      <c r="I134" t="s">
        <v>1036</v>
      </c>
      <c r="J134" t="s">
        <v>482</v>
      </c>
    </row>
    <row r="135" spans="1:10" x14ac:dyDescent="0.25">
      <c r="A135" t="s">
        <v>242</v>
      </c>
      <c r="B135" t="s">
        <v>486</v>
      </c>
      <c r="C135" t="s">
        <v>887</v>
      </c>
      <c r="D135" t="str">
        <f t="shared" si="2"/>
        <v>Plate B_E3</v>
      </c>
      <c r="E135" t="str">
        <f>"i7_"&amp;Index_sequences[[#This Row],[Index Primer]]</f>
        <v>i7_UDP0117</v>
      </c>
      <c r="F135" t="s">
        <v>981</v>
      </c>
      <c r="G135" t="str">
        <f>"i5_"&amp;Index_sequences[[#This Row],[Index Primer]]</f>
        <v>i5_UDP0117</v>
      </c>
      <c r="H135" t="s">
        <v>1064</v>
      </c>
      <c r="I135" t="s">
        <v>1152</v>
      </c>
      <c r="J135" t="s">
        <v>486</v>
      </c>
    </row>
    <row r="136" spans="1:10" x14ac:dyDescent="0.25">
      <c r="A136" t="s">
        <v>242</v>
      </c>
      <c r="B136" t="s">
        <v>490</v>
      </c>
      <c r="C136" t="s">
        <v>888</v>
      </c>
      <c r="D136" t="str">
        <f t="shared" si="2"/>
        <v>Plate B_F3</v>
      </c>
      <c r="E136" t="str">
        <f>"i7_"&amp;Index_sequences[[#This Row],[Index Primer]]</f>
        <v>i7_UDP0118</v>
      </c>
      <c r="F136" t="s">
        <v>982</v>
      </c>
      <c r="G136" t="str">
        <f>"i5_"&amp;Index_sequences[[#This Row],[Index Primer]]</f>
        <v>i5_UDP0118</v>
      </c>
      <c r="H136" t="s">
        <v>1065</v>
      </c>
      <c r="I136" t="s">
        <v>1153</v>
      </c>
      <c r="J136" t="s">
        <v>490</v>
      </c>
    </row>
    <row r="137" spans="1:10" x14ac:dyDescent="0.25">
      <c r="A137" t="s">
        <v>242</v>
      </c>
      <c r="B137" t="s">
        <v>494</v>
      </c>
      <c r="C137" t="s">
        <v>889</v>
      </c>
      <c r="D137" t="str">
        <f t="shared" si="2"/>
        <v>Plate B_G3</v>
      </c>
      <c r="E137" t="str">
        <f>"i7_"&amp;Index_sequences[[#This Row],[Index Primer]]</f>
        <v>i7_UDP0119</v>
      </c>
      <c r="F137" t="s">
        <v>983</v>
      </c>
      <c r="G137" t="str">
        <f>"i5_"&amp;Index_sequences[[#This Row],[Index Primer]]</f>
        <v>i5_UDP0119</v>
      </c>
      <c r="H137" t="s">
        <v>1066</v>
      </c>
      <c r="I137" t="s">
        <v>1154</v>
      </c>
      <c r="J137" t="s">
        <v>494</v>
      </c>
    </row>
    <row r="138" spans="1:10" x14ac:dyDescent="0.25">
      <c r="A138" t="s">
        <v>242</v>
      </c>
      <c r="B138" t="s">
        <v>498</v>
      </c>
      <c r="C138" t="s">
        <v>890</v>
      </c>
      <c r="D138" t="str">
        <f t="shared" si="2"/>
        <v>Plate B_H3</v>
      </c>
      <c r="E138" t="str">
        <f>"i7_"&amp;Index_sequences[[#This Row],[Index Primer]]</f>
        <v>i7_UDP0120</v>
      </c>
      <c r="F138" t="s">
        <v>485</v>
      </c>
      <c r="G138" t="str">
        <f>"i5_"&amp;Index_sequences[[#This Row],[Index Primer]]</f>
        <v>i5_UDP0120</v>
      </c>
      <c r="H138" t="s">
        <v>1067</v>
      </c>
      <c r="I138" t="s">
        <v>1155</v>
      </c>
      <c r="J138" t="s">
        <v>498</v>
      </c>
    </row>
    <row r="139" spans="1:10" x14ac:dyDescent="0.25">
      <c r="A139" t="s">
        <v>242</v>
      </c>
      <c r="B139" t="s">
        <v>502</v>
      </c>
      <c r="C139" t="s">
        <v>891</v>
      </c>
      <c r="D139" t="str">
        <f t="shared" si="2"/>
        <v>Plate B_A4</v>
      </c>
      <c r="E139" t="str">
        <f>"i7_"&amp;Index_sequences[[#This Row],[Index Primer]]</f>
        <v>i7_UDP0121</v>
      </c>
      <c r="F139" t="s">
        <v>984</v>
      </c>
      <c r="G139" t="str">
        <f>"i5_"&amp;Index_sequences[[#This Row],[Index Primer]]</f>
        <v>i5_UDP0121</v>
      </c>
      <c r="H139" t="s">
        <v>1068</v>
      </c>
      <c r="I139" t="s">
        <v>1156</v>
      </c>
      <c r="J139" t="s">
        <v>502</v>
      </c>
    </row>
    <row r="140" spans="1:10" x14ac:dyDescent="0.25">
      <c r="A140" t="s">
        <v>242</v>
      </c>
      <c r="B140" t="s">
        <v>506</v>
      </c>
      <c r="C140" t="s">
        <v>892</v>
      </c>
      <c r="D140" t="str">
        <f t="shared" si="2"/>
        <v>Plate B_B4</v>
      </c>
      <c r="E140" t="str">
        <f>"i7_"&amp;Index_sequences[[#This Row],[Index Primer]]</f>
        <v>i7_UDP0122</v>
      </c>
      <c r="F140" t="s">
        <v>985</v>
      </c>
      <c r="G140" t="str">
        <f>"i5_"&amp;Index_sequences[[#This Row],[Index Primer]]</f>
        <v>i5_UDP0122</v>
      </c>
      <c r="H140" t="s">
        <v>1069</v>
      </c>
      <c r="I140" t="s">
        <v>1157</v>
      </c>
      <c r="J140" t="s">
        <v>506</v>
      </c>
    </row>
    <row r="141" spans="1:10" x14ac:dyDescent="0.25">
      <c r="A141" t="s">
        <v>242</v>
      </c>
      <c r="B141" t="s">
        <v>510</v>
      </c>
      <c r="C141" t="s">
        <v>893</v>
      </c>
      <c r="D141" t="str">
        <f t="shared" si="2"/>
        <v>Plate B_C4</v>
      </c>
      <c r="E141" t="str">
        <f>"i7_"&amp;Index_sequences[[#This Row],[Index Primer]]</f>
        <v>i7_UDP0123</v>
      </c>
      <c r="F141" t="s">
        <v>986</v>
      </c>
      <c r="G141" t="str">
        <f>"i5_"&amp;Index_sequences[[#This Row],[Index Primer]]</f>
        <v>i5_UDP0123</v>
      </c>
      <c r="H141" t="s">
        <v>1070</v>
      </c>
      <c r="I141" t="s">
        <v>984</v>
      </c>
      <c r="J141" t="s">
        <v>510</v>
      </c>
    </row>
    <row r="142" spans="1:10" x14ac:dyDescent="0.25">
      <c r="A142" t="s">
        <v>242</v>
      </c>
      <c r="B142" t="s">
        <v>514</v>
      </c>
      <c r="C142" t="s">
        <v>894</v>
      </c>
      <c r="D142" t="str">
        <f t="shared" si="2"/>
        <v>Plate B_D4</v>
      </c>
      <c r="E142" t="str">
        <f>"i7_"&amp;Index_sequences[[#This Row],[Index Primer]]</f>
        <v>i7_UDP0124</v>
      </c>
      <c r="F142" t="s">
        <v>987</v>
      </c>
      <c r="G142" t="str">
        <f>"i5_"&amp;Index_sequences[[#This Row],[Index Primer]]</f>
        <v>i5_UDP0124</v>
      </c>
      <c r="H142" t="s">
        <v>1071</v>
      </c>
      <c r="I142" t="s">
        <v>1158</v>
      </c>
      <c r="J142" t="s">
        <v>514</v>
      </c>
    </row>
    <row r="143" spans="1:10" x14ac:dyDescent="0.25">
      <c r="A143" t="s">
        <v>242</v>
      </c>
      <c r="B143" t="s">
        <v>518</v>
      </c>
      <c r="C143" t="s">
        <v>895</v>
      </c>
      <c r="D143" t="str">
        <f t="shared" si="2"/>
        <v>Plate B_E4</v>
      </c>
      <c r="E143" t="str">
        <f>"i7_"&amp;Index_sequences[[#This Row],[Index Primer]]</f>
        <v>i7_UDP0125</v>
      </c>
      <c r="F143" t="s">
        <v>988</v>
      </c>
      <c r="G143" t="str">
        <f>"i5_"&amp;Index_sequences[[#This Row],[Index Primer]]</f>
        <v>i5_UDP0125</v>
      </c>
      <c r="H143" t="s">
        <v>1072</v>
      </c>
      <c r="I143" t="s">
        <v>616</v>
      </c>
      <c r="J143" t="s">
        <v>518</v>
      </c>
    </row>
    <row r="144" spans="1:10" x14ac:dyDescent="0.25">
      <c r="A144" t="s">
        <v>242</v>
      </c>
      <c r="B144" t="s">
        <v>520</v>
      </c>
      <c r="C144" t="s">
        <v>896</v>
      </c>
      <c r="D144" t="str">
        <f t="shared" si="2"/>
        <v>Plate B_F4</v>
      </c>
      <c r="E144" t="str">
        <f>"i7_"&amp;Index_sequences[[#This Row],[Index Primer]]</f>
        <v>i7_UDP0126</v>
      </c>
      <c r="F144" t="s">
        <v>729</v>
      </c>
      <c r="G144" t="str">
        <f>"i5_"&amp;Index_sequences[[#This Row],[Index Primer]]</f>
        <v>i5_UDP0126</v>
      </c>
      <c r="H144" t="s">
        <v>1073</v>
      </c>
      <c r="I144" t="s">
        <v>1159</v>
      </c>
      <c r="J144" t="s">
        <v>520</v>
      </c>
    </row>
    <row r="145" spans="1:10" x14ac:dyDescent="0.25">
      <c r="A145" t="s">
        <v>242</v>
      </c>
      <c r="B145" t="s">
        <v>524</v>
      </c>
      <c r="C145" t="s">
        <v>897</v>
      </c>
      <c r="D145" t="str">
        <f t="shared" si="2"/>
        <v>Plate B_G4</v>
      </c>
      <c r="E145" t="str">
        <f>"i7_"&amp;Index_sequences[[#This Row],[Index Primer]]</f>
        <v>i7_UDP0127</v>
      </c>
      <c r="F145" t="s">
        <v>989</v>
      </c>
      <c r="G145" t="str">
        <f>"i5_"&amp;Index_sequences[[#This Row],[Index Primer]]</f>
        <v>i5_UDP0127</v>
      </c>
      <c r="H145" t="s">
        <v>1074</v>
      </c>
      <c r="I145" t="s">
        <v>1035</v>
      </c>
      <c r="J145" t="s">
        <v>524</v>
      </c>
    </row>
    <row r="146" spans="1:10" x14ac:dyDescent="0.25">
      <c r="A146" t="s">
        <v>242</v>
      </c>
      <c r="B146" t="s">
        <v>526</v>
      </c>
      <c r="C146" t="s">
        <v>898</v>
      </c>
      <c r="D146" t="str">
        <f t="shared" si="2"/>
        <v>Plate B_H4</v>
      </c>
      <c r="E146" t="str">
        <f>"i7_"&amp;Index_sequences[[#This Row],[Index Primer]]</f>
        <v>i7_UDP0128</v>
      </c>
      <c r="F146" t="s">
        <v>990</v>
      </c>
      <c r="G146" t="str">
        <f>"i5_"&amp;Index_sequences[[#This Row],[Index Primer]]</f>
        <v>i5_UDP0128</v>
      </c>
      <c r="H146" t="s">
        <v>1075</v>
      </c>
      <c r="I146" t="s">
        <v>1016</v>
      </c>
      <c r="J146" t="s">
        <v>526</v>
      </c>
    </row>
    <row r="147" spans="1:10" x14ac:dyDescent="0.25">
      <c r="A147" t="s">
        <v>242</v>
      </c>
      <c r="B147" t="s">
        <v>530</v>
      </c>
      <c r="C147" t="s">
        <v>899</v>
      </c>
      <c r="D147" t="str">
        <f t="shared" si="2"/>
        <v>Plate B_A5</v>
      </c>
      <c r="E147" t="str">
        <f>"i7_"&amp;Index_sequences[[#This Row],[Index Primer]]</f>
        <v>i7_UDP0129</v>
      </c>
      <c r="F147" t="s">
        <v>991</v>
      </c>
      <c r="G147" t="str">
        <f>"i5_"&amp;Index_sequences[[#This Row],[Index Primer]]</f>
        <v>i5_UDP0129</v>
      </c>
      <c r="H147" t="s">
        <v>1076</v>
      </c>
      <c r="I147" t="s">
        <v>1022</v>
      </c>
      <c r="J147" t="s">
        <v>530</v>
      </c>
    </row>
    <row r="148" spans="1:10" x14ac:dyDescent="0.25">
      <c r="A148" t="s">
        <v>242</v>
      </c>
      <c r="B148" t="s">
        <v>534</v>
      </c>
      <c r="C148" t="s">
        <v>900</v>
      </c>
      <c r="D148" t="str">
        <f t="shared" si="2"/>
        <v>Plate B_B5</v>
      </c>
      <c r="E148" t="str">
        <f>"i7_"&amp;Index_sequences[[#This Row],[Index Primer]]</f>
        <v>i7_UDP0130</v>
      </c>
      <c r="F148" t="s">
        <v>992</v>
      </c>
      <c r="G148" t="str">
        <f>"i5_"&amp;Index_sequences[[#This Row],[Index Primer]]</f>
        <v>i5_UDP0130</v>
      </c>
      <c r="H148" t="s">
        <v>1077</v>
      </c>
      <c r="I148" t="s">
        <v>584</v>
      </c>
      <c r="J148" t="s">
        <v>534</v>
      </c>
    </row>
    <row r="149" spans="1:10" x14ac:dyDescent="0.25">
      <c r="A149" t="s">
        <v>242</v>
      </c>
      <c r="B149" t="s">
        <v>538</v>
      </c>
      <c r="C149" t="s">
        <v>901</v>
      </c>
      <c r="D149" t="str">
        <f t="shared" si="2"/>
        <v>Plate B_C5</v>
      </c>
      <c r="E149" t="str">
        <f>"i7_"&amp;Index_sequences[[#This Row],[Index Primer]]</f>
        <v>i7_UDP0131</v>
      </c>
      <c r="F149" t="s">
        <v>993</v>
      </c>
      <c r="G149" t="str">
        <f>"i5_"&amp;Index_sequences[[#This Row],[Index Primer]]</f>
        <v>i5_UDP0131</v>
      </c>
      <c r="H149" t="s">
        <v>1078</v>
      </c>
      <c r="I149" t="s">
        <v>982</v>
      </c>
      <c r="J149" t="s">
        <v>538</v>
      </c>
    </row>
    <row r="150" spans="1:10" x14ac:dyDescent="0.25">
      <c r="A150" t="s">
        <v>242</v>
      </c>
      <c r="B150" t="s">
        <v>542</v>
      </c>
      <c r="C150" t="s">
        <v>902</v>
      </c>
      <c r="D150" t="str">
        <f t="shared" si="2"/>
        <v>Plate B_D5</v>
      </c>
      <c r="E150" t="str">
        <f>"i7_"&amp;Index_sequences[[#This Row],[Index Primer]]</f>
        <v>i7_UDP0132</v>
      </c>
      <c r="F150" t="s">
        <v>994</v>
      </c>
      <c r="G150" t="str">
        <f>"i5_"&amp;Index_sequences[[#This Row],[Index Primer]]</f>
        <v>i5_UDP0132</v>
      </c>
      <c r="H150" t="s">
        <v>1079</v>
      </c>
      <c r="I150" t="s">
        <v>971</v>
      </c>
      <c r="J150" t="s">
        <v>542</v>
      </c>
    </row>
    <row r="151" spans="1:10" x14ac:dyDescent="0.25">
      <c r="A151" t="s">
        <v>242</v>
      </c>
      <c r="B151" t="s">
        <v>545</v>
      </c>
      <c r="C151" t="s">
        <v>903</v>
      </c>
      <c r="D151" t="str">
        <f t="shared" si="2"/>
        <v>Plate B_E5</v>
      </c>
      <c r="E151" t="str">
        <f>"i7_"&amp;Index_sequences[[#This Row],[Index Primer]]</f>
        <v>i7_UDP0133</v>
      </c>
      <c r="F151" t="s">
        <v>705</v>
      </c>
      <c r="G151" t="str">
        <f>"i5_"&amp;Index_sequences[[#This Row],[Index Primer]]</f>
        <v>i5_UDP0133</v>
      </c>
      <c r="H151" t="s">
        <v>1080</v>
      </c>
      <c r="I151" t="s">
        <v>1037</v>
      </c>
      <c r="J151" t="s">
        <v>545</v>
      </c>
    </row>
    <row r="152" spans="1:10" x14ac:dyDescent="0.25">
      <c r="A152" t="s">
        <v>242</v>
      </c>
      <c r="B152" t="s">
        <v>549</v>
      </c>
      <c r="C152" t="s">
        <v>904</v>
      </c>
      <c r="D152" t="str">
        <f t="shared" si="2"/>
        <v>Plate B_F5</v>
      </c>
      <c r="E152" t="str">
        <f>"i7_"&amp;Index_sequences[[#This Row],[Index Primer]]</f>
        <v>i7_UDP0134</v>
      </c>
      <c r="F152" t="s">
        <v>995</v>
      </c>
      <c r="G152" t="str">
        <f>"i5_"&amp;Index_sequences[[#This Row],[Index Primer]]</f>
        <v>i5_UDP0134</v>
      </c>
      <c r="H152" t="s">
        <v>1081</v>
      </c>
      <c r="I152" t="s">
        <v>978</v>
      </c>
      <c r="J152" t="s">
        <v>549</v>
      </c>
    </row>
    <row r="153" spans="1:10" x14ac:dyDescent="0.25">
      <c r="A153" t="s">
        <v>242</v>
      </c>
      <c r="B153" t="s">
        <v>553</v>
      </c>
      <c r="C153" t="s">
        <v>905</v>
      </c>
      <c r="D153" t="str">
        <f t="shared" si="2"/>
        <v>Plate B_G5</v>
      </c>
      <c r="E153" t="str">
        <f>"i7_"&amp;Index_sequences[[#This Row],[Index Primer]]</f>
        <v>i7_UDP0135</v>
      </c>
      <c r="F153" t="s">
        <v>996</v>
      </c>
      <c r="G153" t="str">
        <f>"i5_"&amp;Index_sequences[[#This Row],[Index Primer]]</f>
        <v>i5_UDP0135</v>
      </c>
      <c r="H153" t="s">
        <v>1082</v>
      </c>
      <c r="I153" t="s">
        <v>1034</v>
      </c>
      <c r="J153" t="s">
        <v>553</v>
      </c>
    </row>
    <row r="154" spans="1:10" x14ac:dyDescent="0.25">
      <c r="A154" t="s">
        <v>242</v>
      </c>
      <c r="B154" t="s">
        <v>557</v>
      </c>
      <c r="C154" t="s">
        <v>906</v>
      </c>
      <c r="D154" t="str">
        <f t="shared" si="2"/>
        <v>Plate B_H5</v>
      </c>
      <c r="E154" t="str">
        <f>"i7_"&amp;Index_sequences[[#This Row],[Index Primer]]</f>
        <v>i7_UDP0136</v>
      </c>
      <c r="F154" t="s">
        <v>997</v>
      </c>
      <c r="G154" t="str">
        <f>"i5_"&amp;Index_sequences[[#This Row],[Index Primer]]</f>
        <v>i5_UDP0136</v>
      </c>
      <c r="H154" t="s">
        <v>1083</v>
      </c>
      <c r="I154" t="s">
        <v>975</v>
      </c>
      <c r="J154" t="s">
        <v>557</v>
      </c>
    </row>
    <row r="155" spans="1:10" x14ac:dyDescent="0.25">
      <c r="A155" t="s">
        <v>242</v>
      </c>
      <c r="B155" t="s">
        <v>561</v>
      </c>
      <c r="C155" t="s">
        <v>907</v>
      </c>
      <c r="D155" t="str">
        <f t="shared" si="2"/>
        <v>Plate B_A6</v>
      </c>
      <c r="E155" t="str">
        <f>"i7_"&amp;Index_sequences[[#This Row],[Index Primer]]</f>
        <v>i7_UDP0137</v>
      </c>
      <c r="F155" t="s">
        <v>998</v>
      </c>
      <c r="G155" t="str">
        <f>"i5_"&amp;Index_sequences[[#This Row],[Index Primer]]</f>
        <v>i5_UDP0137</v>
      </c>
      <c r="H155" t="s">
        <v>1084</v>
      </c>
      <c r="I155" t="s">
        <v>1032</v>
      </c>
      <c r="J155" t="s">
        <v>561</v>
      </c>
    </row>
    <row r="156" spans="1:10" x14ac:dyDescent="0.25">
      <c r="A156" t="s">
        <v>242</v>
      </c>
      <c r="B156" t="s">
        <v>565</v>
      </c>
      <c r="C156" t="s">
        <v>908</v>
      </c>
      <c r="D156" t="str">
        <f t="shared" si="2"/>
        <v>Plate B_B6</v>
      </c>
      <c r="E156" t="str">
        <f>"i7_"&amp;Index_sequences[[#This Row],[Index Primer]]</f>
        <v>i7_UDP0138</v>
      </c>
      <c r="F156" t="s">
        <v>999</v>
      </c>
      <c r="G156" t="str">
        <f>"i5_"&amp;Index_sequences[[#This Row],[Index Primer]]</f>
        <v>i5_UDP0138</v>
      </c>
      <c r="H156" t="s">
        <v>1085</v>
      </c>
      <c r="I156" t="s">
        <v>1160</v>
      </c>
      <c r="J156" t="s">
        <v>565</v>
      </c>
    </row>
    <row r="157" spans="1:10" x14ac:dyDescent="0.25">
      <c r="A157" t="s">
        <v>242</v>
      </c>
      <c r="B157" t="s">
        <v>567</v>
      </c>
      <c r="C157" t="s">
        <v>909</v>
      </c>
      <c r="D157" t="str">
        <f t="shared" si="2"/>
        <v>Plate B_C6</v>
      </c>
      <c r="E157" t="str">
        <f>"i7_"&amp;Index_sequences[[#This Row],[Index Primer]]</f>
        <v>i7_UDP0139</v>
      </c>
      <c r="F157" t="s">
        <v>1000</v>
      </c>
      <c r="G157" t="str">
        <f>"i5_"&amp;Index_sequences[[#This Row],[Index Primer]]</f>
        <v>i5_UDP0139</v>
      </c>
      <c r="H157" t="s">
        <v>1086</v>
      </c>
      <c r="I157" t="s">
        <v>1161</v>
      </c>
      <c r="J157" t="s">
        <v>567</v>
      </c>
    </row>
    <row r="158" spans="1:10" x14ac:dyDescent="0.25">
      <c r="A158" t="s">
        <v>242</v>
      </c>
      <c r="B158" t="s">
        <v>571</v>
      </c>
      <c r="C158" t="s">
        <v>910</v>
      </c>
      <c r="D158" t="str">
        <f t="shared" si="2"/>
        <v>Plate B_D6</v>
      </c>
      <c r="E158" t="str">
        <f>"i7_"&amp;Index_sequences[[#This Row],[Index Primer]]</f>
        <v>i7_UDP0140</v>
      </c>
      <c r="F158" t="s">
        <v>1001</v>
      </c>
      <c r="G158" t="str">
        <f>"i5_"&amp;Index_sequences[[#This Row],[Index Primer]]</f>
        <v>i5_UDP0140</v>
      </c>
      <c r="H158" t="s">
        <v>1087</v>
      </c>
      <c r="I158" t="s">
        <v>990</v>
      </c>
      <c r="J158" t="s">
        <v>571</v>
      </c>
    </row>
    <row r="159" spans="1:10" x14ac:dyDescent="0.25">
      <c r="A159" t="s">
        <v>242</v>
      </c>
      <c r="B159" t="s">
        <v>575</v>
      </c>
      <c r="C159" t="s">
        <v>911</v>
      </c>
      <c r="D159" t="str">
        <f t="shared" si="2"/>
        <v>Plate B_E6</v>
      </c>
      <c r="E159" t="str">
        <f>"i7_"&amp;Index_sequences[[#This Row],[Index Primer]]</f>
        <v>i7_UDP0141</v>
      </c>
      <c r="F159" t="s">
        <v>1002</v>
      </c>
      <c r="G159" t="str">
        <f>"i5_"&amp;Index_sequences[[#This Row],[Index Primer]]</f>
        <v>i5_UDP0141</v>
      </c>
      <c r="H159" t="s">
        <v>1088</v>
      </c>
      <c r="I159" t="s">
        <v>1021</v>
      </c>
      <c r="J159" t="s">
        <v>575</v>
      </c>
    </row>
    <row r="160" spans="1:10" x14ac:dyDescent="0.25">
      <c r="A160" t="s">
        <v>242</v>
      </c>
      <c r="B160" t="s">
        <v>579</v>
      </c>
      <c r="C160" t="s">
        <v>912</v>
      </c>
      <c r="D160" t="str">
        <f t="shared" si="2"/>
        <v>Plate B_F6</v>
      </c>
      <c r="E160" t="str">
        <f>"i7_"&amp;Index_sequences[[#This Row],[Index Primer]]</f>
        <v>i7_UDP0142</v>
      </c>
      <c r="F160" t="s">
        <v>1003</v>
      </c>
      <c r="G160" t="str">
        <f>"i5_"&amp;Index_sequences[[#This Row],[Index Primer]]</f>
        <v>i5_UDP0142</v>
      </c>
      <c r="H160" t="s">
        <v>1089</v>
      </c>
      <c r="I160" t="s">
        <v>1162</v>
      </c>
      <c r="J160" t="s">
        <v>579</v>
      </c>
    </row>
    <row r="161" spans="1:10" x14ac:dyDescent="0.25">
      <c r="A161" t="s">
        <v>242</v>
      </c>
      <c r="B161" t="s">
        <v>583</v>
      </c>
      <c r="C161" t="s">
        <v>913</v>
      </c>
      <c r="D161" t="str">
        <f t="shared" si="2"/>
        <v>Plate B_G6</v>
      </c>
      <c r="E161" t="str">
        <f>"i7_"&amp;Index_sequences[[#This Row],[Index Primer]]</f>
        <v>i7_UDP0143</v>
      </c>
      <c r="F161" t="s">
        <v>1004</v>
      </c>
      <c r="G161" t="str">
        <f>"i5_"&amp;Index_sequences[[#This Row],[Index Primer]]</f>
        <v>i5_UDP0143</v>
      </c>
      <c r="H161" t="s">
        <v>1090</v>
      </c>
      <c r="I161" t="s">
        <v>632</v>
      </c>
      <c r="J161" t="s">
        <v>583</v>
      </c>
    </row>
    <row r="162" spans="1:10" x14ac:dyDescent="0.25">
      <c r="A162" t="s">
        <v>242</v>
      </c>
      <c r="B162" t="s">
        <v>587</v>
      </c>
      <c r="C162" t="s">
        <v>914</v>
      </c>
      <c r="D162" t="str">
        <f t="shared" si="2"/>
        <v>Plate B_H6</v>
      </c>
      <c r="E162" t="str">
        <f>"i7_"&amp;Index_sequences[[#This Row],[Index Primer]]</f>
        <v>i7_UDP0144</v>
      </c>
      <c r="F162" t="s">
        <v>1005</v>
      </c>
      <c r="G162" t="str">
        <f>"i5_"&amp;Index_sequences[[#This Row],[Index Primer]]</f>
        <v>i5_UDP0144</v>
      </c>
      <c r="H162" t="s">
        <v>1091</v>
      </c>
      <c r="I162" t="s">
        <v>727</v>
      </c>
      <c r="J162" t="s">
        <v>587</v>
      </c>
    </row>
    <row r="163" spans="1:10" x14ac:dyDescent="0.25">
      <c r="A163" t="s">
        <v>242</v>
      </c>
      <c r="B163" t="s">
        <v>591</v>
      </c>
      <c r="C163" t="s">
        <v>915</v>
      </c>
      <c r="D163" t="str">
        <f t="shared" si="2"/>
        <v>Plate B_A7</v>
      </c>
      <c r="E163" t="str">
        <f>"i7_"&amp;Index_sequences[[#This Row],[Index Primer]]</f>
        <v>i7_UDP0145</v>
      </c>
      <c r="F163" t="s">
        <v>744</v>
      </c>
      <c r="G163" t="str">
        <f>"i5_"&amp;Index_sequences[[#This Row],[Index Primer]]</f>
        <v>i5_UDP0145</v>
      </c>
      <c r="H163" t="s">
        <v>1092</v>
      </c>
      <c r="I163" t="s">
        <v>1024</v>
      </c>
      <c r="J163" t="s">
        <v>591</v>
      </c>
    </row>
    <row r="164" spans="1:10" x14ac:dyDescent="0.25">
      <c r="A164" t="s">
        <v>242</v>
      </c>
      <c r="B164" t="s">
        <v>595</v>
      </c>
      <c r="C164" t="s">
        <v>916</v>
      </c>
      <c r="D164" t="str">
        <f t="shared" si="2"/>
        <v>Plate B_B7</v>
      </c>
      <c r="E164" t="str">
        <f>"i7_"&amp;Index_sequences[[#This Row],[Index Primer]]</f>
        <v>i7_UDP0146</v>
      </c>
      <c r="F164" t="s">
        <v>658</v>
      </c>
      <c r="G164" t="str">
        <f>"i5_"&amp;Index_sequences[[#This Row],[Index Primer]]</f>
        <v>i5_UDP0146</v>
      </c>
      <c r="H164" t="s">
        <v>1093</v>
      </c>
      <c r="I164" t="s">
        <v>1013</v>
      </c>
      <c r="J164" t="s">
        <v>595</v>
      </c>
    </row>
    <row r="165" spans="1:10" x14ac:dyDescent="0.25">
      <c r="A165" t="s">
        <v>242</v>
      </c>
      <c r="B165" t="s">
        <v>599</v>
      </c>
      <c r="C165" t="s">
        <v>917</v>
      </c>
      <c r="D165" t="str">
        <f t="shared" si="2"/>
        <v>Plate B_C7</v>
      </c>
      <c r="E165" t="str">
        <f>"i7_"&amp;Index_sequences[[#This Row],[Index Primer]]</f>
        <v>i7_UDP0147</v>
      </c>
      <c r="F165" t="s">
        <v>493</v>
      </c>
      <c r="G165" t="str">
        <f>"i5_"&amp;Index_sequences[[#This Row],[Index Primer]]</f>
        <v>i5_UDP0147</v>
      </c>
      <c r="H165" t="s">
        <v>1094</v>
      </c>
      <c r="I165" t="s">
        <v>1010</v>
      </c>
      <c r="J165" t="s">
        <v>599</v>
      </c>
    </row>
    <row r="166" spans="1:10" x14ac:dyDescent="0.25">
      <c r="A166" t="s">
        <v>242</v>
      </c>
      <c r="B166" t="s">
        <v>603</v>
      </c>
      <c r="C166" t="s">
        <v>918</v>
      </c>
      <c r="D166" t="str">
        <f t="shared" si="2"/>
        <v>Plate B_D7</v>
      </c>
      <c r="E166" t="str">
        <f>"i7_"&amp;Index_sequences[[#This Row],[Index Primer]]</f>
        <v>i7_UDP0148</v>
      </c>
      <c r="F166" t="s">
        <v>1006</v>
      </c>
      <c r="G166" t="str">
        <f>"i5_"&amp;Index_sequences[[#This Row],[Index Primer]]</f>
        <v>i5_UDP0148</v>
      </c>
      <c r="H166" t="s">
        <v>1095</v>
      </c>
      <c r="I166" t="s">
        <v>998</v>
      </c>
      <c r="J166" t="s">
        <v>603</v>
      </c>
    </row>
    <row r="167" spans="1:10" x14ac:dyDescent="0.25">
      <c r="A167" t="s">
        <v>242</v>
      </c>
      <c r="B167" t="s">
        <v>607</v>
      </c>
      <c r="C167" t="s">
        <v>919</v>
      </c>
      <c r="D167" t="str">
        <f t="shared" si="2"/>
        <v>Plate B_E7</v>
      </c>
      <c r="E167" t="str">
        <f>"i7_"&amp;Index_sequences[[#This Row],[Index Primer]]</f>
        <v>i7_UDP0149</v>
      </c>
      <c r="F167" t="s">
        <v>1007</v>
      </c>
      <c r="G167" t="str">
        <f>"i5_"&amp;Index_sequences[[#This Row],[Index Primer]]</f>
        <v>i5_UDP0149</v>
      </c>
      <c r="H167" t="s">
        <v>1096</v>
      </c>
      <c r="I167" t="s">
        <v>1029</v>
      </c>
      <c r="J167" t="s">
        <v>607</v>
      </c>
    </row>
    <row r="168" spans="1:10" x14ac:dyDescent="0.25">
      <c r="A168" t="s">
        <v>242</v>
      </c>
      <c r="B168" t="s">
        <v>611</v>
      </c>
      <c r="C168" t="s">
        <v>920</v>
      </c>
      <c r="D168" t="str">
        <f t="shared" si="2"/>
        <v>Plate B_F7</v>
      </c>
      <c r="E168" t="str">
        <f>"i7_"&amp;Index_sequences[[#This Row],[Index Primer]]</f>
        <v>i7_UDP0150</v>
      </c>
      <c r="F168" t="s">
        <v>1008</v>
      </c>
      <c r="G168" t="str">
        <f>"i5_"&amp;Index_sequences[[#This Row],[Index Primer]]</f>
        <v>i5_UDP0150</v>
      </c>
      <c r="H168" t="s">
        <v>1097</v>
      </c>
      <c r="I168" t="s">
        <v>1163</v>
      </c>
      <c r="J168" t="s">
        <v>611</v>
      </c>
    </row>
    <row r="169" spans="1:10" x14ac:dyDescent="0.25">
      <c r="A169" t="s">
        <v>242</v>
      </c>
      <c r="B169" t="s">
        <v>615</v>
      </c>
      <c r="C169" t="s">
        <v>921</v>
      </c>
      <c r="D169" t="str">
        <f t="shared" si="2"/>
        <v>Plate B_G7</v>
      </c>
      <c r="E169" t="str">
        <f>"i7_"&amp;Index_sequences[[#This Row],[Index Primer]]</f>
        <v>i7_UDP0151</v>
      </c>
      <c r="F169" t="s">
        <v>1009</v>
      </c>
      <c r="G169" t="str">
        <f>"i5_"&amp;Index_sequences[[#This Row],[Index Primer]]</f>
        <v>i5_UDP0151</v>
      </c>
      <c r="H169" t="s">
        <v>1098</v>
      </c>
      <c r="I169" t="s">
        <v>996</v>
      </c>
      <c r="J169" t="s">
        <v>615</v>
      </c>
    </row>
    <row r="170" spans="1:10" x14ac:dyDescent="0.25">
      <c r="A170" t="s">
        <v>242</v>
      </c>
      <c r="B170" t="s">
        <v>619</v>
      </c>
      <c r="C170" t="s">
        <v>922</v>
      </c>
      <c r="D170" t="str">
        <f t="shared" si="2"/>
        <v>Plate B_H7</v>
      </c>
      <c r="E170" t="str">
        <f>"i7_"&amp;Index_sequences[[#This Row],[Index Primer]]</f>
        <v>i7_UDP0152</v>
      </c>
      <c r="F170" t="s">
        <v>1010</v>
      </c>
      <c r="G170" t="str">
        <f>"i5_"&amp;Index_sequences[[#This Row],[Index Primer]]</f>
        <v>i5_UDP0152</v>
      </c>
      <c r="H170" t="s">
        <v>1099</v>
      </c>
      <c r="I170" t="s">
        <v>1164</v>
      </c>
      <c r="J170" t="s">
        <v>619</v>
      </c>
    </row>
    <row r="171" spans="1:10" x14ac:dyDescent="0.25">
      <c r="A171" t="s">
        <v>242</v>
      </c>
      <c r="B171" t="s">
        <v>623</v>
      </c>
      <c r="C171" t="s">
        <v>923</v>
      </c>
      <c r="D171" t="str">
        <f t="shared" si="2"/>
        <v>Plate B_A8</v>
      </c>
      <c r="E171" t="str">
        <f>"i7_"&amp;Index_sequences[[#This Row],[Index Primer]]</f>
        <v>i7_UDP0153</v>
      </c>
      <c r="F171" t="s">
        <v>1011</v>
      </c>
      <c r="G171" t="str">
        <f>"i5_"&amp;Index_sequences[[#This Row],[Index Primer]]</f>
        <v>i5_UDP0153</v>
      </c>
      <c r="H171" t="s">
        <v>1100</v>
      </c>
      <c r="I171" t="s">
        <v>612</v>
      </c>
      <c r="J171" t="s">
        <v>623</v>
      </c>
    </row>
    <row r="172" spans="1:10" x14ac:dyDescent="0.25">
      <c r="A172" t="s">
        <v>242</v>
      </c>
      <c r="B172" t="s">
        <v>627</v>
      </c>
      <c r="C172" t="s">
        <v>924</v>
      </c>
      <c r="D172" t="str">
        <f t="shared" si="2"/>
        <v>Plate B_B8</v>
      </c>
      <c r="E172" t="str">
        <f>"i7_"&amp;Index_sequences[[#This Row],[Index Primer]]</f>
        <v>i7_UDP0154</v>
      </c>
      <c r="F172" t="s">
        <v>1012</v>
      </c>
      <c r="G172" t="str">
        <f>"i5_"&amp;Index_sequences[[#This Row],[Index Primer]]</f>
        <v>i5_UDP0154</v>
      </c>
      <c r="H172" t="s">
        <v>1101</v>
      </c>
      <c r="I172" t="s">
        <v>742</v>
      </c>
      <c r="J172" t="s">
        <v>627</v>
      </c>
    </row>
    <row r="173" spans="1:10" x14ac:dyDescent="0.25">
      <c r="A173" t="s">
        <v>242</v>
      </c>
      <c r="B173" t="s">
        <v>631</v>
      </c>
      <c r="C173" t="s">
        <v>925</v>
      </c>
      <c r="D173" t="str">
        <f t="shared" si="2"/>
        <v>Plate B_C8</v>
      </c>
      <c r="E173" t="str">
        <f>"i7_"&amp;Index_sequences[[#This Row],[Index Primer]]</f>
        <v>i7_UDP0155</v>
      </c>
      <c r="F173" t="s">
        <v>1013</v>
      </c>
      <c r="G173" t="str">
        <f>"i5_"&amp;Index_sequences[[#This Row],[Index Primer]]</f>
        <v>i5_UDP0155</v>
      </c>
      <c r="H173" t="s">
        <v>1102</v>
      </c>
      <c r="I173" t="s">
        <v>1165</v>
      </c>
      <c r="J173" t="s">
        <v>631</v>
      </c>
    </row>
    <row r="174" spans="1:10" x14ac:dyDescent="0.25">
      <c r="A174" t="s">
        <v>242</v>
      </c>
      <c r="B174" t="s">
        <v>635</v>
      </c>
      <c r="C174" t="s">
        <v>926</v>
      </c>
      <c r="D174" t="str">
        <f t="shared" si="2"/>
        <v>Plate B_D8</v>
      </c>
      <c r="E174" t="str">
        <f>"i7_"&amp;Index_sequences[[#This Row],[Index Primer]]</f>
        <v>i7_UDP0156</v>
      </c>
      <c r="F174" t="s">
        <v>1014</v>
      </c>
      <c r="G174" t="str">
        <f>"i5_"&amp;Index_sequences[[#This Row],[Index Primer]]</f>
        <v>i5_UDP0156</v>
      </c>
      <c r="H174" t="s">
        <v>1103</v>
      </c>
      <c r="I174" t="s">
        <v>1166</v>
      </c>
      <c r="J174" t="s">
        <v>635</v>
      </c>
    </row>
    <row r="175" spans="1:10" x14ac:dyDescent="0.25">
      <c r="A175" t="s">
        <v>242</v>
      </c>
      <c r="B175" t="s">
        <v>639</v>
      </c>
      <c r="C175" t="s">
        <v>927</v>
      </c>
      <c r="D175" t="str">
        <f t="shared" si="2"/>
        <v>Plate B_E8</v>
      </c>
      <c r="E175" t="str">
        <f>"i7_"&amp;Index_sequences[[#This Row],[Index Primer]]</f>
        <v>i7_UDP0157</v>
      </c>
      <c r="F175" t="s">
        <v>1015</v>
      </c>
      <c r="G175" t="str">
        <f>"i5_"&amp;Index_sequences[[#This Row],[Index Primer]]</f>
        <v>i5_UDP0157</v>
      </c>
      <c r="H175" t="s">
        <v>1104</v>
      </c>
      <c r="I175" t="s">
        <v>1167</v>
      </c>
      <c r="J175" t="s">
        <v>639</v>
      </c>
    </row>
    <row r="176" spans="1:10" x14ac:dyDescent="0.25">
      <c r="A176" t="s">
        <v>242</v>
      </c>
      <c r="B176" t="s">
        <v>643</v>
      </c>
      <c r="C176" t="s">
        <v>928</v>
      </c>
      <c r="D176" t="str">
        <f t="shared" si="2"/>
        <v>Plate B_F8</v>
      </c>
      <c r="E176" t="str">
        <f>"i7_"&amp;Index_sequences[[#This Row],[Index Primer]]</f>
        <v>i7_UDP0158</v>
      </c>
      <c r="F176" t="s">
        <v>1016</v>
      </c>
      <c r="G176" t="str">
        <f>"i5_"&amp;Index_sequences[[#This Row],[Index Primer]]</f>
        <v>i5_UDP0158</v>
      </c>
      <c r="H176" t="s">
        <v>1105</v>
      </c>
      <c r="I176" t="s">
        <v>1168</v>
      </c>
      <c r="J176" t="s">
        <v>643</v>
      </c>
    </row>
    <row r="177" spans="1:10" x14ac:dyDescent="0.25">
      <c r="A177" t="s">
        <v>242</v>
      </c>
      <c r="B177" t="s">
        <v>647</v>
      </c>
      <c r="C177" t="s">
        <v>929</v>
      </c>
      <c r="D177" t="str">
        <f t="shared" si="2"/>
        <v>Plate B_G8</v>
      </c>
      <c r="E177" t="str">
        <f>"i7_"&amp;Index_sequences[[#This Row],[Index Primer]]</f>
        <v>i7_UDP0159</v>
      </c>
      <c r="F177" t="s">
        <v>1017</v>
      </c>
      <c r="G177" t="str">
        <f>"i5_"&amp;Index_sequences[[#This Row],[Index Primer]]</f>
        <v>i5_UDP0159</v>
      </c>
      <c r="H177" t="s">
        <v>1106</v>
      </c>
      <c r="I177" t="s">
        <v>1030</v>
      </c>
      <c r="J177" t="s">
        <v>647</v>
      </c>
    </row>
    <row r="178" spans="1:10" x14ac:dyDescent="0.25">
      <c r="A178" t="s">
        <v>242</v>
      </c>
      <c r="B178" t="s">
        <v>651</v>
      </c>
      <c r="C178" t="s">
        <v>930</v>
      </c>
      <c r="D178" t="str">
        <f t="shared" si="2"/>
        <v>Plate B_H8</v>
      </c>
      <c r="E178" t="str">
        <f>"i7_"&amp;Index_sequences[[#This Row],[Index Primer]]</f>
        <v>i7_UDP0160</v>
      </c>
      <c r="F178" t="s">
        <v>1018</v>
      </c>
      <c r="G178" t="str">
        <f>"i5_"&amp;Index_sequences[[#This Row],[Index Primer]]</f>
        <v>i5_UDP0160</v>
      </c>
      <c r="H178" t="s">
        <v>1107</v>
      </c>
      <c r="I178" t="s">
        <v>1169</v>
      </c>
      <c r="J178" t="s">
        <v>651</v>
      </c>
    </row>
    <row r="179" spans="1:10" x14ac:dyDescent="0.25">
      <c r="A179" t="s">
        <v>242</v>
      </c>
      <c r="B179" t="s">
        <v>655</v>
      </c>
      <c r="C179" t="s">
        <v>931</v>
      </c>
      <c r="D179" t="str">
        <f t="shared" si="2"/>
        <v>Plate B_A9</v>
      </c>
      <c r="E179" t="str">
        <f>"i7_"&amp;Index_sequences[[#This Row],[Index Primer]]</f>
        <v>i7_UDP0161</v>
      </c>
      <c r="F179" t="s">
        <v>1019</v>
      </c>
      <c r="G179" t="str">
        <f>"i5_"&amp;Index_sequences[[#This Row],[Index Primer]]</f>
        <v>i5_UDP0161</v>
      </c>
      <c r="H179" t="s">
        <v>1108</v>
      </c>
      <c r="I179" t="s">
        <v>1170</v>
      </c>
      <c r="J179" t="s">
        <v>655</v>
      </c>
    </row>
    <row r="180" spans="1:10" x14ac:dyDescent="0.25">
      <c r="A180" t="s">
        <v>242</v>
      </c>
      <c r="B180" t="s">
        <v>659</v>
      </c>
      <c r="C180" t="s">
        <v>932</v>
      </c>
      <c r="D180" t="str">
        <f t="shared" si="2"/>
        <v>Plate B_B9</v>
      </c>
      <c r="E180" t="str">
        <f>"i7_"&amp;Index_sequences[[#This Row],[Index Primer]]</f>
        <v>i7_UDP0162</v>
      </c>
      <c r="F180" t="s">
        <v>1020</v>
      </c>
      <c r="G180" t="str">
        <f>"i5_"&amp;Index_sequences[[#This Row],[Index Primer]]</f>
        <v>i5_UDP0162</v>
      </c>
      <c r="H180" t="s">
        <v>1109</v>
      </c>
      <c r="I180" t="s">
        <v>703</v>
      </c>
      <c r="J180" t="s">
        <v>659</v>
      </c>
    </row>
    <row r="181" spans="1:10" x14ac:dyDescent="0.25">
      <c r="A181" t="s">
        <v>242</v>
      </c>
      <c r="B181" t="s">
        <v>661</v>
      </c>
      <c r="C181" t="s">
        <v>933</v>
      </c>
      <c r="D181" t="str">
        <f t="shared" si="2"/>
        <v>Plate B_C9</v>
      </c>
      <c r="E181" t="str">
        <f>"i7_"&amp;Index_sequences[[#This Row],[Index Primer]]</f>
        <v>i7_UDP0163</v>
      </c>
      <c r="F181" t="s">
        <v>1021</v>
      </c>
      <c r="G181" t="str">
        <f>"i5_"&amp;Index_sequences[[#This Row],[Index Primer]]</f>
        <v>i5_UDP0163</v>
      </c>
      <c r="H181" t="s">
        <v>1110</v>
      </c>
      <c r="I181" t="s">
        <v>991</v>
      </c>
      <c r="J181" t="s">
        <v>661</v>
      </c>
    </row>
    <row r="182" spans="1:10" x14ac:dyDescent="0.25">
      <c r="A182" t="s">
        <v>242</v>
      </c>
      <c r="B182" t="s">
        <v>665</v>
      </c>
      <c r="C182" t="s">
        <v>934</v>
      </c>
      <c r="D182" t="str">
        <f t="shared" si="2"/>
        <v>Plate B_D9</v>
      </c>
      <c r="E182" t="str">
        <f>"i7_"&amp;Index_sequences[[#This Row],[Index Primer]]</f>
        <v>i7_UDP0164</v>
      </c>
      <c r="F182" t="s">
        <v>590</v>
      </c>
      <c r="G182" t="str">
        <f>"i5_"&amp;Index_sequences[[#This Row],[Index Primer]]</f>
        <v>i5_UDP0164</v>
      </c>
      <c r="H182" t="s">
        <v>1111</v>
      </c>
      <c r="I182" t="s">
        <v>1171</v>
      </c>
      <c r="J182" t="s">
        <v>665</v>
      </c>
    </row>
    <row r="183" spans="1:10" x14ac:dyDescent="0.25">
      <c r="A183" t="s">
        <v>242</v>
      </c>
      <c r="B183" t="s">
        <v>669</v>
      </c>
      <c r="C183" t="s">
        <v>935</v>
      </c>
      <c r="D183" t="str">
        <f t="shared" si="2"/>
        <v>Plate B_E9</v>
      </c>
      <c r="E183" t="str">
        <f>"i7_"&amp;Index_sequences[[#This Row],[Index Primer]]</f>
        <v>i7_UDP0165</v>
      </c>
      <c r="F183" t="s">
        <v>1022</v>
      </c>
      <c r="G183" t="str">
        <f>"i5_"&amp;Index_sequences[[#This Row],[Index Primer]]</f>
        <v>i5_UDP0165</v>
      </c>
      <c r="H183" t="s">
        <v>1112</v>
      </c>
      <c r="I183" t="s">
        <v>1172</v>
      </c>
      <c r="J183" t="s">
        <v>669</v>
      </c>
    </row>
    <row r="184" spans="1:10" x14ac:dyDescent="0.25">
      <c r="A184" t="s">
        <v>242</v>
      </c>
      <c r="B184" t="s">
        <v>673</v>
      </c>
      <c r="C184" t="s">
        <v>936</v>
      </c>
      <c r="D184" t="str">
        <f t="shared" si="2"/>
        <v>Plate B_F9</v>
      </c>
      <c r="E184" t="str">
        <f>"i7_"&amp;Index_sequences[[#This Row],[Index Primer]]</f>
        <v>i7_UDP0166</v>
      </c>
      <c r="F184" t="s">
        <v>1023</v>
      </c>
      <c r="G184" t="str">
        <f>"i5_"&amp;Index_sequences[[#This Row],[Index Primer]]</f>
        <v>i5_UDP0166</v>
      </c>
      <c r="H184" t="s">
        <v>1113</v>
      </c>
      <c r="I184" t="s">
        <v>1173</v>
      </c>
      <c r="J184" t="s">
        <v>673</v>
      </c>
    </row>
    <row r="185" spans="1:10" x14ac:dyDescent="0.25">
      <c r="A185" t="s">
        <v>242</v>
      </c>
      <c r="B185" t="s">
        <v>676</v>
      </c>
      <c r="C185" t="s">
        <v>937</v>
      </c>
      <c r="D185" t="str">
        <f t="shared" si="2"/>
        <v>Plate B_G9</v>
      </c>
      <c r="E185" t="str">
        <f>"i7_"&amp;Index_sequences[[#This Row],[Index Primer]]</f>
        <v>i7_UDP0167</v>
      </c>
      <c r="F185" t="s">
        <v>683</v>
      </c>
      <c r="G185" t="str">
        <f>"i5_"&amp;Index_sequences[[#This Row],[Index Primer]]</f>
        <v>i5_UDP0167</v>
      </c>
      <c r="H185" t="s">
        <v>1114</v>
      </c>
      <c r="I185" t="s">
        <v>1174</v>
      </c>
      <c r="J185" t="s">
        <v>676</v>
      </c>
    </row>
    <row r="186" spans="1:10" x14ac:dyDescent="0.25">
      <c r="A186" t="s">
        <v>242</v>
      </c>
      <c r="B186" t="s">
        <v>680</v>
      </c>
      <c r="C186" t="s">
        <v>938</v>
      </c>
      <c r="D186" t="str">
        <f t="shared" si="2"/>
        <v>Plate B_H9</v>
      </c>
      <c r="E186" t="str">
        <f>"i7_"&amp;Index_sequences[[#This Row],[Index Primer]]</f>
        <v>i7_UDP0168</v>
      </c>
      <c r="F186" t="s">
        <v>1024</v>
      </c>
      <c r="G186" t="str">
        <f>"i5_"&amp;Index_sequences[[#This Row],[Index Primer]]</f>
        <v>i5_UDP0168</v>
      </c>
      <c r="H186" t="s">
        <v>1115</v>
      </c>
      <c r="I186" t="s">
        <v>1175</v>
      </c>
      <c r="J186" t="s">
        <v>680</v>
      </c>
    </row>
    <row r="187" spans="1:10" x14ac:dyDescent="0.25">
      <c r="A187" t="s">
        <v>242</v>
      </c>
      <c r="B187" t="s">
        <v>684</v>
      </c>
      <c r="C187" t="s">
        <v>939</v>
      </c>
      <c r="D187" t="str">
        <f t="shared" si="2"/>
        <v>Plate B_A10</v>
      </c>
      <c r="E187" t="str">
        <f>"i7_"&amp;Index_sequences[[#This Row],[Index Primer]]</f>
        <v>i7_UDP0169</v>
      </c>
      <c r="F187" t="s">
        <v>1025</v>
      </c>
      <c r="G187" t="str">
        <f>"i5_"&amp;Index_sequences[[#This Row],[Index Primer]]</f>
        <v>i5_UDP0169</v>
      </c>
      <c r="H187" t="s">
        <v>1116</v>
      </c>
      <c r="I187" t="s">
        <v>754</v>
      </c>
      <c r="J187" t="s">
        <v>684</v>
      </c>
    </row>
    <row r="188" spans="1:10" x14ac:dyDescent="0.25">
      <c r="A188" t="s">
        <v>242</v>
      </c>
      <c r="B188" t="s">
        <v>688</v>
      </c>
      <c r="C188" t="s">
        <v>940</v>
      </c>
      <c r="D188" t="str">
        <f t="shared" si="2"/>
        <v>Plate B_B10</v>
      </c>
      <c r="E188" t="str">
        <f>"i7_"&amp;Index_sequences[[#This Row],[Index Primer]]</f>
        <v>i7_UDP0170</v>
      </c>
      <c r="F188" t="s">
        <v>1026</v>
      </c>
      <c r="G188" t="str">
        <f>"i5_"&amp;Index_sequences[[#This Row],[Index Primer]]</f>
        <v>i5_UDP0170</v>
      </c>
      <c r="H188" t="s">
        <v>1117</v>
      </c>
      <c r="I188" t="s">
        <v>1176</v>
      </c>
      <c r="J188" t="s">
        <v>688</v>
      </c>
    </row>
    <row r="189" spans="1:10" x14ac:dyDescent="0.25">
      <c r="A189" t="s">
        <v>242</v>
      </c>
      <c r="B189" t="s">
        <v>692</v>
      </c>
      <c r="C189" t="s">
        <v>941</v>
      </c>
      <c r="D189" t="str">
        <f t="shared" si="2"/>
        <v>Plate B_C10</v>
      </c>
      <c r="E189" t="str">
        <f>"i7_"&amp;Index_sequences[[#This Row],[Index Primer]]</f>
        <v>i7_UDP0171</v>
      </c>
      <c r="F189" t="s">
        <v>1027</v>
      </c>
      <c r="G189" t="str">
        <f>"i5_"&amp;Index_sequences[[#This Row],[Index Primer]]</f>
        <v>i5_UDP0171</v>
      </c>
      <c r="H189" t="s">
        <v>1118</v>
      </c>
      <c r="I189" t="s">
        <v>1004</v>
      </c>
      <c r="J189" t="s">
        <v>692</v>
      </c>
    </row>
    <row r="190" spans="1:10" x14ac:dyDescent="0.25">
      <c r="A190" t="s">
        <v>242</v>
      </c>
      <c r="B190" t="s">
        <v>696</v>
      </c>
      <c r="C190" t="s">
        <v>942</v>
      </c>
      <c r="D190" t="str">
        <f t="shared" si="2"/>
        <v>Plate B_D10</v>
      </c>
      <c r="E190" t="str">
        <f>"i7_"&amp;Index_sequences[[#This Row],[Index Primer]]</f>
        <v>i7_UDP0172</v>
      </c>
      <c r="F190" t="s">
        <v>1028</v>
      </c>
      <c r="G190" t="str">
        <f>"i5_"&amp;Index_sequences[[#This Row],[Index Primer]]</f>
        <v>i5_UDP0172</v>
      </c>
      <c r="H190" t="s">
        <v>1119</v>
      </c>
      <c r="I190" t="s">
        <v>995</v>
      </c>
      <c r="J190" t="s">
        <v>696</v>
      </c>
    </row>
    <row r="191" spans="1:10" x14ac:dyDescent="0.25">
      <c r="A191" t="s">
        <v>242</v>
      </c>
      <c r="B191" t="s">
        <v>700</v>
      </c>
      <c r="C191" t="s">
        <v>943</v>
      </c>
      <c r="D191" t="str">
        <f t="shared" si="2"/>
        <v>Plate B_E10</v>
      </c>
      <c r="E191" t="str">
        <f>"i7_"&amp;Index_sequences[[#This Row],[Index Primer]]</f>
        <v>i7_UDP0173</v>
      </c>
      <c r="F191" t="s">
        <v>1029</v>
      </c>
      <c r="G191" t="str">
        <f>"i5_"&amp;Index_sequences[[#This Row],[Index Primer]]</f>
        <v>i5_UDP0173</v>
      </c>
      <c r="H191" t="s">
        <v>1120</v>
      </c>
      <c r="I191" t="s">
        <v>1177</v>
      </c>
      <c r="J191" t="s">
        <v>700</v>
      </c>
    </row>
    <row r="192" spans="1:10" x14ac:dyDescent="0.25">
      <c r="A192" t="s">
        <v>242</v>
      </c>
      <c r="B192" t="s">
        <v>702</v>
      </c>
      <c r="C192" t="s">
        <v>944</v>
      </c>
      <c r="D192" t="str">
        <f t="shared" si="2"/>
        <v>Plate B_F10</v>
      </c>
      <c r="E192" t="str">
        <f>"i7_"&amp;Index_sequences[[#This Row],[Index Primer]]</f>
        <v>i7_UDP0174</v>
      </c>
      <c r="F192" t="s">
        <v>1030</v>
      </c>
      <c r="G192" t="str">
        <f>"i5_"&amp;Index_sequences[[#This Row],[Index Primer]]</f>
        <v>i5_UDP0174</v>
      </c>
      <c r="H192" t="s">
        <v>1121</v>
      </c>
      <c r="I192" t="s">
        <v>1178</v>
      </c>
      <c r="J192" t="s">
        <v>702</v>
      </c>
    </row>
    <row r="193" spans="1:10" x14ac:dyDescent="0.25">
      <c r="A193" t="s">
        <v>242</v>
      </c>
      <c r="B193" t="s">
        <v>706</v>
      </c>
      <c r="C193" t="s">
        <v>945</v>
      </c>
      <c r="D193" t="str">
        <f t="shared" si="2"/>
        <v>Plate B_G10</v>
      </c>
      <c r="E193" t="str">
        <f>"i7_"&amp;Index_sequences[[#This Row],[Index Primer]]</f>
        <v>i7_UDP0175</v>
      </c>
      <c r="F193" t="s">
        <v>1031</v>
      </c>
      <c r="G193" t="str">
        <f>"i5_"&amp;Index_sequences[[#This Row],[Index Primer]]</f>
        <v>i5_UDP0175</v>
      </c>
      <c r="H193" t="s">
        <v>1122</v>
      </c>
      <c r="I193" t="s">
        <v>1179</v>
      </c>
      <c r="J193" t="s">
        <v>706</v>
      </c>
    </row>
    <row r="194" spans="1:10" x14ac:dyDescent="0.25">
      <c r="A194" t="s">
        <v>242</v>
      </c>
      <c r="B194" t="s">
        <v>710</v>
      </c>
      <c r="C194" t="s">
        <v>946</v>
      </c>
      <c r="D194" t="str">
        <f t="shared" si="2"/>
        <v>Plate B_H10</v>
      </c>
      <c r="E194" t="str">
        <f>"i7_"&amp;Index_sequences[[#This Row],[Index Primer]]</f>
        <v>i7_UDP0176</v>
      </c>
      <c r="F194" t="s">
        <v>687</v>
      </c>
      <c r="G194" t="str">
        <f>"i5_"&amp;Index_sequences[[#This Row],[Index Primer]]</f>
        <v>i5_UDP0176</v>
      </c>
      <c r="H194" t="s">
        <v>1123</v>
      </c>
      <c r="I194" t="s">
        <v>1180</v>
      </c>
      <c r="J194" t="s">
        <v>710</v>
      </c>
    </row>
    <row r="195" spans="1:10" x14ac:dyDescent="0.25">
      <c r="A195" t="s">
        <v>242</v>
      </c>
      <c r="B195" t="s">
        <v>712</v>
      </c>
      <c r="C195" t="s">
        <v>947</v>
      </c>
      <c r="D195" t="str">
        <f t="shared" ref="D195:D210" si="3">A195&amp;"_"&amp;B195</f>
        <v>Plate B_A11</v>
      </c>
      <c r="E195" t="str">
        <f>"i7_"&amp;Index_sequences[[#This Row],[Index Primer]]</f>
        <v>i7_UDP0177</v>
      </c>
      <c r="F195" t="s">
        <v>1032</v>
      </c>
      <c r="G195" t="str">
        <f>"i5_"&amp;Index_sequences[[#This Row],[Index Primer]]</f>
        <v>i5_UDP0177</v>
      </c>
      <c r="H195" t="s">
        <v>1124</v>
      </c>
      <c r="I195" t="s">
        <v>1181</v>
      </c>
      <c r="J195" t="s">
        <v>712</v>
      </c>
    </row>
    <row r="196" spans="1:10" x14ac:dyDescent="0.25">
      <c r="A196" t="s">
        <v>242</v>
      </c>
      <c r="B196" t="s">
        <v>716</v>
      </c>
      <c r="C196" t="s">
        <v>948</v>
      </c>
      <c r="D196" t="str">
        <f t="shared" si="3"/>
        <v>Plate B_B11</v>
      </c>
      <c r="E196" t="str">
        <f>"i7_"&amp;Index_sequences[[#This Row],[Index Primer]]</f>
        <v>i7_UDP0178</v>
      </c>
      <c r="F196" t="s">
        <v>1033</v>
      </c>
      <c r="G196" t="str">
        <f>"i5_"&amp;Index_sequences[[#This Row],[Index Primer]]</f>
        <v>i5_UDP0178</v>
      </c>
      <c r="H196" t="s">
        <v>1125</v>
      </c>
      <c r="I196" t="s">
        <v>750</v>
      </c>
      <c r="J196" t="s">
        <v>716</v>
      </c>
    </row>
    <row r="197" spans="1:10" x14ac:dyDescent="0.25">
      <c r="A197" t="s">
        <v>242</v>
      </c>
      <c r="B197" t="s">
        <v>718</v>
      </c>
      <c r="C197" t="s">
        <v>949</v>
      </c>
      <c r="D197" t="str">
        <f t="shared" si="3"/>
        <v>Plate B_C11</v>
      </c>
      <c r="E197" t="str">
        <f>"i7_"&amp;Index_sequences[[#This Row],[Index Primer]]</f>
        <v>i7_UDP0179</v>
      </c>
      <c r="F197" t="s">
        <v>618</v>
      </c>
      <c r="G197" t="str">
        <f>"i5_"&amp;Index_sequences[[#This Row],[Index Primer]]</f>
        <v>i5_UDP0179</v>
      </c>
      <c r="H197" t="s">
        <v>1126</v>
      </c>
      <c r="I197" t="s">
        <v>1002</v>
      </c>
      <c r="J197" t="s">
        <v>718</v>
      </c>
    </row>
    <row r="198" spans="1:10" x14ac:dyDescent="0.25">
      <c r="A198" t="s">
        <v>242</v>
      </c>
      <c r="B198" t="s">
        <v>720</v>
      </c>
      <c r="C198" t="s">
        <v>950</v>
      </c>
      <c r="D198" t="str">
        <f t="shared" si="3"/>
        <v>Plate B_D11</v>
      </c>
      <c r="E198" t="str">
        <f>"i7_"&amp;Index_sequences[[#This Row],[Index Primer]]</f>
        <v>i7_UDP0180</v>
      </c>
      <c r="F198" t="s">
        <v>1034</v>
      </c>
      <c r="G198" t="str">
        <f>"i5_"&amp;Index_sequences[[#This Row],[Index Primer]]</f>
        <v>i5_UDP0180</v>
      </c>
      <c r="H198" t="s">
        <v>1127</v>
      </c>
      <c r="I198" t="s">
        <v>1182</v>
      </c>
      <c r="J198" t="s">
        <v>720</v>
      </c>
    </row>
    <row r="199" spans="1:10" x14ac:dyDescent="0.25">
      <c r="A199" t="s">
        <v>242</v>
      </c>
      <c r="B199" t="s">
        <v>724</v>
      </c>
      <c r="C199" t="s">
        <v>951</v>
      </c>
      <c r="D199" t="str">
        <f t="shared" si="3"/>
        <v>Plate B_E11</v>
      </c>
      <c r="E199" t="str">
        <f>"i7_"&amp;Index_sequences[[#This Row],[Index Primer]]</f>
        <v>i7_UDP0181</v>
      </c>
      <c r="F199" t="s">
        <v>1035</v>
      </c>
      <c r="G199" t="str">
        <f>"i5_"&amp;Index_sequences[[#This Row],[Index Primer]]</f>
        <v>i5_UDP0181</v>
      </c>
      <c r="H199" t="s">
        <v>1128</v>
      </c>
      <c r="I199" t="s">
        <v>983</v>
      </c>
      <c r="J199" t="s">
        <v>724</v>
      </c>
    </row>
    <row r="200" spans="1:10" x14ac:dyDescent="0.25">
      <c r="A200" t="s">
        <v>242</v>
      </c>
      <c r="B200" t="s">
        <v>726</v>
      </c>
      <c r="C200" t="s">
        <v>952</v>
      </c>
      <c r="D200" t="str">
        <f t="shared" si="3"/>
        <v>Plate B_F11</v>
      </c>
      <c r="E200" t="str">
        <f>"i7_"&amp;Index_sequences[[#This Row],[Index Primer]]</f>
        <v>i7_UDP0182</v>
      </c>
      <c r="F200" t="s">
        <v>1036</v>
      </c>
      <c r="G200" t="str">
        <f>"i5_"&amp;Index_sequences[[#This Row],[Index Primer]]</f>
        <v>i5_UDP0182</v>
      </c>
      <c r="H200" t="s">
        <v>1129</v>
      </c>
      <c r="I200" t="s">
        <v>1183</v>
      </c>
      <c r="J200" t="s">
        <v>726</v>
      </c>
    </row>
    <row r="201" spans="1:10" x14ac:dyDescent="0.25">
      <c r="A201" t="s">
        <v>242</v>
      </c>
      <c r="B201" t="s">
        <v>730</v>
      </c>
      <c r="C201" t="s">
        <v>953</v>
      </c>
      <c r="D201" t="str">
        <f t="shared" si="3"/>
        <v>Plate B_G11</v>
      </c>
      <c r="E201" t="str">
        <f>"i7_"&amp;Index_sequences[[#This Row],[Index Primer]]</f>
        <v>i7_UDP0183</v>
      </c>
      <c r="F201" t="s">
        <v>552</v>
      </c>
      <c r="G201" t="str">
        <f>"i5_"&amp;Index_sequences[[#This Row],[Index Primer]]</f>
        <v>i5_UDP0183</v>
      </c>
      <c r="H201" t="s">
        <v>1130</v>
      </c>
      <c r="I201" t="s">
        <v>1184</v>
      </c>
      <c r="J201" t="s">
        <v>730</v>
      </c>
    </row>
    <row r="202" spans="1:10" x14ac:dyDescent="0.25">
      <c r="A202" t="s">
        <v>242</v>
      </c>
      <c r="B202" t="s">
        <v>734</v>
      </c>
      <c r="C202" t="s">
        <v>954</v>
      </c>
      <c r="D202" t="str">
        <f t="shared" si="3"/>
        <v>Plate B_H11</v>
      </c>
      <c r="E202" t="str">
        <f>"i7_"&amp;Index_sequences[[#This Row],[Index Primer]]</f>
        <v>i7_UDP0184</v>
      </c>
      <c r="F202" t="s">
        <v>1037</v>
      </c>
      <c r="G202" t="str">
        <f>"i5_"&amp;Index_sequences[[#This Row],[Index Primer]]</f>
        <v>i5_UDP0184</v>
      </c>
      <c r="H202" t="s">
        <v>1131</v>
      </c>
      <c r="I202" t="s">
        <v>989</v>
      </c>
      <c r="J202" t="s">
        <v>734</v>
      </c>
    </row>
    <row r="203" spans="1:10" x14ac:dyDescent="0.25">
      <c r="A203" t="s">
        <v>242</v>
      </c>
      <c r="B203" t="s">
        <v>737</v>
      </c>
      <c r="C203" t="s">
        <v>955</v>
      </c>
      <c r="D203" t="str">
        <f t="shared" si="3"/>
        <v>Plate B_A12</v>
      </c>
      <c r="E203" t="str">
        <f>"i7_"&amp;Index_sequences[[#This Row],[Index Primer]]</f>
        <v>i7_UDP0185</v>
      </c>
      <c r="F203" t="s">
        <v>1038</v>
      </c>
      <c r="G203" t="str">
        <f>"i5_"&amp;Index_sequences[[#This Row],[Index Primer]]</f>
        <v>i5_UDP0185</v>
      </c>
      <c r="H203" t="s">
        <v>1132</v>
      </c>
      <c r="I203" t="s">
        <v>600</v>
      </c>
      <c r="J203" t="s">
        <v>737</v>
      </c>
    </row>
    <row r="204" spans="1:10" x14ac:dyDescent="0.25">
      <c r="A204" t="s">
        <v>242</v>
      </c>
      <c r="B204" t="s">
        <v>741</v>
      </c>
      <c r="C204" t="s">
        <v>956</v>
      </c>
      <c r="D204" t="str">
        <f t="shared" si="3"/>
        <v>Plate B_B12</v>
      </c>
      <c r="E204" t="str">
        <f>"i7_"&amp;Index_sequences[[#This Row],[Index Primer]]</f>
        <v>i7_UDP0186</v>
      </c>
      <c r="F204" t="s">
        <v>1039</v>
      </c>
      <c r="G204" t="str">
        <f>"i5_"&amp;Index_sequences[[#This Row],[Index Primer]]</f>
        <v>i5_UDP0186</v>
      </c>
      <c r="H204" t="s">
        <v>1133</v>
      </c>
      <c r="I204" t="s">
        <v>1185</v>
      </c>
      <c r="J204" t="s">
        <v>741</v>
      </c>
    </row>
    <row r="205" spans="1:10" x14ac:dyDescent="0.25">
      <c r="A205" t="s">
        <v>242</v>
      </c>
      <c r="B205" t="s">
        <v>745</v>
      </c>
      <c r="C205" t="s">
        <v>957</v>
      </c>
      <c r="D205" t="str">
        <f t="shared" si="3"/>
        <v>Plate B_C12</v>
      </c>
      <c r="E205" t="str">
        <f>"i7_"&amp;Index_sequences[[#This Row],[Index Primer]]</f>
        <v>i7_UDP0187</v>
      </c>
      <c r="F205" t="s">
        <v>456</v>
      </c>
      <c r="G205" t="str">
        <f>"i5_"&amp;Index_sequences[[#This Row],[Index Primer]]</f>
        <v>i5_UDP0187</v>
      </c>
      <c r="H205" t="s">
        <v>1134</v>
      </c>
      <c r="I205" t="s">
        <v>1186</v>
      </c>
      <c r="J205" t="s">
        <v>745</v>
      </c>
    </row>
    <row r="206" spans="1:10" x14ac:dyDescent="0.25">
      <c r="A206" t="s">
        <v>242</v>
      </c>
      <c r="B206" t="s">
        <v>749</v>
      </c>
      <c r="C206" t="s">
        <v>958</v>
      </c>
      <c r="D206" t="str">
        <f t="shared" si="3"/>
        <v>Plate B_D12</v>
      </c>
      <c r="E206" t="str">
        <f>"i7_"&amp;Index_sequences[[#This Row],[Index Primer]]</f>
        <v>i7_UDP0188</v>
      </c>
      <c r="F206" t="s">
        <v>1040</v>
      </c>
      <c r="G206" t="str">
        <f>"i5_"&amp;Index_sequences[[#This Row],[Index Primer]]</f>
        <v>i5_UDP0188</v>
      </c>
      <c r="H206" t="s">
        <v>1135</v>
      </c>
      <c r="I206" t="s">
        <v>1028</v>
      </c>
      <c r="J206" t="s">
        <v>749</v>
      </c>
    </row>
    <row r="207" spans="1:10" x14ac:dyDescent="0.25">
      <c r="A207" t="s">
        <v>242</v>
      </c>
      <c r="B207" t="s">
        <v>753</v>
      </c>
      <c r="C207" t="s">
        <v>959</v>
      </c>
      <c r="D207" t="str">
        <f t="shared" si="3"/>
        <v>Plate B_E12</v>
      </c>
      <c r="E207" t="str">
        <f>"i7_"&amp;Index_sequences[[#This Row],[Index Primer]]</f>
        <v>i7_UDP0189</v>
      </c>
      <c r="F207" t="s">
        <v>1041</v>
      </c>
      <c r="G207" t="str">
        <f>"i5_"&amp;Index_sequences[[#This Row],[Index Primer]]</f>
        <v>i5_UDP0189</v>
      </c>
      <c r="H207" t="s">
        <v>1136</v>
      </c>
      <c r="I207" t="s">
        <v>1040</v>
      </c>
      <c r="J207" t="s">
        <v>753</v>
      </c>
    </row>
    <row r="208" spans="1:10" x14ac:dyDescent="0.25">
      <c r="A208" t="s">
        <v>242</v>
      </c>
      <c r="B208" t="s">
        <v>757</v>
      </c>
      <c r="C208" t="s">
        <v>960</v>
      </c>
      <c r="D208" t="str">
        <f t="shared" si="3"/>
        <v>Plate B_F12</v>
      </c>
      <c r="E208" t="str">
        <f>"i7_"&amp;Index_sequences[[#This Row],[Index Primer]]</f>
        <v>i7_UDP0190</v>
      </c>
      <c r="F208" t="s">
        <v>756</v>
      </c>
      <c r="G208" t="str">
        <f>"i5_"&amp;Index_sequences[[#This Row],[Index Primer]]</f>
        <v>i5_UDP0190</v>
      </c>
      <c r="H208" t="s">
        <v>1137</v>
      </c>
      <c r="I208" t="s">
        <v>620</v>
      </c>
      <c r="J208" t="s">
        <v>757</v>
      </c>
    </row>
    <row r="209" spans="1:10" x14ac:dyDescent="0.25">
      <c r="A209" t="s">
        <v>242</v>
      </c>
      <c r="B209" t="s">
        <v>761</v>
      </c>
      <c r="C209" t="s">
        <v>961</v>
      </c>
      <c r="D209" t="str">
        <f t="shared" si="3"/>
        <v>Plate B_G12</v>
      </c>
      <c r="E209" t="str">
        <f>"i7_"&amp;Index_sequences[[#This Row],[Index Primer]]</f>
        <v>i7_UDP0191</v>
      </c>
      <c r="F209" t="s">
        <v>1042</v>
      </c>
      <c r="G209" t="str">
        <f>"i5_"&amp;Index_sequences[[#This Row],[Index Primer]]</f>
        <v>i5_UDP0191</v>
      </c>
      <c r="H209" t="s">
        <v>1138</v>
      </c>
      <c r="I209" t="s">
        <v>1015</v>
      </c>
      <c r="J209" t="s">
        <v>761</v>
      </c>
    </row>
    <row r="210" spans="1:10" x14ac:dyDescent="0.25">
      <c r="A210" t="s">
        <v>242</v>
      </c>
      <c r="B210" t="s">
        <v>765</v>
      </c>
      <c r="C210" t="s">
        <v>962</v>
      </c>
      <c r="D210" t="str">
        <f t="shared" si="3"/>
        <v>Plate B_H12</v>
      </c>
      <c r="E210" t="str">
        <f>"i7_"&amp;Index_sequences[[#This Row],[Index Primer]]</f>
        <v>i7_UDP0192</v>
      </c>
      <c r="F210" t="s">
        <v>1043</v>
      </c>
      <c r="G210" t="str">
        <f>"i5_"&amp;Index_sequences[[#This Row],[Index Primer]]</f>
        <v>i5_UDP0192</v>
      </c>
      <c r="H210" t="s">
        <v>1139</v>
      </c>
      <c r="I210" t="s">
        <v>1187</v>
      </c>
      <c r="J210" t="s">
        <v>765</v>
      </c>
    </row>
  </sheetData>
  <sheetProtection password="C23A" sheet="1" objects="1" scenarios="1"/>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6"/>
  <sheetViews>
    <sheetView workbookViewId="0">
      <selection activeCell="H21" sqref="H21"/>
    </sheetView>
  </sheetViews>
  <sheetFormatPr defaultRowHeight="15" x14ac:dyDescent="0.25"/>
  <cols>
    <col min="1" max="1" width="19.7109375" customWidth="1"/>
    <col min="2" max="2" width="19" customWidth="1"/>
    <col min="3" max="3" width="24.140625" customWidth="1"/>
    <col min="4" max="4" width="14.85546875" customWidth="1"/>
    <col min="5" max="5" width="14.140625" customWidth="1"/>
    <col min="6" max="6" width="15.5703125" customWidth="1"/>
    <col min="7" max="8" width="13.42578125" customWidth="1"/>
    <col min="12" max="12" width="10.7109375" bestFit="1" customWidth="1"/>
  </cols>
  <sheetData>
    <row r="1" spans="1:8" x14ac:dyDescent="0.25">
      <c r="A1" s="51" t="s">
        <v>15</v>
      </c>
      <c r="B1" s="51"/>
      <c r="C1" s="51"/>
      <c r="D1" s="51"/>
      <c r="E1" s="51"/>
      <c r="F1" s="51"/>
      <c r="G1" s="51"/>
      <c r="H1" s="51"/>
    </row>
    <row r="2" spans="1:8" x14ac:dyDescent="0.25">
      <c r="A2" s="51" t="s">
        <v>16</v>
      </c>
      <c r="B2" s="51">
        <v>4</v>
      </c>
      <c r="C2" s="51"/>
      <c r="D2" s="51"/>
      <c r="E2" s="51"/>
      <c r="F2" s="51"/>
      <c r="G2" s="51"/>
      <c r="H2" s="51"/>
    </row>
    <row r="3" spans="1:8" x14ac:dyDescent="0.25">
      <c r="A3" s="51" t="s">
        <v>17</v>
      </c>
      <c r="B3" s="227" t="str">
        <f>'TSO500 Booking'!$F$5</f>
        <v>BA</v>
      </c>
      <c r="C3" s="51"/>
      <c r="D3" s="51"/>
      <c r="E3" s="51"/>
      <c r="F3" s="51"/>
      <c r="G3" s="51"/>
      <c r="H3" s="51"/>
    </row>
    <row r="4" spans="1:8" x14ac:dyDescent="0.25">
      <c r="A4" s="51" t="s">
        <v>18</v>
      </c>
      <c r="B4" s="51" t="str">
        <f>'TSO500 Booking'!$C$4</f>
        <v>2302737</v>
      </c>
      <c r="C4" s="51"/>
      <c r="D4" s="51"/>
      <c r="E4" s="51"/>
      <c r="F4" s="51"/>
      <c r="G4" s="51"/>
      <c r="H4" s="51"/>
    </row>
    <row r="5" spans="1:8" x14ac:dyDescent="0.25">
      <c r="A5" s="51" t="s">
        <v>0</v>
      </c>
      <c r="B5" s="227">
        <f ca="1">TODAY()</f>
        <v>44980</v>
      </c>
      <c r="C5" s="51"/>
      <c r="D5" s="51"/>
      <c r="E5" s="51"/>
      <c r="F5" s="51"/>
      <c r="G5" s="51"/>
      <c r="H5" s="51"/>
    </row>
    <row r="6" spans="1:8" x14ac:dyDescent="0.25">
      <c r="A6" s="51" t="s">
        <v>19</v>
      </c>
      <c r="B6" s="51" t="s">
        <v>20</v>
      </c>
      <c r="C6" s="51"/>
      <c r="D6" s="51"/>
      <c r="E6" s="51"/>
      <c r="F6" s="51"/>
      <c r="G6" s="51"/>
      <c r="H6" s="51"/>
    </row>
    <row r="7" spans="1:8" x14ac:dyDescent="0.25">
      <c r="A7" s="51" t="s">
        <v>21</v>
      </c>
      <c r="B7" s="51" t="s">
        <v>195</v>
      </c>
      <c r="C7" s="51"/>
      <c r="D7" s="51"/>
      <c r="E7" s="51"/>
      <c r="F7" s="51"/>
      <c r="G7" s="51"/>
      <c r="H7" s="51"/>
    </row>
    <row r="8" spans="1:8" x14ac:dyDescent="0.25">
      <c r="A8" s="51" t="s">
        <v>22</v>
      </c>
      <c r="B8" s="51" t="s">
        <v>194</v>
      </c>
      <c r="C8" s="51"/>
      <c r="D8" s="51"/>
      <c r="E8" s="51"/>
      <c r="F8" s="51"/>
      <c r="G8" s="51"/>
      <c r="H8" s="51"/>
    </row>
    <row r="9" spans="1:8" x14ac:dyDescent="0.25">
      <c r="A9" s="51" t="s">
        <v>23</v>
      </c>
      <c r="B9" s="51"/>
      <c r="C9" s="51"/>
      <c r="D9" s="51"/>
      <c r="E9" s="51"/>
      <c r="F9" s="51"/>
      <c r="G9" s="51"/>
      <c r="H9" s="51"/>
    </row>
    <row r="10" spans="1:8" x14ac:dyDescent="0.25">
      <c r="A10" s="51" t="s">
        <v>24</v>
      </c>
      <c r="B10" s="51" t="s">
        <v>188</v>
      </c>
      <c r="C10" s="51"/>
      <c r="D10" s="51"/>
      <c r="E10" s="51"/>
      <c r="F10" s="51"/>
      <c r="G10" s="51"/>
      <c r="H10" s="51"/>
    </row>
    <row r="11" spans="1:8" x14ac:dyDescent="0.25">
      <c r="A11" s="51" t="s">
        <v>190</v>
      </c>
      <c r="B11" s="51" t="s">
        <v>189</v>
      </c>
      <c r="C11" s="51"/>
      <c r="D11" s="51"/>
      <c r="E11" s="51"/>
      <c r="F11" s="51"/>
      <c r="G11" s="51"/>
      <c r="H11" s="51"/>
    </row>
    <row r="12" spans="1:8" x14ac:dyDescent="0.25">
      <c r="A12" s="51"/>
      <c r="B12" s="51"/>
      <c r="C12" s="51"/>
      <c r="D12" s="51"/>
      <c r="E12" s="51"/>
      <c r="F12" s="51"/>
      <c r="G12" s="51"/>
      <c r="H12" s="51"/>
    </row>
    <row r="13" spans="1:8" x14ac:dyDescent="0.25">
      <c r="A13" s="51" t="s">
        <v>25</v>
      </c>
      <c r="B13" s="51"/>
      <c r="C13" s="51"/>
      <c r="D13" s="51"/>
      <c r="E13" s="51"/>
      <c r="F13" s="51"/>
      <c r="G13" s="51"/>
      <c r="H13" s="51"/>
    </row>
    <row r="14" spans="1:8" x14ac:dyDescent="0.25">
      <c r="A14" s="51">
        <v>101</v>
      </c>
      <c r="B14" s="51"/>
      <c r="C14" s="51"/>
      <c r="D14" s="51"/>
      <c r="E14" s="51"/>
      <c r="F14" s="51"/>
      <c r="G14" s="51"/>
      <c r="H14" s="51"/>
    </row>
    <row r="15" spans="1:8" x14ac:dyDescent="0.25">
      <c r="A15" s="51">
        <v>101</v>
      </c>
      <c r="B15" s="51"/>
      <c r="C15" s="51"/>
      <c r="D15" s="51"/>
      <c r="E15" s="51"/>
      <c r="F15" s="51"/>
      <c r="G15" s="51"/>
      <c r="H15" s="51"/>
    </row>
    <row r="16" spans="1:8" x14ac:dyDescent="0.25">
      <c r="A16" s="51"/>
      <c r="B16" s="51"/>
      <c r="C16" s="51"/>
      <c r="D16" s="51"/>
      <c r="E16" s="51"/>
      <c r="F16" s="51"/>
      <c r="G16" s="51"/>
      <c r="H16" s="51"/>
    </row>
    <row r="17" spans="1:12" x14ac:dyDescent="0.25">
      <c r="A17" s="51" t="s">
        <v>26</v>
      </c>
      <c r="B17" s="51"/>
      <c r="C17" s="51"/>
      <c r="D17" s="51"/>
      <c r="E17" s="51"/>
      <c r="F17" s="51"/>
      <c r="G17" s="51"/>
      <c r="H17" s="51"/>
    </row>
    <row r="18" spans="1:12" x14ac:dyDescent="0.25">
      <c r="A18" s="51"/>
      <c r="B18" s="51"/>
      <c r="C18" s="51"/>
      <c r="D18" s="51"/>
      <c r="E18" s="51"/>
      <c r="F18" s="51"/>
      <c r="G18" s="51"/>
      <c r="H18" s="51"/>
    </row>
    <row r="19" spans="1:12" x14ac:dyDescent="0.25">
      <c r="A19" s="51" t="s">
        <v>27</v>
      </c>
      <c r="B19" s="51"/>
      <c r="C19" s="51"/>
      <c r="D19" s="51"/>
      <c r="E19" s="51"/>
      <c r="F19" s="51"/>
      <c r="G19" s="51"/>
      <c r="H19" s="51"/>
    </row>
    <row r="20" spans="1:12" x14ac:dyDescent="0.25">
      <c r="A20" s="51" t="s">
        <v>28</v>
      </c>
      <c r="B20" s="51" t="s">
        <v>29</v>
      </c>
      <c r="C20" s="51" t="s">
        <v>30</v>
      </c>
      <c r="D20" s="51" t="s">
        <v>31</v>
      </c>
      <c r="E20" s="51" t="s">
        <v>33</v>
      </c>
      <c r="F20" s="51" t="s">
        <v>32</v>
      </c>
      <c r="G20" s="51" t="s">
        <v>35</v>
      </c>
      <c r="H20" s="51" t="s">
        <v>34</v>
      </c>
      <c r="I20" s="51" t="s">
        <v>191</v>
      </c>
      <c r="J20" s="51" t="s">
        <v>192</v>
      </c>
      <c r="K20" s="51" t="s">
        <v>193</v>
      </c>
      <c r="L20" s="51" t="s">
        <v>23</v>
      </c>
    </row>
    <row r="21" spans="1:12" x14ac:dyDescent="0.25">
      <c r="A21">
        <f>IF(B21="","",1)</f>
        <v>1</v>
      </c>
      <c r="B21" s="51" t="str">
        <f>IFERROR(INDEX('TSO500 Script'!$BT$2:$BT$97,MATCH('TSO500 Script'!C2,'TSO500 Script'!$C$2:$C$97,0)),"")</f>
        <v>HS_B2303375-003</v>
      </c>
      <c r="C21" s="51" t="str">
        <f>IFERROR(INDEX('TSO500 Booking'!$I$9:$I$104,MATCH('TSO500 Script'!C2,'TSO500 Booking'!$J$9:$J$104,0)),"")</f>
        <v>PL2302737-02-01/A01</v>
      </c>
      <c r="D21" s="51" t="str">
        <f>IF(B21="","",INDEX('TSO500 Script'!$G$2:$G$97,MATCH('TSO500 Script'!C2,'TSO500 Script'!$C$2:$C$97,0)))</f>
        <v>A1</v>
      </c>
      <c r="E21" t="str">
        <f>IFERROR(INDEX('TSO500 Script'!$BW$2:$BW$97,MATCH(B21,'TSO500 Script'!$BT$2:$BT$97,0)),"")</f>
        <v>i7_UDP0097</v>
      </c>
      <c r="F21" t="str">
        <f>IFERROR(INDEX(Index_sequences[i7 Bases for Sample Sheet],MATCH(E21,Index_sequences[i7 Index Name],0)),"")</f>
        <v>TGCCGGTCAG</v>
      </c>
      <c r="G21" s="51" t="str">
        <f>IFERROR(INDEX('TSO500 Script'!$BY$2:$BY$97,MATCH(B21,'TSO500 Script'!$BT$2:$BT$97,0)),"")</f>
        <v>i5_UDP0097</v>
      </c>
      <c r="H21" t="str">
        <f>IFERROR(IF('TSO500 Booking'!$A$108="v2",INDEX(Index_sequences[i5 Bases for Sample Sheet NovaSeq 6000 with v1.0 reagent kits, MiSeq, HiSeq 2000/2500, NextSeq 2000 (Sample Sheet v2)],MATCH(G21,Index_sequences[i5 Index Name],0)),IF('TSO500 Booking'!$A$108="v1",INDEX(Index_sequences[i5 Bases for Sample Sheet iSeq, NovaSeq 6000 with v1.5 reagent kits, MiniSeq, NextSeq 500/550, HiSeq 3000/4000/X, NextSeq 2000 (Sample Sheet v1)],MATCH(G21,Index_sequences[i5 Index Name],0)),"")),"")</f>
        <v>TTGTATCAGG</v>
      </c>
      <c r="I21" s="51"/>
      <c r="J21" s="51" t="str">
        <f>IF(B21="","","TSO500")</f>
        <v>TSO500</v>
      </c>
    </row>
    <row r="22" spans="1:12" x14ac:dyDescent="0.25">
      <c r="A22">
        <f>IF(B22="","",A21+1)</f>
        <v>2</v>
      </c>
      <c r="B22" s="51" t="str">
        <f>IFERROR(INDEX('TSO500 Script'!$BT$2:$BT$97,MATCH('TSO500 Script'!C3,'TSO500 Script'!$C$2:$C$97,0)),"")</f>
        <v>MF_B2303416-002</v>
      </c>
      <c r="C22" s="51" t="str">
        <f>IFERROR(INDEX('TSO500 Booking'!$I$9:$I$104,MATCH('TSO500 Script'!C3,'TSO500 Booking'!$J$9:$J$104,0)),"")</f>
        <v>PL2302737-02-01/B01</v>
      </c>
      <c r="D22" s="51" t="str">
        <f>IF(B22="","",INDEX('TSO500 Script'!$G$2:$G$97,MATCH('TSO500 Script'!C3,'TSO500 Script'!$C$2:$C$97,0)))</f>
        <v>B1</v>
      </c>
      <c r="E22" t="str">
        <f>IFERROR(INDEX('TSO500 Script'!$BW$2:$BW$97,MATCH(B22,'TSO500 Script'!$BT$2:$BT$97,0)),"")</f>
        <v>i7_UDP0098</v>
      </c>
      <c r="F22" t="str">
        <f>IFERROR(INDEX(Index_sequences[i7 Bases for Sample Sheet],MATCH(E22,Index_sequences[i7 Index Name],0)),"")</f>
        <v>CACTCAATTC</v>
      </c>
      <c r="G22" s="51" t="str">
        <f>IFERROR(INDEX('TSO500 Script'!$BY$2:$BY$97,MATCH(B22,'TSO500 Script'!$BT$2:$BT$97,0)),"")</f>
        <v>i5_UDP0098</v>
      </c>
      <c r="H22" t="str">
        <f>IFERROR(IF('TSO500 Booking'!$A$108="v2",INDEX(Index_sequences[i5 Bases for Sample Sheet NovaSeq 6000 with v1.0 reagent kits, MiSeq, HiSeq 2000/2500, NextSeq 2000 (Sample Sheet v2)],MATCH(G22,Index_sequences[i5 Index Name],0)),IF('TSO500 Booking'!$A$108="v1",INDEX(Index_sequences[i5 Bases for Sample Sheet iSeq, NovaSeq 6000 with v1.5 reagent kits, MiniSeq, NextSeq 500/550, HiSeq 3000/4000/X, NextSeq 2000 (Sample Sheet v1)],MATCH(G22,Index_sequences[i5 Index Name],0)),"")),"")</f>
        <v>CACAACTTAA</v>
      </c>
      <c r="I22" s="51"/>
      <c r="J22" s="51" t="str">
        <f t="shared" ref="J22:J85" si="0">IF(B22="","","TSO500")</f>
        <v>TSO500</v>
      </c>
    </row>
    <row r="23" spans="1:12" x14ac:dyDescent="0.25">
      <c r="A23">
        <f t="shared" ref="A23:A86" si="1">IF(B23="","",A22+1)</f>
        <v>3</v>
      </c>
      <c r="B23" s="51" t="str">
        <f>IFERROR(INDEX('TSO500 Script'!$BT$2:$BT$97,MATCH('TSO500 Script'!C4,'TSO500 Script'!$C$2:$C$97,0)),"")</f>
        <v>SH_B2303420-002</v>
      </c>
      <c r="C23" s="51" t="str">
        <f>IFERROR(INDEX('TSO500 Booking'!$I$9:$I$104,MATCH('TSO500 Script'!C4,'TSO500 Booking'!$J$9:$J$104,0)),"")</f>
        <v>PL2302737-02-01/C01</v>
      </c>
      <c r="D23" s="51" t="str">
        <f>IF(B23="","",INDEX('TSO500 Script'!$G$2:$G$97,MATCH('TSO500 Script'!C4,'TSO500 Script'!$C$2:$C$97,0)))</f>
        <v>C1</v>
      </c>
      <c r="E23" t="str">
        <f>IFERROR(INDEX('TSO500 Script'!$BW$2:$BW$97,MATCH(B23,'TSO500 Script'!$BT$2:$BT$97,0)),"")</f>
        <v>i7_UDP0099</v>
      </c>
      <c r="F23" t="str">
        <f>IFERROR(INDEX(Index_sequences[i7 Bases for Sample Sheet],MATCH(E23,Index_sequences[i7 Index Name],0)),"")</f>
        <v>TCTCACACGC</v>
      </c>
      <c r="G23" s="51" t="str">
        <f>IFERROR(INDEX('TSO500 Script'!$BY$2:$BY$97,MATCH(B23,'TSO500 Script'!$BT$2:$BT$97,0)),"")</f>
        <v>i5_UDP0099</v>
      </c>
      <c r="H23" t="str">
        <f>IFERROR(IF('TSO500 Booking'!$A$108="v2",INDEX(Index_sequences[i5 Bases for Sample Sheet NovaSeq 6000 with v1.0 reagent kits, MiSeq, HiSeq 2000/2500, NextSeq 2000 (Sample Sheet v2)],MATCH(G23,Index_sequences[i5 Index Name],0)),IF('TSO500 Booking'!$A$108="v1",INDEX(Index_sequences[i5 Bases for Sample Sheet iSeq, NovaSeq 6000 with v1.5 reagent kits, MiniSeq, NextSeq 500/550, HiSeq 3000/4000/X, NextSeq 2000 (Sample Sheet v1)],MATCH(G23,Index_sequences[i5 Index Name],0)),"")),"")</f>
        <v>TCACTGTCCG</v>
      </c>
      <c r="I23" s="51"/>
      <c r="J23" s="51" t="str">
        <f t="shared" si="0"/>
        <v>TSO500</v>
      </c>
    </row>
    <row r="24" spans="1:12" x14ac:dyDescent="0.25">
      <c r="A24">
        <f t="shared" si="1"/>
        <v>4</v>
      </c>
      <c r="B24" s="51" t="str">
        <f>IFERROR(INDEX('TSO500 Script'!$BT$2:$BT$97,MATCH('TSO500 Script'!C5,'TSO500 Script'!$C$2:$C$97,0)),"")</f>
        <v>HG_B2303424-002</v>
      </c>
      <c r="C24" s="51" t="str">
        <f>IFERROR(INDEX('TSO500 Booking'!$I$9:$I$104,MATCH('TSO500 Script'!C5,'TSO500 Booking'!$J$9:$J$104,0)),"")</f>
        <v>PL2302737-02-01/D01</v>
      </c>
      <c r="D24" s="51" t="str">
        <f>IF(B24="","",INDEX('TSO500 Script'!$G$2:$G$97,MATCH('TSO500 Script'!C5,'TSO500 Script'!$C$2:$C$97,0)))</f>
        <v>D1</v>
      </c>
      <c r="E24" t="str">
        <f>IFERROR(INDEX('TSO500 Script'!$BW$2:$BW$97,MATCH(B24,'TSO500 Script'!$BT$2:$BT$97,0)),"")</f>
        <v>i7_UDP0100</v>
      </c>
      <c r="F24" t="str">
        <f>IFERROR(INDEX(Index_sequences[i7 Bases for Sample Sheet],MATCH(E24,Index_sequences[i7 Index Name],0)),"")</f>
        <v>TCAATGGAGA</v>
      </c>
      <c r="G24" s="51" t="str">
        <f>IFERROR(INDEX('TSO500 Script'!$BY$2:$BY$97,MATCH(B24,'TSO500 Script'!$BT$2:$BT$97,0)),"")</f>
        <v>i5_UDP0100</v>
      </c>
      <c r="H24" t="str">
        <f>IFERROR(IF('TSO500 Booking'!$A$108="v2",INDEX(Index_sequences[i5 Bases for Sample Sheet NovaSeq 6000 with v1.0 reagent kits, MiSeq, HiSeq 2000/2500, NextSeq 2000 (Sample Sheet v2)],MATCH(G24,Index_sequences[i5 Index Name],0)),IF('TSO500 Booking'!$A$108="v1",INDEX(Index_sequences[i5 Bases for Sample Sheet iSeq, NovaSeq 6000 with v1.5 reagent kits, MiniSeq, NextSeq 500/550, HiSeq 3000/4000/X, NextSeq 2000 (Sample Sheet v1)],MATCH(G24,Index_sequences[i5 Index Name],0)),"")),"")</f>
        <v>GTTGTAGTGC</v>
      </c>
      <c r="I24" s="51"/>
      <c r="J24" s="51" t="str">
        <f t="shared" si="0"/>
        <v>TSO500</v>
      </c>
    </row>
    <row r="25" spans="1:12" x14ac:dyDescent="0.25">
      <c r="A25">
        <f t="shared" si="1"/>
        <v>5</v>
      </c>
      <c r="B25" s="51" t="str">
        <f>IFERROR(INDEX('TSO500 Script'!$BT$2:$BT$97,MATCH('TSO500 Script'!C6,'TSO500 Script'!$C$2:$C$97,0)),"")</f>
        <v>RW_B2303467-003</v>
      </c>
      <c r="C25" s="51" t="str">
        <f>IFERROR(INDEX('TSO500 Booking'!$I$9:$I$104,MATCH('TSO500 Script'!C6,'TSO500 Booking'!$J$9:$J$104,0)),"")</f>
        <v>PL2302737-02-01/E01</v>
      </c>
      <c r="D25" s="51" t="str">
        <f>IF(B25="","",INDEX('TSO500 Script'!$G$2:$G$97,MATCH('TSO500 Script'!C6,'TSO500 Script'!$C$2:$C$97,0)))</f>
        <v>E1</v>
      </c>
      <c r="E25" t="str">
        <f>IFERROR(INDEX('TSO500 Script'!$BW$2:$BW$97,MATCH(B25,'TSO500 Script'!$BT$2:$BT$97,0)),"")</f>
        <v>i7_UDP0101</v>
      </c>
      <c r="F25" t="str">
        <f>IFERROR(INDEX(Index_sequences[i7 Bases for Sample Sheet],MATCH(E25,Index_sequences[i7 Index Name],0)),"")</f>
        <v>ATATGCATGT</v>
      </c>
      <c r="G25" s="51" t="str">
        <f>IFERROR(INDEX('TSO500 Script'!$BY$2:$BY$97,MATCH(B25,'TSO500 Script'!$BT$2:$BT$97,0)),"")</f>
        <v>i5_UDP0101</v>
      </c>
      <c r="H25" t="str">
        <f>IFERROR(IF('TSO500 Booking'!$A$108="v2",INDEX(Index_sequences[i5 Bases for Sample Sheet NovaSeq 6000 with v1.0 reagent kits, MiSeq, HiSeq 2000/2500, NextSeq 2000 (Sample Sheet v2)],MATCH(G25,Index_sequences[i5 Index Name],0)),IF('TSO500 Booking'!$A$108="v1",INDEX(Index_sequences[i5 Bases for Sample Sheet iSeq, NovaSeq 6000 with v1.5 reagent kits, MiniSeq, NextSeq 500/550, HiSeq 3000/4000/X, NextSeq 2000 (Sample Sheet v1)],MATCH(G25,Index_sequences[i5 Index Name],0)),"")),"")</f>
        <v>CCAGGCACCA</v>
      </c>
      <c r="I25" s="51"/>
      <c r="J25" s="51" t="str">
        <f t="shared" si="0"/>
        <v>TSO500</v>
      </c>
    </row>
    <row r="26" spans="1:12" x14ac:dyDescent="0.25">
      <c r="A26">
        <f t="shared" si="1"/>
        <v>6</v>
      </c>
      <c r="B26" s="51" t="str">
        <f>IFERROR(INDEX('TSO500 Script'!$BT$2:$BT$97,MATCH('TSO500 Script'!C7,'TSO500 Script'!$C$2:$C$97,0)),"")</f>
        <v>SK_B2303589-003</v>
      </c>
      <c r="C26" s="51" t="str">
        <f>IFERROR(INDEX('TSO500 Booking'!$I$9:$I$104,MATCH('TSO500 Script'!C7,'TSO500 Booking'!$J$9:$J$104,0)),"")</f>
        <v>PL2302737-02-01/F01</v>
      </c>
      <c r="D26" s="51" t="str">
        <f>IF(B26="","",INDEX('TSO500 Script'!$G$2:$G$97,MATCH('TSO500 Script'!C7,'TSO500 Script'!$C$2:$C$97,0)))</f>
        <v>F1</v>
      </c>
      <c r="E26" t="str">
        <f>IFERROR(INDEX('TSO500 Script'!$BW$2:$BW$97,MATCH(B26,'TSO500 Script'!$BT$2:$BT$97,0)),"")</f>
        <v>i7_UDP0102</v>
      </c>
      <c r="F26" t="str">
        <f>IFERROR(INDEX(Index_sequences[i7 Bases for Sample Sheet],MATCH(E26,Index_sequences[i7 Index Name],0)),"")</f>
        <v>ATGGCGCCTG</v>
      </c>
      <c r="G26" s="51" t="str">
        <f>IFERROR(INDEX('TSO500 Script'!$BY$2:$BY$97,MATCH(B26,'TSO500 Script'!$BT$2:$BT$97,0)),"")</f>
        <v>i5_UDP0102</v>
      </c>
      <c r="H26" t="str">
        <f>IFERROR(IF('TSO500 Booking'!$A$108="v2",INDEX(Index_sequences[i5 Bases for Sample Sheet NovaSeq 6000 with v1.0 reagent kits, MiSeq, HiSeq 2000/2500, NextSeq 2000 (Sample Sheet v2)],MATCH(G26,Index_sequences[i5 Index Name],0)),IF('TSO500 Booking'!$A$108="v1",INDEX(Index_sequences[i5 Bases for Sample Sheet iSeq, NovaSeq 6000 with v1.5 reagent kits, MiniSeq, NextSeq 500/550, HiSeq 3000/4000/X, NextSeq 2000 (Sample Sheet v1)],MATCH(G26,Index_sequences[i5 Index Name],0)),"")),"")</f>
        <v>AGGCCGTGGA</v>
      </c>
      <c r="I26" s="51"/>
      <c r="J26" s="51" t="str">
        <f t="shared" si="0"/>
        <v>TSO500</v>
      </c>
    </row>
    <row r="27" spans="1:12" x14ac:dyDescent="0.25">
      <c r="A27">
        <f t="shared" si="1"/>
        <v>7</v>
      </c>
      <c r="B27" s="51" t="str">
        <f>IFERROR(INDEX('TSO500 Script'!$BT$2:$BT$97,MATCH('TSO500 Script'!C8,'TSO500 Script'!$C$2:$C$97,0)),"")</f>
        <v>BH_B2303726-002</v>
      </c>
      <c r="C27" s="51" t="str">
        <f>IFERROR(INDEX('TSO500 Booking'!$I$9:$I$104,MATCH('TSO500 Script'!C8,'TSO500 Booking'!$J$9:$J$104,0)),"")</f>
        <v>PL2302737-02-01/G01</v>
      </c>
      <c r="D27" s="51" t="str">
        <f>IF(B27="","",INDEX('TSO500 Script'!$G$2:$G$97,MATCH('TSO500 Script'!C8,'TSO500 Script'!$C$2:$C$97,0)))</f>
        <v>G1</v>
      </c>
      <c r="E27" t="str">
        <f>IFERROR(INDEX('TSO500 Script'!$BW$2:$BW$97,MATCH(B27,'TSO500 Script'!$BT$2:$BT$97,0)),"")</f>
        <v>i7_UDP0103</v>
      </c>
      <c r="F27" t="str">
        <f>IFERROR(INDEX(Index_sequences[i7 Bases for Sample Sheet],MATCH(E27,Index_sequences[i7 Index Name],0)),"")</f>
        <v>TCCGTTATGT</v>
      </c>
      <c r="G27" s="51" t="str">
        <f>IFERROR(INDEX('TSO500 Script'!$BY$2:$BY$97,MATCH(B27,'TSO500 Script'!$BT$2:$BT$97,0)),"")</f>
        <v>i5_UDP0103</v>
      </c>
      <c r="H27" t="str">
        <f>IFERROR(IF('TSO500 Booking'!$A$108="v2",INDEX(Index_sequences[i5 Bases for Sample Sheet NovaSeq 6000 with v1.0 reagent kits, MiSeq, HiSeq 2000/2500, NextSeq 2000 (Sample Sheet v2)],MATCH(G27,Index_sequences[i5 Index Name],0)),IF('TSO500 Booking'!$A$108="v1",INDEX(Index_sequences[i5 Bases for Sample Sheet iSeq, NovaSeq 6000 with v1.5 reagent kits, MiniSeq, NextSeq 500/550, HiSeq 3000/4000/X, NextSeq 2000 (Sample Sheet v1)],MATCH(G27,Index_sequences[i5 Index Name],0)),"")),"")</f>
        <v>TACACTACAA</v>
      </c>
      <c r="I27" s="51"/>
      <c r="J27" s="51" t="str">
        <f t="shared" si="0"/>
        <v>TSO500</v>
      </c>
    </row>
    <row r="28" spans="1:12" x14ac:dyDescent="0.25">
      <c r="A28">
        <f t="shared" si="1"/>
        <v>8</v>
      </c>
      <c r="B28" s="51" t="str">
        <f>IFERROR(INDEX('TSO500 Script'!$BT$2:$BT$97,MATCH('TSO500 Script'!C9,'TSO500 Script'!$C$2:$C$97,0)),"")</f>
        <v>RP_B2303754-002</v>
      </c>
      <c r="C28" s="51" t="str">
        <f>IFERROR(INDEX('TSO500 Booking'!$I$9:$I$104,MATCH('TSO500 Script'!C9,'TSO500 Booking'!$J$9:$J$104,0)),"")</f>
        <v>PL2302737-02-01/H01</v>
      </c>
      <c r="D28" s="51" t="str">
        <f>IF(B28="","",INDEX('TSO500 Script'!$G$2:$G$97,MATCH('TSO500 Script'!C9,'TSO500 Script'!$C$2:$C$97,0)))</f>
        <v>H1</v>
      </c>
      <c r="E28" t="str">
        <f>IFERROR(INDEX('TSO500 Script'!$BW$2:$BW$97,MATCH(B28,'TSO500 Script'!$BT$2:$BT$97,0)),"")</f>
        <v>i7_UDP0104</v>
      </c>
      <c r="F28" t="str">
        <f>IFERROR(INDEX(Index_sequences[i7 Bases for Sample Sheet],MATCH(E28,Index_sequences[i7 Index Name],0)),"")</f>
        <v>GGTCTATTAA</v>
      </c>
      <c r="G28" s="51" t="str">
        <f>IFERROR(INDEX('TSO500 Script'!$BY$2:$BY$97,MATCH(B28,'TSO500 Script'!$BT$2:$BT$97,0)),"")</f>
        <v>i5_UDP0104</v>
      </c>
      <c r="H28" t="str">
        <f>IFERROR(IF('TSO500 Booking'!$A$108="v2",INDEX(Index_sequences[i5 Bases for Sample Sheet NovaSeq 6000 with v1.0 reagent kits, MiSeq, HiSeq 2000/2500, NextSeq 2000 (Sample Sheet v2)],MATCH(G28,Index_sequences[i5 Index Name],0)),IF('TSO500 Booking'!$A$108="v1",INDEX(Index_sequences[i5 Bases for Sample Sheet iSeq, NovaSeq 6000 with v1.5 reagent kits, MiniSeq, NextSeq 500/550, HiSeq 3000/4000/X, NextSeq 2000 (Sample Sheet v1)],MATCH(G28,Index_sequences[i5 Index Name],0)),"")),"")</f>
        <v>CGTGTCGTGG</v>
      </c>
      <c r="I28" s="51"/>
      <c r="J28" s="51" t="str">
        <f t="shared" si="0"/>
        <v>TSO500</v>
      </c>
    </row>
    <row r="29" spans="1:12" x14ac:dyDescent="0.25">
      <c r="A29">
        <f t="shared" si="1"/>
        <v>9</v>
      </c>
      <c r="B29" s="51" t="str">
        <f>IFERROR(INDEX('TSO500 Script'!$BT$2:$BT$97,MATCH('TSO500 Script'!C10,'TSO500 Script'!$C$2:$C$97,0)),"")</f>
        <v>CH_B2303778-003</v>
      </c>
      <c r="C29" s="51" t="str">
        <f>IFERROR(INDEX('TSO500 Booking'!$I$9:$I$104,MATCH('TSO500 Script'!C10,'TSO500 Booking'!$J$9:$J$104,0)),"")</f>
        <v>PL2302737-02-01/A02</v>
      </c>
      <c r="D29" s="51" t="str">
        <f>IF(B29="","",INDEX('TSO500 Script'!$G$2:$G$97,MATCH('TSO500 Script'!C10,'TSO500 Script'!$C$2:$C$97,0)))</f>
        <v>A2</v>
      </c>
      <c r="E29" t="str">
        <f>IFERROR(INDEX('TSO500 Script'!$BW$2:$BW$97,MATCH(B29,'TSO500 Script'!$BT$2:$BT$97,0)),"")</f>
        <v>i7_UDP0105</v>
      </c>
      <c r="F29" t="str">
        <f>IFERROR(INDEX(Index_sequences[i7 Bases for Sample Sheet],MATCH(E29,Index_sequences[i7 Index Name],0)),"")</f>
        <v>CAGCAATCGT</v>
      </c>
      <c r="G29" s="51" t="str">
        <f>IFERROR(INDEX('TSO500 Script'!$BY$2:$BY$97,MATCH(B29,'TSO500 Script'!$BT$2:$BT$97,0)),"")</f>
        <v>i5_UDP0105</v>
      </c>
      <c r="H29" t="str">
        <f>IFERROR(IF('TSO500 Booking'!$A$108="v2",INDEX(Index_sequences[i5 Bases for Sample Sheet NovaSeq 6000 with v1.0 reagent kits, MiSeq, HiSeq 2000/2500, NextSeq 2000 (Sample Sheet v2)],MATCH(G29,Index_sequences[i5 Index Name],0)),IF('TSO500 Booking'!$A$108="v1",INDEX(Index_sequences[i5 Bases for Sample Sheet iSeq, NovaSeq 6000 with v1.5 reagent kits, MiniSeq, NextSeq 500/550, HiSeq 3000/4000/X, NextSeq 2000 (Sample Sheet v1)],MATCH(G29,Index_sequences[i5 Index Name],0)),"")),"")</f>
        <v>ATACATCACA</v>
      </c>
      <c r="I29" s="51"/>
      <c r="J29" s="51" t="str">
        <f t="shared" si="0"/>
        <v>TSO500</v>
      </c>
    </row>
    <row r="30" spans="1:12" x14ac:dyDescent="0.25">
      <c r="A30">
        <f t="shared" si="1"/>
        <v>10</v>
      </c>
      <c r="B30" s="51" t="str">
        <f>IFERROR(INDEX('TSO500 Script'!$BT$2:$BT$97,MATCH('TSO500 Script'!C11,'TSO500 Script'!$C$2:$C$97,0)),"")</f>
        <v>BW_B2303780-003</v>
      </c>
      <c r="C30" s="51" t="str">
        <f>IFERROR(INDEX('TSO500 Booking'!$I$9:$I$104,MATCH('TSO500 Script'!C11,'TSO500 Booking'!$J$9:$J$104,0)),"")</f>
        <v>PL2302737-02-01/B02</v>
      </c>
      <c r="D30" s="51" t="str">
        <f>IF(B30="","",INDEX('TSO500 Script'!$G$2:$G$97,MATCH('TSO500 Script'!C11,'TSO500 Script'!$C$2:$C$97,0)))</f>
        <v>B2</v>
      </c>
      <c r="E30" t="str">
        <f>IFERROR(INDEX('TSO500 Script'!$BW$2:$BW$97,MATCH(B30,'TSO500 Script'!$BT$2:$BT$97,0)),"")</f>
        <v>i7_UDP0106</v>
      </c>
      <c r="F30" t="str">
        <f>IFERROR(INDEX(Index_sequences[i7 Bases for Sample Sheet],MATCH(E30,Index_sequences[i7 Index Name],0)),"")</f>
        <v>TTCTGTAGAA</v>
      </c>
      <c r="G30" s="51" t="str">
        <f>IFERROR(INDEX('TSO500 Script'!$BY$2:$BY$97,MATCH(B30,'TSO500 Script'!$BT$2:$BT$97,0)),"")</f>
        <v>i5_UDP0106</v>
      </c>
      <c r="H30" t="str">
        <f>IFERROR(IF('TSO500 Booking'!$A$108="v2",INDEX(Index_sequences[i5 Bases for Sample Sheet NovaSeq 6000 with v1.0 reagent kits, MiSeq, HiSeq 2000/2500, NextSeq 2000 (Sample Sheet v2)],MATCH(G30,Index_sequences[i5 Index Name],0)),IF('TSO500 Booking'!$A$108="v1",INDEX(Index_sequences[i5 Bases for Sample Sheet iSeq, NovaSeq 6000 with v1.5 reagent kits, MiniSeq, NextSeq 500/550, HiSeq 3000/4000/X, NextSeq 2000 (Sample Sheet v1)],MATCH(G30,Index_sequences[i5 Index Name],0)),"")),"")</f>
        <v>TATTGCGCTC</v>
      </c>
      <c r="I30" s="51"/>
      <c r="J30" s="51" t="str">
        <f t="shared" si="0"/>
        <v>TSO500</v>
      </c>
    </row>
    <row r="31" spans="1:12" x14ac:dyDescent="0.25">
      <c r="A31">
        <f t="shared" si="1"/>
        <v>11</v>
      </c>
      <c r="B31" s="51" t="str">
        <f>IFERROR(INDEX('TSO500 Script'!$BT$2:$BT$97,MATCH('TSO500 Script'!C12,'TSO500 Script'!$C$2:$C$97,0)),"")</f>
        <v>CH_B2303831-003</v>
      </c>
      <c r="C31" s="51" t="str">
        <f>IFERROR(INDEX('TSO500 Booking'!$I$9:$I$104,MATCH('TSO500 Script'!C12,'TSO500 Booking'!$J$9:$J$104,0)),"")</f>
        <v>PL2302737-02-01/C02</v>
      </c>
      <c r="D31" s="51" t="str">
        <f>IF(B31="","",INDEX('TSO500 Script'!$G$2:$G$97,MATCH('TSO500 Script'!C12,'TSO500 Script'!$C$2:$C$97,0)))</f>
        <v>C2</v>
      </c>
      <c r="E31" t="str">
        <f>IFERROR(INDEX('TSO500 Script'!$BW$2:$BW$97,MATCH(B31,'TSO500 Script'!$BT$2:$BT$97,0)),"")</f>
        <v>i7_UDP0107</v>
      </c>
      <c r="F31" t="str">
        <f>IFERROR(INDEX(Index_sequences[i7 Bases for Sample Sheet],MATCH(E31,Index_sequences[i7 Index Name],0)),"")</f>
        <v>GAACGCAATA</v>
      </c>
      <c r="G31" s="51" t="str">
        <f>IFERROR(INDEX('TSO500 Script'!$BY$2:$BY$97,MATCH(B31,'TSO500 Script'!$BT$2:$BT$97,0)),"")</f>
        <v>i5_UDP0107</v>
      </c>
      <c r="H31" t="str">
        <f>IFERROR(IF('TSO500 Booking'!$A$108="v2",INDEX(Index_sequences[i5 Bases for Sample Sheet NovaSeq 6000 with v1.0 reagent kits, MiSeq, HiSeq 2000/2500, NextSeq 2000 (Sample Sheet v2)],MATCH(G31,Index_sequences[i5 Index Name],0)),IF('TSO500 Booking'!$A$108="v1",INDEX(Index_sequences[i5 Bases for Sample Sheet iSeq, NovaSeq 6000 with v1.5 reagent kits, MiniSeq, NextSeq 500/550, HiSeq 3000/4000/X, NextSeq 2000 (Sample Sheet v1)],MATCH(G31,Index_sequences[i5 Index Name],0)),"")),"")</f>
        <v>ACAGTAAGAT</v>
      </c>
      <c r="I31" s="51"/>
      <c r="J31" s="51" t="str">
        <f t="shared" si="0"/>
        <v>TSO500</v>
      </c>
    </row>
    <row r="32" spans="1:12" x14ac:dyDescent="0.25">
      <c r="A32">
        <f t="shared" si="1"/>
        <v>12</v>
      </c>
      <c r="B32" s="51" t="str">
        <f>IFERROR(INDEX('TSO500 Script'!$BT$2:$BT$97,MATCH('TSO500 Script'!C13,'TSO500 Script'!$C$2:$C$97,0)),"")</f>
        <v>CB_B2303853-003</v>
      </c>
      <c r="C32" s="51" t="str">
        <f>IFERROR(INDEX('TSO500 Booking'!$I$9:$I$104,MATCH('TSO500 Script'!C13,'TSO500 Booking'!$J$9:$J$104,0)),"")</f>
        <v>PL2302737-02-01/D02</v>
      </c>
      <c r="D32" s="51" t="str">
        <f>IF(B32="","",INDEX('TSO500 Script'!$G$2:$G$97,MATCH('TSO500 Script'!C13,'TSO500 Script'!$C$2:$C$97,0)))</f>
        <v>D2</v>
      </c>
      <c r="E32" t="str">
        <f>IFERROR(INDEX('TSO500 Script'!$BW$2:$BW$97,MATCH(B32,'TSO500 Script'!$BT$2:$BT$97,0)),"")</f>
        <v>i7_UDP0108</v>
      </c>
      <c r="F32" t="str">
        <f>IFERROR(INDEX(Index_sequences[i7 Bases for Sample Sheet],MATCH(E32,Index_sequences[i7 Index Name],0)),"")</f>
        <v>AGTACTCATG</v>
      </c>
      <c r="G32" s="51" t="str">
        <f>IFERROR(INDEX('TSO500 Script'!$BY$2:$BY$97,MATCH(B32,'TSO500 Script'!$BT$2:$BT$97,0)),"")</f>
        <v>i5_UDP0108</v>
      </c>
      <c r="H32" t="str">
        <f>IFERROR(IF('TSO500 Booking'!$A$108="v2",INDEX(Index_sequences[i5 Bases for Sample Sheet NovaSeq 6000 with v1.0 reagent kits, MiSeq, HiSeq 2000/2500, NextSeq 2000 (Sample Sheet v2)],MATCH(G32,Index_sequences[i5 Index Name],0)),IF('TSO500 Booking'!$A$108="v1",INDEX(Index_sequences[i5 Bases for Sample Sheet iSeq, NovaSeq 6000 with v1.5 reagent kits, MiniSeq, NextSeq 500/550, HiSeq 3000/4000/X, NextSeq 2000 (Sample Sheet v1)],MATCH(G32,Index_sequences[i5 Index Name],0)),"")),"")</f>
        <v>ACCACGACAT</v>
      </c>
      <c r="I32" s="51"/>
      <c r="J32" s="51" t="str">
        <f t="shared" si="0"/>
        <v>TSO500</v>
      </c>
    </row>
    <row r="33" spans="1:10" x14ac:dyDescent="0.25">
      <c r="A33">
        <f t="shared" si="1"/>
        <v>13</v>
      </c>
      <c r="B33" s="51" t="str">
        <f>IFERROR(INDEX('TSO500 Script'!$BT$2:$BT$97,MATCH('TSO500 Script'!C14,'TSO500 Script'!$C$2:$C$97,0)),"")</f>
        <v>SG_B2303857-003</v>
      </c>
      <c r="C33" s="51" t="str">
        <f>IFERROR(INDEX('TSO500 Booking'!$I$9:$I$104,MATCH('TSO500 Script'!C14,'TSO500 Booking'!$J$9:$J$104,0)),"")</f>
        <v>PL2302737-02-01/E02</v>
      </c>
      <c r="D33" s="51" t="str">
        <f>IF(B33="","",INDEX('TSO500 Script'!$G$2:$G$97,MATCH('TSO500 Script'!C14,'TSO500 Script'!$C$2:$C$97,0)))</f>
        <v>E2</v>
      </c>
      <c r="E33" t="str">
        <f>IFERROR(INDEX('TSO500 Script'!$BW$2:$BW$97,MATCH(B33,'TSO500 Script'!$BT$2:$BT$97,0)),"")</f>
        <v>i7_UDP0109</v>
      </c>
      <c r="F33" t="str">
        <f>IFERROR(INDEX(Index_sequences[i7 Bases for Sample Sheet],MATCH(E33,Index_sequences[i7 Index Name],0)),"")</f>
        <v>GGTAGAATTA</v>
      </c>
      <c r="G33" s="51" t="str">
        <f>IFERROR(INDEX('TSO500 Script'!$BY$2:$BY$97,MATCH(B33,'TSO500 Script'!$BT$2:$BT$97,0)),"")</f>
        <v>i5_UDP0109</v>
      </c>
      <c r="H33" t="str">
        <f>IFERROR(IF('TSO500 Booking'!$A$108="v2",INDEX(Index_sequences[i5 Bases for Sample Sheet NovaSeq 6000 with v1.0 reagent kits, MiSeq, HiSeq 2000/2500, NextSeq 2000 (Sample Sheet v2)],MATCH(G33,Index_sequences[i5 Index Name],0)),IF('TSO500 Booking'!$A$108="v1",INDEX(Index_sequences[i5 Bases for Sample Sheet iSeq, NovaSeq 6000 with v1.5 reagent kits, MiniSeq, NextSeq 500/550, HiSeq 3000/4000/X, NextSeq 2000 (Sample Sheet v1)],MATCH(G33,Index_sequences[i5 Index Name],0)),"")),"")</f>
        <v>TGATGGCTAC</v>
      </c>
      <c r="I33" s="51"/>
      <c r="J33" s="51" t="str">
        <f t="shared" si="0"/>
        <v>TSO500</v>
      </c>
    </row>
    <row r="34" spans="1:10" x14ac:dyDescent="0.25">
      <c r="A34">
        <f t="shared" si="1"/>
        <v>14</v>
      </c>
      <c r="B34" s="51" t="str">
        <f>IFERROR(INDEX('TSO500 Script'!$BT$2:$BT$97,MATCH('TSO500 Script'!C15,'TSO500 Script'!$C$2:$C$97,0)),"")</f>
        <v>SD_B2303879-003</v>
      </c>
      <c r="C34" s="51" t="str">
        <f>IFERROR(INDEX('TSO500 Booking'!$I$9:$I$104,MATCH('TSO500 Script'!C15,'TSO500 Booking'!$J$9:$J$104,0)),"")</f>
        <v>PL2302737-02-01/F02</v>
      </c>
      <c r="D34" s="51" t="str">
        <f>IF(B34="","",INDEX('TSO500 Script'!$G$2:$G$97,MATCH('TSO500 Script'!C15,'TSO500 Script'!$C$2:$C$97,0)))</f>
        <v>F2</v>
      </c>
      <c r="E34" t="str">
        <f>IFERROR(INDEX('TSO500 Script'!$BW$2:$BW$97,MATCH(B34,'TSO500 Script'!$BT$2:$BT$97,0)),"")</f>
        <v>i7_UDP0110</v>
      </c>
      <c r="F34" t="str">
        <f>IFERROR(INDEX(Index_sequences[i7 Bases for Sample Sheet],MATCH(E34,Index_sequences[i7 Index Name],0)),"")</f>
        <v>TAATTAGCGT</v>
      </c>
      <c r="G34" s="51" t="str">
        <f>IFERROR(INDEX('TSO500 Script'!$BY$2:$BY$97,MATCH(B34,'TSO500 Script'!$BT$2:$BT$97,0)),"")</f>
        <v>i5_UDP0110</v>
      </c>
      <c r="H34" t="str">
        <f>IFERROR(IF('TSO500 Booking'!$A$108="v2",INDEX(Index_sequences[i5 Bases for Sample Sheet NovaSeq 6000 with v1.0 reagent kits, MiSeq, HiSeq 2000/2500, NextSeq 2000 (Sample Sheet v2)],MATCH(G34,Index_sequences[i5 Index Name],0)),IF('TSO500 Booking'!$A$108="v1",INDEX(Index_sequences[i5 Bases for Sample Sheet iSeq, NovaSeq 6000 with v1.5 reagent kits, MiniSeq, NextSeq 500/550, HiSeq 3000/4000/X, NextSeq 2000 (Sample Sheet v1)],MATCH(G34,Index_sequences[i5 Index Name],0)),"")),"")</f>
        <v>TTCTTAACCA</v>
      </c>
      <c r="I34" s="51"/>
      <c r="J34" s="51" t="str">
        <f t="shared" si="0"/>
        <v>TSO500</v>
      </c>
    </row>
    <row r="35" spans="1:10" x14ac:dyDescent="0.25">
      <c r="A35">
        <f t="shared" si="1"/>
        <v>15</v>
      </c>
      <c r="B35" s="51" t="str">
        <f>IFERROR(INDEX('TSO500 Script'!$BT$2:$BT$97,MATCH('TSO500 Script'!C16,'TSO500 Script'!$C$2:$C$97,0)),"")</f>
        <v>LR_B2303891-003</v>
      </c>
      <c r="C35" s="51" t="str">
        <f>IFERROR(INDEX('TSO500 Booking'!$I$9:$I$104,MATCH('TSO500 Script'!C16,'TSO500 Booking'!$J$9:$J$104,0)),"")</f>
        <v>PL2302737-02-01/G02</v>
      </c>
      <c r="D35" s="51" t="str">
        <f>IF(B35="","",INDEX('TSO500 Script'!$G$2:$G$97,MATCH('TSO500 Script'!C16,'TSO500 Script'!$C$2:$C$97,0)))</f>
        <v>G2</v>
      </c>
      <c r="E35" t="str">
        <f>IFERROR(INDEX('TSO500 Script'!$BW$2:$BW$97,MATCH(B35,'TSO500 Script'!$BT$2:$BT$97,0)),"")</f>
        <v>i7_UDP0111</v>
      </c>
      <c r="F35" t="str">
        <f>IFERROR(INDEX(Index_sequences[i7 Bases for Sample Sheet],MATCH(E35,Index_sequences[i7 Index Name],0)),"")</f>
        <v>ATTAACAAGG</v>
      </c>
      <c r="G35" s="51" t="str">
        <f>IFERROR(INDEX('TSO500 Script'!$BY$2:$BY$97,MATCH(B35,'TSO500 Script'!$BT$2:$BT$97,0)),"")</f>
        <v>i5_UDP0111</v>
      </c>
      <c r="H35" t="str">
        <f>IFERROR(IF('TSO500 Booking'!$A$108="v2",INDEX(Index_sequences[i5 Bases for Sample Sheet NovaSeq 6000 with v1.0 reagent kits, MiSeq, HiSeq 2000/2500, NextSeq 2000 (Sample Sheet v2)],MATCH(G35,Index_sequences[i5 Index Name],0)),IF('TSO500 Booking'!$A$108="v1",INDEX(Index_sequences[i5 Bases for Sample Sheet iSeq, NovaSeq 6000 with v1.5 reagent kits, MiniSeq, NextSeq 500/550, HiSeq 3000/4000/X, NextSeq 2000 (Sample Sheet v1)],MATCH(G35,Index_sequences[i5 Index Name],0)),"")),"")</f>
        <v>ACGAACAACA</v>
      </c>
      <c r="I35" s="51"/>
      <c r="J35" s="51" t="str">
        <f t="shared" si="0"/>
        <v>TSO500</v>
      </c>
    </row>
    <row r="36" spans="1:10" x14ac:dyDescent="0.25">
      <c r="A36">
        <f t="shared" si="1"/>
        <v>16</v>
      </c>
      <c r="B36" s="51" t="str">
        <f>IFERROR(INDEX('TSO500 Script'!$BT$2:$BT$97,MATCH('TSO500 Script'!C17,'TSO500 Script'!$C$2:$C$97,0)),"")</f>
        <v>CR_B2303942-003</v>
      </c>
      <c r="C36" s="51" t="str">
        <f>IFERROR(INDEX('TSO500 Booking'!$I$9:$I$104,MATCH('TSO500 Script'!C17,'TSO500 Booking'!$J$9:$J$104,0)),"")</f>
        <v>PL2302737-02-01/H02</v>
      </c>
      <c r="D36" s="51" t="str">
        <f>IF(B36="","",INDEX('TSO500 Script'!$G$2:$G$97,MATCH('TSO500 Script'!C17,'TSO500 Script'!$C$2:$C$97,0)))</f>
        <v>H2</v>
      </c>
      <c r="E36" t="str">
        <f>IFERROR(INDEX('TSO500 Script'!$BW$2:$BW$97,MATCH(B36,'TSO500 Script'!$BT$2:$BT$97,0)),"")</f>
        <v>i7_UDP0112</v>
      </c>
      <c r="F36" t="str">
        <f>IFERROR(INDEX(Index_sequences[i7 Bases for Sample Sheet],MATCH(E36,Index_sequences[i7 Index Name],0)),"")</f>
        <v>TGATGGCTAC</v>
      </c>
      <c r="G36" s="51" t="str">
        <f>IFERROR(INDEX('TSO500 Script'!$BY$2:$BY$97,MATCH(B36,'TSO500 Script'!$BT$2:$BT$97,0)),"")</f>
        <v>i5_UDP0112</v>
      </c>
      <c r="H36" t="str">
        <f>IFERROR(IF('TSO500 Booking'!$A$108="v2",INDEX(Index_sequences[i5 Bases for Sample Sheet NovaSeq 6000 with v1.0 reagent kits, MiSeq, HiSeq 2000/2500, NextSeq 2000 (Sample Sheet v2)],MATCH(G36,Index_sequences[i5 Index Name],0)),IF('TSO500 Booking'!$A$108="v1",INDEX(Index_sequences[i5 Bases for Sample Sheet iSeq, NovaSeq 6000 with v1.5 reagent kits, MiniSeq, NextSeq 500/550, HiSeq 3000/4000/X, NextSeq 2000 (Sample Sheet v1)],MATCH(G36,Index_sequences[i5 Index Name],0)),"")),"")</f>
        <v>ATGTTGTTGG</v>
      </c>
      <c r="I36" s="51"/>
      <c r="J36" s="51" t="str">
        <f t="shared" si="0"/>
        <v>TSO500</v>
      </c>
    </row>
    <row r="37" spans="1:10" x14ac:dyDescent="0.25">
      <c r="A37">
        <f t="shared" si="1"/>
        <v>17</v>
      </c>
      <c r="B37" s="51" t="str">
        <f>IFERROR(INDEX('TSO500 Script'!$BT$2:$BT$97,MATCH('TSO500 Script'!C18,'TSO500 Script'!$C$2:$C$97,0)),"")</f>
        <v>CL_B2303943-003</v>
      </c>
      <c r="C37" s="51" t="str">
        <f>IFERROR(INDEX('TSO500 Booking'!$I$9:$I$104,MATCH('TSO500 Script'!C18,'TSO500 Booking'!$J$9:$J$104,0)),"")</f>
        <v>PL2302737-02-01/A03</v>
      </c>
      <c r="D37" s="51" t="str">
        <f>IF(B37="","",INDEX('TSO500 Script'!$G$2:$G$97,MATCH('TSO500 Script'!C18,'TSO500 Script'!$C$2:$C$97,0)))</f>
        <v>A3</v>
      </c>
      <c r="E37" t="str">
        <f>IFERROR(INDEX('TSO500 Script'!$BW$2:$BW$97,MATCH(B37,'TSO500 Script'!$BT$2:$BT$97,0)),"")</f>
        <v>i7_UDP0113</v>
      </c>
      <c r="F37" t="str">
        <f>IFERROR(INDEX(Index_sequences[i7 Bases for Sample Sheet],MATCH(E37,Index_sequences[i7 Index Name],0)),"")</f>
        <v>GAATTACAAG</v>
      </c>
      <c r="G37" s="51" t="str">
        <f>IFERROR(INDEX('TSO500 Script'!$BY$2:$BY$97,MATCH(B37,'TSO500 Script'!$BT$2:$BT$97,0)),"")</f>
        <v>i5_UDP0113</v>
      </c>
      <c r="H37" t="str">
        <f>IFERROR(IF('TSO500 Booking'!$A$108="v2",INDEX(Index_sequences[i5 Bases for Sample Sheet NovaSeq 6000 with v1.0 reagent kits, MiSeq, HiSeq 2000/2500, NextSeq 2000 (Sample Sheet v2)],MATCH(G37,Index_sequences[i5 Index Name],0)),IF('TSO500 Booking'!$A$108="v1",INDEX(Index_sequences[i5 Bases for Sample Sheet iSeq, NovaSeq 6000 with v1.5 reagent kits, MiniSeq, NextSeq 500/550, HiSeq 3000/4000/X, NextSeq 2000 (Sample Sheet v1)],MATCH(G37,Index_sequences[i5 Index Name],0)),"")),"")</f>
        <v>CTGAGCCGGT</v>
      </c>
      <c r="I37" s="51"/>
      <c r="J37" s="51" t="str">
        <f t="shared" si="0"/>
        <v>TSO500</v>
      </c>
    </row>
    <row r="38" spans="1:10" x14ac:dyDescent="0.25">
      <c r="A38">
        <f t="shared" si="1"/>
        <v>18</v>
      </c>
      <c r="B38" s="51" t="str">
        <f>IFERROR(INDEX('TSO500 Script'!$BT$2:$BT$97,MATCH('TSO500 Script'!C19,'TSO500 Script'!$C$2:$C$97,0)),"")</f>
        <v>HH_B2304017-005</v>
      </c>
      <c r="C38" s="51" t="str">
        <f>IFERROR(INDEX('TSO500 Booking'!$I$9:$I$104,MATCH('TSO500 Script'!C19,'TSO500 Booking'!$J$9:$J$104,0)),"")</f>
        <v>PL2302737-02-01/B03</v>
      </c>
      <c r="D38" s="51" t="str">
        <f>IF(B38="","",INDEX('TSO500 Script'!$G$2:$G$97,MATCH('TSO500 Script'!C19,'TSO500 Script'!$C$2:$C$97,0)))</f>
        <v>B3</v>
      </c>
      <c r="E38" t="str">
        <f>IFERROR(INDEX('TSO500 Script'!$BW$2:$BW$97,MATCH(B38,'TSO500 Script'!$BT$2:$BT$97,0)),"")</f>
        <v>i7_UDP0114</v>
      </c>
      <c r="F38" t="str">
        <f>IFERROR(INDEX(Index_sequences[i7 Bases for Sample Sheet],MATCH(E38,Index_sequences[i7 Index Name],0)),"")</f>
        <v>TAGAATTGGA</v>
      </c>
      <c r="G38" s="51" t="str">
        <f>IFERROR(INDEX('TSO500 Script'!$BY$2:$BY$97,MATCH(B38,'TSO500 Script'!$BT$2:$BT$97,0)),"")</f>
        <v>i5_UDP0114</v>
      </c>
      <c r="H38" t="str">
        <f>IFERROR(IF('TSO500 Booking'!$A$108="v2",INDEX(Index_sequences[i5 Bases for Sample Sheet NovaSeq 6000 with v1.0 reagent kits, MiSeq, HiSeq 2000/2500, NextSeq 2000 (Sample Sheet v2)],MATCH(G38,Index_sequences[i5 Index Name],0)),IF('TSO500 Booking'!$A$108="v1",INDEX(Index_sequences[i5 Bases for Sample Sheet iSeq, NovaSeq 6000 with v1.5 reagent kits, MiniSeq, NextSeq 500/550, HiSeq 3000/4000/X, NextSeq 2000 (Sample Sheet v1)],MATCH(G38,Index_sequences[i5 Index Name],0)),"")),"")</f>
        <v>TCAGATTAAC</v>
      </c>
      <c r="I38" s="51"/>
      <c r="J38" s="51" t="str">
        <f t="shared" si="0"/>
        <v>TSO500</v>
      </c>
    </row>
    <row r="39" spans="1:10" x14ac:dyDescent="0.25">
      <c r="A39">
        <f t="shared" si="1"/>
        <v>19</v>
      </c>
      <c r="B39" s="51" t="str">
        <f>IFERROR(INDEX('TSO500 Script'!$BT$2:$BT$97,MATCH('TSO500 Script'!C20,'TSO500 Script'!$C$2:$C$97,0)),"")</f>
        <v>AB_B2304023-002</v>
      </c>
      <c r="C39" s="51" t="str">
        <f>IFERROR(INDEX('TSO500 Booking'!$I$9:$I$104,MATCH('TSO500 Script'!C20,'TSO500 Booking'!$J$9:$J$104,0)),"")</f>
        <v>PL2302737-02-01/C03</v>
      </c>
      <c r="D39" s="51" t="str">
        <f>IF(B39="","",INDEX('TSO500 Script'!$G$2:$G$97,MATCH('TSO500 Script'!C20,'TSO500 Script'!$C$2:$C$97,0)))</f>
        <v>C3</v>
      </c>
      <c r="E39" t="str">
        <f>IFERROR(INDEX('TSO500 Script'!$BW$2:$BW$97,MATCH(B39,'TSO500 Script'!$BT$2:$BT$97,0)),"")</f>
        <v>i7_UDP0115</v>
      </c>
      <c r="F39" t="str">
        <f>IFERROR(INDEX(Index_sequences[i7 Bases for Sample Sheet],MATCH(E39,Index_sequences[i7 Index Name],0)),"")</f>
        <v>AGGCAGCTCT</v>
      </c>
      <c r="G39" s="51" t="str">
        <f>IFERROR(INDEX('TSO500 Script'!$BY$2:$BY$97,MATCH(B39,'TSO500 Script'!$BT$2:$BT$97,0)),"")</f>
        <v>i5_UDP0115</v>
      </c>
      <c r="H39" t="str">
        <f>IFERROR(IF('TSO500 Booking'!$A$108="v2",INDEX(Index_sequences[i5 Bases for Sample Sheet NovaSeq 6000 with v1.0 reagent kits, MiSeq, HiSeq 2000/2500, NextSeq 2000 (Sample Sheet v2)],MATCH(G39,Index_sequences[i5 Index Name],0)),IF('TSO500 Booking'!$A$108="v1",INDEX(Index_sequences[i5 Bases for Sample Sheet iSeq, NovaSeq 6000 with v1.5 reagent kits, MiniSeq, NextSeq 500/550, HiSeq 3000/4000/X, NextSeq 2000 (Sample Sheet v1)],MATCH(G39,Index_sequences[i5 Index Name],0)),"")),"")</f>
        <v>ACGTTAGCCG</v>
      </c>
      <c r="I39" s="51"/>
      <c r="J39" s="51" t="str">
        <f t="shared" si="0"/>
        <v>TSO500</v>
      </c>
    </row>
    <row r="40" spans="1:10" x14ac:dyDescent="0.25">
      <c r="A40">
        <f t="shared" si="1"/>
        <v>20</v>
      </c>
      <c r="B40" s="51" t="str">
        <f>IFERROR(INDEX('TSO500 Script'!$BT$2:$BT$97,MATCH('TSO500 Script'!C21,'TSO500 Script'!$C$2:$C$97,0)),"")</f>
        <v>MS_B2304024-002</v>
      </c>
      <c r="C40" s="51" t="str">
        <f>IFERROR(INDEX('TSO500 Booking'!$I$9:$I$104,MATCH('TSO500 Script'!C21,'TSO500 Booking'!$J$9:$J$104,0)),"")</f>
        <v>PL2302737-02-01/D03</v>
      </c>
      <c r="D40" s="51" t="str">
        <f>IF(B40="","",INDEX('TSO500 Script'!$G$2:$G$97,MATCH('TSO500 Script'!C21,'TSO500 Script'!$C$2:$C$97,0)))</f>
        <v>D3</v>
      </c>
      <c r="E40" t="str">
        <f>IFERROR(INDEX('TSO500 Script'!$BW$2:$BW$97,MATCH(B40,'TSO500 Script'!$BT$2:$BT$97,0)),"")</f>
        <v>i7_UDP0116</v>
      </c>
      <c r="F40" t="str">
        <f>IFERROR(INDEX(Index_sequences[i7 Bases for Sample Sheet],MATCH(E40,Index_sequences[i7 Index Name],0)),"")</f>
        <v>ATCGGCGAAG</v>
      </c>
      <c r="G40" s="51" t="str">
        <f>IFERROR(INDEX('TSO500 Script'!$BY$2:$BY$97,MATCH(B40,'TSO500 Script'!$BT$2:$BT$97,0)),"")</f>
        <v>i5_UDP0116</v>
      </c>
      <c r="H40" t="str">
        <f>IFERROR(IF('TSO500 Booking'!$A$108="v2",INDEX(Index_sequences[i5 Bases for Sample Sheet NovaSeq 6000 with v1.0 reagent kits, MiSeq, HiSeq 2000/2500, NextSeq 2000 (Sample Sheet v2)],MATCH(G40,Index_sequences[i5 Index Name],0)),IF('TSO500 Booking'!$A$108="v1",INDEX(Index_sequences[i5 Bases for Sample Sheet iSeq, NovaSeq 6000 with v1.5 reagent kits, MiniSeq, NextSeq 500/550, HiSeq 3000/4000/X, NextSeq 2000 (Sample Sheet v1)],MATCH(G40,Index_sequences[i5 Index Name],0)),"")),"")</f>
        <v>AATTCTTGGA</v>
      </c>
      <c r="I40" s="51"/>
      <c r="J40" s="51" t="str">
        <f t="shared" si="0"/>
        <v>TSO500</v>
      </c>
    </row>
    <row r="41" spans="1:10" x14ac:dyDescent="0.25">
      <c r="A41">
        <f t="shared" si="1"/>
        <v>21</v>
      </c>
      <c r="B41" s="51" t="str">
        <f>IFERROR(INDEX('TSO500 Script'!$BT$2:$BT$97,MATCH('TSO500 Script'!C22,'TSO500 Script'!$C$2:$C$97,0)),"")</f>
        <v>JA_B2304025-002</v>
      </c>
      <c r="C41" s="51" t="str">
        <f>IFERROR(INDEX('TSO500 Booking'!$I$9:$I$104,MATCH('TSO500 Script'!C22,'TSO500 Booking'!$J$9:$J$104,0)),"")</f>
        <v>PL2302737-02-01/E03</v>
      </c>
      <c r="D41" s="51" t="str">
        <f>IF(B41="","",INDEX('TSO500 Script'!$G$2:$G$97,MATCH('TSO500 Script'!C22,'TSO500 Script'!$C$2:$C$97,0)))</f>
        <v>E3</v>
      </c>
      <c r="E41" t="str">
        <f>IFERROR(INDEX('TSO500 Script'!$BW$2:$BW$97,MATCH(B41,'TSO500 Script'!$BT$2:$BT$97,0)),"")</f>
        <v>i7_UDP0117</v>
      </c>
      <c r="F41" t="str">
        <f>IFERROR(INDEX(Index_sequences[i7 Bases for Sample Sheet],MATCH(E41,Index_sequences[i7 Index Name],0)),"")</f>
        <v>CCGTGACCGA</v>
      </c>
      <c r="G41" s="51" t="str">
        <f>IFERROR(INDEX('TSO500 Script'!$BY$2:$BY$97,MATCH(B41,'TSO500 Script'!$BT$2:$BT$97,0)),"")</f>
        <v>i5_UDP0117</v>
      </c>
      <c r="H41" t="str">
        <f>IFERROR(IF('TSO500 Booking'!$A$108="v2",INDEX(Index_sequences[i5 Bases for Sample Sheet NovaSeq 6000 with v1.0 reagent kits, MiSeq, HiSeq 2000/2500, NextSeq 2000 (Sample Sheet v2)],MATCH(G41,Index_sequences[i5 Index Name],0)),IF('TSO500 Booking'!$A$108="v1",INDEX(Index_sequences[i5 Bases for Sample Sheet iSeq, NovaSeq 6000 with v1.5 reagent kits, MiniSeq, NextSeq 500/550, HiSeq 3000/4000/X, NextSeq 2000 (Sample Sheet v1)],MATCH(G41,Index_sequences[i5 Index Name],0)),"")),"")</f>
        <v>CAACGTTCGG</v>
      </c>
      <c r="I41" s="51"/>
      <c r="J41" s="51" t="str">
        <f t="shared" si="0"/>
        <v>TSO500</v>
      </c>
    </row>
    <row r="42" spans="1:10" x14ac:dyDescent="0.25">
      <c r="A42">
        <f t="shared" si="1"/>
        <v>22</v>
      </c>
      <c r="B42" s="51" t="str">
        <f>IFERROR(INDEX('TSO500 Script'!$BT$2:$BT$97,MATCH('TSO500 Script'!C23,'TSO500 Script'!$C$2:$C$97,0)),"")</f>
        <v>KS_B2304027-002</v>
      </c>
      <c r="C42" s="51" t="str">
        <f>IFERROR(INDEX('TSO500 Booking'!$I$9:$I$104,MATCH('TSO500 Script'!C23,'TSO500 Booking'!$J$9:$J$104,0)),"")</f>
        <v>PL2302737-02-01/F03</v>
      </c>
      <c r="D42" s="51" t="str">
        <f>IF(B42="","",INDEX('TSO500 Script'!$G$2:$G$97,MATCH('TSO500 Script'!C23,'TSO500 Script'!$C$2:$C$97,0)))</f>
        <v>F3</v>
      </c>
      <c r="E42" t="str">
        <f>IFERROR(INDEX('TSO500 Script'!$BW$2:$BW$97,MATCH(B42,'TSO500 Script'!$BT$2:$BT$97,0)),"")</f>
        <v>i7_UDP0118</v>
      </c>
      <c r="F42" t="str">
        <f>IFERROR(INDEX(Index_sequences[i7 Bases for Sample Sheet],MATCH(E42,Index_sequences[i7 Index Name],0)),"")</f>
        <v>ATACTTGTTC</v>
      </c>
      <c r="G42" s="51" t="str">
        <f>IFERROR(INDEX('TSO500 Script'!$BY$2:$BY$97,MATCH(B42,'TSO500 Script'!$BT$2:$BT$97,0)),"")</f>
        <v>i5_UDP0118</v>
      </c>
      <c r="H42" t="str">
        <f>IFERROR(IF('TSO500 Booking'!$A$108="v2",INDEX(Index_sequences[i5 Bases for Sample Sheet NovaSeq 6000 with v1.0 reagent kits, MiSeq, HiSeq 2000/2500, NextSeq 2000 (Sample Sheet v2)],MATCH(G42,Index_sequences[i5 Index Name],0)),IF('TSO500 Booking'!$A$108="v1",INDEX(Index_sequences[i5 Bases for Sample Sheet iSeq, NovaSeq 6000 with v1.5 reagent kits, MiniSeq, NextSeq 500/550, HiSeq 3000/4000/X, NextSeq 2000 (Sample Sheet v1)],MATCH(G42,Index_sequences[i5 Index Name],0)),"")),"")</f>
        <v>TCGGCGGTTA</v>
      </c>
      <c r="I42" s="51"/>
      <c r="J42" s="51" t="str">
        <f t="shared" si="0"/>
        <v>TSO500</v>
      </c>
    </row>
    <row r="43" spans="1:10" x14ac:dyDescent="0.25">
      <c r="A43">
        <f t="shared" si="1"/>
        <v>23</v>
      </c>
      <c r="B43" s="51" t="str">
        <f>IFERROR(INDEX('TSO500 Script'!$BT$2:$BT$97,MATCH('TSO500 Script'!C24,'TSO500 Script'!$C$2:$C$97,0)),"")</f>
        <v>EG_B2304031-005</v>
      </c>
      <c r="C43" s="51" t="str">
        <f>IFERROR(INDEX('TSO500 Booking'!$I$9:$I$104,MATCH('TSO500 Script'!C24,'TSO500 Booking'!$J$9:$J$104,0)),"")</f>
        <v>PL2302737-02-01/G03</v>
      </c>
      <c r="D43" s="51" t="str">
        <f>IF(B43="","",INDEX('TSO500 Script'!$G$2:$G$97,MATCH('TSO500 Script'!C24,'TSO500 Script'!$C$2:$C$97,0)))</f>
        <v>G3</v>
      </c>
      <c r="E43" t="str">
        <f>IFERROR(INDEX('TSO500 Script'!$BW$2:$BW$97,MATCH(B43,'TSO500 Script'!$BT$2:$BT$97,0)),"")</f>
        <v>i7_UDP0119</v>
      </c>
      <c r="F43" t="str">
        <f>IFERROR(INDEX(Index_sequences[i7 Bases for Sample Sheet],MATCH(E43,Index_sequences[i7 Index Name],0)),"")</f>
        <v>TCCGCCAATT</v>
      </c>
      <c r="G43" s="51" t="str">
        <f>IFERROR(INDEX('TSO500 Script'!$BY$2:$BY$97,MATCH(B43,'TSO500 Script'!$BT$2:$BT$97,0)),"")</f>
        <v>i5_UDP0119</v>
      </c>
      <c r="H43" t="str">
        <f>IFERROR(IF('TSO500 Booking'!$A$108="v2",INDEX(Index_sequences[i5 Bases for Sample Sheet NovaSeq 6000 with v1.0 reagent kits, MiSeq, HiSeq 2000/2500, NextSeq 2000 (Sample Sheet v2)],MATCH(G43,Index_sequences[i5 Index Name],0)),IF('TSO500 Booking'!$A$108="v1",INDEX(Index_sequences[i5 Bases for Sample Sheet iSeq, NovaSeq 6000 with v1.5 reagent kits, MiniSeq, NextSeq 500/550, HiSeq 3000/4000/X, NextSeq 2000 (Sample Sheet v1)],MATCH(G43,Index_sequences[i5 Index Name],0)),"")),"")</f>
        <v>CAGCACGGAG</v>
      </c>
      <c r="I43" s="51"/>
      <c r="J43" s="51" t="str">
        <f t="shared" si="0"/>
        <v>TSO500</v>
      </c>
    </row>
    <row r="44" spans="1:10" x14ac:dyDescent="0.25">
      <c r="A44">
        <f t="shared" si="1"/>
        <v>24</v>
      </c>
      <c r="B44" s="51" t="str">
        <f>IFERROR(INDEX('TSO500 Script'!$BT$2:$BT$97,MATCH('TSO500 Script'!C25,'TSO500 Script'!$C$2:$C$97,0)),"")</f>
        <v>GL_B2304065-002</v>
      </c>
      <c r="C44" s="51" t="str">
        <f>IFERROR(INDEX('TSO500 Booking'!$I$9:$I$104,MATCH('TSO500 Script'!C25,'TSO500 Booking'!$J$9:$J$104,0)),"")</f>
        <v>PL2302737-02-01/H03</v>
      </c>
      <c r="D44" s="51" t="str">
        <f>IF(B44="","",INDEX('TSO500 Script'!$G$2:$G$97,MATCH('TSO500 Script'!C25,'TSO500 Script'!$C$2:$C$97,0)))</f>
        <v>H3</v>
      </c>
      <c r="E44" t="str">
        <f>IFERROR(INDEX('TSO500 Script'!$BW$2:$BW$97,MATCH(B44,'TSO500 Script'!$BT$2:$BT$97,0)),"")</f>
        <v>i7_UDP0120</v>
      </c>
      <c r="F44" t="str">
        <f>IFERROR(INDEX(Index_sequences[i7 Bases for Sample Sheet],MATCH(E44,Index_sequences[i7 Index Name],0)),"")</f>
        <v>AGGACAGGCC</v>
      </c>
      <c r="G44" s="51" t="str">
        <f>IFERROR(INDEX('TSO500 Script'!$BY$2:$BY$97,MATCH(B44,'TSO500 Script'!$BT$2:$BT$97,0)),"")</f>
        <v>i5_UDP0120</v>
      </c>
      <c r="H44" t="str">
        <f>IFERROR(IF('TSO500 Booking'!$A$108="v2",INDEX(Index_sequences[i5 Bases for Sample Sheet NovaSeq 6000 with v1.0 reagent kits, MiSeq, HiSeq 2000/2500, NextSeq 2000 (Sample Sheet v2)],MATCH(G44,Index_sequences[i5 Index Name],0)),IF('TSO500 Booking'!$A$108="v1",INDEX(Index_sequences[i5 Bases for Sample Sheet iSeq, NovaSeq 6000 with v1.5 reagent kits, MiniSeq, NextSeq 500/550, HiSeq 3000/4000/X, NextSeq 2000 (Sample Sheet v1)],MATCH(G44,Index_sequences[i5 Index Name],0)),"")),"")</f>
        <v>AGCTGGAATG</v>
      </c>
      <c r="I44" s="51"/>
      <c r="J44" s="51" t="str">
        <f t="shared" si="0"/>
        <v>TSO500</v>
      </c>
    </row>
    <row r="45" spans="1:10" x14ac:dyDescent="0.25">
      <c r="A45">
        <f t="shared" si="1"/>
        <v>25</v>
      </c>
      <c r="B45" s="51" t="str">
        <f>IFERROR(INDEX('TSO500 Script'!$BT$2:$BT$97,MATCH('TSO500 Script'!C26,'TSO500 Script'!$C$2:$C$97,0)),"")</f>
        <v>JF_B2304073-002</v>
      </c>
      <c r="C45" s="51" t="str">
        <f>IFERROR(INDEX('TSO500 Booking'!$I$9:$I$104,MATCH('TSO500 Script'!C26,'TSO500 Booking'!$J$9:$J$104,0)),"")</f>
        <v>PL2302737-02-01/A04</v>
      </c>
      <c r="D45" s="51" t="str">
        <f>IF(B45="","",INDEX('TSO500 Script'!$G$2:$G$97,MATCH('TSO500 Script'!C26,'TSO500 Script'!$C$2:$C$97,0)))</f>
        <v>A4</v>
      </c>
      <c r="E45" t="str">
        <f>IFERROR(INDEX('TSO500 Script'!$BW$2:$BW$97,MATCH(B45,'TSO500 Script'!$BT$2:$BT$97,0)),"")</f>
        <v>i7_UDP0121</v>
      </c>
      <c r="F45" t="str">
        <f>IFERROR(INDEX(Index_sequences[i7 Bases for Sample Sheet],MATCH(E45,Index_sequences[i7 Index Name],0)),"")</f>
        <v>AGAGAACCTA</v>
      </c>
      <c r="G45" s="51" t="str">
        <f>IFERROR(INDEX('TSO500 Script'!$BY$2:$BY$97,MATCH(B45,'TSO500 Script'!$BT$2:$BT$97,0)),"")</f>
        <v>i5_UDP0121</v>
      </c>
      <c r="H45" t="str">
        <f>IFERROR(IF('TSO500 Booking'!$A$108="v2",INDEX(Index_sequences[i5 Bases for Sample Sheet NovaSeq 6000 with v1.0 reagent kits, MiSeq, HiSeq 2000/2500, NextSeq 2000 (Sample Sheet v2)],MATCH(G45,Index_sequences[i5 Index Name],0)),IF('TSO500 Booking'!$A$108="v1",INDEX(Index_sequences[i5 Bases for Sample Sheet iSeq, NovaSeq 6000 with v1.5 reagent kits, MiniSeq, NextSeq 500/550, HiSeq 3000/4000/X, NextSeq 2000 (Sample Sheet v1)],MATCH(G45,Index_sequences[i5 Index Name],0)),"")),"")</f>
        <v>TAGCATAACC</v>
      </c>
      <c r="I45" s="51"/>
      <c r="J45" s="51" t="str">
        <f t="shared" si="0"/>
        <v>TSO500</v>
      </c>
    </row>
    <row r="46" spans="1:10" x14ac:dyDescent="0.25">
      <c r="A46">
        <f t="shared" si="1"/>
        <v>26</v>
      </c>
      <c r="B46" s="51" t="str">
        <f>IFERROR(INDEX('TSO500 Script'!$BT$2:$BT$97,MATCH('TSO500 Script'!C27,'TSO500 Script'!$C$2:$C$97,0)),"")</f>
        <v>GH_B2304127-003</v>
      </c>
      <c r="C46" s="51" t="str">
        <f>IFERROR(INDEX('TSO500 Booking'!$I$9:$I$104,MATCH('TSO500 Script'!C27,'TSO500 Booking'!$J$9:$J$104,0)),"")</f>
        <v>PL2302737-02-01/B04</v>
      </c>
      <c r="D46" s="51" t="str">
        <f>IF(B46="","",INDEX('TSO500 Script'!$G$2:$G$97,MATCH('TSO500 Script'!C27,'TSO500 Script'!$C$2:$C$97,0)))</f>
        <v>B4</v>
      </c>
      <c r="E46" t="str">
        <f>IFERROR(INDEX('TSO500 Script'!$BW$2:$BW$97,MATCH(B46,'TSO500 Script'!$BT$2:$BT$97,0)),"")</f>
        <v>i7_UDP0122</v>
      </c>
      <c r="F46" t="str">
        <f>IFERROR(INDEX(Index_sequences[i7 Bases for Sample Sheet],MATCH(E46,Index_sequences[i7 Index Name],0)),"")</f>
        <v>GATATTGTGT</v>
      </c>
      <c r="G46" s="51" t="str">
        <f>IFERROR(INDEX('TSO500 Script'!$BY$2:$BY$97,MATCH(B46,'TSO500 Script'!$BT$2:$BT$97,0)),"")</f>
        <v>i5_UDP0122</v>
      </c>
      <c r="H46" t="str">
        <f>IFERROR(IF('TSO500 Booking'!$A$108="v2",INDEX(Index_sequences[i5 Bases for Sample Sheet NovaSeq 6000 with v1.0 reagent kits, MiSeq, HiSeq 2000/2500, NextSeq 2000 (Sample Sheet v2)],MATCH(G46,Index_sequences[i5 Index Name],0)),IF('TSO500 Booking'!$A$108="v1",INDEX(Index_sequences[i5 Bases for Sample Sheet iSeq, NovaSeq 6000 with v1.5 reagent kits, MiniSeq, NextSeq 500/550, HiSeq 3000/4000/X, NextSeq 2000 (Sample Sheet v1)],MATCH(G46,Index_sequences[i5 Index Name],0)),"")),"")</f>
        <v>ACCGTGTGGT</v>
      </c>
      <c r="I46" s="51"/>
      <c r="J46" s="51" t="str">
        <f t="shared" si="0"/>
        <v>TSO500</v>
      </c>
    </row>
    <row r="47" spans="1:10" x14ac:dyDescent="0.25">
      <c r="A47">
        <f t="shared" si="1"/>
        <v>27</v>
      </c>
      <c r="B47" s="51" t="str">
        <f>IFERROR(INDEX('TSO500 Script'!$BT$2:$BT$97,MATCH('TSO500 Script'!C28,'TSO500 Script'!$C$2:$C$97,0)),"")</f>
        <v>TD_B2304136-002</v>
      </c>
      <c r="C47" s="51" t="str">
        <f>IFERROR(INDEX('TSO500 Booking'!$I$9:$I$104,MATCH('TSO500 Script'!C28,'TSO500 Booking'!$J$9:$J$104,0)),"")</f>
        <v>PL2302737-02-01/C04</v>
      </c>
      <c r="D47" s="51" t="str">
        <f>IF(B47="","",INDEX('TSO500 Script'!$G$2:$G$97,MATCH('TSO500 Script'!C28,'TSO500 Script'!$C$2:$C$97,0)))</f>
        <v>C4</v>
      </c>
      <c r="E47" t="str">
        <f>IFERROR(INDEX('TSO500 Script'!$BW$2:$BW$97,MATCH(B47,'TSO500 Script'!$BT$2:$BT$97,0)),"")</f>
        <v>i7_UDP0123</v>
      </c>
      <c r="F47" t="str">
        <f>IFERROR(INDEX(Index_sequences[i7 Bases for Sample Sheet],MATCH(E47,Index_sequences[i7 Index Name],0)),"")</f>
        <v>CGTACAGGAA</v>
      </c>
      <c r="G47" s="51" t="str">
        <f>IFERROR(INDEX('TSO500 Script'!$BY$2:$BY$97,MATCH(B47,'TSO500 Script'!$BT$2:$BT$97,0)),"")</f>
        <v>i5_UDP0123</v>
      </c>
      <c r="H47" t="str">
        <f>IFERROR(IF('TSO500 Booking'!$A$108="v2",INDEX(Index_sequences[i5 Bases for Sample Sheet NovaSeq 6000 with v1.0 reagent kits, MiSeq, HiSeq 2000/2500, NextSeq 2000 (Sample Sheet v2)],MATCH(G47,Index_sequences[i5 Index Name],0)),IF('TSO500 Booking'!$A$108="v1",INDEX(Index_sequences[i5 Bases for Sample Sheet iSeq, NovaSeq 6000 with v1.5 reagent kits, MiniSeq, NextSeq 500/550, HiSeq 3000/4000/X, NextSeq 2000 (Sample Sheet v1)],MATCH(G47,Index_sequences[i5 Index Name],0)),"")),"")</f>
        <v>AGAGAACCTA</v>
      </c>
      <c r="I47" s="51"/>
      <c r="J47" s="51" t="str">
        <f t="shared" si="0"/>
        <v>TSO500</v>
      </c>
    </row>
    <row r="48" spans="1:10" x14ac:dyDescent="0.25">
      <c r="A48">
        <f t="shared" si="1"/>
        <v>28</v>
      </c>
      <c r="B48" s="51" t="str">
        <f>IFERROR(INDEX('TSO500 Script'!$BT$2:$BT$97,MATCH('TSO500 Script'!C29,'TSO500 Script'!$C$2:$C$97,0)),"")</f>
        <v>RM_B2304253-003</v>
      </c>
      <c r="C48" s="51" t="str">
        <f>IFERROR(INDEX('TSO500 Booking'!$I$9:$I$104,MATCH('TSO500 Script'!C29,'TSO500 Booking'!$J$9:$J$104,0)),"")</f>
        <v>PL2302737-02-01/D04</v>
      </c>
      <c r="D48" s="51" t="str">
        <f>IF(B48="","",INDEX('TSO500 Script'!$G$2:$G$97,MATCH('TSO500 Script'!C29,'TSO500 Script'!$C$2:$C$97,0)))</f>
        <v>D4</v>
      </c>
      <c r="E48" t="str">
        <f>IFERROR(INDEX('TSO500 Script'!$BW$2:$BW$97,MATCH(B48,'TSO500 Script'!$BT$2:$BT$97,0)),"")</f>
        <v>i7_UDP0124</v>
      </c>
      <c r="F48" t="str">
        <f>IFERROR(INDEX(Index_sequences[i7 Bases for Sample Sheet],MATCH(E48,Index_sequences[i7 Index Name],0)),"")</f>
        <v>CTGCGTTACC</v>
      </c>
      <c r="G48" s="51" t="str">
        <f>IFERROR(INDEX('TSO500 Script'!$BY$2:$BY$97,MATCH(B48,'TSO500 Script'!$BT$2:$BT$97,0)),"")</f>
        <v>i5_UDP0124</v>
      </c>
      <c r="H48" t="str">
        <f>IFERROR(IF('TSO500 Booking'!$A$108="v2",INDEX(Index_sequences[i5 Bases for Sample Sheet NovaSeq 6000 with v1.0 reagent kits, MiSeq, HiSeq 2000/2500, NextSeq 2000 (Sample Sheet v2)],MATCH(G48,Index_sequences[i5 Index Name],0)),IF('TSO500 Booking'!$A$108="v1",INDEX(Index_sequences[i5 Bases for Sample Sheet iSeq, NovaSeq 6000 with v1.5 reagent kits, MiniSeq, NextSeq 500/550, HiSeq 3000/4000/X, NextSeq 2000 (Sample Sheet v1)],MATCH(G48,Index_sequences[i5 Index Name],0)),"")),"")</f>
        <v>TCGAGCCATA</v>
      </c>
      <c r="I48" s="51"/>
      <c r="J48" s="51" t="str">
        <f t="shared" si="0"/>
        <v>TSO500</v>
      </c>
    </row>
    <row r="49" spans="1:10" x14ac:dyDescent="0.25">
      <c r="A49">
        <f t="shared" si="1"/>
        <v>29</v>
      </c>
      <c r="B49" s="51" t="str">
        <f>IFERROR(INDEX('TSO500 Script'!$BT$2:$BT$97,MATCH('TSO500 Script'!C30,'TSO500 Script'!$C$2:$C$97,0)),"")</f>
        <v>RM_B2304260-003</v>
      </c>
      <c r="C49" s="51" t="str">
        <f>IFERROR(INDEX('TSO500 Booking'!$I$9:$I$104,MATCH('TSO500 Script'!C30,'TSO500 Booking'!$J$9:$J$104,0)),"")</f>
        <v>PL2302737-02-01/E04</v>
      </c>
      <c r="D49" s="51" t="str">
        <f>IF(B49="","",INDEX('TSO500 Script'!$G$2:$G$97,MATCH('TSO500 Script'!C30,'TSO500 Script'!$C$2:$C$97,0)))</f>
        <v>E4</v>
      </c>
      <c r="E49" t="str">
        <f>IFERROR(INDEX('TSO500 Script'!$BW$2:$BW$97,MATCH(B49,'TSO500 Script'!$BT$2:$BT$97,0)),"")</f>
        <v>i7_UDP0125</v>
      </c>
      <c r="F49" t="str">
        <f>IFERROR(INDEX(Index_sequences[i7 Bases for Sample Sheet],MATCH(E49,Index_sequences[i7 Index Name],0)),"")</f>
        <v>AGGCCGTGGA</v>
      </c>
      <c r="G49" s="51" t="str">
        <f>IFERROR(INDEX('TSO500 Script'!$BY$2:$BY$97,MATCH(B49,'TSO500 Script'!$BT$2:$BT$97,0)),"")</f>
        <v>i5_UDP0125</v>
      </c>
      <c r="H49" t="str">
        <f>IFERROR(IF('TSO500 Booking'!$A$108="v2",INDEX(Index_sequences[i5 Bases for Sample Sheet NovaSeq 6000 with v1.0 reagent kits, MiSeq, HiSeq 2000/2500, NextSeq 2000 (Sample Sheet v2)],MATCH(G49,Index_sequences[i5 Index Name],0)),IF('TSO500 Booking'!$A$108="v1",INDEX(Index_sequences[i5 Bases for Sample Sheet iSeq, NovaSeq 6000 with v1.5 reagent kits, MiniSeq, NextSeq 500/550, HiSeq 3000/4000/X, NextSeq 2000 (Sample Sheet v1)],MATCH(G49,Index_sequences[i5 Index Name],0)),"")),"")</f>
        <v>AACGCACGAG</v>
      </c>
      <c r="I49" s="51"/>
      <c r="J49" s="51" t="str">
        <f t="shared" si="0"/>
        <v>TSO500</v>
      </c>
    </row>
    <row r="50" spans="1:10" x14ac:dyDescent="0.25">
      <c r="A50">
        <f t="shared" si="1"/>
        <v>30</v>
      </c>
      <c r="B50" s="51" t="str">
        <f>IFERROR(INDEX('TSO500 Script'!$BT$2:$BT$97,MATCH('TSO500 Script'!C31,'TSO500 Script'!$C$2:$C$97,0)),"")</f>
        <v>PB_B2304327-003</v>
      </c>
      <c r="C50" s="51" t="str">
        <f>IFERROR(INDEX('TSO500 Booking'!$I$9:$I$104,MATCH('TSO500 Script'!C31,'TSO500 Booking'!$J$9:$J$104,0)),"")</f>
        <v>PL2302737-02-01/F04</v>
      </c>
      <c r="D50" s="51" t="str">
        <f>IF(B50="","",INDEX('TSO500 Script'!$G$2:$G$97,MATCH('TSO500 Script'!C31,'TSO500 Script'!$C$2:$C$97,0)))</f>
        <v>F4</v>
      </c>
      <c r="E50" t="str">
        <f>IFERROR(INDEX('TSO500 Script'!$BW$2:$BW$97,MATCH(B50,'TSO500 Script'!$BT$2:$BT$97,0)),"")</f>
        <v>i7_UDP0126</v>
      </c>
      <c r="F50" t="str">
        <f>IFERROR(INDEX(Index_sequences[i7 Bases for Sample Sheet],MATCH(E50,Index_sequences[i7 Index Name],0)),"")</f>
        <v>AGGAGGTATC</v>
      </c>
      <c r="G50" s="51" t="str">
        <f>IFERROR(INDEX('TSO500 Script'!$BY$2:$BY$97,MATCH(B50,'TSO500 Script'!$BT$2:$BT$97,0)),"")</f>
        <v>i5_UDP0126</v>
      </c>
      <c r="H50" t="str">
        <f>IFERROR(IF('TSO500 Booking'!$A$108="v2",INDEX(Index_sequences[i5 Bases for Sample Sheet NovaSeq 6000 with v1.0 reagent kits, MiSeq, HiSeq 2000/2500, NextSeq 2000 (Sample Sheet v2)],MATCH(G50,Index_sequences[i5 Index Name],0)),IF('TSO500 Booking'!$A$108="v1",INDEX(Index_sequences[i5 Bases for Sample Sheet iSeq, NovaSeq 6000 with v1.5 reagent kits, MiniSeq, NextSeq 500/550, HiSeq 3000/4000/X, NextSeq 2000 (Sample Sheet v1)],MATCH(G50,Index_sequences[i5 Index Name],0)),"")),"")</f>
        <v>TGCCAACTGG</v>
      </c>
      <c r="I50" s="51"/>
      <c r="J50" s="51" t="str">
        <f t="shared" si="0"/>
        <v>TSO500</v>
      </c>
    </row>
    <row r="51" spans="1:10" x14ac:dyDescent="0.25">
      <c r="A51">
        <f t="shared" si="1"/>
        <v>31</v>
      </c>
      <c r="B51" s="51" t="str">
        <f>IFERROR(INDEX('TSO500 Script'!$BT$2:$BT$97,MATCH('TSO500 Script'!C32,'TSO500 Script'!$C$2:$C$97,0)),"")</f>
        <v>RM_B2304761-003</v>
      </c>
      <c r="C51" s="51" t="str">
        <f>IFERROR(INDEX('TSO500 Booking'!$I$9:$I$104,MATCH('TSO500 Script'!C32,'TSO500 Booking'!$J$9:$J$104,0)),"")</f>
        <v>PL2302737-02-01/G04</v>
      </c>
      <c r="D51" s="51" t="str">
        <f>IF(B51="","",INDEX('TSO500 Script'!$G$2:$G$97,MATCH('TSO500 Script'!C32,'TSO500 Script'!$C$2:$C$97,0)))</f>
        <v>G4</v>
      </c>
      <c r="E51" t="str">
        <f>IFERROR(INDEX('TSO500 Script'!$BW$2:$BW$97,MATCH(B51,'TSO500 Script'!$BT$2:$BT$97,0)),"")</f>
        <v>i7_UDP0127</v>
      </c>
      <c r="F51" t="str">
        <f>IFERROR(INDEX(Index_sequences[i7 Bases for Sample Sheet],MATCH(E51,Index_sequences[i7 Index Name],0)),"")</f>
        <v>GCTGACGTTG</v>
      </c>
      <c r="G51" s="51" t="str">
        <f>IFERROR(INDEX('TSO500 Script'!$BY$2:$BY$97,MATCH(B51,'TSO500 Script'!$BT$2:$BT$97,0)),"")</f>
        <v>i5_UDP0127</v>
      </c>
      <c r="H51" t="str">
        <f>IFERROR(IF('TSO500 Booking'!$A$108="v2",INDEX(Index_sequences[i5 Bases for Sample Sheet NovaSeq 6000 with v1.0 reagent kits, MiSeq, HiSeq 2000/2500, NextSeq 2000 (Sample Sheet v2)],MATCH(G51,Index_sequences[i5 Index Name],0)),IF('TSO500 Booking'!$A$108="v1",INDEX(Index_sequences[i5 Bases for Sample Sheet iSeq, NovaSeq 6000 with v1.5 reagent kits, MiniSeq, NextSeq 500/550, HiSeq 3000/4000/X, NextSeq 2000 (Sample Sheet v1)],MATCH(G51,Index_sequences[i5 Index Name],0)),"")),"")</f>
        <v>AATGCGAACA</v>
      </c>
      <c r="I51" s="51"/>
      <c r="J51" s="51" t="str">
        <f t="shared" si="0"/>
        <v>TSO500</v>
      </c>
    </row>
    <row r="52" spans="1:10" x14ac:dyDescent="0.25">
      <c r="A52">
        <f t="shared" si="1"/>
        <v>32</v>
      </c>
      <c r="B52" s="51" t="str">
        <f>IFERROR(INDEX('TSO500 Script'!$BT$2:$BT$97,MATCH('TSO500 Script'!C33,'TSO500 Script'!$C$2:$C$97,0)),"")</f>
        <v>SS_B2304844-003</v>
      </c>
      <c r="C52" s="51" t="str">
        <f>IFERROR(INDEX('TSO500 Booking'!$I$9:$I$104,MATCH('TSO500 Script'!C33,'TSO500 Booking'!$J$9:$J$104,0)),"")</f>
        <v>PL2302737-02-01/H04</v>
      </c>
      <c r="D52" s="51" t="str">
        <f>IF(B52="","",INDEX('TSO500 Script'!$G$2:$G$97,MATCH('TSO500 Script'!C33,'TSO500 Script'!$C$2:$C$97,0)))</f>
        <v>H4</v>
      </c>
      <c r="E52" t="str">
        <f>IFERROR(INDEX('TSO500 Script'!$BW$2:$BW$97,MATCH(B52,'TSO500 Script'!$BT$2:$BT$97,0)),"")</f>
        <v>i7_UDP0128</v>
      </c>
      <c r="F52" t="str">
        <f>IFERROR(INDEX(Index_sequences[i7 Bases for Sample Sheet],MATCH(E52,Index_sequences[i7 Index Name],0)),"")</f>
        <v>CTAATAACCG</v>
      </c>
      <c r="G52" s="51" t="str">
        <f>IFERROR(INDEX('TSO500 Script'!$BY$2:$BY$97,MATCH(B52,'TSO500 Script'!$BT$2:$BT$97,0)),"")</f>
        <v>i5_UDP0128</v>
      </c>
      <c r="H52" t="str">
        <f>IFERROR(IF('TSO500 Booking'!$A$108="v2",INDEX(Index_sequences[i5 Bases for Sample Sheet NovaSeq 6000 with v1.0 reagent kits, MiSeq, HiSeq 2000/2500, NextSeq 2000 (Sample Sheet v2)],MATCH(G52,Index_sequences[i5 Index Name],0)),IF('TSO500 Booking'!$A$108="v1",INDEX(Index_sequences[i5 Bases for Sample Sheet iSeq, NovaSeq 6000 with v1.5 reagent kits, MiniSeq, NextSeq 500/550, HiSeq 3000/4000/X, NextSeq 2000 (Sample Sheet v1)],MATCH(G52,Index_sequences[i5 Index Name],0)),"")),"")</f>
        <v>CGATGCGGTT</v>
      </c>
      <c r="I52" s="51"/>
      <c r="J52" s="51" t="str">
        <f t="shared" si="0"/>
        <v>TSO500</v>
      </c>
    </row>
    <row r="53" spans="1:10" x14ac:dyDescent="0.25">
      <c r="A53">
        <f t="shared" si="1"/>
        <v>33</v>
      </c>
      <c r="B53" s="51" t="str">
        <f>IFERROR(INDEX('TSO500 Script'!$BT$2:$BT$97,MATCH('TSO500 Script'!C34,'TSO500 Script'!$C$2:$C$97,0)),"")</f>
        <v>EM_B2227181-003</v>
      </c>
      <c r="C53" s="51" t="str">
        <f>IFERROR(INDEX('TSO500 Booking'!$I$9:$I$104,MATCH('TSO500 Script'!C34,'TSO500 Booking'!$J$9:$J$104,0)),"")</f>
        <v>PL2302738-02-01/A05</v>
      </c>
      <c r="D53" s="51" t="str">
        <f>IF(B53="","",INDEX('TSO500 Script'!$G$2:$G$97,MATCH('TSO500 Script'!C34,'TSO500 Script'!$C$2:$C$97,0)))</f>
        <v>A5</v>
      </c>
      <c r="E53" t="str">
        <f>IFERROR(INDEX('TSO500 Script'!$BW$2:$BW$97,MATCH(B53,'TSO500 Script'!$BT$2:$BT$97,0)),"")</f>
        <v>i7_UDP0129</v>
      </c>
      <c r="F53" t="str">
        <f>IFERROR(INDEX(Index_sequences[i7 Bases for Sample Sheet],MATCH(E53,Index_sequences[i7 Index Name],0)),"")</f>
        <v>TCTAGGCGCG</v>
      </c>
      <c r="G53" s="51" t="str">
        <f>IFERROR(INDEX('TSO500 Script'!$BY$2:$BY$97,MATCH(B53,'TSO500 Script'!$BT$2:$BT$97,0)),"")</f>
        <v>i5_UDP0129</v>
      </c>
      <c r="H53" t="str">
        <f>IFERROR(IF('TSO500 Booking'!$A$108="v2",INDEX(Index_sequences[i5 Bases for Sample Sheet NovaSeq 6000 with v1.0 reagent kits, MiSeq, HiSeq 2000/2500, NextSeq 2000 (Sample Sheet v2)],MATCH(G53,Index_sequences[i5 Index Name],0)),IF('TSO500 Booking'!$A$108="v1",INDEX(Index_sequences[i5 Bases for Sample Sheet iSeq, NovaSeq 6000 with v1.5 reagent kits, MiniSeq, NextSeq 500/550, HiSeq 3000/4000/X, NextSeq 2000 (Sample Sheet v1)],MATCH(G53,Index_sequences[i5 Index Name],0)),"")),"")</f>
        <v>TTAACCTTCG</v>
      </c>
      <c r="I53" s="51"/>
      <c r="J53" s="51" t="str">
        <f t="shared" si="0"/>
        <v>TSO500</v>
      </c>
    </row>
    <row r="54" spans="1:10" x14ac:dyDescent="0.25">
      <c r="A54">
        <f t="shared" si="1"/>
        <v>34</v>
      </c>
      <c r="B54" s="51" t="str">
        <f>IFERROR(INDEX('TSO500 Script'!$BT$2:$BT$97,MATCH('TSO500 Script'!C35,'TSO500 Script'!$C$2:$C$97,0)),"")</f>
        <v>CB_B2300179-003</v>
      </c>
      <c r="C54" s="51" t="str">
        <f>IFERROR(INDEX('TSO500 Booking'!$I$9:$I$104,MATCH('TSO500 Script'!C35,'TSO500 Booking'!$J$9:$J$104,0)),"")</f>
        <v>PL2302738-02-01/B05</v>
      </c>
      <c r="D54" s="51" t="str">
        <f>IF(B54="","",INDEX('TSO500 Script'!$G$2:$G$97,MATCH('TSO500 Script'!C35,'TSO500 Script'!$C$2:$C$97,0)))</f>
        <v>B5</v>
      </c>
      <c r="E54" t="str">
        <f>IFERROR(INDEX('TSO500 Script'!$BW$2:$BW$97,MATCH(B54,'TSO500 Script'!$BT$2:$BT$97,0)),"")</f>
        <v>i7_UDP0130</v>
      </c>
      <c r="F54" t="str">
        <f>IFERROR(INDEX(Index_sequences[i7 Bases for Sample Sheet],MATCH(E54,Index_sequences[i7 Index Name],0)),"")</f>
        <v>ATAGCCAAGA</v>
      </c>
      <c r="G54" s="51" t="str">
        <f>IFERROR(INDEX('TSO500 Script'!$BY$2:$BY$97,MATCH(B54,'TSO500 Script'!$BT$2:$BT$97,0)),"")</f>
        <v>i5_UDP0130</v>
      </c>
      <c r="H54" t="str">
        <f>IFERROR(IF('TSO500 Booking'!$A$108="v2",INDEX(Index_sequences[i5 Bases for Sample Sheet NovaSeq 6000 with v1.0 reagent kits, MiSeq, HiSeq 2000/2500, NextSeq 2000 (Sample Sheet v2)],MATCH(G54,Index_sequences[i5 Index Name],0)),IF('TSO500 Booking'!$A$108="v1",INDEX(Index_sequences[i5 Bases for Sample Sheet iSeq, NovaSeq 6000 with v1.5 reagent kits, MiniSeq, NextSeq 500/550, HiSeq 3000/4000/X, NextSeq 2000 (Sample Sheet v1)],MATCH(G54,Index_sequences[i5 Index Name],0)),"")),"")</f>
        <v>CAGTGGCACT</v>
      </c>
      <c r="I54" s="51"/>
      <c r="J54" s="51" t="str">
        <f t="shared" si="0"/>
        <v>TSO500</v>
      </c>
    </row>
    <row r="55" spans="1:10" x14ac:dyDescent="0.25">
      <c r="A55">
        <f t="shared" si="1"/>
        <v>35</v>
      </c>
      <c r="B55" s="51" t="str">
        <f>IFERROR(INDEX('TSO500 Script'!$BT$2:$BT$97,MATCH('TSO500 Script'!C36,'TSO500 Script'!$C$2:$C$97,0)),"")</f>
        <v>AN_B2300910-003</v>
      </c>
      <c r="C55" s="51" t="str">
        <f>IFERROR(INDEX('TSO500 Booking'!$I$9:$I$104,MATCH('TSO500 Script'!C36,'TSO500 Booking'!$J$9:$J$104,0)),"")</f>
        <v>PL2302738-02-01/C05</v>
      </c>
      <c r="D55" s="51" t="str">
        <f>IF(B55="","",INDEX('TSO500 Script'!$G$2:$G$97,MATCH('TSO500 Script'!C36,'TSO500 Script'!$C$2:$C$97,0)))</f>
        <v>C5</v>
      </c>
      <c r="E55" t="str">
        <f>IFERROR(INDEX('TSO500 Script'!$BW$2:$BW$97,MATCH(B55,'TSO500 Script'!$BT$2:$BT$97,0)),"")</f>
        <v>i7_UDP0131</v>
      </c>
      <c r="F55" t="str">
        <f>IFERROR(INDEX(Index_sequences[i7 Bases for Sample Sheet],MATCH(E55,Index_sequences[i7 Index Name],0)),"")</f>
        <v>TTCGGTGTGA</v>
      </c>
      <c r="G55" s="51" t="str">
        <f>IFERROR(INDEX('TSO500 Script'!$BY$2:$BY$97,MATCH(B55,'TSO500 Script'!$BT$2:$BT$97,0)),"")</f>
        <v>i5_UDP0131</v>
      </c>
      <c r="H55" t="str">
        <f>IFERROR(IF('TSO500 Booking'!$A$108="v2",INDEX(Index_sequences[i5 Bases for Sample Sheet NovaSeq 6000 with v1.0 reagent kits, MiSeq, HiSeq 2000/2500, NextSeq 2000 (Sample Sheet v2)],MATCH(G55,Index_sequences[i5 Index Name],0)),IF('TSO500 Booking'!$A$108="v1",INDEX(Index_sequences[i5 Bases for Sample Sheet iSeq, NovaSeq 6000 with v1.5 reagent kits, MiniSeq, NextSeq 500/550, HiSeq 3000/4000/X, NextSeq 2000 (Sample Sheet v1)],MATCH(G55,Index_sequences[i5 Index Name],0)),"")),"")</f>
        <v>ATACTTGTTC</v>
      </c>
      <c r="I55" s="51"/>
      <c r="J55" s="51" t="str">
        <f t="shared" si="0"/>
        <v>TSO500</v>
      </c>
    </row>
    <row r="56" spans="1:10" x14ac:dyDescent="0.25">
      <c r="A56">
        <f t="shared" si="1"/>
        <v>36</v>
      </c>
      <c r="B56" s="51" t="str">
        <f>IFERROR(INDEX('TSO500 Script'!$BT$2:$BT$97,MATCH('TSO500 Script'!C37,'TSO500 Script'!$C$2:$C$97,0)),"")</f>
        <v>SH_B2301055-005</v>
      </c>
      <c r="C56" s="51" t="str">
        <f>IFERROR(INDEX('TSO500 Booking'!$I$9:$I$104,MATCH('TSO500 Script'!C37,'TSO500 Booking'!$J$9:$J$104,0)),"")</f>
        <v>PL2302738-02-01/D05</v>
      </c>
      <c r="D56" s="51" t="str">
        <f>IF(B56="","",INDEX('TSO500 Script'!$G$2:$G$97,MATCH('TSO500 Script'!C37,'TSO500 Script'!$C$2:$C$97,0)))</f>
        <v>D5</v>
      </c>
      <c r="E56" t="str">
        <f>IFERROR(INDEX('TSO500 Script'!$BW$2:$BW$97,MATCH(B56,'TSO500 Script'!$BT$2:$BT$97,0)),"")</f>
        <v>i7_UDP0132</v>
      </c>
      <c r="F56" t="str">
        <f>IFERROR(INDEX(Index_sequences[i7 Bases for Sample Sheet],MATCH(E56,Index_sequences[i7 Index Name],0)),"")</f>
        <v>ATGTAACGTT</v>
      </c>
      <c r="G56" s="51" t="str">
        <f>IFERROR(INDEX('TSO500 Script'!$BY$2:$BY$97,MATCH(B56,'TSO500 Script'!$BT$2:$BT$97,0)),"")</f>
        <v>i5_UDP0132</v>
      </c>
      <c r="H56" t="str">
        <f>IFERROR(IF('TSO500 Booking'!$A$108="v2",INDEX(Index_sequences[i5 Bases for Sample Sheet NovaSeq 6000 with v1.0 reagent kits, MiSeq, HiSeq 2000/2500, NextSeq 2000 (Sample Sheet v2)],MATCH(G56,Index_sequences[i5 Index Name],0)),IF('TSO500 Booking'!$A$108="v1",INDEX(Index_sequences[i5 Bases for Sample Sheet iSeq, NovaSeq 6000 with v1.5 reagent kits, MiniSeq, NextSeq 500/550, HiSeq 3000/4000/X, NextSeq 2000 (Sample Sheet v1)],MATCH(G56,Index_sequences[i5 Index Name],0)),"")),"")</f>
        <v>CAGCAATCGT</v>
      </c>
      <c r="I56" s="51"/>
      <c r="J56" s="51" t="str">
        <f t="shared" si="0"/>
        <v>TSO500</v>
      </c>
    </row>
    <row r="57" spans="1:10" x14ac:dyDescent="0.25">
      <c r="A57">
        <f t="shared" si="1"/>
        <v>37</v>
      </c>
      <c r="B57" s="51" t="str">
        <f>IFERROR(INDEX('TSO500 Script'!$BT$2:$BT$97,MATCH('TSO500 Script'!C38,'TSO500 Script'!$C$2:$C$97,0)),"")</f>
        <v>MN_B2301204-003</v>
      </c>
      <c r="C57" s="51" t="str">
        <f>IFERROR(INDEX('TSO500 Booking'!$I$9:$I$104,MATCH('TSO500 Script'!C38,'TSO500 Booking'!$J$9:$J$104,0)),"")</f>
        <v>PL2302738-02-01/E05</v>
      </c>
      <c r="D57" s="51" t="str">
        <f>IF(B57="","",INDEX('TSO500 Script'!$G$2:$G$97,MATCH('TSO500 Script'!C38,'TSO500 Script'!$C$2:$C$97,0)))</f>
        <v>E5</v>
      </c>
      <c r="E57" t="str">
        <f>IFERROR(INDEX('TSO500 Script'!$BW$2:$BW$97,MATCH(B57,'TSO500 Script'!$BT$2:$BT$97,0)),"")</f>
        <v>i7_UDP0133</v>
      </c>
      <c r="F57" t="str">
        <f>IFERROR(INDEX(Index_sequences[i7 Bases for Sample Sheet],MATCH(E57,Index_sequences[i7 Index Name],0)),"")</f>
        <v>AACGAGGCCG</v>
      </c>
      <c r="G57" s="51" t="str">
        <f>IFERROR(INDEX('TSO500 Script'!$BY$2:$BY$97,MATCH(B57,'TSO500 Script'!$BT$2:$BT$97,0)),"")</f>
        <v>i5_UDP0133</v>
      </c>
      <c r="H57" t="str">
        <f>IFERROR(IF('TSO500 Booking'!$A$108="v2",INDEX(Index_sequences[i5 Bases for Sample Sheet NovaSeq 6000 with v1.0 reagent kits, MiSeq, HiSeq 2000/2500, NextSeq 2000 (Sample Sheet v2)],MATCH(G57,Index_sequences[i5 Index Name],0)),IF('TSO500 Booking'!$A$108="v1",INDEX(Index_sequences[i5 Bases for Sample Sheet iSeq, NovaSeq 6000 with v1.5 reagent kits, MiniSeq, NextSeq 500/550, HiSeq 3000/4000/X, NextSeq 2000 (Sample Sheet v1)],MATCH(G57,Index_sequences[i5 Index Name],0)),"")),"")</f>
        <v>ATCCAGGTAT</v>
      </c>
      <c r="I57" s="51"/>
      <c r="J57" s="51" t="str">
        <f t="shared" si="0"/>
        <v>TSO500</v>
      </c>
    </row>
    <row r="58" spans="1:10" x14ac:dyDescent="0.25">
      <c r="A58">
        <f t="shared" si="1"/>
        <v>38</v>
      </c>
      <c r="B58" s="51" t="str">
        <f>IFERROR(INDEX('TSO500 Script'!$BT$2:$BT$97,MATCH('TSO500 Script'!C39,'TSO500 Script'!$C$2:$C$97,0)),"")</f>
        <v>DF_B2301528-003</v>
      </c>
      <c r="C58" s="51" t="str">
        <f>IFERROR(INDEX('TSO500 Booking'!$I$9:$I$104,MATCH('TSO500 Script'!C39,'TSO500 Booking'!$J$9:$J$104,0)),"")</f>
        <v>PL2302738-02-01/F05</v>
      </c>
      <c r="D58" s="51" t="str">
        <f>IF(B58="","",INDEX('TSO500 Script'!$G$2:$G$97,MATCH('TSO500 Script'!C39,'TSO500 Script'!$C$2:$C$97,0)))</f>
        <v>F5</v>
      </c>
      <c r="E58" t="str">
        <f>IFERROR(INDEX('TSO500 Script'!$BW$2:$BW$97,MATCH(B58,'TSO500 Script'!$BT$2:$BT$97,0)),"")</f>
        <v>i7_UDP0134</v>
      </c>
      <c r="F58" t="str">
        <f>IFERROR(INDEX(Index_sequences[i7 Bases for Sample Sheet],MATCH(E58,Index_sequences[i7 Index Name],0)),"")</f>
        <v>TGGTGTTATG</v>
      </c>
      <c r="G58" s="51" t="str">
        <f>IFERROR(INDEX('TSO500 Script'!$BY$2:$BY$97,MATCH(B58,'TSO500 Script'!$BT$2:$BT$97,0)),"")</f>
        <v>i5_UDP0134</v>
      </c>
      <c r="H58" t="str">
        <f>IFERROR(IF('TSO500 Booking'!$A$108="v2",INDEX(Index_sequences[i5 Bases for Sample Sheet NovaSeq 6000 with v1.0 reagent kits, MiSeq, HiSeq 2000/2500, NextSeq 2000 (Sample Sheet v2)],MATCH(G58,Index_sequences[i5 Index Name],0)),IF('TSO500 Booking'!$A$108="v1",INDEX(Index_sequences[i5 Bases for Sample Sheet iSeq, NovaSeq 6000 with v1.5 reagent kits, MiniSeq, NextSeq 500/550, HiSeq 3000/4000/X, NextSeq 2000 (Sample Sheet v1)],MATCH(G58,Index_sequences[i5 Index Name],0)),"")),"")</f>
        <v>TAGAATTGGA</v>
      </c>
      <c r="I58" s="51"/>
      <c r="J58" s="51" t="str">
        <f t="shared" si="0"/>
        <v>TSO500</v>
      </c>
    </row>
    <row r="59" spans="1:10" x14ac:dyDescent="0.25">
      <c r="A59">
        <f t="shared" si="1"/>
        <v>39</v>
      </c>
      <c r="B59" s="51" t="str">
        <f>IFERROR(INDEX('TSO500 Script'!$BT$2:$BT$97,MATCH('TSO500 Script'!C40,'TSO500 Script'!$C$2:$C$97,0)),"")</f>
        <v>JM_B2301729-003</v>
      </c>
      <c r="C59" s="51" t="str">
        <f>IFERROR(INDEX('TSO500 Booking'!$I$9:$I$104,MATCH('TSO500 Script'!C40,'TSO500 Booking'!$J$9:$J$104,0)),"")</f>
        <v>PL2302738-02-01/G05</v>
      </c>
      <c r="D59" s="51" t="str">
        <f>IF(B59="","",INDEX('TSO500 Script'!$G$2:$G$97,MATCH('TSO500 Script'!C40,'TSO500 Script'!$C$2:$C$97,0)))</f>
        <v>G5</v>
      </c>
      <c r="E59" t="str">
        <f>IFERROR(INDEX('TSO500 Script'!$BW$2:$BW$97,MATCH(B59,'TSO500 Script'!$BT$2:$BT$97,0)),"")</f>
        <v>i7_UDP0135</v>
      </c>
      <c r="F59" t="str">
        <f>IFERROR(INDEX(Index_sequences[i7 Bases for Sample Sheet],MATCH(E59,Index_sequences[i7 Index Name],0)),"")</f>
        <v>TGGCCTCTGT</v>
      </c>
      <c r="G59" s="51" t="str">
        <f>IFERROR(INDEX('TSO500 Script'!$BY$2:$BY$97,MATCH(B59,'TSO500 Script'!$BT$2:$BT$97,0)),"")</f>
        <v>i5_UDP0135</v>
      </c>
      <c r="H59" t="str">
        <f>IFERROR(IF('TSO500 Booking'!$A$108="v2",INDEX(Index_sequences[i5 Bases for Sample Sheet NovaSeq 6000 with v1.0 reagent kits, MiSeq, HiSeq 2000/2500, NextSeq 2000 (Sample Sheet v2)],MATCH(G59,Index_sequences[i5 Index Name],0)),IF('TSO500 Booking'!$A$108="v1",INDEX(Index_sequences[i5 Bases for Sample Sheet iSeq, NovaSeq 6000 with v1.5 reagent kits, MiniSeq, NextSeq 500/550, HiSeq 3000/4000/X, NextSeq 2000 (Sample Sheet v1)],MATCH(G59,Index_sequences[i5 Index Name],0)),"")),"")</f>
        <v>CGCTGTCTCA</v>
      </c>
      <c r="I59" s="51"/>
      <c r="J59" s="51" t="str">
        <f t="shared" si="0"/>
        <v>TSO500</v>
      </c>
    </row>
    <row r="60" spans="1:10" x14ac:dyDescent="0.25">
      <c r="A60">
        <f t="shared" si="1"/>
        <v>40</v>
      </c>
      <c r="B60" s="51" t="str">
        <f>IFERROR(INDEX('TSO500 Script'!$BT$2:$BT$97,MATCH('TSO500 Script'!C41,'TSO500 Script'!$C$2:$C$97,0)),"")</f>
        <v>RN_B2302804-003</v>
      </c>
      <c r="C60" s="51" t="str">
        <f>IFERROR(INDEX('TSO500 Booking'!$I$9:$I$104,MATCH('TSO500 Script'!C41,'TSO500 Booking'!$J$9:$J$104,0)),"")</f>
        <v>PL2302738-02-01/H05</v>
      </c>
      <c r="D60" s="51" t="str">
        <f>IF(B60="","",INDEX('TSO500 Script'!$G$2:$G$97,MATCH('TSO500 Script'!C41,'TSO500 Script'!$C$2:$C$97,0)))</f>
        <v>H5</v>
      </c>
      <c r="E60" t="str">
        <f>IFERROR(INDEX('TSO500 Script'!$BW$2:$BW$97,MATCH(B60,'TSO500 Script'!$BT$2:$BT$97,0)),"")</f>
        <v>i7_UDP0136</v>
      </c>
      <c r="F60" t="str">
        <f>IFERROR(INDEX(Index_sequences[i7 Bases for Sample Sheet],MATCH(E60,Index_sequences[i7 Index Name],0)),"")</f>
        <v>CCAGGCACCA</v>
      </c>
      <c r="G60" s="51" t="str">
        <f>IFERROR(INDEX('TSO500 Script'!$BY$2:$BY$97,MATCH(B60,'TSO500 Script'!$BT$2:$BT$97,0)),"")</f>
        <v>i5_UDP0136</v>
      </c>
      <c r="H60" t="str">
        <f>IFERROR(IF('TSO500 Booking'!$A$108="v2",INDEX(Index_sequences[i5 Bases for Sample Sheet NovaSeq 6000 with v1.0 reagent kits, MiSeq, HiSeq 2000/2500, NextSeq 2000 (Sample Sheet v2)],MATCH(G60,Index_sequences[i5 Index Name],0)),IF('TSO500 Booking'!$A$108="v1",INDEX(Index_sequences[i5 Bases for Sample Sheet iSeq, NovaSeq 6000 with v1.5 reagent kits, MiniSeq, NextSeq 500/550, HiSeq 3000/4000/X, NextSeq 2000 (Sample Sheet v1)],MATCH(G60,Index_sequences[i5 Index Name],0)),"")),"")</f>
        <v>TAATTAGCGT</v>
      </c>
      <c r="I60" s="51"/>
      <c r="J60" s="51" t="str">
        <f t="shared" si="0"/>
        <v>TSO500</v>
      </c>
    </row>
    <row r="61" spans="1:10" x14ac:dyDescent="0.25">
      <c r="A61">
        <f t="shared" si="1"/>
        <v>41</v>
      </c>
      <c r="B61" s="51" t="str">
        <f>IFERROR(INDEX('TSO500 Script'!$BT$2:$BT$97,MATCH('TSO500 Script'!C42,'TSO500 Script'!$C$2:$C$97,0)),"")</f>
        <v>EB_B2302837-003</v>
      </c>
      <c r="C61" s="51" t="str">
        <f>IFERROR(INDEX('TSO500 Booking'!$I$9:$I$104,MATCH('TSO500 Script'!C42,'TSO500 Booking'!$J$9:$J$104,0)),"")</f>
        <v>PL2302738-02-01/A06</v>
      </c>
      <c r="D61" s="51" t="str">
        <f>IF(B61="","",INDEX('TSO500 Script'!$G$2:$G$97,MATCH('TSO500 Script'!C42,'TSO500 Script'!$C$2:$C$97,0)))</f>
        <v>A6</v>
      </c>
      <c r="E61" t="str">
        <f>IFERROR(INDEX('TSO500 Script'!$BW$2:$BW$97,MATCH(B61,'TSO500 Script'!$BT$2:$BT$97,0)),"")</f>
        <v>i7_UDP0137</v>
      </c>
      <c r="F61" t="str">
        <f>IFERROR(INDEX(Index_sequences[i7 Bases for Sample Sheet],MATCH(E61,Index_sequences[i7 Index Name],0)),"")</f>
        <v>CCGGTTCCTA</v>
      </c>
      <c r="G61" s="51" t="str">
        <f>IFERROR(INDEX('TSO500 Script'!$BY$2:$BY$97,MATCH(B61,'TSO500 Script'!$BT$2:$BT$97,0)),"")</f>
        <v>i5_UDP0137</v>
      </c>
      <c r="H61" t="str">
        <f>IFERROR(IF('TSO500 Booking'!$A$108="v2",INDEX(Index_sequences[i5 Bases for Sample Sheet NovaSeq 6000 with v1.0 reagent kits, MiSeq, HiSeq 2000/2500, NextSeq 2000 (Sample Sheet v2)],MATCH(G61,Index_sequences[i5 Index Name],0)),IF('TSO500 Booking'!$A$108="v1",INDEX(Index_sequences[i5 Bases for Sample Sheet iSeq, NovaSeq 6000 with v1.5 reagent kits, MiniSeq, NextSeq 500/550, HiSeq 3000/4000/X, NextSeq 2000 (Sample Sheet v1)],MATCH(G61,Index_sequences[i5 Index Name],0)),"")),"")</f>
        <v>CTCGAATATA</v>
      </c>
      <c r="I61" s="51"/>
      <c r="J61" s="51" t="str">
        <f t="shared" si="0"/>
        <v>TSO500</v>
      </c>
    </row>
    <row r="62" spans="1:10" x14ac:dyDescent="0.25">
      <c r="A62">
        <f t="shared" si="1"/>
        <v>42</v>
      </c>
      <c r="B62" s="51" t="str">
        <f>IFERROR(INDEX('TSO500 Script'!$BT$2:$BT$97,MATCH('TSO500 Script'!C43,'TSO500 Script'!$C$2:$C$97,0)),"")</f>
        <v>FL_B2302893-002</v>
      </c>
      <c r="C62" s="51" t="str">
        <f>IFERROR(INDEX('TSO500 Booking'!$I$9:$I$104,MATCH('TSO500 Script'!C43,'TSO500 Booking'!$J$9:$J$104,0)),"")</f>
        <v>PL2302738-02-01/B06</v>
      </c>
      <c r="D62" s="51" t="str">
        <f>IF(B62="","",INDEX('TSO500 Script'!$G$2:$G$97,MATCH('TSO500 Script'!C43,'TSO500 Script'!$C$2:$C$97,0)))</f>
        <v>B6</v>
      </c>
      <c r="E62" t="str">
        <f>IFERROR(INDEX('TSO500 Script'!$BW$2:$BW$97,MATCH(B62,'TSO500 Script'!$BT$2:$BT$97,0)),"")</f>
        <v>i7_UDP0138</v>
      </c>
      <c r="F62" t="str">
        <f>IFERROR(INDEX(Index_sequences[i7 Bases for Sample Sheet],MATCH(E62,Index_sequences[i7 Index Name],0)),"")</f>
        <v>GGCCAATATT</v>
      </c>
      <c r="G62" s="51" t="str">
        <f>IFERROR(INDEX('TSO500 Script'!$BY$2:$BY$97,MATCH(B62,'TSO500 Script'!$BT$2:$BT$97,0)),"")</f>
        <v>i5_UDP0138</v>
      </c>
      <c r="H62" t="str">
        <f>IFERROR(IF('TSO500 Booking'!$A$108="v2",INDEX(Index_sequences[i5 Bases for Sample Sheet NovaSeq 6000 with v1.0 reagent kits, MiSeq, HiSeq 2000/2500, NextSeq 2000 (Sample Sheet v2)],MATCH(G62,Index_sequences[i5 Index Name],0)),IF('TSO500 Booking'!$A$108="v1",INDEX(Index_sequences[i5 Bases for Sample Sheet iSeq, NovaSeq 6000 with v1.5 reagent kits, MiniSeq, NextSeq 500/550, HiSeq 3000/4000/X, NextSeq 2000 (Sample Sheet v1)],MATCH(G62,Index_sequences[i5 Index Name],0)),"")),"")</f>
        <v>TATCGGACCG</v>
      </c>
      <c r="I62" s="51"/>
      <c r="J62" s="51" t="str">
        <f t="shared" si="0"/>
        <v>TSO500</v>
      </c>
    </row>
    <row r="63" spans="1:10" x14ac:dyDescent="0.25">
      <c r="A63">
        <f t="shared" si="1"/>
        <v>43</v>
      </c>
      <c r="B63" s="51" t="str">
        <f>IFERROR(INDEX('TSO500 Script'!$BT$2:$BT$97,MATCH('TSO500 Script'!C44,'TSO500 Script'!$C$2:$C$97,0)),"")</f>
        <v>CF_B2303093-003</v>
      </c>
      <c r="C63" s="51" t="str">
        <f>IFERROR(INDEX('TSO500 Booking'!$I$9:$I$104,MATCH('TSO500 Script'!C44,'TSO500 Booking'!$J$9:$J$104,0)),"")</f>
        <v>PL2302738-02-01/C06</v>
      </c>
      <c r="D63" s="51" t="str">
        <f>IF(B63="","",INDEX('TSO500 Script'!$G$2:$G$97,MATCH('TSO500 Script'!C44,'TSO500 Script'!$C$2:$C$97,0)))</f>
        <v>C6</v>
      </c>
      <c r="E63" t="str">
        <f>IFERROR(INDEX('TSO500 Script'!$BW$2:$BW$97,MATCH(B63,'TSO500 Script'!$BT$2:$BT$97,0)),"")</f>
        <v>i7_UDP0139</v>
      </c>
      <c r="F63" t="str">
        <f>IFERROR(INDEX(Index_sequences[i7 Bases for Sample Sheet],MATCH(E63,Index_sequences[i7 Index Name],0)),"")</f>
        <v>GAATACCTAT</v>
      </c>
      <c r="G63" s="51" t="str">
        <f>IFERROR(INDEX('TSO500 Script'!$BY$2:$BY$97,MATCH(B63,'TSO500 Script'!$BT$2:$BT$97,0)),"")</f>
        <v>i5_UDP0139</v>
      </c>
      <c r="H63" t="str">
        <f>IFERROR(IF('TSO500 Booking'!$A$108="v2",INDEX(Index_sequences[i5 Bases for Sample Sheet NovaSeq 6000 with v1.0 reagent kits, MiSeq, HiSeq 2000/2500, NextSeq 2000 (Sample Sheet v2)],MATCH(G63,Index_sequences[i5 Index Name],0)),IF('TSO500 Booking'!$A$108="v1",INDEX(Index_sequences[i5 Bases for Sample Sheet iSeq, NovaSeq 6000 with v1.5 reagent kits, MiniSeq, NextSeq 500/550, HiSeq 3000/4000/X, NextSeq 2000 (Sample Sheet v1)],MATCH(G63,Index_sequences[i5 Index Name],0)),"")),"")</f>
        <v>ACTCTATTGT</v>
      </c>
      <c r="I63" s="51"/>
      <c r="J63" s="51" t="str">
        <f t="shared" si="0"/>
        <v>TSO500</v>
      </c>
    </row>
    <row r="64" spans="1:10" x14ac:dyDescent="0.25">
      <c r="A64">
        <f t="shared" si="1"/>
        <v>44</v>
      </c>
      <c r="B64" s="51" t="str">
        <f>IFERROR(INDEX('TSO500 Script'!$BT$2:$BT$97,MATCH('TSO500 Script'!C45,'TSO500 Script'!$C$2:$C$97,0)),"")</f>
        <v>MM_B2303194-003</v>
      </c>
      <c r="C64" s="51" t="str">
        <f>IFERROR(INDEX('TSO500 Booking'!$I$9:$I$104,MATCH('TSO500 Script'!C45,'TSO500 Booking'!$J$9:$J$104,0)),"")</f>
        <v>PL2302738-02-01/D06</v>
      </c>
      <c r="D64" s="51" t="str">
        <f>IF(B64="","",INDEX('TSO500 Script'!$G$2:$G$97,MATCH('TSO500 Script'!C45,'TSO500 Script'!$C$2:$C$97,0)))</f>
        <v>D6</v>
      </c>
      <c r="E64" t="str">
        <f>IFERROR(INDEX('TSO500 Script'!$BW$2:$BW$97,MATCH(B64,'TSO500 Script'!$BT$2:$BT$97,0)),"")</f>
        <v>i7_UDP0140</v>
      </c>
      <c r="F64" t="str">
        <f>IFERROR(INDEX(Index_sequences[i7 Bases for Sample Sheet],MATCH(E64,Index_sequences[i7 Index Name],0)),"")</f>
        <v>TACGTGAAGG</v>
      </c>
      <c r="G64" s="51" t="str">
        <f>IFERROR(INDEX('TSO500 Script'!$BY$2:$BY$97,MATCH(B64,'TSO500 Script'!$BT$2:$BT$97,0)),"")</f>
        <v>i5_UDP0140</v>
      </c>
      <c r="H64" t="str">
        <f>IFERROR(IF('TSO500 Booking'!$A$108="v2",INDEX(Index_sequences[i5 Bases for Sample Sheet NovaSeq 6000 with v1.0 reagent kits, MiSeq, HiSeq 2000/2500, NextSeq 2000 (Sample Sheet v2)],MATCH(G64,Index_sequences[i5 Index Name],0)),IF('TSO500 Booking'!$A$108="v1",INDEX(Index_sequences[i5 Bases for Sample Sheet iSeq, NovaSeq 6000 with v1.5 reagent kits, MiniSeq, NextSeq 500/550, HiSeq 3000/4000/X, NextSeq 2000 (Sample Sheet v1)],MATCH(G64,Index_sequences[i5 Index Name],0)),"")),"")</f>
        <v>CTAATAACCG</v>
      </c>
      <c r="I64" s="51"/>
      <c r="J64" s="51" t="str">
        <f t="shared" si="0"/>
        <v>TSO500</v>
      </c>
    </row>
    <row r="65" spans="1:10" x14ac:dyDescent="0.25">
      <c r="A65">
        <f t="shared" si="1"/>
        <v>45</v>
      </c>
      <c r="B65" s="51" t="str">
        <f>IFERROR(INDEX('TSO500 Script'!$BT$2:$BT$97,MATCH('TSO500 Script'!C46,'TSO500 Script'!$C$2:$C$97,0)),"")</f>
        <v>SB_B2303234-003</v>
      </c>
      <c r="C65" s="51" t="str">
        <f>IFERROR(INDEX('TSO500 Booking'!$I$9:$I$104,MATCH('TSO500 Script'!C46,'TSO500 Booking'!$J$9:$J$104,0)),"")</f>
        <v>PL2302738-02-01/E06</v>
      </c>
      <c r="D65" s="51" t="str">
        <f>IF(B65="","",INDEX('TSO500 Script'!$G$2:$G$97,MATCH('TSO500 Script'!C46,'TSO500 Script'!$C$2:$C$97,0)))</f>
        <v>E6</v>
      </c>
      <c r="E65" t="str">
        <f>IFERROR(INDEX('TSO500 Script'!$BW$2:$BW$97,MATCH(B65,'TSO500 Script'!$BT$2:$BT$97,0)),"")</f>
        <v>i7_UDP0141</v>
      </c>
      <c r="F65" t="str">
        <f>IFERROR(INDEX(Index_sequences[i7 Bases for Sample Sheet],MATCH(E65,Index_sequences[i7 Index Name],0)),"")</f>
        <v>CTTATTGGCC</v>
      </c>
      <c r="G65" s="51" t="str">
        <f>IFERROR(INDEX('TSO500 Script'!$BY$2:$BY$97,MATCH(B65,'TSO500 Script'!$BT$2:$BT$97,0)),"")</f>
        <v>i5_UDP0141</v>
      </c>
      <c r="H65" t="str">
        <f>IFERROR(IF('TSO500 Booking'!$A$108="v2",INDEX(Index_sequences[i5 Bases for Sample Sheet NovaSeq 6000 with v1.0 reagent kits, MiSeq, HiSeq 2000/2500, NextSeq 2000 (Sample Sheet v2)],MATCH(G65,Index_sequences[i5 Index Name],0)),IF('TSO500 Booking'!$A$108="v1",INDEX(Index_sequences[i5 Bases for Sample Sheet iSeq, NovaSeq 6000 with v1.5 reagent kits, MiniSeq, NextSeq 500/550, HiSeq 3000/4000/X, NextSeq 2000 (Sample Sheet v1)],MATCH(G65,Index_sequences[i5 Index Name],0)),"")),"")</f>
        <v>ACTTGTTATC</v>
      </c>
      <c r="I65" s="51"/>
      <c r="J65" s="51" t="str">
        <f t="shared" si="0"/>
        <v>TSO500</v>
      </c>
    </row>
    <row r="66" spans="1:10" x14ac:dyDescent="0.25">
      <c r="A66">
        <f t="shared" si="1"/>
        <v>46</v>
      </c>
      <c r="B66" s="51" t="str">
        <f>IFERROR(INDEX('TSO500 Script'!$BT$2:$BT$97,MATCH('TSO500 Script'!C47,'TSO500 Script'!$C$2:$C$97,0)),"")</f>
        <v>CG_B2303307-003</v>
      </c>
      <c r="C66" s="51" t="str">
        <f>IFERROR(INDEX('TSO500 Booking'!$I$9:$I$104,MATCH('TSO500 Script'!C47,'TSO500 Booking'!$J$9:$J$104,0)),"")</f>
        <v>PL2302738-02-01/F06</v>
      </c>
      <c r="D66" s="51" t="str">
        <f>IF(B66="","",INDEX('TSO500 Script'!$G$2:$G$97,MATCH('TSO500 Script'!C47,'TSO500 Script'!$C$2:$C$97,0)))</f>
        <v>F6</v>
      </c>
      <c r="E66" t="str">
        <f>IFERROR(INDEX('TSO500 Script'!$BW$2:$BW$97,MATCH(B66,'TSO500 Script'!$BT$2:$BT$97,0)),"")</f>
        <v>i7_UDP0142</v>
      </c>
      <c r="F66" t="str">
        <f>IFERROR(INDEX(Index_sequences[i7 Bases for Sample Sheet],MATCH(E66,Index_sequences[i7 Index Name],0)),"")</f>
        <v>ACAACTACTG</v>
      </c>
      <c r="G66" s="51" t="str">
        <f>IFERROR(INDEX('TSO500 Script'!$BY$2:$BY$97,MATCH(B66,'TSO500 Script'!$BT$2:$BT$97,0)),"")</f>
        <v>i5_UDP0142</v>
      </c>
      <c r="H66" t="str">
        <f>IFERROR(IF('TSO500 Booking'!$A$108="v2",INDEX(Index_sequences[i5 Bases for Sample Sheet NovaSeq 6000 with v1.0 reagent kits, MiSeq, HiSeq 2000/2500, NextSeq 2000 (Sample Sheet v2)],MATCH(G66,Index_sequences[i5 Index Name],0)),IF('TSO500 Booking'!$A$108="v1",INDEX(Index_sequences[i5 Bases for Sample Sheet iSeq, NovaSeq 6000 with v1.5 reagent kits, MiniSeq, NextSeq 500/550, HiSeq 3000/4000/X, NextSeq 2000 (Sample Sheet v1)],MATCH(G66,Index_sequences[i5 Index Name],0)),"")),"")</f>
        <v>TGTGATAACT</v>
      </c>
      <c r="I66" s="51"/>
      <c r="J66" s="51" t="str">
        <f t="shared" si="0"/>
        <v>TSO500</v>
      </c>
    </row>
    <row r="67" spans="1:10" x14ac:dyDescent="0.25">
      <c r="A67">
        <f t="shared" si="1"/>
        <v>47</v>
      </c>
      <c r="B67" s="51" t="str">
        <f>IFERROR(INDEX('TSO500 Script'!$BT$2:$BT$97,MATCH('TSO500 Script'!C48,'TSO500 Script'!$C$2:$C$97,0)),"")</f>
        <v>SC_B2303308-003</v>
      </c>
      <c r="C67" s="51" t="str">
        <f>IFERROR(INDEX('TSO500 Booking'!$I$9:$I$104,MATCH('TSO500 Script'!C48,'TSO500 Booking'!$J$9:$J$104,0)),"")</f>
        <v>PL2302738-02-01/G06</v>
      </c>
      <c r="D67" s="51" t="str">
        <f>IF(B67="","",INDEX('TSO500 Script'!$G$2:$G$97,MATCH('TSO500 Script'!C48,'TSO500 Script'!$C$2:$C$97,0)))</f>
        <v>G6</v>
      </c>
      <c r="E67" t="str">
        <f>IFERROR(INDEX('TSO500 Script'!$BW$2:$BW$97,MATCH(B67,'TSO500 Script'!$BT$2:$BT$97,0)),"")</f>
        <v>i7_UDP0143</v>
      </c>
      <c r="F67" t="str">
        <f>IFERROR(INDEX(Index_sequences[i7 Bases for Sample Sheet],MATCH(E67,Index_sequences[i7 Index Name],0)),"")</f>
        <v>GTTGGATGAA</v>
      </c>
      <c r="G67" s="51" t="str">
        <f>IFERROR(INDEX('TSO500 Script'!$BY$2:$BY$97,MATCH(B67,'TSO500 Script'!$BT$2:$BT$97,0)),"")</f>
        <v>i5_UDP0143</v>
      </c>
      <c r="H67" t="str">
        <f>IFERROR(IF('TSO500 Booking'!$A$108="v2",INDEX(Index_sequences[i5 Bases for Sample Sheet NovaSeq 6000 with v1.0 reagent kits, MiSeq, HiSeq 2000/2500, NextSeq 2000 (Sample Sheet v2)],MATCH(G67,Index_sequences[i5 Index Name],0)),IF('TSO500 Booking'!$A$108="v1",INDEX(Index_sequences[i5 Bases for Sample Sheet iSeq, NovaSeq 6000 with v1.5 reagent kits, MiniSeq, NextSeq 500/550, HiSeq 3000/4000/X, NextSeq 2000 (Sample Sheet v1)],MATCH(G67,Index_sequences[i5 Index Name],0)),"")),"")</f>
        <v>TTACCTGGAA</v>
      </c>
      <c r="I67" s="51"/>
      <c r="J67" s="51" t="str">
        <f t="shared" si="0"/>
        <v>TSO500</v>
      </c>
    </row>
    <row r="68" spans="1:10" x14ac:dyDescent="0.25">
      <c r="A68">
        <f t="shared" si="1"/>
        <v>48</v>
      </c>
      <c r="B68" s="51" t="str">
        <f>IFERROR(INDEX('TSO500 Script'!$BT$2:$BT$97,MATCH('TSO500 Script'!C49,'TSO500 Script'!$C$2:$C$97,0)),"")</f>
        <v>NS_B2303348-003</v>
      </c>
      <c r="C68" s="51" t="str">
        <f>IFERROR(INDEX('TSO500 Booking'!$I$9:$I$104,MATCH('TSO500 Script'!C49,'TSO500 Booking'!$J$9:$J$104,0)),"")</f>
        <v>PL2302738-02-01/H06</v>
      </c>
      <c r="D68" s="51" t="str">
        <f>IF(B68="","",INDEX('TSO500 Script'!$G$2:$G$97,MATCH('TSO500 Script'!C49,'TSO500 Script'!$C$2:$C$97,0)))</f>
        <v>H6</v>
      </c>
      <c r="E68" t="str">
        <f>IFERROR(INDEX('TSO500 Script'!$BW$2:$BW$97,MATCH(B68,'TSO500 Script'!$BT$2:$BT$97,0)),"")</f>
        <v>i7_UDP0144</v>
      </c>
      <c r="F68" t="str">
        <f>IFERROR(INDEX(Index_sequences[i7 Bases for Sample Sheet],MATCH(E68,Index_sequences[i7 Index Name],0)),"")</f>
        <v>AATCCAATTG</v>
      </c>
      <c r="G68" s="51" t="str">
        <f>IFERROR(INDEX('TSO500 Script'!$BY$2:$BY$97,MATCH(B68,'TSO500 Script'!$BT$2:$BT$97,0)),"")</f>
        <v>i5_UDP0144</v>
      </c>
      <c r="H68" t="str">
        <f>IFERROR(IF('TSO500 Booking'!$A$108="v2",INDEX(Index_sequences[i5 Bases for Sample Sheet NovaSeq 6000 with v1.0 reagent kits, MiSeq, HiSeq 2000/2500, NextSeq 2000 (Sample Sheet v2)],MATCH(G68,Index_sequences[i5 Index Name],0)),IF('TSO500 Booking'!$A$108="v1",INDEX(Index_sequences[i5 Bases for Sample Sheet iSeq, NovaSeq 6000 with v1.5 reagent kits, MiniSeq, NextSeq 500/550, HiSeq 3000/4000/X, NextSeq 2000 (Sample Sheet v1)],MATCH(G68,Index_sequences[i5 Index Name],0)),"")),"")</f>
        <v>CCTCTACATG</v>
      </c>
      <c r="I68" s="51"/>
      <c r="J68" s="51" t="str">
        <f t="shared" si="0"/>
        <v>TSO500</v>
      </c>
    </row>
    <row r="69" spans="1:10" x14ac:dyDescent="0.25">
      <c r="A69">
        <f t="shared" si="1"/>
        <v>49</v>
      </c>
      <c r="B69" s="51" t="str">
        <f>IFERROR(INDEX('TSO500 Script'!$BT$2:$BT$97,MATCH('TSO500 Script'!C50,'TSO500 Script'!$C$2:$C$97,0)),"")</f>
        <v>JJ_B2303358-002</v>
      </c>
      <c r="C69" s="51" t="str">
        <f>IFERROR(INDEX('TSO500 Booking'!$I$9:$I$104,MATCH('TSO500 Script'!C50,'TSO500 Booking'!$J$9:$J$104,0)),"")</f>
        <v>PL2302738-02-01/A07</v>
      </c>
      <c r="D69" s="51" t="str">
        <f>IF(B69="","",INDEX('TSO500 Script'!$G$2:$G$97,MATCH('TSO500 Script'!C50,'TSO500 Script'!$C$2:$C$97,0)))</f>
        <v>A7</v>
      </c>
      <c r="E69" t="str">
        <f>IFERROR(INDEX('TSO500 Script'!$BW$2:$BW$97,MATCH(B69,'TSO500 Script'!$BT$2:$BT$97,0)),"")</f>
        <v>i7_UDP0145</v>
      </c>
      <c r="F69" t="str">
        <f>IFERROR(INDEX(Index_sequences[i7 Bases for Sample Sheet],MATCH(E69,Index_sequences[i7 Index Name],0)),"")</f>
        <v>TATGATGGCC</v>
      </c>
      <c r="G69" s="51" t="str">
        <f>IFERROR(INDEX('TSO500 Script'!$BY$2:$BY$97,MATCH(B69,'TSO500 Script'!$BT$2:$BT$97,0)),"")</f>
        <v>i5_UDP0145</v>
      </c>
      <c r="H69" t="str">
        <f>IFERROR(IF('TSO500 Booking'!$A$108="v2",INDEX(Index_sequences[i5 Bases for Sample Sheet NovaSeq 6000 with v1.0 reagent kits, MiSeq, HiSeq 2000/2500, NextSeq 2000 (Sample Sheet v2)],MATCH(G69,Index_sequences[i5 Index Name],0)),IF('TSO500 Booking'!$A$108="v1",INDEX(Index_sequences[i5 Bases for Sample Sheet iSeq, NovaSeq 6000 with v1.5 reagent kits, MiniSeq, NextSeq 500/550, HiSeq 3000/4000/X, NextSeq 2000 (Sample Sheet v1)],MATCH(G69,Index_sequences[i5 Index Name],0)),"")),"")</f>
        <v>TATGACAATC</v>
      </c>
      <c r="I69" s="51"/>
      <c r="J69" s="51" t="str">
        <f t="shared" si="0"/>
        <v>TSO500</v>
      </c>
    </row>
    <row r="70" spans="1:10" x14ac:dyDescent="0.25">
      <c r="A70">
        <f t="shared" si="1"/>
        <v>50</v>
      </c>
      <c r="B70" s="51" t="str">
        <f>IFERROR(INDEX('TSO500 Script'!$BT$2:$BT$97,MATCH('TSO500 Script'!C51,'TSO500 Script'!$C$2:$C$97,0)),"")</f>
        <v>BM_B2303377-005</v>
      </c>
      <c r="C70" s="51" t="str">
        <f>IFERROR(INDEX('TSO500 Booking'!$I$9:$I$104,MATCH('TSO500 Script'!C51,'TSO500 Booking'!$J$9:$J$104,0)),"")</f>
        <v>PL2302738-02-01/B07</v>
      </c>
      <c r="D70" s="51" t="str">
        <f>IF(B70="","",INDEX('TSO500 Script'!$G$2:$G$97,MATCH('TSO500 Script'!C51,'TSO500 Script'!$C$2:$C$97,0)))</f>
        <v>B7</v>
      </c>
      <c r="E70" t="str">
        <f>IFERROR(INDEX('TSO500 Script'!$BW$2:$BW$97,MATCH(B70,'TSO500 Script'!$BT$2:$BT$97,0)),"")</f>
        <v>i7_UDP0146</v>
      </c>
      <c r="F70" t="str">
        <f>IFERROR(INDEX(Index_sequences[i7 Bases for Sample Sheet],MATCH(E70,Index_sequences[i7 Index Name],0)),"")</f>
        <v>CGCAGCAATT</v>
      </c>
      <c r="G70" s="51" t="str">
        <f>IFERROR(INDEX('TSO500 Script'!$BY$2:$BY$97,MATCH(B70,'TSO500 Script'!$BT$2:$BT$97,0)),"")</f>
        <v>i5_UDP0146</v>
      </c>
      <c r="H70" t="str">
        <f>IFERROR(IF('TSO500 Booking'!$A$108="v2",INDEX(Index_sequences[i5 Bases for Sample Sheet NovaSeq 6000 with v1.0 reagent kits, MiSeq, HiSeq 2000/2500, NextSeq 2000 (Sample Sheet v2)],MATCH(G70,Index_sequences[i5 Index Name],0)),IF('TSO500 Booking'!$A$108="v1",INDEX(Index_sequences[i5 Bases for Sample Sheet iSeq, NovaSeq 6000 with v1.5 reagent kits, MiniSeq, NextSeq 500/550, HiSeq 3000/4000/X, NextSeq 2000 (Sample Sheet v1)],MATCH(G70,Index_sequences[i5 Index Name],0)),"")),"")</f>
        <v>ATAGCGGAAT</v>
      </c>
      <c r="I70" s="51"/>
      <c r="J70" s="51" t="str">
        <f t="shared" si="0"/>
        <v>TSO500</v>
      </c>
    </row>
    <row r="71" spans="1:10" x14ac:dyDescent="0.25">
      <c r="A71">
        <f t="shared" si="1"/>
        <v>51</v>
      </c>
      <c r="B71" s="51" t="str">
        <f>IFERROR(INDEX('TSO500 Script'!$BT$2:$BT$97,MATCH('TSO500 Script'!C52,'TSO500 Script'!$C$2:$C$97,0)),"")</f>
        <v>CW_B2303558-003</v>
      </c>
      <c r="C71" s="51" t="str">
        <f>IFERROR(INDEX('TSO500 Booking'!$I$9:$I$104,MATCH('TSO500 Script'!C52,'TSO500 Booking'!$J$9:$J$104,0)),"")</f>
        <v>PL2302738-02-01/C07</v>
      </c>
      <c r="D71" s="51" t="str">
        <f>IF(B71="","",INDEX('TSO500 Script'!$G$2:$G$97,MATCH('TSO500 Script'!C52,'TSO500 Script'!$C$2:$C$97,0)))</f>
        <v>C7</v>
      </c>
      <c r="E71" t="str">
        <f>IFERROR(INDEX('TSO500 Script'!$BW$2:$BW$97,MATCH(B71,'TSO500 Script'!$BT$2:$BT$97,0)),"")</f>
        <v>i7_UDP0147</v>
      </c>
      <c r="F71" t="str">
        <f>IFERROR(INDEX(Index_sequences[i7 Bases for Sample Sheet],MATCH(E71,Index_sequences[i7 Index Name],0)),"")</f>
        <v>ACGTTCCTTA</v>
      </c>
      <c r="G71" s="51" t="str">
        <f>IFERROR(INDEX('TSO500 Script'!$BY$2:$BY$97,MATCH(B71,'TSO500 Script'!$BT$2:$BT$97,0)),"")</f>
        <v>i5_UDP0147</v>
      </c>
      <c r="H71" t="str">
        <f>IFERROR(IF('TSO500 Booking'!$A$108="v2",INDEX(Index_sequences[i5 Bases for Sample Sheet NovaSeq 6000 with v1.0 reagent kits, MiSeq, HiSeq 2000/2500, NextSeq 2000 (Sample Sheet v2)],MATCH(G71,Index_sequences[i5 Index Name],0)),IF('TSO500 Booking'!$A$108="v1",INDEX(Index_sequences[i5 Bases for Sample Sheet iSeq, NovaSeq 6000 with v1.5 reagent kits, MiniSeq, NextSeq 500/550, HiSeq 3000/4000/X, NextSeq 2000 (Sample Sheet v1)],MATCH(G71,Index_sequences[i5 Index Name],0)),"")),"")</f>
        <v>CACAGCGGTC</v>
      </c>
      <c r="I71" s="51"/>
      <c r="J71" s="51" t="str">
        <f t="shared" si="0"/>
        <v>TSO500</v>
      </c>
    </row>
    <row r="72" spans="1:10" x14ac:dyDescent="0.25">
      <c r="A72">
        <f t="shared" si="1"/>
        <v>52</v>
      </c>
      <c r="B72" s="51" t="str">
        <f>IFERROR(INDEX('TSO500 Script'!$BT$2:$BT$97,MATCH('TSO500 Script'!C53,'TSO500 Script'!$C$2:$C$97,0)),"")</f>
        <v>HD_B2303762-004</v>
      </c>
      <c r="C72" s="51" t="str">
        <f>IFERROR(INDEX('TSO500 Booking'!$I$9:$I$104,MATCH('TSO500 Script'!C53,'TSO500 Booking'!$J$9:$J$104,0)),"")</f>
        <v>PL2302738-02-01/D07</v>
      </c>
      <c r="D72" s="51" t="str">
        <f>IF(B72="","",INDEX('TSO500 Script'!$G$2:$G$97,MATCH('TSO500 Script'!C53,'TSO500 Script'!$C$2:$C$97,0)))</f>
        <v>D7</v>
      </c>
      <c r="E72" t="str">
        <f>IFERROR(INDEX('TSO500 Script'!$BW$2:$BW$97,MATCH(B72,'TSO500 Script'!$BT$2:$BT$97,0)),"")</f>
        <v>i7_UDP0148</v>
      </c>
      <c r="F72" t="str">
        <f>IFERROR(INDEX(Index_sequences[i7 Bases for Sample Sheet],MATCH(E72,Index_sequences[i7 Index Name],0)),"")</f>
        <v>CCGCGTATAG</v>
      </c>
      <c r="G72" s="51" t="str">
        <f>IFERROR(INDEX('TSO500 Script'!$BY$2:$BY$97,MATCH(B72,'TSO500 Script'!$BT$2:$BT$97,0)),"")</f>
        <v>i5_UDP0148</v>
      </c>
      <c r="H72" t="str">
        <f>IFERROR(IF('TSO500 Booking'!$A$108="v2",INDEX(Index_sequences[i5 Bases for Sample Sheet NovaSeq 6000 with v1.0 reagent kits, MiSeq, HiSeq 2000/2500, NextSeq 2000 (Sample Sheet v2)],MATCH(G72,Index_sequences[i5 Index Name],0)),IF('TSO500 Booking'!$A$108="v1",INDEX(Index_sequences[i5 Bases for Sample Sheet iSeq, NovaSeq 6000 with v1.5 reagent kits, MiniSeq, NextSeq 500/550, HiSeq 3000/4000/X, NextSeq 2000 (Sample Sheet v1)],MATCH(G72,Index_sequences[i5 Index Name],0)),"")),"")</f>
        <v>CCGGTTCCTA</v>
      </c>
      <c r="I72" s="51"/>
      <c r="J72" s="51" t="str">
        <f t="shared" si="0"/>
        <v>TSO500</v>
      </c>
    </row>
    <row r="73" spans="1:10" x14ac:dyDescent="0.25">
      <c r="A73">
        <f t="shared" si="1"/>
        <v>53</v>
      </c>
      <c r="B73" s="51" t="str">
        <f>IFERROR(INDEX('TSO500 Script'!$BT$2:$BT$97,MATCH('TSO500 Script'!C54,'TSO500 Script'!$C$2:$C$97,0)),"")</f>
        <v>CN_B2303974-003</v>
      </c>
      <c r="C73" s="51" t="str">
        <f>IFERROR(INDEX('TSO500 Booking'!$I$9:$I$104,MATCH('TSO500 Script'!C54,'TSO500 Booking'!$J$9:$J$104,0)),"")</f>
        <v>PL2302738-02-01/E07</v>
      </c>
      <c r="D73" s="51" t="str">
        <f>IF(B73="","",INDEX('TSO500 Script'!$G$2:$G$97,MATCH('TSO500 Script'!C54,'TSO500 Script'!$C$2:$C$97,0)))</f>
        <v>E7</v>
      </c>
      <c r="E73" t="str">
        <f>IFERROR(INDEX('TSO500 Script'!$BW$2:$BW$97,MATCH(B73,'TSO500 Script'!$BT$2:$BT$97,0)),"")</f>
        <v>i7_UDP0149</v>
      </c>
      <c r="F73" t="str">
        <f>IFERROR(INDEX(Index_sequences[i7 Bases for Sample Sheet],MATCH(E73,Index_sequences[i7 Index Name],0)),"")</f>
        <v>GATTCTGAAT</v>
      </c>
      <c r="G73" s="51" t="str">
        <f>IFERROR(INDEX('TSO500 Script'!$BY$2:$BY$97,MATCH(B73,'TSO500 Script'!$BT$2:$BT$97,0)),"")</f>
        <v>i5_UDP0149</v>
      </c>
      <c r="H73" t="str">
        <f>IFERROR(IF('TSO500 Booking'!$A$108="v2",INDEX(Index_sequences[i5 Bases for Sample Sheet NovaSeq 6000 with v1.0 reagent kits, MiSeq, HiSeq 2000/2500, NextSeq 2000 (Sample Sheet v2)],MATCH(G73,Index_sequences[i5 Index Name],0)),IF('TSO500 Booking'!$A$108="v1",INDEX(Index_sequences[i5 Bases for Sample Sheet iSeq, NovaSeq 6000 with v1.5 reagent kits, MiniSeq, NextSeq 500/550, HiSeq 3000/4000/X, NextSeq 2000 (Sample Sheet v1)],MATCH(G73,Index_sequences[i5 Index Name],0)),"")),"")</f>
        <v>GTCCACCGCT</v>
      </c>
      <c r="I73" s="51"/>
      <c r="J73" s="51" t="str">
        <f t="shared" si="0"/>
        <v>TSO500</v>
      </c>
    </row>
    <row r="74" spans="1:10" x14ac:dyDescent="0.25">
      <c r="A74">
        <f t="shared" si="1"/>
        <v>54</v>
      </c>
      <c r="B74" s="51" t="str">
        <f>IFERROR(INDEX('TSO500 Script'!$BT$2:$BT$97,MATCH('TSO500 Script'!C55,'TSO500 Script'!$C$2:$C$97,0)),"")</f>
        <v>MF_B2303980-002</v>
      </c>
      <c r="C74" s="51" t="str">
        <f>IFERROR(INDEX('TSO500 Booking'!$I$9:$I$104,MATCH('TSO500 Script'!C55,'TSO500 Booking'!$J$9:$J$104,0)),"")</f>
        <v>PL2302738-02-01/F07</v>
      </c>
      <c r="D74" s="51" t="str">
        <f>IF(B74="","",INDEX('TSO500 Script'!$G$2:$G$97,MATCH('TSO500 Script'!C55,'TSO500 Script'!$C$2:$C$97,0)))</f>
        <v>F7</v>
      </c>
      <c r="E74" t="str">
        <f>IFERROR(INDEX('TSO500 Script'!$BW$2:$BW$97,MATCH(B74,'TSO500 Script'!$BT$2:$BT$97,0)),"")</f>
        <v>i7_UDP0150</v>
      </c>
      <c r="F74" t="str">
        <f>IFERROR(INDEX(Index_sequences[i7 Bases for Sample Sheet],MATCH(E74,Index_sequences[i7 Index Name],0)),"")</f>
        <v>TAGAGAATAC</v>
      </c>
      <c r="G74" s="51" t="str">
        <f>IFERROR(INDEX('TSO500 Script'!$BY$2:$BY$97,MATCH(B74,'TSO500 Script'!$BT$2:$BT$97,0)),"")</f>
        <v>i5_UDP0150</v>
      </c>
      <c r="H74" t="str">
        <f>IFERROR(IF('TSO500 Booking'!$A$108="v2",INDEX(Index_sequences[i5 Bases for Sample Sheet NovaSeq 6000 with v1.0 reagent kits, MiSeq, HiSeq 2000/2500, NextSeq 2000 (Sample Sheet v2)],MATCH(G74,Index_sequences[i5 Index Name],0)),IF('TSO500 Booking'!$A$108="v1",INDEX(Index_sequences[i5 Bases for Sample Sheet iSeq, NovaSeq 6000 with v1.5 reagent kits, MiniSeq, NextSeq 500/550, HiSeq 3000/4000/X, NextSeq 2000 (Sample Sheet v1)],MATCH(G74,Index_sequences[i5 Index Name],0)),"")),"")</f>
        <v>CGAATCTATA</v>
      </c>
      <c r="I74" s="51"/>
      <c r="J74" s="51" t="str">
        <f t="shared" si="0"/>
        <v>TSO500</v>
      </c>
    </row>
    <row r="75" spans="1:10" x14ac:dyDescent="0.25">
      <c r="A75">
        <f t="shared" si="1"/>
        <v>55</v>
      </c>
      <c r="B75" s="51" t="str">
        <f>IFERROR(INDEX('TSO500 Script'!$BT$2:$BT$97,MATCH('TSO500 Script'!C56,'TSO500 Script'!$C$2:$C$97,0)),"")</f>
        <v>AP_B2304058-002</v>
      </c>
      <c r="C75" s="51" t="str">
        <f>IFERROR(INDEX('TSO500 Booking'!$I$9:$I$104,MATCH('TSO500 Script'!C56,'TSO500 Booking'!$J$9:$J$104,0)),"")</f>
        <v>PL2302738-02-01/G07</v>
      </c>
      <c r="D75" s="51" t="str">
        <f>IF(B75="","",INDEX('TSO500 Script'!$G$2:$G$97,MATCH('TSO500 Script'!C56,'TSO500 Script'!$C$2:$C$97,0)))</f>
        <v>G7</v>
      </c>
      <c r="E75" t="str">
        <f>IFERROR(INDEX('TSO500 Script'!$BW$2:$BW$97,MATCH(B75,'TSO500 Script'!$BT$2:$BT$97,0)),"")</f>
        <v>i7_UDP0151</v>
      </c>
      <c r="F75" t="str">
        <f>IFERROR(INDEX(Index_sequences[i7 Bases for Sample Sheet],MATCH(E75,Index_sequences[i7 Index Name],0)),"")</f>
        <v>TTGTATCAGG</v>
      </c>
      <c r="G75" s="51" t="str">
        <f>IFERROR(INDEX('TSO500 Script'!$BY$2:$BY$97,MATCH(B75,'TSO500 Script'!$BT$2:$BT$97,0)),"")</f>
        <v>i5_UDP0151</v>
      </c>
      <c r="H75" t="str">
        <f>IFERROR(IF('TSO500 Booking'!$A$108="v2",INDEX(Index_sequences[i5 Bases for Sample Sheet NovaSeq 6000 with v1.0 reagent kits, MiSeq, HiSeq 2000/2500, NextSeq 2000 (Sample Sheet v2)],MATCH(G75,Index_sequences[i5 Index Name],0)),IF('TSO500 Booking'!$A$108="v1",INDEX(Index_sequences[i5 Bases for Sample Sheet iSeq, NovaSeq 6000 with v1.5 reagent kits, MiniSeq, NextSeq 500/550, HiSeq 3000/4000/X, NextSeq 2000 (Sample Sheet v1)],MATCH(G75,Index_sequences[i5 Index Name],0)),"")),"")</f>
        <v>TGGCCTCTGT</v>
      </c>
      <c r="I75" s="51"/>
      <c r="J75" s="51" t="str">
        <f t="shared" si="0"/>
        <v>TSO500</v>
      </c>
    </row>
    <row r="76" spans="1:10" x14ac:dyDescent="0.25">
      <c r="A76">
        <f t="shared" si="1"/>
        <v>56</v>
      </c>
      <c r="B76" s="51" t="str">
        <f>IFERROR(INDEX('TSO500 Script'!$BT$2:$BT$97,MATCH('TSO500 Script'!C57,'TSO500 Script'!$C$2:$C$97,0)),"")</f>
        <v>JP_B2304148-002</v>
      </c>
      <c r="C76" s="51" t="str">
        <f>IFERROR(INDEX('TSO500 Booking'!$I$9:$I$104,MATCH('TSO500 Script'!C57,'TSO500 Booking'!$J$9:$J$104,0)),"")</f>
        <v>PL2302738-02-01/H07</v>
      </c>
      <c r="D76" s="51" t="str">
        <f>IF(B76="","",INDEX('TSO500 Script'!$G$2:$G$97,MATCH('TSO500 Script'!C57,'TSO500 Script'!$C$2:$C$97,0)))</f>
        <v>H7</v>
      </c>
      <c r="E76" t="str">
        <f>IFERROR(INDEX('TSO500 Script'!$BW$2:$BW$97,MATCH(B76,'TSO500 Script'!$BT$2:$BT$97,0)),"")</f>
        <v>i7_UDP0152</v>
      </c>
      <c r="F76" t="str">
        <f>IFERROR(INDEX(Index_sequences[i7 Bases for Sample Sheet],MATCH(E76,Index_sequences[i7 Index Name],0)),"")</f>
        <v>CACAGCGGTC</v>
      </c>
      <c r="G76" s="51" t="str">
        <f>IFERROR(INDEX('TSO500 Script'!$BY$2:$BY$97,MATCH(B76,'TSO500 Script'!$BT$2:$BT$97,0)),"")</f>
        <v>i5_UDP0152</v>
      </c>
      <c r="H76" t="str">
        <f>IFERROR(IF('TSO500 Booking'!$A$108="v2",INDEX(Index_sequences[i5 Bases for Sample Sheet NovaSeq 6000 with v1.0 reagent kits, MiSeq, HiSeq 2000/2500, NextSeq 2000 (Sample Sheet v2)],MATCH(G76,Index_sequences[i5 Index Name],0)),IF('TSO500 Booking'!$A$108="v1",INDEX(Index_sequences[i5 Bases for Sample Sheet iSeq, NovaSeq 6000 with v1.5 reagent kits, MiniSeq, NextSeq 500/550, HiSeq 3000/4000/X, NextSeq 2000 (Sample Sheet v1)],MATCH(G76,Index_sequences[i5 Index Name],0)),"")),"")</f>
        <v>CAATAGGAAT</v>
      </c>
      <c r="I76" s="51"/>
      <c r="J76" s="51" t="str">
        <f t="shared" si="0"/>
        <v>TSO500</v>
      </c>
    </row>
    <row r="77" spans="1:10" x14ac:dyDescent="0.25">
      <c r="A77">
        <f t="shared" si="1"/>
        <v>57</v>
      </c>
      <c r="B77" s="51" t="str">
        <f>IFERROR(INDEX('TSO500 Script'!$BT$2:$BT$97,MATCH('TSO500 Script'!C58,'TSO500 Script'!$C$2:$C$97,0)),"")</f>
        <v>JC_B2304149-002</v>
      </c>
      <c r="C77" s="51" t="str">
        <f>IFERROR(INDEX('TSO500 Booking'!$I$9:$I$104,MATCH('TSO500 Script'!C58,'TSO500 Booking'!$J$9:$J$104,0)),"")</f>
        <v>PL2302738-02-01/A08</v>
      </c>
      <c r="D77" s="51" t="str">
        <f>IF(B77="","",INDEX('TSO500 Script'!$G$2:$G$97,MATCH('TSO500 Script'!C58,'TSO500 Script'!$C$2:$C$97,0)))</f>
        <v>A8</v>
      </c>
      <c r="E77" t="str">
        <f>IFERROR(INDEX('TSO500 Script'!$BW$2:$BW$97,MATCH(B77,'TSO500 Script'!$BT$2:$BT$97,0)),"")</f>
        <v>i7_UDP0153</v>
      </c>
      <c r="F77" t="str">
        <f>IFERROR(INDEX(Index_sequences[i7 Bases for Sample Sheet],MATCH(E77,Index_sequences[i7 Index Name],0)),"")</f>
        <v>CCACGCTGAA</v>
      </c>
      <c r="G77" s="51" t="str">
        <f>IFERROR(INDEX('TSO500 Script'!$BY$2:$BY$97,MATCH(B77,'TSO500 Script'!$BT$2:$BT$97,0)),"")</f>
        <v>i5_UDP0153</v>
      </c>
      <c r="H77" t="str">
        <f>IFERROR(IF('TSO500 Booking'!$A$108="v2",INDEX(Index_sequences[i5 Bases for Sample Sheet NovaSeq 6000 with v1.0 reagent kits, MiSeq, HiSeq 2000/2500, NextSeq 2000 (Sample Sheet v2)],MATCH(G77,Index_sequences[i5 Index Name],0)),IF('TSO500 Booking'!$A$108="v1",INDEX(Index_sequences[i5 Bases for Sample Sheet iSeq, NovaSeq 6000 with v1.5 reagent kits, MiniSeq, NextSeq 500/550, HiSeq 3000/4000/X, NextSeq 2000 (Sample Sheet v1)],MATCH(G77,Index_sequences[i5 Index Name],0)),"")),"")</f>
        <v>CTGAGGAATA</v>
      </c>
      <c r="I77" s="51"/>
      <c r="J77" s="51" t="str">
        <f t="shared" si="0"/>
        <v>TSO500</v>
      </c>
    </row>
    <row r="78" spans="1:10" x14ac:dyDescent="0.25">
      <c r="A78">
        <f t="shared" si="1"/>
        <v>58</v>
      </c>
      <c r="B78" s="51" t="str">
        <f>IFERROR(INDEX('TSO500 Script'!$BT$2:$BT$97,MATCH('TSO500 Script'!C59,'TSO500 Script'!$C$2:$C$97,0)),"")</f>
        <v>EP_B2304437-003</v>
      </c>
      <c r="C78" s="51" t="str">
        <f>IFERROR(INDEX('TSO500 Booking'!$I$9:$I$104,MATCH('TSO500 Script'!C59,'TSO500 Booking'!$J$9:$J$104,0)),"")</f>
        <v>PL2302738-02-01/B08</v>
      </c>
      <c r="D78" s="51" t="str">
        <f>IF(B78="","",INDEX('TSO500 Script'!$G$2:$G$97,MATCH('TSO500 Script'!C59,'TSO500 Script'!$C$2:$C$97,0)))</f>
        <v>B8</v>
      </c>
      <c r="E78" t="str">
        <f>IFERROR(INDEX('TSO500 Script'!$BW$2:$BW$97,MATCH(B78,'TSO500 Script'!$BT$2:$BT$97,0)),"")</f>
        <v>i7_UDP0154</v>
      </c>
      <c r="F78" t="str">
        <f>IFERROR(INDEX(Index_sequences[i7 Bases for Sample Sheet],MATCH(E78,Index_sequences[i7 Index Name],0)),"")</f>
        <v>GTTCGGAGTT</v>
      </c>
      <c r="G78" s="51" t="str">
        <f>IFERROR(INDEX('TSO500 Script'!$BY$2:$BY$97,MATCH(B78,'TSO500 Script'!$BT$2:$BT$97,0)),"")</f>
        <v>i5_UDP0154</v>
      </c>
      <c r="H78" t="str">
        <f>IFERROR(IF('TSO500 Booking'!$A$108="v2",INDEX(Index_sequences[i5 Bases for Sample Sheet NovaSeq 6000 with v1.0 reagent kits, MiSeq, HiSeq 2000/2500, NextSeq 2000 (Sample Sheet v2)],MATCH(G78,Index_sequences[i5 Index Name],0)),IF('TSO500 Booking'!$A$108="v1",INDEX(Index_sequences[i5 Bases for Sample Sheet iSeq, NovaSeq 6000 with v1.5 reagent kits, MiniSeq, NextSeq 500/550, HiSeq 3000/4000/X, NextSeq 2000 (Sample Sheet v1)],MATCH(G78,Index_sequences[i5 Index Name],0)),"")),"")</f>
        <v>TCAGAAGGCG</v>
      </c>
      <c r="I78" s="51"/>
      <c r="J78" s="51" t="str">
        <f t="shared" si="0"/>
        <v>TSO500</v>
      </c>
    </row>
    <row r="79" spans="1:10" x14ac:dyDescent="0.25">
      <c r="A79">
        <f t="shared" si="1"/>
        <v>59</v>
      </c>
      <c r="B79" s="51" t="str">
        <f>IFERROR(INDEX('TSO500 Script'!$BT$2:$BT$97,MATCH('TSO500 Script'!C60,'TSO500 Script'!$C$2:$C$97,0)),"")</f>
        <v>AG_B2304609-004</v>
      </c>
      <c r="C79" s="51" t="str">
        <f>IFERROR(INDEX('TSO500 Booking'!$I$9:$I$104,MATCH('TSO500 Script'!C60,'TSO500 Booking'!$J$9:$J$104,0)),"")</f>
        <v>PL2302738-02-01/C08</v>
      </c>
      <c r="D79" s="51" t="str">
        <f>IF(B79="","",INDEX('TSO500 Script'!$G$2:$G$97,MATCH('TSO500 Script'!C60,'TSO500 Script'!$C$2:$C$97,0)))</f>
        <v>C8</v>
      </c>
      <c r="E79" t="str">
        <f>IFERROR(INDEX('TSO500 Script'!$BW$2:$BW$97,MATCH(B79,'TSO500 Script'!$BT$2:$BT$97,0)),"")</f>
        <v>i7_UDP0155</v>
      </c>
      <c r="F79" t="str">
        <f>IFERROR(INDEX(Index_sequences[i7 Bases for Sample Sheet],MATCH(E79,Index_sequences[i7 Index Name],0)),"")</f>
        <v>ATAGCGGAAT</v>
      </c>
      <c r="G79" s="51" t="str">
        <f>IFERROR(INDEX('TSO500 Script'!$BY$2:$BY$97,MATCH(B79,'TSO500 Script'!$BT$2:$BT$97,0)),"")</f>
        <v>i5_UDP0155</v>
      </c>
      <c r="H79" t="str">
        <f>IFERROR(IF('TSO500 Booking'!$A$108="v2",INDEX(Index_sequences[i5 Bases for Sample Sheet NovaSeq 6000 with v1.0 reagent kits, MiSeq, HiSeq 2000/2500, NextSeq 2000 (Sample Sheet v2)],MATCH(G79,Index_sequences[i5 Index Name],0)),IF('TSO500 Booking'!$A$108="v1",INDEX(Index_sequences[i5 Bases for Sample Sheet iSeq, NovaSeq 6000 with v1.5 reagent kits, MiniSeq, NextSeq 500/550, HiSeq 3000/4000/X, NextSeq 2000 (Sample Sheet v1)],MATCH(G79,Index_sequences[i5 Index Name],0)),"")),"")</f>
        <v>TACTCTGCGC</v>
      </c>
      <c r="I79" s="51"/>
      <c r="J79" s="51" t="str">
        <f t="shared" si="0"/>
        <v>TSO500</v>
      </c>
    </row>
    <row r="80" spans="1:10" x14ac:dyDescent="0.25">
      <c r="A80">
        <f t="shared" si="1"/>
        <v>60</v>
      </c>
      <c r="B80" s="51" t="str">
        <f>IFERROR(INDEX('TSO500 Script'!$BT$2:$BT$97,MATCH('TSO500 Script'!C61,'TSO500 Script'!$C$2:$C$97,0)),"")</f>
        <v>CW_B2304845-003</v>
      </c>
      <c r="C80" s="51" t="str">
        <f>IFERROR(INDEX('TSO500 Booking'!$I$9:$I$104,MATCH('TSO500 Script'!C61,'TSO500 Booking'!$J$9:$J$104,0)),"")</f>
        <v>PL2302738-02-01/D08</v>
      </c>
      <c r="D80" s="51" t="str">
        <f>IF(B80="","",INDEX('TSO500 Script'!$G$2:$G$97,MATCH('TSO500 Script'!C61,'TSO500 Script'!$C$2:$C$97,0)))</f>
        <v>D8</v>
      </c>
      <c r="E80" t="str">
        <f>IFERROR(INDEX('TSO500 Script'!$BW$2:$BW$97,MATCH(B80,'TSO500 Script'!$BT$2:$BT$97,0)),"")</f>
        <v>i7_UDP0156</v>
      </c>
      <c r="F80" t="str">
        <f>IFERROR(INDEX(Index_sequences[i7 Bases for Sample Sheet],MATCH(E80,Index_sequences[i7 Index Name],0)),"")</f>
        <v>GCAATATTCA</v>
      </c>
      <c r="G80" s="51" t="str">
        <f>IFERROR(INDEX('TSO500 Script'!$BY$2:$BY$97,MATCH(B80,'TSO500 Script'!$BT$2:$BT$97,0)),"")</f>
        <v>i5_UDP0156</v>
      </c>
      <c r="H80" t="str">
        <f>IFERROR(IF('TSO500 Booking'!$A$108="v2",INDEX(Index_sequences[i5 Bases for Sample Sheet NovaSeq 6000 with v1.0 reagent kits, MiSeq, HiSeq 2000/2500, NextSeq 2000 (Sample Sheet v2)],MATCH(G80,Index_sequences[i5 Index Name],0)),IF('TSO500 Booking'!$A$108="v1",INDEX(Index_sequences[i5 Bases for Sample Sheet iSeq, NovaSeq 6000 with v1.5 reagent kits, MiniSeq, NextSeq 500/550, HiSeq 3000/4000/X, NextSeq 2000 (Sample Sheet v1)],MATCH(G80,Index_sequences[i5 Index Name],0)),"")),"")</f>
        <v>AATTGGCGCC</v>
      </c>
      <c r="I80" s="51"/>
      <c r="J80" s="51" t="str">
        <f t="shared" si="0"/>
        <v>TSO500</v>
      </c>
    </row>
    <row r="81" spans="1:10" x14ac:dyDescent="0.25">
      <c r="A81">
        <f t="shared" si="1"/>
        <v>61</v>
      </c>
      <c r="B81" s="51" t="str">
        <f>IFERROR(INDEX('TSO500 Script'!$BT$2:$BT$97,MATCH('TSO500 Script'!C62,'TSO500 Script'!$C$2:$C$97,0)),"")</f>
        <v>FL_B2304848-002</v>
      </c>
      <c r="C81" s="51" t="str">
        <f>IFERROR(INDEX('TSO500 Booking'!$I$9:$I$104,MATCH('TSO500 Script'!C62,'TSO500 Booking'!$J$9:$J$104,0)),"")</f>
        <v>PL2302738-02-01/E08</v>
      </c>
      <c r="D81" s="51" t="str">
        <f>IF(B81="","",INDEX('TSO500 Script'!$G$2:$G$97,MATCH('TSO500 Script'!C62,'TSO500 Script'!$C$2:$C$97,0)))</f>
        <v>E8</v>
      </c>
      <c r="E81" t="str">
        <f>IFERROR(INDEX('TSO500 Script'!$BW$2:$BW$97,MATCH(B81,'TSO500 Script'!$BT$2:$BT$97,0)),"")</f>
        <v>i7_UDP0157</v>
      </c>
      <c r="F81" t="str">
        <f>IFERROR(INDEX(Index_sequences[i7 Bases for Sample Sheet],MATCH(E81,Index_sequences[i7 Index Name],0)),"")</f>
        <v>CTAGATTGCG</v>
      </c>
      <c r="G81" s="51" t="str">
        <f>IFERROR(INDEX('TSO500 Script'!$BY$2:$BY$97,MATCH(B81,'TSO500 Script'!$BT$2:$BT$97,0)),"")</f>
        <v>i5_UDP0157</v>
      </c>
      <c r="H81" t="str">
        <f>IFERROR(IF('TSO500 Booking'!$A$108="v2",INDEX(Index_sequences[i5 Bases for Sample Sheet NovaSeq 6000 with v1.0 reagent kits, MiSeq, HiSeq 2000/2500, NextSeq 2000 (Sample Sheet v2)],MATCH(G81,Index_sequences[i5 Index Name],0)),IF('TSO500 Booking'!$A$108="v1",INDEX(Index_sequences[i5 Bases for Sample Sheet iSeq, NovaSeq 6000 with v1.5 reagent kits, MiniSeq, NextSeq 500/550, HiSeq 3000/4000/X, NextSeq 2000 (Sample Sheet v1)],MATCH(G81,Index_sequences[i5 Index Name],0)),"")),"")</f>
        <v>CGCCATATCT</v>
      </c>
      <c r="I81" s="51"/>
      <c r="J81" s="51" t="str">
        <f t="shared" si="0"/>
        <v>TSO500</v>
      </c>
    </row>
    <row r="82" spans="1:10" x14ac:dyDescent="0.25">
      <c r="A82">
        <f t="shared" si="1"/>
        <v>62</v>
      </c>
      <c r="B82" s="51" t="str">
        <f>IFERROR(INDEX('TSO500 Script'!$BT$2:$BT$97,MATCH('TSO500 Script'!C63,'TSO500 Script'!$C$2:$C$97,0)),"")</f>
        <v>JF_B2304852-002</v>
      </c>
      <c r="C82" s="51" t="str">
        <f>IFERROR(INDEX('TSO500 Booking'!$I$9:$I$104,MATCH('TSO500 Script'!C63,'TSO500 Booking'!$J$9:$J$104,0)),"")</f>
        <v>PL2302738-02-01/F08</v>
      </c>
      <c r="D82" s="51" t="str">
        <f>IF(B82="","",INDEX('TSO500 Script'!$G$2:$G$97,MATCH('TSO500 Script'!C63,'TSO500 Script'!$C$2:$C$97,0)))</f>
        <v>F8</v>
      </c>
      <c r="E82" t="str">
        <f>IFERROR(INDEX('TSO500 Script'!$BW$2:$BW$97,MATCH(B82,'TSO500 Script'!$BT$2:$BT$97,0)),"")</f>
        <v>i7_UDP0158</v>
      </c>
      <c r="F82" t="str">
        <f>IFERROR(INDEX(Index_sequences[i7 Bases for Sample Sheet],MATCH(E82,Index_sequences[i7 Index Name],0)),"")</f>
        <v>CGATGCGGTT</v>
      </c>
      <c r="G82" s="51" t="str">
        <f>IFERROR(INDEX('TSO500 Script'!$BY$2:$BY$97,MATCH(B82,'TSO500 Script'!$BT$2:$BT$97,0)),"")</f>
        <v>i5_UDP0158</v>
      </c>
      <c r="H82" t="str">
        <f>IFERROR(IF('TSO500 Booking'!$A$108="v2",INDEX(Index_sequences[i5 Bases for Sample Sheet NovaSeq 6000 with v1.0 reagent kits, MiSeq, HiSeq 2000/2500, NextSeq 2000 (Sample Sheet v2)],MATCH(G82,Index_sequences[i5 Index Name],0)),IF('TSO500 Booking'!$A$108="v1",INDEX(Index_sequences[i5 Bases for Sample Sheet iSeq, NovaSeq 6000 with v1.5 reagent kits, MiniSeq, NextSeq 500/550, HiSeq 3000/4000/X, NextSeq 2000 (Sample Sheet v1)],MATCH(G82,Index_sequences[i5 Index Name],0)),"")),"")</f>
        <v>ACCAAGCAGG</v>
      </c>
      <c r="I82" s="51"/>
      <c r="J82" s="51" t="str">
        <f t="shared" si="0"/>
        <v>TSO500</v>
      </c>
    </row>
    <row r="83" spans="1:10" x14ac:dyDescent="0.25">
      <c r="A83">
        <f t="shared" si="1"/>
        <v>63</v>
      </c>
      <c r="B83" s="51" t="str">
        <f>IFERROR(INDEX('TSO500 Script'!$BT$2:$BT$97,MATCH('TSO500 Script'!C64,'TSO500 Script'!$C$2:$C$97,0)),"")</f>
        <v>LS_B2304853-002</v>
      </c>
      <c r="C83" s="51" t="str">
        <f>IFERROR(INDEX('TSO500 Booking'!$I$9:$I$104,MATCH('TSO500 Script'!C64,'TSO500 Booking'!$J$9:$J$104,0)),"")</f>
        <v>PL2302738-02-01/G08</v>
      </c>
      <c r="D83" s="51" t="str">
        <f>IF(B83="","",INDEX('TSO500 Script'!$G$2:$G$97,MATCH('TSO500 Script'!C64,'TSO500 Script'!$C$2:$C$97,0)))</f>
        <v>G8</v>
      </c>
      <c r="E83" t="str">
        <f>IFERROR(INDEX('TSO500 Script'!$BW$2:$BW$97,MATCH(B83,'TSO500 Script'!$BT$2:$BT$97,0)),"")</f>
        <v>i7_UDP0159</v>
      </c>
      <c r="F83" t="str">
        <f>IFERROR(INDEX(Index_sequences[i7 Bases for Sample Sheet],MATCH(E83,Index_sequences[i7 Index Name],0)),"")</f>
        <v>TCCGGACTAG</v>
      </c>
      <c r="G83" s="51" t="str">
        <f>IFERROR(INDEX('TSO500 Script'!$BY$2:$BY$97,MATCH(B83,'TSO500 Script'!$BT$2:$BT$97,0)),"")</f>
        <v>i5_UDP0159</v>
      </c>
      <c r="H83" t="str">
        <f>IFERROR(IF('TSO500 Booking'!$A$108="v2",INDEX(Index_sequences[i5 Bases for Sample Sheet NovaSeq 6000 with v1.0 reagent kits, MiSeq, HiSeq 2000/2500, NextSeq 2000 (Sample Sheet v2)],MATCH(G83,Index_sequences[i5 Index Name],0)),IF('TSO500 Booking'!$A$108="v1",INDEX(Index_sequences[i5 Bases for Sample Sheet iSeq, NovaSeq 6000 with v1.5 reagent kits, MiniSeq, NextSeq 500/550, HiSeq 3000/4000/X, NextSeq 2000 (Sample Sheet v1)],MATCH(G83,Index_sequences[i5 Index Name],0)),"")),"")</f>
        <v>ATTGTTCGTC</v>
      </c>
      <c r="I83" s="51"/>
      <c r="J83" s="51" t="str">
        <f t="shared" si="0"/>
        <v>TSO500</v>
      </c>
    </row>
    <row r="84" spans="1:10" x14ac:dyDescent="0.25">
      <c r="A84">
        <f t="shared" si="1"/>
        <v>64</v>
      </c>
      <c r="B84" s="51" t="str">
        <f>IFERROR(INDEX('TSO500 Script'!$BT$2:$BT$97,MATCH('TSO500 Script'!C65,'TSO500 Script'!$C$2:$C$97,0)),"")</f>
        <v>KP_B2304856-002</v>
      </c>
      <c r="C84" s="51" t="str">
        <f>IFERROR(INDEX('TSO500 Booking'!$I$9:$I$104,MATCH('TSO500 Script'!C65,'TSO500 Booking'!$J$9:$J$104,0)),"")</f>
        <v>PL2302738-02-01/H08</v>
      </c>
      <c r="D84" s="51" t="str">
        <f>IF(B84="","",INDEX('TSO500 Script'!$G$2:$G$97,MATCH('TSO500 Script'!C65,'TSO500 Script'!$C$2:$C$97,0)))</f>
        <v>H8</v>
      </c>
      <c r="E84" t="str">
        <f>IFERROR(INDEX('TSO500 Script'!$BW$2:$BW$97,MATCH(B84,'TSO500 Script'!$BT$2:$BT$97,0)),"")</f>
        <v>i7_UDP0160</v>
      </c>
      <c r="F84" t="str">
        <f>IFERROR(INDEX(Index_sequences[i7 Bases for Sample Sheet],MATCH(E84,Index_sequences[i7 Index Name],0)),"")</f>
        <v>GTGACGGAGC</v>
      </c>
      <c r="G84" s="51" t="str">
        <f>IFERROR(INDEX('TSO500 Script'!$BY$2:$BY$97,MATCH(B84,'TSO500 Script'!$BT$2:$BT$97,0)),"")</f>
        <v>i5_UDP0160</v>
      </c>
      <c r="H84" t="str">
        <f>IFERROR(IF('TSO500 Booking'!$A$108="v2",INDEX(Index_sequences[i5 Bases for Sample Sheet NovaSeq 6000 with v1.0 reagent kits, MiSeq, HiSeq 2000/2500, NextSeq 2000 (Sample Sheet v2)],MATCH(G84,Index_sequences[i5 Index Name],0)),IF('TSO500 Booking'!$A$108="v1",INDEX(Index_sequences[i5 Bases for Sample Sheet iSeq, NovaSeq 6000 with v1.5 reagent kits, MiniSeq, NextSeq 500/550, HiSeq 3000/4000/X, NextSeq 2000 (Sample Sheet v1)],MATCH(G84,Index_sequences[i5 Index Name],0)),"")),"")</f>
        <v>TGGACCGCCA</v>
      </c>
      <c r="I84" s="51"/>
      <c r="J84" s="51" t="str">
        <f t="shared" si="0"/>
        <v>TSO500</v>
      </c>
    </row>
    <row r="85" spans="1:10" x14ac:dyDescent="0.25">
      <c r="A85" t="str">
        <f t="shared" si="1"/>
        <v/>
      </c>
      <c r="B85" s="51" t="str">
        <f>IFERROR(INDEX('TSO500 Script'!$BT$2:$BT$97,MATCH('TSO500 Script'!C66,'TSO500 Script'!$C$2:$C$97,0)),"")</f>
        <v/>
      </c>
      <c r="C85" s="51" t="str">
        <f>IFERROR(INDEX('TSO500 Booking'!$I$9:$I$104,MATCH('TSO500 Script'!C66,'TSO500 Booking'!$J$9:$J$104,0)),"")</f>
        <v/>
      </c>
      <c r="D85" s="51" t="str">
        <f>IF(B85="","",INDEX('TSO500 Script'!$G$2:$G$97,MATCH('TSO500 Script'!C66,'TSO500 Script'!$C$2:$C$97,0)))</f>
        <v/>
      </c>
      <c r="E85" t="str">
        <f>IFERROR(INDEX('TSO500 Script'!$BW$2:$BW$97,MATCH(B85,'TSO500 Script'!$BT$2:$BT$97,0)),"")</f>
        <v/>
      </c>
      <c r="F85" t="str">
        <f>IFERROR(INDEX(Index_sequences[i7 Bases for Sample Sheet],MATCH(E85,Index_sequences[i7 Index Name],0)),"")</f>
        <v/>
      </c>
      <c r="G85" s="51" t="str">
        <f>IFERROR(INDEX('TSO500 Script'!$BY$2:$BY$97,MATCH(B85,'TSO500 Script'!$BT$2:$BT$97,0)),"")</f>
        <v/>
      </c>
      <c r="H85" t="str">
        <f>IFERROR(IF('TSO500 Booking'!$A$108="v2",INDEX(Index_sequences[i5 Bases for Sample Sheet NovaSeq 6000 with v1.0 reagent kits, MiSeq, HiSeq 2000/2500, NextSeq 2000 (Sample Sheet v2)],MATCH(G85,Index_sequences[i5 Index Name],0)),IF('TSO500 Booking'!$A$108="v1",INDEX(Index_sequences[i5 Bases for Sample Sheet iSeq, NovaSeq 6000 with v1.5 reagent kits, MiniSeq, NextSeq 500/550, HiSeq 3000/4000/X, NextSeq 2000 (Sample Sheet v1)],MATCH(G85,Index_sequences[i5 Index Name],0)),"")),"")</f>
        <v/>
      </c>
      <c r="I85" s="51"/>
      <c r="J85" s="51" t="str">
        <f t="shared" si="0"/>
        <v/>
      </c>
    </row>
    <row r="86" spans="1:10" x14ac:dyDescent="0.25">
      <c r="A86" t="str">
        <f t="shared" si="1"/>
        <v/>
      </c>
      <c r="B86" s="51" t="str">
        <f>IFERROR(INDEX('TSO500 Script'!$BT$2:$BT$97,MATCH('TSO500 Script'!C67,'TSO500 Script'!$C$2:$C$97,0)),"")</f>
        <v/>
      </c>
      <c r="C86" s="51" t="str">
        <f>IFERROR(INDEX('TSO500 Booking'!$I$9:$I$104,MATCH('TSO500 Script'!C67,'TSO500 Booking'!$J$9:$J$104,0)),"")</f>
        <v/>
      </c>
      <c r="D86" s="51" t="str">
        <f>IF(B86="","",INDEX('TSO500 Script'!$G$2:$G$97,MATCH('TSO500 Script'!C67,'TSO500 Script'!$C$2:$C$97,0)))</f>
        <v/>
      </c>
      <c r="E86" t="str">
        <f>IFERROR(INDEX('TSO500 Script'!$BW$2:$BW$97,MATCH(B86,'TSO500 Script'!$BT$2:$BT$97,0)),"")</f>
        <v/>
      </c>
      <c r="F86" t="str">
        <f>IFERROR(INDEX(Index_sequences[i7 Bases for Sample Sheet],MATCH(E86,Index_sequences[i7 Index Name],0)),"")</f>
        <v/>
      </c>
      <c r="G86" s="51" t="str">
        <f>IFERROR(INDEX('TSO500 Script'!$BY$2:$BY$97,MATCH(B86,'TSO500 Script'!$BT$2:$BT$97,0)),"")</f>
        <v/>
      </c>
      <c r="H86" t="str">
        <f>IFERROR(IF('TSO500 Booking'!$A$108="v2",INDEX(Index_sequences[i5 Bases for Sample Sheet NovaSeq 6000 with v1.0 reagent kits, MiSeq, HiSeq 2000/2500, NextSeq 2000 (Sample Sheet v2)],MATCH(G86,Index_sequences[i5 Index Name],0)),IF('TSO500 Booking'!$A$108="v1",INDEX(Index_sequences[i5 Bases for Sample Sheet iSeq, NovaSeq 6000 with v1.5 reagent kits, MiniSeq, NextSeq 500/550, HiSeq 3000/4000/X, NextSeq 2000 (Sample Sheet v1)],MATCH(G86,Index_sequences[i5 Index Name],0)),"")),"")</f>
        <v/>
      </c>
      <c r="I86" s="51"/>
      <c r="J86" s="51" t="str">
        <f t="shared" ref="J86:J116" si="2">IF(B86="","","TSO500")</f>
        <v/>
      </c>
    </row>
    <row r="87" spans="1:10" x14ac:dyDescent="0.25">
      <c r="A87" t="str">
        <f t="shared" ref="A87:A116" si="3">IF(B87="","",A86+1)</f>
        <v/>
      </c>
      <c r="B87" s="51" t="str">
        <f>IFERROR(INDEX('TSO500 Script'!$BT$2:$BT$97,MATCH('TSO500 Script'!C68,'TSO500 Script'!$C$2:$C$97,0)),"")</f>
        <v/>
      </c>
      <c r="C87" s="51" t="str">
        <f>IFERROR(INDEX('TSO500 Booking'!$I$9:$I$104,MATCH('TSO500 Script'!C68,'TSO500 Booking'!$J$9:$J$104,0)),"")</f>
        <v/>
      </c>
      <c r="D87" s="51" t="str">
        <f>IF(B87="","",INDEX('TSO500 Script'!$G$2:$G$97,MATCH('TSO500 Script'!C68,'TSO500 Script'!$C$2:$C$97,0)))</f>
        <v/>
      </c>
      <c r="E87" t="str">
        <f>IFERROR(INDEX('TSO500 Script'!$BW$2:$BW$97,MATCH(B87,'TSO500 Script'!$BT$2:$BT$97,0)),"")</f>
        <v/>
      </c>
      <c r="F87" t="str">
        <f>IFERROR(INDEX(Index_sequences[i7 Bases for Sample Sheet],MATCH(E87,Index_sequences[i7 Index Name],0)),"")</f>
        <v/>
      </c>
      <c r="G87" s="51" t="str">
        <f>IFERROR(INDEX('TSO500 Script'!$BY$2:$BY$97,MATCH(B87,'TSO500 Script'!$BT$2:$BT$97,0)),"")</f>
        <v/>
      </c>
      <c r="H87" t="str">
        <f>IFERROR(IF('TSO500 Booking'!$A$108="v2",INDEX(Index_sequences[i5 Bases for Sample Sheet NovaSeq 6000 with v1.0 reagent kits, MiSeq, HiSeq 2000/2500, NextSeq 2000 (Sample Sheet v2)],MATCH(G87,Index_sequences[i5 Index Name],0)),IF('TSO500 Booking'!$A$108="v1",INDEX(Index_sequences[i5 Bases for Sample Sheet iSeq, NovaSeq 6000 with v1.5 reagent kits, MiniSeq, NextSeq 500/550, HiSeq 3000/4000/X, NextSeq 2000 (Sample Sheet v1)],MATCH(G87,Index_sequences[i5 Index Name],0)),"")),"")</f>
        <v/>
      </c>
      <c r="I87" s="51"/>
      <c r="J87" s="51" t="str">
        <f t="shared" si="2"/>
        <v/>
      </c>
    </row>
    <row r="88" spans="1:10" x14ac:dyDescent="0.25">
      <c r="A88" t="str">
        <f t="shared" si="3"/>
        <v/>
      </c>
      <c r="B88" s="51" t="str">
        <f>IFERROR(INDEX('TSO500 Script'!$BT$2:$BT$97,MATCH('TSO500 Script'!C69,'TSO500 Script'!$C$2:$C$97,0)),"")</f>
        <v/>
      </c>
      <c r="C88" s="51" t="str">
        <f>IFERROR(INDEX('TSO500 Booking'!$I$9:$I$104,MATCH('TSO500 Script'!C69,'TSO500 Booking'!$J$9:$J$104,0)),"")</f>
        <v/>
      </c>
      <c r="D88" s="51" t="str">
        <f>IF(B88="","",INDEX('TSO500 Script'!$G$2:$G$97,MATCH('TSO500 Script'!C69,'TSO500 Script'!$C$2:$C$97,0)))</f>
        <v/>
      </c>
      <c r="E88" t="str">
        <f>IFERROR(INDEX('TSO500 Script'!$BW$2:$BW$97,MATCH(B88,'TSO500 Script'!$BT$2:$BT$97,0)),"")</f>
        <v/>
      </c>
      <c r="F88" t="str">
        <f>IFERROR(INDEX(Index_sequences[i7 Bases for Sample Sheet],MATCH(E88,Index_sequences[i7 Index Name],0)),"")</f>
        <v/>
      </c>
      <c r="G88" s="51" t="str">
        <f>IFERROR(INDEX('TSO500 Script'!$BY$2:$BY$97,MATCH(B88,'TSO500 Script'!$BT$2:$BT$97,0)),"")</f>
        <v/>
      </c>
      <c r="H88" t="str">
        <f>IFERROR(IF('TSO500 Booking'!$A$108="v2",INDEX(Index_sequences[i5 Bases for Sample Sheet NovaSeq 6000 with v1.0 reagent kits, MiSeq, HiSeq 2000/2500, NextSeq 2000 (Sample Sheet v2)],MATCH(G88,Index_sequences[i5 Index Name],0)),IF('TSO500 Booking'!$A$108="v1",INDEX(Index_sequences[i5 Bases for Sample Sheet iSeq, NovaSeq 6000 with v1.5 reagent kits, MiniSeq, NextSeq 500/550, HiSeq 3000/4000/X, NextSeq 2000 (Sample Sheet v1)],MATCH(G88,Index_sequences[i5 Index Name],0)),"")),"")</f>
        <v/>
      </c>
      <c r="I88" s="51"/>
      <c r="J88" s="51" t="str">
        <f t="shared" si="2"/>
        <v/>
      </c>
    </row>
    <row r="89" spans="1:10" x14ac:dyDescent="0.25">
      <c r="A89" t="str">
        <f t="shared" si="3"/>
        <v/>
      </c>
      <c r="B89" s="51" t="str">
        <f>IFERROR(INDEX('TSO500 Script'!$BT$2:$BT$97,MATCH('TSO500 Script'!C70,'TSO500 Script'!$C$2:$C$97,0)),"")</f>
        <v/>
      </c>
      <c r="C89" s="51" t="str">
        <f>IFERROR(INDEX('TSO500 Booking'!$I$9:$I$104,MATCH('TSO500 Script'!C70,'TSO500 Booking'!$J$9:$J$104,0)),"")</f>
        <v/>
      </c>
      <c r="D89" s="51" t="str">
        <f>IF(B89="","",INDEX('TSO500 Script'!$G$2:$G$97,MATCH('TSO500 Script'!C70,'TSO500 Script'!$C$2:$C$97,0)))</f>
        <v/>
      </c>
      <c r="E89" t="str">
        <f>IFERROR(INDEX('TSO500 Script'!$BW$2:$BW$97,MATCH(B89,'TSO500 Script'!$BT$2:$BT$97,0)),"")</f>
        <v/>
      </c>
      <c r="F89" t="str">
        <f>IFERROR(INDEX(Index_sequences[i7 Bases for Sample Sheet],MATCH(E89,Index_sequences[i7 Index Name],0)),"")</f>
        <v/>
      </c>
      <c r="G89" s="51" t="str">
        <f>IFERROR(INDEX('TSO500 Script'!$BY$2:$BY$97,MATCH(B89,'TSO500 Script'!$BT$2:$BT$97,0)),"")</f>
        <v/>
      </c>
      <c r="H89" t="str">
        <f>IFERROR(IF('TSO500 Booking'!$A$108="v2",INDEX(Index_sequences[i5 Bases for Sample Sheet NovaSeq 6000 with v1.0 reagent kits, MiSeq, HiSeq 2000/2500, NextSeq 2000 (Sample Sheet v2)],MATCH(G89,Index_sequences[i5 Index Name],0)),IF('TSO500 Booking'!$A$108="v1",INDEX(Index_sequences[i5 Bases for Sample Sheet iSeq, NovaSeq 6000 with v1.5 reagent kits, MiniSeq, NextSeq 500/550, HiSeq 3000/4000/X, NextSeq 2000 (Sample Sheet v1)],MATCH(G89,Index_sequences[i5 Index Name],0)),"")),"")</f>
        <v/>
      </c>
      <c r="I89" s="51"/>
      <c r="J89" s="51" t="str">
        <f t="shared" si="2"/>
        <v/>
      </c>
    </row>
    <row r="90" spans="1:10" x14ac:dyDescent="0.25">
      <c r="A90" t="str">
        <f t="shared" si="3"/>
        <v/>
      </c>
      <c r="B90" s="51" t="str">
        <f>IFERROR(INDEX('TSO500 Script'!$BT$2:$BT$97,MATCH('TSO500 Script'!C71,'TSO500 Script'!$C$2:$C$97,0)),"")</f>
        <v/>
      </c>
      <c r="C90" s="51" t="str">
        <f>IFERROR(INDEX('TSO500 Booking'!$I$9:$I$104,MATCH('TSO500 Script'!C71,'TSO500 Booking'!$J$9:$J$104,0)),"")</f>
        <v/>
      </c>
      <c r="D90" s="51" t="str">
        <f>IF(B90="","",INDEX('TSO500 Script'!$G$2:$G$97,MATCH('TSO500 Script'!C71,'TSO500 Script'!$C$2:$C$97,0)))</f>
        <v/>
      </c>
      <c r="E90" t="str">
        <f>IFERROR(INDEX('TSO500 Script'!$BW$2:$BW$97,MATCH(B90,'TSO500 Script'!$BT$2:$BT$97,0)),"")</f>
        <v/>
      </c>
      <c r="F90" t="str">
        <f>IFERROR(INDEX(Index_sequences[i7 Bases for Sample Sheet],MATCH(E90,Index_sequences[i7 Index Name],0)),"")</f>
        <v/>
      </c>
      <c r="G90" s="51" t="str">
        <f>IFERROR(INDEX('TSO500 Script'!$BY$2:$BY$97,MATCH(B90,'TSO500 Script'!$BT$2:$BT$97,0)),"")</f>
        <v/>
      </c>
      <c r="H90" t="str">
        <f>IFERROR(IF('TSO500 Booking'!$A$108="v2",INDEX(Index_sequences[i5 Bases for Sample Sheet NovaSeq 6000 with v1.0 reagent kits, MiSeq, HiSeq 2000/2500, NextSeq 2000 (Sample Sheet v2)],MATCH(G90,Index_sequences[i5 Index Name],0)),IF('TSO500 Booking'!$A$108="v1",INDEX(Index_sequences[i5 Bases for Sample Sheet iSeq, NovaSeq 6000 with v1.5 reagent kits, MiniSeq, NextSeq 500/550, HiSeq 3000/4000/X, NextSeq 2000 (Sample Sheet v1)],MATCH(G90,Index_sequences[i5 Index Name],0)),"")),"")</f>
        <v/>
      </c>
      <c r="I90" s="51"/>
      <c r="J90" s="51" t="str">
        <f t="shared" si="2"/>
        <v/>
      </c>
    </row>
    <row r="91" spans="1:10" x14ac:dyDescent="0.25">
      <c r="A91" t="str">
        <f t="shared" si="3"/>
        <v/>
      </c>
      <c r="B91" s="51" t="str">
        <f>IFERROR(INDEX('TSO500 Script'!$BT$2:$BT$97,MATCH('TSO500 Script'!C72,'TSO500 Script'!$C$2:$C$97,0)),"")</f>
        <v/>
      </c>
      <c r="C91" s="51" t="str">
        <f>IFERROR(INDEX('TSO500 Booking'!$I$9:$I$104,MATCH('TSO500 Script'!C72,'TSO500 Booking'!$J$9:$J$104,0)),"")</f>
        <v/>
      </c>
      <c r="D91" s="51" t="str">
        <f>IF(B91="","",INDEX('TSO500 Script'!$G$2:$G$97,MATCH('TSO500 Script'!C72,'TSO500 Script'!$C$2:$C$97,0)))</f>
        <v/>
      </c>
      <c r="E91" t="str">
        <f>IFERROR(INDEX('TSO500 Script'!$BW$2:$BW$97,MATCH(B91,'TSO500 Script'!$BT$2:$BT$97,0)),"")</f>
        <v/>
      </c>
      <c r="F91" t="str">
        <f>IFERROR(INDEX(Index_sequences[i7 Bases for Sample Sheet],MATCH(E91,Index_sequences[i7 Index Name],0)),"")</f>
        <v/>
      </c>
      <c r="G91" s="51" t="str">
        <f>IFERROR(INDEX('TSO500 Script'!$BY$2:$BY$97,MATCH(B91,'TSO500 Script'!$BT$2:$BT$97,0)),"")</f>
        <v/>
      </c>
      <c r="H91" t="str">
        <f>IFERROR(IF('TSO500 Booking'!$A$108="v2",INDEX(Index_sequences[i5 Bases for Sample Sheet NovaSeq 6000 with v1.0 reagent kits, MiSeq, HiSeq 2000/2500, NextSeq 2000 (Sample Sheet v2)],MATCH(G91,Index_sequences[i5 Index Name],0)),IF('TSO500 Booking'!$A$108="v1",INDEX(Index_sequences[i5 Bases for Sample Sheet iSeq, NovaSeq 6000 with v1.5 reagent kits, MiniSeq, NextSeq 500/550, HiSeq 3000/4000/X, NextSeq 2000 (Sample Sheet v1)],MATCH(G91,Index_sequences[i5 Index Name],0)),"")),"")</f>
        <v/>
      </c>
      <c r="I91" s="51"/>
      <c r="J91" s="51" t="str">
        <f t="shared" si="2"/>
        <v/>
      </c>
    </row>
    <row r="92" spans="1:10" x14ac:dyDescent="0.25">
      <c r="A92" t="str">
        <f t="shared" si="3"/>
        <v/>
      </c>
      <c r="B92" s="51" t="str">
        <f>IFERROR(INDEX('TSO500 Script'!$BT$2:$BT$97,MATCH('TSO500 Script'!C73,'TSO500 Script'!$C$2:$C$97,0)),"")</f>
        <v/>
      </c>
      <c r="C92" s="51" t="str">
        <f>IFERROR(INDEX('TSO500 Booking'!$I$9:$I$104,MATCH('TSO500 Script'!C73,'TSO500 Booking'!$J$9:$J$104,0)),"")</f>
        <v/>
      </c>
      <c r="D92" s="51" t="str">
        <f>IF(B92="","",INDEX('TSO500 Script'!$G$2:$G$97,MATCH('TSO500 Script'!C73,'TSO500 Script'!$C$2:$C$97,0)))</f>
        <v/>
      </c>
      <c r="E92" t="str">
        <f>IFERROR(INDEX('TSO500 Script'!$BW$2:$BW$97,MATCH(B92,'TSO500 Script'!$BT$2:$BT$97,0)),"")</f>
        <v/>
      </c>
      <c r="F92" t="str">
        <f>IFERROR(INDEX(Index_sequences[i7 Bases for Sample Sheet],MATCH(E92,Index_sequences[i7 Index Name],0)),"")</f>
        <v/>
      </c>
      <c r="G92" s="51" t="str">
        <f>IFERROR(INDEX('TSO500 Script'!$BY$2:$BY$97,MATCH(B92,'TSO500 Script'!$BT$2:$BT$97,0)),"")</f>
        <v/>
      </c>
      <c r="H92" t="str">
        <f>IFERROR(IF('TSO500 Booking'!$A$108="v2",INDEX(Index_sequences[i5 Bases for Sample Sheet NovaSeq 6000 with v1.0 reagent kits, MiSeq, HiSeq 2000/2500, NextSeq 2000 (Sample Sheet v2)],MATCH(G92,Index_sequences[i5 Index Name],0)),IF('TSO500 Booking'!$A$108="v1",INDEX(Index_sequences[i5 Bases for Sample Sheet iSeq, NovaSeq 6000 with v1.5 reagent kits, MiniSeq, NextSeq 500/550, HiSeq 3000/4000/X, NextSeq 2000 (Sample Sheet v1)],MATCH(G92,Index_sequences[i5 Index Name],0)),"")),"")</f>
        <v/>
      </c>
      <c r="I92" s="51"/>
      <c r="J92" s="51" t="str">
        <f t="shared" si="2"/>
        <v/>
      </c>
    </row>
    <row r="93" spans="1:10" x14ac:dyDescent="0.25">
      <c r="A93" t="str">
        <f t="shared" si="3"/>
        <v/>
      </c>
      <c r="B93" s="51" t="str">
        <f>IFERROR(INDEX('TSO500 Script'!$BT$2:$BT$97,MATCH('TSO500 Script'!C74,'TSO500 Script'!$C$2:$C$97,0)),"")</f>
        <v/>
      </c>
      <c r="C93" s="51" t="str">
        <f>IFERROR(INDEX('TSO500 Booking'!$I$9:$I$104,MATCH('TSO500 Script'!C74,'TSO500 Booking'!$J$9:$J$104,0)),"")</f>
        <v/>
      </c>
      <c r="D93" s="51" t="str">
        <f>IF(B93="","",INDEX('TSO500 Script'!$G$2:$G$97,MATCH('TSO500 Script'!C74,'TSO500 Script'!$C$2:$C$97,0)))</f>
        <v/>
      </c>
      <c r="E93" t="str">
        <f>IFERROR(INDEX('TSO500 Script'!$BW$2:$BW$97,MATCH(B93,'TSO500 Script'!$BT$2:$BT$97,0)),"")</f>
        <v/>
      </c>
      <c r="F93" t="str">
        <f>IFERROR(INDEX(Index_sequences[i7 Bases for Sample Sheet],MATCH(E93,Index_sequences[i7 Index Name],0)),"")</f>
        <v/>
      </c>
      <c r="G93" s="51" t="str">
        <f>IFERROR(INDEX('TSO500 Script'!$BY$2:$BY$97,MATCH(B93,'TSO500 Script'!$BT$2:$BT$97,0)),"")</f>
        <v/>
      </c>
      <c r="H93" t="str">
        <f>IFERROR(IF('TSO500 Booking'!$A$108="v2",INDEX(Index_sequences[i5 Bases for Sample Sheet NovaSeq 6000 with v1.0 reagent kits, MiSeq, HiSeq 2000/2500, NextSeq 2000 (Sample Sheet v2)],MATCH(G93,Index_sequences[i5 Index Name],0)),IF('TSO500 Booking'!$A$108="v1",INDEX(Index_sequences[i5 Bases for Sample Sheet iSeq, NovaSeq 6000 with v1.5 reagent kits, MiniSeq, NextSeq 500/550, HiSeq 3000/4000/X, NextSeq 2000 (Sample Sheet v1)],MATCH(G93,Index_sequences[i5 Index Name],0)),"")),"")</f>
        <v/>
      </c>
      <c r="I93" s="51"/>
      <c r="J93" s="51" t="str">
        <f t="shared" si="2"/>
        <v/>
      </c>
    </row>
    <row r="94" spans="1:10" x14ac:dyDescent="0.25">
      <c r="A94" t="str">
        <f t="shared" si="3"/>
        <v/>
      </c>
      <c r="B94" s="51" t="str">
        <f>IFERROR(INDEX('TSO500 Script'!$BT$2:$BT$97,MATCH('TSO500 Script'!C75,'TSO500 Script'!$C$2:$C$97,0)),"")</f>
        <v/>
      </c>
      <c r="C94" s="51" t="str">
        <f>IFERROR(INDEX('TSO500 Booking'!$I$9:$I$104,MATCH('TSO500 Script'!C75,'TSO500 Booking'!$J$9:$J$104,0)),"")</f>
        <v/>
      </c>
      <c r="D94" s="51" t="str">
        <f>IF(B94="","",INDEX('TSO500 Script'!$G$2:$G$97,MATCH('TSO500 Script'!C75,'TSO500 Script'!$C$2:$C$97,0)))</f>
        <v/>
      </c>
      <c r="E94" t="str">
        <f>IFERROR(INDEX('TSO500 Script'!$BW$2:$BW$97,MATCH(B94,'TSO500 Script'!$BT$2:$BT$97,0)),"")</f>
        <v/>
      </c>
      <c r="F94" t="str">
        <f>IFERROR(INDEX(Index_sequences[i7 Bases for Sample Sheet],MATCH(E94,Index_sequences[i7 Index Name],0)),"")</f>
        <v/>
      </c>
      <c r="G94" s="51" t="str">
        <f>IFERROR(INDEX('TSO500 Script'!$BY$2:$BY$97,MATCH(B94,'TSO500 Script'!$BT$2:$BT$97,0)),"")</f>
        <v/>
      </c>
      <c r="H94" t="str">
        <f>IFERROR(IF('TSO500 Booking'!$A$108="v2",INDEX(Index_sequences[i5 Bases for Sample Sheet NovaSeq 6000 with v1.0 reagent kits, MiSeq, HiSeq 2000/2500, NextSeq 2000 (Sample Sheet v2)],MATCH(G94,Index_sequences[i5 Index Name],0)),IF('TSO500 Booking'!$A$108="v1",INDEX(Index_sequences[i5 Bases for Sample Sheet iSeq, NovaSeq 6000 with v1.5 reagent kits, MiniSeq, NextSeq 500/550, HiSeq 3000/4000/X, NextSeq 2000 (Sample Sheet v1)],MATCH(G94,Index_sequences[i5 Index Name],0)),"")),"")</f>
        <v/>
      </c>
      <c r="I94" s="51"/>
      <c r="J94" s="51" t="str">
        <f t="shared" si="2"/>
        <v/>
      </c>
    </row>
    <row r="95" spans="1:10" x14ac:dyDescent="0.25">
      <c r="A95" t="str">
        <f t="shared" si="3"/>
        <v/>
      </c>
      <c r="B95" s="51" t="str">
        <f>IFERROR(INDEX('TSO500 Script'!$BT$2:$BT$97,MATCH('TSO500 Script'!C76,'TSO500 Script'!$C$2:$C$97,0)),"")</f>
        <v/>
      </c>
      <c r="C95" s="51" t="str">
        <f>IFERROR(INDEX('TSO500 Booking'!$I$9:$I$104,MATCH('TSO500 Script'!C76,'TSO500 Booking'!$J$9:$J$104,0)),"")</f>
        <v/>
      </c>
      <c r="D95" s="51" t="str">
        <f>IF(B95="","",INDEX('TSO500 Script'!$G$2:$G$97,MATCH('TSO500 Script'!C76,'TSO500 Script'!$C$2:$C$97,0)))</f>
        <v/>
      </c>
      <c r="E95" t="str">
        <f>IFERROR(INDEX('TSO500 Script'!$BW$2:$BW$97,MATCH(B95,'TSO500 Script'!$BT$2:$BT$97,0)),"")</f>
        <v/>
      </c>
      <c r="F95" t="str">
        <f>IFERROR(INDEX(Index_sequences[i7 Bases for Sample Sheet],MATCH(E95,Index_sequences[i7 Index Name],0)),"")</f>
        <v/>
      </c>
      <c r="G95" s="51" t="str">
        <f>IFERROR(INDEX('TSO500 Script'!$BY$2:$BY$97,MATCH(B95,'TSO500 Script'!$BT$2:$BT$97,0)),"")</f>
        <v/>
      </c>
      <c r="H95" t="str">
        <f>IFERROR(IF('TSO500 Booking'!$A$108="v2",INDEX(Index_sequences[i5 Bases for Sample Sheet NovaSeq 6000 with v1.0 reagent kits, MiSeq, HiSeq 2000/2500, NextSeq 2000 (Sample Sheet v2)],MATCH(G95,Index_sequences[i5 Index Name],0)),IF('TSO500 Booking'!$A$108="v1",INDEX(Index_sequences[i5 Bases for Sample Sheet iSeq, NovaSeq 6000 with v1.5 reagent kits, MiniSeq, NextSeq 500/550, HiSeq 3000/4000/X, NextSeq 2000 (Sample Sheet v1)],MATCH(G95,Index_sequences[i5 Index Name],0)),"")),"")</f>
        <v/>
      </c>
      <c r="I95" s="51"/>
      <c r="J95" s="51" t="str">
        <f t="shared" si="2"/>
        <v/>
      </c>
    </row>
    <row r="96" spans="1:10" x14ac:dyDescent="0.25">
      <c r="A96" t="str">
        <f t="shared" si="3"/>
        <v/>
      </c>
      <c r="B96" s="51" t="str">
        <f>IFERROR(INDEX('TSO500 Script'!$BT$2:$BT$97,MATCH('TSO500 Script'!C77,'TSO500 Script'!$C$2:$C$97,0)),"")</f>
        <v/>
      </c>
      <c r="C96" s="51" t="str">
        <f>IFERROR(INDEX('TSO500 Booking'!$I$9:$I$104,MATCH('TSO500 Script'!C77,'TSO500 Booking'!$J$9:$J$104,0)),"")</f>
        <v/>
      </c>
      <c r="D96" s="51" t="str">
        <f>IF(B96="","",INDEX('TSO500 Script'!$G$2:$G$97,MATCH('TSO500 Script'!C77,'TSO500 Script'!$C$2:$C$97,0)))</f>
        <v/>
      </c>
      <c r="E96" t="str">
        <f>IFERROR(INDEX('TSO500 Script'!$BW$2:$BW$97,MATCH(B96,'TSO500 Script'!$BT$2:$BT$97,0)),"")</f>
        <v/>
      </c>
      <c r="F96" t="str">
        <f>IFERROR(INDEX(Index_sequences[i7 Bases for Sample Sheet],MATCH(E96,Index_sequences[i7 Index Name],0)),"")</f>
        <v/>
      </c>
      <c r="G96" s="51" t="str">
        <f>IFERROR(INDEX('TSO500 Script'!$BY$2:$BY$97,MATCH(B96,'TSO500 Script'!$BT$2:$BT$97,0)),"")</f>
        <v/>
      </c>
      <c r="H96" t="str">
        <f>IFERROR(IF('TSO500 Booking'!$A$108="v2",INDEX(Index_sequences[i5 Bases for Sample Sheet NovaSeq 6000 with v1.0 reagent kits, MiSeq, HiSeq 2000/2500, NextSeq 2000 (Sample Sheet v2)],MATCH(G96,Index_sequences[i5 Index Name],0)),IF('TSO500 Booking'!$A$108="v1",INDEX(Index_sequences[i5 Bases for Sample Sheet iSeq, NovaSeq 6000 with v1.5 reagent kits, MiniSeq, NextSeq 500/550, HiSeq 3000/4000/X, NextSeq 2000 (Sample Sheet v1)],MATCH(G96,Index_sequences[i5 Index Name],0)),"")),"")</f>
        <v/>
      </c>
      <c r="I96" s="51"/>
      <c r="J96" s="51" t="str">
        <f t="shared" si="2"/>
        <v/>
      </c>
    </row>
    <row r="97" spans="1:10" x14ac:dyDescent="0.25">
      <c r="A97" t="str">
        <f t="shared" si="3"/>
        <v/>
      </c>
      <c r="B97" s="51" t="str">
        <f>IFERROR(INDEX('TSO500 Script'!$BT$2:$BT$97,MATCH('TSO500 Script'!C78,'TSO500 Script'!$C$2:$C$97,0)),"")</f>
        <v/>
      </c>
      <c r="C97" s="51" t="str">
        <f>IFERROR(INDEX('TSO500 Booking'!$I$9:$I$104,MATCH('TSO500 Script'!C78,'TSO500 Booking'!$J$9:$J$104,0)),"")</f>
        <v/>
      </c>
      <c r="D97" s="51" t="str">
        <f>IF(B97="","",INDEX('TSO500 Script'!$G$2:$G$97,MATCH('TSO500 Script'!C78,'TSO500 Script'!$C$2:$C$97,0)))</f>
        <v/>
      </c>
      <c r="E97" t="str">
        <f>IFERROR(INDEX('TSO500 Script'!$BW$2:$BW$97,MATCH(B97,'TSO500 Script'!$BT$2:$BT$97,0)),"")</f>
        <v/>
      </c>
      <c r="F97" t="str">
        <f>IFERROR(INDEX(Index_sequences[i7 Bases for Sample Sheet],MATCH(E97,Index_sequences[i7 Index Name],0)),"")</f>
        <v/>
      </c>
      <c r="G97" s="51" t="str">
        <f>IFERROR(INDEX('TSO500 Script'!$BY$2:$BY$97,MATCH(B97,'TSO500 Script'!$BT$2:$BT$97,0)),"")</f>
        <v/>
      </c>
      <c r="H97" t="str">
        <f>IFERROR(IF('TSO500 Booking'!$A$108="v2",INDEX(Index_sequences[i5 Bases for Sample Sheet NovaSeq 6000 with v1.0 reagent kits, MiSeq, HiSeq 2000/2500, NextSeq 2000 (Sample Sheet v2)],MATCH(G97,Index_sequences[i5 Index Name],0)),IF('TSO500 Booking'!$A$108="v1",INDEX(Index_sequences[i5 Bases for Sample Sheet iSeq, NovaSeq 6000 with v1.5 reagent kits, MiniSeq, NextSeq 500/550, HiSeq 3000/4000/X, NextSeq 2000 (Sample Sheet v1)],MATCH(G97,Index_sequences[i5 Index Name],0)),"")),"")</f>
        <v/>
      </c>
      <c r="I97" s="51"/>
      <c r="J97" s="51" t="str">
        <f t="shared" si="2"/>
        <v/>
      </c>
    </row>
    <row r="98" spans="1:10" x14ac:dyDescent="0.25">
      <c r="A98" t="str">
        <f t="shared" si="3"/>
        <v/>
      </c>
      <c r="B98" s="51" t="str">
        <f>IFERROR(INDEX('TSO500 Script'!$BT$2:$BT$97,MATCH('TSO500 Script'!C79,'TSO500 Script'!$C$2:$C$97,0)),"")</f>
        <v/>
      </c>
      <c r="C98" s="51" t="str">
        <f>IFERROR(INDEX('TSO500 Booking'!$I$9:$I$104,MATCH('TSO500 Script'!C79,'TSO500 Booking'!$J$9:$J$104,0)),"")</f>
        <v/>
      </c>
      <c r="D98" s="51" t="str">
        <f>IF(B98="","",INDEX('TSO500 Script'!$G$2:$G$97,MATCH('TSO500 Script'!C79,'TSO500 Script'!$C$2:$C$97,0)))</f>
        <v/>
      </c>
      <c r="E98" t="str">
        <f>IFERROR(INDEX('TSO500 Script'!$BW$2:$BW$97,MATCH(B98,'TSO500 Script'!$BT$2:$BT$97,0)),"")</f>
        <v/>
      </c>
      <c r="F98" t="str">
        <f>IFERROR(INDEX(Index_sequences[i7 Bases for Sample Sheet],MATCH(E98,Index_sequences[i7 Index Name],0)),"")</f>
        <v/>
      </c>
      <c r="G98" s="51" t="str">
        <f>IFERROR(INDEX('TSO500 Script'!$BY$2:$BY$97,MATCH(B98,'TSO500 Script'!$BT$2:$BT$97,0)),"")</f>
        <v/>
      </c>
      <c r="H98" t="str">
        <f>IFERROR(IF('TSO500 Booking'!$A$108="v2",INDEX(Index_sequences[i5 Bases for Sample Sheet NovaSeq 6000 with v1.0 reagent kits, MiSeq, HiSeq 2000/2500, NextSeq 2000 (Sample Sheet v2)],MATCH(G98,Index_sequences[i5 Index Name],0)),IF('TSO500 Booking'!$A$108="v1",INDEX(Index_sequences[i5 Bases for Sample Sheet iSeq, NovaSeq 6000 with v1.5 reagent kits, MiniSeq, NextSeq 500/550, HiSeq 3000/4000/X, NextSeq 2000 (Sample Sheet v1)],MATCH(G98,Index_sequences[i5 Index Name],0)),"")),"")</f>
        <v/>
      </c>
      <c r="I98" s="51"/>
      <c r="J98" s="51" t="str">
        <f t="shared" si="2"/>
        <v/>
      </c>
    </row>
    <row r="99" spans="1:10" x14ac:dyDescent="0.25">
      <c r="A99" t="str">
        <f t="shared" si="3"/>
        <v/>
      </c>
      <c r="B99" s="51" t="str">
        <f>IFERROR(INDEX('TSO500 Script'!$BT$2:$BT$97,MATCH('TSO500 Script'!C80,'TSO500 Script'!$C$2:$C$97,0)),"")</f>
        <v/>
      </c>
      <c r="C99" s="51" t="str">
        <f>IFERROR(INDEX('TSO500 Booking'!$I$9:$I$104,MATCH('TSO500 Script'!C80,'TSO500 Booking'!$J$9:$J$104,0)),"")</f>
        <v/>
      </c>
      <c r="D99" s="51" t="str">
        <f>IF(B99="","",INDEX('TSO500 Script'!$G$2:$G$97,MATCH('TSO500 Script'!C80,'TSO500 Script'!$C$2:$C$97,0)))</f>
        <v/>
      </c>
      <c r="E99" t="str">
        <f>IFERROR(INDEX('TSO500 Script'!$BW$2:$BW$97,MATCH(B99,'TSO500 Script'!$BT$2:$BT$97,0)),"")</f>
        <v/>
      </c>
      <c r="F99" t="str">
        <f>IFERROR(INDEX(Index_sequences[i7 Bases for Sample Sheet],MATCH(E99,Index_sequences[i7 Index Name],0)),"")</f>
        <v/>
      </c>
      <c r="G99" s="51" t="str">
        <f>IFERROR(INDEX('TSO500 Script'!$BY$2:$BY$97,MATCH(B99,'TSO500 Script'!$BT$2:$BT$97,0)),"")</f>
        <v/>
      </c>
      <c r="H99" t="str">
        <f>IFERROR(IF('TSO500 Booking'!$A$108="v2",INDEX(Index_sequences[i5 Bases for Sample Sheet NovaSeq 6000 with v1.0 reagent kits, MiSeq, HiSeq 2000/2500, NextSeq 2000 (Sample Sheet v2)],MATCH(G99,Index_sequences[i5 Index Name],0)),IF('TSO500 Booking'!$A$108="v1",INDEX(Index_sequences[i5 Bases for Sample Sheet iSeq, NovaSeq 6000 with v1.5 reagent kits, MiniSeq, NextSeq 500/550, HiSeq 3000/4000/X, NextSeq 2000 (Sample Sheet v1)],MATCH(G99,Index_sequences[i5 Index Name],0)),"")),"")</f>
        <v/>
      </c>
      <c r="I99" s="51"/>
      <c r="J99" s="51" t="str">
        <f t="shared" si="2"/>
        <v/>
      </c>
    </row>
    <row r="100" spans="1:10" x14ac:dyDescent="0.25">
      <c r="A100" t="str">
        <f t="shared" si="3"/>
        <v/>
      </c>
      <c r="B100" s="51" t="str">
        <f>IFERROR(INDEX('TSO500 Script'!$BT$2:$BT$97,MATCH('TSO500 Script'!C81,'TSO500 Script'!$C$2:$C$97,0)),"")</f>
        <v/>
      </c>
      <c r="C100" s="51" t="str">
        <f>IFERROR(INDEX('TSO500 Booking'!$I$9:$I$104,MATCH('TSO500 Script'!C81,'TSO500 Booking'!$J$9:$J$104,0)),"")</f>
        <v/>
      </c>
      <c r="D100" s="51" t="str">
        <f>IF(B100="","",INDEX('TSO500 Script'!$G$2:$G$97,MATCH('TSO500 Script'!C81,'TSO500 Script'!$C$2:$C$97,0)))</f>
        <v/>
      </c>
      <c r="E100" t="str">
        <f>IFERROR(INDEX('TSO500 Script'!$BW$2:$BW$97,MATCH(B100,'TSO500 Script'!$BT$2:$BT$97,0)),"")</f>
        <v/>
      </c>
      <c r="F100" t="str">
        <f>IFERROR(INDEX(Index_sequences[i7 Bases for Sample Sheet],MATCH(E100,Index_sequences[i7 Index Name],0)),"")</f>
        <v/>
      </c>
      <c r="G100" s="51" t="str">
        <f>IFERROR(INDEX('TSO500 Script'!$BY$2:$BY$97,MATCH(B100,'TSO500 Script'!$BT$2:$BT$97,0)),"")</f>
        <v/>
      </c>
      <c r="H100" t="str">
        <f>IFERROR(IF('TSO500 Booking'!$A$108="v2",INDEX(Index_sequences[i5 Bases for Sample Sheet NovaSeq 6000 with v1.0 reagent kits, MiSeq, HiSeq 2000/2500, NextSeq 2000 (Sample Sheet v2)],MATCH(G100,Index_sequences[i5 Index Name],0)),IF('TSO500 Booking'!$A$108="v1",INDEX(Index_sequences[i5 Bases for Sample Sheet iSeq, NovaSeq 6000 with v1.5 reagent kits, MiniSeq, NextSeq 500/550, HiSeq 3000/4000/X, NextSeq 2000 (Sample Sheet v1)],MATCH(G100,Index_sequences[i5 Index Name],0)),"")),"")</f>
        <v/>
      </c>
      <c r="I100" s="51"/>
      <c r="J100" s="51" t="str">
        <f t="shared" si="2"/>
        <v/>
      </c>
    </row>
    <row r="101" spans="1:10" x14ac:dyDescent="0.25">
      <c r="A101" t="str">
        <f t="shared" si="3"/>
        <v/>
      </c>
      <c r="B101" s="51" t="str">
        <f>IFERROR(INDEX('TSO500 Script'!$BT$2:$BT$97,MATCH('TSO500 Script'!C82,'TSO500 Script'!$C$2:$C$97,0)),"")</f>
        <v/>
      </c>
      <c r="C101" s="51" t="str">
        <f>IFERROR(INDEX('TSO500 Booking'!$I$9:$I$104,MATCH('TSO500 Script'!C82,'TSO500 Booking'!$J$9:$J$104,0)),"")</f>
        <v/>
      </c>
      <c r="D101" s="51" t="str">
        <f>IF(B101="","",INDEX('TSO500 Script'!$G$2:$G$97,MATCH('TSO500 Script'!C82,'TSO500 Script'!$C$2:$C$97,0)))</f>
        <v/>
      </c>
      <c r="E101" t="str">
        <f>IFERROR(INDEX('TSO500 Script'!$BW$2:$BW$97,MATCH(B101,'TSO500 Script'!$BT$2:$BT$97,0)),"")</f>
        <v/>
      </c>
      <c r="F101" t="str">
        <f>IFERROR(INDEX(Index_sequences[i7 Bases for Sample Sheet],MATCH(E101,Index_sequences[i7 Index Name],0)),"")</f>
        <v/>
      </c>
      <c r="G101" s="51" t="str">
        <f>IFERROR(INDEX('TSO500 Script'!$BY$2:$BY$97,MATCH(B101,'TSO500 Script'!$BT$2:$BT$97,0)),"")</f>
        <v/>
      </c>
      <c r="H101" t="str">
        <f>IFERROR(IF('TSO500 Booking'!$A$108="v2",INDEX(Index_sequences[i5 Bases for Sample Sheet NovaSeq 6000 with v1.0 reagent kits, MiSeq, HiSeq 2000/2500, NextSeq 2000 (Sample Sheet v2)],MATCH(G101,Index_sequences[i5 Index Name],0)),IF('TSO500 Booking'!$A$108="v1",INDEX(Index_sequences[i5 Bases for Sample Sheet iSeq, NovaSeq 6000 with v1.5 reagent kits, MiniSeq, NextSeq 500/550, HiSeq 3000/4000/X, NextSeq 2000 (Sample Sheet v1)],MATCH(G101,Index_sequences[i5 Index Name],0)),"")),"")</f>
        <v/>
      </c>
      <c r="I101" s="51"/>
      <c r="J101" s="51" t="str">
        <f t="shared" si="2"/>
        <v/>
      </c>
    </row>
    <row r="102" spans="1:10" x14ac:dyDescent="0.25">
      <c r="A102" t="str">
        <f t="shared" si="3"/>
        <v/>
      </c>
      <c r="B102" s="51" t="str">
        <f>IFERROR(INDEX('TSO500 Script'!$BT$2:$BT$97,MATCH('TSO500 Script'!C83,'TSO500 Script'!$C$2:$C$97,0)),"")</f>
        <v/>
      </c>
      <c r="C102" s="51" t="str">
        <f>IFERROR(INDEX('TSO500 Booking'!$I$9:$I$104,MATCH('TSO500 Script'!C83,'TSO500 Booking'!$J$9:$J$104,0)),"")</f>
        <v/>
      </c>
      <c r="D102" s="51" t="str">
        <f>IF(B102="","",INDEX('TSO500 Script'!$G$2:$G$97,MATCH('TSO500 Script'!C83,'TSO500 Script'!$C$2:$C$97,0)))</f>
        <v/>
      </c>
      <c r="E102" t="str">
        <f>IFERROR(INDEX('TSO500 Script'!$BW$2:$BW$97,MATCH(B102,'TSO500 Script'!$BT$2:$BT$97,0)),"")</f>
        <v/>
      </c>
      <c r="F102" t="str">
        <f>IFERROR(INDEX(Index_sequences[i7 Bases for Sample Sheet],MATCH(E102,Index_sequences[i7 Index Name],0)),"")</f>
        <v/>
      </c>
      <c r="G102" s="51" t="str">
        <f>IFERROR(INDEX('TSO500 Script'!$BY$2:$BY$97,MATCH(B102,'TSO500 Script'!$BT$2:$BT$97,0)),"")</f>
        <v/>
      </c>
      <c r="H102" t="str">
        <f>IFERROR(IF('TSO500 Booking'!$A$108="v2",INDEX(Index_sequences[i5 Bases for Sample Sheet NovaSeq 6000 with v1.0 reagent kits, MiSeq, HiSeq 2000/2500, NextSeq 2000 (Sample Sheet v2)],MATCH(G102,Index_sequences[i5 Index Name],0)),IF('TSO500 Booking'!$A$108="v1",INDEX(Index_sequences[i5 Bases for Sample Sheet iSeq, NovaSeq 6000 with v1.5 reagent kits, MiniSeq, NextSeq 500/550, HiSeq 3000/4000/X, NextSeq 2000 (Sample Sheet v1)],MATCH(G102,Index_sequences[i5 Index Name],0)),"")),"")</f>
        <v/>
      </c>
      <c r="I102" s="51"/>
      <c r="J102" s="51" t="str">
        <f t="shared" si="2"/>
        <v/>
      </c>
    </row>
    <row r="103" spans="1:10" x14ac:dyDescent="0.25">
      <c r="A103" t="str">
        <f t="shared" si="3"/>
        <v/>
      </c>
      <c r="B103" s="51" t="str">
        <f>IFERROR(INDEX('TSO500 Script'!$BT$2:$BT$97,MATCH('TSO500 Script'!C84,'TSO500 Script'!$C$2:$C$97,0)),"")</f>
        <v/>
      </c>
      <c r="C103" s="51" t="str">
        <f>IFERROR(INDEX('TSO500 Booking'!$I$9:$I$104,MATCH('TSO500 Script'!C84,'TSO500 Booking'!$J$9:$J$104,0)),"")</f>
        <v/>
      </c>
      <c r="D103" s="51" t="str">
        <f>IF(B103="","",INDEX('TSO500 Script'!$G$2:$G$97,MATCH('TSO500 Script'!C84,'TSO500 Script'!$C$2:$C$97,0)))</f>
        <v/>
      </c>
      <c r="E103" t="str">
        <f>IFERROR(INDEX('TSO500 Script'!$BW$2:$BW$97,MATCH(B103,'TSO500 Script'!$BT$2:$BT$97,0)),"")</f>
        <v/>
      </c>
      <c r="F103" t="str">
        <f>IFERROR(INDEX(Index_sequences[i7 Bases for Sample Sheet],MATCH(E103,Index_sequences[i7 Index Name],0)),"")</f>
        <v/>
      </c>
      <c r="G103" s="51" t="str">
        <f>IFERROR(INDEX('TSO500 Script'!$BY$2:$BY$97,MATCH(B103,'TSO500 Script'!$BT$2:$BT$97,0)),"")</f>
        <v/>
      </c>
      <c r="H103" t="str">
        <f>IFERROR(IF('TSO500 Booking'!$A$108="v2",INDEX(Index_sequences[i5 Bases for Sample Sheet NovaSeq 6000 with v1.0 reagent kits, MiSeq, HiSeq 2000/2500, NextSeq 2000 (Sample Sheet v2)],MATCH(G103,Index_sequences[i5 Index Name],0)),IF('TSO500 Booking'!$A$108="v1",INDEX(Index_sequences[i5 Bases for Sample Sheet iSeq, NovaSeq 6000 with v1.5 reagent kits, MiniSeq, NextSeq 500/550, HiSeq 3000/4000/X, NextSeq 2000 (Sample Sheet v1)],MATCH(G103,Index_sequences[i5 Index Name],0)),"")),"")</f>
        <v/>
      </c>
      <c r="I103" s="51"/>
      <c r="J103" s="51" t="str">
        <f t="shared" si="2"/>
        <v/>
      </c>
    </row>
    <row r="104" spans="1:10" x14ac:dyDescent="0.25">
      <c r="A104" t="str">
        <f t="shared" si="3"/>
        <v/>
      </c>
      <c r="B104" s="51" t="str">
        <f>IFERROR(INDEX('TSO500 Script'!$BT$2:$BT$97,MATCH('TSO500 Script'!C85,'TSO500 Script'!$C$2:$C$97,0)),"")</f>
        <v/>
      </c>
      <c r="C104" s="51" t="str">
        <f>IFERROR(INDEX('TSO500 Booking'!$I$9:$I$104,MATCH('TSO500 Script'!C85,'TSO500 Booking'!$J$9:$J$104,0)),"")</f>
        <v/>
      </c>
      <c r="D104" s="51" t="str">
        <f>IF(B104="","",INDEX('TSO500 Script'!$G$2:$G$97,MATCH('TSO500 Script'!C85,'TSO500 Script'!$C$2:$C$97,0)))</f>
        <v/>
      </c>
      <c r="E104" t="str">
        <f>IFERROR(INDEX('TSO500 Script'!$BW$2:$BW$97,MATCH(B104,'TSO500 Script'!$BT$2:$BT$97,0)),"")</f>
        <v/>
      </c>
      <c r="F104" t="str">
        <f>IFERROR(INDEX(Index_sequences[i7 Bases for Sample Sheet],MATCH(E104,Index_sequences[i7 Index Name],0)),"")</f>
        <v/>
      </c>
      <c r="G104" s="51" t="str">
        <f>IFERROR(INDEX('TSO500 Script'!$BY$2:$BY$97,MATCH(B104,'TSO500 Script'!$BT$2:$BT$97,0)),"")</f>
        <v/>
      </c>
      <c r="H104" t="str">
        <f>IFERROR(IF('TSO500 Booking'!$A$108="v2",INDEX(Index_sequences[i5 Bases for Sample Sheet NovaSeq 6000 with v1.0 reagent kits, MiSeq, HiSeq 2000/2500, NextSeq 2000 (Sample Sheet v2)],MATCH(G104,Index_sequences[i5 Index Name],0)),IF('TSO500 Booking'!$A$108="v1",INDEX(Index_sequences[i5 Bases for Sample Sheet iSeq, NovaSeq 6000 with v1.5 reagent kits, MiniSeq, NextSeq 500/550, HiSeq 3000/4000/X, NextSeq 2000 (Sample Sheet v1)],MATCH(G104,Index_sequences[i5 Index Name],0)),"")),"")</f>
        <v/>
      </c>
      <c r="I104" s="51"/>
      <c r="J104" s="51" t="str">
        <f t="shared" si="2"/>
        <v/>
      </c>
    </row>
    <row r="105" spans="1:10" x14ac:dyDescent="0.25">
      <c r="A105" t="str">
        <f t="shared" si="3"/>
        <v/>
      </c>
      <c r="B105" s="51" t="str">
        <f>IFERROR(INDEX('TSO500 Script'!$BT$2:$BT$97,MATCH('TSO500 Script'!C86,'TSO500 Script'!$C$2:$C$97,0)),"")</f>
        <v/>
      </c>
      <c r="C105" s="51" t="str">
        <f>IFERROR(INDEX('TSO500 Booking'!$I$9:$I$104,MATCH('TSO500 Script'!C86,'TSO500 Booking'!$J$9:$J$104,0)),"")</f>
        <v/>
      </c>
      <c r="D105" s="51" t="str">
        <f>IF(B105="","",INDEX('TSO500 Script'!$G$2:$G$97,MATCH('TSO500 Script'!C86,'TSO500 Script'!$C$2:$C$97,0)))</f>
        <v/>
      </c>
      <c r="E105" t="str">
        <f>IFERROR(INDEX('TSO500 Script'!$BW$2:$BW$97,MATCH(B105,'TSO500 Script'!$BT$2:$BT$97,0)),"")</f>
        <v/>
      </c>
      <c r="F105" t="str">
        <f>IFERROR(INDEX(Index_sequences[i7 Bases for Sample Sheet],MATCH(E105,Index_sequences[i7 Index Name],0)),"")</f>
        <v/>
      </c>
      <c r="G105" s="51" t="str">
        <f>IFERROR(INDEX('TSO500 Script'!$BY$2:$BY$97,MATCH(B105,'TSO500 Script'!$BT$2:$BT$97,0)),"")</f>
        <v/>
      </c>
      <c r="H105" t="str">
        <f>IFERROR(IF('TSO500 Booking'!$A$108="v2",INDEX(Index_sequences[i5 Bases for Sample Sheet NovaSeq 6000 with v1.0 reagent kits, MiSeq, HiSeq 2000/2500, NextSeq 2000 (Sample Sheet v2)],MATCH(G105,Index_sequences[i5 Index Name],0)),IF('TSO500 Booking'!$A$108="v1",INDEX(Index_sequences[i5 Bases for Sample Sheet iSeq, NovaSeq 6000 with v1.5 reagent kits, MiniSeq, NextSeq 500/550, HiSeq 3000/4000/X, NextSeq 2000 (Sample Sheet v1)],MATCH(G105,Index_sequences[i5 Index Name],0)),"")),"")</f>
        <v/>
      </c>
      <c r="I105" s="51"/>
      <c r="J105" s="51" t="str">
        <f t="shared" si="2"/>
        <v/>
      </c>
    </row>
    <row r="106" spans="1:10" x14ac:dyDescent="0.25">
      <c r="A106" t="str">
        <f t="shared" si="3"/>
        <v/>
      </c>
      <c r="B106" s="51" t="str">
        <f>IFERROR(INDEX('TSO500 Script'!$BT$2:$BT$97,MATCH('TSO500 Script'!C87,'TSO500 Script'!$C$2:$C$97,0)),"")</f>
        <v/>
      </c>
      <c r="C106" s="51" t="str">
        <f>IFERROR(INDEX('TSO500 Booking'!$I$9:$I$104,MATCH('TSO500 Script'!C87,'TSO500 Booking'!$J$9:$J$104,0)),"")</f>
        <v/>
      </c>
      <c r="D106" s="51" t="str">
        <f>IF(B106="","",INDEX('TSO500 Script'!$G$2:$G$97,MATCH('TSO500 Script'!C87,'TSO500 Script'!$C$2:$C$97,0)))</f>
        <v/>
      </c>
      <c r="E106" t="str">
        <f>IFERROR(INDEX('TSO500 Script'!$BW$2:$BW$97,MATCH(B106,'TSO500 Script'!$BT$2:$BT$97,0)),"")</f>
        <v/>
      </c>
      <c r="F106" t="str">
        <f>IFERROR(INDEX(Index_sequences[i7 Bases for Sample Sheet],MATCH(E106,Index_sequences[i7 Index Name],0)),"")</f>
        <v/>
      </c>
      <c r="G106" s="51" t="str">
        <f>IFERROR(INDEX('TSO500 Script'!$BY$2:$BY$97,MATCH(B106,'TSO500 Script'!$BT$2:$BT$97,0)),"")</f>
        <v/>
      </c>
      <c r="H106" t="str">
        <f>IFERROR(IF('TSO500 Booking'!$A$108="v2",INDEX(Index_sequences[i5 Bases for Sample Sheet NovaSeq 6000 with v1.0 reagent kits, MiSeq, HiSeq 2000/2500, NextSeq 2000 (Sample Sheet v2)],MATCH(G106,Index_sequences[i5 Index Name],0)),IF('TSO500 Booking'!$A$108="v1",INDEX(Index_sequences[i5 Bases for Sample Sheet iSeq, NovaSeq 6000 with v1.5 reagent kits, MiniSeq, NextSeq 500/550, HiSeq 3000/4000/X, NextSeq 2000 (Sample Sheet v1)],MATCH(G106,Index_sequences[i5 Index Name],0)),"")),"")</f>
        <v/>
      </c>
      <c r="I106" s="51"/>
      <c r="J106" s="51" t="str">
        <f t="shared" si="2"/>
        <v/>
      </c>
    </row>
    <row r="107" spans="1:10" x14ac:dyDescent="0.25">
      <c r="A107" t="str">
        <f t="shared" si="3"/>
        <v/>
      </c>
      <c r="B107" s="51" t="str">
        <f>IFERROR(INDEX('TSO500 Script'!$BT$2:$BT$97,MATCH('TSO500 Script'!C88,'TSO500 Script'!$C$2:$C$97,0)),"")</f>
        <v/>
      </c>
      <c r="C107" s="51" t="str">
        <f>IFERROR(INDEX('TSO500 Booking'!$I$9:$I$104,MATCH('TSO500 Script'!C88,'TSO500 Booking'!$J$9:$J$104,0)),"")</f>
        <v/>
      </c>
      <c r="D107" s="51" t="str">
        <f>IF(B107="","",INDEX('TSO500 Script'!$G$2:$G$97,MATCH('TSO500 Script'!C88,'TSO500 Script'!$C$2:$C$97,0)))</f>
        <v/>
      </c>
      <c r="E107" t="str">
        <f>IFERROR(INDEX('TSO500 Script'!$BW$2:$BW$97,MATCH(B107,'TSO500 Script'!$BT$2:$BT$97,0)),"")</f>
        <v/>
      </c>
      <c r="F107" t="str">
        <f>IFERROR(INDEX(Index_sequences[i7 Bases for Sample Sheet],MATCH(E107,Index_sequences[i7 Index Name],0)),"")</f>
        <v/>
      </c>
      <c r="G107" s="51" t="str">
        <f>IFERROR(INDEX('TSO500 Script'!$BY$2:$BY$97,MATCH(B107,'TSO500 Script'!$BT$2:$BT$97,0)),"")</f>
        <v/>
      </c>
      <c r="H107" t="str">
        <f>IFERROR(IF('TSO500 Booking'!$A$108="v2",INDEX(Index_sequences[i5 Bases for Sample Sheet NovaSeq 6000 with v1.0 reagent kits, MiSeq, HiSeq 2000/2500, NextSeq 2000 (Sample Sheet v2)],MATCH(G107,Index_sequences[i5 Index Name],0)),IF('TSO500 Booking'!$A$108="v1",INDEX(Index_sequences[i5 Bases for Sample Sheet iSeq, NovaSeq 6000 with v1.5 reagent kits, MiniSeq, NextSeq 500/550, HiSeq 3000/4000/X, NextSeq 2000 (Sample Sheet v1)],MATCH(G107,Index_sequences[i5 Index Name],0)),"")),"")</f>
        <v/>
      </c>
      <c r="I107" s="51"/>
      <c r="J107" s="51" t="str">
        <f t="shared" si="2"/>
        <v/>
      </c>
    </row>
    <row r="108" spans="1:10" x14ac:dyDescent="0.25">
      <c r="A108" t="str">
        <f t="shared" si="3"/>
        <v/>
      </c>
      <c r="B108" s="51" t="str">
        <f>IFERROR(INDEX('TSO500 Script'!$BT$2:$BT$97,MATCH('TSO500 Script'!C89,'TSO500 Script'!$C$2:$C$97,0)),"")</f>
        <v/>
      </c>
      <c r="C108" s="51" t="str">
        <f>IFERROR(INDEX('TSO500 Booking'!$I$9:$I$104,MATCH('TSO500 Script'!C89,'TSO500 Booking'!$J$9:$J$104,0)),"")</f>
        <v/>
      </c>
      <c r="D108" s="51" t="str">
        <f>IF(B108="","",INDEX('TSO500 Script'!$G$2:$G$97,MATCH('TSO500 Script'!C89,'TSO500 Script'!$C$2:$C$97,0)))</f>
        <v/>
      </c>
      <c r="E108" t="str">
        <f>IFERROR(INDEX('TSO500 Script'!$BW$2:$BW$97,MATCH(B108,'TSO500 Script'!$BT$2:$BT$97,0)),"")</f>
        <v/>
      </c>
      <c r="F108" t="str">
        <f>IFERROR(INDEX(Index_sequences[i7 Bases for Sample Sheet],MATCH(E108,Index_sequences[i7 Index Name],0)),"")</f>
        <v/>
      </c>
      <c r="G108" s="51" t="str">
        <f>IFERROR(INDEX('TSO500 Script'!$BY$2:$BY$97,MATCH(B108,'TSO500 Script'!$BT$2:$BT$97,0)),"")</f>
        <v/>
      </c>
      <c r="H108" t="str">
        <f>IFERROR(IF('TSO500 Booking'!$A$108="v2",INDEX(Index_sequences[i5 Bases for Sample Sheet NovaSeq 6000 with v1.0 reagent kits, MiSeq, HiSeq 2000/2500, NextSeq 2000 (Sample Sheet v2)],MATCH(G108,Index_sequences[i5 Index Name],0)),IF('TSO500 Booking'!$A$108="v1",INDEX(Index_sequences[i5 Bases for Sample Sheet iSeq, NovaSeq 6000 with v1.5 reagent kits, MiniSeq, NextSeq 500/550, HiSeq 3000/4000/X, NextSeq 2000 (Sample Sheet v1)],MATCH(G108,Index_sequences[i5 Index Name],0)),"")),"")</f>
        <v/>
      </c>
      <c r="I108" s="51"/>
      <c r="J108" s="51" t="str">
        <f t="shared" si="2"/>
        <v/>
      </c>
    </row>
    <row r="109" spans="1:10" x14ac:dyDescent="0.25">
      <c r="A109" t="str">
        <f t="shared" si="3"/>
        <v/>
      </c>
      <c r="B109" s="51" t="str">
        <f>IFERROR(INDEX('TSO500 Script'!$BT$2:$BT$97,MATCH('TSO500 Script'!C90,'TSO500 Script'!$C$2:$C$97,0)),"")</f>
        <v/>
      </c>
      <c r="C109" s="51" t="str">
        <f>IFERROR(INDEX('TSO500 Booking'!$I$9:$I$104,MATCH('TSO500 Script'!C90,'TSO500 Booking'!$J$9:$J$104,0)),"")</f>
        <v/>
      </c>
      <c r="D109" s="51" t="str">
        <f>IF(B109="","",INDEX('TSO500 Script'!$G$2:$G$97,MATCH('TSO500 Script'!C90,'TSO500 Script'!$C$2:$C$97,0)))</f>
        <v/>
      </c>
      <c r="E109" t="str">
        <f>IFERROR(INDEX('TSO500 Script'!$BW$2:$BW$97,MATCH(B109,'TSO500 Script'!$BT$2:$BT$97,0)),"")</f>
        <v/>
      </c>
      <c r="F109" t="str">
        <f>IFERROR(INDEX(Index_sequences[i7 Bases for Sample Sheet],MATCH(E109,Index_sequences[i7 Index Name],0)),"")</f>
        <v/>
      </c>
      <c r="G109" s="51" t="str">
        <f>IFERROR(INDEX('TSO500 Script'!$BY$2:$BY$97,MATCH(B109,'TSO500 Script'!$BT$2:$BT$97,0)),"")</f>
        <v/>
      </c>
      <c r="H109" t="str">
        <f>IFERROR(IF('TSO500 Booking'!$A$108="v2",INDEX(Index_sequences[i5 Bases for Sample Sheet NovaSeq 6000 with v1.0 reagent kits, MiSeq, HiSeq 2000/2500, NextSeq 2000 (Sample Sheet v2)],MATCH(G109,Index_sequences[i5 Index Name],0)),IF('TSO500 Booking'!$A$108="v1",INDEX(Index_sequences[i5 Bases for Sample Sheet iSeq, NovaSeq 6000 with v1.5 reagent kits, MiniSeq, NextSeq 500/550, HiSeq 3000/4000/X, NextSeq 2000 (Sample Sheet v1)],MATCH(G109,Index_sequences[i5 Index Name],0)),"")),"")</f>
        <v/>
      </c>
      <c r="I109" s="51"/>
      <c r="J109" s="51" t="str">
        <f t="shared" si="2"/>
        <v/>
      </c>
    </row>
    <row r="110" spans="1:10" x14ac:dyDescent="0.25">
      <c r="A110" t="str">
        <f t="shared" si="3"/>
        <v/>
      </c>
      <c r="B110" s="51" t="str">
        <f>IFERROR(INDEX('TSO500 Script'!$BT$2:$BT$97,MATCH('TSO500 Script'!C91,'TSO500 Script'!$C$2:$C$97,0)),"")</f>
        <v/>
      </c>
      <c r="C110" s="51" t="str">
        <f>IFERROR(INDEX('TSO500 Booking'!$I$9:$I$104,MATCH('TSO500 Script'!C91,'TSO500 Booking'!$J$9:$J$104,0)),"")</f>
        <v/>
      </c>
      <c r="D110" s="51" t="str">
        <f>IF(B110="","",INDEX('TSO500 Script'!$G$2:$G$97,MATCH('TSO500 Script'!C91,'TSO500 Script'!$C$2:$C$97,0)))</f>
        <v/>
      </c>
      <c r="E110" t="str">
        <f>IFERROR(INDEX('TSO500 Script'!$BW$2:$BW$97,MATCH(B110,'TSO500 Script'!$BT$2:$BT$97,0)),"")</f>
        <v/>
      </c>
      <c r="F110" t="str">
        <f>IFERROR(INDEX(Index_sequences[i7 Bases for Sample Sheet],MATCH(E110,Index_sequences[i7 Index Name],0)),"")</f>
        <v/>
      </c>
      <c r="G110" s="51" t="str">
        <f>IFERROR(INDEX('TSO500 Script'!$BY$2:$BY$97,MATCH(B110,'TSO500 Script'!$BT$2:$BT$97,0)),"")</f>
        <v/>
      </c>
      <c r="H110" t="str">
        <f>IFERROR(IF('TSO500 Booking'!$A$108="v2",INDEX(Index_sequences[i5 Bases for Sample Sheet NovaSeq 6000 with v1.0 reagent kits, MiSeq, HiSeq 2000/2500, NextSeq 2000 (Sample Sheet v2)],MATCH(G110,Index_sequences[i5 Index Name],0)),IF('TSO500 Booking'!$A$108="v1",INDEX(Index_sequences[i5 Bases for Sample Sheet iSeq, NovaSeq 6000 with v1.5 reagent kits, MiniSeq, NextSeq 500/550, HiSeq 3000/4000/X, NextSeq 2000 (Sample Sheet v1)],MATCH(G110,Index_sequences[i5 Index Name],0)),"")),"")</f>
        <v/>
      </c>
      <c r="I110" s="51"/>
      <c r="J110" s="51" t="str">
        <f t="shared" si="2"/>
        <v/>
      </c>
    </row>
    <row r="111" spans="1:10" x14ac:dyDescent="0.25">
      <c r="A111" t="str">
        <f t="shared" si="3"/>
        <v/>
      </c>
      <c r="B111" s="51" t="str">
        <f>IFERROR(INDEX('TSO500 Script'!$BT$2:$BT$97,MATCH('TSO500 Script'!C92,'TSO500 Script'!$C$2:$C$97,0)),"")</f>
        <v/>
      </c>
      <c r="C111" s="51" t="str">
        <f>IFERROR(INDEX('TSO500 Booking'!$I$9:$I$104,MATCH('TSO500 Script'!C92,'TSO500 Booking'!$J$9:$J$104,0)),"")</f>
        <v/>
      </c>
      <c r="D111" s="51" t="str">
        <f>IF(B111="","",INDEX('TSO500 Script'!$G$2:$G$97,MATCH('TSO500 Script'!C92,'TSO500 Script'!$C$2:$C$97,0)))</f>
        <v/>
      </c>
      <c r="E111" t="str">
        <f>IFERROR(INDEX('TSO500 Script'!$BW$2:$BW$97,MATCH(B111,'TSO500 Script'!$BT$2:$BT$97,0)),"")</f>
        <v/>
      </c>
      <c r="F111" t="str">
        <f>IFERROR(INDEX(Index_sequences[i7 Bases for Sample Sheet],MATCH(E111,Index_sequences[i7 Index Name],0)),"")</f>
        <v/>
      </c>
      <c r="G111" s="51" t="str">
        <f>IFERROR(INDEX('TSO500 Script'!$BY$2:$BY$97,MATCH(B111,'TSO500 Script'!$BT$2:$BT$97,0)),"")</f>
        <v/>
      </c>
      <c r="H111" t="str">
        <f>IFERROR(IF('TSO500 Booking'!$A$108="v2",INDEX(Index_sequences[i5 Bases for Sample Sheet NovaSeq 6000 with v1.0 reagent kits, MiSeq, HiSeq 2000/2500, NextSeq 2000 (Sample Sheet v2)],MATCH(G111,Index_sequences[i5 Index Name],0)),IF('TSO500 Booking'!$A$108="v1",INDEX(Index_sequences[i5 Bases for Sample Sheet iSeq, NovaSeq 6000 with v1.5 reagent kits, MiniSeq, NextSeq 500/550, HiSeq 3000/4000/X, NextSeq 2000 (Sample Sheet v1)],MATCH(G111,Index_sequences[i5 Index Name],0)),"")),"")</f>
        <v/>
      </c>
      <c r="I111" s="51"/>
      <c r="J111" s="51" t="str">
        <f t="shared" si="2"/>
        <v/>
      </c>
    </row>
    <row r="112" spans="1:10" x14ac:dyDescent="0.25">
      <c r="A112" t="str">
        <f t="shared" si="3"/>
        <v/>
      </c>
      <c r="B112" s="51" t="str">
        <f>IFERROR(INDEX('TSO500 Script'!$BT$2:$BT$97,MATCH('TSO500 Script'!C93,'TSO500 Script'!$C$2:$C$97,0)),"")</f>
        <v/>
      </c>
      <c r="C112" s="51" t="str">
        <f>IFERROR(INDEX('TSO500 Booking'!$I$9:$I$104,MATCH('TSO500 Script'!C93,'TSO500 Booking'!$J$9:$J$104,0)),"")</f>
        <v/>
      </c>
      <c r="D112" s="51" t="str">
        <f>IF(B112="","",INDEX('TSO500 Script'!$G$2:$G$97,MATCH('TSO500 Script'!C93,'TSO500 Script'!$C$2:$C$97,0)))</f>
        <v/>
      </c>
      <c r="E112" t="str">
        <f>IFERROR(INDEX('TSO500 Script'!$BW$2:$BW$97,MATCH(B112,'TSO500 Script'!$BT$2:$BT$97,0)),"")</f>
        <v/>
      </c>
      <c r="F112" t="str">
        <f>IFERROR(INDEX(Index_sequences[i7 Bases for Sample Sheet],MATCH(E112,Index_sequences[i7 Index Name],0)),"")</f>
        <v/>
      </c>
      <c r="G112" s="51" t="str">
        <f>IFERROR(INDEX('TSO500 Script'!$BY$2:$BY$97,MATCH(B112,'TSO500 Script'!$BT$2:$BT$97,0)),"")</f>
        <v/>
      </c>
      <c r="H112" t="str">
        <f>IFERROR(IF('TSO500 Booking'!$A$108="v2",INDEX(Index_sequences[i5 Bases for Sample Sheet NovaSeq 6000 with v1.0 reagent kits, MiSeq, HiSeq 2000/2500, NextSeq 2000 (Sample Sheet v2)],MATCH(G112,Index_sequences[i5 Index Name],0)),IF('TSO500 Booking'!$A$108="v1",INDEX(Index_sequences[i5 Bases for Sample Sheet iSeq, NovaSeq 6000 with v1.5 reagent kits, MiniSeq, NextSeq 500/550, HiSeq 3000/4000/X, NextSeq 2000 (Sample Sheet v1)],MATCH(G112,Index_sequences[i5 Index Name],0)),"")),"")</f>
        <v/>
      </c>
      <c r="I112" s="51"/>
      <c r="J112" s="51" t="str">
        <f t="shared" si="2"/>
        <v/>
      </c>
    </row>
    <row r="113" spans="1:10" x14ac:dyDescent="0.25">
      <c r="A113" t="str">
        <f t="shared" si="3"/>
        <v/>
      </c>
      <c r="B113" s="51" t="str">
        <f>IFERROR(INDEX('TSO500 Script'!$BT$2:$BT$97,MATCH('TSO500 Script'!C94,'TSO500 Script'!$C$2:$C$97,0)),"")</f>
        <v/>
      </c>
      <c r="C113" s="51" t="str">
        <f>IFERROR(INDEX('TSO500 Booking'!$I$9:$I$104,MATCH('TSO500 Script'!C94,'TSO500 Booking'!$J$9:$J$104,0)),"")</f>
        <v/>
      </c>
      <c r="D113" s="51" t="str">
        <f>IF(B113="","",INDEX('TSO500 Script'!$G$2:$G$97,MATCH('TSO500 Script'!C94,'TSO500 Script'!$C$2:$C$97,0)))</f>
        <v/>
      </c>
      <c r="E113" t="str">
        <f>IFERROR(INDEX('TSO500 Script'!$BW$2:$BW$97,MATCH(B113,'TSO500 Script'!$BT$2:$BT$97,0)),"")</f>
        <v/>
      </c>
      <c r="F113" t="str">
        <f>IFERROR(INDEX(Index_sequences[i7 Bases for Sample Sheet],MATCH(E113,Index_sequences[i7 Index Name],0)),"")</f>
        <v/>
      </c>
      <c r="G113" s="51" t="str">
        <f>IFERROR(INDEX('TSO500 Script'!$BY$2:$BY$97,MATCH(B113,'TSO500 Script'!$BT$2:$BT$97,0)),"")</f>
        <v/>
      </c>
      <c r="H113" t="str">
        <f>IFERROR(IF('TSO500 Booking'!$A$108="v2",INDEX(Index_sequences[i5 Bases for Sample Sheet NovaSeq 6000 with v1.0 reagent kits, MiSeq, HiSeq 2000/2500, NextSeq 2000 (Sample Sheet v2)],MATCH(G113,Index_sequences[i5 Index Name],0)),IF('TSO500 Booking'!$A$108="v1",INDEX(Index_sequences[i5 Bases for Sample Sheet iSeq, NovaSeq 6000 with v1.5 reagent kits, MiniSeq, NextSeq 500/550, HiSeq 3000/4000/X, NextSeq 2000 (Sample Sheet v1)],MATCH(G113,Index_sequences[i5 Index Name],0)),"")),"")</f>
        <v/>
      </c>
      <c r="I113" s="51"/>
      <c r="J113" s="51" t="str">
        <f t="shared" si="2"/>
        <v/>
      </c>
    </row>
    <row r="114" spans="1:10" x14ac:dyDescent="0.25">
      <c r="A114" t="str">
        <f t="shared" si="3"/>
        <v/>
      </c>
      <c r="B114" s="51" t="str">
        <f>IFERROR(INDEX('TSO500 Script'!$BT$2:$BT$97,MATCH('TSO500 Script'!C95,'TSO500 Script'!$C$2:$C$97,0)),"")</f>
        <v/>
      </c>
      <c r="C114" s="51" t="str">
        <f>IFERROR(INDEX('TSO500 Booking'!$I$9:$I$104,MATCH('TSO500 Script'!C95,'TSO500 Booking'!$J$9:$J$104,0)),"")</f>
        <v/>
      </c>
      <c r="D114" s="51" t="str">
        <f>IF(B114="","",INDEX('TSO500 Script'!$G$2:$G$97,MATCH('TSO500 Script'!C95,'TSO500 Script'!$C$2:$C$97,0)))</f>
        <v/>
      </c>
      <c r="E114" t="str">
        <f>IFERROR(INDEX('TSO500 Script'!$BW$2:$BW$97,MATCH(B114,'TSO500 Script'!$BT$2:$BT$97,0)),"")</f>
        <v/>
      </c>
      <c r="F114" t="str">
        <f>IFERROR(INDEX(Index_sequences[i7 Bases for Sample Sheet],MATCH(E114,Index_sequences[i7 Index Name],0)),"")</f>
        <v/>
      </c>
      <c r="G114" s="51" t="str">
        <f>IFERROR(INDEX('TSO500 Script'!$BY$2:$BY$97,MATCH(B114,'TSO500 Script'!$BT$2:$BT$97,0)),"")</f>
        <v/>
      </c>
      <c r="H114" t="str">
        <f>IFERROR(IF('TSO500 Booking'!$A$108="v2",INDEX(Index_sequences[i5 Bases for Sample Sheet NovaSeq 6000 with v1.0 reagent kits, MiSeq, HiSeq 2000/2500, NextSeq 2000 (Sample Sheet v2)],MATCH(G114,Index_sequences[i5 Index Name],0)),IF('TSO500 Booking'!$A$108="v1",INDEX(Index_sequences[i5 Bases for Sample Sheet iSeq, NovaSeq 6000 with v1.5 reagent kits, MiniSeq, NextSeq 500/550, HiSeq 3000/4000/X, NextSeq 2000 (Sample Sheet v1)],MATCH(G114,Index_sequences[i5 Index Name],0)),"")),"")</f>
        <v/>
      </c>
      <c r="I114" s="51"/>
      <c r="J114" s="51" t="str">
        <f t="shared" si="2"/>
        <v/>
      </c>
    </row>
    <row r="115" spans="1:10" x14ac:dyDescent="0.25">
      <c r="A115" t="str">
        <f t="shared" si="3"/>
        <v/>
      </c>
      <c r="B115" s="51" t="str">
        <f>IFERROR(INDEX('TSO500 Script'!$BT$2:$BT$97,MATCH('TSO500 Script'!C96,'TSO500 Script'!$C$2:$C$97,0)),"")</f>
        <v/>
      </c>
      <c r="C115" s="51" t="str">
        <f>IFERROR(INDEX('TSO500 Booking'!$I$9:$I$104,MATCH('TSO500 Script'!C96,'TSO500 Booking'!$J$9:$J$104,0)),"")</f>
        <v/>
      </c>
      <c r="D115" s="51" t="str">
        <f>IF(B115="","",INDEX('TSO500 Script'!$G$2:$G$97,MATCH('TSO500 Script'!C96,'TSO500 Script'!$C$2:$C$97,0)))</f>
        <v/>
      </c>
      <c r="E115" t="str">
        <f>IFERROR(INDEX('TSO500 Script'!$BW$2:$BW$97,MATCH(B115,'TSO500 Script'!$BT$2:$BT$97,0)),"")</f>
        <v/>
      </c>
      <c r="F115" t="str">
        <f>IFERROR(INDEX(Index_sequences[i7 Bases for Sample Sheet],MATCH(E115,Index_sequences[i7 Index Name],0)),"")</f>
        <v/>
      </c>
      <c r="G115" s="51" t="str">
        <f>IFERROR(INDEX('TSO500 Script'!$BY$2:$BY$97,MATCH(B115,'TSO500 Script'!$BT$2:$BT$97,0)),"")</f>
        <v/>
      </c>
      <c r="H115" t="str">
        <f>IFERROR(IF('TSO500 Booking'!$A$108="v2",INDEX(Index_sequences[i5 Bases for Sample Sheet NovaSeq 6000 with v1.0 reagent kits, MiSeq, HiSeq 2000/2500, NextSeq 2000 (Sample Sheet v2)],MATCH(G115,Index_sequences[i5 Index Name],0)),IF('TSO500 Booking'!$A$108="v1",INDEX(Index_sequences[i5 Bases for Sample Sheet iSeq, NovaSeq 6000 with v1.5 reagent kits, MiniSeq, NextSeq 500/550, HiSeq 3000/4000/X, NextSeq 2000 (Sample Sheet v1)],MATCH(G115,Index_sequences[i5 Index Name],0)),"")),"")</f>
        <v/>
      </c>
      <c r="I115" s="51"/>
      <c r="J115" s="51" t="str">
        <f t="shared" si="2"/>
        <v/>
      </c>
    </row>
    <row r="116" spans="1:10" x14ac:dyDescent="0.25">
      <c r="A116" t="str">
        <f t="shared" si="3"/>
        <v/>
      </c>
      <c r="B116" s="51" t="str">
        <f>IFERROR(INDEX('TSO500 Script'!$BT$2:$BT$97,MATCH('TSO500 Script'!C97,'TSO500 Script'!$C$2:$C$97,0)),"")</f>
        <v/>
      </c>
      <c r="C116" s="51" t="str">
        <f>IFERROR(INDEX('TSO500 Booking'!$I$9:$I$104,MATCH('TSO500 Script'!C97,'TSO500 Booking'!$J$9:$J$104,0)),"")</f>
        <v/>
      </c>
      <c r="D116" s="51" t="str">
        <f>IF(B116="","",INDEX('TSO500 Script'!$G$2:$G$97,MATCH('TSO500 Script'!C97,'TSO500 Script'!$C$2:$C$97,0)))</f>
        <v/>
      </c>
      <c r="E116" t="str">
        <f>IFERROR(INDEX('TSO500 Script'!$BW$2:$BW$97,MATCH(B116,'TSO500 Script'!$BT$2:$BT$97,0)),"")</f>
        <v/>
      </c>
      <c r="F116" t="str">
        <f>IFERROR(INDEX(Index_sequences[i7 Bases for Sample Sheet],MATCH(E116,Index_sequences[i7 Index Name],0)),"")</f>
        <v/>
      </c>
      <c r="G116" s="51" t="str">
        <f>IFERROR(INDEX('TSO500 Script'!$BY$2:$BY$97,MATCH(B116,'TSO500 Script'!$BT$2:$BT$97,0)),"")</f>
        <v/>
      </c>
      <c r="H116" t="str">
        <f>IFERROR(IF('TSO500 Booking'!$A$108="v2",INDEX(Index_sequences[i5 Bases for Sample Sheet NovaSeq 6000 with v1.0 reagent kits, MiSeq, HiSeq 2000/2500, NextSeq 2000 (Sample Sheet v2)],MATCH(G116,Index_sequences[i5 Index Name],0)),IF('TSO500 Booking'!$A$108="v1",INDEX(Index_sequences[i5 Bases for Sample Sheet iSeq, NovaSeq 6000 with v1.5 reagent kits, MiniSeq, NextSeq 500/550, HiSeq 3000/4000/X, NextSeq 2000 (Sample Sheet v1)],MATCH(G116,Index_sequences[i5 Index Name],0)),"")),"")</f>
        <v/>
      </c>
      <c r="I116" s="51"/>
      <c r="J116" s="51" t="str">
        <f t="shared" si="2"/>
        <v/>
      </c>
    </row>
  </sheetData>
  <sheetProtection algorithmName="SHA-512" hashValue="VY2F0KuMzKRgKSMJ2LE9oIkmh1ZAyPjjiN1WhA4Rh+o/zzhJELxIdxTEyOEg37FC+w+hmdCXvwAxmfzotf4Qzg==" saltValue="fshS8vPaWfLIbWLHBM4UKA=="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10"/>
  <sheetViews>
    <sheetView workbookViewId="0">
      <selection activeCell="D13" sqref="D13"/>
    </sheetView>
  </sheetViews>
  <sheetFormatPr defaultRowHeight="15" x14ac:dyDescent="0.25"/>
  <cols>
    <col min="1" max="1" width="12.140625" bestFit="1" customWidth="1"/>
    <col min="2" max="2" width="10.7109375" bestFit="1" customWidth="1"/>
    <col min="3" max="3" width="9.85546875" bestFit="1" customWidth="1"/>
    <col min="5" max="5" width="10.7109375" bestFit="1" customWidth="1"/>
    <col min="6" max="6" width="16" customWidth="1"/>
    <col min="7" max="7" width="16.5703125" bestFit="1" customWidth="1"/>
    <col min="8" max="8" width="22.140625" bestFit="1" customWidth="1"/>
    <col min="9" max="9" width="26" bestFit="1" customWidth="1"/>
    <col min="10" max="10" width="21.7109375" bestFit="1" customWidth="1"/>
    <col min="11" max="11" width="20.5703125" bestFit="1" customWidth="1"/>
    <col min="12" max="13" width="18.140625" bestFit="1" customWidth="1"/>
    <col min="14" max="14" width="10.7109375" customWidth="1"/>
    <col min="16" max="16" width="12.7109375" bestFit="1" customWidth="1"/>
    <col min="17" max="17" width="10.85546875" bestFit="1" customWidth="1"/>
    <col min="18" max="18" width="14.42578125" bestFit="1" customWidth="1"/>
    <col min="19" max="19" width="13.85546875" bestFit="1" customWidth="1"/>
    <col min="20" max="20" width="11.85546875" bestFit="1" customWidth="1"/>
    <col min="21" max="21" width="12.7109375" bestFit="1" customWidth="1"/>
    <col min="23" max="23" width="13.85546875" bestFit="1" customWidth="1"/>
    <col min="24" max="24" width="11.85546875" bestFit="1" customWidth="1"/>
    <col min="25" max="25" width="21" bestFit="1" customWidth="1"/>
    <col min="27" max="27" width="13.85546875" bestFit="1" customWidth="1"/>
    <col min="28" max="28" width="11.85546875" bestFit="1" customWidth="1"/>
    <col min="29" max="29" width="19.7109375" customWidth="1"/>
    <col min="31" max="31" width="14.85546875" bestFit="1" customWidth="1"/>
    <col min="32" max="32" width="12.85546875" bestFit="1" customWidth="1"/>
    <col min="33" max="33" width="16.42578125" bestFit="1" customWidth="1"/>
    <col min="35" max="35" width="14.85546875" bestFit="1" customWidth="1"/>
    <col min="36" max="36" width="12.85546875" bestFit="1" customWidth="1"/>
    <col min="37" max="37" width="15.85546875" customWidth="1"/>
    <col min="38" max="38" width="14.85546875" bestFit="1" customWidth="1"/>
    <col min="39" max="39" width="12.85546875" bestFit="1" customWidth="1"/>
    <col min="40" max="40" width="11.140625" bestFit="1" customWidth="1"/>
  </cols>
  <sheetData>
    <row r="1" spans="1:44" x14ac:dyDescent="0.25">
      <c r="A1" s="80" t="s">
        <v>1329</v>
      </c>
    </row>
    <row r="2" spans="1:44" x14ac:dyDescent="0.25">
      <c r="A2" s="80" t="s">
        <v>289</v>
      </c>
      <c r="B2" s="80" t="s">
        <v>0</v>
      </c>
      <c r="C2" s="80" t="s">
        <v>19</v>
      </c>
      <c r="D2" s="80" t="s">
        <v>354</v>
      </c>
      <c r="E2" s="80" t="s">
        <v>1</v>
      </c>
      <c r="F2" s="80" t="s">
        <v>355</v>
      </c>
      <c r="G2" s="80" t="s">
        <v>356</v>
      </c>
      <c r="H2" s="80" t="s">
        <v>357</v>
      </c>
      <c r="I2" s="80" t="s">
        <v>358</v>
      </c>
      <c r="J2" s="80" t="s">
        <v>359</v>
      </c>
      <c r="K2" s="80" t="s">
        <v>360</v>
      </c>
      <c r="L2" s="80" t="s">
        <v>361</v>
      </c>
      <c r="M2" s="80" t="s">
        <v>362</v>
      </c>
      <c r="N2" s="80" t="s">
        <v>363</v>
      </c>
      <c r="O2" s="80" t="s">
        <v>364</v>
      </c>
      <c r="P2" s="80" t="s">
        <v>365</v>
      </c>
      <c r="Q2" s="80" t="s">
        <v>167</v>
      </c>
      <c r="R2" s="80" t="s">
        <v>366</v>
      </c>
      <c r="S2" s="80" t="s">
        <v>367</v>
      </c>
      <c r="T2" s="80" t="s">
        <v>368</v>
      </c>
      <c r="U2" s="80" t="s">
        <v>369</v>
      </c>
      <c r="V2" s="80" t="s">
        <v>182</v>
      </c>
      <c r="W2" s="80" t="s">
        <v>370</v>
      </c>
      <c r="X2" s="80" t="s">
        <v>371</v>
      </c>
      <c r="Y2" s="80" t="s">
        <v>372</v>
      </c>
      <c r="Z2" s="80" t="s">
        <v>373</v>
      </c>
      <c r="AA2" s="80" t="s">
        <v>374</v>
      </c>
      <c r="AB2" s="80" t="s">
        <v>375</v>
      </c>
      <c r="AC2" s="80" t="s">
        <v>376</v>
      </c>
      <c r="AD2" s="80" t="s">
        <v>377</v>
      </c>
      <c r="AE2" s="80" t="s">
        <v>378</v>
      </c>
      <c r="AF2" s="80" t="s">
        <v>379</v>
      </c>
      <c r="AG2" s="80" t="s">
        <v>380</v>
      </c>
      <c r="AH2" s="80" t="s">
        <v>381</v>
      </c>
      <c r="AI2" s="80" t="s">
        <v>382</v>
      </c>
      <c r="AJ2" s="80" t="s">
        <v>383</v>
      </c>
      <c r="AK2" s="80" t="s">
        <v>384</v>
      </c>
      <c r="AL2" s="80" t="s">
        <v>385</v>
      </c>
      <c r="AM2" s="80" t="s">
        <v>386</v>
      </c>
      <c r="AN2" s="80" t="s">
        <v>387</v>
      </c>
    </row>
    <row r="3" spans="1:44" x14ac:dyDescent="0.25">
      <c r="A3" t="str">
        <f>IF('TSO500 Booking'!A9="","",'TSO500 Booking'!C4)</f>
        <v>2302737</v>
      </c>
      <c r="B3" s="52">
        <f>IF('TSO500 Booking'!A9="","",'TSO500 Booking'!C5)</f>
        <v>44974</v>
      </c>
      <c r="C3" t="s">
        <v>194</v>
      </c>
      <c r="D3" t="s">
        <v>259</v>
      </c>
      <c r="E3" s="110" t="str">
        <f>IF('TSO500 Booking'!A9="","",'TSO500 Booking'!F$5)</f>
        <v>BA</v>
      </c>
      <c r="F3">
        <f>IF($C3="","",'TSO500 worksheet'!$C$96)</f>
        <v>0</v>
      </c>
      <c r="G3" t="s">
        <v>388</v>
      </c>
      <c r="H3">
        <f>'TSO500 Booking'!O3</f>
        <v>32</v>
      </c>
      <c r="I3">
        <v>1.8</v>
      </c>
      <c r="J3">
        <f>IF($E3="","",'TSO500 worksheet'!$C$99)</f>
        <v>0</v>
      </c>
      <c r="K3" s="170">
        <f>IF($E3="","",'TSO500 worksheet'!$AB$99)</f>
        <v>0</v>
      </c>
      <c r="L3" s="170">
        <f>IF($E3="","",'TSO500 worksheet'!$AB$100)</f>
        <v>0</v>
      </c>
      <c r="M3">
        <f>IF($E3="","",'TSO500 worksheet'!$C$101)</f>
        <v>0</v>
      </c>
      <c r="N3">
        <v>5</v>
      </c>
      <c r="O3">
        <f>IF($E3="","",'TSO500 worksheet'!$C$149)</f>
        <v>0</v>
      </c>
      <c r="P3" s="52">
        <f>IF($E3="","",'TSO500 worksheet'!$G$149)</f>
        <v>0</v>
      </c>
      <c r="Q3" s="52">
        <f>IF($E3="","",'TSO500 worksheet'!$I$149)</f>
        <v>0</v>
      </c>
      <c r="U3">
        <f>IF($E3="","",'TSO500 worksheet'!$C$151)</f>
        <v>0</v>
      </c>
      <c r="V3">
        <f>IF($E3="","",'TSO500 worksheet'!$D$151)</f>
        <v>0</v>
      </c>
      <c r="W3" s="52">
        <f>IF($E3="","",'TSO500 worksheet'!$G$151)</f>
        <v>0</v>
      </c>
      <c r="X3" s="52">
        <f>IF($E3="","",'TSO500 worksheet'!$I$151)</f>
        <v>0</v>
      </c>
      <c r="Y3">
        <f>IF($E3="","",'TSO500 worksheet'!$C$150)</f>
        <v>0</v>
      </c>
      <c r="Z3">
        <f>IF($E3="","",'TSO500 worksheet'!$D$150)</f>
        <v>0</v>
      </c>
      <c r="AA3" s="52">
        <f>IF($E3="","",'TSO500 worksheet'!$G$150)</f>
        <v>0</v>
      </c>
      <c r="AB3" s="52">
        <f>IF($E3="","",'TSO500 worksheet'!$I$150)</f>
        <v>0</v>
      </c>
      <c r="AC3">
        <f>IF($E3="","",'TSO500 worksheet'!$C$152)</f>
        <v>0</v>
      </c>
      <c r="AD3">
        <f>IF($E3="","",'TSO500 worksheet'!$D$152)</f>
        <v>0</v>
      </c>
      <c r="AE3" s="52">
        <f>IF($E3="","",'TSO500 worksheet'!$G$152)</f>
        <v>0</v>
      </c>
      <c r="AF3" s="52">
        <f>IF($E3="","",'TSO500 worksheet'!$I$152)</f>
        <v>0</v>
      </c>
      <c r="AG3" s="52">
        <f>IF($E3="","",'TSO500 worksheet'!$C$153)</f>
        <v>0</v>
      </c>
      <c r="AH3" s="52" t="str">
        <f>IF($E3="","",'TSO500 worksheet'!$D$153)</f>
        <v>N/A</v>
      </c>
      <c r="AI3" s="52">
        <f>IF($E3="","",'TSO500 worksheet'!$G$153)</f>
        <v>0</v>
      </c>
      <c r="AJ3" s="52">
        <f>IF($E3="","",'TSO500 worksheet'!$I$153)</f>
        <v>0</v>
      </c>
      <c r="AK3" s="52">
        <f>IF($E3="","",'TSO500 worksheet'!$C$148)</f>
        <v>0</v>
      </c>
      <c r="AL3" s="52">
        <f>IF($E3="","",'TSO500 worksheet'!$G$148)</f>
        <v>0</v>
      </c>
      <c r="AM3" s="52">
        <f>IF($E3="","",'TSO500 worksheet'!$I$148)</f>
        <v>0</v>
      </c>
    </row>
    <row r="4" spans="1:44" x14ac:dyDescent="0.25">
      <c r="A4" t="str">
        <f>IF('TSO500 Booking'!A10="","",'TSO500 Booking'!C3)</f>
        <v>2302738</v>
      </c>
      <c r="B4" s="52">
        <f>IF('TSO500 Booking'!A10="","",'TSO500 Booking'!C5)</f>
        <v>44974</v>
      </c>
      <c r="C4" t="s">
        <v>194</v>
      </c>
      <c r="D4" t="s">
        <v>1338</v>
      </c>
      <c r="E4" s="110" t="str">
        <f>IF('TSO500 Booking'!A10="","",'TSO500 Booking'!F$5)</f>
        <v>BA</v>
      </c>
      <c r="F4">
        <f>IF($C4="","",'TSO500 worksheet'!$C$96)</f>
        <v>0</v>
      </c>
      <c r="G4" t="s">
        <v>388</v>
      </c>
      <c r="H4">
        <f>'TSO500 Booking'!O2</f>
        <v>32</v>
      </c>
      <c r="I4">
        <v>1.8</v>
      </c>
      <c r="J4">
        <f>IF($E4="","",'TSO500 worksheet'!$H$99)</f>
        <v>0</v>
      </c>
      <c r="K4" s="170">
        <f>IF($E4="","",'TSO500 worksheet'!$AC$99)</f>
        <v>0</v>
      </c>
      <c r="L4" s="170">
        <f>IF($E4="","",'TSO500 worksheet'!$AC$100)</f>
        <v>0</v>
      </c>
      <c r="M4">
        <f>IF($E4="","",'TSO500 worksheet'!$H$101)</f>
        <v>0</v>
      </c>
      <c r="N4">
        <v>5</v>
      </c>
      <c r="O4">
        <f>IF($E4="","",'TSO500 worksheet'!$C$149)</f>
        <v>0</v>
      </c>
      <c r="P4" s="52">
        <f>IF($E4="","",'TSO500 worksheet'!$G$149)</f>
        <v>0</v>
      </c>
      <c r="Q4" s="52">
        <f>IF($E4="","",'TSO500 worksheet'!$I$149)</f>
        <v>0</v>
      </c>
      <c r="U4">
        <f>IF($E4="","",'TSO500 worksheet'!$C$151)</f>
        <v>0</v>
      </c>
      <c r="V4">
        <f>IF($E4="","",'TSO500 worksheet'!$D$151)</f>
        <v>0</v>
      </c>
      <c r="W4" s="52">
        <f>IF($E4="","",'TSO500 worksheet'!$G$151)</f>
        <v>0</v>
      </c>
      <c r="X4" s="52">
        <f>IF($E4="","",'TSO500 worksheet'!$I$151)</f>
        <v>0</v>
      </c>
      <c r="Y4">
        <f>IF($E4="","",'TSO500 worksheet'!$C$150)</f>
        <v>0</v>
      </c>
      <c r="Z4">
        <f>IF($E4="","",'TSO500 worksheet'!$D$150)</f>
        <v>0</v>
      </c>
      <c r="AA4" s="52">
        <f>IF($E4="","",'TSO500 worksheet'!$G$150)</f>
        <v>0</v>
      </c>
      <c r="AB4" s="52">
        <f>IF($E4="","",'TSO500 worksheet'!$I$150)</f>
        <v>0</v>
      </c>
      <c r="AC4">
        <f>IF($E4="","",'TSO500 worksheet'!$C$152)</f>
        <v>0</v>
      </c>
      <c r="AD4">
        <f>IF($E4="","",'TSO500 worksheet'!$D$152)</f>
        <v>0</v>
      </c>
      <c r="AE4" s="52">
        <f>IF($E4="","",'TSO500 worksheet'!$G$152)</f>
        <v>0</v>
      </c>
      <c r="AF4" s="52">
        <f>IF($E4="","",'TSO500 worksheet'!$I$152)</f>
        <v>0</v>
      </c>
      <c r="AG4" s="52">
        <f>IF($E4="","",'TSO500 worksheet'!$C$153)</f>
        <v>0</v>
      </c>
      <c r="AH4" s="52" t="str">
        <f>IF($E4="","",'TSO500 worksheet'!$D$153)</f>
        <v>N/A</v>
      </c>
      <c r="AI4" s="52">
        <f>IF($E4="","",'TSO500 worksheet'!$G$153)</f>
        <v>0</v>
      </c>
      <c r="AJ4" s="52">
        <f>IF($E4="","",'TSO500 worksheet'!$I$153)</f>
        <v>0</v>
      </c>
      <c r="AK4" s="52">
        <f>IF($E4="","",'TSO500 worksheet'!$C$148)</f>
        <v>0</v>
      </c>
      <c r="AL4" s="52">
        <f>IF($E4="","",'TSO500 worksheet'!$G$148)</f>
        <v>0</v>
      </c>
      <c r="AM4" s="52">
        <f>IF($E4="","",'TSO500 worksheet'!$I$148)</f>
        <v>0</v>
      </c>
    </row>
    <row r="7" spans="1:44" x14ac:dyDescent="0.25">
      <c r="A7" s="80" t="s">
        <v>1330</v>
      </c>
    </row>
    <row r="8" spans="1:44" x14ac:dyDescent="0.25">
      <c r="A8" s="80" t="s">
        <v>289</v>
      </c>
      <c r="B8" s="80" t="s">
        <v>0</v>
      </c>
      <c r="C8" s="80" t="s">
        <v>19</v>
      </c>
      <c r="D8" s="80" t="s">
        <v>354</v>
      </c>
      <c r="E8" s="80" t="s">
        <v>1</v>
      </c>
      <c r="F8" s="80" t="s">
        <v>355</v>
      </c>
      <c r="G8" s="80" t="s">
        <v>356</v>
      </c>
      <c r="H8" s="80" t="s">
        <v>357</v>
      </c>
      <c r="I8" s="80" t="s">
        <v>358</v>
      </c>
      <c r="J8" s="80" t="s">
        <v>359</v>
      </c>
      <c r="K8" s="80" t="s">
        <v>360</v>
      </c>
      <c r="L8" s="80" t="s">
        <v>361</v>
      </c>
      <c r="M8" s="80" t="s">
        <v>362</v>
      </c>
      <c r="N8" s="80" t="s">
        <v>1332</v>
      </c>
      <c r="O8" s="80" t="s">
        <v>364</v>
      </c>
      <c r="P8" s="80" t="s">
        <v>365</v>
      </c>
      <c r="Q8" s="80" t="s">
        <v>167</v>
      </c>
      <c r="R8" s="80" t="s">
        <v>1307</v>
      </c>
      <c r="S8" s="80" t="s">
        <v>367</v>
      </c>
      <c r="T8" s="80" t="s">
        <v>368</v>
      </c>
      <c r="U8" s="80" t="s">
        <v>369</v>
      </c>
      <c r="V8" s="80" t="s">
        <v>182</v>
      </c>
      <c r="W8" s="80" t="s">
        <v>370</v>
      </c>
      <c r="X8" s="80" t="s">
        <v>371</v>
      </c>
      <c r="Y8" s="80" t="s">
        <v>1333</v>
      </c>
      <c r="Z8" s="80" t="s">
        <v>373</v>
      </c>
      <c r="AA8" s="80" t="s">
        <v>374</v>
      </c>
      <c r="AB8" s="80" t="s">
        <v>375</v>
      </c>
      <c r="AC8" s="80" t="s">
        <v>1334</v>
      </c>
      <c r="AD8" s="80" t="s">
        <v>373</v>
      </c>
      <c r="AE8" s="80" t="s">
        <v>374</v>
      </c>
      <c r="AF8" s="80" t="s">
        <v>375</v>
      </c>
      <c r="AG8" s="80" t="s">
        <v>376</v>
      </c>
      <c r="AH8" s="80" t="s">
        <v>377</v>
      </c>
      <c r="AI8" s="80" t="s">
        <v>378</v>
      </c>
      <c r="AJ8" s="80" t="s">
        <v>379</v>
      </c>
      <c r="AK8" s="80" t="s">
        <v>1335</v>
      </c>
      <c r="AL8" s="80" t="s">
        <v>381</v>
      </c>
      <c r="AM8" s="80" t="s">
        <v>382</v>
      </c>
      <c r="AN8" s="80" t="s">
        <v>383</v>
      </c>
      <c r="AO8" s="80" t="s">
        <v>1321</v>
      </c>
      <c r="AP8" s="80" t="s">
        <v>385</v>
      </c>
      <c r="AQ8" s="80" t="s">
        <v>386</v>
      </c>
      <c r="AR8" s="80" t="s">
        <v>387</v>
      </c>
    </row>
    <row r="9" spans="1:44" x14ac:dyDescent="0.25">
      <c r="A9" t="str">
        <f>IF('TSO500 Booking'!A9="","",'TSO500 Booking'!C4)</f>
        <v>2302737</v>
      </c>
      <c r="B9" s="52">
        <f>IF('TSO500 Booking'!A9="","",'TSO500 Booking'!C5)</f>
        <v>44974</v>
      </c>
      <c r="C9" t="s">
        <v>194</v>
      </c>
      <c r="D9" t="s">
        <v>259</v>
      </c>
      <c r="E9" s="110" t="str">
        <f>IF('TSO500 Booking'!A16="","",'TSO500 Booking'!F$5)</f>
        <v>BA</v>
      </c>
      <c r="F9" t="str">
        <f>IF($C9="","",'TSO500 Automated worksheet '!$C$56)</f>
        <v>NovaSeq Side B</v>
      </c>
      <c r="G9" t="str">
        <f>IF($C9="","",'TSO500 Automated worksheet '!$C$57)</f>
        <v>S1 V1 200</v>
      </c>
      <c r="H9">
        <f>'TSO500 Booking'!O3</f>
        <v>32</v>
      </c>
      <c r="I9" t="s">
        <v>187</v>
      </c>
      <c r="J9" t="s">
        <v>187</v>
      </c>
      <c r="K9" s="162">
        <f>IF($E9="","",'TSO500 Automated worksheet '!$C$60)</f>
        <v>87.54</v>
      </c>
      <c r="L9" s="162">
        <f>IF($E9="","",'TSO500 Automated worksheet '!$C$62)</f>
        <v>94.56</v>
      </c>
      <c r="M9" s="162">
        <f>IF($E9="","",'TSO500 Automated worksheet '!$C$61)</f>
        <v>487.5</v>
      </c>
      <c r="N9" t="s">
        <v>1331</v>
      </c>
      <c r="O9">
        <f>IF($E9="","",'TSO500 Automated worksheet '!$C$111)</f>
        <v>0</v>
      </c>
      <c r="P9" s="260">
        <f>IF($E9="","",'TSO500 Automated worksheet '!$G$111)</f>
        <v>0</v>
      </c>
      <c r="Q9" s="260">
        <f>IF($E9="","",'TSO500 Automated worksheet '!$I$111)</f>
        <v>0</v>
      </c>
      <c r="R9" s="260">
        <f>IF($E9="","",'TSO500 Automated worksheet '!$C$110)</f>
        <v>0</v>
      </c>
      <c r="S9" s="260">
        <f>IF($E9="","",'TSO500 Automated worksheet '!$G$110)</f>
        <v>0</v>
      </c>
      <c r="T9" s="260">
        <f>IF($E9="","",'TSO500 Automated worksheet '!$I$110)</f>
        <v>0</v>
      </c>
      <c r="U9">
        <f>IF($E9="","",'TSO500 Automated worksheet '!$C$114)</f>
        <v>0</v>
      </c>
      <c r="V9">
        <f>IF($E9="","",'TSO500 Automated worksheet '!$D$114)</f>
        <v>0</v>
      </c>
      <c r="W9" s="260">
        <f>IF($E9="","",'TSO500 Automated worksheet '!$G$114)</f>
        <v>0</v>
      </c>
      <c r="X9" s="260">
        <f>IF($E9="","",'TSO500 Automated worksheet '!$I$114)</f>
        <v>0</v>
      </c>
      <c r="Y9">
        <f>IF($E9="","",'TSO500 Automated worksheet '!$C$112)</f>
        <v>0</v>
      </c>
      <c r="Z9">
        <f>IF($E9="","",'TSO500 Automated worksheet '!$D$112)</f>
        <v>0</v>
      </c>
      <c r="AA9" s="52">
        <f>IF($E9="","",'TSO500 Automated worksheet '!$G$112)</f>
        <v>0</v>
      </c>
      <c r="AB9" s="52">
        <f>IF($E9="","",'TSO500 Automated worksheet '!$I$112)</f>
        <v>0</v>
      </c>
      <c r="AC9">
        <f>IF($E9="","",'TSO500 Automated worksheet '!$C$113)</f>
        <v>0</v>
      </c>
      <c r="AD9">
        <f>IF($E9="","",'TSO500 Automated worksheet '!$D$113)</f>
        <v>0</v>
      </c>
      <c r="AE9" s="260">
        <f>IF($E9="","",'TSO500 Automated worksheet '!$G$113)</f>
        <v>0</v>
      </c>
      <c r="AF9" s="260">
        <f>IF($E9="","",'TSO500 Automated worksheet '!$I$113)</f>
        <v>0</v>
      </c>
      <c r="AG9">
        <f>IF($E9="","",'TSO500 Automated worksheet '!$C$115)</f>
        <v>0</v>
      </c>
      <c r="AH9">
        <f>IF($E9="","",'TSO500 Automated worksheet '!$D$115)</f>
        <v>0</v>
      </c>
      <c r="AI9" s="260">
        <f>IF($E9="","",'TSO500 Automated worksheet '!$G$115)</f>
        <v>0</v>
      </c>
      <c r="AJ9" s="260">
        <f>IF($E9="","",'TSO500 Automated worksheet '!$I$115)</f>
        <v>0</v>
      </c>
      <c r="AK9">
        <f>IF($E9="","",'TSO500 Automated worksheet '!$C$116)</f>
        <v>0</v>
      </c>
      <c r="AL9">
        <f>IF($E9="","",'TSO500 Automated worksheet '!$D$116)</f>
        <v>0</v>
      </c>
      <c r="AM9" s="260">
        <f>IF($E9="","",'TSO500 Automated worksheet '!$G$116)</f>
        <v>0</v>
      </c>
      <c r="AN9" s="260">
        <f>IF($E9="","",'TSO500 Automated worksheet '!$I$116)</f>
        <v>0</v>
      </c>
      <c r="AO9">
        <f>IF($E9="","",'TSO500 Automated worksheet '!$C$117)</f>
        <v>0</v>
      </c>
      <c r="AP9" s="260">
        <f>IF($E9="","",'TSO500 Automated worksheet '!$G$117)</f>
        <v>0</v>
      </c>
      <c r="AQ9" s="260">
        <f>IF($E9="","",'TSO500 Automated worksheet '!$I$117)</f>
        <v>0</v>
      </c>
    </row>
    <row r="10" spans="1:44" x14ac:dyDescent="0.25">
      <c r="A10" t="str">
        <f>IF('TSO500 Booking'!A10="","",'TSO500 Booking'!C3)</f>
        <v>2302738</v>
      </c>
      <c r="B10" s="52">
        <f>IF('TSO500 Booking'!A10="","",'TSO500 Booking'!C5)</f>
        <v>44974</v>
      </c>
      <c r="C10" t="s">
        <v>194</v>
      </c>
      <c r="D10" t="s">
        <v>1338</v>
      </c>
      <c r="E10" s="110" t="str">
        <f>IF('TSO500 Booking'!A17="","",'TSO500 Booking'!F$5)</f>
        <v>BA</v>
      </c>
      <c r="F10" t="str">
        <f>IF($C10="","",'TSO500 Automated worksheet '!$C$56)</f>
        <v>NovaSeq Side B</v>
      </c>
      <c r="G10" t="str">
        <f>IF($C10="","",'TSO500 Automated worksheet '!$C$57)</f>
        <v>S1 V1 200</v>
      </c>
      <c r="H10">
        <f>'TSO500 Booking'!O2</f>
        <v>32</v>
      </c>
      <c r="I10" t="s">
        <v>187</v>
      </c>
      <c r="J10" t="s">
        <v>187</v>
      </c>
      <c r="K10" s="162">
        <f>IF($E10="","",'TSO500 Automated worksheet '!$C$60)</f>
        <v>87.54</v>
      </c>
      <c r="L10" s="162">
        <f>IF($E10="","",'TSO500 Automated worksheet '!$C$62)</f>
        <v>94.56</v>
      </c>
      <c r="M10" s="162">
        <f>IF($E10="","",'TSO500 Automated worksheet '!$C$61)</f>
        <v>487.5</v>
      </c>
      <c r="N10" t="s">
        <v>1331</v>
      </c>
      <c r="O10">
        <f>IF($E10="","",'TSO500 Automated worksheet '!$C$111)</f>
        <v>0</v>
      </c>
      <c r="P10" s="260">
        <f>IF($E10="","",'TSO500 Automated worksheet '!$G$111)</f>
        <v>0</v>
      </c>
      <c r="Q10" s="260">
        <f>IF($E10="","",'TSO500 Automated worksheet '!$I$111)</f>
        <v>0</v>
      </c>
      <c r="R10" s="260">
        <f>IF($E10="","",'TSO500 Automated worksheet '!$C$110)</f>
        <v>0</v>
      </c>
      <c r="S10" s="260">
        <f>IF($E10="","",'TSO500 Automated worksheet '!$G$110)</f>
        <v>0</v>
      </c>
      <c r="T10" s="260">
        <f>IF($E10="","",'TSO500 Automated worksheet '!$I$110)</f>
        <v>0</v>
      </c>
      <c r="U10">
        <f>IF($E10="","",'TSO500 Automated worksheet '!$C$114)</f>
        <v>0</v>
      </c>
      <c r="V10">
        <f>IF($E10="","",'TSO500 Automated worksheet '!$D$114)</f>
        <v>0</v>
      </c>
      <c r="W10" s="260">
        <f>IF($E10="","",'TSO500 Automated worksheet '!$G$114)</f>
        <v>0</v>
      </c>
      <c r="X10" s="260">
        <f>IF($E10="","",'TSO500 Automated worksheet '!$I$114)</f>
        <v>0</v>
      </c>
      <c r="Y10">
        <f>IF($E10="","",'TSO500 Automated worksheet '!$C$112)</f>
        <v>0</v>
      </c>
      <c r="Z10">
        <f>IF($E10="","",'TSO500 Automated worksheet '!$D$112)</f>
        <v>0</v>
      </c>
      <c r="AA10" s="52">
        <f>IF($E10="","",'TSO500 Automated worksheet '!$G$112)</f>
        <v>0</v>
      </c>
      <c r="AB10" s="52">
        <f>IF($E10="","",'TSO500 Automated worksheet '!$I$112)</f>
        <v>0</v>
      </c>
      <c r="AC10">
        <f>IF($E10="","",'TSO500 Automated worksheet '!$C$113)</f>
        <v>0</v>
      </c>
      <c r="AD10">
        <f>IF($E10="","",'TSO500 Automated worksheet '!$D$113)</f>
        <v>0</v>
      </c>
      <c r="AE10" s="260">
        <f>IF($E10="","",'TSO500 Automated worksheet '!$G$113)</f>
        <v>0</v>
      </c>
      <c r="AF10" s="260">
        <f>IF($E10="","",'TSO500 Automated worksheet '!$I$113)</f>
        <v>0</v>
      </c>
      <c r="AG10">
        <f>IF($E10="","",'TSO500 Automated worksheet '!$C$115)</f>
        <v>0</v>
      </c>
      <c r="AH10">
        <f>IF($E10="","",'TSO500 Automated worksheet '!$D$115)</f>
        <v>0</v>
      </c>
      <c r="AI10" s="260">
        <f>IF($E10="","",'TSO500 Automated worksheet '!$G$115)</f>
        <v>0</v>
      </c>
      <c r="AJ10" s="260">
        <f>IF($E10="","",'TSO500 Automated worksheet '!$I$115)</f>
        <v>0</v>
      </c>
      <c r="AK10">
        <f>IF($E10="","",'TSO500 Automated worksheet '!$C$116)</f>
        <v>0</v>
      </c>
      <c r="AL10">
        <f>IF($E10="","",'TSO500 Automated worksheet '!$D$116)</f>
        <v>0</v>
      </c>
      <c r="AM10" s="260">
        <f>IF($E10="","",'TSO500 Automated worksheet '!$G$116)</f>
        <v>0</v>
      </c>
      <c r="AN10" s="260">
        <f>IF($E10="","",'TSO500 Automated worksheet '!$I$116)</f>
        <v>0</v>
      </c>
      <c r="AO10">
        <f>IF($E10="","",'TSO500 Automated worksheet '!$C$117)</f>
        <v>0</v>
      </c>
      <c r="AP10" s="260">
        <f>IF($E10="","",'TSO500 Automated worksheet '!$G$117)</f>
        <v>0</v>
      </c>
      <c r="AQ10" s="260">
        <f>IF($E10="","",'TSO500 Automated worksheet '!$I$117)</f>
        <v>0</v>
      </c>
    </row>
  </sheetData>
  <sheetProtection algorithmName="SHA-512" hashValue="Z4sBbg3A3+wnc12RUlKwiZvq3UFydCEBvD9RBXNz/6ooLom1gLg8emVOFhZuQR5kwePWOLE3BLj+g5FPUHF1+w==" saltValue="alK9yg1FQG5MygMshqqc5A==" spinCount="100000" sheet="1" objects="1" scenarios="1"/>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V123"/>
  <sheetViews>
    <sheetView topLeftCell="W1" workbookViewId="0">
      <selection activeCell="AU3" sqref="AU3"/>
    </sheetView>
  </sheetViews>
  <sheetFormatPr defaultRowHeight="15" x14ac:dyDescent="0.25"/>
  <cols>
    <col min="1" max="1" width="13.42578125" customWidth="1"/>
    <col min="2" max="2" width="11.42578125" style="52" customWidth="1"/>
    <col min="3" max="3" width="10.42578125" bestFit="1" customWidth="1"/>
    <col min="4" max="4" width="9.85546875" bestFit="1" customWidth="1"/>
    <col min="5" max="5" width="12.85546875" bestFit="1" customWidth="1"/>
    <col min="6" max="6" width="23" bestFit="1" customWidth="1"/>
    <col min="7" max="7" width="17.5703125" bestFit="1" customWidth="1"/>
    <col min="8" max="8" width="10.28515625" bestFit="1" customWidth="1"/>
    <col min="9" max="9" width="15.7109375" style="52" bestFit="1" customWidth="1"/>
    <col min="10" max="10" width="16.28515625" style="52" bestFit="1" customWidth="1"/>
    <col min="12" max="13" width="10.7109375" style="52" bestFit="1" customWidth="1"/>
    <col min="15" max="16" width="10.7109375" style="52" bestFit="1" customWidth="1"/>
    <col min="18" max="19" width="10.7109375" style="52" bestFit="1" customWidth="1"/>
    <col min="21" max="22" width="10.7109375" style="52" bestFit="1" customWidth="1"/>
    <col min="24" max="25" width="10.7109375" style="52" bestFit="1" customWidth="1"/>
    <col min="27" max="28" width="10.7109375" style="52" bestFit="1" customWidth="1"/>
    <col min="30" max="31" width="10.7109375" style="52" bestFit="1" customWidth="1"/>
    <col min="33" max="34" width="10.7109375" style="52" bestFit="1" customWidth="1"/>
    <col min="35" max="35" width="11" bestFit="1" customWidth="1"/>
    <col min="36" max="36" width="11" style="52" bestFit="1" customWidth="1"/>
    <col min="37" max="37" width="12.85546875" bestFit="1" customWidth="1"/>
    <col min="38" max="38" width="12.85546875" style="52" bestFit="1" customWidth="1"/>
    <col min="40" max="40" width="10.7109375" style="52" bestFit="1" customWidth="1"/>
    <col min="44" max="44" width="9.28515625" bestFit="1" customWidth="1"/>
  </cols>
  <sheetData>
    <row r="1" spans="1:48" x14ac:dyDescent="0.25">
      <c r="A1" s="80" t="s">
        <v>288</v>
      </c>
    </row>
    <row r="2" spans="1:48" s="97" customFormat="1" ht="44.25" customHeight="1" x14ac:dyDescent="0.25">
      <c r="A2" s="95" t="s">
        <v>289</v>
      </c>
      <c r="B2" s="98" t="s">
        <v>0</v>
      </c>
      <c r="C2" s="95" t="s">
        <v>1</v>
      </c>
      <c r="D2" s="95" t="s">
        <v>290</v>
      </c>
      <c r="E2" s="95" t="s">
        <v>9</v>
      </c>
      <c r="F2" s="95" t="s">
        <v>7</v>
      </c>
      <c r="G2" s="95" t="s">
        <v>291</v>
      </c>
      <c r="H2" s="95" t="s">
        <v>293</v>
      </c>
      <c r="I2" s="98" t="s">
        <v>292</v>
      </c>
      <c r="J2" s="98" t="s">
        <v>294</v>
      </c>
      <c r="K2" s="95" t="s">
        <v>295</v>
      </c>
      <c r="L2" s="98" t="s">
        <v>296</v>
      </c>
      <c r="M2" s="98" t="s">
        <v>297</v>
      </c>
      <c r="N2" s="95" t="s">
        <v>298</v>
      </c>
      <c r="O2" s="98" t="s">
        <v>299</v>
      </c>
      <c r="P2" s="98" t="s">
        <v>300</v>
      </c>
      <c r="Q2" s="95" t="s">
        <v>301</v>
      </c>
      <c r="R2" s="98" t="s">
        <v>302</v>
      </c>
      <c r="S2" s="98" t="s">
        <v>303</v>
      </c>
      <c r="T2" s="95" t="s">
        <v>304</v>
      </c>
      <c r="U2" s="98" t="s">
        <v>305</v>
      </c>
      <c r="V2" s="98" t="s">
        <v>306</v>
      </c>
      <c r="W2" s="95" t="s">
        <v>307</v>
      </c>
      <c r="X2" s="98" t="s">
        <v>309</v>
      </c>
      <c r="Y2" s="98" t="s">
        <v>310</v>
      </c>
      <c r="Z2" s="95" t="s">
        <v>311</v>
      </c>
      <c r="AA2" s="98" t="s">
        <v>308</v>
      </c>
      <c r="AB2" s="98" t="s">
        <v>312</v>
      </c>
      <c r="AC2" s="95" t="s">
        <v>313</v>
      </c>
      <c r="AD2" s="98" t="s">
        <v>314</v>
      </c>
      <c r="AE2" s="98" t="s">
        <v>315</v>
      </c>
      <c r="AF2" s="95" t="s">
        <v>316</v>
      </c>
      <c r="AG2" s="98" t="s">
        <v>317</v>
      </c>
      <c r="AH2" s="98" t="s">
        <v>318</v>
      </c>
      <c r="AI2" s="96" t="s">
        <v>319</v>
      </c>
      <c r="AJ2" s="99" t="s">
        <v>320</v>
      </c>
      <c r="AK2" s="96" t="s">
        <v>321</v>
      </c>
      <c r="AL2" s="99" t="s">
        <v>322</v>
      </c>
      <c r="AM2" s="95" t="s">
        <v>323</v>
      </c>
      <c r="AN2" s="98" t="s">
        <v>324</v>
      </c>
      <c r="AO2" s="100" t="s">
        <v>327</v>
      </c>
      <c r="AP2" s="100" t="s">
        <v>328</v>
      </c>
      <c r="AQ2" s="95" t="s">
        <v>348</v>
      </c>
      <c r="AR2" s="109" t="s">
        <v>350</v>
      </c>
      <c r="AS2" s="98" t="s">
        <v>351</v>
      </c>
      <c r="AT2" s="98" t="s">
        <v>152</v>
      </c>
      <c r="AU2" s="98" t="s">
        <v>352</v>
      </c>
      <c r="AV2" s="98" t="s">
        <v>353</v>
      </c>
    </row>
    <row r="3" spans="1:48" x14ac:dyDescent="0.25">
      <c r="A3" t="str">
        <f>IF($E3="","",'TSO500 Booking'!$C$4)</f>
        <v>2302737</v>
      </c>
      <c r="B3" s="52">
        <f>IF($E3="","",'TSO500 Booking'!$C$5)</f>
        <v>44974</v>
      </c>
      <c r="C3" t="str">
        <f>IF($E3="","",'TSO500 Booking'!$F$5)</f>
        <v>BA</v>
      </c>
      <c r="D3" t="str">
        <f>IF($E3="","",'TSO500 Booking'!E9)</f>
        <v>B2303375</v>
      </c>
      <c r="E3" t="str">
        <f>IF('TSO500 Booking'!J9="","",'TSO500 Booking'!J9)</f>
        <v>B2303375-003</v>
      </c>
      <c r="F3" t="str">
        <f>IF($E3="","",'TSO500 Booking'!H9)</f>
        <v>TSO500 RNA library prep</v>
      </c>
      <c r="G3">
        <f>IF($E3="","",'Samples Dilution + Norm'!U8)</f>
        <v>0</v>
      </c>
      <c r="H3">
        <f>IF($E3="","",'TSO500 worksheet'!$D$126)</f>
        <v>0</v>
      </c>
      <c r="I3" s="52">
        <f>IF($E3="","",'TSO500 worksheet'!$G$126)</f>
        <v>0</v>
      </c>
      <c r="J3" s="52">
        <f>IF($E3="","",'TSO500 worksheet'!$I$126)</f>
        <v>0</v>
      </c>
      <c r="K3">
        <f>IF($E3="","",'TSO500 worksheet'!$D$128)</f>
        <v>0</v>
      </c>
      <c r="L3" s="52">
        <f>IF($E3="","",'TSO500 worksheet'!$G$126)</f>
        <v>0</v>
      </c>
      <c r="M3" s="52">
        <f>IF($E3="","",'TSO500 worksheet'!$I$126)</f>
        <v>0</v>
      </c>
      <c r="N3">
        <f>IF($E3="","",'TSO500 worksheet'!$D$128)</f>
        <v>0</v>
      </c>
      <c r="O3" s="52">
        <f>IF($E3="","",'TSO500 worksheet'!$G$128)</f>
        <v>0</v>
      </c>
      <c r="P3" s="52">
        <f>IF($E3="","",'TSO500 worksheet'!$I$128)</f>
        <v>0</v>
      </c>
      <c r="Q3">
        <f>IF($E3="","",'TSO500 worksheet'!$D$130)</f>
        <v>0</v>
      </c>
      <c r="R3" s="52">
        <f>IF($E3="","",'TSO500 worksheet'!$G$130)</f>
        <v>0</v>
      </c>
      <c r="S3" s="52">
        <f>IF($E3="","",'TSO500 worksheet'!$I$130)</f>
        <v>0</v>
      </c>
      <c r="T3">
        <f>IF($E3="","",'TSO500 worksheet'!$D$132)</f>
        <v>0</v>
      </c>
      <c r="U3" s="52">
        <f>IF($E3="","",'TSO500 worksheet'!$G$132)</f>
        <v>0</v>
      </c>
      <c r="V3" s="52">
        <f>IF($E3="","",'TSO500 worksheet'!$I$132)</f>
        <v>0</v>
      </c>
      <c r="W3">
        <f>IF($E3="","",'TSO500 worksheet'!$D$134)</f>
        <v>0</v>
      </c>
      <c r="X3" s="52">
        <f>IF($E3="","",'TSO500 worksheet'!$G$134)</f>
        <v>0</v>
      </c>
      <c r="Y3" s="52">
        <f>IF($E3="","",'TSO500 worksheet'!$I$134)</f>
        <v>0</v>
      </c>
      <c r="Z3">
        <f>IF($E3="","",'TSO500 worksheet'!$D$136)</f>
        <v>0</v>
      </c>
      <c r="AA3" s="52">
        <f>IF($E3="","",'TSO500 worksheet'!$G$136)</f>
        <v>0</v>
      </c>
      <c r="AB3" s="52">
        <f>IF($E3="","",'TSO500 worksheet'!$I$136)</f>
        <v>0</v>
      </c>
      <c r="AC3">
        <f>IF($E3="","",'TSO500 worksheet'!$D$138)</f>
        <v>0</v>
      </c>
      <c r="AD3" s="52">
        <f>IF($E3="","",'TSO500 worksheet'!$G$138)</f>
        <v>0</v>
      </c>
      <c r="AE3" s="52">
        <f>IF($E3="","",'TSO500 worksheet'!$I$138)</f>
        <v>0</v>
      </c>
      <c r="AF3">
        <f>IF($E3="","",'TSO500 worksheet'!$D$140)</f>
        <v>0</v>
      </c>
      <c r="AG3" s="52">
        <f>IF($E3="","",'TSO500 worksheet'!$G$140)</f>
        <v>0</v>
      </c>
      <c r="AH3" s="52">
        <f>IF($E3="","",'TSO500 worksheet'!$I$140)</f>
        <v>0</v>
      </c>
      <c r="AI3">
        <f>IF($E3="","",'TSO500 worksheet'!$D$142)</f>
        <v>0</v>
      </c>
      <c r="AJ3" s="52">
        <f>IF($E3="","",'TSO500 worksheet'!$G$142)</f>
        <v>0</v>
      </c>
      <c r="AK3">
        <f>IF($E3="","",'TSO500 worksheet'!$D$143)</f>
        <v>0</v>
      </c>
      <c r="AL3" s="52">
        <f>IF($E3="","",'TSO500 worksheet'!$G$143)</f>
        <v>0</v>
      </c>
      <c r="AM3">
        <f>IF($E3="","",'TSO500 worksheet'!$D$144)</f>
        <v>0</v>
      </c>
      <c r="AN3" s="52">
        <f>IF($E3="","",'TSO500 worksheet'!$G$144)</f>
        <v>0</v>
      </c>
      <c r="AP3">
        <f>IF($E3="","",'Samples Dilution + Norm'!Z8)</f>
        <v>10</v>
      </c>
      <c r="AR3" t="str">
        <f>IF($E3="","",'Samples Dilution + Norm'!AA8)</f>
        <v>Pass</v>
      </c>
      <c r="AS3">
        <f>IF($E3="","",'TSO500 worksheet'!$C$99)</f>
        <v>0</v>
      </c>
      <c r="AT3">
        <f>IF($E3="","",'TSO500 worksheet'!$C$100)</f>
        <v>0</v>
      </c>
      <c r="AU3">
        <f>IF($E3="","",'TSO500 worksheet'!$C$101)</f>
        <v>0</v>
      </c>
      <c r="AV3">
        <f>IF($E3="","",'TSO500 worksheet'!$C$102)</f>
        <v>0</v>
      </c>
    </row>
    <row r="4" spans="1:48" x14ac:dyDescent="0.25">
      <c r="A4" t="str">
        <f>IF($E4="","",'TSO500 Booking'!$C$4)</f>
        <v>2302737</v>
      </c>
      <c r="B4" s="52">
        <f>IF($E4="","",'TSO500 Booking'!$C$5)</f>
        <v>44974</v>
      </c>
      <c r="C4" t="str">
        <f>IF($E4="","",'TSO500 Booking'!$F$5)</f>
        <v>BA</v>
      </c>
      <c r="D4" t="str">
        <f>IF($E4="","",'TSO500 Booking'!E10)</f>
        <v>B2303416</v>
      </c>
      <c r="E4" t="str">
        <f>IF('TSO500 Booking'!J10="","",'TSO500 Booking'!J10)</f>
        <v>B2303416-002</v>
      </c>
      <c r="F4" t="str">
        <f>IF($E4="","",'TSO500 Booking'!H10)</f>
        <v>TSO500 RNA library prep</v>
      </c>
      <c r="G4">
        <f>IF($E4="","",'Samples Dilution + Norm'!U9)</f>
        <v>17.5</v>
      </c>
      <c r="H4">
        <f>IF($E4="","",'TSO500 worksheet'!$D$126)</f>
        <v>0</v>
      </c>
      <c r="I4" s="52">
        <f>IF($E4="","",'TSO500 worksheet'!$G$126)</f>
        <v>0</v>
      </c>
      <c r="J4" s="52">
        <f>IF($E4="","",'TSO500 worksheet'!$I$126)</f>
        <v>0</v>
      </c>
      <c r="K4">
        <f>IF($E4="","",'TSO500 worksheet'!$D$128)</f>
        <v>0</v>
      </c>
      <c r="L4" s="52">
        <f>IF($E4="","",'TSO500 worksheet'!$G$126)</f>
        <v>0</v>
      </c>
      <c r="M4" s="52">
        <f>IF($E4="","",'TSO500 worksheet'!$I$126)</f>
        <v>0</v>
      </c>
      <c r="N4">
        <f>IF($E4="","",'TSO500 worksheet'!$D$128)</f>
        <v>0</v>
      </c>
      <c r="O4" s="52">
        <f>IF($E4="","",'TSO500 worksheet'!$G$128)</f>
        <v>0</v>
      </c>
      <c r="P4" s="52">
        <f>IF($E4="","",'TSO500 worksheet'!$I$128)</f>
        <v>0</v>
      </c>
      <c r="Q4">
        <f>IF($E4="","",'TSO500 worksheet'!$D$130)</f>
        <v>0</v>
      </c>
      <c r="R4" s="52">
        <f>IF($E4="","",'TSO500 worksheet'!$G$130)</f>
        <v>0</v>
      </c>
      <c r="S4" s="52">
        <f>IF($E4="","",'TSO500 worksheet'!$I$130)</f>
        <v>0</v>
      </c>
      <c r="T4">
        <f>IF($E4="","",'TSO500 worksheet'!$D$132)</f>
        <v>0</v>
      </c>
      <c r="U4" s="52">
        <f>IF($E4="","",'TSO500 worksheet'!$G$132)</f>
        <v>0</v>
      </c>
      <c r="V4" s="52">
        <f>IF($E4="","",'TSO500 worksheet'!$I$132)</f>
        <v>0</v>
      </c>
      <c r="W4">
        <f>IF($E4="","",'TSO500 worksheet'!$D$134)</f>
        <v>0</v>
      </c>
      <c r="X4" s="52">
        <f>IF($E4="","",'TSO500 worksheet'!$G$134)</f>
        <v>0</v>
      </c>
      <c r="Y4" s="52">
        <f>IF($E4="","",'TSO500 worksheet'!$I$134)</f>
        <v>0</v>
      </c>
      <c r="Z4">
        <f>IF($E4="","",'TSO500 worksheet'!$D$136)</f>
        <v>0</v>
      </c>
      <c r="AA4" s="52">
        <f>IF($E4="","",'TSO500 worksheet'!$G$136)</f>
        <v>0</v>
      </c>
      <c r="AB4" s="52">
        <f>IF($E4="","",'TSO500 worksheet'!$I$136)</f>
        <v>0</v>
      </c>
      <c r="AC4">
        <f>IF($E4="","",'TSO500 worksheet'!$D$138)</f>
        <v>0</v>
      </c>
      <c r="AD4" s="52">
        <f>IF($E4="","",'TSO500 worksheet'!$G$138)</f>
        <v>0</v>
      </c>
      <c r="AE4" s="52">
        <f>IF($E4="","",'TSO500 worksheet'!$I$138)</f>
        <v>0</v>
      </c>
      <c r="AF4">
        <f>IF($E4="","",'TSO500 worksheet'!$D$140)</f>
        <v>0</v>
      </c>
      <c r="AG4" s="52">
        <f>IF($E4="","",'TSO500 worksheet'!$G$140)</f>
        <v>0</v>
      </c>
      <c r="AH4" s="52">
        <f>IF($E4="","",'TSO500 worksheet'!$I$140)</f>
        <v>0</v>
      </c>
      <c r="AI4">
        <f>IF($E4="","",'TSO500 worksheet'!$D$142)</f>
        <v>0</v>
      </c>
      <c r="AJ4" s="52">
        <f>IF($E4="","",'TSO500 worksheet'!$G$142)</f>
        <v>0</v>
      </c>
      <c r="AK4">
        <f>IF($E4="","",'TSO500 worksheet'!$D$143)</f>
        <v>0</v>
      </c>
      <c r="AL4" s="52">
        <f>IF($E4="","",'TSO500 worksheet'!$G$143)</f>
        <v>0</v>
      </c>
      <c r="AM4">
        <f>IF($E4="","",'TSO500 worksheet'!$D$144)</f>
        <v>0</v>
      </c>
      <c r="AN4" s="52">
        <f>IF($E4="","",'TSO500 worksheet'!$G$144)</f>
        <v>0</v>
      </c>
      <c r="AP4">
        <f>IF($E4="","",'Samples Dilution + Norm'!Z9)</f>
        <v>4.88</v>
      </c>
      <c r="AR4" t="str">
        <f>IF($E4="","",'Samples Dilution + Norm'!AA9)</f>
        <v>Pass</v>
      </c>
      <c r="AS4">
        <f>IF($E4="","",'TSO500 worksheet'!$C$99)</f>
        <v>0</v>
      </c>
      <c r="AT4">
        <f>IF($E4="","",'TSO500 worksheet'!$C$100)</f>
        <v>0</v>
      </c>
      <c r="AU4">
        <f>IF($E4="","",'TSO500 worksheet'!$C$101)</f>
        <v>0</v>
      </c>
      <c r="AV4">
        <f>IF($E4="","",'TSO500 worksheet'!$C$102)</f>
        <v>0</v>
      </c>
    </row>
    <row r="5" spans="1:48" x14ac:dyDescent="0.25">
      <c r="A5" t="str">
        <f>IF($E5="","",'TSO500 Booking'!$C$4)</f>
        <v>2302737</v>
      </c>
      <c r="B5" s="52">
        <f>IF($E5="","",'TSO500 Booking'!$C$5)</f>
        <v>44974</v>
      </c>
      <c r="C5" t="str">
        <f>IF($E5="","",'TSO500 Booking'!$F$5)</f>
        <v>BA</v>
      </c>
      <c r="D5" t="str">
        <f>IF($E5="","",'TSO500 Booking'!E11)</f>
        <v>B2303420</v>
      </c>
      <c r="E5" t="str">
        <f>IF('TSO500 Booking'!J11="","",'TSO500 Booking'!J11)</f>
        <v>B2303420-002</v>
      </c>
      <c r="F5" t="str">
        <f>IF($E5="","",'TSO500 Booking'!H11)</f>
        <v>TSO500 RNA library prep</v>
      </c>
      <c r="G5">
        <f>IF($E5="","",'Samples Dilution + Norm'!U10)</f>
        <v>18.899999999999999</v>
      </c>
      <c r="H5">
        <f>IF($E5="","",'TSO500 worksheet'!$D$126)</f>
        <v>0</v>
      </c>
      <c r="I5" s="52">
        <f>IF($E5="","",'TSO500 worksheet'!$G$126)</f>
        <v>0</v>
      </c>
      <c r="J5" s="52">
        <f>IF($E5="","",'TSO500 worksheet'!$I$126)</f>
        <v>0</v>
      </c>
      <c r="K5">
        <f>IF($E5="","",'TSO500 worksheet'!$D$128)</f>
        <v>0</v>
      </c>
      <c r="L5" s="52">
        <f>IF($E5="","",'TSO500 worksheet'!$G$126)</f>
        <v>0</v>
      </c>
      <c r="M5" s="52">
        <f>IF($E5="","",'TSO500 worksheet'!$I$126)</f>
        <v>0</v>
      </c>
      <c r="N5">
        <f>IF($E5="","",'TSO500 worksheet'!$D$128)</f>
        <v>0</v>
      </c>
      <c r="O5" s="52">
        <f>IF($E5="","",'TSO500 worksheet'!$G$128)</f>
        <v>0</v>
      </c>
      <c r="P5" s="52">
        <f>IF($E5="","",'TSO500 worksheet'!$I$128)</f>
        <v>0</v>
      </c>
      <c r="Q5">
        <f>IF($E5="","",'TSO500 worksheet'!$D$130)</f>
        <v>0</v>
      </c>
      <c r="R5" s="52">
        <f>IF($E5="","",'TSO500 worksheet'!$G$130)</f>
        <v>0</v>
      </c>
      <c r="S5" s="52">
        <f>IF($E5="","",'TSO500 worksheet'!$I$130)</f>
        <v>0</v>
      </c>
      <c r="T5">
        <f>IF($E5="","",'TSO500 worksheet'!$D$132)</f>
        <v>0</v>
      </c>
      <c r="U5" s="52">
        <f>IF($E5="","",'TSO500 worksheet'!$G$132)</f>
        <v>0</v>
      </c>
      <c r="V5" s="52">
        <f>IF($E5="","",'TSO500 worksheet'!$I$132)</f>
        <v>0</v>
      </c>
      <c r="W5">
        <f>IF($E5="","",'TSO500 worksheet'!$D$134)</f>
        <v>0</v>
      </c>
      <c r="X5" s="52">
        <f>IF($E5="","",'TSO500 worksheet'!$G$134)</f>
        <v>0</v>
      </c>
      <c r="Y5" s="52">
        <f>IF($E5="","",'TSO500 worksheet'!$I$134)</f>
        <v>0</v>
      </c>
      <c r="Z5">
        <f>IF($E5="","",'TSO500 worksheet'!$D$136)</f>
        <v>0</v>
      </c>
      <c r="AA5" s="52">
        <f>IF($E5="","",'TSO500 worksheet'!$G$136)</f>
        <v>0</v>
      </c>
      <c r="AB5" s="52">
        <f>IF($E5="","",'TSO500 worksheet'!$I$136)</f>
        <v>0</v>
      </c>
      <c r="AC5">
        <f>IF($E5="","",'TSO500 worksheet'!$D$138)</f>
        <v>0</v>
      </c>
      <c r="AD5" s="52">
        <f>IF($E5="","",'TSO500 worksheet'!$G$138)</f>
        <v>0</v>
      </c>
      <c r="AE5" s="52">
        <f>IF($E5="","",'TSO500 worksheet'!$I$138)</f>
        <v>0</v>
      </c>
      <c r="AF5">
        <f>IF($E5="","",'TSO500 worksheet'!$D$140)</f>
        <v>0</v>
      </c>
      <c r="AG5" s="52">
        <f>IF($E5="","",'TSO500 worksheet'!$G$140)</f>
        <v>0</v>
      </c>
      <c r="AH5" s="52">
        <f>IF($E5="","",'TSO500 worksheet'!$I$140)</f>
        <v>0</v>
      </c>
      <c r="AI5">
        <f>IF($E5="","",'TSO500 worksheet'!$D$142)</f>
        <v>0</v>
      </c>
      <c r="AJ5" s="52">
        <f>IF($E5="","",'TSO500 worksheet'!$G$142)</f>
        <v>0</v>
      </c>
      <c r="AK5">
        <f>IF($E5="","",'TSO500 worksheet'!$D$143)</f>
        <v>0</v>
      </c>
      <c r="AL5" s="52">
        <f>IF($E5="","",'TSO500 worksheet'!$G$143)</f>
        <v>0</v>
      </c>
      <c r="AM5">
        <f>IF($E5="","",'TSO500 worksheet'!$D$144)</f>
        <v>0</v>
      </c>
      <c r="AN5" s="52">
        <f>IF($E5="","",'TSO500 worksheet'!$G$144)</f>
        <v>0</v>
      </c>
      <c r="AP5">
        <f>IF($E5="","",'Samples Dilution + Norm'!Z10)</f>
        <v>0.82799999999999996</v>
      </c>
      <c r="AR5" t="str">
        <f>IF($E5="","",'Samples Dilution + Norm'!AA10)</f>
        <v>Fail</v>
      </c>
      <c r="AS5">
        <f>IF($E5="","",'TSO500 worksheet'!$C$99)</f>
        <v>0</v>
      </c>
      <c r="AT5">
        <f>IF($E5="","",'TSO500 worksheet'!$C$100)</f>
        <v>0</v>
      </c>
      <c r="AU5">
        <f>IF($E5="","",'TSO500 worksheet'!$C$101)</f>
        <v>0</v>
      </c>
      <c r="AV5">
        <f>IF($E5="","",'TSO500 worksheet'!$C$102)</f>
        <v>0</v>
      </c>
    </row>
    <row r="6" spans="1:48" x14ac:dyDescent="0.25">
      <c r="A6" t="str">
        <f>IF($E6="","",'TSO500 Booking'!$C$4)</f>
        <v>2302737</v>
      </c>
      <c r="B6" s="52">
        <f>IF($E6="","",'TSO500 Booking'!$C$5)</f>
        <v>44974</v>
      </c>
      <c r="C6" t="str">
        <f>IF($E6="","",'TSO500 Booking'!$F$5)</f>
        <v>BA</v>
      </c>
      <c r="D6" t="str">
        <f>IF($E6="","",'TSO500 Booking'!E12)</f>
        <v>B2303424</v>
      </c>
      <c r="E6" t="str">
        <f>IF('TSO500 Booking'!J12="","",'TSO500 Booking'!J12)</f>
        <v>B2303424-002</v>
      </c>
      <c r="F6" t="str">
        <f>IF($E6="","",'TSO500 Booking'!H12)</f>
        <v>TSO500 RNA library prep</v>
      </c>
      <c r="G6">
        <f>IF($E6="","",'Samples Dilution + Norm'!U11)</f>
        <v>6.48</v>
      </c>
      <c r="H6">
        <f>IF($E6="","",'TSO500 worksheet'!$D$126)</f>
        <v>0</v>
      </c>
      <c r="I6" s="52">
        <f>IF($E6="","",'TSO500 worksheet'!$G$126)</f>
        <v>0</v>
      </c>
      <c r="J6" s="52">
        <f>IF($E6="","",'TSO500 worksheet'!$I$126)</f>
        <v>0</v>
      </c>
      <c r="K6">
        <f>IF($E6="","",'TSO500 worksheet'!$D$128)</f>
        <v>0</v>
      </c>
      <c r="L6" s="52">
        <f>IF($E6="","",'TSO500 worksheet'!$G$126)</f>
        <v>0</v>
      </c>
      <c r="M6" s="52">
        <f>IF($E6="","",'TSO500 worksheet'!$I$126)</f>
        <v>0</v>
      </c>
      <c r="N6">
        <f>IF($E6="","",'TSO500 worksheet'!$D$128)</f>
        <v>0</v>
      </c>
      <c r="O6" s="52">
        <f>IF($E6="","",'TSO500 worksheet'!$G$128)</f>
        <v>0</v>
      </c>
      <c r="P6" s="52">
        <f>IF($E6="","",'TSO500 worksheet'!$I$128)</f>
        <v>0</v>
      </c>
      <c r="Q6">
        <f>IF($E6="","",'TSO500 worksheet'!$D$130)</f>
        <v>0</v>
      </c>
      <c r="R6" s="52">
        <f>IF($E6="","",'TSO500 worksheet'!$G$130)</f>
        <v>0</v>
      </c>
      <c r="S6" s="52">
        <f>IF($E6="","",'TSO500 worksheet'!$I$130)</f>
        <v>0</v>
      </c>
      <c r="T6">
        <f>IF($E6="","",'TSO500 worksheet'!$D$132)</f>
        <v>0</v>
      </c>
      <c r="U6" s="52">
        <f>IF($E6="","",'TSO500 worksheet'!$G$132)</f>
        <v>0</v>
      </c>
      <c r="V6" s="52">
        <f>IF($E6="","",'TSO500 worksheet'!$I$132)</f>
        <v>0</v>
      </c>
      <c r="W6">
        <f>IF($E6="","",'TSO500 worksheet'!$D$134)</f>
        <v>0</v>
      </c>
      <c r="X6" s="52">
        <f>IF($E6="","",'TSO500 worksheet'!$G$134)</f>
        <v>0</v>
      </c>
      <c r="Y6" s="52">
        <f>IF($E6="","",'TSO500 worksheet'!$I$134)</f>
        <v>0</v>
      </c>
      <c r="Z6">
        <f>IF($E6="","",'TSO500 worksheet'!$D$136)</f>
        <v>0</v>
      </c>
      <c r="AA6" s="52">
        <f>IF($E6="","",'TSO500 worksheet'!$G$136)</f>
        <v>0</v>
      </c>
      <c r="AB6" s="52">
        <f>IF($E6="","",'TSO500 worksheet'!$I$136)</f>
        <v>0</v>
      </c>
      <c r="AC6">
        <f>IF($E6="","",'TSO500 worksheet'!$D$138)</f>
        <v>0</v>
      </c>
      <c r="AD6" s="52">
        <f>IF($E6="","",'TSO500 worksheet'!$G$138)</f>
        <v>0</v>
      </c>
      <c r="AE6" s="52">
        <f>IF($E6="","",'TSO500 worksheet'!$I$138)</f>
        <v>0</v>
      </c>
      <c r="AF6">
        <f>IF($E6="","",'TSO500 worksheet'!$D$140)</f>
        <v>0</v>
      </c>
      <c r="AG6" s="52">
        <f>IF($E6="","",'TSO500 worksheet'!$G$140)</f>
        <v>0</v>
      </c>
      <c r="AH6" s="52">
        <f>IF($E6="","",'TSO500 worksheet'!$I$140)</f>
        <v>0</v>
      </c>
      <c r="AI6">
        <f>IF($E6="","",'TSO500 worksheet'!$D$142)</f>
        <v>0</v>
      </c>
      <c r="AJ6" s="52">
        <f>IF($E6="","",'TSO500 worksheet'!$G$142)</f>
        <v>0</v>
      </c>
      <c r="AK6">
        <f>IF($E6="","",'TSO500 worksheet'!$D$143)</f>
        <v>0</v>
      </c>
      <c r="AL6" s="52">
        <f>IF($E6="","",'TSO500 worksheet'!$G$143)</f>
        <v>0</v>
      </c>
      <c r="AM6">
        <f>IF($E6="","",'TSO500 worksheet'!$D$144)</f>
        <v>0</v>
      </c>
      <c r="AN6" s="52">
        <f>IF($E6="","",'TSO500 worksheet'!$G$144)</f>
        <v>0</v>
      </c>
      <c r="AP6">
        <f>IF($E6="","",'Samples Dilution + Norm'!Z11)</f>
        <v>1.1499999999999999</v>
      </c>
      <c r="AR6" t="str">
        <f>IF($E6="","",'Samples Dilution + Norm'!AA11)</f>
        <v>Fail</v>
      </c>
      <c r="AS6">
        <f>IF($E6="","",'TSO500 worksheet'!$C$99)</f>
        <v>0</v>
      </c>
      <c r="AT6">
        <f>IF($E6="","",'TSO500 worksheet'!$C$100)</f>
        <v>0</v>
      </c>
      <c r="AU6">
        <f>IF($E6="","",'TSO500 worksheet'!$C$101)</f>
        <v>0</v>
      </c>
      <c r="AV6">
        <f>IF($E6="","",'TSO500 worksheet'!$C$102)</f>
        <v>0</v>
      </c>
    </row>
    <row r="7" spans="1:48" x14ac:dyDescent="0.25">
      <c r="A7" t="str">
        <f>IF($E7="","",'TSO500 Booking'!$C$4)</f>
        <v>2302737</v>
      </c>
      <c r="B7" s="52">
        <f>IF($E7="","",'TSO500 Booking'!$C$5)</f>
        <v>44974</v>
      </c>
      <c r="C7" t="str">
        <f>IF($E7="","",'TSO500 Booking'!$F$5)</f>
        <v>BA</v>
      </c>
      <c r="D7" t="str">
        <f>IF($E7="","",'TSO500 Booking'!E13)</f>
        <v>B2303467</v>
      </c>
      <c r="E7" t="str">
        <f>IF('TSO500 Booking'!J13="","",'TSO500 Booking'!J13)</f>
        <v>B2303467-003</v>
      </c>
      <c r="F7" t="str">
        <f>IF($E7="","",'TSO500 Booking'!H13)</f>
        <v>TSO500 RNA library prep</v>
      </c>
      <c r="G7">
        <f>IF($E7="","",'Samples Dilution + Norm'!U12)</f>
        <v>7.5</v>
      </c>
      <c r="H7">
        <f>IF($E7="","",'TSO500 worksheet'!$D$126)</f>
        <v>0</v>
      </c>
      <c r="I7" s="52">
        <f>IF($E7="","",'TSO500 worksheet'!$G$126)</f>
        <v>0</v>
      </c>
      <c r="J7" s="52">
        <f>IF($E7="","",'TSO500 worksheet'!$I$126)</f>
        <v>0</v>
      </c>
      <c r="K7">
        <f>IF($E7="","",'TSO500 worksheet'!$D$128)</f>
        <v>0</v>
      </c>
      <c r="L7" s="52">
        <f>IF($E7="","",'TSO500 worksheet'!$G$126)</f>
        <v>0</v>
      </c>
      <c r="M7" s="52">
        <f>IF($E7="","",'TSO500 worksheet'!$I$126)</f>
        <v>0</v>
      </c>
      <c r="N7">
        <f>IF($E7="","",'TSO500 worksheet'!$D$128)</f>
        <v>0</v>
      </c>
      <c r="O7" s="52">
        <f>IF($E7="","",'TSO500 worksheet'!$G$128)</f>
        <v>0</v>
      </c>
      <c r="P7" s="52">
        <f>IF($E7="","",'TSO500 worksheet'!$I$128)</f>
        <v>0</v>
      </c>
      <c r="Q7">
        <f>IF($E7="","",'TSO500 worksheet'!$D$130)</f>
        <v>0</v>
      </c>
      <c r="R7" s="52">
        <f>IF($E7="","",'TSO500 worksheet'!$G$130)</f>
        <v>0</v>
      </c>
      <c r="S7" s="52">
        <f>IF($E7="","",'TSO500 worksheet'!$I$130)</f>
        <v>0</v>
      </c>
      <c r="T7">
        <f>IF($E7="","",'TSO500 worksheet'!$D$132)</f>
        <v>0</v>
      </c>
      <c r="U7" s="52">
        <f>IF($E7="","",'TSO500 worksheet'!$G$132)</f>
        <v>0</v>
      </c>
      <c r="V7" s="52">
        <f>IF($E7="","",'TSO500 worksheet'!$I$132)</f>
        <v>0</v>
      </c>
      <c r="W7">
        <f>IF($E7="","",'TSO500 worksheet'!$D$134)</f>
        <v>0</v>
      </c>
      <c r="X7" s="52">
        <f>IF($E7="","",'TSO500 worksheet'!$G$134)</f>
        <v>0</v>
      </c>
      <c r="Y7" s="52">
        <f>IF($E7="","",'TSO500 worksheet'!$I$134)</f>
        <v>0</v>
      </c>
      <c r="Z7">
        <f>IF($E7="","",'TSO500 worksheet'!$D$136)</f>
        <v>0</v>
      </c>
      <c r="AA7" s="52">
        <f>IF($E7="","",'TSO500 worksheet'!$G$136)</f>
        <v>0</v>
      </c>
      <c r="AB7" s="52">
        <f>IF($E7="","",'TSO500 worksheet'!$I$136)</f>
        <v>0</v>
      </c>
      <c r="AC7">
        <f>IF($E7="","",'TSO500 worksheet'!$D$138)</f>
        <v>0</v>
      </c>
      <c r="AD7" s="52">
        <f>IF($E7="","",'TSO500 worksheet'!$G$138)</f>
        <v>0</v>
      </c>
      <c r="AE7" s="52">
        <f>IF($E7="","",'TSO500 worksheet'!$I$138)</f>
        <v>0</v>
      </c>
      <c r="AF7">
        <f>IF($E7="","",'TSO500 worksheet'!$D$140)</f>
        <v>0</v>
      </c>
      <c r="AG7" s="52">
        <f>IF($E7="","",'TSO500 worksheet'!$G$140)</f>
        <v>0</v>
      </c>
      <c r="AH7" s="52">
        <f>IF($E7="","",'TSO500 worksheet'!$I$140)</f>
        <v>0</v>
      </c>
      <c r="AI7">
        <f>IF($E7="","",'TSO500 worksheet'!$D$142)</f>
        <v>0</v>
      </c>
      <c r="AJ7" s="52">
        <f>IF($E7="","",'TSO500 worksheet'!$G$142)</f>
        <v>0</v>
      </c>
      <c r="AK7">
        <f>IF($E7="","",'TSO500 worksheet'!$D$143)</f>
        <v>0</v>
      </c>
      <c r="AL7" s="52">
        <f>IF($E7="","",'TSO500 worksheet'!$G$143)</f>
        <v>0</v>
      </c>
      <c r="AM7">
        <f>IF($E7="","",'TSO500 worksheet'!$D$144)</f>
        <v>0</v>
      </c>
      <c r="AN7" s="52">
        <f>IF($E7="","",'TSO500 worksheet'!$G$144)</f>
        <v>0</v>
      </c>
      <c r="AP7">
        <f>IF($E7="","",'Samples Dilution + Norm'!Z12)</f>
        <v>20</v>
      </c>
      <c r="AR7" t="str">
        <f>IF($E7="","",'Samples Dilution + Norm'!AA12)</f>
        <v>Pass</v>
      </c>
      <c r="AS7">
        <f>IF($E7="","",'TSO500 worksheet'!$C$99)</f>
        <v>0</v>
      </c>
      <c r="AT7">
        <f>IF($E7="","",'TSO500 worksheet'!$C$100)</f>
        <v>0</v>
      </c>
      <c r="AU7">
        <f>IF($E7="","",'TSO500 worksheet'!$C$101)</f>
        <v>0</v>
      </c>
      <c r="AV7">
        <f>IF($E7="","",'TSO500 worksheet'!$C$102)</f>
        <v>0</v>
      </c>
    </row>
    <row r="8" spans="1:48" x14ac:dyDescent="0.25">
      <c r="A8" t="str">
        <f>IF($E8="","",'TSO500 Booking'!$C$4)</f>
        <v>2302737</v>
      </c>
      <c r="B8" s="52">
        <f>IF($E8="","",'TSO500 Booking'!$C$5)</f>
        <v>44974</v>
      </c>
      <c r="C8" t="str">
        <f>IF($E8="","",'TSO500 Booking'!$F$5)</f>
        <v>BA</v>
      </c>
      <c r="D8" t="str">
        <f>IF($E8="","",'TSO500 Booking'!E14)</f>
        <v>B2303589</v>
      </c>
      <c r="E8" t="str">
        <f>IF('TSO500 Booking'!J14="","",'TSO500 Booking'!J14)</f>
        <v>B2303589-003</v>
      </c>
      <c r="F8" t="str">
        <f>IF($E8="","",'TSO500 Booking'!H14)</f>
        <v>TSO500 RNA library prep</v>
      </c>
      <c r="G8">
        <f>IF($E8="","",'Samples Dilution + Norm'!U13)</f>
        <v>11.9</v>
      </c>
      <c r="H8">
        <f>IF($E8="","",'TSO500 worksheet'!$D$126)</f>
        <v>0</v>
      </c>
      <c r="I8" s="52">
        <f>IF($E8="","",'TSO500 worksheet'!$G$126)</f>
        <v>0</v>
      </c>
      <c r="J8" s="52">
        <f>IF($E8="","",'TSO500 worksheet'!$I$126)</f>
        <v>0</v>
      </c>
      <c r="K8">
        <f>IF($E8="","",'TSO500 worksheet'!$D$128)</f>
        <v>0</v>
      </c>
      <c r="L8" s="52">
        <f>IF($E8="","",'TSO500 worksheet'!$G$126)</f>
        <v>0</v>
      </c>
      <c r="M8" s="52">
        <f>IF($E8="","",'TSO500 worksheet'!$I$126)</f>
        <v>0</v>
      </c>
      <c r="N8">
        <f>IF($E8="","",'TSO500 worksheet'!$D$128)</f>
        <v>0</v>
      </c>
      <c r="O8" s="52">
        <f>IF($E8="","",'TSO500 worksheet'!$G$128)</f>
        <v>0</v>
      </c>
      <c r="P8" s="52">
        <f>IF($E8="","",'TSO500 worksheet'!$I$128)</f>
        <v>0</v>
      </c>
      <c r="Q8">
        <f>IF($E8="","",'TSO500 worksheet'!$D$130)</f>
        <v>0</v>
      </c>
      <c r="R8" s="52">
        <f>IF($E8="","",'TSO500 worksheet'!$G$130)</f>
        <v>0</v>
      </c>
      <c r="S8" s="52">
        <f>IF($E8="","",'TSO500 worksheet'!$I$130)</f>
        <v>0</v>
      </c>
      <c r="T8">
        <f>IF($E8="","",'TSO500 worksheet'!$D$132)</f>
        <v>0</v>
      </c>
      <c r="U8" s="52">
        <f>IF($E8="","",'TSO500 worksheet'!$G$132)</f>
        <v>0</v>
      </c>
      <c r="V8" s="52">
        <f>IF($E8="","",'TSO500 worksheet'!$I$132)</f>
        <v>0</v>
      </c>
      <c r="W8">
        <f>IF($E8="","",'TSO500 worksheet'!$D$134)</f>
        <v>0</v>
      </c>
      <c r="X8" s="52">
        <f>IF($E8="","",'TSO500 worksheet'!$G$134)</f>
        <v>0</v>
      </c>
      <c r="Y8" s="52">
        <f>IF($E8="","",'TSO500 worksheet'!$I$134)</f>
        <v>0</v>
      </c>
      <c r="Z8">
        <f>IF($E8="","",'TSO500 worksheet'!$D$136)</f>
        <v>0</v>
      </c>
      <c r="AA8" s="52">
        <f>IF($E8="","",'TSO500 worksheet'!$G$136)</f>
        <v>0</v>
      </c>
      <c r="AB8" s="52">
        <f>IF($E8="","",'TSO500 worksheet'!$I$136)</f>
        <v>0</v>
      </c>
      <c r="AC8">
        <f>IF($E8="","",'TSO500 worksheet'!$D$138)</f>
        <v>0</v>
      </c>
      <c r="AD8" s="52">
        <f>IF($E8="","",'TSO500 worksheet'!$G$138)</f>
        <v>0</v>
      </c>
      <c r="AE8" s="52">
        <f>IF($E8="","",'TSO500 worksheet'!$I$138)</f>
        <v>0</v>
      </c>
      <c r="AF8">
        <f>IF($E8="","",'TSO500 worksheet'!$D$140)</f>
        <v>0</v>
      </c>
      <c r="AG8" s="52">
        <f>IF($E8="","",'TSO500 worksheet'!$G$140)</f>
        <v>0</v>
      </c>
      <c r="AH8" s="52">
        <f>IF($E8="","",'TSO500 worksheet'!$I$140)</f>
        <v>0</v>
      </c>
      <c r="AI8">
        <f>IF($E8="","",'TSO500 worksheet'!$D$142)</f>
        <v>0</v>
      </c>
      <c r="AJ8" s="52">
        <f>IF($E8="","",'TSO500 worksheet'!$G$142)</f>
        <v>0</v>
      </c>
      <c r="AK8">
        <f>IF($E8="","",'TSO500 worksheet'!$D$143)</f>
        <v>0</v>
      </c>
      <c r="AL8" s="52">
        <f>IF($E8="","",'TSO500 worksheet'!$G$143)</f>
        <v>0</v>
      </c>
      <c r="AM8">
        <f>IF($E8="","",'TSO500 worksheet'!$D$144)</f>
        <v>0</v>
      </c>
      <c r="AN8" s="52">
        <f>IF($E8="","",'TSO500 worksheet'!$G$144)</f>
        <v>0</v>
      </c>
      <c r="AP8">
        <f>IF($E8="","",'Samples Dilution + Norm'!Z13)</f>
        <v>8.84</v>
      </c>
      <c r="AR8" t="str">
        <f>IF($E8="","",'Samples Dilution + Norm'!AA13)</f>
        <v>Pass</v>
      </c>
      <c r="AS8">
        <f>IF($E8="","",'TSO500 worksheet'!$C$99)</f>
        <v>0</v>
      </c>
      <c r="AT8">
        <f>IF($E8="","",'TSO500 worksheet'!$C$100)</f>
        <v>0</v>
      </c>
      <c r="AU8">
        <f>IF($E8="","",'TSO500 worksheet'!$C$101)</f>
        <v>0</v>
      </c>
      <c r="AV8">
        <f>IF($E8="","",'TSO500 worksheet'!$C$102)</f>
        <v>0</v>
      </c>
    </row>
    <row r="9" spans="1:48" x14ac:dyDescent="0.25">
      <c r="A9" t="str">
        <f>IF($E9="","",'TSO500 Booking'!$C$4)</f>
        <v>2302737</v>
      </c>
      <c r="B9" s="52">
        <f>IF($E9="","",'TSO500 Booking'!$C$5)</f>
        <v>44974</v>
      </c>
      <c r="C9" t="str">
        <f>IF($E9="","",'TSO500 Booking'!$F$5)</f>
        <v>BA</v>
      </c>
      <c r="D9" t="str">
        <f>IF($E9="","",'TSO500 Booking'!E15)</f>
        <v>B2303726</v>
      </c>
      <c r="E9" t="str">
        <f>IF('TSO500 Booking'!J15="","",'TSO500 Booking'!J15)</f>
        <v>B2303726-002</v>
      </c>
      <c r="F9" t="str">
        <f>IF($E9="","",'TSO500 Booking'!H15)</f>
        <v>TSO500 RNA library prep</v>
      </c>
      <c r="G9">
        <f>IF($E9="","",'Samples Dilution + Norm'!U14)</f>
        <v>54.4</v>
      </c>
      <c r="H9">
        <f>IF($E9="","",'TSO500 worksheet'!$D$126)</f>
        <v>0</v>
      </c>
      <c r="I9" s="52">
        <f>IF($E9="","",'TSO500 worksheet'!$G$126)</f>
        <v>0</v>
      </c>
      <c r="J9" s="52">
        <f>IF($E9="","",'TSO500 worksheet'!$I$126)</f>
        <v>0</v>
      </c>
      <c r="K9">
        <f>IF($E9="","",'TSO500 worksheet'!$D$128)</f>
        <v>0</v>
      </c>
      <c r="L9" s="52">
        <f>IF($E9="","",'TSO500 worksheet'!$G$126)</f>
        <v>0</v>
      </c>
      <c r="M9" s="52">
        <f>IF($E9="","",'TSO500 worksheet'!$I$126)</f>
        <v>0</v>
      </c>
      <c r="N9">
        <f>IF($E9="","",'TSO500 worksheet'!$D$128)</f>
        <v>0</v>
      </c>
      <c r="O9" s="52">
        <f>IF($E9="","",'TSO500 worksheet'!$G$128)</f>
        <v>0</v>
      </c>
      <c r="P9" s="52">
        <f>IF($E9="","",'TSO500 worksheet'!$I$128)</f>
        <v>0</v>
      </c>
      <c r="Q9">
        <f>IF($E9="","",'TSO500 worksheet'!$D$130)</f>
        <v>0</v>
      </c>
      <c r="R9" s="52">
        <f>IF($E9="","",'TSO500 worksheet'!$G$130)</f>
        <v>0</v>
      </c>
      <c r="S9" s="52">
        <f>IF($E9="","",'TSO500 worksheet'!$I$130)</f>
        <v>0</v>
      </c>
      <c r="T9">
        <f>IF($E9="","",'TSO500 worksheet'!$D$132)</f>
        <v>0</v>
      </c>
      <c r="U9" s="52">
        <f>IF($E9="","",'TSO500 worksheet'!$G$132)</f>
        <v>0</v>
      </c>
      <c r="V9" s="52">
        <f>IF($E9="","",'TSO500 worksheet'!$I$132)</f>
        <v>0</v>
      </c>
      <c r="W9">
        <f>IF($E9="","",'TSO500 worksheet'!$D$134)</f>
        <v>0</v>
      </c>
      <c r="X9" s="52">
        <f>IF($E9="","",'TSO500 worksheet'!$G$134)</f>
        <v>0</v>
      </c>
      <c r="Y9" s="52">
        <f>IF($E9="","",'TSO500 worksheet'!$I$134)</f>
        <v>0</v>
      </c>
      <c r="Z9">
        <f>IF($E9="","",'TSO500 worksheet'!$D$136)</f>
        <v>0</v>
      </c>
      <c r="AA9" s="52">
        <f>IF($E9="","",'TSO500 worksheet'!$G$136)</f>
        <v>0</v>
      </c>
      <c r="AB9" s="52">
        <f>IF($E9="","",'TSO500 worksheet'!$I$136)</f>
        <v>0</v>
      </c>
      <c r="AC9">
        <f>IF($E9="","",'TSO500 worksheet'!$D$138)</f>
        <v>0</v>
      </c>
      <c r="AD9" s="52">
        <f>IF($E9="","",'TSO500 worksheet'!$G$138)</f>
        <v>0</v>
      </c>
      <c r="AE9" s="52">
        <f>IF($E9="","",'TSO500 worksheet'!$I$138)</f>
        <v>0</v>
      </c>
      <c r="AF9">
        <f>IF($E9="","",'TSO500 worksheet'!$D$140)</f>
        <v>0</v>
      </c>
      <c r="AG9" s="52">
        <f>IF($E9="","",'TSO500 worksheet'!$G$140)</f>
        <v>0</v>
      </c>
      <c r="AH9" s="52">
        <f>IF($E9="","",'TSO500 worksheet'!$I$140)</f>
        <v>0</v>
      </c>
      <c r="AI9">
        <f>IF($E9="","",'TSO500 worksheet'!$D$142)</f>
        <v>0</v>
      </c>
      <c r="AJ9" s="52">
        <f>IF($E9="","",'TSO500 worksheet'!$G$142)</f>
        <v>0</v>
      </c>
      <c r="AK9">
        <f>IF($E9="","",'TSO500 worksheet'!$D$143)</f>
        <v>0</v>
      </c>
      <c r="AL9" s="52">
        <f>IF($E9="","",'TSO500 worksheet'!$G$143)</f>
        <v>0</v>
      </c>
      <c r="AM9">
        <f>IF($E9="","",'TSO500 worksheet'!$D$144)</f>
        <v>0</v>
      </c>
      <c r="AN9" s="52">
        <f>IF($E9="","",'TSO500 worksheet'!$G$144)</f>
        <v>0</v>
      </c>
      <c r="AP9">
        <f>IF($E9="","",'Samples Dilution + Norm'!Z14)</f>
        <v>0.88200000000000001</v>
      </c>
      <c r="AR9" t="str">
        <f>IF($E9="","",'Samples Dilution + Norm'!AA14)</f>
        <v>Fail</v>
      </c>
      <c r="AS9">
        <f>IF($E9="","",'TSO500 worksheet'!$C$99)</f>
        <v>0</v>
      </c>
      <c r="AT9">
        <f>IF($E9="","",'TSO500 worksheet'!$C$100)</f>
        <v>0</v>
      </c>
      <c r="AU9">
        <f>IF($E9="","",'TSO500 worksheet'!$C$101)</f>
        <v>0</v>
      </c>
      <c r="AV9">
        <f>IF($E9="","",'TSO500 worksheet'!$C$102)</f>
        <v>0</v>
      </c>
    </row>
    <row r="10" spans="1:48" x14ac:dyDescent="0.25">
      <c r="A10" t="str">
        <f>IF($E10="","",'TSO500 Booking'!$C$4)</f>
        <v>2302737</v>
      </c>
      <c r="B10" s="52">
        <f>IF($E10="","",'TSO500 Booking'!$C$5)</f>
        <v>44974</v>
      </c>
      <c r="C10" t="str">
        <f>IF($E10="","",'TSO500 Booking'!$F$5)</f>
        <v>BA</v>
      </c>
      <c r="D10" t="str">
        <f>IF($E10="","",'TSO500 Booking'!E16)</f>
        <v>B2303754</v>
      </c>
      <c r="E10" t="str">
        <f>IF('TSO500 Booking'!J16="","",'TSO500 Booking'!J16)</f>
        <v>B2303754-002</v>
      </c>
      <c r="F10" t="str">
        <f>IF($E10="","",'TSO500 Booking'!H16)</f>
        <v>TSO500 RNA library prep</v>
      </c>
      <c r="G10">
        <f>IF($E10="","",'Samples Dilution + Norm'!U15)</f>
        <v>59</v>
      </c>
      <c r="H10">
        <f>IF($E10="","",'TSO500 worksheet'!$D$126)</f>
        <v>0</v>
      </c>
      <c r="I10" s="52">
        <f>IF($E10="","",'TSO500 worksheet'!$G$126)</f>
        <v>0</v>
      </c>
      <c r="J10" s="52">
        <f>IF($E10="","",'TSO500 worksheet'!$I$126)</f>
        <v>0</v>
      </c>
      <c r="K10">
        <f>IF($E10="","",'TSO500 worksheet'!$D$128)</f>
        <v>0</v>
      </c>
      <c r="L10" s="52">
        <f>IF($E10="","",'TSO500 worksheet'!$G$126)</f>
        <v>0</v>
      </c>
      <c r="M10" s="52">
        <f>IF($E10="","",'TSO500 worksheet'!$I$126)</f>
        <v>0</v>
      </c>
      <c r="N10">
        <f>IF($E10="","",'TSO500 worksheet'!$D$128)</f>
        <v>0</v>
      </c>
      <c r="O10" s="52">
        <f>IF($E10="","",'TSO500 worksheet'!$G$128)</f>
        <v>0</v>
      </c>
      <c r="P10" s="52">
        <f>IF($E10="","",'TSO500 worksheet'!$I$128)</f>
        <v>0</v>
      </c>
      <c r="Q10">
        <f>IF($E10="","",'TSO500 worksheet'!$D$130)</f>
        <v>0</v>
      </c>
      <c r="R10" s="52">
        <f>IF($E10="","",'TSO500 worksheet'!$G$130)</f>
        <v>0</v>
      </c>
      <c r="S10" s="52">
        <f>IF($E10="","",'TSO500 worksheet'!$I$130)</f>
        <v>0</v>
      </c>
      <c r="T10">
        <f>IF($E10="","",'TSO500 worksheet'!$D$132)</f>
        <v>0</v>
      </c>
      <c r="U10" s="52">
        <f>IF($E10="","",'TSO500 worksheet'!$G$132)</f>
        <v>0</v>
      </c>
      <c r="V10" s="52">
        <f>IF($E10="","",'TSO500 worksheet'!$I$132)</f>
        <v>0</v>
      </c>
      <c r="W10">
        <f>IF($E10="","",'TSO500 worksheet'!$D$134)</f>
        <v>0</v>
      </c>
      <c r="X10" s="52">
        <f>IF($E10="","",'TSO500 worksheet'!$G$134)</f>
        <v>0</v>
      </c>
      <c r="Y10" s="52">
        <f>IF($E10="","",'TSO500 worksheet'!$I$134)</f>
        <v>0</v>
      </c>
      <c r="Z10">
        <f>IF($E10="","",'TSO500 worksheet'!$D$136)</f>
        <v>0</v>
      </c>
      <c r="AA10" s="52">
        <f>IF($E10="","",'TSO500 worksheet'!$G$136)</f>
        <v>0</v>
      </c>
      <c r="AB10" s="52">
        <f>IF($E10="","",'TSO500 worksheet'!$I$136)</f>
        <v>0</v>
      </c>
      <c r="AC10">
        <f>IF($E10="","",'TSO500 worksheet'!$D$138)</f>
        <v>0</v>
      </c>
      <c r="AD10" s="52">
        <f>IF($E10="","",'TSO500 worksheet'!$G$138)</f>
        <v>0</v>
      </c>
      <c r="AE10" s="52">
        <f>IF($E10="","",'TSO500 worksheet'!$I$138)</f>
        <v>0</v>
      </c>
      <c r="AF10">
        <f>IF($E10="","",'TSO500 worksheet'!$D$140)</f>
        <v>0</v>
      </c>
      <c r="AG10" s="52">
        <f>IF($E10="","",'TSO500 worksheet'!$G$140)</f>
        <v>0</v>
      </c>
      <c r="AH10" s="52">
        <f>IF($E10="","",'TSO500 worksheet'!$I$140)</f>
        <v>0</v>
      </c>
      <c r="AI10">
        <f>IF($E10="","",'TSO500 worksheet'!$D$142)</f>
        <v>0</v>
      </c>
      <c r="AJ10" s="52">
        <f>IF($E10="","",'TSO500 worksheet'!$G$142)</f>
        <v>0</v>
      </c>
      <c r="AK10">
        <f>IF($E10="","",'TSO500 worksheet'!$D$143)</f>
        <v>0</v>
      </c>
      <c r="AL10" s="52">
        <f>IF($E10="","",'TSO500 worksheet'!$G$143)</f>
        <v>0</v>
      </c>
      <c r="AM10">
        <f>IF($E10="","",'TSO500 worksheet'!$D$144)</f>
        <v>0</v>
      </c>
      <c r="AN10" s="52">
        <f>IF($E10="","",'TSO500 worksheet'!$G$144)</f>
        <v>0</v>
      </c>
      <c r="AP10">
        <f>IF($E10="","",'Samples Dilution + Norm'!Z15)</f>
        <v>20</v>
      </c>
      <c r="AR10" t="str">
        <f>IF($E10="","",'Samples Dilution + Norm'!AA15)</f>
        <v>Pass</v>
      </c>
      <c r="AS10">
        <f>IF($E10="","",'TSO500 worksheet'!$C$99)</f>
        <v>0</v>
      </c>
      <c r="AT10">
        <f>IF($E10="","",'TSO500 worksheet'!$C$100)</f>
        <v>0</v>
      </c>
      <c r="AU10">
        <f>IF($E10="","",'TSO500 worksheet'!$C$101)</f>
        <v>0</v>
      </c>
      <c r="AV10">
        <f>IF($E10="","",'TSO500 worksheet'!$C$102)</f>
        <v>0</v>
      </c>
    </row>
    <row r="11" spans="1:48" x14ac:dyDescent="0.25">
      <c r="A11" t="str">
        <f>IF($E11="","",'TSO500 Booking'!$C$4)</f>
        <v>2302737</v>
      </c>
      <c r="B11" s="52">
        <f>IF($E11="","",'TSO500 Booking'!$C$5)</f>
        <v>44974</v>
      </c>
      <c r="C11" t="str">
        <f>IF($E11="","",'TSO500 Booking'!$F$5)</f>
        <v>BA</v>
      </c>
      <c r="D11" t="str">
        <f>IF($E11="","",'TSO500 Booking'!E17)</f>
        <v>B2303778</v>
      </c>
      <c r="E11" t="str">
        <f>IF('TSO500 Booking'!J17="","",'TSO500 Booking'!J17)</f>
        <v>B2303778-003</v>
      </c>
      <c r="F11" t="str">
        <f>IF($E11="","",'TSO500 Booking'!H17)</f>
        <v>TSO500 RNA library prep</v>
      </c>
      <c r="G11">
        <f>IF($E11="","",'Samples Dilution + Norm'!U16)</f>
        <v>0</v>
      </c>
      <c r="H11">
        <f>IF($E11="","",'TSO500 worksheet'!$D$126)</f>
        <v>0</v>
      </c>
      <c r="I11" s="52">
        <f>IF($E11="","",'TSO500 worksheet'!$G$126)</f>
        <v>0</v>
      </c>
      <c r="J11" s="52">
        <f>IF($E11="","",'TSO500 worksheet'!$I$126)</f>
        <v>0</v>
      </c>
      <c r="K11">
        <f>IF($E11="","",'TSO500 worksheet'!$D$128)</f>
        <v>0</v>
      </c>
      <c r="L11" s="52">
        <f>IF($E11="","",'TSO500 worksheet'!$G$126)</f>
        <v>0</v>
      </c>
      <c r="M11" s="52">
        <f>IF($E11="","",'TSO500 worksheet'!$I$126)</f>
        <v>0</v>
      </c>
      <c r="N11">
        <f>IF($E11="","",'TSO500 worksheet'!$D$128)</f>
        <v>0</v>
      </c>
      <c r="O11" s="52">
        <f>IF($E11="","",'TSO500 worksheet'!$G$128)</f>
        <v>0</v>
      </c>
      <c r="P11" s="52">
        <f>IF($E11="","",'TSO500 worksheet'!$I$128)</f>
        <v>0</v>
      </c>
      <c r="Q11">
        <f>IF($E11="","",'TSO500 worksheet'!$D$130)</f>
        <v>0</v>
      </c>
      <c r="R11" s="52">
        <f>IF($E11="","",'TSO500 worksheet'!$G$130)</f>
        <v>0</v>
      </c>
      <c r="S11" s="52">
        <f>IF($E11="","",'TSO500 worksheet'!$I$130)</f>
        <v>0</v>
      </c>
      <c r="T11">
        <f>IF($E11="","",'TSO500 worksheet'!$D$132)</f>
        <v>0</v>
      </c>
      <c r="U11" s="52">
        <f>IF($E11="","",'TSO500 worksheet'!$G$132)</f>
        <v>0</v>
      </c>
      <c r="V11" s="52">
        <f>IF($E11="","",'TSO500 worksheet'!$I$132)</f>
        <v>0</v>
      </c>
      <c r="W11">
        <f>IF($E11="","",'TSO500 worksheet'!$D$134)</f>
        <v>0</v>
      </c>
      <c r="X11" s="52">
        <f>IF($E11="","",'TSO500 worksheet'!$G$134)</f>
        <v>0</v>
      </c>
      <c r="Y11" s="52">
        <f>IF($E11="","",'TSO500 worksheet'!$I$134)</f>
        <v>0</v>
      </c>
      <c r="Z11">
        <f>IF($E11="","",'TSO500 worksheet'!$D$136)</f>
        <v>0</v>
      </c>
      <c r="AA11" s="52">
        <f>IF($E11="","",'TSO500 worksheet'!$G$136)</f>
        <v>0</v>
      </c>
      <c r="AB11" s="52">
        <f>IF($E11="","",'TSO500 worksheet'!$I$136)</f>
        <v>0</v>
      </c>
      <c r="AC11">
        <f>IF($E11="","",'TSO500 worksheet'!$D$138)</f>
        <v>0</v>
      </c>
      <c r="AD11" s="52">
        <f>IF($E11="","",'TSO500 worksheet'!$G$138)</f>
        <v>0</v>
      </c>
      <c r="AE11" s="52">
        <f>IF($E11="","",'TSO500 worksheet'!$I$138)</f>
        <v>0</v>
      </c>
      <c r="AF11">
        <f>IF($E11="","",'TSO500 worksheet'!$D$140)</f>
        <v>0</v>
      </c>
      <c r="AG11" s="52">
        <f>IF($E11="","",'TSO500 worksheet'!$G$140)</f>
        <v>0</v>
      </c>
      <c r="AH11" s="52">
        <f>IF($E11="","",'TSO500 worksheet'!$I$140)</f>
        <v>0</v>
      </c>
      <c r="AI11">
        <f>IF($E11="","",'TSO500 worksheet'!$D$142)</f>
        <v>0</v>
      </c>
      <c r="AJ11" s="52">
        <f>IF($E11="","",'TSO500 worksheet'!$G$142)</f>
        <v>0</v>
      </c>
      <c r="AK11">
        <f>IF($E11="","",'TSO500 worksheet'!$D$143)</f>
        <v>0</v>
      </c>
      <c r="AL11" s="52">
        <f>IF($E11="","",'TSO500 worksheet'!$G$143)</f>
        <v>0</v>
      </c>
      <c r="AM11">
        <f>IF($E11="","",'TSO500 worksheet'!$D$144)</f>
        <v>0</v>
      </c>
      <c r="AN11" s="52">
        <f>IF($E11="","",'TSO500 worksheet'!$G$144)</f>
        <v>0</v>
      </c>
      <c r="AP11">
        <f>IF($E11="","",'Samples Dilution + Norm'!Z16)</f>
        <v>2.64</v>
      </c>
      <c r="AR11" t="str">
        <f>IF($E11="","",'Samples Dilution + Norm'!AA16)</f>
        <v>Fail</v>
      </c>
      <c r="AS11">
        <f>IF($E11="","",'TSO500 worksheet'!$C$99)</f>
        <v>0</v>
      </c>
      <c r="AT11">
        <f>IF($E11="","",'TSO500 worksheet'!$C$100)</f>
        <v>0</v>
      </c>
      <c r="AU11">
        <f>IF($E11="","",'TSO500 worksheet'!$C$101)</f>
        <v>0</v>
      </c>
      <c r="AV11">
        <f>IF($E11="","",'TSO500 worksheet'!$C$102)</f>
        <v>0</v>
      </c>
    </row>
    <row r="12" spans="1:48" x14ac:dyDescent="0.25">
      <c r="A12" t="str">
        <f>IF($E12="","",'TSO500 Booking'!$C$4)</f>
        <v>2302737</v>
      </c>
      <c r="B12" s="52">
        <f>IF($E12="","",'TSO500 Booking'!$C$5)</f>
        <v>44974</v>
      </c>
      <c r="C12" t="str">
        <f>IF($E12="","",'TSO500 Booking'!$F$5)</f>
        <v>BA</v>
      </c>
      <c r="D12" t="str">
        <f>IF($E12="","",'TSO500 Booking'!E18)</f>
        <v>B2303780</v>
      </c>
      <c r="E12" t="str">
        <f>IF('TSO500 Booking'!J18="","",'TSO500 Booking'!J18)</f>
        <v>B2303780-003</v>
      </c>
      <c r="F12" t="str">
        <f>IF($E12="","",'TSO500 Booking'!H18)</f>
        <v>TSO500 RNA library prep</v>
      </c>
      <c r="G12">
        <f>IF($E12="","",'Samples Dilution + Norm'!U17)</f>
        <v>4.4000000000000004</v>
      </c>
      <c r="H12">
        <f>IF($E12="","",'TSO500 worksheet'!$D$126)</f>
        <v>0</v>
      </c>
      <c r="I12" s="52">
        <f>IF($E12="","",'TSO500 worksheet'!$G$126)</f>
        <v>0</v>
      </c>
      <c r="J12" s="52">
        <f>IF($E12="","",'TSO500 worksheet'!$I$126)</f>
        <v>0</v>
      </c>
      <c r="K12">
        <f>IF($E12="","",'TSO500 worksheet'!$D$128)</f>
        <v>0</v>
      </c>
      <c r="L12" s="52">
        <f>IF($E12="","",'TSO500 worksheet'!$G$126)</f>
        <v>0</v>
      </c>
      <c r="M12" s="52">
        <f>IF($E12="","",'TSO500 worksheet'!$I$126)</f>
        <v>0</v>
      </c>
      <c r="N12">
        <f>IF($E12="","",'TSO500 worksheet'!$D$128)</f>
        <v>0</v>
      </c>
      <c r="O12" s="52">
        <f>IF($E12="","",'TSO500 worksheet'!$G$128)</f>
        <v>0</v>
      </c>
      <c r="P12" s="52">
        <f>IF($E12="","",'TSO500 worksheet'!$I$128)</f>
        <v>0</v>
      </c>
      <c r="Q12">
        <f>IF($E12="","",'TSO500 worksheet'!$D$130)</f>
        <v>0</v>
      </c>
      <c r="R12" s="52">
        <f>IF($E12="","",'TSO500 worksheet'!$G$130)</f>
        <v>0</v>
      </c>
      <c r="S12" s="52">
        <f>IF($E12="","",'TSO500 worksheet'!$I$130)</f>
        <v>0</v>
      </c>
      <c r="T12">
        <f>IF($E12="","",'TSO500 worksheet'!$D$132)</f>
        <v>0</v>
      </c>
      <c r="U12" s="52">
        <f>IF($E12="","",'TSO500 worksheet'!$G$132)</f>
        <v>0</v>
      </c>
      <c r="V12" s="52">
        <f>IF($E12="","",'TSO500 worksheet'!$I$132)</f>
        <v>0</v>
      </c>
      <c r="W12">
        <f>IF($E12="","",'TSO500 worksheet'!$D$134)</f>
        <v>0</v>
      </c>
      <c r="X12" s="52">
        <f>IF($E12="","",'TSO500 worksheet'!$G$134)</f>
        <v>0</v>
      </c>
      <c r="Y12" s="52">
        <f>IF($E12="","",'TSO500 worksheet'!$I$134)</f>
        <v>0</v>
      </c>
      <c r="Z12">
        <f>IF($E12="","",'TSO500 worksheet'!$D$136)</f>
        <v>0</v>
      </c>
      <c r="AA12" s="52">
        <f>IF($E12="","",'TSO500 worksheet'!$G$136)</f>
        <v>0</v>
      </c>
      <c r="AB12" s="52">
        <f>IF($E12="","",'TSO500 worksheet'!$I$136)</f>
        <v>0</v>
      </c>
      <c r="AC12">
        <f>IF($E12="","",'TSO500 worksheet'!$D$138)</f>
        <v>0</v>
      </c>
      <c r="AD12" s="52">
        <f>IF($E12="","",'TSO500 worksheet'!$G$138)</f>
        <v>0</v>
      </c>
      <c r="AE12" s="52">
        <f>IF($E12="","",'TSO500 worksheet'!$I$138)</f>
        <v>0</v>
      </c>
      <c r="AF12">
        <f>IF($E12="","",'TSO500 worksheet'!$D$140)</f>
        <v>0</v>
      </c>
      <c r="AG12" s="52">
        <f>IF($E12="","",'TSO500 worksheet'!$G$140)</f>
        <v>0</v>
      </c>
      <c r="AH12" s="52">
        <f>IF($E12="","",'TSO500 worksheet'!$I$140)</f>
        <v>0</v>
      </c>
      <c r="AI12">
        <f>IF($E12="","",'TSO500 worksheet'!$D$142)</f>
        <v>0</v>
      </c>
      <c r="AJ12" s="52">
        <f>IF($E12="","",'TSO500 worksheet'!$G$142)</f>
        <v>0</v>
      </c>
      <c r="AK12">
        <f>IF($E12="","",'TSO500 worksheet'!$D$143)</f>
        <v>0</v>
      </c>
      <c r="AL12" s="52">
        <f>IF($E12="","",'TSO500 worksheet'!$G$143)</f>
        <v>0</v>
      </c>
      <c r="AM12">
        <f>IF($E12="","",'TSO500 worksheet'!$D$144)</f>
        <v>0</v>
      </c>
      <c r="AN12" s="52">
        <f>IF($E12="","",'TSO500 worksheet'!$G$144)</f>
        <v>0</v>
      </c>
      <c r="AP12">
        <f>IF($E12="","",'Samples Dilution + Norm'!Z17)</f>
        <v>5.62</v>
      </c>
      <c r="AR12" t="str">
        <f>IF($E12="","",'Samples Dilution + Norm'!AA17)</f>
        <v>Pass</v>
      </c>
      <c r="AS12">
        <f>IF($E12="","",'TSO500 worksheet'!$C$99)</f>
        <v>0</v>
      </c>
      <c r="AT12">
        <f>IF($E12="","",'TSO500 worksheet'!$C$100)</f>
        <v>0</v>
      </c>
      <c r="AU12">
        <f>IF($E12="","",'TSO500 worksheet'!$C$101)</f>
        <v>0</v>
      </c>
      <c r="AV12">
        <f>IF($E12="","",'TSO500 worksheet'!$C$102)</f>
        <v>0</v>
      </c>
    </row>
    <row r="13" spans="1:48" x14ac:dyDescent="0.25">
      <c r="A13" t="str">
        <f>IF($E13="","",'TSO500 Booking'!$C$4)</f>
        <v>2302737</v>
      </c>
      <c r="B13" s="52">
        <f>IF($E13="","",'TSO500 Booking'!$C$5)</f>
        <v>44974</v>
      </c>
      <c r="C13" t="str">
        <f>IF($E13="","",'TSO500 Booking'!$F$5)</f>
        <v>BA</v>
      </c>
      <c r="D13" t="str">
        <f>IF($E13="","",'TSO500 Booking'!E19)</f>
        <v>B2303831</v>
      </c>
      <c r="E13" t="str">
        <f>IF('TSO500 Booking'!J19="","",'TSO500 Booking'!J19)</f>
        <v>B2303831-003</v>
      </c>
      <c r="F13" t="str">
        <f>IF($E13="","",'TSO500 Booking'!H19)</f>
        <v>TSO500 RNA library prep</v>
      </c>
      <c r="G13">
        <f>IF($E13="","",'Samples Dilution + Norm'!U18)</f>
        <v>50.2</v>
      </c>
      <c r="H13">
        <f>IF($E13="","",'TSO500 worksheet'!$D$126)</f>
        <v>0</v>
      </c>
      <c r="I13" s="52">
        <f>IF($E13="","",'TSO500 worksheet'!$G$126)</f>
        <v>0</v>
      </c>
      <c r="J13" s="52">
        <f>IF($E13="","",'TSO500 worksheet'!$I$126)</f>
        <v>0</v>
      </c>
      <c r="K13">
        <f>IF($E13="","",'TSO500 worksheet'!$D$128)</f>
        <v>0</v>
      </c>
      <c r="L13" s="52">
        <f>IF($E13="","",'TSO500 worksheet'!$G$126)</f>
        <v>0</v>
      </c>
      <c r="M13" s="52">
        <f>IF($E13="","",'TSO500 worksheet'!$I$126)</f>
        <v>0</v>
      </c>
      <c r="N13">
        <f>IF($E13="","",'TSO500 worksheet'!$D$128)</f>
        <v>0</v>
      </c>
      <c r="O13" s="52">
        <f>IF($E13="","",'TSO500 worksheet'!$G$128)</f>
        <v>0</v>
      </c>
      <c r="P13" s="52">
        <f>IF($E13="","",'TSO500 worksheet'!$I$128)</f>
        <v>0</v>
      </c>
      <c r="Q13">
        <f>IF($E13="","",'TSO500 worksheet'!$D$130)</f>
        <v>0</v>
      </c>
      <c r="R13" s="52">
        <f>IF($E13="","",'TSO500 worksheet'!$G$130)</f>
        <v>0</v>
      </c>
      <c r="S13" s="52">
        <f>IF($E13="","",'TSO500 worksheet'!$I$130)</f>
        <v>0</v>
      </c>
      <c r="T13">
        <f>IF($E13="","",'TSO500 worksheet'!$D$132)</f>
        <v>0</v>
      </c>
      <c r="U13" s="52">
        <f>IF($E13="","",'TSO500 worksheet'!$G$132)</f>
        <v>0</v>
      </c>
      <c r="V13" s="52">
        <f>IF($E13="","",'TSO500 worksheet'!$I$132)</f>
        <v>0</v>
      </c>
      <c r="W13">
        <f>IF($E13="","",'TSO500 worksheet'!$D$134)</f>
        <v>0</v>
      </c>
      <c r="X13" s="52">
        <f>IF($E13="","",'TSO500 worksheet'!$G$134)</f>
        <v>0</v>
      </c>
      <c r="Y13" s="52">
        <f>IF($E13="","",'TSO500 worksheet'!$I$134)</f>
        <v>0</v>
      </c>
      <c r="Z13">
        <f>IF($E13="","",'TSO500 worksheet'!$D$136)</f>
        <v>0</v>
      </c>
      <c r="AA13" s="52">
        <f>IF($E13="","",'TSO500 worksheet'!$G$136)</f>
        <v>0</v>
      </c>
      <c r="AB13" s="52">
        <f>IF($E13="","",'TSO500 worksheet'!$I$136)</f>
        <v>0</v>
      </c>
      <c r="AC13">
        <f>IF($E13="","",'TSO500 worksheet'!$D$138)</f>
        <v>0</v>
      </c>
      <c r="AD13" s="52">
        <f>IF($E13="","",'TSO500 worksheet'!$G$138)</f>
        <v>0</v>
      </c>
      <c r="AE13" s="52">
        <f>IF($E13="","",'TSO500 worksheet'!$I$138)</f>
        <v>0</v>
      </c>
      <c r="AF13">
        <f>IF($E13="","",'TSO500 worksheet'!$D$140)</f>
        <v>0</v>
      </c>
      <c r="AG13" s="52">
        <f>IF($E13="","",'TSO500 worksheet'!$G$140)</f>
        <v>0</v>
      </c>
      <c r="AH13" s="52">
        <f>IF($E13="","",'TSO500 worksheet'!$I$140)</f>
        <v>0</v>
      </c>
      <c r="AI13">
        <f>IF($E13="","",'TSO500 worksheet'!$D$142)</f>
        <v>0</v>
      </c>
      <c r="AJ13" s="52">
        <f>IF($E13="","",'TSO500 worksheet'!$G$142)</f>
        <v>0</v>
      </c>
      <c r="AK13">
        <f>IF($E13="","",'TSO500 worksheet'!$D$143)</f>
        <v>0</v>
      </c>
      <c r="AL13" s="52">
        <f>IF($E13="","",'TSO500 worksheet'!$G$143)</f>
        <v>0</v>
      </c>
      <c r="AM13">
        <f>IF($E13="","",'TSO500 worksheet'!$D$144)</f>
        <v>0</v>
      </c>
      <c r="AN13" s="52">
        <f>IF($E13="","",'TSO500 worksheet'!$G$144)</f>
        <v>0</v>
      </c>
      <c r="AP13">
        <f>IF($E13="","",'Samples Dilution + Norm'!Z18)</f>
        <v>14.4</v>
      </c>
      <c r="AR13" t="str">
        <f>IF($E13="","",'Samples Dilution + Norm'!AA18)</f>
        <v>Pass</v>
      </c>
      <c r="AS13">
        <f>IF($E13="","",'TSO500 worksheet'!$C$99)</f>
        <v>0</v>
      </c>
      <c r="AT13">
        <f>IF($E13="","",'TSO500 worksheet'!$C$100)</f>
        <v>0</v>
      </c>
      <c r="AU13">
        <f>IF($E13="","",'TSO500 worksheet'!$C$101)</f>
        <v>0</v>
      </c>
      <c r="AV13">
        <f>IF($E13="","",'TSO500 worksheet'!$C$102)</f>
        <v>0</v>
      </c>
    </row>
    <row r="14" spans="1:48" x14ac:dyDescent="0.25">
      <c r="A14" t="str">
        <f>IF($E14="","",'TSO500 Booking'!$C$4)</f>
        <v>2302737</v>
      </c>
      <c r="B14" s="52">
        <f>IF($E14="","",'TSO500 Booking'!$C$5)</f>
        <v>44974</v>
      </c>
      <c r="C14" t="str">
        <f>IF($E14="","",'TSO500 Booking'!$F$5)</f>
        <v>BA</v>
      </c>
      <c r="D14" t="str">
        <f>IF($E14="","",'TSO500 Booking'!E20)</f>
        <v>B2303853</v>
      </c>
      <c r="E14" t="str">
        <f>IF('TSO500 Booking'!J20="","",'TSO500 Booking'!J20)</f>
        <v>B2303853-003</v>
      </c>
      <c r="F14" t="str">
        <f>IF($E14="","",'TSO500 Booking'!H20)</f>
        <v>TSO500 RNA library prep</v>
      </c>
      <c r="G14">
        <f>IF($E14="","",'Samples Dilution + Norm'!U19)</f>
        <v>88.2</v>
      </c>
      <c r="H14">
        <f>IF($E14="","",'TSO500 worksheet'!$D$126)</f>
        <v>0</v>
      </c>
      <c r="I14" s="52">
        <f>IF($E14="","",'TSO500 worksheet'!$G$126)</f>
        <v>0</v>
      </c>
      <c r="J14" s="52">
        <f>IF($E14="","",'TSO500 worksheet'!$I$126)</f>
        <v>0</v>
      </c>
      <c r="K14">
        <f>IF($E14="","",'TSO500 worksheet'!$D$128)</f>
        <v>0</v>
      </c>
      <c r="L14" s="52">
        <f>IF($E14="","",'TSO500 worksheet'!$G$126)</f>
        <v>0</v>
      </c>
      <c r="M14" s="52">
        <f>IF($E14="","",'TSO500 worksheet'!$I$126)</f>
        <v>0</v>
      </c>
      <c r="N14">
        <f>IF($E14="","",'TSO500 worksheet'!$D$128)</f>
        <v>0</v>
      </c>
      <c r="O14" s="52">
        <f>IF($E14="","",'TSO500 worksheet'!$G$128)</f>
        <v>0</v>
      </c>
      <c r="P14" s="52">
        <f>IF($E14="","",'TSO500 worksheet'!$I$128)</f>
        <v>0</v>
      </c>
      <c r="Q14">
        <f>IF($E14="","",'TSO500 worksheet'!$D$130)</f>
        <v>0</v>
      </c>
      <c r="R14" s="52">
        <f>IF($E14="","",'TSO500 worksheet'!$G$130)</f>
        <v>0</v>
      </c>
      <c r="S14" s="52">
        <f>IF($E14="","",'TSO500 worksheet'!$I$130)</f>
        <v>0</v>
      </c>
      <c r="T14">
        <f>IF($E14="","",'TSO500 worksheet'!$D$132)</f>
        <v>0</v>
      </c>
      <c r="U14" s="52">
        <f>IF($E14="","",'TSO500 worksheet'!$G$132)</f>
        <v>0</v>
      </c>
      <c r="V14" s="52">
        <f>IF($E14="","",'TSO500 worksheet'!$I$132)</f>
        <v>0</v>
      </c>
      <c r="W14">
        <f>IF($E14="","",'TSO500 worksheet'!$D$134)</f>
        <v>0</v>
      </c>
      <c r="X14" s="52">
        <f>IF($E14="","",'TSO500 worksheet'!$G$134)</f>
        <v>0</v>
      </c>
      <c r="Y14" s="52">
        <f>IF($E14="","",'TSO500 worksheet'!$I$134)</f>
        <v>0</v>
      </c>
      <c r="Z14">
        <f>IF($E14="","",'TSO500 worksheet'!$D$136)</f>
        <v>0</v>
      </c>
      <c r="AA14" s="52">
        <f>IF($E14="","",'TSO500 worksheet'!$G$136)</f>
        <v>0</v>
      </c>
      <c r="AB14" s="52">
        <f>IF($E14="","",'TSO500 worksheet'!$I$136)</f>
        <v>0</v>
      </c>
      <c r="AC14">
        <f>IF($E14="","",'TSO500 worksheet'!$D$138)</f>
        <v>0</v>
      </c>
      <c r="AD14" s="52">
        <f>IF($E14="","",'TSO500 worksheet'!$G$138)</f>
        <v>0</v>
      </c>
      <c r="AE14" s="52">
        <f>IF($E14="","",'TSO500 worksheet'!$I$138)</f>
        <v>0</v>
      </c>
      <c r="AF14">
        <f>IF($E14="","",'TSO500 worksheet'!$D$140)</f>
        <v>0</v>
      </c>
      <c r="AG14" s="52">
        <f>IF($E14="","",'TSO500 worksheet'!$G$140)</f>
        <v>0</v>
      </c>
      <c r="AH14" s="52">
        <f>IF($E14="","",'TSO500 worksheet'!$I$140)</f>
        <v>0</v>
      </c>
      <c r="AI14">
        <f>IF($E14="","",'TSO500 worksheet'!$D$142)</f>
        <v>0</v>
      </c>
      <c r="AJ14" s="52">
        <f>IF($E14="","",'TSO500 worksheet'!$G$142)</f>
        <v>0</v>
      </c>
      <c r="AK14">
        <f>IF($E14="","",'TSO500 worksheet'!$D$143)</f>
        <v>0</v>
      </c>
      <c r="AL14" s="52">
        <f>IF($E14="","",'TSO500 worksheet'!$G$143)</f>
        <v>0</v>
      </c>
      <c r="AM14">
        <f>IF($E14="","",'TSO500 worksheet'!$D$144)</f>
        <v>0</v>
      </c>
      <c r="AN14" s="52">
        <f>IF($E14="","",'TSO500 worksheet'!$G$144)</f>
        <v>0</v>
      </c>
      <c r="AP14">
        <f>IF($E14="","",'Samples Dilution + Norm'!Z19)</f>
        <v>17.100000000000001</v>
      </c>
      <c r="AR14" t="str">
        <f>IF($E14="","",'Samples Dilution + Norm'!AA19)</f>
        <v>Pass</v>
      </c>
      <c r="AS14">
        <f>IF($E14="","",'TSO500 worksheet'!$C$99)</f>
        <v>0</v>
      </c>
      <c r="AT14">
        <f>IF($E14="","",'TSO500 worksheet'!$C$100)</f>
        <v>0</v>
      </c>
      <c r="AU14">
        <f>IF($E14="","",'TSO500 worksheet'!$C$101)</f>
        <v>0</v>
      </c>
      <c r="AV14">
        <f>IF($E14="","",'TSO500 worksheet'!$C$102)</f>
        <v>0</v>
      </c>
    </row>
    <row r="15" spans="1:48" x14ac:dyDescent="0.25">
      <c r="A15" t="str">
        <f>IF($E15="","",'TSO500 Booking'!$C$4)</f>
        <v>2302737</v>
      </c>
      <c r="B15" s="52">
        <f>IF($E15="","",'TSO500 Booking'!$C$5)</f>
        <v>44974</v>
      </c>
      <c r="C15" t="str">
        <f>IF($E15="","",'TSO500 Booking'!$F$5)</f>
        <v>BA</v>
      </c>
      <c r="D15" t="str">
        <f>IF($E15="","",'TSO500 Booking'!E21)</f>
        <v>B2303857</v>
      </c>
      <c r="E15" t="str">
        <f>IF('TSO500 Booking'!J21="","",'TSO500 Booking'!J21)</f>
        <v>B2303857-003</v>
      </c>
      <c r="F15" t="str">
        <f>IF($E15="","",'TSO500 Booking'!H21)</f>
        <v>TSO500 RNA library prep</v>
      </c>
      <c r="G15">
        <f>IF($E15="","",'Samples Dilution + Norm'!U20)</f>
        <v>11.6</v>
      </c>
      <c r="H15">
        <f>IF($E15="","",'TSO500 worksheet'!$D$126)</f>
        <v>0</v>
      </c>
      <c r="I15" s="52">
        <f>IF($E15="","",'TSO500 worksheet'!$G$126)</f>
        <v>0</v>
      </c>
      <c r="J15" s="52">
        <f>IF($E15="","",'TSO500 worksheet'!$I$126)</f>
        <v>0</v>
      </c>
      <c r="K15">
        <f>IF($E15="","",'TSO500 worksheet'!$D$128)</f>
        <v>0</v>
      </c>
      <c r="L15" s="52">
        <f>IF($E15="","",'TSO500 worksheet'!$G$126)</f>
        <v>0</v>
      </c>
      <c r="M15" s="52">
        <f>IF($E15="","",'TSO500 worksheet'!$I$126)</f>
        <v>0</v>
      </c>
      <c r="N15">
        <f>IF($E15="","",'TSO500 worksheet'!$D$128)</f>
        <v>0</v>
      </c>
      <c r="O15" s="52">
        <f>IF($E15="","",'TSO500 worksheet'!$G$128)</f>
        <v>0</v>
      </c>
      <c r="P15" s="52">
        <f>IF($E15="","",'TSO500 worksheet'!$I$128)</f>
        <v>0</v>
      </c>
      <c r="Q15">
        <f>IF($E15="","",'TSO500 worksheet'!$D$130)</f>
        <v>0</v>
      </c>
      <c r="R15" s="52">
        <f>IF($E15="","",'TSO500 worksheet'!$G$130)</f>
        <v>0</v>
      </c>
      <c r="S15" s="52">
        <f>IF($E15="","",'TSO500 worksheet'!$I$130)</f>
        <v>0</v>
      </c>
      <c r="T15">
        <f>IF($E15="","",'TSO500 worksheet'!$D$132)</f>
        <v>0</v>
      </c>
      <c r="U15" s="52">
        <f>IF($E15="","",'TSO500 worksheet'!$G$132)</f>
        <v>0</v>
      </c>
      <c r="V15" s="52">
        <f>IF($E15="","",'TSO500 worksheet'!$I$132)</f>
        <v>0</v>
      </c>
      <c r="W15">
        <f>IF($E15="","",'TSO500 worksheet'!$D$134)</f>
        <v>0</v>
      </c>
      <c r="X15" s="52">
        <f>IF($E15="","",'TSO500 worksheet'!$G$134)</f>
        <v>0</v>
      </c>
      <c r="Y15" s="52">
        <f>IF($E15="","",'TSO500 worksheet'!$I$134)</f>
        <v>0</v>
      </c>
      <c r="Z15">
        <f>IF($E15="","",'TSO500 worksheet'!$D$136)</f>
        <v>0</v>
      </c>
      <c r="AA15" s="52">
        <f>IF($E15="","",'TSO500 worksheet'!$G$136)</f>
        <v>0</v>
      </c>
      <c r="AB15" s="52">
        <f>IF($E15="","",'TSO500 worksheet'!$I$136)</f>
        <v>0</v>
      </c>
      <c r="AC15">
        <f>IF($E15="","",'TSO500 worksheet'!$D$138)</f>
        <v>0</v>
      </c>
      <c r="AD15" s="52">
        <f>IF($E15="","",'TSO500 worksheet'!$G$138)</f>
        <v>0</v>
      </c>
      <c r="AE15" s="52">
        <f>IF($E15="","",'TSO500 worksheet'!$I$138)</f>
        <v>0</v>
      </c>
      <c r="AF15">
        <f>IF($E15="","",'TSO500 worksheet'!$D$140)</f>
        <v>0</v>
      </c>
      <c r="AG15" s="52">
        <f>IF($E15="","",'TSO500 worksheet'!$G$140)</f>
        <v>0</v>
      </c>
      <c r="AH15" s="52">
        <f>IF($E15="","",'TSO500 worksheet'!$I$140)</f>
        <v>0</v>
      </c>
      <c r="AI15">
        <f>IF($E15="","",'TSO500 worksheet'!$D$142)</f>
        <v>0</v>
      </c>
      <c r="AJ15" s="52">
        <f>IF($E15="","",'TSO500 worksheet'!$G$142)</f>
        <v>0</v>
      </c>
      <c r="AK15">
        <f>IF($E15="","",'TSO500 worksheet'!$D$143)</f>
        <v>0</v>
      </c>
      <c r="AL15" s="52">
        <f>IF($E15="","",'TSO500 worksheet'!$G$143)</f>
        <v>0</v>
      </c>
      <c r="AM15">
        <f>IF($E15="","",'TSO500 worksheet'!$D$144)</f>
        <v>0</v>
      </c>
      <c r="AN15" s="52">
        <f>IF($E15="","",'TSO500 worksheet'!$G$144)</f>
        <v>0</v>
      </c>
      <c r="AP15">
        <f>IF($E15="","",'Samples Dilution + Norm'!Z20)</f>
        <v>9.94</v>
      </c>
      <c r="AR15" t="str">
        <f>IF($E15="","",'Samples Dilution + Norm'!AA20)</f>
        <v>Pass</v>
      </c>
      <c r="AS15">
        <f>IF($E15="","",'TSO500 worksheet'!$C$99)</f>
        <v>0</v>
      </c>
      <c r="AT15">
        <f>IF($E15="","",'TSO500 worksheet'!$C$100)</f>
        <v>0</v>
      </c>
      <c r="AU15">
        <f>IF($E15="","",'TSO500 worksheet'!$C$101)</f>
        <v>0</v>
      </c>
      <c r="AV15">
        <f>IF($E15="","",'TSO500 worksheet'!$C$102)</f>
        <v>0</v>
      </c>
    </row>
    <row r="16" spans="1:48" x14ac:dyDescent="0.25">
      <c r="A16" t="str">
        <f>IF($E16="","",'TSO500 Booking'!$C$4)</f>
        <v>2302737</v>
      </c>
      <c r="B16" s="52">
        <f>IF($E16="","",'TSO500 Booking'!$C$5)</f>
        <v>44974</v>
      </c>
      <c r="C16" t="str">
        <f>IF($E16="","",'TSO500 Booking'!$F$5)</f>
        <v>BA</v>
      </c>
      <c r="D16" t="str">
        <f>IF($E16="","",'TSO500 Booking'!E22)</f>
        <v>B2303879</v>
      </c>
      <c r="E16" t="str">
        <f>IF('TSO500 Booking'!J22="","",'TSO500 Booking'!J22)</f>
        <v>B2303879-003</v>
      </c>
      <c r="F16" t="str">
        <f>IF($E16="","",'TSO500 Booking'!H22)</f>
        <v>TSO500 RNA library prep</v>
      </c>
      <c r="G16">
        <f>IF($E16="","",'Samples Dilution + Norm'!U21)</f>
        <v>0</v>
      </c>
      <c r="H16">
        <f>IF($E16="","",'TSO500 worksheet'!$D$126)</f>
        <v>0</v>
      </c>
      <c r="I16" s="52">
        <f>IF($E16="","",'TSO500 worksheet'!$G$126)</f>
        <v>0</v>
      </c>
      <c r="J16" s="52">
        <f>IF($E16="","",'TSO500 worksheet'!$I$126)</f>
        <v>0</v>
      </c>
      <c r="K16">
        <f>IF($E16="","",'TSO500 worksheet'!$D$128)</f>
        <v>0</v>
      </c>
      <c r="L16" s="52">
        <f>IF($E16="","",'TSO500 worksheet'!$G$126)</f>
        <v>0</v>
      </c>
      <c r="M16" s="52">
        <f>IF($E16="","",'TSO500 worksheet'!$I$126)</f>
        <v>0</v>
      </c>
      <c r="N16">
        <f>IF($E16="","",'TSO500 worksheet'!$D$128)</f>
        <v>0</v>
      </c>
      <c r="O16" s="52">
        <f>IF($E16="","",'TSO500 worksheet'!$G$128)</f>
        <v>0</v>
      </c>
      <c r="P16" s="52">
        <f>IF($E16="","",'TSO500 worksheet'!$I$128)</f>
        <v>0</v>
      </c>
      <c r="Q16">
        <f>IF($E16="","",'TSO500 worksheet'!$D$130)</f>
        <v>0</v>
      </c>
      <c r="R16" s="52">
        <f>IF($E16="","",'TSO500 worksheet'!$G$130)</f>
        <v>0</v>
      </c>
      <c r="S16" s="52">
        <f>IF($E16="","",'TSO500 worksheet'!$I$130)</f>
        <v>0</v>
      </c>
      <c r="T16">
        <f>IF($E16="","",'TSO500 worksheet'!$D$132)</f>
        <v>0</v>
      </c>
      <c r="U16" s="52">
        <f>IF($E16="","",'TSO500 worksheet'!$G$132)</f>
        <v>0</v>
      </c>
      <c r="V16" s="52">
        <f>IF($E16="","",'TSO500 worksheet'!$I$132)</f>
        <v>0</v>
      </c>
      <c r="W16">
        <f>IF($E16="","",'TSO500 worksheet'!$D$134)</f>
        <v>0</v>
      </c>
      <c r="X16" s="52">
        <f>IF($E16="","",'TSO500 worksheet'!$G$134)</f>
        <v>0</v>
      </c>
      <c r="Y16" s="52">
        <f>IF($E16="","",'TSO500 worksheet'!$I$134)</f>
        <v>0</v>
      </c>
      <c r="Z16">
        <f>IF($E16="","",'TSO500 worksheet'!$D$136)</f>
        <v>0</v>
      </c>
      <c r="AA16" s="52">
        <f>IF($E16="","",'TSO500 worksheet'!$G$136)</f>
        <v>0</v>
      </c>
      <c r="AB16" s="52">
        <f>IF($E16="","",'TSO500 worksheet'!$I$136)</f>
        <v>0</v>
      </c>
      <c r="AC16">
        <f>IF($E16="","",'TSO500 worksheet'!$D$138)</f>
        <v>0</v>
      </c>
      <c r="AD16" s="52">
        <f>IF($E16="","",'TSO500 worksheet'!$G$138)</f>
        <v>0</v>
      </c>
      <c r="AE16" s="52">
        <f>IF($E16="","",'TSO500 worksheet'!$I$138)</f>
        <v>0</v>
      </c>
      <c r="AF16">
        <f>IF($E16="","",'TSO500 worksheet'!$D$140)</f>
        <v>0</v>
      </c>
      <c r="AG16" s="52">
        <f>IF($E16="","",'TSO500 worksheet'!$G$140)</f>
        <v>0</v>
      </c>
      <c r="AH16" s="52">
        <f>IF($E16="","",'TSO500 worksheet'!$I$140)</f>
        <v>0</v>
      </c>
      <c r="AI16">
        <f>IF($E16="","",'TSO500 worksheet'!$D$142)</f>
        <v>0</v>
      </c>
      <c r="AJ16" s="52">
        <f>IF($E16="","",'TSO500 worksheet'!$G$142)</f>
        <v>0</v>
      </c>
      <c r="AK16">
        <f>IF($E16="","",'TSO500 worksheet'!$D$143)</f>
        <v>0</v>
      </c>
      <c r="AL16" s="52">
        <f>IF($E16="","",'TSO500 worksheet'!$G$143)</f>
        <v>0</v>
      </c>
      <c r="AM16">
        <f>IF($E16="","",'TSO500 worksheet'!$D$144)</f>
        <v>0</v>
      </c>
      <c r="AN16" s="52">
        <f>IF($E16="","",'TSO500 worksheet'!$G$144)</f>
        <v>0</v>
      </c>
      <c r="AP16">
        <f>IF($E16="","",'Samples Dilution + Norm'!Z21)</f>
        <v>0.432</v>
      </c>
      <c r="AR16" t="str">
        <f>IF($E16="","",'Samples Dilution + Norm'!AA21)</f>
        <v>Fail</v>
      </c>
      <c r="AS16">
        <f>IF($E16="","",'TSO500 worksheet'!$C$99)</f>
        <v>0</v>
      </c>
      <c r="AT16">
        <f>IF($E16="","",'TSO500 worksheet'!$C$100)</f>
        <v>0</v>
      </c>
      <c r="AU16">
        <f>IF($E16="","",'TSO500 worksheet'!$C$101)</f>
        <v>0</v>
      </c>
      <c r="AV16">
        <f>IF($E16="","",'TSO500 worksheet'!$C$102)</f>
        <v>0</v>
      </c>
    </row>
    <row r="17" spans="1:48" x14ac:dyDescent="0.25">
      <c r="A17" t="str">
        <f>IF($E17="","",'TSO500 Booking'!$C$4)</f>
        <v>2302737</v>
      </c>
      <c r="B17" s="52">
        <f>IF($E17="","",'TSO500 Booking'!$C$5)</f>
        <v>44974</v>
      </c>
      <c r="C17" t="str">
        <f>IF($E17="","",'TSO500 Booking'!$F$5)</f>
        <v>BA</v>
      </c>
      <c r="D17" t="str">
        <f>IF($E17="","",'TSO500 Booking'!E23)</f>
        <v>B2303891</v>
      </c>
      <c r="E17" t="str">
        <f>IF('TSO500 Booking'!J23="","",'TSO500 Booking'!J23)</f>
        <v>B2303891-003</v>
      </c>
      <c r="F17" t="str">
        <f>IF($E17="","",'TSO500 Booking'!H23)</f>
        <v>TSO500 RNA library prep</v>
      </c>
      <c r="G17">
        <f>IF($E17="","",'Samples Dilution + Norm'!U22)</f>
        <v>35.6</v>
      </c>
      <c r="H17">
        <f>IF($E17="","",'TSO500 worksheet'!$D$126)</f>
        <v>0</v>
      </c>
      <c r="I17" s="52">
        <f>IF($E17="","",'TSO500 worksheet'!$G$126)</f>
        <v>0</v>
      </c>
      <c r="J17" s="52">
        <f>IF($E17="","",'TSO500 worksheet'!$I$126)</f>
        <v>0</v>
      </c>
      <c r="K17">
        <f>IF($E17="","",'TSO500 worksheet'!$D$128)</f>
        <v>0</v>
      </c>
      <c r="L17" s="52">
        <f>IF($E17="","",'TSO500 worksheet'!$G$126)</f>
        <v>0</v>
      </c>
      <c r="M17" s="52">
        <f>IF($E17="","",'TSO500 worksheet'!$I$126)</f>
        <v>0</v>
      </c>
      <c r="N17">
        <f>IF($E17="","",'TSO500 worksheet'!$D$128)</f>
        <v>0</v>
      </c>
      <c r="O17" s="52">
        <f>IF($E17="","",'TSO500 worksheet'!$G$128)</f>
        <v>0</v>
      </c>
      <c r="P17" s="52">
        <f>IF($E17="","",'TSO500 worksheet'!$I$128)</f>
        <v>0</v>
      </c>
      <c r="Q17">
        <f>IF($E17="","",'TSO500 worksheet'!$D$130)</f>
        <v>0</v>
      </c>
      <c r="R17" s="52">
        <f>IF($E17="","",'TSO500 worksheet'!$G$130)</f>
        <v>0</v>
      </c>
      <c r="S17" s="52">
        <f>IF($E17="","",'TSO500 worksheet'!$I$130)</f>
        <v>0</v>
      </c>
      <c r="T17">
        <f>IF($E17="","",'TSO500 worksheet'!$D$132)</f>
        <v>0</v>
      </c>
      <c r="U17" s="52">
        <f>IF($E17="","",'TSO500 worksheet'!$G$132)</f>
        <v>0</v>
      </c>
      <c r="V17" s="52">
        <f>IF($E17="","",'TSO500 worksheet'!$I$132)</f>
        <v>0</v>
      </c>
      <c r="W17">
        <f>IF($E17="","",'TSO500 worksheet'!$D$134)</f>
        <v>0</v>
      </c>
      <c r="X17" s="52">
        <f>IF($E17="","",'TSO500 worksheet'!$G$134)</f>
        <v>0</v>
      </c>
      <c r="Y17" s="52">
        <f>IF($E17="","",'TSO500 worksheet'!$I$134)</f>
        <v>0</v>
      </c>
      <c r="Z17">
        <f>IF($E17="","",'TSO500 worksheet'!$D$136)</f>
        <v>0</v>
      </c>
      <c r="AA17" s="52">
        <f>IF($E17="","",'TSO500 worksheet'!$G$136)</f>
        <v>0</v>
      </c>
      <c r="AB17" s="52">
        <f>IF($E17="","",'TSO500 worksheet'!$I$136)</f>
        <v>0</v>
      </c>
      <c r="AC17">
        <f>IF($E17="","",'TSO500 worksheet'!$D$138)</f>
        <v>0</v>
      </c>
      <c r="AD17" s="52">
        <f>IF($E17="","",'TSO500 worksheet'!$G$138)</f>
        <v>0</v>
      </c>
      <c r="AE17" s="52">
        <f>IF($E17="","",'TSO500 worksheet'!$I$138)</f>
        <v>0</v>
      </c>
      <c r="AF17">
        <f>IF($E17="","",'TSO500 worksheet'!$D$140)</f>
        <v>0</v>
      </c>
      <c r="AG17" s="52">
        <f>IF($E17="","",'TSO500 worksheet'!$G$140)</f>
        <v>0</v>
      </c>
      <c r="AH17" s="52">
        <f>IF($E17="","",'TSO500 worksheet'!$I$140)</f>
        <v>0</v>
      </c>
      <c r="AI17">
        <f>IF($E17="","",'TSO500 worksheet'!$D$142)</f>
        <v>0</v>
      </c>
      <c r="AJ17" s="52">
        <f>IF($E17="","",'TSO500 worksheet'!$G$142)</f>
        <v>0</v>
      </c>
      <c r="AK17">
        <f>IF($E17="","",'TSO500 worksheet'!$D$143)</f>
        <v>0</v>
      </c>
      <c r="AL17" s="52">
        <f>IF($E17="","",'TSO500 worksheet'!$G$143)</f>
        <v>0</v>
      </c>
      <c r="AM17">
        <f>IF($E17="","",'TSO500 worksheet'!$D$144)</f>
        <v>0</v>
      </c>
      <c r="AN17" s="52">
        <f>IF($E17="","",'TSO500 worksheet'!$G$144)</f>
        <v>0</v>
      </c>
      <c r="AP17">
        <f>IF($E17="","",'Samples Dilution + Norm'!Z22)</f>
        <v>21</v>
      </c>
      <c r="AR17" t="str">
        <f>IF($E17="","",'Samples Dilution + Norm'!AA22)</f>
        <v>Pass</v>
      </c>
      <c r="AS17">
        <f>IF($E17="","",'TSO500 worksheet'!$C$99)</f>
        <v>0</v>
      </c>
      <c r="AT17">
        <f>IF($E17="","",'TSO500 worksheet'!$C$100)</f>
        <v>0</v>
      </c>
      <c r="AU17">
        <f>IF($E17="","",'TSO500 worksheet'!$C$101)</f>
        <v>0</v>
      </c>
      <c r="AV17">
        <f>IF($E17="","",'TSO500 worksheet'!$C$102)</f>
        <v>0</v>
      </c>
    </row>
    <row r="18" spans="1:48" x14ac:dyDescent="0.25">
      <c r="A18" t="str">
        <f>IF($E18="","",'TSO500 Booking'!$C$4)</f>
        <v>2302737</v>
      </c>
      <c r="B18" s="52">
        <f>IF($E18="","",'TSO500 Booking'!$C$5)</f>
        <v>44974</v>
      </c>
      <c r="C18" t="str">
        <f>IF($E18="","",'TSO500 Booking'!$F$5)</f>
        <v>BA</v>
      </c>
      <c r="D18" t="str">
        <f>IF($E18="","",'TSO500 Booking'!E24)</f>
        <v>B2303942</v>
      </c>
      <c r="E18" t="str">
        <f>IF('TSO500 Booking'!J24="","",'TSO500 Booking'!J24)</f>
        <v>B2303942-003</v>
      </c>
      <c r="F18" t="str">
        <f>IF($E18="","",'TSO500 Booking'!H24)</f>
        <v>TSO500 RNA library prep</v>
      </c>
      <c r="G18">
        <f>IF($E18="","",'Samples Dilution + Norm'!U23)</f>
        <v>10.8</v>
      </c>
      <c r="H18">
        <f>IF($E18="","",'TSO500 worksheet'!$D$126)</f>
        <v>0</v>
      </c>
      <c r="I18" s="52">
        <f>IF($E18="","",'TSO500 worksheet'!$G$126)</f>
        <v>0</v>
      </c>
      <c r="J18" s="52">
        <f>IF($E18="","",'TSO500 worksheet'!$I$126)</f>
        <v>0</v>
      </c>
      <c r="K18">
        <f>IF($E18="","",'TSO500 worksheet'!$D$128)</f>
        <v>0</v>
      </c>
      <c r="L18" s="52">
        <f>IF($E18="","",'TSO500 worksheet'!$G$126)</f>
        <v>0</v>
      </c>
      <c r="M18" s="52">
        <f>IF($E18="","",'TSO500 worksheet'!$I$126)</f>
        <v>0</v>
      </c>
      <c r="N18">
        <f>IF($E18="","",'TSO500 worksheet'!$D$128)</f>
        <v>0</v>
      </c>
      <c r="O18" s="52">
        <f>IF($E18="","",'TSO500 worksheet'!$G$128)</f>
        <v>0</v>
      </c>
      <c r="P18" s="52">
        <f>IF($E18="","",'TSO500 worksheet'!$I$128)</f>
        <v>0</v>
      </c>
      <c r="Q18">
        <f>IF($E18="","",'TSO500 worksheet'!$D$130)</f>
        <v>0</v>
      </c>
      <c r="R18" s="52">
        <f>IF($E18="","",'TSO500 worksheet'!$G$130)</f>
        <v>0</v>
      </c>
      <c r="S18" s="52">
        <f>IF($E18="","",'TSO500 worksheet'!$I$130)</f>
        <v>0</v>
      </c>
      <c r="T18">
        <f>IF($E18="","",'TSO500 worksheet'!$D$132)</f>
        <v>0</v>
      </c>
      <c r="U18" s="52">
        <f>IF($E18="","",'TSO500 worksheet'!$G$132)</f>
        <v>0</v>
      </c>
      <c r="V18" s="52">
        <f>IF($E18="","",'TSO500 worksheet'!$I$132)</f>
        <v>0</v>
      </c>
      <c r="W18">
        <f>IF($E18="","",'TSO500 worksheet'!$D$134)</f>
        <v>0</v>
      </c>
      <c r="X18" s="52">
        <f>IF($E18="","",'TSO500 worksheet'!$G$134)</f>
        <v>0</v>
      </c>
      <c r="Y18" s="52">
        <f>IF($E18="","",'TSO500 worksheet'!$I$134)</f>
        <v>0</v>
      </c>
      <c r="Z18">
        <f>IF($E18="","",'TSO500 worksheet'!$D$136)</f>
        <v>0</v>
      </c>
      <c r="AA18" s="52">
        <f>IF($E18="","",'TSO500 worksheet'!$G$136)</f>
        <v>0</v>
      </c>
      <c r="AB18" s="52">
        <f>IF($E18="","",'TSO500 worksheet'!$I$136)</f>
        <v>0</v>
      </c>
      <c r="AC18">
        <f>IF($E18="","",'TSO500 worksheet'!$D$138)</f>
        <v>0</v>
      </c>
      <c r="AD18" s="52">
        <f>IF($E18="","",'TSO500 worksheet'!$G$138)</f>
        <v>0</v>
      </c>
      <c r="AE18" s="52">
        <f>IF($E18="","",'TSO500 worksheet'!$I$138)</f>
        <v>0</v>
      </c>
      <c r="AF18">
        <f>IF($E18="","",'TSO500 worksheet'!$D$140)</f>
        <v>0</v>
      </c>
      <c r="AG18" s="52">
        <f>IF($E18="","",'TSO500 worksheet'!$G$140)</f>
        <v>0</v>
      </c>
      <c r="AH18" s="52">
        <f>IF($E18="","",'TSO500 worksheet'!$I$140)</f>
        <v>0</v>
      </c>
      <c r="AI18">
        <f>IF($E18="","",'TSO500 worksheet'!$D$142)</f>
        <v>0</v>
      </c>
      <c r="AJ18" s="52">
        <f>IF($E18="","",'TSO500 worksheet'!$G$142)</f>
        <v>0</v>
      </c>
      <c r="AK18">
        <f>IF($E18="","",'TSO500 worksheet'!$D$143)</f>
        <v>0</v>
      </c>
      <c r="AL18" s="52">
        <f>IF($E18="","",'TSO500 worksheet'!$G$143)</f>
        <v>0</v>
      </c>
      <c r="AM18">
        <f>IF($E18="","",'TSO500 worksheet'!$D$144)</f>
        <v>0</v>
      </c>
      <c r="AN18" s="52">
        <f>IF($E18="","",'TSO500 worksheet'!$G$144)</f>
        <v>0</v>
      </c>
      <c r="AP18">
        <f>IF($E18="","",'Samples Dilution + Norm'!Z23)</f>
        <v>27.8</v>
      </c>
      <c r="AR18" t="str">
        <f>IF($E18="","",'Samples Dilution + Norm'!AA23)</f>
        <v>Pass</v>
      </c>
      <c r="AS18">
        <f>IF($E18="","",'TSO500 worksheet'!$C$99)</f>
        <v>0</v>
      </c>
      <c r="AT18">
        <f>IF($E18="","",'TSO500 worksheet'!$C$100)</f>
        <v>0</v>
      </c>
      <c r="AU18">
        <f>IF($E18="","",'TSO500 worksheet'!$C$101)</f>
        <v>0</v>
      </c>
      <c r="AV18">
        <f>IF($E18="","",'TSO500 worksheet'!$C$102)</f>
        <v>0</v>
      </c>
    </row>
    <row r="19" spans="1:48" x14ac:dyDescent="0.25">
      <c r="A19" t="str">
        <f>IF($E19="","",'TSO500 Booking'!$C$3)</f>
        <v>2302738</v>
      </c>
      <c r="B19" s="52">
        <f>IF($E19="","",'TSO500 Booking'!$C$5)</f>
        <v>44974</v>
      </c>
      <c r="C19" t="str">
        <f>IF($E19="","",'TSO500 Booking'!$F$5)</f>
        <v>BA</v>
      </c>
      <c r="D19" t="str">
        <f>IF($E19="","",'TSO500 Booking'!E25)</f>
        <v>B2303943</v>
      </c>
      <c r="E19" t="str">
        <f>IF('TSO500 Booking'!J25="","",'TSO500 Booking'!J25)</f>
        <v>B2303943-003</v>
      </c>
      <c r="F19" t="str">
        <f>IF($E19="","",'TSO500 Booking'!H25)</f>
        <v>TSO500 RNA library prep</v>
      </c>
      <c r="G19">
        <f>IF($E19="","",'Samples Dilution + Norm'!E8)</f>
        <v>92.8</v>
      </c>
      <c r="H19">
        <f>IF($E19="","",'TSO500 worksheet'!$D$126)</f>
        <v>0</v>
      </c>
      <c r="I19" s="52">
        <f>IF($E19="","",'TSO500 worksheet'!$G$126)</f>
        <v>0</v>
      </c>
      <c r="J19" s="52">
        <f>IF($E19="","",'TSO500 worksheet'!$I$126)</f>
        <v>0</v>
      </c>
      <c r="K19">
        <f>IF($E19="","",'TSO500 worksheet'!$D$128)</f>
        <v>0</v>
      </c>
      <c r="L19" s="52">
        <f>IF($E19="","",'TSO500 worksheet'!$G$126)</f>
        <v>0</v>
      </c>
      <c r="M19" s="52">
        <f>IF($E19="","",'TSO500 worksheet'!$I$126)</f>
        <v>0</v>
      </c>
      <c r="N19">
        <f>IF($E19="","",'TSO500 worksheet'!$D$128)</f>
        <v>0</v>
      </c>
      <c r="O19" s="52">
        <f>IF($E19="","",'TSO500 worksheet'!$G$128)</f>
        <v>0</v>
      </c>
      <c r="P19" s="52">
        <f>IF($E19="","",'TSO500 worksheet'!$I$128)</f>
        <v>0</v>
      </c>
      <c r="Q19">
        <f>IF($E19="","",'TSO500 worksheet'!$D$130)</f>
        <v>0</v>
      </c>
      <c r="R19" s="52">
        <f>IF($E19="","",'TSO500 worksheet'!$G$130)</f>
        <v>0</v>
      </c>
      <c r="S19" s="52">
        <f>IF($E19="","",'TSO500 worksheet'!$I$130)</f>
        <v>0</v>
      </c>
      <c r="T19">
        <f>IF($E19="","",'TSO500 worksheet'!$D$132)</f>
        <v>0</v>
      </c>
      <c r="U19" s="52">
        <f>IF($E19="","",'TSO500 worksheet'!$G$132)</f>
        <v>0</v>
      </c>
      <c r="V19" s="52">
        <f>IF($E19="","",'TSO500 worksheet'!$I$132)</f>
        <v>0</v>
      </c>
      <c r="W19">
        <f>IF($E19="","",'TSO500 worksheet'!$D$134)</f>
        <v>0</v>
      </c>
      <c r="X19" s="52">
        <f>IF($E19="","",'TSO500 worksheet'!$G$134)</f>
        <v>0</v>
      </c>
      <c r="Y19" s="52">
        <f>IF($E19="","",'TSO500 worksheet'!$I$134)</f>
        <v>0</v>
      </c>
      <c r="Z19">
        <f>IF($E19="","",'TSO500 worksheet'!$D$136)</f>
        <v>0</v>
      </c>
      <c r="AA19" s="52">
        <f>IF($E19="","",'TSO500 worksheet'!$G$136)</f>
        <v>0</v>
      </c>
      <c r="AB19" s="52">
        <f>IF($E19="","",'TSO500 worksheet'!$I$136)</f>
        <v>0</v>
      </c>
      <c r="AC19">
        <f>IF($E19="","",'TSO500 worksheet'!$D$138)</f>
        <v>0</v>
      </c>
      <c r="AD19" s="52">
        <f>IF($E19="","",'TSO500 worksheet'!$G$138)</f>
        <v>0</v>
      </c>
      <c r="AE19" s="52">
        <f>IF($E19="","",'TSO500 worksheet'!$I$138)</f>
        <v>0</v>
      </c>
      <c r="AF19">
        <f>IF($E19="","",'TSO500 worksheet'!$D$140)</f>
        <v>0</v>
      </c>
      <c r="AG19" s="52">
        <f>IF($E19="","",'TSO500 worksheet'!$G$140)</f>
        <v>0</v>
      </c>
      <c r="AH19" s="52">
        <f>IF($E19="","",'TSO500 worksheet'!$I$140)</f>
        <v>0</v>
      </c>
      <c r="AI19">
        <f>IF($E19="","",'TSO500 worksheet'!$D$142)</f>
        <v>0</v>
      </c>
      <c r="AJ19" s="52">
        <f>IF($E19="","",'TSO500 worksheet'!$G$142)</f>
        <v>0</v>
      </c>
      <c r="AK19">
        <f>IF($E19="","",'TSO500 worksheet'!$D$143)</f>
        <v>0</v>
      </c>
      <c r="AL19" s="52">
        <f>IF($E19="","",'TSO500 worksheet'!$G$143)</f>
        <v>0</v>
      </c>
      <c r="AM19">
        <f>IF($E19="","",'TSO500 worksheet'!$D$144)</f>
        <v>0</v>
      </c>
      <c r="AN19" s="52">
        <f>IF($E19="","",'TSO500 worksheet'!$G$144)</f>
        <v>0</v>
      </c>
      <c r="AO19">
        <f>IF($E19="","",'Samples Dilution + Norm'!J8)</f>
        <v>0</v>
      </c>
      <c r="AP19">
        <f>IF($E19="","",'Samples Dilution + Norm'!M8)</f>
        <v>18.3</v>
      </c>
      <c r="AR19" t="str">
        <f>IF($E19="","",'Samples Dilution + Norm'!N8)</f>
        <v>Pass</v>
      </c>
      <c r="AS19">
        <f>IF($E19="","",'TSO500 worksheet'!$C$99)</f>
        <v>0</v>
      </c>
      <c r="AT19">
        <f>IF($E19="","",'TSO500 worksheet'!$C$100)</f>
        <v>0</v>
      </c>
      <c r="AU19">
        <f>IF($E19="","",'TSO500 worksheet'!$C$101)</f>
        <v>0</v>
      </c>
      <c r="AV19">
        <f>IF($E19="","",'TSO500 worksheet'!$C$102)</f>
        <v>0</v>
      </c>
    </row>
    <row r="20" spans="1:48" x14ac:dyDescent="0.25">
      <c r="A20" t="str">
        <f>IF($E20="","",'TSO500 Booking'!$C$3)</f>
        <v>2302738</v>
      </c>
      <c r="B20" s="52">
        <f>IF($E20="","",'TSO500 Booking'!$C$5)</f>
        <v>44974</v>
      </c>
      <c r="C20" t="str">
        <f>IF($E20="","",'TSO500 Booking'!$F$5)</f>
        <v>BA</v>
      </c>
      <c r="D20" t="str">
        <f>IF($E20="","",'TSO500 Booking'!E26)</f>
        <v>B2304017</v>
      </c>
      <c r="E20" t="str">
        <f>IF('TSO500 Booking'!J26="","",'TSO500 Booking'!J26)</f>
        <v>B2304017-005</v>
      </c>
      <c r="F20" t="str">
        <f>IF($E20="","",'TSO500 Booking'!H26)</f>
        <v>TSO500 RNA library prep</v>
      </c>
      <c r="G20">
        <f>IF($E20="","",'Samples Dilution + Norm'!E9)</f>
        <v>70.8</v>
      </c>
      <c r="H20">
        <f>IF($E20="","",'TSO500 worksheet'!$D$126)</f>
        <v>0</v>
      </c>
      <c r="I20" s="52">
        <f>IF($E20="","",'TSO500 worksheet'!$G$126)</f>
        <v>0</v>
      </c>
      <c r="J20" s="52">
        <f>IF($E20="","",'TSO500 worksheet'!$I$126)</f>
        <v>0</v>
      </c>
      <c r="K20">
        <f>IF($E20="","",'TSO500 worksheet'!$D$128)</f>
        <v>0</v>
      </c>
      <c r="L20" s="52">
        <f>IF($E20="","",'TSO500 worksheet'!$G$126)</f>
        <v>0</v>
      </c>
      <c r="M20" s="52">
        <f>IF($E20="","",'TSO500 worksheet'!$I$126)</f>
        <v>0</v>
      </c>
      <c r="N20">
        <f>IF($E20="","",'TSO500 worksheet'!$D$128)</f>
        <v>0</v>
      </c>
      <c r="O20" s="52">
        <f>IF($E20="","",'TSO500 worksheet'!$G$128)</f>
        <v>0</v>
      </c>
      <c r="P20" s="52">
        <f>IF($E20="","",'TSO500 worksheet'!$I$128)</f>
        <v>0</v>
      </c>
      <c r="Q20">
        <f>IF($E20="","",'TSO500 worksheet'!$D$130)</f>
        <v>0</v>
      </c>
      <c r="R20" s="52">
        <f>IF($E20="","",'TSO500 worksheet'!$G$130)</f>
        <v>0</v>
      </c>
      <c r="S20" s="52">
        <f>IF($E20="","",'TSO500 worksheet'!$I$130)</f>
        <v>0</v>
      </c>
      <c r="T20">
        <f>IF($E20="","",'TSO500 worksheet'!$D$132)</f>
        <v>0</v>
      </c>
      <c r="U20" s="52">
        <f>IF($E20="","",'TSO500 worksheet'!$G$132)</f>
        <v>0</v>
      </c>
      <c r="V20" s="52">
        <f>IF($E20="","",'TSO500 worksheet'!$I$132)</f>
        <v>0</v>
      </c>
      <c r="W20">
        <f>IF($E20="","",'TSO500 worksheet'!$D$134)</f>
        <v>0</v>
      </c>
      <c r="X20" s="52">
        <f>IF($E20="","",'TSO500 worksheet'!$G$134)</f>
        <v>0</v>
      </c>
      <c r="Y20" s="52">
        <f>IF($E20="","",'TSO500 worksheet'!$I$134)</f>
        <v>0</v>
      </c>
      <c r="Z20">
        <f>IF($E20="","",'TSO500 worksheet'!$D$136)</f>
        <v>0</v>
      </c>
      <c r="AA20" s="52">
        <f>IF($E20="","",'TSO500 worksheet'!$G$136)</f>
        <v>0</v>
      </c>
      <c r="AB20" s="52">
        <f>IF($E20="","",'TSO500 worksheet'!$I$136)</f>
        <v>0</v>
      </c>
      <c r="AC20">
        <f>IF($E20="","",'TSO500 worksheet'!$D$138)</f>
        <v>0</v>
      </c>
      <c r="AD20" s="52">
        <f>IF($E20="","",'TSO500 worksheet'!$G$138)</f>
        <v>0</v>
      </c>
      <c r="AE20" s="52">
        <f>IF($E20="","",'TSO500 worksheet'!$I$138)</f>
        <v>0</v>
      </c>
      <c r="AF20">
        <f>IF($E20="","",'TSO500 worksheet'!$D$140)</f>
        <v>0</v>
      </c>
      <c r="AG20" s="52">
        <f>IF($E20="","",'TSO500 worksheet'!$G$140)</f>
        <v>0</v>
      </c>
      <c r="AH20" s="52">
        <f>IF($E20="","",'TSO500 worksheet'!$I$140)</f>
        <v>0</v>
      </c>
      <c r="AI20">
        <f>IF($E20="","",'TSO500 worksheet'!$D$142)</f>
        <v>0</v>
      </c>
      <c r="AJ20" s="52">
        <f>IF($E20="","",'TSO500 worksheet'!$G$142)</f>
        <v>0</v>
      </c>
      <c r="AK20">
        <f>IF($E20="","",'TSO500 worksheet'!$D$143)</f>
        <v>0</v>
      </c>
      <c r="AL20" s="52">
        <f>IF($E20="","",'TSO500 worksheet'!$G$143)</f>
        <v>0</v>
      </c>
      <c r="AM20">
        <f>IF($E20="","",'TSO500 worksheet'!$D$144)</f>
        <v>0</v>
      </c>
      <c r="AN20" s="52">
        <f>IF($E20="","",'TSO500 worksheet'!$G$144)</f>
        <v>0</v>
      </c>
      <c r="AO20">
        <f>IF($E20="","",'Samples Dilution + Norm'!J9)</f>
        <v>0</v>
      </c>
      <c r="AP20">
        <f>IF($E20="","",'Samples Dilution + Norm'!M9)</f>
        <v>20.8</v>
      </c>
      <c r="AR20" t="str">
        <f>IF($E20="","",'Samples Dilution + Norm'!N9)</f>
        <v>Pass</v>
      </c>
      <c r="AS20">
        <f>IF($E20="","",'TSO500 worksheet'!$C$99)</f>
        <v>0</v>
      </c>
      <c r="AT20">
        <f>IF($E20="","",'TSO500 worksheet'!$C$100)</f>
        <v>0</v>
      </c>
      <c r="AU20">
        <f>IF($E20="","",'TSO500 worksheet'!$C$101)</f>
        <v>0</v>
      </c>
      <c r="AV20">
        <f>IF($E20="","",'TSO500 worksheet'!$C$102)</f>
        <v>0</v>
      </c>
    </row>
    <row r="21" spans="1:48" x14ac:dyDescent="0.25">
      <c r="A21" t="str">
        <f>IF($E21="","",'TSO500 Booking'!$C$3)</f>
        <v>2302738</v>
      </c>
      <c r="B21" s="52">
        <f>IF($E21="","",'TSO500 Booking'!$C$5)</f>
        <v>44974</v>
      </c>
      <c r="C21" t="str">
        <f>IF($E21="","",'TSO500 Booking'!$F$5)</f>
        <v>BA</v>
      </c>
      <c r="D21" t="str">
        <f>IF($E21="","",'TSO500 Booking'!E27)</f>
        <v>B2304023</v>
      </c>
      <c r="E21" t="str">
        <f>IF('TSO500 Booking'!J27="","",'TSO500 Booking'!J27)</f>
        <v>B2304023-002</v>
      </c>
      <c r="F21" t="str">
        <f>IF($E21="","",'TSO500 Booking'!H27)</f>
        <v>TSO500 RNA library prep</v>
      </c>
      <c r="G21">
        <f>IF($E21="","",'Samples Dilution + Norm'!E10)</f>
        <v>149</v>
      </c>
      <c r="H21">
        <f>IF($E21="","",'TSO500 worksheet'!$D$126)</f>
        <v>0</v>
      </c>
      <c r="I21" s="52">
        <f>IF($E21="","",'TSO500 worksheet'!$G$126)</f>
        <v>0</v>
      </c>
      <c r="J21" s="52">
        <f>IF($E21="","",'TSO500 worksheet'!$I$126)</f>
        <v>0</v>
      </c>
      <c r="K21">
        <f>IF($E21="","",'TSO500 worksheet'!$D$128)</f>
        <v>0</v>
      </c>
      <c r="L21" s="52">
        <f>IF($E21="","",'TSO500 worksheet'!$G$126)</f>
        <v>0</v>
      </c>
      <c r="M21" s="52">
        <f>IF($E21="","",'TSO500 worksheet'!$I$126)</f>
        <v>0</v>
      </c>
      <c r="N21">
        <f>IF($E21="","",'TSO500 worksheet'!$D$128)</f>
        <v>0</v>
      </c>
      <c r="O21" s="52">
        <f>IF($E21="","",'TSO500 worksheet'!$G$128)</f>
        <v>0</v>
      </c>
      <c r="P21" s="52">
        <f>IF($E21="","",'TSO500 worksheet'!$I$128)</f>
        <v>0</v>
      </c>
      <c r="Q21">
        <f>IF($E21="","",'TSO500 worksheet'!$D$130)</f>
        <v>0</v>
      </c>
      <c r="R21" s="52">
        <f>IF($E21="","",'TSO500 worksheet'!$G$130)</f>
        <v>0</v>
      </c>
      <c r="S21" s="52">
        <f>IF($E21="","",'TSO500 worksheet'!$I$130)</f>
        <v>0</v>
      </c>
      <c r="T21">
        <f>IF($E21="","",'TSO500 worksheet'!$D$132)</f>
        <v>0</v>
      </c>
      <c r="U21" s="52">
        <f>IF($E21="","",'TSO500 worksheet'!$G$132)</f>
        <v>0</v>
      </c>
      <c r="V21" s="52">
        <f>IF($E21="","",'TSO500 worksheet'!$I$132)</f>
        <v>0</v>
      </c>
      <c r="W21">
        <f>IF($E21="","",'TSO500 worksheet'!$D$134)</f>
        <v>0</v>
      </c>
      <c r="X21" s="52">
        <f>IF($E21="","",'TSO500 worksheet'!$G$134)</f>
        <v>0</v>
      </c>
      <c r="Y21" s="52">
        <f>IF($E21="","",'TSO500 worksheet'!$I$134)</f>
        <v>0</v>
      </c>
      <c r="Z21">
        <f>IF($E21="","",'TSO500 worksheet'!$D$136)</f>
        <v>0</v>
      </c>
      <c r="AA21" s="52">
        <f>IF($E21="","",'TSO500 worksheet'!$G$136)</f>
        <v>0</v>
      </c>
      <c r="AB21" s="52">
        <f>IF($E21="","",'TSO500 worksheet'!$I$136)</f>
        <v>0</v>
      </c>
      <c r="AC21">
        <f>IF($E21="","",'TSO500 worksheet'!$D$138)</f>
        <v>0</v>
      </c>
      <c r="AD21" s="52">
        <f>IF($E21="","",'TSO500 worksheet'!$G$138)</f>
        <v>0</v>
      </c>
      <c r="AE21" s="52">
        <f>IF($E21="","",'TSO500 worksheet'!$I$138)</f>
        <v>0</v>
      </c>
      <c r="AF21">
        <f>IF($E21="","",'TSO500 worksheet'!$D$140)</f>
        <v>0</v>
      </c>
      <c r="AG21" s="52">
        <f>IF($E21="","",'TSO500 worksheet'!$G$140)</f>
        <v>0</v>
      </c>
      <c r="AH21" s="52">
        <f>IF($E21="","",'TSO500 worksheet'!$I$140)</f>
        <v>0</v>
      </c>
      <c r="AI21">
        <f>IF($E21="","",'TSO500 worksheet'!$D$142)</f>
        <v>0</v>
      </c>
      <c r="AJ21" s="52">
        <f>IF($E21="","",'TSO500 worksheet'!$G$142)</f>
        <v>0</v>
      </c>
      <c r="AK21">
        <f>IF($E21="","",'TSO500 worksheet'!$D$143)</f>
        <v>0</v>
      </c>
      <c r="AL21" s="52">
        <f>IF($E21="","",'TSO500 worksheet'!$G$143)</f>
        <v>0</v>
      </c>
      <c r="AM21">
        <f>IF($E21="","",'TSO500 worksheet'!$D$144)</f>
        <v>0</v>
      </c>
      <c r="AN21" s="52">
        <f>IF($E21="","",'TSO500 worksheet'!$G$144)</f>
        <v>0</v>
      </c>
      <c r="AO21">
        <f>IF($E21="","",'Samples Dilution + Norm'!J10)</f>
        <v>0</v>
      </c>
      <c r="AP21">
        <f>IF($E21="","",'Samples Dilution + Norm'!M10)</f>
        <v>24</v>
      </c>
      <c r="AR21" t="str">
        <f>IF($E21="","",'Samples Dilution + Norm'!N10)</f>
        <v>Pass</v>
      </c>
      <c r="AS21">
        <f>IF($E21="","",'TSO500 worksheet'!$C$99)</f>
        <v>0</v>
      </c>
      <c r="AT21">
        <f>IF($E21="","",'TSO500 worksheet'!$C$100)</f>
        <v>0</v>
      </c>
      <c r="AU21">
        <f>IF($E21="","",'TSO500 worksheet'!$C$101)</f>
        <v>0</v>
      </c>
      <c r="AV21">
        <f>IF($E21="","",'TSO500 worksheet'!$C$102)</f>
        <v>0</v>
      </c>
    </row>
    <row r="22" spans="1:48" x14ac:dyDescent="0.25">
      <c r="A22" t="str">
        <f>IF($E22="","",'TSO500 Booking'!$C$3)</f>
        <v>2302738</v>
      </c>
      <c r="B22" s="52">
        <f>IF($E22="","",'TSO500 Booking'!$C$5)</f>
        <v>44974</v>
      </c>
      <c r="C22" t="str">
        <f>IF($E22="","",'TSO500 Booking'!$F$5)</f>
        <v>BA</v>
      </c>
      <c r="D22" t="str">
        <f>IF($E22="","",'TSO500 Booking'!E28)</f>
        <v>B2304024</v>
      </c>
      <c r="E22" t="str">
        <f>IF('TSO500 Booking'!J28="","",'TSO500 Booking'!J28)</f>
        <v>B2304024-002</v>
      </c>
      <c r="F22" t="str">
        <f>IF($E22="","",'TSO500 Booking'!H28)</f>
        <v>TSO500 RNA library prep</v>
      </c>
      <c r="G22">
        <f>IF($E22="","",'Samples Dilution + Norm'!E11)</f>
        <v>144</v>
      </c>
      <c r="H22">
        <f>IF($E22="","",'TSO500 worksheet'!$D$126)</f>
        <v>0</v>
      </c>
      <c r="I22" s="52">
        <f>IF($E22="","",'TSO500 worksheet'!$G$126)</f>
        <v>0</v>
      </c>
      <c r="J22" s="52">
        <f>IF($E22="","",'TSO500 worksheet'!$I$126)</f>
        <v>0</v>
      </c>
      <c r="K22">
        <f>IF($E22="","",'TSO500 worksheet'!$D$128)</f>
        <v>0</v>
      </c>
      <c r="L22" s="52">
        <f>IF($E22="","",'TSO500 worksheet'!$G$126)</f>
        <v>0</v>
      </c>
      <c r="M22" s="52">
        <f>IF($E22="","",'TSO500 worksheet'!$I$126)</f>
        <v>0</v>
      </c>
      <c r="N22">
        <f>IF($E22="","",'TSO500 worksheet'!$D$128)</f>
        <v>0</v>
      </c>
      <c r="O22" s="52">
        <f>IF($E22="","",'TSO500 worksheet'!$G$128)</f>
        <v>0</v>
      </c>
      <c r="P22" s="52">
        <f>IF($E22="","",'TSO500 worksheet'!$I$128)</f>
        <v>0</v>
      </c>
      <c r="Q22">
        <f>IF($E22="","",'TSO500 worksheet'!$D$130)</f>
        <v>0</v>
      </c>
      <c r="R22" s="52">
        <f>IF($E22="","",'TSO500 worksheet'!$G$130)</f>
        <v>0</v>
      </c>
      <c r="S22" s="52">
        <f>IF($E22="","",'TSO500 worksheet'!$I$130)</f>
        <v>0</v>
      </c>
      <c r="T22">
        <f>IF($E22="","",'TSO500 worksheet'!$D$132)</f>
        <v>0</v>
      </c>
      <c r="U22" s="52">
        <f>IF($E22="","",'TSO500 worksheet'!$G$132)</f>
        <v>0</v>
      </c>
      <c r="V22" s="52">
        <f>IF($E22="","",'TSO500 worksheet'!$I$132)</f>
        <v>0</v>
      </c>
      <c r="W22">
        <f>IF($E22="","",'TSO500 worksheet'!$D$134)</f>
        <v>0</v>
      </c>
      <c r="X22" s="52">
        <f>IF($E22="","",'TSO500 worksheet'!$G$134)</f>
        <v>0</v>
      </c>
      <c r="Y22" s="52">
        <f>IF($E22="","",'TSO500 worksheet'!$I$134)</f>
        <v>0</v>
      </c>
      <c r="Z22">
        <f>IF($E22="","",'TSO500 worksheet'!$D$136)</f>
        <v>0</v>
      </c>
      <c r="AA22" s="52">
        <f>IF($E22="","",'TSO500 worksheet'!$G$136)</f>
        <v>0</v>
      </c>
      <c r="AB22" s="52">
        <f>IF($E22="","",'TSO500 worksheet'!$I$136)</f>
        <v>0</v>
      </c>
      <c r="AC22">
        <f>IF($E22="","",'TSO500 worksheet'!$D$138)</f>
        <v>0</v>
      </c>
      <c r="AD22" s="52">
        <f>IF($E22="","",'TSO500 worksheet'!$G$138)</f>
        <v>0</v>
      </c>
      <c r="AE22" s="52">
        <f>IF($E22="","",'TSO500 worksheet'!$I$138)</f>
        <v>0</v>
      </c>
      <c r="AF22">
        <f>IF($E22="","",'TSO500 worksheet'!$D$140)</f>
        <v>0</v>
      </c>
      <c r="AG22" s="52">
        <f>IF($E22="","",'TSO500 worksheet'!$G$140)</f>
        <v>0</v>
      </c>
      <c r="AH22" s="52">
        <f>IF($E22="","",'TSO500 worksheet'!$I$140)</f>
        <v>0</v>
      </c>
      <c r="AI22">
        <f>IF($E22="","",'TSO500 worksheet'!$D$142)</f>
        <v>0</v>
      </c>
      <c r="AJ22" s="52">
        <f>IF($E22="","",'TSO500 worksheet'!$G$142)</f>
        <v>0</v>
      </c>
      <c r="AK22">
        <f>IF($E22="","",'TSO500 worksheet'!$D$143)</f>
        <v>0</v>
      </c>
      <c r="AL22" s="52">
        <f>IF($E22="","",'TSO500 worksheet'!$G$143)</f>
        <v>0</v>
      </c>
      <c r="AM22">
        <f>IF($E22="","",'TSO500 worksheet'!$D$144)</f>
        <v>0</v>
      </c>
      <c r="AN22" s="52">
        <f>IF($E22="","",'TSO500 worksheet'!$G$144)</f>
        <v>0</v>
      </c>
      <c r="AO22">
        <f>IF($E22="","",'Samples Dilution + Norm'!J11)</f>
        <v>0</v>
      </c>
      <c r="AP22">
        <f>IF($E22="","",'Samples Dilution + Norm'!M11)</f>
        <v>23.2</v>
      </c>
      <c r="AR22" t="str">
        <f>IF($E22="","",'Samples Dilution + Norm'!N11)</f>
        <v>Pass</v>
      </c>
      <c r="AS22">
        <f>IF($E22="","",'TSO500 worksheet'!$C$99)</f>
        <v>0</v>
      </c>
      <c r="AT22">
        <f>IF($E22="","",'TSO500 worksheet'!$C$100)</f>
        <v>0</v>
      </c>
      <c r="AU22">
        <f>IF($E22="","",'TSO500 worksheet'!$C$101)</f>
        <v>0</v>
      </c>
      <c r="AV22">
        <f>IF($E22="","",'TSO500 worksheet'!$C$102)</f>
        <v>0</v>
      </c>
    </row>
    <row r="23" spans="1:48" x14ac:dyDescent="0.25">
      <c r="A23" t="str">
        <f>IF($E23="","",'TSO500 Booking'!$C$3)</f>
        <v>2302738</v>
      </c>
      <c r="B23" s="52">
        <f>IF($E23="","",'TSO500 Booking'!$C$5)</f>
        <v>44974</v>
      </c>
      <c r="C23" t="str">
        <f>IF($E23="","",'TSO500 Booking'!$F$5)</f>
        <v>BA</v>
      </c>
      <c r="D23" t="str">
        <f>IF($E23="","",'TSO500 Booking'!E29)</f>
        <v>B2304025</v>
      </c>
      <c r="E23" t="str">
        <f>IF('TSO500 Booking'!J29="","",'TSO500 Booking'!J29)</f>
        <v>B2304025-002</v>
      </c>
      <c r="F23" t="str">
        <f>IF($E23="","",'TSO500 Booking'!H29)</f>
        <v>TSO500 RNA library prep</v>
      </c>
      <c r="G23">
        <f>IF($E23="","",'Samples Dilution + Norm'!E12)</f>
        <v>132</v>
      </c>
      <c r="H23">
        <f>IF($E23="","",'TSO500 worksheet'!$D$126)</f>
        <v>0</v>
      </c>
      <c r="I23" s="52">
        <f>IF($E23="","",'TSO500 worksheet'!$G$126)</f>
        <v>0</v>
      </c>
      <c r="J23" s="52">
        <f>IF($E23="","",'TSO500 worksheet'!$I$126)</f>
        <v>0</v>
      </c>
      <c r="K23">
        <f>IF($E23="","",'TSO500 worksheet'!$D$128)</f>
        <v>0</v>
      </c>
      <c r="L23" s="52">
        <f>IF($E23="","",'TSO500 worksheet'!$G$126)</f>
        <v>0</v>
      </c>
      <c r="M23" s="52">
        <f>IF($E23="","",'TSO500 worksheet'!$I$126)</f>
        <v>0</v>
      </c>
      <c r="N23">
        <f>IF($E23="","",'TSO500 worksheet'!$D$128)</f>
        <v>0</v>
      </c>
      <c r="O23" s="52">
        <f>IF($E23="","",'TSO500 worksheet'!$G$128)</f>
        <v>0</v>
      </c>
      <c r="P23" s="52">
        <f>IF($E23="","",'TSO500 worksheet'!$I$128)</f>
        <v>0</v>
      </c>
      <c r="Q23">
        <f>IF($E23="","",'TSO500 worksheet'!$D$130)</f>
        <v>0</v>
      </c>
      <c r="R23" s="52">
        <f>IF($E23="","",'TSO500 worksheet'!$G$130)</f>
        <v>0</v>
      </c>
      <c r="S23" s="52">
        <f>IF($E23="","",'TSO500 worksheet'!$I$130)</f>
        <v>0</v>
      </c>
      <c r="T23">
        <f>IF($E23="","",'TSO500 worksheet'!$D$132)</f>
        <v>0</v>
      </c>
      <c r="U23" s="52">
        <f>IF($E23="","",'TSO500 worksheet'!$G$132)</f>
        <v>0</v>
      </c>
      <c r="V23" s="52">
        <f>IF($E23="","",'TSO500 worksheet'!$I$132)</f>
        <v>0</v>
      </c>
      <c r="W23">
        <f>IF($E23="","",'TSO500 worksheet'!$D$134)</f>
        <v>0</v>
      </c>
      <c r="X23" s="52">
        <f>IF($E23="","",'TSO500 worksheet'!$G$134)</f>
        <v>0</v>
      </c>
      <c r="Y23" s="52">
        <f>IF($E23="","",'TSO500 worksheet'!$I$134)</f>
        <v>0</v>
      </c>
      <c r="Z23">
        <f>IF($E23="","",'TSO500 worksheet'!$D$136)</f>
        <v>0</v>
      </c>
      <c r="AA23" s="52">
        <f>IF($E23="","",'TSO500 worksheet'!$G$136)</f>
        <v>0</v>
      </c>
      <c r="AB23" s="52">
        <f>IF($E23="","",'TSO500 worksheet'!$I$136)</f>
        <v>0</v>
      </c>
      <c r="AC23">
        <f>IF($E23="","",'TSO500 worksheet'!$D$138)</f>
        <v>0</v>
      </c>
      <c r="AD23" s="52">
        <f>IF($E23="","",'TSO500 worksheet'!$G$138)</f>
        <v>0</v>
      </c>
      <c r="AE23" s="52">
        <f>IF($E23="","",'TSO500 worksheet'!$I$138)</f>
        <v>0</v>
      </c>
      <c r="AF23">
        <f>IF($E23="","",'TSO500 worksheet'!$D$140)</f>
        <v>0</v>
      </c>
      <c r="AG23" s="52">
        <f>IF($E23="","",'TSO500 worksheet'!$G$140)</f>
        <v>0</v>
      </c>
      <c r="AH23" s="52">
        <f>IF($E23="","",'TSO500 worksheet'!$I$140)</f>
        <v>0</v>
      </c>
      <c r="AI23">
        <f>IF($E23="","",'TSO500 worksheet'!$D$142)</f>
        <v>0</v>
      </c>
      <c r="AJ23" s="52">
        <f>IF($E23="","",'TSO500 worksheet'!$G$142)</f>
        <v>0</v>
      </c>
      <c r="AK23">
        <f>IF($E23="","",'TSO500 worksheet'!$D$143)</f>
        <v>0</v>
      </c>
      <c r="AL23" s="52">
        <f>IF($E23="","",'TSO500 worksheet'!$G$143)</f>
        <v>0</v>
      </c>
      <c r="AM23">
        <f>IF($E23="","",'TSO500 worksheet'!$D$144)</f>
        <v>0</v>
      </c>
      <c r="AN23" s="52">
        <f>IF($E23="","",'TSO500 worksheet'!$G$144)</f>
        <v>0</v>
      </c>
      <c r="AO23">
        <f>IF($E23="","",'Samples Dilution + Norm'!J12)</f>
        <v>0</v>
      </c>
      <c r="AP23">
        <f>IF($E23="","",'Samples Dilution + Norm'!M12)</f>
        <v>22</v>
      </c>
      <c r="AR23" t="str">
        <f>IF($E23="","",'Samples Dilution + Norm'!N12)</f>
        <v>Pass</v>
      </c>
      <c r="AS23">
        <f>IF($E23="","",'TSO500 worksheet'!$C$99)</f>
        <v>0</v>
      </c>
      <c r="AT23">
        <f>IF($E23="","",'TSO500 worksheet'!$C$100)</f>
        <v>0</v>
      </c>
      <c r="AU23">
        <f>IF($E23="","",'TSO500 worksheet'!$C$101)</f>
        <v>0</v>
      </c>
      <c r="AV23">
        <f>IF($E23="","",'TSO500 worksheet'!$C$102)</f>
        <v>0</v>
      </c>
    </row>
    <row r="24" spans="1:48" x14ac:dyDescent="0.25">
      <c r="A24" t="str">
        <f>IF($E24="","",'TSO500 Booking'!$C$3)</f>
        <v>2302738</v>
      </c>
      <c r="B24" s="52">
        <f>IF($E24="","",'TSO500 Booking'!$C$5)</f>
        <v>44974</v>
      </c>
      <c r="C24" t="str">
        <f>IF($E24="","",'TSO500 Booking'!$F$5)</f>
        <v>BA</v>
      </c>
      <c r="D24" t="str">
        <f>IF($E24="","",'TSO500 Booking'!E30)</f>
        <v>B2304027</v>
      </c>
      <c r="E24" t="str">
        <f>IF('TSO500 Booking'!J30="","",'TSO500 Booking'!J30)</f>
        <v>B2304027-002</v>
      </c>
      <c r="F24" t="str">
        <f>IF($E24="","",'TSO500 Booking'!H30)</f>
        <v>TSO500 RNA library prep</v>
      </c>
      <c r="G24">
        <f>IF($E24="","",'Samples Dilution + Norm'!E13)</f>
        <v>65.599999999999994</v>
      </c>
      <c r="H24">
        <f>IF($E24="","",'TSO500 worksheet'!$D$126)</f>
        <v>0</v>
      </c>
      <c r="I24" s="52">
        <f>IF($E24="","",'TSO500 worksheet'!$G$126)</f>
        <v>0</v>
      </c>
      <c r="J24" s="52">
        <f>IF($E24="","",'TSO500 worksheet'!$I$126)</f>
        <v>0</v>
      </c>
      <c r="K24">
        <f>IF($E24="","",'TSO500 worksheet'!$D$128)</f>
        <v>0</v>
      </c>
      <c r="L24" s="52">
        <f>IF($E24="","",'TSO500 worksheet'!$G$126)</f>
        <v>0</v>
      </c>
      <c r="M24" s="52">
        <f>IF($E24="","",'TSO500 worksheet'!$I$126)</f>
        <v>0</v>
      </c>
      <c r="N24">
        <f>IF($E24="","",'TSO500 worksheet'!$D$128)</f>
        <v>0</v>
      </c>
      <c r="O24" s="52">
        <f>IF($E24="","",'TSO500 worksheet'!$G$128)</f>
        <v>0</v>
      </c>
      <c r="P24" s="52">
        <f>IF($E24="","",'TSO500 worksheet'!$I$128)</f>
        <v>0</v>
      </c>
      <c r="Q24">
        <f>IF($E24="","",'TSO500 worksheet'!$D$130)</f>
        <v>0</v>
      </c>
      <c r="R24" s="52">
        <f>IF($E24="","",'TSO500 worksheet'!$G$130)</f>
        <v>0</v>
      </c>
      <c r="S24" s="52">
        <f>IF($E24="","",'TSO500 worksheet'!$I$130)</f>
        <v>0</v>
      </c>
      <c r="T24">
        <f>IF($E24="","",'TSO500 worksheet'!$D$132)</f>
        <v>0</v>
      </c>
      <c r="U24" s="52">
        <f>IF($E24="","",'TSO500 worksheet'!$G$132)</f>
        <v>0</v>
      </c>
      <c r="V24" s="52">
        <f>IF($E24="","",'TSO500 worksheet'!$I$132)</f>
        <v>0</v>
      </c>
      <c r="W24">
        <f>IF($E24="","",'TSO500 worksheet'!$D$134)</f>
        <v>0</v>
      </c>
      <c r="X24" s="52">
        <f>IF($E24="","",'TSO500 worksheet'!$G$134)</f>
        <v>0</v>
      </c>
      <c r="Y24" s="52">
        <f>IF($E24="","",'TSO500 worksheet'!$I$134)</f>
        <v>0</v>
      </c>
      <c r="Z24">
        <f>IF($E24="","",'TSO500 worksheet'!$D$136)</f>
        <v>0</v>
      </c>
      <c r="AA24" s="52">
        <f>IF($E24="","",'TSO500 worksheet'!$G$136)</f>
        <v>0</v>
      </c>
      <c r="AB24" s="52">
        <f>IF($E24="","",'TSO500 worksheet'!$I$136)</f>
        <v>0</v>
      </c>
      <c r="AC24">
        <f>IF($E24="","",'TSO500 worksheet'!$D$138)</f>
        <v>0</v>
      </c>
      <c r="AD24" s="52">
        <f>IF($E24="","",'TSO500 worksheet'!$G$138)</f>
        <v>0</v>
      </c>
      <c r="AE24" s="52">
        <f>IF($E24="","",'TSO500 worksheet'!$I$138)</f>
        <v>0</v>
      </c>
      <c r="AF24">
        <f>IF($E24="","",'TSO500 worksheet'!$D$140)</f>
        <v>0</v>
      </c>
      <c r="AG24" s="52">
        <f>IF($E24="","",'TSO500 worksheet'!$G$140)</f>
        <v>0</v>
      </c>
      <c r="AH24" s="52">
        <f>IF($E24="","",'TSO500 worksheet'!$I$140)</f>
        <v>0</v>
      </c>
      <c r="AI24">
        <f>IF($E24="","",'TSO500 worksheet'!$D$142)</f>
        <v>0</v>
      </c>
      <c r="AJ24" s="52">
        <f>IF($E24="","",'TSO500 worksheet'!$G$142)</f>
        <v>0</v>
      </c>
      <c r="AK24">
        <f>IF($E24="","",'TSO500 worksheet'!$D$143)</f>
        <v>0</v>
      </c>
      <c r="AL24" s="52">
        <f>IF($E24="","",'TSO500 worksheet'!$G$143)</f>
        <v>0</v>
      </c>
      <c r="AM24">
        <f>IF($E24="","",'TSO500 worksheet'!$D$144)</f>
        <v>0</v>
      </c>
      <c r="AN24" s="52">
        <f>IF($E24="","",'TSO500 worksheet'!$G$144)</f>
        <v>0</v>
      </c>
      <c r="AO24">
        <f>IF($E24="","",'Samples Dilution + Norm'!J13)</f>
        <v>0</v>
      </c>
      <c r="AP24">
        <f>IF($E24="","",'Samples Dilution + Norm'!M13)</f>
        <v>31</v>
      </c>
      <c r="AR24" t="str">
        <f>IF($E24="","",'Samples Dilution + Norm'!N13)</f>
        <v>Pass</v>
      </c>
      <c r="AS24">
        <f>IF($E24="","",'TSO500 worksheet'!$C$99)</f>
        <v>0</v>
      </c>
      <c r="AT24">
        <f>IF($E24="","",'TSO500 worksheet'!$C$100)</f>
        <v>0</v>
      </c>
      <c r="AU24">
        <f>IF($E24="","",'TSO500 worksheet'!$C$101)</f>
        <v>0</v>
      </c>
      <c r="AV24">
        <f>IF($E24="","",'TSO500 worksheet'!$C$102)</f>
        <v>0</v>
      </c>
    </row>
    <row r="25" spans="1:48" x14ac:dyDescent="0.25">
      <c r="A25" t="str">
        <f>IF($E25="","",'TSO500 Booking'!$C$3)</f>
        <v>2302738</v>
      </c>
      <c r="B25" s="52">
        <f>IF($E25="","",'TSO500 Booking'!$C$5)</f>
        <v>44974</v>
      </c>
      <c r="C25" t="str">
        <f>IF($E25="","",'TSO500 Booking'!$F$5)</f>
        <v>BA</v>
      </c>
      <c r="D25" t="str">
        <f>IF($E25="","",'TSO500 Booking'!E31)</f>
        <v>B2304031</v>
      </c>
      <c r="E25" t="str">
        <f>IF('TSO500 Booking'!J31="","",'TSO500 Booking'!J31)</f>
        <v>B2304031-005</v>
      </c>
      <c r="F25" t="str">
        <f>IF($E25="","",'TSO500 Booking'!H31)</f>
        <v>TSO500 RNA library prep</v>
      </c>
      <c r="G25">
        <f>IF($E25="","",'Samples Dilution + Norm'!E14)</f>
        <v>125</v>
      </c>
      <c r="H25">
        <f>IF($E25="","",'TSO500 worksheet'!$D$126)</f>
        <v>0</v>
      </c>
      <c r="I25" s="52">
        <f>IF($E25="","",'TSO500 worksheet'!$G$126)</f>
        <v>0</v>
      </c>
      <c r="J25" s="52">
        <f>IF($E25="","",'TSO500 worksheet'!$I$126)</f>
        <v>0</v>
      </c>
      <c r="K25">
        <f>IF($E25="","",'TSO500 worksheet'!$D$128)</f>
        <v>0</v>
      </c>
      <c r="L25" s="52">
        <f>IF($E25="","",'TSO500 worksheet'!$G$126)</f>
        <v>0</v>
      </c>
      <c r="M25" s="52">
        <f>IF($E25="","",'TSO500 worksheet'!$I$126)</f>
        <v>0</v>
      </c>
      <c r="N25">
        <f>IF($E25="","",'TSO500 worksheet'!$D$128)</f>
        <v>0</v>
      </c>
      <c r="O25" s="52">
        <f>IF($E25="","",'TSO500 worksheet'!$G$128)</f>
        <v>0</v>
      </c>
      <c r="P25" s="52">
        <f>IF($E25="","",'TSO500 worksheet'!$I$128)</f>
        <v>0</v>
      </c>
      <c r="Q25">
        <f>IF($E25="","",'TSO500 worksheet'!$D$130)</f>
        <v>0</v>
      </c>
      <c r="R25" s="52">
        <f>IF($E25="","",'TSO500 worksheet'!$G$130)</f>
        <v>0</v>
      </c>
      <c r="S25" s="52">
        <f>IF($E25="","",'TSO500 worksheet'!$I$130)</f>
        <v>0</v>
      </c>
      <c r="T25">
        <f>IF($E25="","",'TSO500 worksheet'!$D$132)</f>
        <v>0</v>
      </c>
      <c r="U25" s="52">
        <f>IF($E25="","",'TSO500 worksheet'!$G$132)</f>
        <v>0</v>
      </c>
      <c r="V25" s="52">
        <f>IF($E25="","",'TSO500 worksheet'!$I$132)</f>
        <v>0</v>
      </c>
      <c r="W25">
        <f>IF($E25="","",'TSO500 worksheet'!$D$134)</f>
        <v>0</v>
      </c>
      <c r="X25" s="52">
        <f>IF($E25="","",'TSO500 worksheet'!$G$134)</f>
        <v>0</v>
      </c>
      <c r="Y25" s="52">
        <f>IF($E25="","",'TSO500 worksheet'!$I$134)</f>
        <v>0</v>
      </c>
      <c r="Z25">
        <f>IF($E25="","",'TSO500 worksheet'!$D$136)</f>
        <v>0</v>
      </c>
      <c r="AA25" s="52">
        <f>IF($E25="","",'TSO500 worksheet'!$G$136)</f>
        <v>0</v>
      </c>
      <c r="AB25" s="52">
        <f>IF($E25="","",'TSO500 worksheet'!$I$136)</f>
        <v>0</v>
      </c>
      <c r="AC25">
        <f>IF($E25="","",'TSO500 worksheet'!$D$138)</f>
        <v>0</v>
      </c>
      <c r="AD25" s="52">
        <f>IF($E25="","",'TSO500 worksheet'!$G$138)</f>
        <v>0</v>
      </c>
      <c r="AE25" s="52">
        <f>IF($E25="","",'TSO500 worksheet'!$I$138)</f>
        <v>0</v>
      </c>
      <c r="AF25">
        <f>IF($E25="","",'TSO500 worksheet'!$D$140)</f>
        <v>0</v>
      </c>
      <c r="AG25" s="52">
        <f>IF($E25="","",'TSO500 worksheet'!$G$140)</f>
        <v>0</v>
      </c>
      <c r="AH25" s="52">
        <f>IF($E25="","",'TSO500 worksheet'!$I$140)</f>
        <v>0</v>
      </c>
      <c r="AI25">
        <f>IF($E25="","",'TSO500 worksheet'!$D$142)</f>
        <v>0</v>
      </c>
      <c r="AJ25" s="52">
        <f>IF($E25="","",'TSO500 worksheet'!$G$142)</f>
        <v>0</v>
      </c>
      <c r="AK25">
        <f>IF($E25="","",'TSO500 worksheet'!$D$143)</f>
        <v>0</v>
      </c>
      <c r="AL25" s="52">
        <f>IF($E25="","",'TSO500 worksheet'!$G$143)</f>
        <v>0</v>
      </c>
      <c r="AM25">
        <f>IF($E25="","",'TSO500 worksheet'!$D$144)</f>
        <v>0</v>
      </c>
      <c r="AN25" s="52">
        <f>IF($E25="","",'TSO500 worksheet'!$G$144)</f>
        <v>0</v>
      </c>
      <c r="AO25">
        <f>IF($E25="","",'Samples Dilution + Norm'!J14)</f>
        <v>0</v>
      </c>
      <c r="AP25">
        <f>IF($E25="","",'Samples Dilution + Norm'!M14)</f>
        <v>23</v>
      </c>
      <c r="AR25" t="str">
        <f>IF($E25="","",'Samples Dilution + Norm'!N14)</f>
        <v>Pass</v>
      </c>
      <c r="AS25">
        <f>IF($E25="","",'TSO500 worksheet'!$C$99)</f>
        <v>0</v>
      </c>
      <c r="AT25">
        <f>IF($E25="","",'TSO500 worksheet'!$C$100)</f>
        <v>0</v>
      </c>
      <c r="AU25">
        <f>IF($E25="","",'TSO500 worksheet'!$C$101)</f>
        <v>0</v>
      </c>
      <c r="AV25">
        <f>IF($E25="","",'TSO500 worksheet'!$C$102)</f>
        <v>0</v>
      </c>
    </row>
    <row r="26" spans="1:48" x14ac:dyDescent="0.25">
      <c r="A26" t="str">
        <f>IF($E26="","",'TSO500 Booking'!$C$3)</f>
        <v>2302738</v>
      </c>
      <c r="B26" s="52">
        <f>IF($E26="","",'TSO500 Booking'!$C$5)</f>
        <v>44974</v>
      </c>
      <c r="C26" t="str">
        <f>IF($E26="","",'TSO500 Booking'!$F$5)</f>
        <v>BA</v>
      </c>
      <c r="D26" t="str">
        <f>IF($E26="","",'TSO500 Booking'!E32)</f>
        <v>B2304065</v>
      </c>
      <c r="E26" t="str">
        <f>IF('TSO500 Booking'!J32="","",'TSO500 Booking'!J32)</f>
        <v>B2304065-002</v>
      </c>
      <c r="F26" t="str">
        <f>IF($E26="","",'TSO500 Booking'!H32)</f>
        <v>TSO500 RNA library prep</v>
      </c>
      <c r="G26">
        <f>IF($E26="","",'Samples Dilution + Norm'!E15)</f>
        <v>122</v>
      </c>
      <c r="H26">
        <f>IF($E26="","",'TSO500 worksheet'!$D$126)</f>
        <v>0</v>
      </c>
      <c r="I26" s="52">
        <f>IF($E26="","",'TSO500 worksheet'!$G$126)</f>
        <v>0</v>
      </c>
      <c r="J26" s="52">
        <f>IF($E26="","",'TSO500 worksheet'!$I$126)</f>
        <v>0</v>
      </c>
      <c r="K26">
        <f>IF($E26="","",'TSO500 worksheet'!$D$128)</f>
        <v>0</v>
      </c>
      <c r="L26" s="52">
        <f>IF($E26="","",'TSO500 worksheet'!$G$126)</f>
        <v>0</v>
      </c>
      <c r="M26" s="52">
        <f>IF($E26="","",'TSO500 worksheet'!$I$126)</f>
        <v>0</v>
      </c>
      <c r="N26">
        <f>IF($E26="","",'TSO500 worksheet'!$D$128)</f>
        <v>0</v>
      </c>
      <c r="O26" s="52">
        <f>IF($E26="","",'TSO500 worksheet'!$G$128)</f>
        <v>0</v>
      </c>
      <c r="P26" s="52">
        <f>IF($E26="","",'TSO500 worksheet'!$I$128)</f>
        <v>0</v>
      </c>
      <c r="Q26">
        <f>IF($E26="","",'TSO500 worksheet'!$D$130)</f>
        <v>0</v>
      </c>
      <c r="R26" s="52">
        <f>IF($E26="","",'TSO500 worksheet'!$G$130)</f>
        <v>0</v>
      </c>
      <c r="S26" s="52">
        <f>IF($E26="","",'TSO500 worksheet'!$I$130)</f>
        <v>0</v>
      </c>
      <c r="T26">
        <f>IF($E26="","",'TSO500 worksheet'!$D$132)</f>
        <v>0</v>
      </c>
      <c r="U26" s="52">
        <f>IF($E26="","",'TSO500 worksheet'!$G$132)</f>
        <v>0</v>
      </c>
      <c r="V26" s="52">
        <f>IF($E26="","",'TSO500 worksheet'!$I$132)</f>
        <v>0</v>
      </c>
      <c r="W26">
        <f>IF($E26="","",'TSO500 worksheet'!$D$134)</f>
        <v>0</v>
      </c>
      <c r="X26" s="52">
        <f>IF($E26="","",'TSO500 worksheet'!$G$134)</f>
        <v>0</v>
      </c>
      <c r="Y26" s="52">
        <f>IF($E26="","",'TSO500 worksheet'!$I$134)</f>
        <v>0</v>
      </c>
      <c r="Z26">
        <f>IF($E26="","",'TSO500 worksheet'!$D$136)</f>
        <v>0</v>
      </c>
      <c r="AA26" s="52">
        <f>IF($E26="","",'TSO500 worksheet'!$G$136)</f>
        <v>0</v>
      </c>
      <c r="AB26" s="52">
        <f>IF($E26="","",'TSO500 worksheet'!$I$136)</f>
        <v>0</v>
      </c>
      <c r="AC26">
        <f>IF($E26="","",'TSO500 worksheet'!$D$138)</f>
        <v>0</v>
      </c>
      <c r="AD26" s="52">
        <f>IF($E26="","",'TSO500 worksheet'!$G$138)</f>
        <v>0</v>
      </c>
      <c r="AE26" s="52">
        <f>IF($E26="","",'TSO500 worksheet'!$I$138)</f>
        <v>0</v>
      </c>
      <c r="AF26">
        <f>IF($E26="","",'TSO500 worksheet'!$D$140)</f>
        <v>0</v>
      </c>
      <c r="AG26" s="52">
        <f>IF($E26="","",'TSO500 worksheet'!$G$140)</f>
        <v>0</v>
      </c>
      <c r="AH26" s="52">
        <f>IF($E26="","",'TSO500 worksheet'!$I$140)</f>
        <v>0</v>
      </c>
      <c r="AI26">
        <f>IF($E26="","",'TSO500 worksheet'!$D$142)</f>
        <v>0</v>
      </c>
      <c r="AJ26" s="52">
        <f>IF($E26="","",'TSO500 worksheet'!$G$142)</f>
        <v>0</v>
      </c>
      <c r="AK26">
        <f>IF($E26="","",'TSO500 worksheet'!$D$143)</f>
        <v>0</v>
      </c>
      <c r="AL26" s="52">
        <f>IF($E26="","",'TSO500 worksheet'!$G$143)</f>
        <v>0</v>
      </c>
      <c r="AM26">
        <f>IF($E26="","",'TSO500 worksheet'!$D$144)</f>
        <v>0</v>
      </c>
      <c r="AN26" s="52">
        <f>IF($E26="","",'TSO500 worksheet'!$G$144)</f>
        <v>0</v>
      </c>
      <c r="AO26">
        <f>IF($E26="","",'Samples Dilution + Norm'!J15)</f>
        <v>0</v>
      </c>
      <c r="AP26">
        <f>IF($E26="","",'Samples Dilution + Norm'!M15)</f>
        <v>16.899999999999999</v>
      </c>
      <c r="AR26" t="str">
        <f>IF($E26="","",'Samples Dilution + Norm'!N15)</f>
        <v>Pass</v>
      </c>
      <c r="AS26">
        <f>IF($E26="","",'TSO500 worksheet'!$C$99)</f>
        <v>0</v>
      </c>
      <c r="AT26">
        <f>IF($E26="","",'TSO500 worksheet'!$C$100)</f>
        <v>0</v>
      </c>
      <c r="AU26">
        <f>IF($E26="","",'TSO500 worksheet'!$C$101)</f>
        <v>0</v>
      </c>
      <c r="AV26">
        <f>IF($E26="","",'TSO500 worksheet'!$C$102)</f>
        <v>0</v>
      </c>
    </row>
    <row r="27" spans="1:48" x14ac:dyDescent="0.25">
      <c r="A27" t="str">
        <f>IF($E27="","",'TSO500 Booking'!$C$3)</f>
        <v>2302738</v>
      </c>
      <c r="B27" s="52">
        <f>IF($E27="","",'TSO500 Booking'!$C$5)</f>
        <v>44974</v>
      </c>
      <c r="C27" t="str">
        <f>IF($E27="","",'TSO500 Booking'!$F$5)</f>
        <v>BA</v>
      </c>
      <c r="D27" t="str">
        <f>IF($E27="","",'TSO500 Booking'!E33)</f>
        <v>B2304073</v>
      </c>
      <c r="E27" t="str">
        <f>IF('TSO500 Booking'!J33="","",'TSO500 Booking'!J33)</f>
        <v>B2304073-002</v>
      </c>
      <c r="F27" t="str">
        <f>IF($E27="","",'TSO500 Booking'!H33)</f>
        <v>TSO500 RNA library prep</v>
      </c>
      <c r="G27">
        <f>IF($E27="","",'Samples Dilution + Norm'!E16)</f>
        <v>96.8</v>
      </c>
      <c r="H27">
        <f>IF($E27="","",'TSO500 worksheet'!$D$126)</f>
        <v>0</v>
      </c>
      <c r="I27" s="52">
        <f>IF($E27="","",'TSO500 worksheet'!$G$126)</f>
        <v>0</v>
      </c>
      <c r="J27" s="52">
        <f>IF($E27="","",'TSO500 worksheet'!$I$126)</f>
        <v>0</v>
      </c>
      <c r="K27">
        <f>IF($E27="","",'TSO500 worksheet'!$D$128)</f>
        <v>0</v>
      </c>
      <c r="L27" s="52">
        <f>IF($E27="","",'TSO500 worksheet'!$G$126)</f>
        <v>0</v>
      </c>
      <c r="M27" s="52">
        <f>IF($E27="","",'TSO500 worksheet'!$I$126)</f>
        <v>0</v>
      </c>
      <c r="N27">
        <f>IF($E27="","",'TSO500 worksheet'!$D$128)</f>
        <v>0</v>
      </c>
      <c r="O27" s="52">
        <f>IF($E27="","",'TSO500 worksheet'!$G$128)</f>
        <v>0</v>
      </c>
      <c r="P27" s="52">
        <f>IF($E27="","",'TSO500 worksheet'!$I$128)</f>
        <v>0</v>
      </c>
      <c r="Q27">
        <f>IF($E27="","",'TSO500 worksheet'!$D$130)</f>
        <v>0</v>
      </c>
      <c r="R27" s="52">
        <f>IF($E27="","",'TSO500 worksheet'!$G$130)</f>
        <v>0</v>
      </c>
      <c r="S27" s="52">
        <f>IF($E27="","",'TSO500 worksheet'!$I$130)</f>
        <v>0</v>
      </c>
      <c r="T27">
        <f>IF($E27="","",'TSO500 worksheet'!$D$132)</f>
        <v>0</v>
      </c>
      <c r="U27" s="52">
        <f>IF($E27="","",'TSO500 worksheet'!$G$132)</f>
        <v>0</v>
      </c>
      <c r="V27" s="52">
        <f>IF($E27="","",'TSO500 worksheet'!$I$132)</f>
        <v>0</v>
      </c>
      <c r="W27">
        <f>IF($E27="","",'TSO500 worksheet'!$D$134)</f>
        <v>0</v>
      </c>
      <c r="X27" s="52">
        <f>IF($E27="","",'TSO500 worksheet'!$G$134)</f>
        <v>0</v>
      </c>
      <c r="Y27" s="52">
        <f>IF($E27="","",'TSO500 worksheet'!$I$134)</f>
        <v>0</v>
      </c>
      <c r="Z27">
        <f>IF($E27="","",'TSO500 worksheet'!$D$136)</f>
        <v>0</v>
      </c>
      <c r="AA27" s="52">
        <f>IF($E27="","",'TSO500 worksheet'!$G$136)</f>
        <v>0</v>
      </c>
      <c r="AB27" s="52">
        <f>IF($E27="","",'TSO500 worksheet'!$I$136)</f>
        <v>0</v>
      </c>
      <c r="AC27">
        <f>IF($E27="","",'TSO500 worksheet'!$D$138)</f>
        <v>0</v>
      </c>
      <c r="AD27" s="52">
        <f>IF($E27="","",'TSO500 worksheet'!$G$138)</f>
        <v>0</v>
      </c>
      <c r="AE27" s="52">
        <f>IF($E27="","",'TSO500 worksheet'!$I$138)</f>
        <v>0</v>
      </c>
      <c r="AF27">
        <f>IF($E27="","",'TSO500 worksheet'!$D$140)</f>
        <v>0</v>
      </c>
      <c r="AG27" s="52">
        <f>IF($E27="","",'TSO500 worksheet'!$G$140)</f>
        <v>0</v>
      </c>
      <c r="AH27" s="52">
        <f>IF($E27="","",'TSO500 worksheet'!$I$140)</f>
        <v>0</v>
      </c>
      <c r="AI27">
        <f>IF($E27="","",'TSO500 worksheet'!$D$142)</f>
        <v>0</v>
      </c>
      <c r="AJ27" s="52">
        <f>IF($E27="","",'TSO500 worksheet'!$G$142)</f>
        <v>0</v>
      </c>
      <c r="AK27">
        <f>IF($E27="","",'TSO500 worksheet'!$D$143)</f>
        <v>0</v>
      </c>
      <c r="AL27" s="52">
        <f>IF($E27="","",'TSO500 worksheet'!$G$143)</f>
        <v>0</v>
      </c>
      <c r="AM27">
        <f>IF($E27="","",'TSO500 worksheet'!$D$144)</f>
        <v>0</v>
      </c>
      <c r="AN27" s="52">
        <f>IF($E27="","",'TSO500 worksheet'!$G$144)</f>
        <v>0</v>
      </c>
      <c r="AO27">
        <f>IF($E27="","",'Samples Dilution + Norm'!J16)</f>
        <v>0</v>
      </c>
      <c r="AP27">
        <f>IF($E27="","",'Samples Dilution + Norm'!M16)</f>
        <v>18.600000000000001</v>
      </c>
      <c r="AR27" t="str">
        <f>IF($E27="","",'Samples Dilution + Norm'!N16)</f>
        <v>Pass</v>
      </c>
      <c r="AS27">
        <f>IF($E27="","",'TSO500 worksheet'!$C$99)</f>
        <v>0</v>
      </c>
      <c r="AT27">
        <f>IF($E27="","",'TSO500 worksheet'!$C$100)</f>
        <v>0</v>
      </c>
      <c r="AU27">
        <f>IF($E27="","",'TSO500 worksheet'!$C$101)</f>
        <v>0</v>
      </c>
      <c r="AV27">
        <f>IF($E27="","",'TSO500 worksheet'!$C$102)</f>
        <v>0</v>
      </c>
    </row>
    <row r="28" spans="1:48" x14ac:dyDescent="0.25">
      <c r="A28" t="str">
        <f>IF($E28="","",'TSO500 Booking'!$C$3)</f>
        <v>2302738</v>
      </c>
      <c r="B28" s="52">
        <f>IF($E28="","",'TSO500 Booking'!$C$5)</f>
        <v>44974</v>
      </c>
      <c r="C28" t="str">
        <f>IF($E28="","",'TSO500 Booking'!$F$5)</f>
        <v>BA</v>
      </c>
      <c r="D28" t="str">
        <f>IF($E28="","",'TSO500 Booking'!E34)</f>
        <v>B2304127</v>
      </c>
      <c r="E28" t="str">
        <f>IF('TSO500 Booking'!J34="","",'TSO500 Booking'!J34)</f>
        <v>B2304127-003</v>
      </c>
      <c r="F28" t="str">
        <f>IF($E28="","",'TSO500 Booking'!H34)</f>
        <v>TSO500 RNA library prep</v>
      </c>
      <c r="G28">
        <f>IF($E28="","",'Samples Dilution + Norm'!E17)</f>
        <v>86.8</v>
      </c>
      <c r="H28">
        <f>IF($E28="","",'TSO500 worksheet'!$D$126)</f>
        <v>0</v>
      </c>
      <c r="I28" s="52">
        <f>IF($E28="","",'TSO500 worksheet'!$G$126)</f>
        <v>0</v>
      </c>
      <c r="J28" s="52">
        <f>IF($E28="","",'TSO500 worksheet'!$I$126)</f>
        <v>0</v>
      </c>
      <c r="K28">
        <f>IF($E28="","",'TSO500 worksheet'!$D$128)</f>
        <v>0</v>
      </c>
      <c r="L28" s="52">
        <f>IF($E28="","",'TSO500 worksheet'!$G$126)</f>
        <v>0</v>
      </c>
      <c r="M28" s="52">
        <f>IF($E28="","",'TSO500 worksheet'!$I$126)</f>
        <v>0</v>
      </c>
      <c r="N28">
        <f>IF($E28="","",'TSO500 worksheet'!$D$128)</f>
        <v>0</v>
      </c>
      <c r="O28" s="52">
        <f>IF($E28="","",'TSO500 worksheet'!$G$128)</f>
        <v>0</v>
      </c>
      <c r="P28" s="52">
        <f>IF($E28="","",'TSO500 worksheet'!$I$128)</f>
        <v>0</v>
      </c>
      <c r="Q28">
        <f>IF($E28="","",'TSO500 worksheet'!$D$130)</f>
        <v>0</v>
      </c>
      <c r="R28" s="52">
        <f>IF($E28="","",'TSO500 worksheet'!$G$130)</f>
        <v>0</v>
      </c>
      <c r="S28" s="52">
        <f>IF($E28="","",'TSO500 worksheet'!$I$130)</f>
        <v>0</v>
      </c>
      <c r="T28">
        <f>IF($E28="","",'TSO500 worksheet'!$D$132)</f>
        <v>0</v>
      </c>
      <c r="U28" s="52">
        <f>IF($E28="","",'TSO500 worksheet'!$G$132)</f>
        <v>0</v>
      </c>
      <c r="V28" s="52">
        <f>IF($E28="","",'TSO500 worksheet'!$I$132)</f>
        <v>0</v>
      </c>
      <c r="W28">
        <f>IF($E28="","",'TSO500 worksheet'!$D$134)</f>
        <v>0</v>
      </c>
      <c r="X28" s="52">
        <f>IF($E28="","",'TSO500 worksheet'!$G$134)</f>
        <v>0</v>
      </c>
      <c r="Y28" s="52">
        <f>IF($E28="","",'TSO500 worksheet'!$I$134)</f>
        <v>0</v>
      </c>
      <c r="Z28">
        <f>IF($E28="","",'TSO500 worksheet'!$D$136)</f>
        <v>0</v>
      </c>
      <c r="AA28" s="52">
        <f>IF($E28="","",'TSO500 worksheet'!$G$136)</f>
        <v>0</v>
      </c>
      <c r="AB28" s="52">
        <f>IF($E28="","",'TSO500 worksheet'!$I$136)</f>
        <v>0</v>
      </c>
      <c r="AC28">
        <f>IF($E28="","",'TSO500 worksheet'!$D$138)</f>
        <v>0</v>
      </c>
      <c r="AD28" s="52">
        <f>IF($E28="","",'TSO500 worksheet'!$G$138)</f>
        <v>0</v>
      </c>
      <c r="AE28" s="52">
        <f>IF($E28="","",'TSO500 worksheet'!$I$138)</f>
        <v>0</v>
      </c>
      <c r="AF28">
        <f>IF($E28="","",'TSO500 worksheet'!$D$140)</f>
        <v>0</v>
      </c>
      <c r="AG28" s="52">
        <f>IF($E28="","",'TSO500 worksheet'!$G$140)</f>
        <v>0</v>
      </c>
      <c r="AH28" s="52">
        <f>IF($E28="","",'TSO500 worksheet'!$I$140)</f>
        <v>0</v>
      </c>
      <c r="AI28">
        <f>IF($E28="","",'TSO500 worksheet'!$D$142)</f>
        <v>0</v>
      </c>
      <c r="AJ28" s="52">
        <f>IF($E28="","",'TSO500 worksheet'!$G$142)</f>
        <v>0</v>
      </c>
      <c r="AK28">
        <f>IF($E28="","",'TSO500 worksheet'!$D$143)</f>
        <v>0</v>
      </c>
      <c r="AL28" s="52">
        <f>IF($E28="","",'TSO500 worksheet'!$G$143)</f>
        <v>0</v>
      </c>
      <c r="AM28">
        <f>IF($E28="","",'TSO500 worksheet'!$D$144)</f>
        <v>0</v>
      </c>
      <c r="AN28" s="52">
        <f>IF($E28="","",'TSO500 worksheet'!$G$144)</f>
        <v>0</v>
      </c>
      <c r="AO28">
        <f>IF($E28="","",'Samples Dilution + Norm'!J17)</f>
        <v>0</v>
      </c>
      <c r="AP28">
        <f>IF($E28="","",'Samples Dilution + Norm'!M17)</f>
        <v>22.6</v>
      </c>
      <c r="AR28" t="str">
        <f>IF($E28="","",'Samples Dilution + Norm'!N17)</f>
        <v>Pass</v>
      </c>
      <c r="AS28">
        <f>IF($E28="","",'TSO500 worksheet'!$C$99)</f>
        <v>0</v>
      </c>
      <c r="AT28">
        <f>IF($E28="","",'TSO500 worksheet'!$C$100)</f>
        <v>0</v>
      </c>
      <c r="AU28">
        <f>IF($E28="","",'TSO500 worksheet'!$C$101)</f>
        <v>0</v>
      </c>
      <c r="AV28">
        <f>IF($E28="","",'TSO500 worksheet'!$C$102)</f>
        <v>0</v>
      </c>
    </row>
    <row r="29" spans="1:48" x14ac:dyDescent="0.25">
      <c r="A29" t="str">
        <f>IF($E29="","",'TSO500 Booking'!$C$3)</f>
        <v>2302738</v>
      </c>
      <c r="B29" s="52">
        <f>IF($E29="","",'TSO500 Booking'!$C$5)</f>
        <v>44974</v>
      </c>
      <c r="C29" t="str">
        <f>IF($E29="","",'TSO500 Booking'!$F$5)</f>
        <v>BA</v>
      </c>
      <c r="D29" t="str">
        <f>IF($E29="","",'TSO500 Booking'!E35)</f>
        <v>B2304136</v>
      </c>
      <c r="E29" t="str">
        <f>IF('TSO500 Booking'!J35="","",'TSO500 Booking'!J35)</f>
        <v>B2304136-002</v>
      </c>
      <c r="F29" t="str">
        <f>IF($E29="","",'TSO500 Booking'!H35)</f>
        <v>TSO500 RNA library prep</v>
      </c>
      <c r="G29">
        <f>IF($E29="","",'Samples Dilution + Norm'!E18)</f>
        <v>173</v>
      </c>
      <c r="H29">
        <f>IF($E29="","",'TSO500 worksheet'!$D$126)</f>
        <v>0</v>
      </c>
      <c r="I29" s="52">
        <f>IF($E29="","",'TSO500 worksheet'!$G$126)</f>
        <v>0</v>
      </c>
      <c r="J29" s="52">
        <f>IF($E29="","",'TSO500 worksheet'!$I$126)</f>
        <v>0</v>
      </c>
      <c r="K29">
        <f>IF($E29="","",'TSO500 worksheet'!$D$128)</f>
        <v>0</v>
      </c>
      <c r="L29" s="52">
        <f>IF($E29="","",'TSO500 worksheet'!$G$126)</f>
        <v>0</v>
      </c>
      <c r="M29" s="52">
        <f>IF($E29="","",'TSO500 worksheet'!$I$126)</f>
        <v>0</v>
      </c>
      <c r="N29">
        <f>IF($E29="","",'TSO500 worksheet'!$D$128)</f>
        <v>0</v>
      </c>
      <c r="O29" s="52">
        <f>IF($E29="","",'TSO500 worksheet'!$G$128)</f>
        <v>0</v>
      </c>
      <c r="P29" s="52">
        <f>IF($E29="","",'TSO500 worksheet'!$I$128)</f>
        <v>0</v>
      </c>
      <c r="Q29">
        <f>IF($E29="","",'TSO500 worksheet'!$D$130)</f>
        <v>0</v>
      </c>
      <c r="R29" s="52">
        <f>IF($E29="","",'TSO500 worksheet'!$G$130)</f>
        <v>0</v>
      </c>
      <c r="S29" s="52">
        <f>IF($E29="","",'TSO500 worksheet'!$I$130)</f>
        <v>0</v>
      </c>
      <c r="T29">
        <f>IF($E29="","",'TSO500 worksheet'!$D$132)</f>
        <v>0</v>
      </c>
      <c r="U29" s="52">
        <f>IF($E29="","",'TSO500 worksheet'!$G$132)</f>
        <v>0</v>
      </c>
      <c r="V29" s="52">
        <f>IF($E29="","",'TSO500 worksheet'!$I$132)</f>
        <v>0</v>
      </c>
      <c r="W29">
        <f>IF($E29="","",'TSO500 worksheet'!$D$134)</f>
        <v>0</v>
      </c>
      <c r="X29" s="52">
        <f>IF($E29="","",'TSO500 worksheet'!$G$134)</f>
        <v>0</v>
      </c>
      <c r="Y29" s="52">
        <f>IF($E29="","",'TSO500 worksheet'!$I$134)</f>
        <v>0</v>
      </c>
      <c r="Z29">
        <f>IF($E29="","",'TSO500 worksheet'!$D$136)</f>
        <v>0</v>
      </c>
      <c r="AA29" s="52">
        <f>IF($E29="","",'TSO500 worksheet'!$G$136)</f>
        <v>0</v>
      </c>
      <c r="AB29" s="52">
        <f>IF($E29="","",'TSO500 worksheet'!$I$136)</f>
        <v>0</v>
      </c>
      <c r="AC29">
        <f>IF($E29="","",'TSO500 worksheet'!$D$138)</f>
        <v>0</v>
      </c>
      <c r="AD29" s="52">
        <f>IF($E29="","",'TSO500 worksheet'!$G$138)</f>
        <v>0</v>
      </c>
      <c r="AE29" s="52">
        <f>IF($E29="","",'TSO500 worksheet'!$I$138)</f>
        <v>0</v>
      </c>
      <c r="AF29">
        <f>IF($E29="","",'TSO500 worksheet'!$D$140)</f>
        <v>0</v>
      </c>
      <c r="AG29" s="52">
        <f>IF($E29="","",'TSO500 worksheet'!$G$140)</f>
        <v>0</v>
      </c>
      <c r="AH29" s="52">
        <f>IF($E29="","",'TSO500 worksheet'!$I$140)</f>
        <v>0</v>
      </c>
      <c r="AI29">
        <f>IF($E29="","",'TSO500 worksheet'!$D$142)</f>
        <v>0</v>
      </c>
      <c r="AJ29" s="52">
        <f>IF($E29="","",'TSO500 worksheet'!$G$142)</f>
        <v>0</v>
      </c>
      <c r="AK29">
        <f>IF($E29="","",'TSO500 worksheet'!$D$143)</f>
        <v>0</v>
      </c>
      <c r="AL29" s="52">
        <f>IF($E29="","",'TSO500 worksheet'!$G$143)</f>
        <v>0</v>
      </c>
      <c r="AM29">
        <f>IF($E29="","",'TSO500 worksheet'!$D$144)</f>
        <v>0</v>
      </c>
      <c r="AN29" s="52">
        <f>IF($E29="","",'TSO500 worksheet'!$G$144)</f>
        <v>0</v>
      </c>
      <c r="AO29">
        <f>IF($E29="","",'Samples Dilution + Norm'!J18)</f>
        <v>0</v>
      </c>
      <c r="AP29">
        <f>IF($E29="","",'Samples Dilution + Norm'!M18)</f>
        <v>27.8</v>
      </c>
      <c r="AR29" t="str">
        <f>IF($E29="","",'Samples Dilution + Norm'!N18)</f>
        <v>Pass</v>
      </c>
      <c r="AS29">
        <f>IF($E29="","",'TSO500 worksheet'!$C$99)</f>
        <v>0</v>
      </c>
      <c r="AT29">
        <f>IF($E29="","",'TSO500 worksheet'!$C$100)</f>
        <v>0</v>
      </c>
      <c r="AU29">
        <f>IF($E29="","",'TSO500 worksheet'!$C$101)</f>
        <v>0</v>
      </c>
      <c r="AV29">
        <f>IF($E29="","",'TSO500 worksheet'!$C$102)</f>
        <v>0</v>
      </c>
    </row>
    <row r="30" spans="1:48" x14ac:dyDescent="0.25">
      <c r="A30" t="str">
        <f>IF($E30="","",'TSO500 Booking'!$C$3)</f>
        <v>2302738</v>
      </c>
      <c r="B30" s="52">
        <f>IF($E30="","",'TSO500 Booking'!$C$5)</f>
        <v>44974</v>
      </c>
      <c r="C30" t="str">
        <f>IF($E30="","",'TSO500 Booking'!$F$5)</f>
        <v>BA</v>
      </c>
      <c r="D30" t="str">
        <f>IF($E30="","",'TSO500 Booking'!E36)</f>
        <v>B2304253</v>
      </c>
      <c r="E30" t="str">
        <f>IF('TSO500 Booking'!J36="","",'TSO500 Booking'!J36)</f>
        <v>B2304253-003</v>
      </c>
      <c r="F30" t="str">
        <f>IF($E30="","",'TSO500 Booking'!H36)</f>
        <v>TSO500 RNA library prep</v>
      </c>
      <c r="G30">
        <f>IF($E30="","",'Samples Dilution + Norm'!E19)</f>
        <v>175</v>
      </c>
      <c r="H30">
        <f>IF($E30="","",'TSO500 worksheet'!$D$126)</f>
        <v>0</v>
      </c>
      <c r="I30" s="52">
        <f>IF($E30="","",'TSO500 worksheet'!$G$126)</f>
        <v>0</v>
      </c>
      <c r="J30" s="52">
        <f>IF($E30="","",'TSO500 worksheet'!$I$126)</f>
        <v>0</v>
      </c>
      <c r="K30">
        <f>IF($E30="","",'TSO500 worksheet'!$D$128)</f>
        <v>0</v>
      </c>
      <c r="L30" s="52">
        <f>IF($E30="","",'TSO500 worksheet'!$G$126)</f>
        <v>0</v>
      </c>
      <c r="M30" s="52">
        <f>IF($E30="","",'TSO500 worksheet'!$I$126)</f>
        <v>0</v>
      </c>
      <c r="N30">
        <f>IF($E30="","",'TSO500 worksheet'!$D$128)</f>
        <v>0</v>
      </c>
      <c r="O30" s="52">
        <f>IF($E30="","",'TSO500 worksheet'!$G$128)</f>
        <v>0</v>
      </c>
      <c r="P30" s="52">
        <f>IF($E30="","",'TSO500 worksheet'!$I$128)</f>
        <v>0</v>
      </c>
      <c r="Q30">
        <f>IF($E30="","",'TSO500 worksheet'!$D$130)</f>
        <v>0</v>
      </c>
      <c r="R30" s="52">
        <f>IF($E30="","",'TSO500 worksheet'!$G$130)</f>
        <v>0</v>
      </c>
      <c r="S30" s="52">
        <f>IF($E30="","",'TSO500 worksheet'!$I$130)</f>
        <v>0</v>
      </c>
      <c r="T30">
        <f>IF($E30="","",'TSO500 worksheet'!$D$132)</f>
        <v>0</v>
      </c>
      <c r="U30" s="52">
        <f>IF($E30="","",'TSO500 worksheet'!$G$132)</f>
        <v>0</v>
      </c>
      <c r="V30" s="52">
        <f>IF($E30="","",'TSO500 worksheet'!$I$132)</f>
        <v>0</v>
      </c>
      <c r="W30">
        <f>IF($E30="","",'TSO500 worksheet'!$D$134)</f>
        <v>0</v>
      </c>
      <c r="X30" s="52">
        <f>IF($E30="","",'TSO500 worksheet'!$G$134)</f>
        <v>0</v>
      </c>
      <c r="Y30" s="52">
        <f>IF($E30="","",'TSO500 worksheet'!$I$134)</f>
        <v>0</v>
      </c>
      <c r="Z30">
        <f>IF($E30="","",'TSO500 worksheet'!$D$136)</f>
        <v>0</v>
      </c>
      <c r="AA30" s="52">
        <f>IF($E30="","",'TSO500 worksheet'!$G$136)</f>
        <v>0</v>
      </c>
      <c r="AB30" s="52">
        <f>IF($E30="","",'TSO500 worksheet'!$I$136)</f>
        <v>0</v>
      </c>
      <c r="AC30">
        <f>IF($E30="","",'TSO500 worksheet'!$D$138)</f>
        <v>0</v>
      </c>
      <c r="AD30" s="52">
        <f>IF($E30="","",'TSO500 worksheet'!$G$138)</f>
        <v>0</v>
      </c>
      <c r="AE30" s="52">
        <f>IF($E30="","",'TSO500 worksheet'!$I$138)</f>
        <v>0</v>
      </c>
      <c r="AF30">
        <f>IF($E30="","",'TSO500 worksheet'!$D$140)</f>
        <v>0</v>
      </c>
      <c r="AG30" s="52">
        <f>IF($E30="","",'TSO500 worksheet'!$G$140)</f>
        <v>0</v>
      </c>
      <c r="AH30" s="52">
        <f>IF($E30="","",'TSO500 worksheet'!$I$140)</f>
        <v>0</v>
      </c>
      <c r="AI30">
        <f>IF($E30="","",'TSO500 worksheet'!$D$142)</f>
        <v>0</v>
      </c>
      <c r="AJ30" s="52">
        <f>IF($E30="","",'TSO500 worksheet'!$G$142)</f>
        <v>0</v>
      </c>
      <c r="AK30">
        <f>IF($E30="","",'TSO500 worksheet'!$D$143)</f>
        <v>0</v>
      </c>
      <c r="AL30" s="52">
        <f>IF($E30="","",'TSO500 worksheet'!$G$143)</f>
        <v>0</v>
      </c>
      <c r="AM30">
        <f>IF($E30="","",'TSO500 worksheet'!$D$144)</f>
        <v>0</v>
      </c>
      <c r="AN30" s="52">
        <f>IF($E30="","",'TSO500 worksheet'!$G$144)</f>
        <v>0</v>
      </c>
      <c r="AO30">
        <f>IF($E30="","",'Samples Dilution + Norm'!J19)</f>
        <v>0</v>
      </c>
      <c r="AP30">
        <f>IF($E30="","",'Samples Dilution + Norm'!M19)</f>
        <v>17.3</v>
      </c>
      <c r="AR30" t="str">
        <f>IF($E30="","",'Samples Dilution + Norm'!N19)</f>
        <v>Pass</v>
      </c>
      <c r="AS30">
        <f>IF($E30="","",'TSO500 worksheet'!$C$99)</f>
        <v>0</v>
      </c>
      <c r="AT30">
        <f>IF($E30="","",'TSO500 worksheet'!$C$100)</f>
        <v>0</v>
      </c>
      <c r="AU30">
        <f>IF($E30="","",'TSO500 worksheet'!$C$101)</f>
        <v>0</v>
      </c>
      <c r="AV30">
        <f>IF($E30="","",'TSO500 worksheet'!$C$102)</f>
        <v>0</v>
      </c>
    </row>
    <row r="31" spans="1:48" x14ac:dyDescent="0.25">
      <c r="A31" t="str">
        <f>IF($E31="","",'TSO500 Booking'!$C$3)</f>
        <v>2302738</v>
      </c>
      <c r="B31" s="52">
        <f>IF($E31="","",'TSO500 Booking'!$C$5)</f>
        <v>44974</v>
      </c>
      <c r="C31" t="str">
        <f>IF($E31="","",'TSO500 Booking'!$F$5)</f>
        <v>BA</v>
      </c>
      <c r="D31" t="str">
        <f>IF($E31="","",'TSO500 Booking'!E37)</f>
        <v>B2304260</v>
      </c>
      <c r="E31" t="str">
        <f>IF('TSO500 Booking'!J37="","",'TSO500 Booking'!J37)</f>
        <v>B2304260-003</v>
      </c>
      <c r="F31" t="str">
        <f>IF($E31="","",'TSO500 Booking'!H37)</f>
        <v>TSO500 RNA library prep</v>
      </c>
      <c r="G31">
        <f>IF($E31="","",'Samples Dilution + Norm'!E20)</f>
        <v>86.8</v>
      </c>
      <c r="H31">
        <f>IF($E31="","",'TSO500 worksheet'!$D$126)</f>
        <v>0</v>
      </c>
      <c r="I31" s="52">
        <f>IF($E31="","",'TSO500 worksheet'!$G$126)</f>
        <v>0</v>
      </c>
      <c r="J31" s="52">
        <f>IF($E31="","",'TSO500 worksheet'!$I$126)</f>
        <v>0</v>
      </c>
      <c r="K31">
        <f>IF($E31="","",'TSO500 worksheet'!$D$128)</f>
        <v>0</v>
      </c>
      <c r="L31" s="52">
        <f>IF($E31="","",'TSO500 worksheet'!$G$126)</f>
        <v>0</v>
      </c>
      <c r="M31" s="52">
        <f>IF($E31="","",'TSO500 worksheet'!$I$126)</f>
        <v>0</v>
      </c>
      <c r="N31">
        <f>IF($E31="","",'TSO500 worksheet'!$D$128)</f>
        <v>0</v>
      </c>
      <c r="O31" s="52">
        <f>IF($E31="","",'TSO500 worksheet'!$G$128)</f>
        <v>0</v>
      </c>
      <c r="P31" s="52">
        <f>IF($E31="","",'TSO500 worksheet'!$I$128)</f>
        <v>0</v>
      </c>
      <c r="Q31">
        <f>IF($E31="","",'TSO500 worksheet'!$D$130)</f>
        <v>0</v>
      </c>
      <c r="R31" s="52">
        <f>IF($E31="","",'TSO500 worksheet'!$G$130)</f>
        <v>0</v>
      </c>
      <c r="S31" s="52">
        <f>IF($E31="","",'TSO500 worksheet'!$I$130)</f>
        <v>0</v>
      </c>
      <c r="T31">
        <f>IF($E31="","",'TSO500 worksheet'!$D$132)</f>
        <v>0</v>
      </c>
      <c r="U31" s="52">
        <f>IF($E31="","",'TSO500 worksheet'!$G$132)</f>
        <v>0</v>
      </c>
      <c r="V31" s="52">
        <f>IF($E31="","",'TSO500 worksheet'!$I$132)</f>
        <v>0</v>
      </c>
      <c r="W31">
        <f>IF($E31="","",'TSO500 worksheet'!$D$134)</f>
        <v>0</v>
      </c>
      <c r="X31" s="52">
        <f>IF($E31="","",'TSO500 worksheet'!$G$134)</f>
        <v>0</v>
      </c>
      <c r="Y31" s="52">
        <f>IF($E31="","",'TSO500 worksheet'!$I$134)</f>
        <v>0</v>
      </c>
      <c r="Z31">
        <f>IF($E31="","",'TSO500 worksheet'!$D$136)</f>
        <v>0</v>
      </c>
      <c r="AA31" s="52">
        <f>IF($E31="","",'TSO500 worksheet'!$G$136)</f>
        <v>0</v>
      </c>
      <c r="AB31" s="52">
        <f>IF($E31="","",'TSO500 worksheet'!$I$136)</f>
        <v>0</v>
      </c>
      <c r="AC31">
        <f>IF($E31="","",'TSO500 worksheet'!$D$138)</f>
        <v>0</v>
      </c>
      <c r="AD31" s="52">
        <f>IF($E31="","",'TSO500 worksheet'!$G$138)</f>
        <v>0</v>
      </c>
      <c r="AE31" s="52">
        <f>IF($E31="","",'TSO500 worksheet'!$I$138)</f>
        <v>0</v>
      </c>
      <c r="AF31">
        <f>IF($E31="","",'TSO500 worksheet'!$D$140)</f>
        <v>0</v>
      </c>
      <c r="AG31" s="52">
        <f>IF($E31="","",'TSO500 worksheet'!$G$140)</f>
        <v>0</v>
      </c>
      <c r="AH31" s="52">
        <f>IF($E31="","",'TSO500 worksheet'!$I$140)</f>
        <v>0</v>
      </c>
      <c r="AI31">
        <f>IF($E31="","",'TSO500 worksheet'!$D$142)</f>
        <v>0</v>
      </c>
      <c r="AJ31" s="52">
        <f>IF($E31="","",'TSO500 worksheet'!$G$142)</f>
        <v>0</v>
      </c>
      <c r="AK31">
        <f>IF($E31="","",'TSO500 worksheet'!$D$143)</f>
        <v>0</v>
      </c>
      <c r="AL31" s="52">
        <f>IF($E31="","",'TSO500 worksheet'!$G$143)</f>
        <v>0</v>
      </c>
      <c r="AM31">
        <f>IF($E31="","",'TSO500 worksheet'!$D$144)</f>
        <v>0</v>
      </c>
      <c r="AN31" s="52">
        <f>IF($E31="","",'TSO500 worksheet'!$G$144)</f>
        <v>0</v>
      </c>
      <c r="AO31">
        <f>IF($E31="","",'Samples Dilution + Norm'!J20)</f>
        <v>0</v>
      </c>
      <c r="AP31">
        <f>IF($E31="","",'Samples Dilution + Norm'!M20)</f>
        <v>20.6</v>
      </c>
      <c r="AR31" t="str">
        <f>IF($E31="","",'Samples Dilution + Norm'!N20)</f>
        <v>Pass</v>
      </c>
      <c r="AS31">
        <f>IF($E31="","",'TSO500 worksheet'!$C$99)</f>
        <v>0</v>
      </c>
      <c r="AT31">
        <f>IF($E31="","",'TSO500 worksheet'!$C$100)</f>
        <v>0</v>
      </c>
      <c r="AU31">
        <f>IF($E31="","",'TSO500 worksheet'!$C$101)</f>
        <v>0</v>
      </c>
      <c r="AV31">
        <f>IF($E31="","",'TSO500 worksheet'!$C$102)</f>
        <v>0</v>
      </c>
    </row>
    <row r="32" spans="1:48" x14ac:dyDescent="0.25">
      <c r="A32" t="str">
        <f>IF($E32="","",'TSO500 Booking'!$C$3)</f>
        <v>2302738</v>
      </c>
      <c r="B32" s="52">
        <f>IF($E32="","",'TSO500 Booking'!$C$5)</f>
        <v>44974</v>
      </c>
      <c r="C32" t="str">
        <f>IF($E32="","",'TSO500 Booking'!$F$5)</f>
        <v>BA</v>
      </c>
      <c r="D32" t="str">
        <f>IF($E32="","",'TSO500 Booking'!E38)</f>
        <v>B2304327</v>
      </c>
      <c r="E32" t="str">
        <f>IF('TSO500 Booking'!J38="","",'TSO500 Booking'!J38)</f>
        <v>B2304327-003</v>
      </c>
      <c r="F32" t="str">
        <f>IF($E32="","",'TSO500 Booking'!H38)</f>
        <v>TSO500 RNA library prep</v>
      </c>
      <c r="G32">
        <f>IF($E32="","",'Samples Dilution + Norm'!E21)</f>
        <v>87</v>
      </c>
      <c r="H32">
        <f>IF($E32="","",'TSO500 worksheet'!$D$126)</f>
        <v>0</v>
      </c>
      <c r="I32" s="52">
        <f>IF($E32="","",'TSO500 worksheet'!$G$126)</f>
        <v>0</v>
      </c>
      <c r="J32" s="52">
        <f>IF($E32="","",'TSO500 worksheet'!$I$126)</f>
        <v>0</v>
      </c>
      <c r="K32">
        <f>IF($E32="","",'TSO500 worksheet'!$D$128)</f>
        <v>0</v>
      </c>
      <c r="L32" s="52">
        <f>IF($E32="","",'TSO500 worksheet'!$G$126)</f>
        <v>0</v>
      </c>
      <c r="M32" s="52">
        <f>IF($E32="","",'TSO500 worksheet'!$I$126)</f>
        <v>0</v>
      </c>
      <c r="N32">
        <f>IF($E32="","",'TSO500 worksheet'!$D$128)</f>
        <v>0</v>
      </c>
      <c r="O32" s="52">
        <f>IF($E32="","",'TSO500 worksheet'!$G$128)</f>
        <v>0</v>
      </c>
      <c r="P32" s="52">
        <f>IF($E32="","",'TSO500 worksheet'!$I$128)</f>
        <v>0</v>
      </c>
      <c r="Q32">
        <f>IF($E32="","",'TSO500 worksheet'!$D$130)</f>
        <v>0</v>
      </c>
      <c r="R32" s="52">
        <f>IF($E32="","",'TSO500 worksheet'!$G$130)</f>
        <v>0</v>
      </c>
      <c r="S32" s="52">
        <f>IF($E32="","",'TSO500 worksheet'!$I$130)</f>
        <v>0</v>
      </c>
      <c r="T32">
        <f>IF($E32="","",'TSO500 worksheet'!$D$132)</f>
        <v>0</v>
      </c>
      <c r="U32" s="52">
        <f>IF($E32="","",'TSO500 worksheet'!$G$132)</f>
        <v>0</v>
      </c>
      <c r="V32" s="52">
        <f>IF($E32="","",'TSO500 worksheet'!$I$132)</f>
        <v>0</v>
      </c>
      <c r="W32">
        <f>IF($E32="","",'TSO500 worksheet'!$D$134)</f>
        <v>0</v>
      </c>
      <c r="X32" s="52">
        <f>IF($E32="","",'TSO500 worksheet'!$G$134)</f>
        <v>0</v>
      </c>
      <c r="Y32" s="52">
        <f>IF($E32="","",'TSO500 worksheet'!$I$134)</f>
        <v>0</v>
      </c>
      <c r="Z32">
        <f>IF($E32="","",'TSO500 worksheet'!$D$136)</f>
        <v>0</v>
      </c>
      <c r="AA32" s="52">
        <f>IF($E32="","",'TSO500 worksheet'!$G$136)</f>
        <v>0</v>
      </c>
      <c r="AB32" s="52">
        <f>IF($E32="","",'TSO500 worksheet'!$I$136)</f>
        <v>0</v>
      </c>
      <c r="AC32">
        <f>IF($E32="","",'TSO500 worksheet'!$D$138)</f>
        <v>0</v>
      </c>
      <c r="AD32" s="52">
        <f>IF($E32="","",'TSO500 worksheet'!$G$138)</f>
        <v>0</v>
      </c>
      <c r="AE32" s="52">
        <f>IF($E32="","",'TSO500 worksheet'!$I$138)</f>
        <v>0</v>
      </c>
      <c r="AF32">
        <f>IF($E32="","",'TSO500 worksheet'!$D$140)</f>
        <v>0</v>
      </c>
      <c r="AG32" s="52">
        <f>IF($E32="","",'TSO500 worksheet'!$G$140)</f>
        <v>0</v>
      </c>
      <c r="AH32" s="52">
        <f>IF($E32="","",'TSO500 worksheet'!$I$140)</f>
        <v>0</v>
      </c>
      <c r="AI32">
        <f>IF($E32="","",'TSO500 worksheet'!$D$142)</f>
        <v>0</v>
      </c>
      <c r="AJ32" s="52">
        <f>IF($E32="","",'TSO500 worksheet'!$G$142)</f>
        <v>0</v>
      </c>
      <c r="AK32">
        <f>IF($E32="","",'TSO500 worksheet'!$D$143)</f>
        <v>0</v>
      </c>
      <c r="AL32" s="52">
        <f>IF($E32="","",'TSO500 worksheet'!$G$143)</f>
        <v>0</v>
      </c>
      <c r="AM32">
        <f>IF($E32="","",'TSO500 worksheet'!$D$144)</f>
        <v>0</v>
      </c>
      <c r="AN32" s="52">
        <f>IF($E32="","",'TSO500 worksheet'!$G$144)</f>
        <v>0</v>
      </c>
      <c r="AO32">
        <f>IF($E32="","",'Samples Dilution + Norm'!J21)</f>
        <v>0</v>
      </c>
      <c r="AP32">
        <f>IF($E32="","",'Samples Dilution + Norm'!M21)</f>
        <v>24.6</v>
      </c>
      <c r="AR32" t="str">
        <f>IF($E32="","",'Samples Dilution + Norm'!N21)</f>
        <v>Pass</v>
      </c>
      <c r="AS32">
        <f>IF($E32="","",'TSO500 worksheet'!$C$99)</f>
        <v>0</v>
      </c>
      <c r="AT32">
        <f>IF($E32="","",'TSO500 worksheet'!$C$100)</f>
        <v>0</v>
      </c>
      <c r="AU32">
        <f>IF($E32="","",'TSO500 worksheet'!$C$101)</f>
        <v>0</v>
      </c>
      <c r="AV32">
        <f>IF($E32="","",'TSO500 worksheet'!$C$102)</f>
        <v>0</v>
      </c>
    </row>
    <row r="33" spans="1:48" x14ac:dyDescent="0.25">
      <c r="A33" t="str">
        <f>IF($E33="","",'TSO500 Booking'!$C$3)</f>
        <v>2302738</v>
      </c>
      <c r="B33" s="52">
        <f>IF($E33="","",'TSO500 Booking'!$C$5)</f>
        <v>44974</v>
      </c>
      <c r="C33" t="str">
        <f>IF($E33="","",'TSO500 Booking'!$F$5)</f>
        <v>BA</v>
      </c>
      <c r="D33" t="str">
        <f>IF($E33="","",'TSO500 Booking'!E39)</f>
        <v>B2304761</v>
      </c>
      <c r="E33" t="str">
        <f>IF('TSO500 Booking'!J39="","",'TSO500 Booking'!J39)</f>
        <v>B2304761-003</v>
      </c>
      <c r="F33" t="str">
        <f>IF($E33="","",'TSO500 Booking'!H39)</f>
        <v>TSO500 RNA library prep</v>
      </c>
      <c r="G33">
        <f>IF($E33="","",'Samples Dilution + Norm'!E22)</f>
        <v>51.8</v>
      </c>
      <c r="H33">
        <f>IF($E33="","",'TSO500 worksheet'!$D$126)</f>
        <v>0</v>
      </c>
      <c r="I33" s="52">
        <f>IF($E33="","",'TSO500 worksheet'!$G$126)</f>
        <v>0</v>
      </c>
      <c r="J33" s="52">
        <f>IF($E33="","",'TSO500 worksheet'!$I$126)</f>
        <v>0</v>
      </c>
      <c r="K33">
        <f>IF($E33="","",'TSO500 worksheet'!$D$128)</f>
        <v>0</v>
      </c>
      <c r="L33" s="52">
        <f>IF($E33="","",'TSO500 worksheet'!$G$126)</f>
        <v>0</v>
      </c>
      <c r="M33" s="52">
        <f>IF($E33="","",'TSO500 worksheet'!$I$126)</f>
        <v>0</v>
      </c>
      <c r="N33">
        <f>IF($E33="","",'TSO500 worksheet'!$D$128)</f>
        <v>0</v>
      </c>
      <c r="O33" s="52">
        <f>IF($E33="","",'TSO500 worksheet'!$G$128)</f>
        <v>0</v>
      </c>
      <c r="P33" s="52">
        <f>IF($E33="","",'TSO500 worksheet'!$I$128)</f>
        <v>0</v>
      </c>
      <c r="Q33">
        <f>IF($E33="","",'TSO500 worksheet'!$D$130)</f>
        <v>0</v>
      </c>
      <c r="R33" s="52">
        <f>IF($E33="","",'TSO500 worksheet'!$G$130)</f>
        <v>0</v>
      </c>
      <c r="S33" s="52">
        <f>IF($E33="","",'TSO500 worksheet'!$I$130)</f>
        <v>0</v>
      </c>
      <c r="T33">
        <f>IF($E33="","",'TSO500 worksheet'!$D$132)</f>
        <v>0</v>
      </c>
      <c r="U33" s="52">
        <f>IF($E33="","",'TSO500 worksheet'!$G$132)</f>
        <v>0</v>
      </c>
      <c r="V33" s="52">
        <f>IF($E33="","",'TSO500 worksheet'!$I$132)</f>
        <v>0</v>
      </c>
      <c r="W33">
        <f>IF($E33="","",'TSO500 worksheet'!$D$134)</f>
        <v>0</v>
      </c>
      <c r="X33" s="52">
        <f>IF($E33="","",'TSO500 worksheet'!$G$134)</f>
        <v>0</v>
      </c>
      <c r="Y33" s="52">
        <f>IF($E33="","",'TSO500 worksheet'!$I$134)</f>
        <v>0</v>
      </c>
      <c r="Z33">
        <f>IF($E33="","",'TSO500 worksheet'!$D$136)</f>
        <v>0</v>
      </c>
      <c r="AA33" s="52">
        <f>IF($E33="","",'TSO500 worksheet'!$G$136)</f>
        <v>0</v>
      </c>
      <c r="AB33" s="52">
        <f>IF($E33="","",'TSO500 worksheet'!$I$136)</f>
        <v>0</v>
      </c>
      <c r="AC33">
        <f>IF($E33="","",'TSO500 worksheet'!$D$138)</f>
        <v>0</v>
      </c>
      <c r="AD33" s="52">
        <f>IF($E33="","",'TSO500 worksheet'!$G$138)</f>
        <v>0</v>
      </c>
      <c r="AE33" s="52">
        <f>IF($E33="","",'TSO500 worksheet'!$I$138)</f>
        <v>0</v>
      </c>
      <c r="AF33">
        <f>IF($E33="","",'TSO500 worksheet'!$D$140)</f>
        <v>0</v>
      </c>
      <c r="AG33" s="52">
        <f>IF($E33="","",'TSO500 worksheet'!$G$140)</f>
        <v>0</v>
      </c>
      <c r="AH33" s="52">
        <f>IF($E33="","",'TSO500 worksheet'!$I$140)</f>
        <v>0</v>
      </c>
      <c r="AI33">
        <f>IF($E33="","",'TSO500 worksheet'!$D$142)</f>
        <v>0</v>
      </c>
      <c r="AJ33" s="52">
        <f>IF($E33="","",'TSO500 worksheet'!$G$142)</f>
        <v>0</v>
      </c>
      <c r="AK33">
        <f>IF($E33="","",'TSO500 worksheet'!$D$143)</f>
        <v>0</v>
      </c>
      <c r="AL33" s="52">
        <f>IF($E33="","",'TSO500 worksheet'!$G$143)</f>
        <v>0</v>
      </c>
      <c r="AM33">
        <f>IF($E33="","",'TSO500 worksheet'!$D$144)</f>
        <v>0</v>
      </c>
      <c r="AN33" s="52">
        <f>IF($E33="","",'TSO500 worksheet'!$G$144)</f>
        <v>0</v>
      </c>
      <c r="AO33">
        <f>IF($E33="","",'Samples Dilution + Norm'!J22)</f>
        <v>0</v>
      </c>
      <c r="AP33">
        <f>IF($E33="","",'Samples Dilution + Norm'!M22)</f>
        <v>25.2</v>
      </c>
      <c r="AR33" t="str">
        <f>IF($E33="","",'Samples Dilution + Norm'!N22)</f>
        <v>Pass</v>
      </c>
      <c r="AS33">
        <f>IF($E33="","",'TSO500 worksheet'!$C$99)</f>
        <v>0</v>
      </c>
      <c r="AT33">
        <f>IF($E33="","",'TSO500 worksheet'!$C$100)</f>
        <v>0</v>
      </c>
      <c r="AU33">
        <f>IF($E33="","",'TSO500 worksheet'!$C$101)</f>
        <v>0</v>
      </c>
      <c r="AV33">
        <f>IF($E33="","",'TSO500 worksheet'!$C$102)</f>
        <v>0</v>
      </c>
    </row>
    <row r="34" spans="1:48" x14ac:dyDescent="0.25">
      <c r="A34" t="str">
        <f>IF($E34="","",'TSO500 Booking'!$C$3)</f>
        <v>2302738</v>
      </c>
      <c r="B34" s="52">
        <f>IF($E34="","",'TSO500 Booking'!$C$5)</f>
        <v>44974</v>
      </c>
      <c r="C34" t="str">
        <f>IF($E34="","",'TSO500 Booking'!$F$5)</f>
        <v>BA</v>
      </c>
      <c r="D34" t="str">
        <f>IF($E34="","",'TSO500 Booking'!E40)</f>
        <v>B2304844</v>
      </c>
      <c r="E34" t="str">
        <f>IF('TSO500 Booking'!J40="","",'TSO500 Booking'!J40)</f>
        <v>B2304844-003</v>
      </c>
      <c r="F34" t="str">
        <f>IF($E34="","",'TSO500 Booking'!H40)</f>
        <v>TSO500 RNA library prep</v>
      </c>
      <c r="G34">
        <f>IF($E34="","",'Samples Dilution + Norm'!E23)</f>
        <v>117</v>
      </c>
      <c r="H34">
        <f>IF($E34="","",'TSO500 worksheet'!$D$126)</f>
        <v>0</v>
      </c>
      <c r="I34" s="52">
        <f>IF($E34="","",'TSO500 worksheet'!$G$126)</f>
        <v>0</v>
      </c>
      <c r="J34" s="52">
        <f>IF($E34="","",'TSO500 worksheet'!$I$126)</f>
        <v>0</v>
      </c>
      <c r="K34">
        <f>IF($E34="","",'TSO500 worksheet'!$D$128)</f>
        <v>0</v>
      </c>
      <c r="L34" s="52">
        <f>IF($E34="","",'TSO500 worksheet'!$G$126)</f>
        <v>0</v>
      </c>
      <c r="M34" s="52">
        <f>IF($E34="","",'TSO500 worksheet'!$I$126)</f>
        <v>0</v>
      </c>
      <c r="N34">
        <f>IF($E34="","",'TSO500 worksheet'!$D$128)</f>
        <v>0</v>
      </c>
      <c r="O34" s="52">
        <f>IF($E34="","",'TSO500 worksheet'!$G$128)</f>
        <v>0</v>
      </c>
      <c r="P34" s="52">
        <f>IF($E34="","",'TSO500 worksheet'!$I$128)</f>
        <v>0</v>
      </c>
      <c r="Q34">
        <f>IF($E34="","",'TSO500 worksheet'!$D$130)</f>
        <v>0</v>
      </c>
      <c r="R34" s="52">
        <f>IF($E34="","",'TSO500 worksheet'!$G$130)</f>
        <v>0</v>
      </c>
      <c r="S34" s="52">
        <f>IF($E34="","",'TSO500 worksheet'!$I$130)</f>
        <v>0</v>
      </c>
      <c r="T34">
        <f>IF($E34="","",'TSO500 worksheet'!$D$132)</f>
        <v>0</v>
      </c>
      <c r="U34" s="52">
        <f>IF($E34="","",'TSO500 worksheet'!$G$132)</f>
        <v>0</v>
      </c>
      <c r="V34" s="52">
        <f>IF($E34="","",'TSO500 worksheet'!$I$132)</f>
        <v>0</v>
      </c>
      <c r="W34">
        <f>IF($E34="","",'TSO500 worksheet'!$D$134)</f>
        <v>0</v>
      </c>
      <c r="X34" s="52">
        <f>IF($E34="","",'TSO500 worksheet'!$G$134)</f>
        <v>0</v>
      </c>
      <c r="Y34" s="52">
        <f>IF($E34="","",'TSO500 worksheet'!$I$134)</f>
        <v>0</v>
      </c>
      <c r="Z34">
        <f>IF($E34="","",'TSO500 worksheet'!$D$136)</f>
        <v>0</v>
      </c>
      <c r="AA34" s="52">
        <f>IF($E34="","",'TSO500 worksheet'!$G$136)</f>
        <v>0</v>
      </c>
      <c r="AB34" s="52">
        <f>IF($E34="","",'TSO500 worksheet'!$I$136)</f>
        <v>0</v>
      </c>
      <c r="AC34">
        <f>IF($E34="","",'TSO500 worksheet'!$D$138)</f>
        <v>0</v>
      </c>
      <c r="AD34" s="52">
        <f>IF($E34="","",'TSO500 worksheet'!$G$138)</f>
        <v>0</v>
      </c>
      <c r="AE34" s="52">
        <f>IF($E34="","",'TSO500 worksheet'!$I$138)</f>
        <v>0</v>
      </c>
      <c r="AF34">
        <f>IF($E34="","",'TSO500 worksheet'!$D$140)</f>
        <v>0</v>
      </c>
      <c r="AG34" s="52">
        <f>IF($E34="","",'TSO500 worksheet'!$G$140)</f>
        <v>0</v>
      </c>
      <c r="AH34" s="52">
        <f>IF($E34="","",'TSO500 worksheet'!$I$140)</f>
        <v>0</v>
      </c>
      <c r="AI34">
        <f>IF($E34="","",'TSO500 worksheet'!$D$142)</f>
        <v>0</v>
      </c>
      <c r="AJ34" s="52">
        <f>IF($E34="","",'TSO500 worksheet'!$G$142)</f>
        <v>0</v>
      </c>
      <c r="AK34">
        <f>IF($E34="","",'TSO500 worksheet'!$D$143)</f>
        <v>0</v>
      </c>
      <c r="AL34" s="52">
        <f>IF($E34="","",'TSO500 worksheet'!$G$143)</f>
        <v>0</v>
      </c>
      <c r="AM34">
        <f>IF($E34="","",'TSO500 worksheet'!$D$144)</f>
        <v>0</v>
      </c>
      <c r="AN34" s="52">
        <f>IF($E34="","",'TSO500 worksheet'!$G$144)</f>
        <v>0</v>
      </c>
      <c r="AO34">
        <f>IF($E34="","",'Samples Dilution + Norm'!J23)</f>
        <v>0</v>
      </c>
      <c r="AP34">
        <f>IF($E34="","",'Samples Dilution + Norm'!M23)</f>
        <v>26.8</v>
      </c>
      <c r="AR34" t="str">
        <f>IF($E34="","",'Samples Dilution + Norm'!N23)</f>
        <v>Pass</v>
      </c>
      <c r="AS34">
        <f>IF($E34="","",'TSO500 worksheet'!$C$99)</f>
        <v>0</v>
      </c>
      <c r="AT34">
        <f>IF($E34="","",'TSO500 worksheet'!$C$100)</f>
        <v>0</v>
      </c>
      <c r="AU34">
        <f>IF($E34="","",'TSO500 worksheet'!$C$101)</f>
        <v>0</v>
      </c>
      <c r="AV34">
        <f>IF($E34="","",'TSO500 worksheet'!$C$102)</f>
        <v>0</v>
      </c>
    </row>
    <row r="35" spans="1:48" x14ac:dyDescent="0.25">
      <c r="A35" t="str">
        <f>IF($E35="","",'TSO500 Booking'!$C$3)</f>
        <v>2302738</v>
      </c>
      <c r="B35" s="52">
        <f>IF($E35="","",'TSO500 Booking'!$C$5)</f>
        <v>44974</v>
      </c>
      <c r="C35" t="str">
        <f>IF($E35="","",'TSO500 Booking'!$F$5)</f>
        <v>BA</v>
      </c>
      <c r="D35" t="str">
        <f>IF($E35="","",'TSO500 Booking'!E41)</f>
        <v>B2227181</v>
      </c>
      <c r="E35" t="str">
        <f>IF('TSO500 Booking'!J41="","",'TSO500 Booking'!J41)</f>
        <v>B2227181-003</v>
      </c>
      <c r="F35" t="str">
        <f>IF($E35="","",'TSO500 Booking'!H41)</f>
        <v>TSO500 DNA library prep</v>
      </c>
      <c r="G35">
        <f>IF($E35="","",'Samples Dilution + Norm'!E24)</f>
        <v>64</v>
      </c>
      <c r="H35">
        <f>IF($E35="","",'TSO500 worksheet'!$D$126)</f>
        <v>0</v>
      </c>
      <c r="I35" s="52">
        <f>IF($E35="","",'TSO500 worksheet'!$G$126)</f>
        <v>0</v>
      </c>
      <c r="J35" s="52">
        <f>IF($E35="","",'TSO500 worksheet'!$I$126)</f>
        <v>0</v>
      </c>
      <c r="K35">
        <f>IF($E35="","",'TSO500 worksheet'!$D$128)</f>
        <v>0</v>
      </c>
      <c r="L35" s="52">
        <f>IF($E35="","",'TSO500 worksheet'!$G$126)</f>
        <v>0</v>
      </c>
      <c r="M35" s="52">
        <f>IF($E35="","",'TSO500 worksheet'!$I$126)</f>
        <v>0</v>
      </c>
      <c r="N35">
        <f>IF($E35="","",'TSO500 worksheet'!$D$128)</f>
        <v>0</v>
      </c>
      <c r="O35" s="52">
        <f>IF($E35="","",'TSO500 worksheet'!$G$128)</f>
        <v>0</v>
      </c>
      <c r="P35" s="52">
        <f>IF($E35="","",'TSO500 worksheet'!$I$128)</f>
        <v>0</v>
      </c>
      <c r="Q35">
        <f>IF($E35="","",'TSO500 worksheet'!$D$130)</f>
        <v>0</v>
      </c>
      <c r="R35" s="52">
        <f>IF($E35="","",'TSO500 worksheet'!$G$130)</f>
        <v>0</v>
      </c>
      <c r="S35" s="52">
        <f>IF($E35="","",'TSO500 worksheet'!$I$130)</f>
        <v>0</v>
      </c>
      <c r="T35">
        <f>IF($E35="","",'TSO500 worksheet'!$D$132)</f>
        <v>0</v>
      </c>
      <c r="U35" s="52">
        <f>IF($E35="","",'TSO500 worksheet'!$G$132)</f>
        <v>0</v>
      </c>
      <c r="V35" s="52">
        <f>IF($E35="","",'TSO500 worksheet'!$I$132)</f>
        <v>0</v>
      </c>
      <c r="W35">
        <f>IF($E35="","",'TSO500 worksheet'!$D$134)</f>
        <v>0</v>
      </c>
      <c r="X35" s="52">
        <f>IF($E35="","",'TSO500 worksheet'!$G$134)</f>
        <v>0</v>
      </c>
      <c r="Y35" s="52">
        <f>IF($E35="","",'TSO500 worksheet'!$I$134)</f>
        <v>0</v>
      </c>
      <c r="Z35">
        <f>IF($E35="","",'TSO500 worksheet'!$D$136)</f>
        <v>0</v>
      </c>
      <c r="AA35" s="52">
        <f>IF($E35="","",'TSO500 worksheet'!$G$136)</f>
        <v>0</v>
      </c>
      <c r="AB35" s="52">
        <f>IF($E35="","",'TSO500 worksheet'!$I$136)</f>
        <v>0</v>
      </c>
      <c r="AC35">
        <f>IF($E35="","",'TSO500 worksheet'!$D$138)</f>
        <v>0</v>
      </c>
      <c r="AD35" s="52">
        <f>IF($E35="","",'TSO500 worksheet'!$G$138)</f>
        <v>0</v>
      </c>
      <c r="AE35" s="52">
        <f>IF($E35="","",'TSO500 worksheet'!$I$138)</f>
        <v>0</v>
      </c>
      <c r="AF35">
        <f>IF($E35="","",'TSO500 worksheet'!$D$140)</f>
        <v>0</v>
      </c>
      <c r="AG35" s="52">
        <f>IF($E35="","",'TSO500 worksheet'!$G$140)</f>
        <v>0</v>
      </c>
      <c r="AH35" s="52">
        <f>IF($E35="","",'TSO500 worksheet'!$I$140)</f>
        <v>0</v>
      </c>
      <c r="AI35">
        <f>IF($E35="","",'TSO500 worksheet'!$D$142)</f>
        <v>0</v>
      </c>
      <c r="AJ35" s="52">
        <f>IF($E35="","",'TSO500 worksheet'!$G$142)</f>
        <v>0</v>
      </c>
      <c r="AK35">
        <f>IF($E35="","",'TSO500 worksheet'!$D$143)</f>
        <v>0</v>
      </c>
      <c r="AL35" s="52">
        <f>IF($E35="","",'TSO500 worksheet'!$G$143)</f>
        <v>0</v>
      </c>
      <c r="AM35">
        <f>IF($E35="","",'TSO500 worksheet'!$D$144)</f>
        <v>0</v>
      </c>
      <c r="AN35" s="52">
        <f>IF($E35="","",'TSO500 worksheet'!$G$144)</f>
        <v>0</v>
      </c>
      <c r="AO35">
        <f>IF($E35="","",'Samples Dilution + Norm'!J24)</f>
        <v>0</v>
      </c>
      <c r="AP35">
        <f>IF($E35="","",'Samples Dilution + Norm'!M24)</f>
        <v>19.7</v>
      </c>
      <c r="AR35" t="str">
        <f>IF($E35="","",'Samples Dilution + Norm'!N24)</f>
        <v>Pass</v>
      </c>
      <c r="AS35">
        <f>IF($E35="","",'TSO500 worksheet'!$C$99)</f>
        <v>0</v>
      </c>
      <c r="AT35">
        <f>IF($E35="","",'TSO500 worksheet'!$C$100)</f>
        <v>0</v>
      </c>
      <c r="AU35">
        <f>IF($E35="","",'TSO500 worksheet'!$C$101)</f>
        <v>0</v>
      </c>
      <c r="AV35">
        <f>IF($E35="","",'TSO500 worksheet'!$C$102)</f>
        <v>0</v>
      </c>
    </row>
    <row r="36" spans="1:48" x14ac:dyDescent="0.25">
      <c r="A36" t="str">
        <f>IF($E36="","",'TSO500 Booking'!$C$3)</f>
        <v>2302738</v>
      </c>
      <c r="B36" s="52">
        <f>IF($E36="","",'TSO500 Booking'!$C$5)</f>
        <v>44974</v>
      </c>
      <c r="C36" t="str">
        <f>IF($E36="","",'TSO500 Booking'!$F$5)</f>
        <v>BA</v>
      </c>
      <c r="D36" t="str">
        <f>IF($E36="","",'TSO500 Booking'!E42)</f>
        <v>B2300179</v>
      </c>
      <c r="E36" t="str">
        <f>IF('TSO500 Booking'!J42="","",'TSO500 Booking'!J42)</f>
        <v>B2300179-003</v>
      </c>
      <c r="F36" t="str">
        <f>IF($E36="","",'TSO500 Booking'!H42)</f>
        <v>TSO500 DNA library prep</v>
      </c>
      <c r="G36">
        <f>IF($E36="","",'Samples Dilution + Norm'!E25)</f>
        <v>62.8</v>
      </c>
      <c r="H36">
        <f>IF($E36="","",'TSO500 worksheet'!$D$126)</f>
        <v>0</v>
      </c>
      <c r="I36" s="52">
        <f>IF($E36="","",'TSO500 worksheet'!$G$126)</f>
        <v>0</v>
      </c>
      <c r="J36" s="52">
        <f>IF($E36="","",'TSO500 worksheet'!$I$126)</f>
        <v>0</v>
      </c>
      <c r="K36">
        <f>IF($E36="","",'TSO500 worksheet'!$D$128)</f>
        <v>0</v>
      </c>
      <c r="L36" s="52">
        <f>IF($E36="","",'TSO500 worksheet'!$G$126)</f>
        <v>0</v>
      </c>
      <c r="M36" s="52">
        <f>IF($E36="","",'TSO500 worksheet'!$I$126)</f>
        <v>0</v>
      </c>
      <c r="N36">
        <f>IF($E36="","",'TSO500 worksheet'!$D$128)</f>
        <v>0</v>
      </c>
      <c r="O36" s="52">
        <f>IF($E36="","",'TSO500 worksheet'!$G$128)</f>
        <v>0</v>
      </c>
      <c r="P36" s="52">
        <f>IF($E36="","",'TSO500 worksheet'!$I$128)</f>
        <v>0</v>
      </c>
      <c r="Q36">
        <f>IF($E36="","",'TSO500 worksheet'!$D$130)</f>
        <v>0</v>
      </c>
      <c r="R36" s="52">
        <f>IF($E36="","",'TSO500 worksheet'!$G$130)</f>
        <v>0</v>
      </c>
      <c r="S36" s="52">
        <f>IF($E36="","",'TSO500 worksheet'!$I$130)</f>
        <v>0</v>
      </c>
      <c r="T36">
        <f>IF($E36="","",'TSO500 worksheet'!$D$132)</f>
        <v>0</v>
      </c>
      <c r="U36" s="52">
        <f>IF($E36="","",'TSO500 worksheet'!$G$132)</f>
        <v>0</v>
      </c>
      <c r="V36" s="52">
        <f>IF($E36="","",'TSO500 worksheet'!$I$132)</f>
        <v>0</v>
      </c>
      <c r="W36">
        <f>IF($E36="","",'TSO500 worksheet'!$D$134)</f>
        <v>0</v>
      </c>
      <c r="X36" s="52">
        <f>IF($E36="","",'TSO500 worksheet'!$G$134)</f>
        <v>0</v>
      </c>
      <c r="Y36" s="52">
        <f>IF($E36="","",'TSO500 worksheet'!$I$134)</f>
        <v>0</v>
      </c>
      <c r="Z36">
        <f>IF($E36="","",'TSO500 worksheet'!$D$136)</f>
        <v>0</v>
      </c>
      <c r="AA36" s="52">
        <f>IF($E36="","",'TSO500 worksheet'!$G$136)</f>
        <v>0</v>
      </c>
      <c r="AB36" s="52">
        <f>IF($E36="","",'TSO500 worksheet'!$I$136)</f>
        <v>0</v>
      </c>
      <c r="AC36">
        <f>IF($E36="","",'TSO500 worksheet'!$D$138)</f>
        <v>0</v>
      </c>
      <c r="AD36" s="52">
        <f>IF($E36="","",'TSO500 worksheet'!$G$138)</f>
        <v>0</v>
      </c>
      <c r="AE36" s="52">
        <f>IF($E36="","",'TSO500 worksheet'!$I$138)</f>
        <v>0</v>
      </c>
      <c r="AF36">
        <f>IF($E36="","",'TSO500 worksheet'!$D$140)</f>
        <v>0</v>
      </c>
      <c r="AG36" s="52">
        <f>IF($E36="","",'TSO500 worksheet'!$G$140)</f>
        <v>0</v>
      </c>
      <c r="AH36" s="52">
        <f>IF($E36="","",'TSO500 worksheet'!$I$140)</f>
        <v>0</v>
      </c>
      <c r="AI36">
        <f>IF($E36="","",'TSO500 worksheet'!$D$142)</f>
        <v>0</v>
      </c>
      <c r="AJ36" s="52">
        <f>IF($E36="","",'TSO500 worksheet'!$G$142)</f>
        <v>0</v>
      </c>
      <c r="AK36">
        <f>IF($E36="","",'TSO500 worksheet'!$D$143)</f>
        <v>0</v>
      </c>
      <c r="AL36" s="52">
        <f>IF($E36="","",'TSO500 worksheet'!$G$143)</f>
        <v>0</v>
      </c>
      <c r="AM36">
        <f>IF($E36="","",'TSO500 worksheet'!$D$144)</f>
        <v>0</v>
      </c>
      <c r="AN36" s="52">
        <f>IF($E36="","",'TSO500 worksheet'!$G$144)</f>
        <v>0</v>
      </c>
      <c r="AO36">
        <f>IF($E36="","",'Samples Dilution + Norm'!J25)</f>
        <v>0</v>
      </c>
      <c r="AP36">
        <f>IF($E36="","",'Samples Dilution + Norm'!M25)</f>
        <v>20.6</v>
      </c>
      <c r="AR36" t="str">
        <f>IF($E36="","",'Samples Dilution + Norm'!N25)</f>
        <v>Pass</v>
      </c>
      <c r="AS36">
        <f>IF($E36="","",'TSO500 worksheet'!$C$99)</f>
        <v>0</v>
      </c>
      <c r="AT36">
        <f>IF($E36="","",'TSO500 worksheet'!$C$100)</f>
        <v>0</v>
      </c>
      <c r="AU36">
        <f>IF($E36="","",'TSO500 worksheet'!$C$101)</f>
        <v>0</v>
      </c>
      <c r="AV36">
        <f>IF($E36="","",'TSO500 worksheet'!$C$102)</f>
        <v>0</v>
      </c>
    </row>
    <row r="37" spans="1:48" x14ac:dyDescent="0.25">
      <c r="A37" t="str">
        <f>IF($E37="","",'TSO500 Booking'!$C$3)</f>
        <v>2302738</v>
      </c>
      <c r="B37" s="52">
        <f>IF($E37="","",'TSO500 Booking'!$C$5)</f>
        <v>44974</v>
      </c>
      <c r="C37" t="str">
        <f>IF($E37="","",'TSO500 Booking'!$F$5)</f>
        <v>BA</v>
      </c>
      <c r="D37" t="str">
        <f>IF($E37="","",'TSO500 Booking'!E43)</f>
        <v>B2300910</v>
      </c>
      <c r="E37" t="str">
        <f>IF('TSO500 Booking'!J43="","",'TSO500 Booking'!J43)</f>
        <v>B2300910-003</v>
      </c>
      <c r="F37" t="str">
        <f>IF($E37="","",'TSO500 Booking'!H43)</f>
        <v>TSO500 DNA library prep</v>
      </c>
      <c r="G37">
        <f>IF($E37="","",'Samples Dilution + Norm'!E26)</f>
        <v>130</v>
      </c>
      <c r="H37">
        <f>IF($E37="","",'TSO500 worksheet'!$D$126)</f>
        <v>0</v>
      </c>
      <c r="I37" s="52">
        <f>IF($E37="","",'TSO500 worksheet'!$G$126)</f>
        <v>0</v>
      </c>
      <c r="J37" s="52">
        <f>IF($E37="","",'TSO500 worksheet'!$I$126)</f>
        <v>0</v>
      </c>
      <c r="K37">
        <f>IF($E37="","",'TSO500 worksheet'!$D$128)</f>
        <v>0</v>
      </c>
      <c r="L37" s="52">
        <f>IF($E37="","",'TSO500 worksheet'!$G$126)</f>
        <v>0</v>
      </c>
      <c r="M37" s="52">
        <f>IF($E37="","",'TSO500 worksheet'!$I$126)</f>
        <v>0</v>
      </c>
      <c r="N37">
        <f>IF($E37="","",'TSO500 worksheet'!$D$128)</f>
        <v>0</v>
      </c>
      <c r="O37" s="52">
        <f>IF($E37="","",'TSO500 worksheet'!$G$128)</f>
        <v>0</v>
      </c>
      <c r="P37" s="52">
        <f>IF($E37="","",'TSO500 worksheet'!$I$128)</f>
        <v>0</v>
      </c>
      <c r="Q37">
        <f>IF($E37="","",'TSO500 worksheet'!$D$130)</f>
        <v>0</v>
      </c>
      <c r="R37" s="52">
        <f>IF($E37="","",'TSO500 worksheet'!$G$130)</f>
        <v>0</v>
      </c>
      <c r="S37" s="52">
        <f>IF($E37="","",'TSO500 worksheet'!$I$130)</f>
        <v>0</v>
      </c>
      <c r="T37">
        <f>IF($E37="","",'TSO500 worksheet'!$D$132)</f>
        <v>0</v>
      </c>
      <c r="U37" s="52">
        <f>IF($E37="","",'TSO500 worksheet'!$G$132)</f>
        <v>0</v>
      </c>
      <c r="V37" s="52">
        <f>IF($E37="","",'TSO500 worksheet'!$I$132)</f>
        <v>0</v>
      </c>
      <c r="W37">
        <f>IF($E37="","",'TSO500 worksheet'!$D$134)</f>
        <v>0</v>
      </c>
      <c r="X37" s="52">
        <f>IF($E37="","",'TSO500 worksheet'!$G$134)</f>
        <v>0</v>
      </c>
      <c r="Y37" s="52">
        <f>IF($E37="","",'TSO500 worksheet'!$I$134)</f>
        <v>0</v>
      </c>
      <c r="Z37">
        <f>IF($E37="","",'TSO500 worksheet'!$D$136)</f>
        <v>0</v>
      </c>
      <c r="AA37" s="52">
        <f>IF($E37="","",'TSO500 worksheet'!$G$136)</f>
        <v>0</v>
      </c>
      <c r="AB37" s="52">
        <f>IF($E37="","",'TSO500 worksheet'!$I$136)</f>
        <v>0</v>
      </c>
      <c r="AC37">
        <f>IF($E37="","",'TSO500 worksheet'!$D$138)</f>
        <v>0</v>
      </c>
      <c r="AD37" s="52">
        <f>IF($E37="","",'TSO500 worksheet'!$G$138)</f>
        <v>0</v>
      </c>
      <c r="AE37" s="52">
        <f>IF($E37="","",'TSO500 worksheet'!$I$138)</f>
        <v>0</v>
      </c>
      <c r="AF37">
        <f>IF($E37="","",'TSO500 worksheet'!$D$140)</f>
        <v>0</v>
      </c>
      <c r="AG37" s="52">
        <f>IF($E37="","",'TSO500 worksheet'!$G$140)</f>
        <v>0</v>
      </c>
      <c r="AH37" s="52">
        <f>IF($E37="","",'TSO500 worksheet'!$I$140)</f>
        <v>0</v>
      </c>
      <c r="AI37">
        <f>IF($E37="","",'TSO500 worksheet'!$D$142)</f>
        <v>0</v>
      </c>
      <c r="AJ37" s="52">
        <f>IF($E37="","",'TSO500 worksheet'!$G$142)</f>
        <v>0</v>
      </c>
      <c r="AK37">
        <f>IF($E37="","",'TSO500 worksheet'!$D$143)</f>
        <v>0</v>
      </c>
      <c r="AL37" s="52">
        <f>IF($E37="","",'TSO500 worksheet'!$G$143)</f>
        <v>0</v>
      </c>
      <c r="AM37">
        <f>IF($E37="","",'TSO500 worksheet'!$D$144)</f>
        <v>0</v>
      </c>
      <c r="AN37" s="52">
        <f>IF($E37="","",'TSO500 worksheet'!$G$144)</f>
        <v>0</v>
      </c>
      <c r="AO37">
        <f>IF($E37="","",'Samples Dilution + Norm'!J26)</f>
        <v>0</v>
      </c>
      <c r="AP37">
        <f>IF($E37="","",'Samples Dilution + Norm'!M26)</f>
        <v>19.399999999999999</v>
      </c>
      <c r="AR37" t="str">
        <f>IF($E37="","",'Samples Dilution + Norm'!N26)</f>
        <v>Pass</v>
      </c>
      <c r="AS37">
        <f>IF($E37="","",'TSO500 worksheet'!$C$99)</f>
        <v>0</v>
      </c>
      <c r="AT37">
        <f>IF($E37="","",'TSO500 worksheet'!$C$100)</f>
        <v>0</v>
      </c>
      <c r="AU37">
        <f>IF($E37="","",'TSO500 worksheet'!$C$101)</f>
        <v>0</v>
      </c>
      <c r="AV37">
        <f>IF($E37="","",'TSO500 worksheet'!$C$102)</f>
        <v>0</v>
      </c>
    </row>
    <row r="38" spans="1:48" x14ac:dyDescent="0.25">
      <c r="A38" t="str">
        <f>IF($E38="","",'TSO500 Booking'!$C$3)</f>
        <v>2302738</v>
      </c>
      <c r="B38" s="52">
        <f>IF($E38="","",'TSO500 Booking'!$C$5)</f>
        <v>44974</v>
      </c>
      <c r="C38" t="str">
        <f>IF($E38="","",'TSO500 Booking'!$F$5)</f>
        <v>BA</v>
      </c>
      <c r="D38" t="str">
        <f>IF($E38="","",'TSO500 Booking'!E44)</f>
        <v>B2301055</v>
      </c>
      <c r="E38" t="str">
        <f>IF('TSO500 Booking'!J44="","",'TSO500 Booking'!J44)</f>
        <v>B2301055-005</v>
      </c>
      <c r="F38" t="str">
        <f>IF($E38="","",'TSO500 Booking'!H44)</f>
        <v>TSO500 DNA library prep</v>
      </c>
      <c r="G38">
        <f>IF($E38="","",'Samples Dilution + Norm'!E27)</f>
        <v>88.2</v>
      </c>
      <c r="H38">
        <f>IF($E38="","",'TSO500 worksheet'!$D$126)</f>
        <v>0</v>
      </c>
      <c r="I38" s="52">
        <f>IF($E38="","",'TSO500 worksheet'!$G$126)</f>
        <v>0</v>
      </c>
      <c r="J38" s="52">
        <f>IF($E38="","",'TSO500 worksheet'!$I$126)</f>
        <v>0</v>
      </c>
      <c r="K38">
        <f>IF($E38="","",'TSO500 worksheet'!$D$128)</f>
        <v>0</v>
      </c>
      <c r="L38" s="52">
        <f>IF($E38="","",'TSO500 worksheet'!$G$126)</f>
        <v>0</v>
      </c>
      <c r="M38" s="52">
        <f>IF($E38="","",'TSO500 worksheet'!$I$126)</f>
        <v>0</v>
      </c>
      <c r="N38">
        <f>IF($E38="","",'TSO500 worksheet'!$D$128)</f>
        <v>0</v>
      </c>
      <c r="O38" s="52">
        <f>IF($E38="","",'TSO500 worksheet'!$G$128)</f>
        <v>0</v>
      </c>
      <c r="P38" s="52">
        <f>IF($E38="","",'TSO500 worksheet'!$I$128)</f>
        <v>0</v>
      </c>
      <c r="Q38">
        <f>IF($E38="","",'TSO500 worksheet'!$D$130)</f>
        <v>0</v>
      </c>
      <c r="R38" s="52">
        <f>IF($E38="","",'TSO500 worksheet'!$G$130)</f>
        <v>0</v>
      </c>
      <c r="S38" s="52">
        <f>IF($E38="","",'TSO500 worksheet'!$I$130)</f>
        <v>0</v>
      </c>
      <c r="T38">
        <f>IF($E38="","",'TSO500 worksheet'!$D$132)</f>
        <v>0</v>
      </c>
      <c r="U38" s="52">
        <f>IF($E38="","",'TSO500 worksheet'!$G$132)</f>
        <v>0</v>
      </c>
      <c r="V38" s="52">
        <f>IF($E38="","",'TSO500 worksheet'!$I$132)</f>
        <v>0</v>
      </c>
      <c r="W38">
        <f>IF($E38="","",'TSO500 worksheet'!$D$134)</f>
        <v>0</v>
      </c>
      <c r="X38" s="52">
        <f>IF($E38="","",'TSO500 worksheet'!$G$134)</f>
        <v>0</v>
      </c>
      <c r="Y38" s="52">
        <f>IF($E38="","",'TSO500 worksheet'!$I$134)</f>
        <v>0</v>
      </c>
      <c r="Z38">
        <f>IF($E38="","",'TSO500 worksheet'!$D$136)</f>
        <v>0</v>
      </c>
      <c r="AA38" s="52">
        <f>IF($E38="","",'TSO500 worksheet'!$G$136)</f>
        <v>0</v>
      </c>
      <c r="AB38" s="52">
        <f>IF($E38="","",'TSO500 worksheet'!$I$136)</f>
        <v>0</v>
      </c>
      <c r="AC38">
        <f>IF($E38="","",'TSO500 worksheet'!$D$138)</f>
        <v>0</v>
      </c>
      <c r="AD38" s="52">
        <f>IF($E38="","",'TSO500 worksheet'!$G$138)</f>
        <v>0</v>
      </c>
      <c r="AE38" s="52">
        <f>IF($E38="","",'TSO500 worksheet'!$I$138)</f>
        <v>0</v>
      </c>
      <c r="AF38">
        <f>IF($E38="","",'TSO500 worksheet'!$D$140)</f>
        <v>0</v>
      </c>
      <c r="AG38" s="52">
        <f>IF($E38="","",'TSO500 worksheet'!$G$140)</f>
        <v>0</v>
      </c>
      <c r="AH38" s="52">
        <f>IF($E38="","",'TSO500 worksheet'!$I$140)</f>
        <v>0</v>
      </c>
      <c r="AI38">
        <f>IF($E38="","",'TSO500 worksheet'!$D$142)</f>
        <v>0</v>
      </c>
      <c r="AJ38" s="52">
        <f>IF($E38="","",'TSO500 worksheet'!$G$142)</f>
        <v>0</v>
      </c>
      <c r="AK38">
        <f>IF($E38="","",'TSO500 worksheet'!$D$143)</f>
        <v>0</v>
      </c>
      <c r="AL38" s="52">
        <f>IF($E38="","",'TSO500 worksheet'!$G$143)</f>
        <v>0</v>
      </c>
      <c r="AM38">
        <f>IF($E38="","",'TSO500 worksheet'!$D$144)</f>
        <v>0</v>
      </c>
      <c r="AN38" s="52">
        <f>IF($E38="","",'TSO500 worksheet'!$G$144)</f>
        <v>0</v>
      </c>
      <c r="AO38">
        <f>IF($E38="","",'Samples Dilution + Norm'!J27)</f>
        <v>0</v>
      </c>
      <c r="AP38">
        <f>IF($E38="","",'Samples Dilution + Norm'!M27)</f>
        <v>24.2</v>
      </c>
      <c r="AR38" t="str">
        <f>IF($E38="","",'Samples Dilution + Norm'!N27)</f>
        <v>Pass</v>
      </c>
      <c r="AS38">
        <f>IF($E38="","",'TSO500 worksheet'!$C$99)</f>
        <v>0</v>
      </c>
      <c r="AT38">
        <f>IF($E38="","",'TSO500 worksheet'!$C$100)</f>
        <v>0</v>
      </c>
      <c r="AU38">
        <f>IF($E38="","",'TSO500 worksheet'!$C$101)</f>
        <v>0</v>
      </c>
      <c r="AV38">
        <f>IF($E38="","",'TSO500 worksheet'!$C$102)</f>
        <v>0</v>
      </c>
    </row>
    <row r="39" spans="1:48" x14ac:dyDescent="0.25">
      <c r="A39" t="str">
        <f>IF($E39="","",'TSO500 Booking'!$C$3)</f>
        <v>2302738</v>
      </c>
      <c r="B39" s="52">
        <f>IF($E39="","",'TSO500 Booking'!$C$5)</f>
        <v>44974</v>
      </c>
      <c r="C39" t="str">
        <f>IF($E39="","",'TSO500 Booking'!$F$5)</f>
        <v>BA</v>
      </c>
      <c r="D39" t="str">
        <f>IF($E39="","",'TSO500 Booking'!E45)</f>
        <v>B2301204</v>
      </c>
      <c r="E39" t="str">
        <f>IF('TSO500 Booking'!J45="","",'TSO500 Booking'!J45)</f>
        <v>B2301204-003</v>
      </c>
      <c r="F39" t="str">
        <f>IF($E39="","",'TSO500 Booking'!H45)</f>
        <v>TSO500 DNA library prep</v>
      </c>
      <c r="G39">
        <f>IF($E39="","",'Samples Dilution + Norm'!E28)</f>
        <v>107</v>
      </c>
      <c r="H39">
        <f>IF($E39="","",'TSO500 worksheet'!$D$126)</f>
        <v>0</v>
      </c>
      <c r="I39" s="52">
        <f>IF($E39="","",'TSO500 worksheet'!$G$126)</f>
        <v>0</v>
      </c>
      <c r="J39" s="52">
        <f>IF($E39="","",'TSO500 worksheet'!$I$126)</f>
        <v>0</v>
      </c>
      <c r="K39">
        <f>IF($E39="","",'TSO500 worksheet'!$D$128)</f>
        <v>0</v>
      </c>
      <c r="L39" s="52">
        <f>IF($E39="","",'TSO500 worksheet'!$G$126)</f>
        <v>0</v>
      </c>
      <c r="M39" s="52">
        <f>IF($E39="","",'TSO500 worksheet'!$I$126)</f>
        <v>0</v>
      </c>
      <c r="N39">
        <f>IF($E39="","",'TSO500 worksheet'!$D$128)</f>
        <v>0</v>
      </c>
      <c r="O39" s="52">
        <f>IF($E39="","",'TSO500 worksheet'!$G$128)</f>
        <v>0</v>
      </c>
      <c r="P39" s="52">
        <f>IF($E39="","",'TSO500 worksheet'!$I$128)</f>
        <v>0</v>
      </c>
      <c r="Q39">
        <f>IF($E39="","",'TSO500 worksheet'!$D$130)</f>
        <v>0</v>
      </c>
      <c r="R39" s="52">
        <f>IF($E39="","",'TSO500 worksheet'!$G$130)</f>
        <v>0</v>
      </c>
      <c r="S39" s="52">
        <f>IF($E39="","",'TSO500 worksheet'!$I$130)</f>
        <v>0</v>
      </c>
      <c r="T39">
        <f>IF($E39="","",'TSO500 worksheet'!$D$132)</f>
        <v>0</v>
      </c>
      <c r="U39" s="52">
        <f>IF($E39="","",'TSO500 worksheet'!$G$132)</f>
        <v>0</v>
      </c>
      <c r="V39" s="52">
        <f>IF($E39="","",'TSO500 worksheet'!$I$132)</f>
        <v>0</v>
      </c>
      <c r="W39">
        <f>IF($E39="","",'TSO500 worksheet'!$D$134)</f>
        <v>0</v>
      </c>
      <c r="X39" s="52">
        <f>IF($E39="","",'TSO500 worksheet'!$G$134)</f>
        <v>0</v>
      </c>
      <c r="Y39" s="52">
        <f>IF($E39="","",'TSO500 worksheet'!$I$134)</f>
        <v>0</v>
      </c>
      <c r="Z39">
        <f>IF($E39="","",'TSO500 worksheet'!$D$136)</f>
        <v>0</v>
      </c>
      <c r="AA39" s="52">
        <f>IF($E39="","",'TSO500 worksheet'!$G$136)</f>
        <v>0</v>
      </c>
      <c r="AB39" s="52">
        <f>IF($E39="","",'TSO500 worksheet'!$I$136)</f>
        <v>0</v>
      </c>
      <c r="AC39">
        <f>IF($E39="","",'TSO500 worksheet'!$D$138)</f>
        <v>0</v>
      </c>
      <c r="AD39" s="52">
        <f>IF($E39="","",'TSO500 worksheet'!$G$138)</f>
        <v>0</v>
      </c>
      <c r="AE39" s="52">
        <f>IF($E39="","",'TSO500 worksheet'!$I$138)</f>
        <v>0</v>
      </c>
      <c r="AF39">
        <f>IF($E39="","",'TSO500 worksheet'!$D$140)</f>
        <v>0</v>
      </c>
      <c r="AG39" s="52">
        <f>IF($E39="","",'TSO500 worksheet'!$G$140)</f>
        <v>0</v>
      </c>
      <c r="AH39" s="52">
        <f>IF($E39="","",'TSO500 worksheet'!$I$140)</f>
        <v>0</v>
      </c>
      <c r="AI39">
        <f>IF($E39="","",'TSO500 worksheet'!$D$142)</f>
        <v>0</v>
      </c>
      <c r="AJ39" s="52">
        <f>IF($E39="","",'TSO500 worksheet'!$G$142)</f>
        <v>0</v>
      </c>
      <c r="AK39">
        <f>IF($E39="","",'TSO500 worksheet'!$D$143)</f>
        <v>0</v>
      </c>
      <c r="AL39" s="52">
        <f>IF($E39="","",'TSO500 worksheet'!$G$143)</f>
        <v>0</v>
      </c>
      <c r="AM39">
        <f>IF($E39="","",'TSO500 worksheet'!$D$144)</f>
        <v>0</v>
      </c>
      <c r="AN39" s="52">
        <f>IF($E39="","",'TSO500 worksheet'!$G$144)</f>
        <v>0</v>
      </c>
      <c r="AO39">
        <f>IF($E39="","",'Samples Dilution + Norm'!J28)</f>
        <v>0</v>
      </c>
      <c r="AP39">
        <f>IF($E39="","",'Samples Dilution + Norm'!M28)</f>
        <v>17.600000000000001</v>
      </c>
      <c r="AR39" t="str">
        <f>IF($E39="","",'Samples Dilution + Norm'!N28)</f>
        <v>Pass</v>
      </c>
      <c r="AS39">
        <f>IF($E39="","",'TSO500 worksheet'!$C$99)</f>
        <v>0</v>
      </c>
      <c r="AT39">
        <f>IF($E39="","",'TSO500 worksheet'!$C$100)</f>
        <v>0</v>
      </c>
      <c r="AU39">
        <f>IF($E39="","",'TSO500 worksheet'!$C$101)</f>
        <v>0</v>
      </c>
      <c r="AV39">
        <f>IF($E39="","",'TSO500 worksheet'!$C$102)</f>
        <v>0</v>
      </c>
    </row>
    <row r="40" spans="1:48" x14ac:dyDescent="0.25">
      <c r="A40" t="str">
        <f>IF($E40="","",'TSO500 Booking'!$C$3)</f>
        <v>2302738</v>
      </c>
      <c r="B40" s="52">
        <f>IF($E40="","",'TSO500 Booking'!$C$5)</f>
        <v>44974</v>
      </c>
      <c r="C40" t="str">
        <f>IF($E40="","",'TSO500 Booking'!$F$5)</f>
        <v>BA</v>
      </c>
      <c r="D40" t="str">
        <f>IF($E40="","",'TSO500 Booking'!E46)</f>
        <v>B2301528</v>
      </c>
      <c r="E40" t="str">
        <f>IF('TSO500 Booking'!J46="","",'TSO500 Booking'!J46)</f>
        <v>B2301528-003</v>
      </c>
      <c r="F40" t="str">
        <f>IF($E40="","",'TSO500 Booking'!H46)</f>
        <v>TSO500 DNA library prep</v>
      </c>
      <c r="G40">
        <f>IF($E40="","",'Samples Dilution + Norm'!E29)</f>
        <v>81.599999999999994</v>
      </c>
      <c r="H40">
        <f>IF($E40="","",'TSO500 worksheet'!$D$126)</f>
        <v>0</v>
      </c>
      <c r="I40" s="52">
        <f>IF($E40="","",'TSO500 worksheet'!$G$126)</f>
        <v>0</v>
      </c>
      <c r="J40" s="52">
        <f>IF($E40="","",'TSO500 worksheet'!$I$126)</f>
        <v>0</v>
      </c>
      <c r="K40">
        <f>IF($E40="","",'TSO500 worksheet'!$D$128)</f>
        <v>0</v>
      </c>
      <c r="L40" s="52">
        <f>IF($E40="","",'TSO500 worksheet'!$G$126)</f>
        <v>0</v>
      </c>
      <c r="M40" s="52">
        <f>IF($E40="","",'TSO500 worksheet'!$I$126)</f>
        <v>0</v>
      </c>
      <c r="N40">
        <f>IF($E40="","",'TSO500 worksheet'!$D$128)</f>
        <v>0</v>
      </c>
      <c r="O40" s="52">
        <f>IF($E40="","",'TSO500 worksheet'!$G$128)</f>
        <v>0</v>
      </c>
      <c r="P40" s="52">
        <f>IF($E40="","",'TSO500 worksheet'!$I$128)</f>
        <v>0</v>
      </c>
      <c r="Q40">
        <f>IF($E40="","",'TSO500 worksheet'!$D$130)</f>
        <v>0</v>
      </c>
      <c r="R40" s="52">
        <f>IF($E40="","",'TSO500 worksheet'!$G$130)</f>
        <v>0</v>
      </c>
      <c r="S40" s="52">
        <f>IF($E40="","",'TSO500 worksheet'!$I$130)</f>
        <v>0</v>
      </c>
      <c r="T40">
        <f>IF($E40="","",'TSO500 worksheet'!$D$132)</f>
        <v>0</v>
      </c>
      <c r="U40" s="52">
        <f>IF($E40="","",'TSO500 worksheet'!$G$132)</f>
        <v>0</v>
      </c>
      <c r="V40" s="52">
        <f>IF($E40="","",'TSO500 worksheet'!$I$132)</f>
        <v>0</v>
      </c>
      <c r="W40">
        <f>IF($E40="","",'TSO500 worksheet'!$D$134)</f>
        <v>0</v>
      </c>
      <c r="X40" s="52">
        <f>IF($E40="","",'TSO500 worksheet'!$G$134)</f>
        <v>0</v>
      </c>
      <c r="Y40" s="52">
        <f>IF($E40="","",'TSO500 worksheet'!$I$134)</f>
        <v>0</v>
      </c>
      <c r="Z40">
        <f>IF($E40="","",'TSO500 worksheet'!$D$136)</f>
        <v>0</v>
      </c>
      <c r="AA40" s="52">
        <f>IF($E40="","",'TSO500 worksheet'!$G$136)</f>
        <v>0</v>
      </c>
      <c r="AB40" s="52">
        <f>IF($E40="","",'TSO500 worksheet'!$I$136)</f>
        <v>0</v>
      </c>
      <c r="AC40">
        <f>IF($E40="","",'TSO500 worksheet'!$D$138)</f>
        <v>0</v>
      </c>
      <c r="AD40" s="52">
        <f>IF($E40="","",'TSO500 worksheet'!$G$138)</f>
        <v>0</v>
      </c>
      <c r="AE40" s="52">
        <f>IF($E40="","",'TSO500 worksheet'!$I$138)</f>
        <v>0</v>
      </c>
      <c r="AF40">
        <f>IF($E40="","",'TSO500 worksheet'!$D$140)</f>
        <v>0</v>
      </c>
      <c r="AG40" s="52">
        <f>IF($E40="","",'TSO500 worksheet'!$G$140)</f>
        <v>0</v>
      </c>
      <c r="AH40" s="52">
        <f>IF($E40="","",'TSO500 worksheet'!$I$140)</f>
        <v>0</v>
      </c>
      <c r="AI40">
        <f>IF($E40="","",'TSO500 worksheet'!$D$142)</f>
        <v>0</v>
      </c>
      <c r="AJ40" s="52">
        <f>IF($E40="","",'TSO500 worksheet'!$G$142)</f>
        <v>0</v>
      </c>
      <c r="AK40">
        <f>IF($E40="","",'TSO500 worksheet'!$D$143)</f>
        <v>0</v>
      </c>
      <c r="AL40" s="52">
        <f>IF($E40="","",'TSO500 worksheet'!$G$143)</f>
        <v>0</v>
      </c>
      <c r="AM40">
        <f>IF($E40="","",'TSO500 worksheet'!$D$144)</f>
        <v>0</v>
      </c>
      <c r="AN40" s="52">
        <f>IF($E40="","",'TSO500 worksheet'!$G$144)</f>
        <v>0</v>
      </c>
      <c r="AO40">
        <f>IF($E40="","",'Samples Dilution + Norm'!J29)</f>
        <v>0</v>
      </c>
      <c r="AP40">
        <f>IF($E40="","",'Samples Dilution + Norm'!M29)</f>
        <v>27.8</v>
      </c>
      <c r="AR40" t="str">
        <f>IF($E40="","",'Samples Dilution + Norm'!N29)</f>
        <v>Pass</v>
      </c>
      <c r="AS40">
        <f>IF($E40="","",'TSO500 worksheet'!$C$99)</f>
        <v>0</v>
      </c>
      <c r="AT40">
        <f>IF($E40="","",'TSO500 worksheet'!$C$100)</f>
        <v>0</v>
      </c>
      <c r="AU40">
        <f>IF($E40="","",'TSO500 worksheet'!$C$101)</f>
        <v>0</v>
      </c>
      <c r="AV40">
        <f>IF($E40="","",'TSO500 worksheet'!$C$102)</f>
        <v>0</v>
      </c>
    </row>
    <row r="41" spans="1:48" x14ac:dyDescent="0.25">
      <c r="A41" t="str">
        <f>IF($E41="","",'TSO500 Booking'!$C$3)</f>
        <v>2302738</v>
      </c>
      <c r="B41" s="52">
        <f>IF($E41="","",'TSO500 Booking'!$C$5)</f>
        <v>44974</v>
      </c>
      <c r="C41" t="str">
        <f>IF($E41="","",'TSO500 Booking'!$F$5)</f>
        <v>BA</v>
      </c>
      <c r="D41" t="str">
        <f>IF($E41="","",'TSO500 Booking'!E47)</f>
        <v>B2301729</v>
      </c>
      <c r="E41" t="str">
        <f>IF('TSO500 Booking'!J47="","",'TSO500 Booking'!J47)</f>
        <v>B2301729-003</v>
      </c>
      <c r="F41" t="str">
        <f>IF($E41="","",'TSO500 Booking'!H47)</f>
        <v>TSO500 DNA library prep</v>
      </c>
      <c r="G41">
        <f>IF($E41="","",'Samples Dilution + Norm'!E30)</f>
        <v>30.8</v>
      </c>
      <c r="H41">
        <f>IF($E41="","",'TSO500 worksheet'!$D$126)</f>
        <v>0</v>
      </c>
      <c r="I41" s="52">
        <f>IF($E41="","",'TSO500 worksheet'!$G$126)</f>
        <v>0</v>
      </c>
      <c r="J41" s="52">
        <f>IF($E41="","",'TSO500 worksheet'!$I$126)</f>
        <v>0</v>
      </c>
      <c r="K41">
        <f>IF($E41="","",'TSO500 worksheet'!$D$128)</f>
        <v>0</v>
      </c>
      <c r="L41" s="52">
        <f>IF($E41="","",'TSO500 worksheet'!$G$126)</f>
        <v>0</v>
      </c>
      <c r="M41" s="52">
        <f>IF($E41="","",'TSO500 worksheet'!$I$126)</f>
        <v>0</v>
      </c>
      <c r="N41">
        <f>IF($E41="","",'TSO500 worksheet'!$D$128)</f>
        <v>0</v>
      </c>
      <c r="O41" s="52">
        <f>IF($E41="","",'TSO500 worksheet'!$G$128)</f>
        <v>0</v>
      </c>
      <c r="P41" s="52">
        <f>IF($E41="","",'TSO500 worksheet'!$I$128)</f>
        <v>0</v>
      </c>
      <c r="Q41">
        <f>IF($E41="","",'TSO500 worksheet'!$D$130)</f>
        <v>0</v>
      </c>
      <c r="R41" s="52">
        <f>IF($E41="","",'TSO500 worksheet'!$G$130)</f>
        <v>0</v>
      </c>
      <c r="S41" s="52">
        <f>IF($E41="","",'TSO500 worksheet'!$I$130)</f>
        <v>0</v>
      </c>
      <c r="T41">
        <f>IF($E41="","",'TSO500 worksheet'!$D$132)</f>
        <v>0</v>
      </c>
      <c r="U41" s="52">
        <f>IF($E41="","",'TSO500 worksheet'!$G$132)</f>
        <v>0</v>
      </c>
      <c r="V41" s="52">
        <f>IF($E41="","",'TSO500 worksheet'!$I$132)</f>
        <v>0</v>
      </c>
      <c r="W41">
        <f>IF($E41="","",'TSO500 worksheet'!$D$134)</f>
        <v>0</v>
      </c>
      <c r="X41" s="52">
        <f>IF($E41="","",'TSO500 worksheet'!$G$134)</f>
        <v>0</v>
      </c>
      <c r="Y41" s="52">
        <f>IF($E41="","",'TSO500 worksheet'!$I$134)</f>
        <v>0</v>
      </c>
      <c r="Z41">
        <f>IF($E41="","",'TSO500 worksheet'!$D$136)</f>
        <v>0</v>
      </c>
      <c r="AA41" s="52">
        <f>IF($E41="","",'TSO500 worksheet'!$G$136)</f>
        <v>0</v>
      </c>
      <c r="AB41" s="52">
        <f>IF($E41="","",'TSO500 worksheet'!$I$136)</f>
        <v>0</v>
      </c>
      <c r="AC41">
        <f>IF($E41="","",'TSO500 worksheet'!$D$138)</f>
        <v>0</v>
      </c>
      <c r="AD41" s="52">
        <f>IF($E41="","",'TSO500 worksheet'!$G$138)</f>
        <v>0</v>
      </c>
      <c r="AE41" s="52">
        <f>IF($E41="","",'TSO500 worksheet'!$I$138)</f>
        <v>0</v>
      </c>
      <c r="AF41">
        <f>IF($E41="","",'TSO500 worksheet'!$D$140)</f>
        <v>0</v>
      </c>
      <c r="AG41" s="52">
        <f>IF($E41="","",'TSO500 worksheet'!$G$140)</f>
        <v>0</v>
      </c>
      <c r="AH41" s="52">
        <f>IF($E41="","",'TSO500 worksheet'!$I$140)</f>
        <v>0</v>
      </c>
      <c r="AI41">
        <f>IF($E41="","",'TSO500 worksheet'!$D$142)</f>
        <v>0</v>
      </c>
      <c r="AJ41" s="52">
        <f>IF($E41="","",'TSO500 worksheet'!$G$142)</f>
        <v>0</v>
      </c>
      <c r="AK41">
        <f>IF($E41="","",'TSO500 worksheet'!$D$143)</f>
        <v>0</v>
      </c>
      <c r="AL41" s="52">
        <f>IF($E41="","",'TSO500 worksheet'!$G$143)</f>
        <v>0</v>
      </c>
      <c r="AM41">
        <f>IF($E41="","",'TSO500 worksheet'!$D$144)</f>
        <v>0</v>
      </c>
      <c r="AN41" s="52">
        <f>IF($E41="","",'TSO500 worksheet'!$G$144)</f>
        <v>0</v>
      </c>
      <c r="AO41">
        <f>IF($E41="","",'Samples Dilution + Norm'!J30)</f>
        <v>0</v>
      </c>
      <c r="AP41">
        <f>IF($E41="","",'Samples Dilution + Norm'!M30)</f>
        <v>20.2</v>
      </c>
      <c r="AR41" t="str">
        <f>IF($E41="","",'Samples Dilution + Norm'!N30)</f>
        <v>Pass</v>
      </c>
      <c r="AS41">
        <f>IF($E41="","",'TSO500 worksheet'!$C$99)</f>
        <v>0</v>
      </c>
      <c r="AT41">
        <f>IF($E41="","",'TSO500 worksheet'!$C$100)</f>
        <v>0</v>
      </c>
      <c r="AU41">
        <f>IF($E41="","",'TSO500 worksheet'!$C$101)</f>
        <v>0</v>
      </c>
      <c r="AV41">
        <f>IF($E41="","",'TSO500 worksheet'!$C$102)</f>
        <v>0</v>
      </c>
    </row>
    <row r="42" spans="1:48" x14ac:dyDescent="0.25">
      <c r="A42" t="str">
        <f>IF($E42="","",'TSO500 Booking'!$C$3)</f>
        <v>2302738</v>
      </c>
      <c r="B42" s="52">
        <f>IF($E42="","",'TSO500 Booking'!$C$5)</f>
        <v>44974</v>
      </c>
      <c r="C42" t="str">
        <f>IF($E42="","",'TSO500 Booking'!$F$5)</f>
        <v>BA</v>
      </c>
      <c r="D42" t="str">
        <f>IF($E42="","",'TSO500 Booking'!E48)</f>
        <v>B2302804</v>
      </c>
      <c r="E42" t="str">
        <f>IF('TSO500 Booking'!J48="","",'TSO500 Booking'!J48)</f>
        <v>B2302804-003</v>
      </c>
      <c r="F42" t="str">
        <f>IF($E42="","",'TSO500 Booking'!H48)</f>
        <v>TSO500 DNA library prep</v>
      </c>
      <c r="G42">
        <f>IF($E42="","",'Samples Dilution + Norm'!E31)</f>
        <v>147</v>
      </c>
      <c r="H42">
        <f>IF($E42="","",'TSO500 worksheet'!$D$126)</f>
        <v>0</v>
      </c>
      <c r="I42" s="52">
        <f>IF($E42="","",'TSO500 worksheet'!$G$126)</f>
        <v>0</v>
      </c>
      <c r="J42" s="52">
        <f>IF($E42="","",'TSO500 worksheet'!$I$126)</f>
        <v>0</v>
      </c>
      <c r="K42">
        <f>IF($E42="","",'TSO500 worksheet'!$D$128)</f>
        <v>0</v>
      </c>
      <c r="L42" s="52">
        <f>IF($E42="","",'TSO500 worksheet'!$G$126)</f>
        <v>0</v>
      </c>
      <c r="M42" s="52">
        <f>IF($E42="","",'TSO500 worksheet'!$I$126)</f>
        <v>0</v>
      </c>
      <c r="N42">
        <f>IF($E42="","",'TSO500 worksheet'!$D$128)</f>
        <v>0</v>
      </c>
      <c r="O42" s="52">
        <f>IF($E42="","",'TSO500 worksheet'!$G$128)</f>
        <v>0</v>
      </c>
      <c r="P42" s="52">
        <f>IF($E42="","",'TSO500 worksheet'!$I$128)</f>
        <v>0</v>
      </c>
      <c r="Q42">
        <f>IF($E42="","",'TSO500 worksheet'!$D$130)</f>
        <v>0</v>
      </c>
      <c r="R42" s="52">
        <f>IF($E42="","",'TSO500 worksheet'!$G$130)</f>
        <v>0</v>
      </c>
      <c r="S42" s="52">
        <f>IF($E42="","",'TSO500 worksheet'!$I$130)</f>
        <v>0</v>
      </c>
      <c r="T42">
        <f>IF($E42="","",'TSO500 worksheet'!$D$132)</f>
        <v>0</v>
      </c>
      <c r="U42" s="52">
        <f>IF($E42="","",'TSO500 worksheet'!$G$132)</f>
        <v>0</v>
      </c>
      <c r="V42" s="52">
        <f>IF($E42="","",'TSO500 worksheet'!$I$132)</f>
        <v>0</v>
      </c>
      <c r="W42">
        <f>IF($E42="","",'TSO500 worksheet'!$D$134)</f>
        <v>0</v>
      </c>
      <c r="X42" s="52">
        <f>IF($E42="","",'TSO500 worksheet'!$G$134)</f>
        <v>0</v>
      </c>
      <c r="Y42" s="52">
        <f>IF($E42="","",'TSO500 worksheet'!$I$134)</f>
        <v>0</v>
      </c>
      <c r="Z42">
        <f>IF($E42="","",'TSO500 worksheet'!$D$136)</f>
        <v>0</v>
      </c>
      <c r="AA42" s="52">
        <f>IF($E42="","",'TSO500 worksheet'!$G$136)</f>
        <v>0</v>
      </c>
      <c r="AB42" s="52">
        <f>IF($E42="","",'TSO500 worksheet'!$I$136)</f>
        <v>0</v>
      </c>
      <c r="AC42">
        <f>IF($E42="","",'TSO500 worksheet'!$D$138)</f>
        <v>0</v>
      </c>
      <c r="AD42" s="52">
        <f>IF($E42="","",'TSO500 worksheet'!$G$138)</f>
        <v>0</v>
      </c>
      <c r="AE42" s="52">
        <f>IF($E42="","",'TSO500 worksheet'!$I$138)</f>
        <v>0</v>
      </c>
      <c r="AF42">
        <f>IF($E42="","",'TSO500 worksheet'!$D$140)</f>
        <v>0</v>
      </c>
      <c r="AG42" s="52">
        <f>IF($E42="","",'TSO500 worksheet'!$G$140)</f>
        <v>0</v>
      </c>
      <c r="AH42" s="52">
        <f>IF($E42="","",'TSO500 worksheet'!$I$140)</f>
        <v>0</v>
      </c>
      <c r="AI42">
        <f>IF($E42="","",'TSO500 worksheet'!$D$142)</f>
        <v>0</v>
      </c>
      <c r="AJ42" s="52">
        <f>IF($E42="","",'TSO500 worksheet'!$G$142)</f>
        <v>0</v>
      </c>
      <c r="AK42">
        <f>IF($E42="","",'TSO500 worksheet'!$D$143)</f>
        <v>0</v>
      </c>
      <c r="AL42" s="52">
        <f>IF($E42="","",'TSO500 worksheet'!$G$143)</f>
        <v>0</v>
      </c>
      <c r="AM42">
        <f>IF($E42="","",'TSO500 worksheet'!$D$144)</f>
        <v>0</v>
      </c>
      <c r="AN42" s="52">
        <f>IF($E42="","",'TSO500 worksheet'!$G$144)</f>
        <v>0</v>
      </c>
      <c r="AO42">
        <f>IF($E42="","",'Samples Dilution + Norm'!J31)</f>
        <v>0</v>
      </c>
      <c r="AP42">
        <f>IF($E42="","",'Samples Dilution + Norm'!M31)</f>
        <v>16.8</v>
      </c>
      <c r="AR42" t="str">
        <f>IF($E42="","",'Samples Dilution + Norm'!N31)</f>
        <v>Pass</v>
      </c>
      <c r="AS42">
        <f>IF($E42="","",'TSO500 worksheet'!$C$99)</f>
        <v>0</v>
      </c>
      <c r="AT42">
        <f>IF($E42="","",'TSO500 worksheet'!$C$100)</f>
        <v>0</v>
      </c>
      <c r="AU42">
        <f>IF($E42="","",'TSO500 worksheet'!$C$101)</f>
        <v>0</v>
      </c>
      <c r="AV42">
        <f>IF($E42="","",'TSO500 worksheet'!$C$102)</f>
        <v>0</v>
      </c>
    </row>
    <row r="43" spans="1:48" x14ac:dyDescent="0.25">
      <c r="A43" t="str">
        <f>IF($E43="","",'TSO500 Booking'!$C$3)</f>
        <v>2302738</v>
      </c>
      <c r="B43" s="52">
        <f>IF($E43="","",'TSO500 Booking'!$C$5)</f>
        <v>44974</v>
      </c>
      <c r="C43" t="str">
        <f>IF($E43="","",'TSO500 Booking'!$F$5)</f>
        <v>BA</v>
      </c>
      <c r="D43" t="str">
        <f>IF($E43="","",'TSO500 Booking'!E49)</f>
        <v>B2302837</v>
      </c>
      <c r="E43" t="str">
        <f>IF('TSO500 Booking'!J49="","",'TSO500 Booking'!J49)</f>
        <v>B2302837-003</v>
      </c>
      <c r="F43" t="str">
        <f>IF($E43="","",'TSO500 Booking'!H49)</f>
        <v>TSO500 DNA library prep</v>
      </c>
      <c r="G43">
        <f>IF($E43="","",'Samples Dilution + Norm'!E32)</f>
        <v>426</v>
      </c>
      <c r="H43">
        <f>IF($E43="","",'TSO500 worksheet'!$D$126)</f>
        <v>0</v>
      </c>
      <c r="I43" s="52">
        <f>IF($E43="","",'TSO500 worksheet'!$G$126)</f>
        <v>0</v>
      </c>
      <c r="J43" s="52">
        <f>IF($E43="","",'TSO500 worksheet'!$I$126)</f>
        <v>0</v>
      </c>
      <c r="K43">
        <f>IF($E43="","",'TSO500 worksheet'!$D$128)</f>
        <v>0</v>
      </c>
      <c r="L43" s="52">
        <f>IF($E43="","",'TSO500 worksheet'!$G$126)</f>
        <v>0</v>
      </c>
      <c r="M43" s="52">
        <f>IF($E43="","",'TSO500 worksheet'!$I$126)</f>
        <v>0</v>
      </c>
      <c r="N43">
        <f>IF($E43="","",'TSO500 worksheet'!$D$128)</f>
        <v>0</v>
      </c>
      <c r="O43" s="52">
        <f>IF($E43="","",'TSO500 worksheet'!$G$128)</f>
        <v>0</v>
      </c>
      <c r="P43" s="52">
        <f>IF($E43="","",'TSO500 worksheet'!$I$128)</f>
        <v>0</v>
      </c>
      <c r="Q43">
        <f>IF($E43="","",'TSO500 worksheet'!$D$130)</f>
        <v>0</v>
      </c>
      <c r="R43" s="52">
        <f>IF($E43="","",'TSO500 worksheet'!$G$130)</f>
        <v>0</v>
      </c>
      <c r="S43" s="52">
        <f>IF($E43="","",'TSO500 worksheet'!$I$130)</f>
        <v>0</v>
      </c>
      <c r="T43">
        <f>IF($E43="","",'TSO500 worksheet'!$D$132)</f>
        <v>0</v>
      </c>
      <c r="U43" s="52">
        <f>IF($E43="","",'TSO500 worksheet'!$G$132)</f>
        <v>0</v>
      </c>
      <c r="V43" s="52">
        <f>IF($E43="","",'TSO500 worksheet'!$I$132)</f>
        <v>0</v>
      </c>
      <c r="W43">
        <f>IF($E43="","",'TSO500 worksheet'!$D$134)</f>
        <v>0</v>
      </c>
      <c r="X43" s="52">
        <f>IF($E43="","",'TSO500 worksheet'!$G$134)</f>
        <v>0</v>
      </c>
      <c r="Y43" s="52">
        <f>IF($E43="","",'TSO500 worksheet'!$I$134)</f>
        <v>0</v>
      </c>
      <c r="Z43">
        <f>IF($E43="","",'TSO500 worksheet'!$D$136)</f>
        <v>0</v>
      </c>
      <c r="AA43" s="52">
        <f>IF($E43="","",'TSO500 worksheet'!$G$136)</f>
        <v>0</v>
      </c>
      <c r="AB43" s="52">
        <f>IF($E43="","",'TSO500 worksheet'!$I$136)</f>
        <v>0</v>
      </c>
      <c r="AC43">
        <f>IF($E43="","",'TSO500 worksheet'!$D$138)</f>
        <v>0</v>
      </c>
      <c r="AD43" s="52">
        <f>IF($E43="","",'TSO500 worksheet'!$G$138)</f>
        <v>0</v>
      </c>
      <c r="AE43" s="52">
        <f>IF($E43="","",'TSO500 worksheet'!$I$138)</f>
        <v>0</v>
      </c>
      <c r="AF43">
        <f>IF($E43="","",'TSO500 worksheet'!$D$140)</f>
        <v>0</v>
      </c>
      <c r="AG43" s="52">
        <f>IF($E43="","",'TSO500 worksheet'!$G$140)</f>
        <v>0</v>
      </c>
      <c r="AH43" s="52">
        <f>IF($E43="","",'TSO500 worksheet'!$I$140)</f>
        <v>0</v>
      </c>
      <c r="AI43">
        <f>IF($E43="","",'TSO500 worksheet'!$D$142)</f>
        <v>0</v>
      </c>
      <c r="AJ43" s="52">
        <f>IF($E43="","",'TSO500 worksheet'!$G$142)</f>
        <v>0</v>
      </c>
      <c r="AK43">
        <f>IF($E43="","",'TSO500 worksheet'!$D$143)</f>
        <v>0</v>
      </c>
      <c r="AL43" s="52">
        <f>IF($E43="","",'TSO500 worksheet'!$G$143)</f>
        <v>0</v>
      </c>
      <c r="AM43">
        <f>IF($E43="","",'TSO500 worksheet'!$D$144)</f>
        <v>0</v>
      </c>
      <c r="AN43" s="52">
        <f>IF($E43="","",'TSO500 worksheet'!$G$144)</f>
        <v>0</v>
      </c>
      <c r="AO43">
        <f>IF($E43="","",'Samples Dilution + Norm'!J32)</f>
        <v>0</v>
      </c>
      <c r="AP43">
        <f>IF($E43="","",'Samples Dilution + Norm'!M32)</f>
        <v>18.399999999999999</v>
      </c>
      <c r="AR43" t="str">
        <f>IF($E43="","",'Samples Dilution + Norm'!N32)</f>
        <v>Pass</v>
      </c>
      <c r="AS43">
        <f>IF($E43="","",'TSO500 worksheet'!$C$99)</f>
        <v>0</v>
      </c>
      <c r="AT43">
        <f>IF($E43="","",'TSO500 worksheet'!$C$100)</f>
        <v>0</v>
      </c>
      <c r="AU43">
        <f>IF($E43="","",'TSO500 worksheet'!$C$101)</f>
        <v>0</v>
      </c>
      <c r="AV43">
        <f>IF($E43="","",'TSO500 worksheet'!$C$102)</f>
        <v>0</v>
      </c>
    </row>
    <row r="44" spans="1:48" x14ac:dyDescent="0.25">
      <c r="A44" t="str">
        <f>IF($E44="","",'TSO500 Booking'!$C$3)</f>
        <v>2302738</v>
      </c>
      <c r="B44" s="52">
        <f>IF($E44="","",'TSO500 Booking'!$C$5)</f>
        <v>44974</v>
      </c>
      <c r="C44" t="str">
        <f>IF($E44="","",'TSO500 Booking'!$F$5)</f>
        <v>BA</v>
      </c>
      <c r="D44" t="str">
        <f>IF($E44="","",'TSO500 Booking'!E50)</f>
        <v>B2302893</v>
      </c>
      <c r="E44" t="str">
        <f>IF('TSO500 Booking'!J50="","",'TSO500 Booking'!J50)</f>
        <v>B2302893-002</v>
      </c>
      <c r="F44" t="str">
        <f>IF($E44="","",'TSO500 Booking'!H50)</f>
        <v>TSO500 DNA library prep</v>
      </c>
      <c r="G44">
        <f>IF($E44="","",'Samples Dilution + Norm'!E33)</f>
        <v>7.7</v>
      </c>
      <c r="H44">
        <f>IF($E44="","",'TSO500 worksheet'!$D$126)</f>
        <v>0</v>
      </c>
      <c r="I44" s="52">
        <f>IF($E44="","",'TSO500 worksheet'!$G$126)</f>
        <v>0</v>
      </c>
      <c r="J44" s="52">
        <f>IF($E44="","",'TSO500 worksheet'!$I$126)</f>
        <v>0</v>
      </c>
      <c r="K44">
        <f>IF($E44="","",'TSO500 worksheet'!$D$128)</f>
        <v>0</v>
      </c>
      <c r="L44" s="52">
        <f>IF($E44="","",'TSO500 worksheet'!$G$126)</f>
        <v>0</v>
      </c>
      <c r="M44" s="52">
        <f>IF($E44="","",'TSO500 worksheet'!$I$126)</f>
        <v>0</v>
      </c>
      <c r="N44">
        <f>IF($E44="","",'TSO500 worksheet'!$D$128)</f>
        <v>0</v>
      </c>
      <c r="O44" s="52">
        <f>IF($E44="","",'TSO500 worksheet'!$G$128)</f>
        <v>0</v>
      </c>
      <c r="P44" s="52">
        <f>IF($E44="","",'TSO500 worksheet'!$I$128)</f>
        <v>0</v>
      </c>
      <c r="Q44">
        <f>IF($E44="","",'TSO500 worksheet'!$D$130)</f>
        <v>0</v>
      </c>
      <c r="R44" s="52">
        <f>IF($E44="","",'TSO500 worksheet'!$G$130)</f>
        <v>0</v>
      </c>
      <c r="S44" s="52">
        <f>IF($E44="","",'TSO500 worksheet'!$I$130)</f>
        <v>0</v>
      </c>
      <c r="T44">
        <f>IF($E44="","",'TSO500 worksheet'!$D$132)</f>
        <v>0</v>
      </c>
      <c r="U44" s="52">
        <f>IF($E44="","",'TSO500 worksheet'!$G$132)</f>
        <v>0</v>
      </c>
      <c r="V44" s="52">
        <f>IF($E44="","",'TSO500 worksheet'!$I$132)</f>
        <v>0</v>
      </c>
      <c r="W44">
        <f>IF($E44="","",'TSO500 worksheet'!$D$134)</f>
        <v>0</v>
      </c>
      <c r="X44" s="52">
        <f>IF($E44="","",'TSO500 worksheet'!$G$134)</f>
        <v>0</v>
      </c>
      <c r="Y44" s="52">
        <f>IF($E44="","",'TSO500 worksheet'!$I$134)</f>
        <v>0</v>
      </c>
      <c r="Z44">
        <f>IF($E44="","",'TSO500 worksheet'!$D$136)</f>
        <v>0</v>
      </c>
      <c r="AA44" s="52">
        <f>IF($E44="","",'TSO500 worksheet'!$G$136)</f>
        <v>0</v>
      </c>
      <c r="AB44" s="52">
        <f>IF($E44="","",'TSO500 worksheet'!$I$136)</f>
        <v>0</v>
      </c>
      <c r="AC44">
        <f>IF($E44="","",'TSO500 worksheet'!$D$138)</f>
        <v>0</v>
      </c>
      <c r="AD44" s="52">
        <f>IF($E44="","",'TSO500 worksheet'!$G$138)</f>
        <v>0</v>
      </c>
      <c r="AE44" s="52">
        <f>IF($E44="","",'TSO500 worksheet'!$I$138)</f>
        <v>0</v>
      </c>
      <c r="AF44">
        <f>IF($E44="","",'TSO500 worksheet'!$D$140)</f>
        <v>0</v>
      </c>
      <c r="AG44" s="52">
        <f>IF($E44="","",'TSO500 worksheet'!$G$140)</f>
        <v>0</v>
      </c>
      <c r="AH44" s="52">
        <f>IF($E44="","",'TSO500 worksheet'!$I$140)</f>
        <v>0</v>
      </c>
      <c r="AI44">
        <f>IF($E44="","",'TSO500 worksheet'!$D$142)</f>
        <v>0</v>
      </c>
      <c r="AJ44" s="52">
        <f>IF($E44="","",'TSO500 worksheet'!$G$142)</f>
        <v>0</v>
      </c>
      <c r="AK44">
        <f>IF($E44="","",'TSO500 worksheet'!$D$143)</f>
        <v>0</v>
      </c>
      <c r="AL44" s="52">
        <f>IF($E44="","",'TSO500 worksheet'!$G$143)</f>
        <v>0</v>
      </c>
      <c r="AM44">
        <f>IF($E44="","",'TSO500 worksheet'!$D$144)</f>
        <v>0</v>
      </c>
      <c r="AN44" s="52">
        <f>IF($E44="","",'TSO500 worksheet'!$G$144)</f>
        <v>0</v>
      </c>
      <c r="AO44">
        <f>IF($E44="","",'Samples Dilution + Norm'!J33)</f>
        <v>0</v>
      </c>
      <c r="AP44">
        <f>IF($E44="","",'Samples Dilution + Norm'!M33)</f>
        <v>16.899999999999999</v>
      </c>
      <c r="AR44" t="str">
        <f>IF($E44="","",'Samples Dilution + Norm'!N33)</f>
        <v>Pass</v>
      </c>
      <c r="AS44">
        <f>IF($E44="","",'TSO500 worksheet'!$C$99)</f>
        <v>0</v>
      </c>
      <c r="AT44">
        <f>IF($E44="","",'TSO500 worksheet'!$C$100)</f>
        <v>0</v>
      </c>
      <c r="AU44">
        <f>IF($E44="","",'TSO500 worksheet'!$C$101)</f>
        <v>0</v>
      </c>
      <c r="AV44">
        <f>IF($E44="","",'TSO500 worksheet'!$C$102)</f>
        <v>0</v>
      </c>
    </row>
    <row r="45" spans="1:48" x14ac:dyDescent="0.25">
      <c r="A45" t="str">
        <f>IF($E45="","",'TSO500 Booking'!$C$3)</f>
        <v>2302738</v>
      </c>
      <c r="B45" s="52">
        <f>IF($E45="","",'TSO500 Booking'!$C$5)</f>
        <v>44974</v>
      </c>
      <c r="C45" t="str">
        <f>IF($E45="","",'TSO500 Booking'!$F$5)</f>
        <v>BA</v>
      </c>
      <c r="D45" t="str">
        <f>IF($E45="","",'TSO500 Booking'!E51)</f>
        <v>B2303093</v>
      </c>
      <c r="E45" t="str">
        <f>IF('TSO500 Booking'!J51="","",'TSO500 Booking'!J51)</f>
        <v>B2303093-003</v>
      </c>
      <c r="F45" t="str">
        <f>IF($E45="","",'TSO500 Booking'!H51)</f>
        <v>TSO500 DNA library prep</v>
      </c>
      <c r="G45">
        <f>IF($E45="","",'Samples Dilution + Norm'!E34)</f>
        <v>0</v>
      </c>
      <c r="H45">
        <f>IF($E45="","",'TSO500 worksheet'!$D$126)</f>
        <v>0</v>
      </c>
      <c r="I45" s="52">
        <f>IF($E45="","",'TSO500 worksheet'!$G$126)</f>
        <v>0</v>
      </c>
      <c r="J45" s="52">
        <f>IF($E45="","",'TSO500 worksheet'!$I$126)</f>
        <v>0</v>
      </c>
      <c r="K45">
        <f>IF($E45="","",'TSO500 worksheet'!$D$128)</f>
        <v>0</v>
      </c>
      <c r="L45" s="52">
        <f>IF($E45="","",'TSO500 worksheet'!$G$126)</f>
        <v>0</v>
      </c>
      <c r="M45" s="52">
        <f>IF($E45="","",'TSO500 worksheet'!$I$126)</f>
        <v>0</v>
      </c>
      <c r="N45">
        <f>IF($E45="","",'TSO500 worksheet'!$D$128)</f>
        <v>0</v>
      </c>
      <c r="O45" s="52">
        <f>IF($E45="","",'TSO500 worksheet'!$G$128)</f>
        <v>0</v>
      </c>
      <c r="P45" s="52">
        <f>IF($E45="","",'TSO500 worksheet'!$I$128)</f>
        <v>0</v>
      </c>
      <c r="Q45">
        <f>IF($E45="","",'TSO500 worksheet'!$D$130)</f>
        <v>0</v>
      </c>
      <c r="R45" s="52">
        <f>IF($E45="","",'TSO500 worksheet'!$G$130)</f>
        <v>0</v>
      </c>
      <c r="S45" s="52">
        <f>IF($E45="","",'TSO500 worksheet'!$I$130)</f>
        <v>0</v>
      </c>
      <c r="T45">
        <f>IF($E45="","",'TSO500 worksheet'!$D$132)</f>
        <v>0</v>
      </c>
      <c r="U45" s="52">
        <f>IF($E45="","",'TSO500 worksheet'!$G$132)</f>
        <v>0</v>
      </c>
      <c r="V45" s="52">
        <f>IF($E45="","",'TSO500 worksheet'!$I$132)</f>
        <v>0</v>
      </c>
      <c r="W45">
        <f>IF($E45="","",'TSO500 worksheet'!$D$134)</f>
        <v>0</v>
      </c>
      <c r="X45" s="52">
        <f>IF($E45="","",'TSO500 worksheet'!$G$134)</f>
        <v>0</v>
      </c>
      <c r="Y45" s="52">
        <f>IF($E45="","",'TSO500 worksheet'!$I$134)</f>
        <v>0</v>
      </c>
      <c r="Z45">
        <f>IF($E45="","",'TSO500 worksheet'!$D$136)</f>
        <v>0</v>
      </c>
      <c r="AA45" s="52">
        <f>IF($E45="","",'TSO500 worksheet'!$G$136)</f>
        <v>0</v>
      </c>
      <c r="AB45" s="52">
        <f>IF($E45="","",'TSO500 worksheet'!$I$136)</f>
        <v>0</v>
      </c>
      <c r="AC45">
        <f>IF($E45="","",'TSO500 worksheet'!$D$138)</f>
        <v>0</v>
      </c>
      <c r="AD45" s="52">
        <f>IF($E45="","",'TSO500 worksheet'!$G$138)</f>
        <v>0</v>
      </c>
      <c r="AE45" s="52">
        <f>IF($E45="","",'TSO500 worksheet'!$I$138)</f>
        <v>0</v>
      </c>
      <c r="AF45">
        <f>IF($E45="","",'TSO500 worksheet'!$D$140)</f>
        <v>0</v>
      </c>
      <c r="AG45" s="52">
        <f>IF($E45="","",'TSO500 worksheet'!$G$140)</f>
        <v>0</v>
      </c>
      <c r="AH45" s="52">
        <f>IF($E45="","",'TSO500 worksheet'!$I$140)</f>
        <v>0</v>
      </c>
      <c r="AI45">
        <f>IF($E45="","",'TSO500 worksheet'!$D$142)</f>
        <v>0</v>
      </c>
      <c r="AJ45" s="52">
        <f>IF($E45="","",'TSO500 worksheet'!$G$142)</f>
        <v>0</v>
      </c>
      <c r="AK45">
        <f>IF($E45="","",'TSO500 worksheet'!$D$143)</f>
        <v>0</v>
      </c>
      <c r="AL45" s="52">
        <f>IF($E45="","",'TSO500 worksheet'!$G$143)</f>
        <v>0</v>
      </c>
      <c r="AM45">
        <f>IF($E45="","",'TSO500 worksheet'!$D$144)</f>
        <v>0</v>
      </c>
      <c r="AN45" s="52">
        <f>IF($E45="","",'TSO500 worksheet'!$G$144)</f>
        <v>0</v>
      </c>
      <c r="AO45">
        <f>IF($E45="","",'Samples Dilution + Norm'!J34)</f>
        <v>0</v>
      </c>
      <c r="AP45">
        <f>IF($E45="","",'Samples Dilution + Norm'!M34)</f>
        <v>1.37</v>
      </c>
      <c r="AR45" t="str">
        <f>IF($E45="","",'Samples Dilution + Norm'!N34)</f>
        <v>Fail</v>
      </c>
      <c r="AS45">
        <f>IF($E45="","",'TSO500 worksheet'!$C$99)</f>
        <v>0</v>
      </c>
      <c r="AT45">
        <f>IF($E45="","",'TSO500 worksheet'!$C$100)</f>
        <v>0</v>
      </c>
      <c r="AU45">
        <f>IF($E45="","",'TSO500 worksheet'!$C$101)</f>
        <v>0</v>
      </c>
      <c r="AV45">
        <f>IF($E45="","",'TSO500 worksheet'!$C$102)</f>
        <v>0</v>
      </c>
    </row>
    <row r="46" spans="1:48" x14ac:dyDescent="0.25">
      <c r="A46" t="str">
        <f>IF($E46="","",'TSO500 Booking'!$C$3)</f>
        <v>2302738</v>
      </c>
      <c r="B46" s="52">
        <f>IF($E46="","",'TSO500 Booking'!$C$5)</f>
        <v>44974</v>
      </c>
      <c r="C46" t="str">
        <f>IF($E46="","",'TSO500 Booking'!$F$5)</f>
        <v>BA</v>
      </c>
      <c r="D46" t="str">
        <f>IF($E46="","",'TSO500 Booking'!E52)</f>
        <v>B2303194</v>
      </c>
      <c r="E46" t="str">
        <f>IF('TSO500 Booking'!J52="","",'TSO500 Booking'!J52)</f>
        <v>B2303194-003</v>
      </c>
      <c r="F46" t="str">
        <f>IF($E46="","",'TSO500 Booking'!H52)</f>
        <v>TSO500 DNA library prep</v>
      </c>
      <c r="G46">
        <f>IF($E46="","",'Samples Dilution + Norm'!E35)</f>
        <v>478</v>
      </c>
      <c r="H46">
        <f>IF($E46="","",'TSO500 worksheet'!$D$126)</f>
        <v>0</v>
      </c>
      <c r="I46" s="52">
        <f>IF($E46="","",'TSO500 worksheet'!$G$126)</f>
        <v>0</v>
      </c>
      <c r="J46" s="52">
        <f>IF($E46="","",'TSO500 worksheet'!$I$126)</f>
        <v>0</v>
      </c>
      <c r="K46">
        <f>IF($E46="","",'TSO500 worksheet'!$D$128)</f>
        <v>0</v>
      </c>
      <c r="L46" s="52">
        <f>IF($E46="","",'TSO500 worksheet'!$G$126)</f>
        <v>0</v>
      </c>
      <c r="M46" s="52">
        <f>IF($E46="","",'TSO500 worksheet'!$I$126)</f>
        <v>0</v>
      </c>
      <c r="N46">
        <f>IF($E46="","",'TSO500 worksheet'!$D$128)</f>
        <v>0</v>
      </c>
      <c r="O46" s="52">
        <f>IF($E46="","",'TSO500 worksheet'!$G$128)</f>
        <v>0</v>
      </c>
      <c r="P46" s="52">
        <f>IF($E46="","",'TSO500 worksheet'!$I$128)</f>
        <v>0</v>
      </c>
      <c r="Q46">
        <f>IF($E46="","",'TSO500 worksheet'!$D$130)</f>
        <v>0</v>
      </c>
      <c r="R46" s="52">
        <f>IF($E46="","",'TSO500 worksheet'!$G$130)</f>
        <v>0</v>
      </c>
      <c r="S46" s="52">
        <f>IF($E46="","",'TSO500 worksheet'!$I$130)</f>
        <v>0</v>
      </c>
      <c r="T46">
        <f>IF($E46="","",'TSO500 worksheet'!$D$132)</f>
        <v>0</v>
      </c>
      <c r="U46" s="52">
        <f>IF($E46="","",'TSO500 worksheet'!$G$132)</f>
        <v>0</v>
      </c>
      <c r="V46" s="52">
        <f>IF($E46="","",'TSO500 worksheet'!$I$132)</f>
        <v>0</v>
      </c>
      <c r="W46">
        <f>IF($E46="","",'TSO500 worksheet'!$D$134)</f>
        <v>0</v>
      </c>
      <c r="X46" s="52">
        <f>IF($E46="","",'TSO500 worksheet'!$G$134)</f>
        <v>0</v>
      </c>
      <c r="Y46" s="52">
        <f>IF($E46="","",'TSO500 worksheet'!$I$134)</f>
        <v>0</v>
      </c>
      <c r="Z46">
        <f>IF($E46="","",'TSO500 worksheet'!$D$136)</f>
        <v>0</v>
      </c>
      <c r="AA46" s="52">
        <f>IF($E46="","",'TSO500 worksheet'!$G$136)</f>
        <v>0</v>
      </c>
      <c r="AB46" s="52">
        <f>IF($E46="","",'TSO500 worksheet'!$I$136)</f>
        <v>0</v>
      </c>
      <c r="AC46">
        <f>IF($E46="","",'TSO500 worksheet'!$D$138)</f>
        <v>0</v>
      </c>
      <c r="AD46" s="52">
        <f>IF($E46="","",'TSO500 worksheet'!$G$138)</f>
        <v>0</v>
      </c>
      <c r="AE46" s="52">
        <f>IF($E46="","",'TSO500 worksheet'!$I$138)</f>
        <v>0</v>
      </c>
      <c r="AF46">
        <f>IF($E46="","",'TSO500 worksheet'!$D$140)</f>
        <v>0</v>
      </c>
      <c r="AG46" s="52">
        <f>IF($E46="","",'TSO500 worksheet'!$G$140)</f>
        <v>0</v>
      </c>
      <c r="AH46" s="52">
        <f>IF($E46="","",'TSO500 worksheet'!$I$140)</f>
        <v>0</v>
      </c>
      <c r="AI46">
        <f>IF($E46="","",'TSO500 worksheet'!$D$142)</f>
        <v>0</v>
      </c>
      <c r="AJ46" s="52">
        <f>IF($E46="","",'TSO500 worksheet'!$G$142)</f>
        <v>0</v>
      </c>
      <c r="AK46">
        <f>IF($E46="","",'TSO500 worksheet'!$D$143)</f>
        <v>0</v>
      </c>
      <c r="AL46" s="52">
        <f>IF($E46="","",'TSO500 worksheet'!$G$143)</f>
        <v>0</v>
      </c>
      <c r="AM46">
        <f>IF($E46="","",'TSO500 worksheet'!$D$144)</f>
        <v>0</v>
      </c>
      <c r="AN46" s="52">
        <f>IF($E46="","",'TSO500 worksheet'!$G$144)</f>
        <v>0</v>
      </c>
      <c r="AO46">
        <f>IF($E46="","",'Samples Dilution + Norm'!J35)</f>
        <v>0</v>
      </c>
      <c r="AP46">
        <f>IF($E46="","",'Samples Dilution + Norm'!M35)</f>
        <v>19.899999999999999</v>
      </c>
      <c r="AR46" t="str">
        <f>IF($E46="","",'Samples Dilution + Norm'!N35)</f>
        <v>Pass</v>
      </c>
      <c r="AS46">
        <f>IF($E46="","",'TSO500 worksheet'!$C$99)</f>
        <v>0</v>
      </c>
      <c r="AT46">
        <f>IF($E46="","",'TSO500 worksheet'!$C$100)</f>
        <v>0</v>
      </c>
      <c r="AU46">
        <f>IF($E46="","",'TSO500 worksheet'!$C$101)</f>
        <v>0</v>
      </c>
      <c r="AV46">
        <f>IF($E46="","",'TSO500 worksheet'!$C$102)</f>
        <v>0</v>
      </c>
    </row>
    <row r="47" spans="1:48" x14ac:dyDescent="0.25">
      <c r="A47" t="str">
        <f>IF($E47="","",'TSO500 Booking'!$C$3)</f>
        <v>2302738</v>
      </c>
      <c r="B47" s="52">
        <f>IF($E47="","",'TSO500 Booking'!$C$5)</f>
        <v>44974</v>
      </c>
      <c r="C47" t="str">
        <f>IF($E47="","",'TSO500 Booking'!$F$5)</f>
        <v>BA</v>
      </c>
      <c r="D47" t="str">
        <f>IF($E47="","",'TSO500 Booking'!E53)</f>
        <v>B2303234</v>
      </c>
      <c r="E47" t="str">
        <f>IF('TSO500 Booking'!J53="","",'TSO500 Booking'!J53)</f>
        <v>B2303234-003</v>
      </c>
      <c r="F47" t="str">
        <f>IF($E47="","",'TSO500 Booking'!H53)</f>
        <v>TSO500 DNA library prep</v>
      </c>
      <c r="G47">
        <f>IF($E47="","",'Samples Dilution + Norm'!E36)</f>
        <v>84.8</v>
      </c>
      <c r="H47">
        <f>IF($E47="","",'TSO500 worksheet'!$D$126)</f>
        <v>0</v>
      </c>
      <c r="I47" s="52">
        <f>IF($E47="","",'TSO500 worksheet'!$G$126)</f>
        <v>0</v>
      </c>
      <c r="J47" s="52">
        <f>IF($E47="","",'TSO500 worksheet'!$I$126)</f>
        <v>0</v>
      </c>
      <c r="K47">
        <f>IF($E47="","",'TSO500 worksheet'!$D$128)</f>
        <v>0</v>
      </c>
      <c r="L47" s="52">
        <f>IF($E47="","",'TSO500 worksheet'!$G$126)</f>
        <v>0</v>
      </c>
      <c r="M47" s="52">
        <f>IF($E47="","",'TSO500 worksheet'!$I$126)</f>
        <v>0</v>
      </c>
      <c r="N47">
        <f>IF($E47="","",'TSO500 worksheet'!$D$128)</f>
        <v>0</v>
      </c>
      <c r="O47" s="52">
        <f>IF($E47="","",'TSO500 worksheet'!$G$128)</f>
        <v>0</v>
      </c>
      <c r="P47" s="52">
        <f>IF($E47="","",'TSO500 worksheet'!$I$128)</f>
        <v>0</v>
      </c>
      <c r="Q47">
        <f>IF($E47="","",'TSO500 worksheet'!$D$130)</f>
        <v>0</v>
      </c>
      <c r="R47" s="52">
        <f>IF($E47="","",'TSO500 worksheet'!$G$130)</f>
        <v>0</v>
      </c>
      <c r="S47" s="52">
        <f>IF($E47="","",'TSO500 worksheet'!$I$130)</f>
        <v>0</v>
      </c>
      <c r="T47">
        <f>IF($E47="","",'TSO500 worksheet'!$D$132)</f>
        <v>0</v>
      </c>
      <c r="U47" s="52">
        <f>IF($E47="","",'TSO500 worksheet'!$G$132)</f>
        <v>0</v>
      </c>
      <c r="V47" s="52">
        <f>IF($E47="","",'TSO500 worksheet'!$I$132)</f>
        <v>0</v>
      </c>
      <c r="W47">
        <f>IF($E47="","",'TSO500 worksheet'!$D$134)</f>
        <v>0</v>
      </c>
      <c r="X47" s="52">
        <f>IF($E47="","",'TSO500 worksheet'!$G$134)</f>
        <v>0</v>
      </c>
      <c r="Y47" s="52">
        <f>IF($E47="","",'TSO500 worksheet'!$I$134)</f>
        <v>0</v>
      </c>
      <c r="Z47">
        <f>IF($E47="","",'TSO500 worksheet'!$D$136)</f>
        <v>0</v>
      </c>
      <c r="AA47" s="52">
        <f>IF($E47="","",'TSO500 worksheet'!$G$136)</f>
        <v>0</v>
      </c>
      <c r="AB47" s="52">
        <f>IF($E47="","",'TSO500 worksheet'!$I$136)</f>
        <v>0</v>
      </c>
      <c r="AC47">
        <f>IF($E47="","",'TSO500 worksheet'!$D$138)</f>
        <v>0</v>
      </c>
      <c r="AD47" s="52">
        <f>IF($E47="","",'TSO500 worksheet'!$G$138)</f>
        <v>0</v>
      </c>
      <c r="AE47" s="52">
        <f>IF($E47="","",'TSO500 worksheet'!$I$138)</f>
        <v>0</v>
      </c>
      <c r="AF47">
        <f>IF($E47="","",'TSO500 worksheet'!$D$140)</f>
        <v>0</v>
      </c>
      <c r="AG47" s="52">
        <f>IF($E47="","",'TSO500 worksheet'!$G$140)</f>
        <v>0</v>
      </c>
      <c r="AH47" s="52">
        <f>IF($E47="","",'TSO500 worksheet'!$I$140)</f>
        <v>0</v>
      </c>
      <c r="AI47">
        <f>IF($E47="","",'TSO500 worksheet'!$D$142)</f>
        <v>0</v>
      </c>
      <c r="AJ47" s="52">
        <f>IF($E47="","",'TSO500 worksheet'!$G$142)</f>
        <v>0</v>
      </c>
      <c r="AK47">
        <f>IF($E47="","",'TSO500 worksheet'!$D$143)</f>
        <v>0</v>
      </c>
      <c r="AL47" s="52">
        <f>IF($E47="","",'TSO500 worksheet'!$G$143)</f>
        <v>0</v>
      </c>
      <c r="AM47">
        <f>IF($E47="","",'TSO500 worksheet'!$D$144)</f>
        <v>0</v>
      </c>
      <c r="AN47" s="52">
        <f>IF($E47="","",'TSO500 worksheet'!$G$144)</f>
        <v>0</v>
      </c>
      <c r="AO47">
        <f>IF($E47="","",'Samples Dilution + Norm'!J36)</f>
        <v>0</v>
      </c>
      <c r="AP47">
        <f>IF($E47="","",'Samples Dilution + Norm'!M36)</f>
        <v>17.100000000000001</v>
      </c>
      <c r="AR47" t="str">
        <f>IF($E47="","",'Samples Dilution + Norm'!N36)</f>
        <v>Pass</v>
      </c>
      <c r="AS47">
        <f>IF($E47="","",'TSO500 worksheet'!$C$99)</f>
        <v>0</v>
      </c>
      <c r="AT47">
        <f>IF($E47="","",'TSO500 worksheet'!$C$100)</f>
        <v>0</v>
      </c>
      <c r="AU47">
        <f>IF($E47="","",'TSO500 worksheet'!$C$101)</f>
        <v>0</v>
      </c>
      <c r="AV47">
        <f>IF($E47="","",'TSO500 worksheet'!$C$102)</f>
        <v>0</v>
      </c>
    </row>
    <row r="48" spans="1:48" x14ac:dyDescent="0.25">
      <c r="A48" t="str">
        <f>IF($E48="","",'TSO500 Booking'!$C$3)</f>
        <v>2302738</v>
      </c>
      <c r="B48" s="52">
        <f>IF($E48="","",'TSO500 Booking'!$C$5)</f>
        <v>44974</v>
      </c>
      <c r="C48" t="str">
        <f>IF($E48="","",'TSO500 Booking'!$F$5)</f>
        <v>BA</v>
      </c>
      <c r="D48" t="str">
        <f>IF($E48="","",'TSO500 Booking'!E54)</f>
        <v>B2303307</v>
      </c>
      <c r="E48" t="str">
        <f>IF('TSO500 Booking'!J54="","",'TSO500 Booking'!J54)</f>
        <v>B2303307-003</v>
      </c>
      <c r="F48" t="str">
        <f>IF($E48="","",'TSO500 Booking'!H54)</f>
        <v>TSO500 DNA library prep</v>
      </c>
      <c r="G48">
        <f>IF($E48="","",'Samples Dilution + Norm'!E37)</f>
        <v>248</v>
      </c>
      <c r="H48">
        <f>IF($E48="","",'TSO500 worksheet'!$D$126)</f>
        <v>0</v>
      </c>
      <c r="I48" s="52">
        <f>IF($E48="","",'TSO500 worksheet'!$G$126)</f>
        <v>0</v>
      </c>
      <c r="J48" s="52">
        <f>IF($E48="","",'TSO500 worksheet'!$I$126)</f>
        <v>0</v>
      </c>
      <c r="K48">
        <f>IF($E48="","",'TSO500 worksheet'!$D$128)</f>
        <v>0</v>
      </c>
      <c r="L48" s="52">
        <f>IF($E48="","",'TSO500 worksheet'!$G$126)</f>
        <v>0</v>
      </c>
      <c r="M48" s="52">
        <f>IF($E48="","",'TSO500 worksheet'!$I$126)</f>
        <v>0</v>
      </c>
      <c r="N48">
        <f>IF($E48="","",'TSO500 worksheet'!$D$128)</f>
        <v>0</v>
      </c>
      <c r="O48" s="52">
        <f>IF($E48="","",'TSO500 worksheet'!$G$128)</f>
        <v>0</v>
      </c>
      <c r="P48" s="52">
        <f>IF($E48="","",'TSO500 worksheet'!$I$128)</f>
        <v>0</v>
      </c>
      <c r="Q48">
        <f>IF($E48="","",'TSO500 worksheet'!$D$130)</f>
        <v>0</v>
      </c>
      <c r="R48" s="52">
        <f>IF($E48="","",'TSO500 worksheet'!$G$130)</f>
        <v>0</v>
      </c>
      <c r="S48" s="52">
        <f>IF($E48="","",'TSO500 worksheet'!$I$130)</f>
        <v>0</v>
      </c>
      <c r="T48">
        <f>IF($E48="","",'TSO500 worksheet'!$D$132)</f>
        <v>0</v>
      </c>
      <c r="U48" s="52">
        <f>IF($E48="","",'TSO500 worksheet'!$G$132)</f>
        <v>0</v>
      </c>
      <c r="V48" s="52">
        <f>IF($E48="","",'TSO500 worksheet'!$I$132)</f>
        <v>0</v>
      </c>
      <c r="W48">
        <f>IF($E48="","",'TSO500 worksheet'!$D$134)</f>
        <v>0</v>
      </c>
      <c r="X48" s="52">
        <f>IF($E48="","",'TSO500 worksheet'!$G$134)</f>
        <v>0</v>
      </c>
      <c r="Y48" s="52">
        <f>IF($E48="","",'TSO500 worksheet'!$I$134)</f>
        <v>0</v>
      </c>
      <c r="Z48">
        <f>IF($E48="","",'TSO500 worksheet'!$D$136)</f>
        <v>0</v>
      </c>
      <c r="AA48" s="52">
        <f>IF($E48="","",'TSO500 worksheet'!$G$136)</f>
        <v>0</v>
      </c>
      <c r="AB48" s="52">
        <f>IF($E48="","",'TSO500 worksheet'!$I$136)</f>
        <v>0</v>
      </c>
      <c r="AC48">
        <f>IF($E48="","",'TSO500 worksheet'!$D$138)</f>
        <v>0</v>
      </c>
      <c r="AD48" s="52">
        <f>IF($E48="","",'TSO500 worksheet'!$G$138)</f>
        <v>0</v>
      </c>
      <c r="AE48" s="52">
        <f>IF($E48="","",'TSO500 worksheet'!$I$138)</f>
        <v>0</v>
      </c>
      <c r="AF48">
        <f>IF($E48="","",'TSO500 worksheet'!$D$140)</f>
        <v>0</v>
      </c>
      <c r="AG48" s="52">
        <f>IF($E48="","",'TSO500 worksheet'!$G$140)</f>
        <v>0</v>
      </c>
      <c r="AH48" s="52">
        <f>IF($E48="","",'TSO500 worksheet'!$I$140)</f>
        <v>0</v>
      </c>
      <c r="AI48">
        <f>IF($E48="","",'TSO500 worksheet'!$D$142)</f>
        <v>0</v>
      </c>
      <c r="AJ48" s="52">
        <f>IF($E48="","",'TSO500 worksheet'!$G$142)</f>
        <v>0</v>
      </c>
      <c r="AK48">
        <f>IF($E48="","",'TSO500 worksheet'!$D$143)</f>
        <v>0</v>
      </c>
      <c r="AL48" s="52">
        <f>IF($E48="","",'TSO500 worksheet'!$G$143)</f>
        <v>0</v>
      </c>
      <c r="AM48">
        <f>IF($E48="","",'TSO500 worksheet'!$D$144)</f>
        <v>0</v>
      </c>
      <c r="AN48" s="52">
        <f>IF($E48="","",'TSO500 worksheet'!$G$144)</f>
        <v>0</v>
      </c>
      <c r="AO48">
        <f>IF($E48="","",'Samples Dilution + Norm'!J37)</f>
        <v>0</v>
      </c>
      <c r="AP48">
        <f>IF($E48="","",'Samples Dilution + Norm'!M37)</f>
        <v>17.2</v>
      </c>
      <c r="AR48" t="str">
        <f>IF($E48="","",'Samples Dilution + Norm'!N37)</f>
        <v>Pass</v>
      </c>
      <c r="AS48">
        <f>IF($E48="","",'TSO500 worksheet'!$C$99)</f>
        <v>0</v>
      </c>
      <c r="AT48">
        <f>IF($E48="","",'TSO500 worksheet'!$C$100)</f>
        <v>0</v>
      </c>
      <c r="AU48">
        <f>IF($E48="","",'TSO500 worksheet'!$C$101)</f>
        <v>0</v>
      </c>
      <c r="AV48">
        <f>IF($E48="","",'TSO500 worksheet'!$C$102)</f>
        <v>0</v>
      </c>
    </row>
    <row r="49" spans="1:48" x14ac:dyDescent="0.25">
      <c r="A49" t="str">
        <f>IF($E49="","",'TSO500 Booking'!$C$3)</f>
        <v>2302738</v>
      </c>
      <c r="B49" s="52">
        <f>IF($E49="","",'TSO500 Booking'!$C$5)</f>
        <v>44974</v>
      </c>
      <c r="C49" t="str">
        <f>IF($E49="","",'TSO500 Booking'!$F$5)</f>
        <v>BA</v>
      </c>
      <c r="D49" t="str">
        <f>IF($E49="","",'TSO500 Booking'!E55)</f>
        <v>B2303308</v>
      </c>
      <c r="E49" t="str">
        <f>IF('TSO500 Booking'!J55="","",'TSO500 Booking'!J55)</f>
        <v>B2303308-003</v>
      </c>
      <c r="F49" t="str">
        <f>IF($E49="","",'TSO500 Booking'!H55)</f>
        <v>TSO500 DNA library prep</v>
      </c>
      <c r="G49">
        <f>IF($E49="","",'Samples Dilution + Norm'!E38)</f>
        <v>450</v>
      </c>
      <c r="H49">
        <f>IF($E49="","",'TSO500 worksheet'!$D$126)</f>
        <v>0</v>
      </c>
      <c r="I49" s="52">
        <f>IF($E49="","",'TSO500 worksheet'!$G$126)</f>
        <v>0</v>
      </c>
      <c r="J49" s="52">
        <f>IF($E49="","",'TSO500 worksheet'!$I$126)</f>
        <v>0</v>
      </c>
      <c r="K49">
        <f>IF($E49="","",'TSO500 worksheet'!$D$128)</f>
        <v>0</v>
      </c>
      <c r="L49" s="52">
        <f>IF($E49="","",'TSO500 worksheet'!$G$126)</f>
        <v>0</v>
      </c>
      <c r="M49" s="52">
        <f>IF($E49="","",'TSO500 worksheet'!$I$126)</f>
        <v>0</v>
      </c>
      <c r="N49">
        <f>IF($E49="","",'TSO500 worksheet'!$D$128)</f>
        <v>0</v>
      </c>
      <c r="O49" s="52">
        <f>IF($E49="","",'TSO500 worksheet'!$G$128)</f>
        <v>0</v>
      </c>
      <c r="P49" s="52">
        <f>IF($E49="","",'TSO500 worksheet'!$I$128)</f>
        <v>0</v>
      </c>
      <c r="Q49">
        <f>IF($E49="","",'TSO500 worksheet'!$D$130)</f>
        <v>0</v>
      </c>
      <c r="R49" s="52">
        <f>IF($E49="","",'TSO500 worksheet'!$G$130)</f>
        <v>0</v>
      </c>
      <c r="S49" s="52">
        <f>IF($E49="","",'TSO500 worksheet'!$I$130)</f>
        <v>0</v>
      </c>
      <c r="T49">
        <f>IF($E49="","",'TSO500 worksheet'!$D$132)</f>
        <v>0</v>
      </c>
      <c r="U49" s="52">
        <f>IF($E49="","",'TSO500 worksheet'!$G$132)</f>
        <v>0</v>
      </c>
      <c r="V49" s="52">
        <f>IF($E49="","",'TSO500 worksheet'!$I$132)</f>
        <v>0</v>
      </c>
      <c r="W49">
        <f>IF($E49="","",'TSO500 worksheet'!$D$134)</f>
        <v>0</v>
      </c>
      <c r="X49" s="52">
        <f>IF($E49="","",'TSO500 worksheet'!$G$134)</f>
        <v>0</v>
      </c>
      <c r="Y49" s="52">
        <f>IF($E49="","",'TSO500 worksheet'!$I$134)</f>
        <v>0</v>
      </c>
      <c r="Z49">
        <f>IF($E49="","",'TSO500 worksheet'!$D$136)</f>
        <v>0</v>
      </c>
      <c r="AA49" s="52">
        <f>IF($E49="","",'TSO500 worksheet'!$G$136)</f>
        <v>0</v>
      </c>
      <c r="AB49" s="52">
        <f>IF($E49="","",'TSO500 worksheet'!$I$136)</f>
        <v>0</v>
      </c>
      <c r="AC49">
        <f>IF($E49="","",'TSO500 worksheet'!$D$138)</f>
        <v>0</v>
      </c>
      <c r="AD49" s="52">
        <f>IF($E49="","",'TSO500 worksheet'!$G$138)</f>
        <v>0</v>
      </c>
      <c r="AE49" s="52">
        <f>IF($E49="","",'TSO500 worksheet'!$I$138)</f>
        <v>0</v>
      </c>
      <c r="AF49">
        <f>IF($E49="","",'TSO500 worksheet'!$D$140)</f>
        <v>0</v>
      </c>
      <c r="AG49" s="52">
        <f>IF($E49="","",'TSO500 worksheet'!$G$140)</f>
        <v>0</v>
      </c>
      <c r="AH49" s="52">
        <f>IF($E49="","",'TSO500 worksheet'!$I$140)</f>
        <v>0</v>
      </c>
      <c r="AI49">
        <f>IF($E49="","",'TSO500 worksheet'!$D$142)</f>
        <v>0</v>
      </c>
      <c r="AJ49" s="52">
        <f>IF($E49="","",'TSO500 worksheet'!$G$142)</f>
        <v>0</v>
      </c>
      <c r="AK49">
        <f>IF($E49="","",'TSO500 worksheet'!$D$143)</f>
        <v>0</v>
      </c>
      <c r="AL49" s="52">
        <f>IF($E49="","",'TSO500 worksheet'!$G$143)</f>
        <v>0</v>
      </c>
      <c r="AM49">
        <f>IF($E49="","",'TSO500 worksheet'!$D$144)</f>
        <v>0</v>
      </c>
      <c r="AN49" s="52">
        <f>IF($E49="","",'TSO500 worksheet'!$G$144)</f>
        <v>0</v>
      </c>
      <c r="AO49">
        <f>IF($E49="","",'Samples Dilution + Norm'!J38)</f>
        <v>0</v>
      </c>
      <c r="AP49">
        <f>IF($E49="","",'Samples Dilution + Norm'!M38)</f>
        <v>26.4</v>
      </c>
      <c r="AR49" t="str">
        <f>IF($E49="","",'Samples Dilution + Norm'!N38)</f>
        <v>Pass</v>
      </c>
      <c r="AS49">
        <f>IF($E49="","",'TSO500 worksheet'!$C$99)</f>
        <v>0</v>
      </c>
      <c r="AT49">
        <f>IF($E49="","",'TSO500 worksheet'!$C$100)</f>
        <v>0</v>
      </c>
      <c r="AU49">
        <f>IF($E49="","",'TSO500 worksheet'!$C$101)</f>
        <v>0</v>
      </c>
      <c r="AV49">
        <f>IF($E49="","",'TSO500 worksheet'!$C$102)</f>
        <v>0</v>
      </c>
    </row>
    <row r="50" spans="1:48" x14ac:dyDescent="0.25">
      <c r="A50" t="str">
        <f>IF($E50="","",'TSO500 Booking'!$C$3)</f>
        <v>2302738</v>
      </c>
      <c r="B50" s="52">
        <f>IF($E50="","",'TSO500 Booking'!$C$5)</f>
        <v>44974</v>
      </c>
      <c r="C50" t="str">
        <f>IF($E50="","",'TSO500 Booking'!$F$5)</f>
        <v>BA</v>
      </c>
      <c r="D50" t="str">
        <f>IF($E50="","",'TSO500 Booking'!E56)</f>
        <v>B2303348</v>
      </c>
      <c r="E50" t="str">
        <f>IF('TSO500 Booking'!J56="","",'TSO500 Booking'!J56)</f>
        <v>B2303348-003</v>
      </c>
      <c r="F50" t="str">
        <f>IF($E50="","",'TSO500 Booking'!H56)</f>
        <v>TSO500 DNA library prep</v>
      </c>
      <c r="G50">
        <f>IF($E50="","",'Samples Dilution + Norm'!E39)</f>
        <v>292</v>
      </c>
      <c r="H50">
        <f>IF($E50="","",'TSO500 worksheet'!$D$126)</f>
        <v>0</v>
      </c>
      <c r="I50" s="52">
        <f>IF($E50="","",'TSO500 worksheet'!$G$126)</f>
        <v>0</v>
      </c>
      <c r="J50" s="52">
        <f>IF($E50="","",'TSO500 worksheet'!$I$126)</f>
        <v>0</v>
      </c>
      <c r="K50">
        <f>IF($E50="","",'TSO500 worksheet'!$D$128)</f>
        <v>0</v>
      </c>
      <c r="L50" s="52">
        <f>IF($E50="","",'TSO500 worksheet'!$G$126)</f>
        <v>0</v>
      </c>
      <c r="M50" s="52">
        <f>IF($E50="","",'TSO500 worksheet'!$I$126)</f>
        <v>0</v>
      </c>
      <c r="N50">
        <f>IF($E50="","",'TSO500 worksheet'!$D$128)</f>
        <v>0</v>
      </c>
      <c r="O50" s="52">
        <f>IF($E50="","",'TSO500 worksheet'!$G$128)</f>
        <v>0</v>
      </c>
      <c r="P50" s="52">
        <f>IF($E50="","",'TSO500 worksheet'!$I$128)</f>
        <v>0</v>
      </c>
      <c r="Q50">
        <f>IF($E50="","",'TSO500 worksheet'!$D$130)</f>
        <v>0</v>
      </c>
      <c r="R50" s="52">
        <f>IF($E50="","",'TSO500 worksheet'!$G$130)</f>
        <v>0</v>
      </c>
      <c r="S50" s="52">
        <f>IF($E50="","",'TSO500 worksheet'!$I$130)</f>
        <v>0</v>
      </c>
      <c r="T50">
        <f>IF($E50="","",'TSO500 worksheet'!$D$132)</f>
        <v>0</v>
      </c>
      <c r="U50" s="52">
        <f>IF($E50="","",'TSO500 worksheet'!$G$132)</f>
        <v>0</v>
      </c>
      <c r="V50" s="52">
        <f>IF($E50="","",'TSO500 worksheet'!$I$132)</f>
        <v>0</v>
      </c>
      <c r="W50">
        <f>IF($E50="","",'TSO500 worksheet'!$D$134)</f>
        <v>0</v>
      </c>
      <c r="X50" s="52">
        <f>IF($E50="","",'TSO500 worksheet'!$G$134)</f>
        <v>0</v>
      </c>
      <c r="Y50" s="52">
        <f>IF($E50="","",'TSO500 worksheet'!$I$134)</f>
        <v>0</v>
      </c>
      <c r="Z50">
        <f>IF($E50="","",'TSO500 worksheet'!$D$136)</f>
        <v>0</v>
      </c>
      <c r="AA50" s="52">
        <f>IF($E50="","",'TSO500 worksheet'!$G$136)</f>
        <v>0</v>
      </c>
      <c r="AB50" s="52">
        <f>IF($E50="","",'TSO500 worksheet'!$I$136)</f>
        <v>0</v>
      </c>
      <c r="AC50">
        <f>IF($E50="","",'TSO500 worksheet'!$D$138)</f>
        <v>0</v>
      </c>
      <c r="AD50" s="52">
        <f>IF($E50="","",'TSO500 worksheet'!$G$138)</f>
        <v>0</v>
      </c>
      <c r="AE50" s="52">
        <f>IF($E50="","",'TSO500 worksheet'!$I$138)</f>
        <v>0</v>
      </c>
      <c r="AF50">
        <f>IF($E50="","",'TSO500 worksheet'!$D$140)</f>
        <v>0</v>
      </c>
      <c r="AG50" s="52">
        <f>IF($E50="","",'TSO500 worksheet'!$G$140)</f>
        <v>0</v>
      </c>
      <c r="AH50" s="52">
        <f>IF($E50="","",'TSO500 worksheet'!$I$140)</f>
        <v>0</v>
      </c>
      <c r="AI50">
        <f>IF($E50="","",'TSO500 worksheet'!$D$142)</f>
        <v>0</v>
      </c>
      <c r="AJ50" s="52">
        <f>IF($E50="","",'TSO500 worksheet'!$G$142)</f>
        <v>0</v>
      </c>
      <c r="AK50">
        <f>IF($E50="","",'TSO500 worksheet'!$D$143)</f>
        <v>0</v>
      </c>
      <c r="AL50" s="52">
        <f>IF($E50="","",'TSO500 worksheet'!$G$143)</f>
        <v>0</v>
      </c>
      <c r="AM50">
        <f>IF($E50="","",'TSO500 worksheet'!$D$144)</f>
        <v>0</v>
      </c>
      <c r="AN50" s="52">
        <f>IF($E50="","",'TSO500 worksheet'!$G$144)</f>
        <v>0</v>
      </c>
      <c r="AO50">
        <f>IF($E50="","",'Samples Dilution + Norm'!J39)</f>
        <v>0</v>
      </c>
      <c r="AP50">
        <f>IF($E50="","",'Samples Dilution + Norm'!M39)</f>
        <v>28.2</v>
      </c>
      <c r="AR50" t="str">
        <f>IF($E50="","",'Samples Dilution + Norm'!N39)</f>
        <v>Pass</v>
      </c>
      <c r="AS50">
        <f>IF($E50="","",'TSO500 worksheet'!$C$99)</f>
        <v>0</v>
      </c>
      <c r="AT50">
        <f>IF($E50="","",'TSO500 worksheet'!$C$100)</f>
        <v>0</v>
      </c>
      <c r="AU50">
        <f>IF($E50="","",'TSO500 worksheet'!$C$101)</f>
        <v>0</v>
      </c>
      <c r="AV50">
        <f>IF($E50="","",'TSO500 worksheet'!$C$102)</f>
        <v>0</v>
      </c>
    </row>
    <row r="51" spans="1:48" x14ac:dyDescent="0.25">
      <c r="A51" t="str">
        <f>IF($E51="","",'TSO500 Booking'!$C$3)</f>
        <v>2302738</v>
      </c>
      <c r="B51" s="52">
        <f>IF($E51="","",'TSO500 Booking'!$C$5)</f>
        <v>44974</v>
      </c>
      <c r="C51" t="str">
        <f>IF($E51="","",'TSO500 Booking'!$F$5)</f>
        <v>BA</v>
      </c>
      <c r="D51" t="str">
        <f>IF($E51="","",'TSO500 Booking'!E57)</f>
        <v>B2303358</v>
      </c>
      <c r="E51" t="str">
        <f>IF('TSO500 Booking'!J57="","",'TSO500 Booking'!J57)</f>
        <v>B2303358-002</v>
      </c>
      <c r="F51" t="str">
        <f>IF($E51="","",'TSO500 Booking'!H57)</f>
        <v>TSO500 DNA library prep</v>
      </c>
      <c r="G51">
        <f>IF($E51="","",'Samples Dilution + Norm'!E40)</f>
        <v>0</v>
      </c>
      <c r="H51">
        <f>IF($E51="","",'TSO500 worksheet'!$D$126)</f>
        <v>0</v>
      </c>
      <c r="I51" s="52">
        <f>IF($E51="","",'TSO500 worksheet'!$G$126)</f>
        <v>0</v>
      </c>
      <c r="J51" s="52">
        <f>IF($E51="","",'TSO500 worksheet'!$I$126)</f>
        <v>0</v>
      </c>
      <c r="K51">
        <f>IF($E51="","",'TSO500 worksheet'!$D$128)</f>
        <v>0</v>
      </c>
      <c r="L51" s="52">
        <f>IF($E51="","",'TSO500 worksheet'!$G$126)</f>
        <v>0</v>
      </c>
      <c r="M51" s="52">
        <f>IF($E51="","",'TSO500 worksheet'!$I$126)</f>
        <v>0</v>
      </c>
      <c r="N51">
        <f>IF($E51="","",'TSO500 worksheet'!$D$128)</f>
        <v>0</v>
      </c>
      <c r="O51" s="52">
        <f>IF($E51="","",'TSO500 worksheet'!$G$128)</f>
        <v>0</v>
      </c>
      <c r="P51" s="52">
        <f>IF($E51="","",'TSO500 worksheet'!$I$128)</f>
        <v>0</v>
      </c>
      <c r="Q51">
        <f>IF($E51="","",'TSO500 worksheet'!$D$130)</f>
        <v>0</v>
      </c>
      <c r="R51" s="52">
        <f>IF($E51="","",'TSO500 worksheet'!$G$130)</f>
        <v>0</v>
      </c>
      <c r="S51" s="52">
        <f>IF($E51="","",'TSO500 worksheet'!$I$130)</f>
        <v>0</v>
      </c>
      <c r="T51">
        <f>IF($E51="","",'TSO500 worksheet'!$D$132)</f>
        <v>0</v>
      </c>
      <c r="U51" s="52">
        <f>IF($E51="","",'TSO500 worksheet'!$G$132)</f>
        <v>0</v>
      </c>
      <c r="V51" s="52">
        <f>IF($E51="","",'TSO500 worksheet'!$I$132)</f>
        <v>0</v>
      </c>
      <c r="W51">
        <f>IF($E51="","",'TSO500 worksheet'!$D$134)</f>
        <v>0</v>
      </c>
      <c r="X51" s="52">
        <f>IF($E51="","",'TSO500 worksheet'!$G$134)</f>
        <v>0</v>
      </c>
      <c r="Y51" s="52">
        <f>IF($E51="","",'TSO500 worksheet'!$I$134)</f>
        <v>0</v>
      </c>
      <c r="Z51">
        <f>IF($E51="","",'TSO500 worksheet'!$D$136)</f>
        <v>0</v>
      </c>
      <c r="AA51" s="52">
        <f>IF($E51="","",'TSO500 worksheet'!$G$136)</f>
        <v>0</v>
      </c>
      <c r="AB51" s="52">
        <f>IF($E51="","",'TSO500 worksheet'!$I$136)</f>
        <v>0</v>
      </c>
      <c r="AC51">
        <f>IF($E51="","",'TSO500 worksheet'!$D$138)</f>
        <v>0</v>
      </c>
      <c r="AD51" s="52">
        <f>IF($E51="","",'TSO500 worksheet'!$G$138)</f>
        <v>0</v>
      </c>
      <c r="AE51" s="52">
        <f>IF($E51="","",'TSO500 worksheet'!$I$138)</f>
        <v>0</v>
      </c>
      <c r="AF51">
        <f>IF($E51="","",'TSO500 worksheet'!$D$140)</f>
        <v>0</v>
      </c>
      <c r="AG51" s="52">
        <f>IF($E51="","",'TSO500 worksheet'!$G$140)</f>
        <v>0</v>
      </c>
      <c r="AH51" s="52">
        <f>IF($E51="","",'TSO500 worksheet'!$I$140)</f>
        <v>0</v>
      </c>
      <c r="AI51">
        <f>IF($E51="","",'TSO500 worksheet'!$D$142)</f>
        <v>0</v>
      </c>
      <c r="AJ51" s="52">
        <f>IF($E51="","",'TSO500 worksheet'!$G$142)</f>
        <v>0</v>
      </c>
      <c r="AK51">
        <f>IF($E51="","",'TSO500 worksheet'!$D$143)</f>
        <v>0</v>
      </c>
      <c r="AL51" s="52">
        <f>IF($E51="","",'TSO500 worksheet'!$G$143)</f>
        <v>0</v>
      </c>
      <c r="AM51">
        <f>IF($E51="","",'TSO500 worksheet'!$D$144)</f>
        <v>0</v>
      </c>
      <c r="AN51" s="52">
        <f>IF($E51="","",'TSO500 worksheet'!$G$144)</f>
        <v>0</v>
      </c>
      <c r="AO51">
        <f>IF($E51="","",'Samples Dilution + Norm'!J40)</f>
        <v>0</v>
      </c>
      <c r="AP51">
        <f>IF($E51="","",'Samples Dilution + Norm'!M40)</f>
        <v>0</v>
      </c>
      <c r="AR51" t="str">
        <f>IF($E51="","",'Samples Dilution + Norm'!N40)</f>
        <v/>
      </c>
      <c r="AS51">
        <f>IF($E51="","",'TSO500 worksheet'!$C$99)</f>
        <v>0</v>
      </c>
      <c r="AT51">
        <f>IF($E51="","",'TSO500 worksheet'!$C$100)</f>
        <v>0</v>
      </c>
      <c r="AU51">
        <f>IF($E51="","",'TSO500 worksheet'!$C$101)</f>
        <v>0</v>
      </c>
      <c r="AV51">
        <f>IF($E51="","",'TSO500 worksheet'!$C$102)</f>
        <v>0</v>
      </c>
    </row>
    <row r="52" spans="1:48" x14ac:dyDescent="0.25">
      <c r="A52" t="str">
        <f>IF($E52="","",'TSO500 Booking'!$C$3)</f>
        <v>2302738</v>
      </c>
      <c r="B52" s="52">
        <f>IF($E52="","",'TSO500 Booking'!$C$5)</f>
        <v>44974</v>
      </c>
      <c r="C52" t="str">
        <f>IF($E52="","",'TSO500 Booking'!$F$5)</f>
        <v>BA</v>
      </c>
      <c r="D52" t="str">
        <f>IF($E52="","",'TSO500 Booking'!E58)</f>
        <v>B2303377</v>
      </c>
      <c r="E52" t="str">
        <f>IF('TSO500 Booking'!J58="","",'TSO500 Booking'!J58)</f>
        <v>B2303377-005</v>
      </c>
      <c r="F52" t="str">
        <f>IF($E52="","",'TSO500 Booking'!H58)</f>
        <v>TSO500 DNA library prep</v>
      </c>
      <c r="G52">
        <f>IF($E52="","",'Samples Dilution + Norm'!E41)</f>
        <v>0</v>
      </c>
      <c r="H52">
        <f>IF($E52="","",'TSO500 worksheet'!$D$126)</f>
        <v>0</v>
      </c>
      <c r="I52" s="52">
        <f>IF($E52="","",'TSO500 worksheet'!$G$126)</f>
        <v>0</v>
      </c>
      <c r="J52" s="52">
        <f>IF($E52="","",'TSO500 worksheet'!$I$126)</f>
        <v>0</v>
      </c>
      <c r="K52">
        <f>IF($E52="","",'TSO500 worksheet'!$D$128)</f>
        <v>0</v>
      </c>
      <c r="L52" s="52">
        <f>IF($E52="","",'TSO500 worksheet'!$G$126)</f>
        <v>0</v>
      </c>
      <c r="M52" s="52">
        <f>IF($E52="","",'TSO500 worksheet'!$I$126)</f>
        <v>0</v>
      </c>
      <c r="N52">
        <f>IF($E52="","",'TSO500 worksheet'!$D$128)</f>
        <v>0</v>
      </c>
      <c r="O52" s="52">
        <f>IF($E52="","",'TSO500 worksheet'!$G$128)</f>
        <v>0</v>
      </c>
      <c r="P52" s="52">
        <f>IF($E52="","",'TSO500 worksheet'!$I$128)</f>
        <v>0</v>
      </c>
      <c r="Q52">
        <f>IF($E52="","",'TSO500 worksheet'!$D$130)</f>
        <v>0</v>
      </c>
      <c r="R52" s="52">
        <f>IF($E52="","",'TSO500 worksheet'!$G$130)</f>
        <v>0</v>
      </c>
      <c r="S52" s="52">
        <f>IF($E52="","",'TSO500 worksheet'!$I$130)</f>
        <v>0</v>
      </c>
      <c r="T52">
        <f>IF($E52="","",'TSO500 worksheet'!$D$132)</f>
        <v>0</v>
      </c>
      <c r="U52" s="52">
        <f>IF($E52="","",'TSO500 worksheet'!$G$132)</f>
        <v>0</v>
      </c>
      <c r="V52" s="52">
        <f>IF($E52="","",'TSO500 worksheet'!$I$132)</f>
        <v>0</v>
      </c>
      <c r="W52">
        <f>IF($E52="","",'TSO500 worksheet'!$D$134)</f>
        <v>0</v>
      </c>
      <c r="X52" s="52">
        <f>IF($E52="","",'TSO500 worksheet'!$G$134)</f>
        <v>0</v>
      </c>
      <c r="Y52" s="52">
        <f>IF($E52="","",'TSO500 worksheet'!$I$134)</f>
        <v>0</v>
      </c>
      <c r="Z52">
        <f>IF($E52="","",'TSO500 worksheet'!$D$136)</f>
        <v>0</v>
      </c>
      <c r="AA52" s="52">
        <f>IF($E52="","",'TSO500 worksheet'!$G$136)</f>
        <v>0</v>
      </c>
      <c r="AB52" s="52">
        <f>IF($E52="","",'TSO500 worksheet'!$I$136)</f>
        <v>0</v>
      </c>
      <c r="AC52">
        <f>IF($E52="","",'TSO500 worksheet'!$D$138)</f>
        <v>0</v>
      </c>
      <c r="AD52" s="52">
        <f>IF($E52="","",'TSO500 worksheet'!$G$138)</f>
        <v>0</v>
      </c>
      <c r="AE52" s="52">
        <f>IF($E52="","",'TSO500 worksheet'!$I$138)</f>
        <v>0</v>
      </c>
      <c r="AF52">
        <f>IF($E52="","",'TSO500 worksheet'!$D$140)</f>
        <v>0</v>
      </c>
      <c r="AG52" s="52">
        <f>IF($E52="","",'TSO500 worksheet'!$G$140)</f>
        <v>0</v>
      </c>
      <c r="AH52" s="52">
        <f>IF($E52="","",'TSO500 worksheet'!$I$140)</f>
        <v>0</v>
      </c>
      <c r="AI52">
        <f>IF($E52="","",'TSO500 worksheet'!$D$142)</f>
        <v>0</v>
      </c>
      <c r="AJ52" s="52">
        <f>IF($E52="","",'TSO500 worksheet'!$G$142)</f>
        <v>0</v>
      </c>
      <c r="AK52">
        <f>IF($E52="","",'TSO500 worksheet'!$D$143)</f>
        <v>0</v>
      </c>
      <c r="AL52" s="52">
        <f>IF($E52="","",'TSO500 worksheet'!$G$143)</f>
        <v>0</v>
      </c>
      <c r="AM52">
        <f>IF($E52="","",'TSO500 worksheet'!$D$144)</f>
        <v>0</v>
      </c>
      <c r="AN52" s="52">
        <f>IF($E52="","",'TSO500 worksheet'!$G$144)</f>
        <v>0</v>
      </c>
      <c r="AO52">
        <f>IF($E52="","",'Samples Dilution + Norm'!J41)</f>
        <v>0</v>
      </c>
      <c r="AP52">
        <f>IF($E52="","",'Samples Dilution + Norm'!M41)</f>
        <v>0</v>
      </c>
      <c r="AR52" t="str">
        <f>IF($E52="","",'Samples Dilution + Norm'!N41)</f>
        <v/>
      </c>
      <c r="AS52">
        <f>IF($E52="","",'TSO500 worksheet'!$C$99)</f>
        <v>0</v>
      </c>
      <c r="AT52">
        <f>IF($E52="","",'TSO500 worksheet'!$C$100)</f>
        <v>0</v>
      </c>
      <c r="AU52">
        <f>IF($E52="","",'TSO500 worksheet'!$C$101)</f>
        <v>0</v>
      </c>
      <c r="AV52">
        <f>IF($E52="","",'TSO500 worksheet'!$C$102)</f>
        <v>0</v>
      </c>
    </row>
    <row r="53" spans="1:48" x14ac:dyDescent="0.25">
      <c r="A53" t="str">
        <f>IF($E53="","",'TSO500 Booking'!$C$3)</f>
        <v>2302738</v>
      </c>
      <c r="B53" s="52">
        <f>IF($E53="","",'TSO500 Booking'!$C$5)</f>
        <v>44974</v>
      </c>
      <c r="C53" t="str">
        <f>IF($E53="","",'TSO500 Booking'!$F$5)</f>
        <v>BA</v>
      </c>
      <c r="D53" t="str">
        <f>IF($E53="","",'TSO500 Booking'!E59)</f>
        <v>B2303558</v>
      </c>
      <c r="E53" t="str">
        <f>IF('TSO500 Booking'!J59="","",'TSO500 Booking'!J59)</f>
        <v>B2303558-003</v>
      </c>
      <c r="F53" t="str">
        <f>IF($E53="","",'TSO500 Booking'!H59)</f>
        <v>TSO500 DNA library prep</v>
      </c>
      <c r="G53">
        <f>IF($E53="","",'Samples Dilution + Norm'!E42)</f>
        <v>0</v>
      </c>
      <c r="H53">
        <f>IF($E53="","",'TSO500 worksheet'!$D$126)</f>
        <v>0</v>
      </c>
      <c r="I53" s="52">
        <f>IF($E53="","",'TSO500 worksheet'!$G$126)</f>
        <v>0</v>
      </c>
      <c r="J53" s="52">
        <f>IF($E53="","",'TSO500 worksheet'!$I$126)</f>
        <v>0</v>
      </c>
      <c r="K53">
        <f>IF($E53="","",'TSO500 worksheet'!$D$128)</f>
        <v>0</v>
      </c>
      <c r="L53" s="52">
        <f>IF($E53="","",'TSO500 worksheet'!$G$126)</f>
        <v>0</v>
      </c>
      <c r="M53" s="52">
        <f>IF($E53="","",'TSO500 worksheet'!$I$126)</f>
        <v>0</v>
      </c>
      <c r="N53">
        <f>IF($E53="","",'TSO500 worksheet'!$D$128)</f>
        <v>0</v>
      </c>
      <c r="O53" s="52">
        <f>IF($E53="","",'TSO500 worksheet'!$G$128)</f>
        <v>0</v>
      </c>
      <c r="P53" s="52">
        <f>IF($E53="","",'TSO500 worksheet'!$I$128)</f>
        <v>0</v>
      </c>
      <c r="Q53">
        <f>IF($E53="","",'TSO500 worksheet'!$D$130)</f>
        <v>0</v>
      </c>
      <c r="R53" s="52">
        <f>IF($E53="","",'TSO500 worksheet'!$G$130)</f>
        <v>0</v>
      </c>
      <c r="S53" s="52">
        <f>IF($E53="","",'TSO500 worksheet'!$I$130)</f>
        <v>0</v>
      </c>
      <c r="T53">
        <f>IF($E53="","",'TSO500 worksheet'!$D$132)</f>
        <v>0</v>
      </c>
      <c r="U53" s="52">
        <f>IF($E53="","",'TSO500 worksheet'!$G$132)</f>
        <v>0</v>
      </c>
      <c r="V53" s="52">
        <f>IF($E53="","",'TSO500 worksheet'!$I$132)</f>
        <v>0</v>
      </c>
      <c r="W53">
        <f>IF($E53="","",'TSO500 worksheet'!$D$134)</f>
        <v>0</v>
      </c>
      <c r="X53" s="52">
        <f>IF($E53="","",'TSO500 worksheet'!$G$134)</f>
        <v>0</v>
      </c>
      <c r="Y53" s="52">
        <f>IF($E53="","",'TSO500 worksheet'!$I$134)</f>
        <v>0</v>
      </c>
      <c r="Z53">
        <f>IF($E53="","",'TSO500 worksheet'!$D$136)</f>
        <v>0</v>
      </c>
      <c r="AA53" s="52">
        <f>IF($E53="","",'TSO500 worksheet'!$G$136)</f>
        <v>0</v>
      </c>
      <c r="AB53" s="52">
        <f>IF($E53="","",'TSO500 worksheet'!$I$136)</f>
        <v>0</v>
      </c>
      <c r="AC53">
        <f>IF($E53="","",'TSO500 worksheet'!$D$138)</f>
        <v>0</v>
      </c>
      <c r="AD53" s="52">
        <f>IF($E53="","",'TSO500 worksheet'!$G$138)</f>
        <v>0</v>
      </c>
      <c r="AE53" s="52">
        <f>IF($E53="","",'TSO500 worksheet'!$I$138)</f>
        <v>0</v>
      </c>
      <c r="AF53">
        <f>IF($E53="","",'TSO500 worksheet'!$D$140)</f>
        <v>0</v>
      </c>
      <c r="AG53" s="52">
        <f>IF($E53="","",'TSO500 worksheet'!$G$140)</f>
        <v>0</v>
      </c>
      <c r="AH53" s="52">
        <f>IF($E53="","",'TSO500 worksheet'!$I$140)</f>
        <v>0</v>
      </c>
      <c r="AI53">
        <f>IF($E53="","",'TSO500 worksheet'!$D$142)</f>
        <v>0</v>
      </c>
      <c r="AJ53" s="52">
        <f>IF($E53="","",'TSO500 worksheet'!$G$142)</f>
        <v>0</v>
      </c>
      <c r="AK53">
        <f>IF($E53="","",'TSO500 worksheet'!$D$143)</f>
        <v>0</v>
      </c>
      <c r="AL53" s="52">
        <f>IF($E53="","",'TSO500 worksheet'!$G$143)</f>
        <v>0</v>
      </c>
      <c r="AM53">
        <f>IF($E53="","",'TSO500 worksheet'!$D$144)</f>
        <v>0</v>
      </c>
      <c r="AN53" s="52">
        <f>IF($E53="","",'TSO500 worksheet'!$G$144)</f>
        <v>0</v>
      </c>
      <c r="AO53">
        <f>IF($E53="","",'Samples Dilution + Norm'!J42)</f>
        <v>0</v>
      </c>
      <c r="AP53">
        <f>IF($E53="","",'Samples Dilution + Norm'!M42)</f>
        <v>0</v>
      </c>
      <c r="AR53" t="str">
        <f>IF($E53="","",'Samples Dilution + Norm'!N42)</f>
        <v/>
      </c>
      <c r="AS53">
        <f>IF($E53="","",'TSO500 worksheet'!$C$99)</f>
        <v>0</v>
      </c>
      <c r="AT53">
        <f>IF($E53="","",'TSO500 worksheet'!$C$100)</f>
        <v>0</v>
      </c>
      <c r="AU53">
        <f>IF($E53="","",'TSO500 worksheet'!$C$101)</f>
        <v>0</v>
      </c>
      <c r="AV53">
        <f>IF($E53="","",'TSO500 worksheet'!$C$102)</f>
        <v>0</v>
      </c>
    </row>
    <row r="54" spans="1:48" x14ac:dyDescent="0.25">
      <c r="A54" t="str">
        <f>IF($E54="","",'TSO500 Booking'!$C$3)</f>
        <v>2302738</v>
      </c>
      <c r="B54" s="52">
        <f>IF($E54="","",'TSO500 Booking'!$C$5)</f>
        <v>44974</v>
      </c>
      <c r="C54" t="str">
        <f>IF($E54="","",'TSO500 Booking'!$F$5)</f>
        <v>BA</v>
      </c>
      <c r="D54" t="str">
        <f>IF($E54="","",'TSO500 Booking'!E60)</f>
        <v>B2303762</v>
      </c>
      <c r="E54" t="str">
        <f>IF('TSO500 Booking'!J60="","",'TSO500 Booking'!J60)</f>
        <v>B2303762-004</v>
      </c>
      <c r="F54" t="str">
        <f>IF($E54="","",'TSO500 Booking'!H60)</f>
        <v>TSO500 DNA library prep</v>
      </c>
      <c r="G54">
        <f>IF($E54="","",'Samples Dilution + Norm'!E43)</f>
        <v>0</v>
      </c>
      <c r="H54">
        <f>IF($E54="","",'TSO500 worksheet'!$D$126)</f>
        <v>0</v>
      </c>
      <c r="I54" s="52">
        <f>IF($E54="","",'TSO500 worksheet'!$G$126)</f>
        <v>0</v>
      </c>
      <c r="J54" s="52">
        <f>IF($E54="","",'TSO500 worksheet'!$I$126)</f>
        <v>0</v>
      </c>
      <c r="K54">
        <f>IF($E54="","",'TSO500 worksheet'!$D$128)</f>
        <v>0</v>
      </c>
      <c r="L54" s="52">
        <f>IF($E54="","",'TSO500 worksheet'!$G$126)</f>
        <v>0</v>
      </c>
      <c r="M54" s="52">
        <f>IF($E54="","",'TSO500 worksheet'!$I$126)</f>
        <v>0</v>
      </c>
      <c r="N54">
        <f>IF($E54="","",'TSO500 worksheet'!$D$128)</f>
        <v>0</v>
      </c>
      <c r="O54" s="52">
        <f>IF($E54="","",'TSO500 worksheet'!$G$128)</f>
        <v>0</v>
      </c>
      <c r="P54" s="52">
        <f>IF($E54="","",'TSO500 worksheet'!$I$128)</f>
        <v>0</v>
      </c>
      <c r="Q54">
        <f>IF($E54="","",'TSO500 worksheet'!$D$130)</f>
        <v>0</v>
      </c>
      <c r="R54" s="52">
        <f>IF($E54="","",'TSO500 worksheet'!$G$130)</f>
        <v>0</v>
      </c>
      <c r="S54" s="52">
        <f>IF($E54="","",'TSO500 worksheet'!$I$130)</f>
        <v>0</v>
      </c>
      <c r="T54">
        <f>IF($E54="","",'TSO500 worksheet'!$D$132)</f>
        <v>0</v>
      </c>
      <c r="U54" s="52">
        <f>IF($E54="","",'TSO500 worksheet'!$G$132)</f>
        <v>0</v>
      </c>
      <c r="V54" s="52">
        <f>IF($E54="","",'TSO500 worksheet'!$I$132)</f>
        <v>0</v>
      </c>
      <c r="W54">
        <f>IF($E54="","",'TSO500 worksheet'!$D$134)</f>
        <v>0</v>
      </c>
      <c r="X54" s="52">
        <f>IF($E54="","",'TSO500 worksheet'!$G$134)</f>
        <v>0</v>
      </c>
      <c r="Y54" s="52">
        <f>IF($E54="","",'TSO500 worksheet'!$I$134)</f>
        <v>0</v>
      </c>
      <c r="Z54">
        <f>IF($E54="","",'TSO500 worksheet'!$D$136)</f>
        <v>0</v>
      </c>
      <c r="AA54" s="52">
        <f>IF($E54="","",'TSO500 worksheet'!$G$136)</f>
        <v>0</v>
      </c>
      <c r="AB54" s="52">
        <f>IF($E54="","",'TSO500 worksheet'!$I$136)</f>
        <v>0</v>
      </c>
      <c r="AC54">
        <f>IF($E54="","",'TSO500 worksheet'!$D$138)</f>
        <v>0</v>
      </c>
      <c r="AD54" s="52">
        <f>IF($E54="","",'TSO500 worksheet'!$G$138)</f>
        <v>0</v>
      </c>
      <c r="AE54" s="52">
        <f>IF($E54="","",'TSO500 worksheet'!$I$138)</f>
        <v>0</v>
      </c>
      <c r="AF54">
        <f>IF($E54="","",'TSO500 worksheet'!$D$140)</f>
        <v>0</v>
      </c>
      <c r="AG54" s="52">
        <f>IF($E54="","",'TSO500 worksheet'!$G$140)</f>
        <v>0</v>
      </c>
      <c r="AH54" s="52">
        <f>IF($E54="","",'TSO500 worksheet'!$I$140)</f>
        <v>0</v>
      </c>
      <c r="AI54">
        <f>IF($E54="","",'TSO500 worksheet'!$D$142)</f>
        <v>0</v>
      </c>
      <c r="AJ54" s="52">
        <f>IF($E54="","",'TSO500 worksheet'!$G$142)</f>
        <v>0</v>
      </c>
      <c r="AK54">
        <f>IF($E54="","",'TSO500 worksheet'!$D$143)</f>
        <v>0</v>
      </c>
      <c r="AL54" s="52">
        <f>IF($E54="","",'TSO500 worksheet'!$G$143)</f>
        <v>0</v>
      </c>
      <c r="AM54">
        <f>IF($E54="","",'TSO500 worksheet'!$D$144)</f>
        <v>0</v>
      </c>
      <c r="AN54" s="52">
        <f>IF($E54="","",'TSO500 worksheet'!$G$144)</f>
        <v>0</v>
      </c>
      <c r="AO54">
        <f>IF($E54="","",'Samples Dilution + Norm'!J43)</f>
        <v>0</v>
      </c>
      <c r="AP54">
        <f>IF($E54="","",'Samples Dilution + Norm'!M43)</f>
        <v>0</v>
      </c>
      <c r="AR54" t="str">
        <f>IF($E54="","",'Samples Dilution + Norm'!N43)</f>
        <v/>
      </c>
      <c r="AS54">
        <f>IF($E54="","",'TSO500 worksheet'!$C$99)</f>
        <v>0</v>
      </c>
      <c r="AT54">
        <f>IF($E54="","",'TSO500 worksheet'!$C$100)</f>
        <v>0</v>
      </c>
      <c r="AU54">
        <f>IF($E54="","",'TSO500 worksheet'!$C$101)</f>
        <v>0</v>
      </c>
      <c r="AV54">
        <f>IF($E54="","",'TSO500 worksheet'!$C$102)</f>
        <v>0</v>
      </c>
    </row>
    <row r="55" spans="1:48" x14ac:dyDescent="0.25">
      <c r="A55" t="str">
        <f>IF($E55="","",'TSO500 Booking'!$C$3)</f>
        <v>2302738</v>
      </c>
      <c r="B55" s="52">
        <f>IF($E55="","",'TSO500 Booking'!$C$5)</f>
        <v>44974</v>
      </c>
      <c r="C55" t="str">
        <f>IF($E55="","",'TSO500 Booking'!$F$5)</f>
        <v>BA</v>
      </c>
      <c r="D55" t="str">
        <f>IF($E55="","",'TSO500 Booking'!E61)</f>
        <v>B2303974</v>
      </c>
      <c r="E55" t="str">
        <f>IF('TSO500 Booking'!J61="","",'TSO500 Booking'!J61)</f>
        <v>B2303974-003</v>
      </c>
      <c r="F55" t="str">
        <f>IF($E55="","",'TSO500 Booking'!H61)</f>
        <v>TSO500 DNA library prep</v>
      </c>
      <c r="G55">
        <f>IF($E55="","",'Samples Dilution + Norm'!E44)</f>
        <v>0</v>
      </c>
      <c r="H55">
        <f>IF($E55="","",'TSO500 worksheet'!$D$126)</f>
        <v>0</v>
      </c>
      <c r="I55" s="52">
        <f>IF($E55="","",'TSO500 worksheet'!$G$126)</f>
        <v>0</v>
      </c>
      <c r="J55" s="52">
        <f>IF($E55="","",'TSO500 worksheet'!$I$126)</f>
        <v>0</v>
      </c>
      <c r="K55">
        <f>IF($E55="","",'TSO500 worksheet'!$D$128)</f>
        <v>0</v>
      </c>
      <c r="L55" s="52">
        <f>IF($E55="","",'TSO500 worksheet'!$G$126)</f>
        <v>0</v>
      </c>
      <c r="M55" s="52">
        <f>IF($E55="","",'TSO500 worksheet'!$I$126)</f>
        <v>0</v>
      </c>
      <c r="N55">
        <f>IF($E55="","",'TSO500 worksheet'!$D$128)</f>
        <v>0</v>
      </c>
      <c r="O55" s="52">
        <f>IF($E55="","",'TSO500 worksheet'!$G$128)</f>
        <v>0</v>
      </c>
      <c r="P55" s="52">
        <f>IF($E55="","",'TSO500 worksheet'!$I$128)</f>
        <v>0</v>
      </c>
      <c r="Q55">
        <f>IF($E55="","",'TSO500 worksheet'!$D$130)</f>
        <v>0</v>
      </c>
      <c r="R55" s="52">
        <f>IF($E55="","",'TSO500 worksheet'!$G$130)</f>
        <v>0</v>
      </c>
      <c r="S55" s="52">
        <f>IF($E55="","",'TSO500 worksheet'!$I$130)</f>
        <v>0</v>
      </c>
      <c r="T55">
        <f>IF($E55="","",'TSO500 worksheet'!$D$132)</f>
        <v>0</v>
      </c>
      <c r="U55" s="52">
        <f>IF($E55="","",'TSO500 worksheet'!$G$132)</f>
        <v>0</v>
      </c>
      <c r="V55" s="52">
        <f>IF($E55="","",'TSO500 worksheet'!$I$132)</f>
        <v>0</v>
      </c>
      <c r="W55">
        <f>IF($E55="","",'TSO500 worksheet'!$D$134)</f>
        <v>0</v>
      </c>
      <c r="X55" s="52">
        <f>IF($E55="","",'TSO500 worksheet'!$G$134)</f>
        <v>0</v>
      </c>
      <c r="Y55" s="52">
        <f>IF($E55="","",'TSO500 worksheet'!$I$134)</f>
        <v>0</v>
      </c>
      <c r="Z55">
        <f>IF($E55="","",'TSO500 worksheet'!$D$136)</f>
        <v>0</v>
      </c>
      <c r="AA55" s="52">
        <f>IF($E55="","",'TSO500 worksheet'!$G$136)</f>
        <v>0</v>
      </c>
      <c r="AB55" s="52">
        <f>IF($E55="","",'TSO500 worksheet'!$I$136)</f>
        <v>0</v>
      </c>
      <c r="AC55">
        <f>IF($E55="","",'TSO500 worksheet'!$D$138)</f>
        <v>0</v>
      </c>
      <c r="AD55" s="52">
        <f>IF($E55="","",'TSO500 worksheet'!$G$138)</f>
        <v>0</v>
      </c>
      <c r="AE55" s="52">
        <f>IF($E55="","",'TSO500 worksheet'!$I$138)</f>
        <v>0</v>
      </c>
      <c r="AF55">
        <f>IF($E55="","",'TSO500 worksheet'!$D$140)</f>
        <v>0</v>
      </c>
      <c r="AG55" s="52">
        <f>IF($E55="","",'TSO500 worksheet'!$G$140)</f>
        <v>0</v>
      </c>
      <c r="AH55" s="52">
        <f>IF($E55="","",'TSO500 worksheet'!$I$140)</f>
        <v>0</v>
      </c>
      <c r="AI55">
        <f>IF($E55="","",'TSO500 worksheet'!$D$142)</f>
        <v>0</v>
      </c>
      <c r="AJ55" s="52">
        <f>IF($E55="","",'TSO500 worksheet'!$G$142)</f>
        <v>0</v>
      </c>
      <c r="AK55">
        <f>IF($E55="","",'TSO500 worksheet'!$D$143)</f>
        <v>0</v>
      </c>
      <c r="AL55" s="52">
        <f>IF($E55="","",'TSO500 worksheet'!$G$143)</f>
        <v>0</v>
      </c>
      <c r="AM55">
        <f>IF($E55="","",'TSO500 worksheet'!$D$144)</f>
        <v>0</v>
      </c>
      <c r="AN55" s="52">
        <f>IF($E55="","",'TSO500 worksheet'!$G$144)</f>
        <v>0</v>
      </c>
      <c r="AO55">
        <f>IF($E55="","",'Samples Dilution + Norm'!J44)</f>
        <v>0</v>
      </c>
      <c r="AP55">
        <f>IF($E55="","",'Samples Dilution + Norm'!M44)</f>
        <v>0</v>
      </c>
      <c r="AR55" t="str">
        <f>IF($E55="","",'Samples Dilution + Norm'!N44)</f>
        <v/>
      </c>
      <c r="AS55">
        <f>IF($E55="","",'TSO500 worksheet'!$C$99)</f>
        <v>0</v>
      </c>
      <c r="AT55">
        <f>IF($E55="","",'TSO500 worksheet'!$C$100)</f>
        <v>0</v>
      </c>
      <c r="AU55">
        <f>IF($E55="","",'TSO500 worksheet'!$C$101)</f>
        <v>0</v>
      </c>
      <c r="AV55">
        <f>IF($E55="","",'TSO500 worksheet'!$C$102)</f>
        <v>0</v>
      </c>
    </row>
    <row r="56" spans="1:48" x14ac:dyDescent="0.25">
      <c r="A56" t="str">
        <f>IF($E56="","",'TSO500 Booking'!$C$3)</f>
        <v>2302738</v>
      </c>
      <c r="B56" s="52">
        <f>IF($E56="","",'TSO500 Booking'!$C$5)</f>
        <v>44974</v>
      </c>
      <c r="C56" t="str">
        <f>IF($E56="","",'TSO500 Booking'!$F$5)</f>
        <v>BA</v>
      </c>
      <c r="D56" t="str">
        <f>IF($E56="","",'TSO500 Booking'!E62)</f>
        <v>B2303980</v>
      </c>
      <c r="E56" t="str">
        <f>IF('TSO500 Booking'!J62="","",'TSO500 Booking'!J62)</f>
        <v>B2303980-002</v>
      </c>
      <c r="F56" t="str">
        <f>IF($E56="","",'TSO500 Booking'!H62)</f>
        <v>TSO500 DNA library prep</v>
      </c>
      <c r="G56">
        <f>IF($E56="","",'Samples Dilution + Norm'!E45)</f>
        <v>0</v>
      </c>
      <c r="H56">
        <f>IF($E56="","",'TSO500 worksheet'!$D$126)</f>
        <v>0</v>
      </c>
      <c r="I56" s="52">
        <f>IF($E56="","",'TSO500 worksheet'!$G$126)</f>
        <v>0</v>
      </c>
      <c r="J56" s="52">
        <f>IF($E56="","",'TSO500 worksheet'!$I$126)</f>
        <v>0</v>
      </c>
      <c r="K56">
        <f>IF($E56="","",'TSO500 worksheet'!$D$128)</f>
        <v>0</v>
      </c>
      <c r="L56" s="52">
        <f>IF($E56="","",'TSO500 worksheet'!$G$126)</f>
        <v>0</v>
      </c>
      <c r="M56" s="52">
        <f>IF($E56="","",'TSO500 worksheet'!$I$126)</f>
        <v>0</v>
      </c>
      <c r="N56">
        <f>IF($E56="","",'TSO500 worksheet'!$D$128)</f>
        <v>0</v>
      </c>
      <c r="O56" s="52">
        <f>IF($E56="","",'TSO500 worksheet'!$G$128)</f>
        <v>0</v>
      </c>
      <c r="P56" s="52">
        <f>IF($E56="","",'TSO500 worksheet'!$I$128)</f>
        <v>0</v>
      </c>
      <c r="Q56">
        <f>IF($E56="","",'TSO500 worksheet'!$D$130)</f>
        <v>0</v>
      </c>
      <c r="R56" s="52">
        <f>IF($E56="","",'TSO500 worksheet'!$G$130)</f>
        <v>0</v>
      </c>
      <c r="S56" s="52">
        <f>IF($E56="","",'TSO500 worksheet'!$I$130)</f>
        <v>0</v>
      </c>
      <c r="T56">
        <f>IF($E56="","",'TSO500 worksheet'!$D$132)</f>
        <v>0</v>
      </c>
      <c r="U56" s="52">
        <f>IF($E56="","",'TSO500 worksheet'!$G$132)</f>
        <v>0</v>
      </c>
      <c r="V56" s="52">
        <f>IF($E56="","",'TSO500 worksheet'!$I$132)</f>
        <v>0</v>
      </c>
      <c r="W56">
        <f>IF($E56="","",'TSO500 worksheet'!$D$134)</f>
        <v>0</v>
      </c>
      <c r="X56" s="52">
        <f>IF($E56="","",'TSO500 worksheet'!$G$134)</f>
        <v>0</v>
      </c>
      <c r="Y56" s="52">
        <f>IF($E56="","",'TSO500 worksheet'!$I$134)</f>
        <v>0</v>
      </c>
      <c r="Z56">
        <f>IF($E56="","",'TSO500 worksheet'!$D$136)</f>
        <v>0</v>
      </c>
      <c r="AA56" s="52">
        <f>IF($E56="","",'TSO500 worksheet'!$G$136)</f>
        <v>0</v>
      </c>
      <c r="AB56" s="52">
        <f>IF($E56="","",'TSO500 worksheet'!$I$136)</f>
        <v>0</v>
      </c>
      <c r="AC56">
        <f>IF($E56="","",'TSO500 worksheet'!$D$138)</f>
        <v>0</v>
      </c>
      <c r="AD56" s="52">
        <f>IF($E56="","",'TSO500 worksheet'!$G$138)</f>
        <v>0</v>
      </c>
      <c r="AE56" s="52">
        <f>IF($E56="","",'TSO500 worksheet'!$I$138)</f>
        <v>0</v>
      </c>
      <c r="AF56">
        <f>IF($E56="","",'TSO500 worksheet'!$D$140)</f>
        <v>0</v>
      </c>
      <c r="AG56" s="52">
        <f>IF($E56="","",'TSO500 worksheet'!$G$140)</f>
        <v>0</v>
      </c>
      <c r="AH56" s="52">
        <f>IF($E56="","",'TSO500 worksheet'!$I$140)</f>
        <v>0</v>
      </c>
      <c r="AI56">
        <f>IF($E56="","",'TSO500 worksheet'!$D$142)</f>
        <v>0</v>
      </c>
      <c r="AJ56" s="52">
        <f>IF($E56="","",'TSO500 worksheet'!$G$142)</f>
        <v>0</v>
      </c>
      <c r="AK56">
        <f>IF($E56="","",'TSO500 worksheet'!$D$143)</f>
        <v>0</v>
      </c>
      <c r="AL56" s="52">
        <f>IF($E56="","",'TSO500 worksheet'!$G$143)</f>
        <v>0</v>
      </c>
      <c r="AM56">
        <f>IF($E56="","",'TSO500 worksheet'!$D$144)</f>
        <v>0</v>
      </c>
      <c r="AN56" s="52">
        <f>IF($E56="","",'TSO500 worksheet'!$G$144)</f>
        <v>0</v>
      </c>
      <c r="AO56">
        <f>IF($E56="","",'Samples Dilution + Norm'!J45)</f>
        <v>0</v>
      </c>
      <c r="AP56">
        <f>IF($E56="","",'Samples Dilution + Norm'!M45)</f>
        <v>0</v>
      </c>
      <c r="AR56" t="str">
        <f>IF($E56="","",'Samples Dilution + Norm'!N45)</f>
        <v/>
      </c>
      <c r="AS56">
        <f>IF($E56="","",'TSO500 worksheet'!$C$99)</f>
        <v>0</v>
      </c>
      <c r="AT56">
        <f>IF($E56="","",'TSO500 worksheet'!$C$100)</f>
        <v>0</v>
      </c>
      <c r="AU56">
        <f>IF($E56="","",'TSO500 worksheet'!$C$101)</f>
        <v>0</v>
      </c>
      <c r="AV56">
        <f>IF($E56="","",'TSO500 worksheet'!$C$102)</f>
        <v>0</v>
      </c>
    </row>
    <row r="57" spans="1:48" x14ac:dyDescent="0.25">
      <c r="A57" t="str">
        <f>IF($E57="","",'TSO500 Booking'!$C$3)</f>
        <v>2302738</v>
      </c>
      <c r="B57" s="52">
        <f>IF($E57="","",'TSO500 Booking'!$C$5)</f>
        <v>44974</v>
      </c>
      <c r="C57" t="str">
        <f>IF($E57="","",'TSO500 Booking'!$F$5)</f>
        <v>BA</v>
      </c>
      <c r="D57" t="str">
        <f>IF($E57="","",'TSO500 Booking'!E63)</f>
        <v>B2304058</v>
      </c>
      <c r="E57" t="str">
        <f>IF('TSO500 Booking'!J63="","",'TSO500 Booking'!J63)</f>
        <v>B2304058-002</v>
      </c>
      <c r="F57" t="str">
        <f>IF($E57="","",'TSO500 Booking'!H63)</f>
        <v>TSO500 DNA library prep</v>
      </c>
      <c r="G57">
        <f>IF($E57="","",'Samples Dilution + Norm'!E46)</f>
        <v>0</v>
      </c>
      <c r="H57">
        <f>IF($E57="","",'TSO500 worksheet'!$D$126)</f>
        <v>0</v>
      </c>
      <c r="I57" s="52">
        <f>IF($E57="","",'TSO500 worksheet'!$G$126)</f>
        <v>0</v>
      </c>
      <c r="J57" s="52">
        <f>IF($E57="","",'TSO500 worksheet'!$I$126)</f>
        <v>0</v>
      </c>
      <c r="K57">
        <f>IF($E57="","",'TSO500 worksheet'!$D$128)</f>
        <v>0</v>
      </c>
      <c r="L57" s="52">
        <f>IF($E57="","",'TSO500 worksheet'!$G$126)</f>
        <v>0</v>
      </c>
      <c r="M57" s="52">
        <f>IF($E57="","",'TSO500 worksheet'!$I$126)</f>
        <v>0</v>
      </c>
      <c r="N57">
        <f>IF($E57="","",'TSO500 worksheet'!$D$128)</f>
        <v>0</v>
      </c>
      <c r="O57" s="52">
        <f>IF($E57="","",'TSO500 worksheet'!$G$128)</f>
        <v>0</v>
      </c>
      <c r="P57" s="52">
        <f>IF($E57="","",'TSO500 worksheet'!$I$128)</f>
        <v>0</v>
      </c>
      <c r="Q57">
        <f>IF($E57="","",'TSO500 worksheet'!$D$130)</f>
        <v>0</v>
      </c>
      <c r="R57" s="52">
        <f>IF($E57="","",'TSO500 worksheet'!$G$130)</f>
        <v>0</v>
      </c>
      <c r="S57" s="52">
        <f>IF($E57="","",'TSO500 worksheet'!$I$130)</f>
        <v>0</v>
      </c>
      <c r="T57">
        <f>IF($E57="","",'TSO500 worksheet'!$D$132)</f>
        <v>0</v>
      </c>
      <c r="U57" s="52">
        <f>IF($E57="","",'TSO500 worksheet'!$G$132)</f>
        <v>0</v>
      </c>
      <c r="V57" s="52">
        <f>IF($E57="","",'TSO500 worksheet'!$I$132)</f>
        <v>0</v>
      </c>
      <c r="W57">
        <f>IF($E57="","",'TSO500 worksheet'!$D$134)</f>
        <v>0</v>
      </c>
      <c r="X57" s="52">
        <f>IF($E57="","",'TSO500 worksheet'!$G$134)</f>
        <v>0</v>
      </c>
      <c r="Y57" s="52">
        <f>IF($E57="","",'TSO500 worksheet'!$I$134)</f>
        <v>0</v>
      </c>
      <c r="Z57">
        <f>IF($E57="","",'TSO500 worksheet'!$D$136)</f>
        <v>0</v>
      </c>
      <c r="AA57" s="52">
        <f>IF($E57="","",'TSO500 worksheet'!$G$136)</f>
        <v>0</v>
      </c>
      <c r="AB57" s="52">
        <f>IF($E57="","",'TSO500 worksheet'!$I$136)</f>
        <v>0</v>
      </c>
      <c r="AC57">
        <f>IF($E57="","",'TSO500 worksheet'!$D$138)</f>
        <v>0</v>
      </c>
      <c r="AD57" s="52">
        <f>IF($E57="","",'TSO500 worksheet'!$G$138)</f>
        <v>0</v>
      </c>
      <c r="AE57" s="52">
        <f>IF($E57="","",'TSO500 worksheet'!$I$138)</f>
        <v>0</v>
      </c>
      <c r="AF57">
        <f>IF($E57="","",'TSO500 worksheet'!$D$140)</f>
        <v>0</v>
      </c>
      <c r="AG57" s="52">
        <f>IF($E57="","",'TSO500 worksheet'!$G$140)</f>
        <v>0</v>
      </c>
      <c r="AH57" s="52">
        <f>IF($E57="","",'TSO500 worksheet'!$I$140)</f>
        <v>0</v>
      </c>
      <c r="AI57">
        <f>IF($E57="","",'TSO500 worksheet'!$D$142)</f>
        <v>0</v>
      </c>
      <c r="AJ57" s="52">
        <f>IF($E57="","",'TSO500 worksheet'!$G$142)</f>
        <v>0</v>
      </c>
      <c r="AK57">
        <f>IF($E57="","",'TSO500 worksheet'!$D$143)</f>
        <v>0</v>
      </c>
      <c r="AL57" s="52">
        <f>IF($E57="","",'TSO500 worksheet'!$G$143)</f>
        <v>0</v>
      </c>
      <c r="AM57">
        <f>IF($E57="","",'TSO500 worksheet'!$D$144)</f>
        <v>0</v>
      </c>
      <c r="AN57" s="52">
        <f>IF($E57="","",'TSO500 worksheet'!$G$144)</f>
        <v>0</v>
      </c>
      <c r="AO57">
        <f>IF($E57="","",'Samples Dilution + Norm'!J46)</f>
        <v>0</v>
      </c>
      <c r="AP57">
        <f>IF($E57="","",'Samples Dilution + Norm'!M46)</f>
        <v>0</v>
      </c>
      <c r="AR57" t="str">
        <f>IF($E57="","",'Samples Dilution + Norm'!N46)</f>
        <v/>
      </c>
      <c r="AS57">
        <f>IF($E57="","",'TSO500 worksheet'!$C$99)</f>
        <v>0</v>
      </c>
      <c r="AT57">
        <f>IF($E57="","",'TSO500 worksheet'!$C$100)</f>
        <v>0</v>
      </c>
      <c r="AU57">
        <f>IF($E57="","",'TSO500 worksheet'!$C$101)</f>
        <v>0</v>
      </c>
      <c r="AV57">
        <f>IF($E57="","",'TSO500 worksheet'!$C$102)</f>
        <v>0</v>
      </c>
    </row>
    <row r="58" spans="1:48" x14ac:dyDescent="0.25">
      <c r="A58" t="str">
        <f>IF($E58="","",'TSO500 Booking'!$C$3)</f>
        <v>2302738</v>
      </c>
      <c r="B58" s="52">
        <f>IF($E58="","",'TSO500 Booking'!$C$5)</f>
        <v>44974</v>
      </c>
      <c r="C58" t="str">
        <f>IF($E58="","",'TSO500 Booking'!$F$5)</f>
        <v>BA</v>
      </c>
      <c r="D58" t="str">
        <f>IF($E58="","",'TSO500 Booking'!E64)</f>
        <v>B2304148</v>
      </c>
      <c r="E58" t="str">
        <f>IF('TSO500 Booking'!J64="","",'TSO500 Booking'!J64)</f>
        <v>B2304148-002</v>
      </c>
      <c r="F58" t="str">
        <f>IF($E58="","",'TSO500 Booking'!H64)</f>
        <v>TSO500 DNA library prep</v>
      </c>
      <c r="G58">
        <f>IF($E58="","",'Samples Dilution + Norm'!E47)</f>
        <v>0</v>
      </c>
      <c r="H58">
        <f>IF($E58="","",'TSO500 worksheet'!$D$126)</f>
        <v>0</v>
      </c>
      <c r="I58" s="52">
        <f>IF($E58="","",'TSO500 worksheet'!$G$126)</f>
        <v>0</v>
      </c>
      <c r="J58" s="52">
        <f>IF($E58="","",'TSO500 worksheet'!$I$126)</f>
        <v>0</v>
      </c>
      <c r="K58">
        <f>IF($E58="","",'TSO500 worksheet'!$D$128)</f>
        <v>0</v>
      </c>
      <c r="L58" s="52">
        <f>IF($E58="","",'TSO500 worksheet'!$G$126)</f>
        <v>0</v>
      </c>
      <c r="M58" s="52">
        <f>IF($E58="","",'TSO500 worksheet'!$I$126)</f>
        <v>0</v>
      </c>
      <c r="N58">
        <f>IF($E58="","",'TSO500 worksheet'!$D$128)</f>
        <v>0</v>
      </c>
      <c r="O58" s="52">
        <f>IF($E58="","",'TSO500 worksheet'!$G$128)</f>
        <v>0</v>
      </c>
      <c r="P58" s="52">
        <f>IF($E58="","",'TSO500 worksheet'!$I$128)</f>
        <v>0</v>
      </c>
      <c r="Q58">
        <f>IF($E58="","",'TSO500 worksheet'!$D$130)</f>
        <v>0</v>
      </c>
      <c r="R58" s="52">
        <f>IF($E58="","",'TSO500 worksheet'!$G$130)</f>
        <v>0</v>
      </c>
      <c r="S58" s="52">
        <f>IF($E58="","",'TSO500 worksheet'!$I$130)</f>
        <v>0</v>
      </c>
      <c r="T58">
        <f>IF($E58="","",'TSO500 worksheet'!$D$132)</f>
        <v>0</v>
      </c>
      <c r="U58" s="52">
        <f>IF($E58="","",'TSO500 worksheet'!$G$132)</f>
        <v>0</v>
      </c>
      <c r="V58" s="52">
        <f>IF($E58="","",'TSO500 worksheet'!$I$132)</f>
        <v>0</v>
      </c>
      <c r="W58">
        <f>IF($E58="","",'TSO500 worksheet'!$D$134)</f>
        <v>0</v>
      </c>
      <c r="X58" s="52">
        <f>IF($E58="","",'TSO500 worksheet'!$G$134)</f>
        <v>0</v>
      </c>
      <c r="Y58" s="52">
        <f>IF($E58="","",'TSO500 worksheet'!$I$134)</f>
        <v>0</v>
      </c>
      <c r="Z58">
        <f>IF($E58="","",'TSO500 worksheet'!$D$136)</f>
        <v>0</v>
      </c>
      <c r="AA58" s="52">
        <f>IF($E58="","",'TSO500 worksheet'!$G$136)</f>
        <v>0</v>
      </c>
      <c r="AB58" s="52">
        <f>IF($E58="","",'TSO500 worksheet'!$I$136)</f>
        <v>0</v>
      </c>
      <c r="AC58">
        <f>IF($E58="","",'TSO500 worksheet'!$D$138)</f>
        <v>0</v>
      </c>
      <c r="AD58" s="52">
        <f>IF($E58="","",'TSO500 worksheet'!$G$138)</f>
        <v>0</v>
      </c>
      <c r="AE58" s="52">
        <f>IF($E58="","",'TSO500 worksheet'!$I$138)</f>
        <v>0</v>
      </c>
      <c r="AF58">
        <f>IF($E58="","",'TSO500 worksheet'!$D$140)</f>
        <v>0</v>
      </c>
      <c r="AG58" s="52">
        <f>IF($E58="","",'TSO500 worksheet'!$G$140)</f>
        <v>0</v>
      </c>
      <c r="AH58" s="52">
        <f>IF($E58="","",'TSO500 worksheet'!$I$140)</f>
        <v>0</v>
      </c>
      <c r="AI58">
        <f>IF($E58="","",'TSO500 worksheet'!$D$142)</f>
        <v>0</v>
      </c>
      <c r="AJ58" s="52">
        <f>IF($E58="","",'TSO500 worksheet'!$G$142)</f>
        <v>0</v>
      </c>
      <c r="AK58">
        <f>IF($E58="","",'TSO500 worksheet'!$D$143)</f>
        <v>0</v>
      </c>
      <c r="AL58" s="52">
        <f>IF($E58="","",'TSO500 worksheet'!$G$143)</f>
        <v>0</v>
      </c>
      <c r="AM58">
        <f>IF($E58="","",'TSO500 worksheet'!$D$144)</f>
        <v>0</v>
      </c>
      <c r="AN58" s="52">
        <f>IF($E58="","",'TSO500 worksheet'!$G$144)</f>
        <v>0</v>
      </c>
      <c r="AO58">
        <f>IF($E58="","",'Samples Dilution + Norm'!J47)</f>
        <v>0</v>
      </c>
      <c r="AP58">
        <f>IF($E58="","",'Samples Dilution + Norm'!M47)</f>
        <v>0</v>
      </c>
      <c r="AR58" t="str">
        <f>IF($E58="","",'Samples Dilution + Norm'!N47)</f>
        <v/>
      </c>
      <c r="AS58">
        <f>IF($E58="","",'TSO500 worksheet'!$C$99)</f>
        <v>0</v>
      </c>
      <c r="AT58">
        <f>IF($E58="","",'TSO500 worksheet'!$C$100)</f>
        <v>0</v>
      </c>
      <c r="AU58">
        <f>IF($E58="","",'TSO500 worksheet'!$C$101)</f>
        <v>0</v>
      </c>
      <c r="AV58">
        <f>IF($E58="","",'TSO500 worksheet'!$C$102)</f>
        <v>0</v>
      </c>
    </row>
    <row r="59" spans="1:48" x14ac:dyDescent="0.25">
      <c r="A59" t="str">
        <f>IF($E59="","",'TSO500 Booking'!$C$3)</f>
        <v>2302738</v>
      </c>
      <c r="B59" s="52">
        <f>IF($E59="","",'TSO500 Booking'!$C$5)</f>
        <v>44974</v>
      </c>
      <c r="C59" t="str">
        <f>IF($E59="","",'TSO500 Booking'!$F$5)</f>
        <v>BA</v>
      </c>
      <c r="D59" t="str">
        <f>IF($E59="","",'TSO500 Booking'!E65)</f>
        <v>B2304149</v>
      </c>
      <c r="E59" t="str">
        <f>IF('TSO500 Booking'!J65="","",'TSO500 Booking'!J65)</f>
        <v>B2304149-002</v>
      </c>
      <c r="F59" t="str">
        <f>IF($E59="","",'TSO500 Booking'!H65)</f>
        <v>TSO500 DNA library prep</v>
      </c>
      <c r="G59">
        <f>IF($E59="","",'Samples Dilution + Norm'!E48)</f>
        <v>0</v>
      </c>
      <c r="H59">
        <f>IF($E59="","",'TSO500 worksheet'!$D$126)</f>
        <v>0</v>
      </c>
      <c r="I59" s="52">
        <f>IF($E59="","",'TSO500 worksheet'!$G$126)</f>
        <v>0</v>
      </c>
      <c r="J59" s="52">
        <f>IF($E59="","",'TSO500 worksheet'!$I$126)</f>
        <v>0</v>
      </c>
      <c r="K59">
        <f>IF($E59="","",'TSO500 worksheet'!$D$128)</f>
        <v>0</v>
      </c>
      <c r="L59" s="52">
        <f>IF($E59="","",'TSO500 worksheet'!$G$126)</f>
        <v>0</v>
      </c>
      <c r="M59" s="52">
        <f>IF($E59="","",'TSO500 worksheet'!$I$126)</f>
        <v>0</v>
      </c>
      <c r="N59">
        <f>IF($E59="","",'TSO500 worksheet'!$D$128)</f>
        <v>0</v>
      </c>
      <c r="O59" s="52">
        <f>IF($E59="","",'TSO500 worksheet'!$G$128)</f>
        <v>0</v>
      </c>
      <c r="P59" s="52">
        <f>IF($E59="","",'TSO500 worksheet'!$I$128)</f>
        <v>0</v>
      </c>
      <c r="Q59">
        <f>IF($E59="","",'TSO500 worksheet'!$D$130)</f>
        <v>0</v>
      </c>
      <c r="R59" s="52">
        <f>IF($E59="","",'TSO500 worksheet'!$G$130)</f>
        <v>0</v>
      </c>
      <c r="S59" s="52">
        <f>IF($E59="","",'TSO500 worksheet'!$I$130)</f>
        <v>0</v>
      </c>
      <c r="T59">
        <f>IF($E59="","",'TSO500 worksheet'!$D$132)</f>
        <v>0</v>
      </c>
      <c r="U59" s="52">
        <f>IF($E59="","",'TSO500 worksheet'!$G$132)</f>
        <v>0</v>
      </c>
      <c r="V59" s="52">
        <f>IF($E59="","",'TSO500 worksheet'!$I$132)</f>
        <v>0</v>
      </c>
      <c r="W59">
        <f>IF($E59="","",'TSO500 worksheet'!$D$134)</f>
        <v>0</v>
      </c>
      <c r="X59" s="52">
        <f>IF($E59="","",'TSO500 worksheet'!$G$134)</f>
        <v>0</v>
      </c>
      <c r="Y59" s="52">
        <f>IF($E59="","",'TSO500 worksheet'!$I$134)</f>
        <v>0</v>
      </c>
      <c r="Z59">
        <f>IF($E59="","",'TSO500 worksheet'!$D$136)</f>
        <v>0</v>
      </c>
      <c r="AA59" s="52">
        <f>IF($E59="","",'TSO500 worksheet'!$G$136)</f>
        <v>0</v>
      </c>
      <c r="AB59" s="52">
        <f>IF($E59="","",'TSO500 worksheet'!$I$136)</f>
        <v>0</v>
      </c>
      <c r="AC59">
        <f>IF($E59="","",'TSO500 worksheet'!$D$138)</f>
        <v>0</v>
      </c>
      <c r="AD59" s="52">
        <f>IF($E59="","",'TSO500 worksheet'!$G$138)</f>
        <v>0</v>
      </c>
      <c r="AE59" s="52">
        <f>IF($E59="","",'TSO500 worksheet'!$I$138)</f>
        <v>0</v>
      </c>
      <c r="AF59">
        <f>IF($E59="","",'TSO500 worksheet'!$D$140)</f>
        <v>0</v>
      </c>
      <c r="AG59" s="52">
        <f>IF($E59="","",'TSO500 worksheet'!$G$140)</f>
        <v>0</v>
      </c>
      <c r="AH59" s="52">
        <f>IF($E59="","",'TSO500 worksheet'!$I$140)</f>
        <v>0</v>
      </c>
      <c r="AI59">
        <f>IF($E59="","",'TSO500 worksheet'!$D$142)</f>
        <v>0</v>
      </c>
      <c r="AJ59" s="52">
        <f>IF($E59="","",'TSO500 worksheet'!$G$142)</f>
        <v>0</v>
      </c>
      <c r="AK59">
        <f>IF($E59="","",'TSO500 worksheet'!$D$143)</f>
        <v>0</v>
      </c>
      <c r="AL59" s="52">
        <f>IF($E59="","",'TSO500 worksheet'!$G$143)</f>
        <v>0</v>
      </c>
      <c r="AM59">
        <f>IF($E59="","",'TSO500 worksheet'!$D$144)</f>
        <v>0</v>
      </c>
      <c r="AN59" s="52">
        <f>IF($E59="","",'TSO500 worksheet'!$G$144)</f>
        <v>0</v>
      </c>
      <c r="AO59">
        <f>IF($E59="","",'Samples Dilution + Norm'!J48)</f>
        <v>0</v>
      </c>
      <c r="AP59">
        <f>IF($E59="","",'Samples Dilution + Norm'!M48)</f>
        <v>0</v>
      </c>
      <c r="AR59" t="str">
        <f>IF($E59="","",'Samples Dilution + Norm'!N48)</f>
        <v/>
      </c>
      <c r="AS59">
        <f>IF($E59="","",'TSO500 worksheet'!$C$99)</f>
        <v>0</v>
      </c>
      <c r="AT59">
        <f>IF($E59="","",'TSO500 worksheet'!$C$100)</f>
        <v>0</v>
      </c>
      <c r="AU59">
        <f>IF($E59="","",'TSO500 worksheet'!$C$101)</f>
        <v>0</v>
      </c>
      <c r="AV59">
        <f>IF($E59="","",'TSO500 worksheet'!$C$102)</f>
        <v>0</v>
      </c>
    </row>
    <row r="60" spans="1:48" x14ac:dyDescent="0.25">
      <c r="A60" t="str">
        <f>IF($E60="","",'TSO500 Booking'!$C$3)</f>
        <v>2302738</v>
      </c>
      <c r="B60" s="52">
        <f>IF($E60="","",'TSO500 Booking'!$C$5)</f>
        <v>44974</v>
      </c>
      <c r="C60" t="str">
        <f>IF($E60="","",'TSO500 Booking'!$F$5)</f>
        <v>BA</v>
      </c>
      <c r="D60" t="str">
        <f>IF($E60="","",'TSO500 Booking'!E66)</f>
        <v>B2304437</v>
      </c>
      <c r="E60" t="str">
        <f>IF('TSO500 Booking'!J66="","",'TSO500 Booking'!J66)</f>
        <v>B2304437-003</v>
      </c>
      <c r="F60" t="str">
        <f>IF($E60="","",'TSO500 Booking'!H66)</f>
        <v>TSO500 DNA library prep</v>
      </c>
      <c r="G60">
        <f>IF($E60="","",'Samples Dilution + Norm'!E49)</f>
        <v>0</v>
      </c>
      <c r="H60">
        <f>IF($E60="","",'TSO500 worksheet'!$D$126)</f>
        <v>0</v>
      </c>
      <c r="I60" s="52">
        <f>IF($E60="","",'TSO500 worksheet'!$G$126)</f>
        <v>0</v>
      </c>
      <c r="J60" s="52">
        <f>IF($E60="","",'TSO500 worksheet'!$I$126)</f>
        <v>0</v>
      </c>
      <c r="K60">
        <f>IF($E60="","",'TSO500 worksheet'!$D$128)</f>
        <v>0</v>
      </c>
      <c r="L60" s="52">
        <f>IF($E60="","",'TSO500 worksheet'!$G$126)</f>
        <v>0</v>
      </c>
      <c r="M60" s="52">
        <f>IF($E60="","",'TSO500 worksheet'!$I$126)</f>
        <v>0</v>
      </c>
      <c r="N60">
        <f>IF($E60="","",'TSO500 worksheet'!$D$128)</f>
        <v>0</v>
      </c>
      <c r="O60" s="52">
        <f>IF($E60="","",'TSO500 worksheet'!$G$128)</f>
        <v>0</v>
      </c>
      <c r="P60" s="52">
        <f>IF($E60="","",'TSO500 worksheet'!$I$128)</f>
        <v>0</v>
      </c>
      <c r="Q60">
        <f>IF($E60="","",'TSO500 worksheet'!$D$130)</f>
        <v>0</v>
      </c>
      <c r="R60" s="52">
        <f>IF($E60="","",'TSO500 worksheet'!$G$130)</f>
        <v>0</v>
      </c>
      <c r="S60" s="52">
        <f>IF($E60="","",'TSO500 worksheet'!$I$130)</f>
        <v>0</v>
      </c>
      <c r="T60">
        <f>IF($E60="","",'TSO500 worksheet'!$D$132)</f>
        <v>0</v>
      </c>
      <c r="U60" s="52">
        <f>IF($E60="","",'TSO500 worksheet'!$G$132)</f>
        <v>0</v>
      </c>
      <c r="V60" s="52">
        <f>IF($E60="","",'TSO500 worksheet'!$I$132)</f>
        <v>0</v>
      </c>
      <c r="W60">
        <f>IF($E60="","",'TSO500 worksheet'!$D$134)</f>
        <v>0</v>
      </c>
      <c r="X60" s="52">
        <f>IF($E60="","",'TSO500 worksheet'!$G$134)</f>
        <v>0</v>
      </c>
      <c r="Y60" s="52">
        <f>IF($E60="","",'TSO500 worksheet'!$I$134)</f>
        <v>0</v>
      </c>
      <c r="Z60">
        <f>IF($E60="","",'TSO500 worksheet'!$D$136)</f>
        <v>0</v>
      </c>
      <c r="AA60" s="52">
        <f>IF($E60="","",'TSO500 worksheet'!$G$136)</f>
        <v>0</v>
      </c>
      <c r="AB60" s="52">
        <f>IF($E60="","",'TSO500 worksheet'!$I$136)</f>
        <v>0</v>
      </c>
      <c r="AC60">
        <f>IF($E60="","",'TSO500 worksheet'!$D$138)</f>
        <v>0</v>
      </c>
      <c r="AD60" s="52">
        <f>IF($E60="","",'TSO500 worksheet'!$G$138)</f>
        <v>0</v>
      </c>
      <c r="AE60" s="52">
        <f>IF($E60="","",'TSO500 worksheet'!$I$138)</f>
        <v>0</v>
      </c>
      <c r="AF60">
        <f>IF($E60="","",'TSO500 worksheet'!$D$140)</f>
        <v>0</v>
      </c>
      <c r="AG60" s="52">
        <f>IF($E60="","",'TSO500 worksheet'!$G$140)</f>
        <v>0</v>
      </c>
      <c r="AH60" s="52">
        <f>IF($E60="","",'TSO500 worksheet'!$I$140)</f>
        <v>0</v>
      </c>
      <c r="AI60">
        <f>IF($E60="","",'TSO500 worksheet'!$D$142)</f>
        <v>0</v>
      </c>
      <c r="AJ60" s="52">
        <f>IF($E60="","",'TSO500 worksheet'!$G$142)</f>
        <v>0</v>
      </c>
      <c r="AK60">
        <f>IF($E60="","",'TSO500 worksheet'!$D$143)</f>
        <v>0</v>
      </c>
      <c r="AL60" s="52">
        <f>IF($E60="","",'TSO500 worksheet'!$G$143)</f>
        <v>0</v>
      </c>
      <c r="AM60">
        <f>IF($E60="","",'TSO500 worksheet'!$D$144)</f>
        <v>0</v>
      </c>
      <c r="AN60" s="52">
        <f>IF($E60="","",'TSO500 worksheet'!$G$144)</f>
        <v>0</v>
      </c>
      <c r="AO60">
        <f>IF($E60="","",'Samples Dilution + Norm'!J49)</f>
        <v>0</v>
      </c>
      <c r="AP60">
        <f>IF($E60="","",'Samples Dilution + Norm'!M49)</f>
        <v>0</v>
      </c>
      <c r="AR60" t="str">
        <f>IF($E60="","",'Samples Dilution + Norm'!N49)</f>
        <v/>
      </c>
      <c r="AS60">
        <f>IF($E60="","",'TSO500 worksheet'!$C$99)</f>
        <v>0</v>
      </c>
      <c r="AT60">
        <f>IF($E60="","",'TSO500 worksheet'!$C$100)</f>
        <v>0</v>
      </c>
      <c r="AU60">
        <f>IF($E60="","",'TSO500 worksheet'!$C$101)</f>
        <v>0</v>
      </c>
      <c r="AV60">
        <f>IF($E60="","",'TSO500 worksheet'!$C$102)</f>
        <v>0</v>
      </c>
    </row>
    <row r="61" spans="1:48" x14ac:dyDescent="0.25">
      <c r="A61" t="str">
        <f>IF($E61="","",'TSO500 Booking'!$C$3)</f>
        <v>2302738</v>
      </c>
      <c r="B61" s="52">
        <f>IF($E61="","",'TSO500 Booking'!$C$5)</f>
        <v>44974</v>
      </c>
      <c r="C61" t="str">
        <f>IF($E61="","",'TSO500 Booking'!$F$5)</f>
        <v>BA</v>
      </c>
      <c r="D61" t="str">
        <f>IF($E61="","",'TSO500 Booking'!E67)</f>
        <v>B2304609</v>
      </c>
      <c r="E61" t="str">
        <f>IF('TSO500 Booking'!J67="","",'TSO500 Booking'!J67)</f>
        <v>B2304609-004</v>
      </c>
      <c r="F61" t="str">
        <f>IF($E61="","",'TSO500 Booking'!H67)</f>
        <v>TSO500 DNA library prep</v>
      </c>
      <c r="G61">
        <f>IF($E61="","",'Samples Dilution + Norm'!E50)</f>
        <v>0</v>
      </c>
      <c r="H61">
        <f>IF($E61="","",'TSO500 worksheet'!$D$126)</f>
        <v>0</v>
      </c>
      <c r="I61" s="52">
        <f>IF($E61="","",'TSO500 worksheet'!$G$126)</f>
        <v>0</v>
      </c>
      <c r="J61" s="52">
        <f>IF($E61="","",'TSO500 worksheet'!$I$126)</f>
        <v>0</v>
      </c>
      <c r="K61">
        <f>IF($E61="","",'TSO500 worksheet'!$D$128)</f>
        <v>0</v>
      </c>
      <c r="L61" s="52">
        <f>IF($E61="","",'TSO500 worksheet'!$G$126)</f>
        <v>0</v>
      </c>
      <c r="M61" s="52">
        <f>IF($E61="","",'TSO500 worksheet'!$I$126)</f>
        <v>0</v>
      </c>
      <c r="N61">
        <f>IF($E61="","",'TSO500 worksheet'!$D$128)</f>
        <v>0</v>
      </c>
      <c r="O61" s="52">
        <f>IF($E61="","",'TSO500 worksheet'!$G$128)</f>
        <v>0</v>
      </c>
      <c r="P61" s="52">
        <f>IF($E61="","",'TSO500 worksheet'!$I$128)</f>
        <v>0</v>
      </c>
      <c r="Q61">
        <f>IF($E61="","",'TSO500 worksheet'!$D$130)</f>
        <v>0</v>
      </c>
      <c r="R61" s="52">
        <f>IF($E61="","",'TSO500 worksheet'!$G$130)</f>
        <v>0</v>
      </c>
      <c r="S61" s="52">
        <f>IF($E61="","",'TSO500 worksheet'!$I$130)</f>
        <v>0</v>
      </c>
      <c r="T61">
        <f>IF($E61="","",'TSO500 worksheet'!$D$132)</f>
        <v>0</v>
      </c>
      <c r="U61" s="52">
        <f>IF($E61="","",'TSO500 worksheet'!$G$132)</f>
        <v>0</v>
      </c>
      <c r="V61" s="52">
        <f>IF($E61="","",'TSO500 worksheet'!$I$132)</f>
        <v>0</v>
      </c>
      <c r="W61">
        <f>IF($E61="","",'TSO500 worksheet'!$D$134)</f>
        <v>0</v>
      </c>
      <c r="X61" s="52">
        <f>IF($E61="","",'TSO500 worksheet'!$G$134)</f>
        <v>0</v>
      </c>
      <c r="Y61" s="52">
        <f>IF($E61="","",'TSO500 worksheet'!$I$134)</f>
        <v>0</v>
      </c>
      <c r="Z61">
        <f>IF($E61="","",'TSO500 worksheet'!$D$136)</f>
        <v>0</v>
      </c>
      <c r="AA61" s="52">
        <f>IF($E61="","",'TSO500 worksheet'!$G$136)</f>
        <v>0</v>
      </c>
      <c r="AB61" s="52">
        <f>IF($E61="","",'TSO500 worksheet'!$I$136)</f>
        <v>0</v>
      </c>
      <c r="AC61">
        <f>IF($E61="","",'TSO500 worksheet'!$D$138)</f>
        <v>0</v>
      </c>
      <c r="AD61" s="52">
        <f>IF($E61="","",'TSO500 worksheet'!$G$138)</f>
        <v>0</v>
      </c>
      <c r="AE61" s="52">
        <f>IF($E61="","",'TSO500 worksheet'!$I$138)</f>
        <v>0</v>
      </c>
      <c r="AF61">
        <f>IF($E61="","",'TSO500 worksheet'!$D$140)</f>
        <v>0</v>
      </c>
      <c r="AG61" s="52">
        <f>IF($E61="","",'TSO500 worksheet'!$G$140)</f>
        <v>0</v>
      </c>
      <c r="AH61" s="52">
        <f>IF($E61="","",'TSO500 worksheet'!$I$140)</f>
        <v>0</v>
      </c>
      <c r="AI61">
        <f>IF($E61="","",'TSO500 worksheet'!$D$142)</f>
        <v>0</v>
      </c>
      <c r="AJ61" s="52">
        <f>IF($E61="","",'TSO500 worksheet'!$G$142)</f>
        <v>0</v>
      </c>
      <c r="AK61">
        <f>IF($E61="","",'TSO500 worksheet'!$D$143)</f>
        <v>0</v>
      </c>
      <c r="AL61" s="52">
        <f>IF($E61="","",'TSO500 worksheet'!$G$143)</f>
        <v>0</v>
      </c>
      <c r="AM61">
        <f>IF($E61="","",'TSO500 worksheet'!$D$144)</f>
        <v>0</v>
      </c>
      <c r="AN61" s="52">
        <f>IF($E61="","",'TSO500 worksheet'!$G$144)</f>
        <v>0</v>
      </c>
      <c r="AO61">
        <f>IF($E61="","",'Samples Dilution + Norm'!J50)</f>
        <v>0</v>
      </c>
      <c r="AP61">
        <f>IF($E61="","",'Samples Dilution + Norm'!M50)</f>
        <v>0</v>
      </c>
      <c r="AR61" t="str">
        <f>IF($E61="","",'Samples Dilution + Norm'!N50)</f>
        <v/>
      </c>
      <c r="AS61">
        <f>IF($E61="","",'TSO500 worksheet'!$C$99)</f>
        <v>0</v>
      </c>
      <c r="AT61">
        <f>IF($E61="","",'TSO500 worksheet'!$C$100)</f>
        <v>0</v>
      </c>
      <c r="AU61">
        <f>IF($E61="","",'TSO500 worksheet'!$C$101)</f>
        <v>0</v>
      </c>
      <c r="AV61">
        <f>IF($E61="","",'TSO500 worksheet'!$C$102)</f>
        <v>0</v>
      </c>
    </row>
    <row r="62" spans="1:48" x14ac:dyDescent="0.25">
      <c r="A62" t="str">
        <f>IF($E62="","",'TSO500 Booking'!$C$3)</f>
        <v>2302738</v>
      </c>
      <c r="B62" s="52">
        <f>IF($E62="","",'TSO500 Booking'!$C$5)</f>
        <v>44974</v>
      </c>
      <c r="C62" t="str">
        <f>IF($E62="","",'TSO500 Booking'!$F$5)</f>
        <v>BA</v>
      </c>
      <c r="D62" t="str">
        <f>IF($E62="","",'TSO500 Booking'!E68)</f>
        <v>B2304845</v>
      </c>
      <c r="E62" t="str">
        <f>IF('TSO500 Booking'!J68="","",'TSO500 Booking'!J68)</f>
        <v>B2304845-003</v>
      </c>
      <c r="F62" t="str">
        <f>IF($E62="","",'TSO500 Booking'!H68)</f>
        <v>TSO500 DNA library prep</v>
      </c>
      <c r="G62">
        <f>IF($E62="","",'Samples Dilution + Norm'!E51)</f>
        <v>0</v>
      </c>
      <c r="H62">
        <f>IF($E62="","",'TSO500 worksheet'!$D$126)</f>
        <v>0</v>
      </c>
      <c r="I62" s="52">
        <f>IF($E62="","",'TSO500 worksheet'!$G$126)</f>
        <v>0</v>
      </c>
      <c r="J62" s="52">
        <f>IF($E62="","",'TSO500 worksheet'!$I$126)</f>
        <v>0</v>
      </c>
      <c r="K62">
        <f>IF($E62="","",'TSO500 worksheet'!$D$128)</f>
        <v>0</v>
      </c>
      <c r="L62" s="52">
        <f>IF($E62="","",'TSO500 worksheet'!$G$126)</f>
        <v>0</v>
      </c>
      <c r="M62" s="52">
        <f>IF($E62="","",'TSO500 worksheet'!$I$126)</f>
        <v>0</v>
      </c>
      <c r="N62">
        <f>IF($E62="","",'TSO500 worksheet'!$D$128)</f>
        <v>0</v>
      </c>
      <c r="O62" s="52">
        <f>IF($E62="","",'TSO500 worksheet'!$G$128)</f>
        <v>0</v>
      </c>
      <c r="P62" s="52">
        <f>IF($E62="","",'TSO500 worksheet'!$I$128)</f>
        <v>0</v>
      </c>
      <c r="Q62">
        <f>IF($E62="","",'TSO500 worksheet'!$D$130)</f>
        <v>0</v>
      </c>
      <c r="R62" s="52">
        <f>IF($E62="","",'TSO500 worksheet'!$G$130)</f>
        <v>0</v>
      </c>
      <c r="S62" s="52">
        <f>IF($E62="","",'TSO500 worksheet'!$I$130)</f>
        <v>0</v>
      </c>
      <c r="T62">
        <f>IF($E62="","",'TSO500 worksheet'!$D$132)</f>
        <v>0</v>
      </c>
      <c r="U62" s="52">
        <f>IF($E62="","",'TSO500 worksheet'!$G$132)</f>
        <v>0</v>
      </c>
      <c r="V62" s="52">
        <f>IF($E62="","",'TSO500 worksheet'!$I$132)</f>
        <v>0</v>
      </c>
      <c r="W62">
        <f>IF($E62="","",'TSO500 worksheet'!$D$134)</f>
        <v>0</v>
      </c>
      <c r="X62" s="52">
        <f>IF($E62="","",'TSO500 worksheet'!$G$134)</f>
        <v>0</v>
      </c>
      <c r="Y62" s="52">
        <f>IF($E62="","",'TSO500 worksheet'!$I$134)</f>
        <v>0</v>
      </c>
      <c r="Z62">
        <f>IF($E62="","",'TSO500 worksheet'!$D$136)</f>
        <v>0</v>
      </c>
      <c r="AA62" s="52">
        <f>IF($E62="","",'TSO500 worksheet'!$G$136)</f>
        <v>0</v>
      </c>
      <c r="AB62" s="52">
        <f>IF($E62="","",'TSO500 worksheet'!$I$136)</f>
        <v>0</v>
      </c>
      <c r="AC62">
        <f>IF($E62="","",'TSO500 worksheet'!$D$138)</f>
        <v>0</v>
      </c>
      <c r="AD62" s="52">
        <f>IF($E62="","",'TSO500 worksheet'!$G$138)</f>
        <v>0</v>
      </c>
      <c r="AE62" s="52">
        <f>IF($E62="","",'TSO500 worksheet'!$I$138)</f>
        <v>0</v>
      </c>
      <c r="AF62">
        <f>IF($E62="","",'TSO500 worksheet'!$D$140)</f>
        <v>0</v>
      </c>
      <c r="AG62" s="52">
        <f>IF($E62="","",'TSO500 worksheet'!$G$140)</f>
        <v>0</v>
      </c>
      <c r="AH62" s="52">
        <f>IF($E62="","",'TSO500 worksheet'!$I$140)</f>
        <v>0</v>
      </c>
      <c r="AI62">
        <f>IF($E62="","",'TSO500 worksheet'!$D$142)</f>
        <v>0</v>
      </c>
      <c r="AJ62" s="52">
        <f>IF($E62="","",'TSO500 worksheet'!$G$142)</f>
        <v>0</v>
      </c>
      <c r="AK62">
        <f>IF($E62="","",'TSO500 worksheet'!$D$143)</f>
        <v>0</v>
      </c>
      <c r="AL62" s="52">
        <f>IF($E62="","",'TSO500 worksheet'!$G$143)</f>
        <v>0</v>
      </c>
      <c r="AM62">
        <f>IF($E62="","",'TSO500 worksheet'!$D$144)</f>
        <v>0</v>
      </c>
      <c r="AN62" s="52">
        <f>IF($E62="","",'TSO500 worksheet'!$G$144)</f>
        <v>0</v>
      </c>
      <c r="AO62">
        <f>IF($E62="","",'Samples Dilution + Norm'!J51)</f>
        <v>0</v>
      </c>
      <c r="AP62">
        <f>IF($E62="","",'Samples Dilution + Norm'!M51)</f>
        <v>0</v>
      </c>
      <c r="AR62" t="str">
        <f>IF($E62="","",'Samples Dilution + Norm'!N51)</f>
        <v/>
      </c>
      <c r="AS62">
        <f>IF($E62="","",'TSO500 worksheet'!$C$99)</f>
        <v>0</v>
      </c>
      <c r="AT62">
        <f>IF($E62="","",'TSO500 worksheet'!$C$100)</f>
        <v>0</v>
      </c>
      <c r="AU62">
        <f>IF($E62="","",'TSO500 worksheet'!$C$101)</f>
        <v>0</v>
      </c>
      <c r="AV62">
        <f>IF($E62="","",'TSO500 worksheet'!$C$102)</f>
        <v>0</v>
      </c>
    </row>
    <row r="63" spans="1:48" x14ac:dyDescent="0.25">
      <c r="A63" t="str">
        <f>IF($E63="","",'TSO500 Booking'!$C$3)</f>
        <v>2302738</v>
      </c>
      <c r="B63" s="52">
        <f>IF($E63="","",'TSO500 Booking'!$C$5)</f>
        <v>44974</v>
      </c>
      <c r="C63" t="str">
        <f>IF($E63="","",'TSO500 Booking'!$F$5)</f>
        <v>BA</v>
      </c>
      <c r="D63" t="str">
        <f>IF($E63="","",'TSO500 Booking'!E69)</f>
        <v>B2304848</v>
      </c>
      <c r="E63" t="str">
        <f>IF('TSO500 Booking'!J69="","",'TSO500 Booking'!J69)</f>
        <v>B2304848-002</v>
      </c>
      <c r="F63" t="str">
        <f>IF($E63="","",'TSO500 Booking'!H69)</f>
        <v>TSO500 DNA library prep</v>
      </c>
      <c r="G63">
        <f>IF($E63="","",'Samples Dilution + Norm'!E52)</f>
        <v>0</v>
      </c>
      <c r="H63">
        <f>IF($E63="","",'TSO500 worksheet'!$D$126)</f>
        <v>0</v>
      </c>
      <c r="I63" s="52">
        <f>IF($E63="","",'TSO500 worksheet'!$G$126)</f>
        <v>0</v>
      </c>
      <c r="J63" s="52">
        <f>IF($E63="","",'TSO500 worksheet'!$I$126)</f>
        <v>0</v>
      </c>
      <c r="K63">
        <f>IF($E63="","",'TSO500 worksheet'!$D$128)</f>
        <v>0</v>
      </c>
      <c r="L63" s="52">
        <f>IF($E63="","",'TSO500 worksheet'!$G$126)</f>
        <v>0</v>
      </c>
      <c r="M63" s="52">
        <f>IF($E63="","",'TSO500 worksheet'!$I$126)</f>
        <v>0</v>
      </c>
      <c r="N63">
        <f>IF($E63="","",'TSO500 worksheet'!$D$128)</f>
        <v>0</v>
      </c>
      <c r="O63" s="52">
        <f>IF($E63="","",'TSO500 worksheet'!$G$128)</f>
        <v>0</v>
      </c>
      <c r="P63" s="52">
        <f>IF($E63="","",'TSO500 worksheet'!$I$128)</f>
        <v>0</v>
      </c>
      <c r="Q63">
        <f>IF($E63="","",'TSO500 worksheet'!$D$130)</f>
        <v>0</v>
      </c>
      <c r="R63" s="52">
        <f>IF($E63="","",'TSO500 worksheet'!$G$130)</f>
        <v>0</v>
      </c>
      <c r="S63" s="52">
        <f>IF($E63="","",'TSO500 worksheet'!$I$130)</f>
        <v>0</v>
      </c>
      <c r="T63">
        <f>IF($E63="","",'TSO500 worksheet'!$D$132)</f>
        <v>0</v>
      </c>
      <c r="U63" s="52">
        <f>IF($E63="","",'TSO500 worksheet'!$G$132)</f>
        <v>0</v>
      </c>
      <c r="V63" s="52">
        <f>IF($E63="","",'TSO500 worksheet'!$I$132)</f>
        <v>0</v>
      </c>
      <c r="W63">
        <f>IF($E63="","",'TSO500 worksheet'!$D$134)</f>
        <v>0</v>
      </c>
      <c r="X63" s="52">
        <f>IF($E63="","",'TSO500 worksheet'!$G$134)</f>
        <v>0</v>
      </c>
      <c r="Y63" s="52">
        <f>IF($E63="","",'TSO500 worksheet'!$I$134)</f>
        <v>0</v>
      </c>
      <c r="Z63">
        <f>IF($E63="","",'TSO500 worksheet'!$D$136)</f>
        <v>0</v>
      </c>
      <c r="AA63" s="52">
        <f>IF($E63="","",'TSO500 worksheet'!$G$136)</f>
        <v>0</v>
      </c>
      <c r="AB63" s="52">
        <f>IF($E63="","",'TSO500 worksheet'!$I$136)</f>
        <v>0</v>
      </c>
      <c r="AC63">
        <f>IF($E63="","",'TSO500 worksheet'!$D$138)</f>
        <v>0</v>
      </c>
      <c r="AD63" s="52">
        <f>IF($E63="","",'TSO500 worksheet'!$G$138)</f>
        <v>0</v>
      </c>
      <c r="AE63" s="52">
        <f>IF($E63="","",'TSO500 worksheet'!$I$138)</f>
        <v>0</v>
      </c>
      <c r="AF63">
        <f>IF($E63="","",'TSO500 worksheet'!$D$140)</f>
        <v>0</v>
      </c>
      <c r="AG63" s="52">
        <f>IF($E63="","",'TSO500 worksheet'!$G$140)</f>
        <v>0</v>
      </c>
      <c r="AH63" s="52">
        <f>IF($E63="","",'TSO500 worksheet'!$I$140)</f>
        <v>0</v>
      </c>
      <c r="AI63">
        <f>IF($E63="","",'TSO500 worksheet'!$D$142)</f>
        <v>0</v>
      </c>
      <c r="AJ63" s="52">
        <f>IF($E63="","",'TSO500 worksheet'!$G$142)</f>
        <v>0</v>
      </c>
      <c r="AK63">
        <f>IF($E63="","",'TSO500 worksheet'!$D$143)</f>
        <v>0</v>
      </c>
      <c r="AL63" s="52">
        <f>IF($E63="","",'TSO500 worksheet'!$G$143)</f>
        <v>0</v>
      </c>
      <c r="AM63">
        <f>IF($E63="","",'TSO500 worksheet'!$D$144)</f>
        <v>0</v>
      </c>
      <c r="AN63" s="52">
        <f>IF($E63="","",'TSO500 worksheet'!$G$144)</f>
        <v>0</v>
      </c>
      <c r="AO63">
        <f>IF($E63="","",'Samples Dilution + Norm'!J52)</f>
        <v>0</v>
      </c>
      <c r="AP63">
        <f>IF($E63="","",'Samples Dilution + Norm'!M52)</f>
        <v>0</v>
      </c>
      <c r="AR63" t="str">
        <f>IF($E63="","",'Samples Dilution + Norm'!N52)</f>
        <v/>
      </c>
      <c r="AS63">
        <f>IF($E63="","",'TSO500 worksheet'!$C$99)</f>
        <v>0</v>
      </c>
      <c r="AT63">
        <f>IF($E63="","",'TSO500 worksheet'!$C$100)</f>
        <v>0</v>
      </c>
      <c r="AU63">
        <f>IF($E63="","",'TSO500 worksheet'!$C$101)</f>
        <v>0</v>
      </c>
      <c r="AV63">
        <f>IF($E63="","",'TSO500 worksheet'!$C$102)</f>
        <v>0</v>
      </c>
    </row>
    <row r="64" spans="1:48" x14ac:dyDescent="0.25">
      <c r="A64" t="str">
        <f>IF($E64="","",'TSO500 Booking'!$C$3)</f>
        <v>2302738</v>
      </c>
      <c r="B64" s="52">
        <f>IF($E64="","",'TSO500 Booking'!$C$5)</f>
        <v>44974</v>
      </c>
      <c r="C64" t="str">
        <f>IF($E64="","",'TSO500 Booking'!$F$5)</f>
        <v>BA</v>
      </c>
      <c r="D64" t="str">
        <f>IF($E64="","",'TSO500 Booking'!E70)</f>
        <v>B2304852</v>
      </c>
      <c r="E64" t="str">
        <f>IF('TSO500 Booking'!J70="","",'TSO500 Booking'!J70)</f>
        <v>B2304852-002</v>
      </c>
      <c r="F64" t="str">
        <f>IF($E64="","",'TSO500 Booking'!H70)</f>
        <v>TSO500 DNA library prep</v>
      </c>
      <c r="G64">
        <f>IF($E64="","",'Samples Dilution + Norm'!E53)</f>
        <v>0</v>
      </c>
      <c r="H64">
        <f>IF($E64="","",'TSO500 worksheet'!$D$126)</f>
        <v>0</v>
      </c>
      <c r="I64" s="52">
        <f>IF($E64="","",'TSO500 worksheet'!$G$126)</f>
        <v>0</v>
      </c>
      <c r="J64" s="52">
        <f>IF($E64="","",'TSO500 worksheet'!$I$126)</f>
        <v>0</v>
      </c>
      <c r="K64">
        <f>IF($E64="","",'TSO500 worksheet'!$D$128)</f>
        <v>0</v>
      </c>
      <c r="L64" s="52">
        <f>IF($E64="","",'TSO500 worksheet'!$G$126)</f>
        <v>0</v>
      </c>
      <c r="M64" s="52">
        <f>IF($E64="","",'TSO500 worksheet'!$I$126)</f>
        <v>0</v>
      </c>
      <c r="N64">
        <f>IF($E64="","",'TSO500 worksheet'!$D$128)</f>
        <v>0</v>
      </c>
      <c r="O64" s="52">
        <f>IF($E64="","",'TSO500 worksheet'!$G$128)</f>
        <v>0</v>
      </c>
      <c r="P64" s="52">
        <f>IF($E64="","",'TSO500 worksheet'!$I$128)</f>
        <v>0</v>
      </c>
      <c r="Q64">
        <f>IF($E64="","",'TSO500 worksheet'!$D$130)</f>
        <v>0</v>
      </c>
      <c r="R64" s="52">
        <f>IF($E64="","",'TSO500 worksheet'!$G$130)</f>
        <v>0</v>
      </c>
      <c r="S64" s="52">
        <f>IF($E64="","",'TSO500 worksheet'!$I$130)</f>
        <v>0</v>
      </c>
      <c r="T64">
        <f>IF($E64="","",'TSO500 worksheet'!$D$132)</f>
        <v>0</v>
      </c>
      <c r="U64" s="52">
        <f>IF($E64="","",'TSO500 worksheet'!$G$132)</f>
        <v>0</v>
      </c>
      <c r="V64" s="52">
        <f>IF($E64="","",'TSO500 worksheet'!$I$132)</f>
        <v>0</v>
      </c>
      <c r="W64">
        <f>IF($E64="","",'TSO500 worksheet'!$D$134)</f>
        <v>0</v>
      </c>
      <c r="X64" s="52">
        <f>IF($E64="","",'TSO500 worksheet'!$G$134)</f>
        <v>0</v>
      </c>
      <c r="Y64" s="52">
        <f>IF($E64="","",'TSO500 worksheet'!$I$134)</f>
        <v>0</v>
      </c>
      <c r="Z64">
        <f>IF($E64="","",'TSO500 worksheet'!$D$136)</f>
        <v>0</v>
      </c>
      <c r="AA64" s="52">
        <f>IF($E64="","",'TSO500 worksheet'!$G$136)</f>
        <v>0</v>
      </c>
      <c r="AB64" s="52">
        <f>IF($E64="","",'TSO500 worksheet'!$I$136)</f>
        <v>0</v>
      </c>
      <c r="AC64">
        <f>IF($E64="","",'TSO500 worksheet'!$D$138)</f>
        <v>0</v>
      </c>
      <c r="AD64" s="52">
        <f>IF($E64="","",'TSO500 worksheet'!$G$138)</f>
        <v>0</v>
      </c>
      <c r="AE64" s="52">
        <f>IF($E64="","",'TSO500 worksheet'!$I$138)</f>
        <v>0</v>
      </c>
      <c r="AF64">
        <f>IF($E64="","",'TSO500 worksheet'!$D$140)</f>
        <v>0</v>
      </c>
      <c r="AG64" s="52">
        <f>IF($E64="","",'TSO500 worksheet'!$G$140)</f>
        <v>0</v>
      </c>
      <c r="AH64" s="52">
        <f>IF($E64="","",'TSO500 worksheet'!$I$140)</f>
        <v>0</v>
      </c>
      <c r="AI64">
        <f>IF($E64="","",'TSO500 worksheet'!$D$142)</f>
        <v>0</v>
      </c>
      <c r="AJ64" s="52">
        <f>IF($E64="","",'TSO500 worksheet'!$G$142)</f>
        <v>0</v>
      </c>
      <c r="AK64">
        <f>IF($E64="","",'TSO500 worksheet'!$D$143)</f>
        <v>0</v>
      </c>
      <c r="AL64" s="52">
        <f>IF($E64="","",'TSO500 worksheet'!$G$143)</f>
        <v>0</v>
      </c>
      <c r="AM64">
        <f>IF($E64="","",'TSO500 worksheet'!$D$144)</f>
        <v>0</v>
      </c>
      <c r="AN64" s="52">
        <f>IF($E64="","",'TSO500 worksheet'!$G$144)</f>
        <v>0</v>
      </c>
      <c r="AO64">
        <f>IF($E64="","",'Samples Dilution + Norm'!J53)</f>
        <v>0</v>
      </c>
      <c r="AP64">
        <f>IF($E64="","",'Samples Dilution + Norm'!M53)</f>
        <v>0</v>
      </c>
      <c r="AR64" t="str">
        <f>IF($E64="","",'Samples Dilution + Norm'!N53)</f>
        <v/>
      </c>
      <c r="AS64">
        <f>IF($E64="","",'TSO500 worksheet'!$C$99)</f>
        <v>0</v>
      </c>
      <c r="AT64">
        <f>IF($E64="","",'TSO500 worksheet'!$C$100)</f>
        <v>0</v>
      </c>
      <c r="AU64">
        <f>IF($E64="","",'TSO500 worksheet'!$C$101)</f>
        <v>0</v>
      </c>
      <c r="AV64">
        <f>IF($E64="","",'TSO500 worksheet'!$C$102)</f>
        <v>0</v>
      </c>
    </row>
    <row r="65" spans="1:48" x14ac:dyDescent="0.25">
      <c r="A65" t="str">
        <f>IF($E65="","",'TSO500 Booking'!$C$3)</f>
        <v>2302738</v>
      </c>
      <c r="B65" s="52">
        <f>IF($E65="","",'TSO500 Booking'!$C$5)</f>
        <v>44974</v>
      </c>
      <c r="C65" t="str">
        <f>IF($E65="","",'TSO500 Booking'!$F$5)</f>
        <v>BA</v>
      </c>
      <c r="D65" t="str">
        <f>IF($E65="","",'TSO500 Booking'!E71)</f>
        <v>B2304853</v>
      </c>
      <c r="E65" t="str">
        <f>IF('TSO500 Booking'!J71="","",'TSO500 Booking'!J71)</f>
        <v>B2304853-002</v>
      </c>
      <c r="F65" t="str">
        <f>IF($E65="","",'TSO500 Booking'!H71)</f>
        <v>TSO500 DNA library prep</v>
      </c>
      <c r="G65">
        <f>IF($E65="","",'Samples Dilution + Norm'!E54)</f>
        <v>0</v>
      </c>
      <c r="H65">
        <f>IF($E65="","",'TSO500 worksheet'!$D$126)</f>
        <v>0</v>
      </c>
      <c r="I65" s="52">
        <f>IF($E65="","",'TSO500 worksheet'!$G$126)</f>
        <v>0</v>
      </c>
      <c r="J65" s="52">
        <f>IF($E65="","",'TSO500 worksheet'!$I$126)</f>
        <v>0</v>
      </c>
      <c r="K65">
        <f>IF($E65="","",'TSO500 worksheet'!$D$128)</f>
        <v>0</v>
      </c>
      <c r="L65" s="52">
        <f>IF($E65="","",'TSO500 worksheet'!$G$126)</f>
        <v>0</v>
      </c>
      <c r="M65" s="52">
        <f>IF($E65="","",'TSO500 worksheet'!$I$126)</f>
        <v>0</v>
      </c>
      <c r="N65">
        <f>IF($E65="","",'TSO500 worksheet'!$D$128)</f>
        <v>0</v>
      </c>
      <c r="O65" s="52">
        <f>IF($E65="","",'TSO500 worksheet'!$G$128)</f>
        <v>0</v>
      </c>
      <c r="P65" s="52">
        <f>IF($E65="","",'TSO500 worksheet'!$I$128)</f>
        <v>0</v>
      </c>
      <c r="Q65">
        <f>IF($E65="","",'TSO500 worksheet'!$D$130)</f>
        <v>0</v>
      </c>
      <c r="R65" s="52">
        <f>IF($E65="","",'TSO500 worksheet'!$G$130)</f>
        <v>0</v>
      </c>
      <c r="S65" s="52">
        <f>IF($E65="","",'TSO500 worksheet'!$I$130)</f>
        <v>0</v>
      </c>
      <c r="T65">
        <f>IF($E65="","",'TSO500 worksheet'!$D$132)</f>
        <v>0</v>
      </c>
      <c r="U65" s="52">
        <f>IF($E65="","",'TSO500 worksheet'!$G$132)</f>
        <v>0</v>
      </c>
      <c r="V65" s="52">
        <f>IF($E65="","",'TSO500 worksheet'!$I$132)</f>
        <v>0</v>
      </c>
      <c r="W65">
        <f>IF($E65="","",'TSO500 worksheet'!$D$134)</f>
        <v>0</v>
      </c>
      <c r="X65" s="52">
        <f>IF($E65="","",'TSO500 worksheet'!$G$134)</f>
        <v>0</v>
      </c>
      <c r="Y65" s="52">
        <f>IF($E65="","",'TSO500 worksheet'!$I$134)</f>
        <v>0</v>
      </c>
      <c r="Z65">
        <f>IF($E65="","",'TSO500 worksheet'!$D$136)</f>
        <v>0</v>
      </c>
      <c r="AA65" s="52">
        <f>IF($E65="","",'TSO500 worksheet'!$G$136)</f>
        <v>0</v>
      </c>
      <c r="AB65" s="52">
        <f>IF($E65="","",'TSO500 worksheet'!$I$136)</f>
        <v>0</v>
      </c>
      <c r="AC65">
        <f>IF($E65="","",'TSO500 worksheet'!$D$138)</f>
        <v>0</v>
      </c>
      <c r="AD65" s="52">
        <f>IF($E65="","",'TSO500 worksheet'!$G$138)</f>
        <v>0</v>
      </c>
      <c r="AE65" s="52">
        <f>IF($E65="","",'TSO500 worksheet'!$I$138)</f>
        <v>0</v>
      </c>
      <c r="AF65">
        <f>IF($E65="","",'TSO500 worksheet'!$D$140)</f>
        <v>0</v>
      </c>
      <c r="AG65" s="52">
        <f>IF($E65="","",'TSO500 worksheet'!$G$140)</f>
        <v>0</v>
      </c>
      <c r="AH65" s="52">
        <f>IF($E65="","",'TSO500 worksheet'!$I$140)</f>
        <v>0</v>
      </c>
      <c r="AI65">
        <f>IF($E65="","",'TSO500 worksheet'!$D$142)</f>
        <v>0</v>
      </c>
      <c r="AJ65" s="52">
        <f>IF($E65="","",'TSO500 worksheet'!$G$142)</f>
        <v>0</v>
      </c>
      <c r="AK65">
        <f>IF($E65="","",'TSO500 worksheet'!$D$143)</f>
        <v>0</v>
      </c>
      <c r="AL65" s="52">
        <f>IF($E65="","",'TSO500 worksheet'!$G$143)</f>
        <v>0</v>
      </c>
      <c r="AM65">
        <f>IF($E65="","",'TSO500 worksheet'!$D$144)</f>
        <v>0</v>
      </c>
      <c r="AN65" s="52">
        <f>IF($E65="","",'TSO500 worksheet'!$G$144)</f>
        <v>0</v>
      </c>
      <c r="AO65">
        <f>IF($E65="","",'Samples Dilution + Norm'!J54)</f>
        <v>0</v>
      </c>
      <c r="AP65">
        <f>IF($E65="","",'Samples Dilution + Norm'!M54)</f>
        <v>0</v>
      </c>
      <c r="AR65" t="str">
        <f>IF($E65="","",'Samples Dilution + Norm'!N54)</f>
        <v/>
      </c>
      <c r="AS65">
        <f>IF($E65="","",'TSO500 worksheet'!$C$99)</f>
        <v>0</v>
      </c>
      <c r="AT65">
        <f>IF($E65="","",'TSO500 worksheet'!$C$100)</f>
        <v>0</v>
      </c>
      <c r="AU65">
        <f>IF($E65="","",'TSO500 worksheet'!$C$101)</f>
        <v>0</v>
      </c>
      <c r="AV65">
        <f>IF($E65="","",'TSO500 worksheet'!$C$102)</f>
        <v>0</v>
      </c>
    </row>
    <row r="66" spans="1:48" x14ac:dyDescent="0.25">
      <c r="A66" t="str">
        <f>IF($E66="","",'TSO500 Booking'!$C$3)</f>
        <v>2302738</v>
      </c>
      <c r="B66" s="52">
        <f>IF($E66="","",'TSO500 Booking'!$C$5)</f>
        <v>44974</v>
      </c>
      <c r="C66" t="str">
        <f>IF($E66="","",'TSO500 Booking'!$F$5)</f>
        <v>BA</v>
      </c>
      <c r="D66" t="str">
        <f>IF($E66="","",'TSO500 Booking'!E72)</f>
        <v>B2304856</v>
      </c>
      <c r="E66" t="str">
        <f>IF('TSO500 Booking'!J72="","",'TSO500 Booking'!J72)</f>
        <v>B2304856-002</v>
      </c>
      <c r="F66" t="str">
        <f>IF($E66="","",'TSO500 Booking'!H72)</f>
        <v>TSO500 DNA library prep</v>
      </c>
      <c r="G66">
        <f>IF($E66="","",'Samples Dilution + Norm'!E55)</f>
        <v>0</v>
      </c>
      <c r="H66">
        <f>IF($E66="","",'TSO500 worksheet'!$D$126)</f>
        <v>0</v>
      </c>
      <c r="I66" s="52">
        <f>IF($E66="","",'TSO500 worksheet'!$G$126)</f>
        <v>0</v>
      </c>
      <c r="J66" s="52">
        <f>IF($E66="","",'TSO500 worksheet'!$I$126)</f>
        <v>0</v>
      </c>
      <c r="K66">
        <f>IF($E66="","",'TSO500 worksheet'!$D$128)</f>
        <v>0</v>
      </c>
      <c r="L66" s="52">
        <f>IF($E66="","",'TSO500 worksheet'!$G$126)</f>
        <v>0</v>
      </c>
      <c r="M66" s="52">
        <f>IF($E66="","",'TSO500 worksheet'!$I$126)</f>
        <v>0</v>
      </c>
      <c r="N66">
        <f>IF($E66="","",'TSO500 worksheet'!$D$128)</f>
        <v>0</v>
      </c>
      <c r="O66" s="52">
        <f>IF($E66="","",'TSO500 worksheet'!$G$128)</f>
        <v>0</v>
      </c>
      <c r="P66" s="52">
        <f>IF($E66="","",'TSO500 worksheet'!$I$128)</f>
        <v>0</v>
      </c>
      <c r="Q66">
        <f>IF($E66="","",'TSO500 worksheet'!$D$130)</f>
        <v>0</v>
      </c>
      <c r="R66" s="52">
        <f>IF($E66="","",'TSO500 worksheet'!$G$130)</f>
        <v>0</v>
      </c>
      <c r="S66" s="52">
        <f>IF($E66="","",'TSO500 worksheet'!$I$130)</f>
        <v>0</v>
      </c>
      <c r="T66">
        <f>IF($E66="","",'TSO500 worksheet'!$D$132)</f>
        <v>0</v>
      </c>
      <c r="U66" s="52">
        <f>IF($E66="","",'TSO500 worksheet'!$G$132)</f>
        <v>0</v>
      </c>
      <c r="V66" s="52">
        <f>IF($E66="","",'TSO500 worksheet'!$I$132)</f>
        <v>0</v>
      </c>
      <c r="W66">
        <f>IF($E66="","",'TSO500 worksheet'!$D$134)</f>
        <v>0</v>
      </c>
      <c r="X66" s="52">
        <f>IF($E66="","",'TSO500 worksheet'!$G$134)</f>
        <v>0</v>
      </c>
      <c r="Y66" s="52">
        <f>IF($E66="","",'TSO500 worksheet'!$I$134)</f>
        <v>0</v>
      </c>
      <c r="Z66">
        <f>IF($E66="","",'TSO500 worksheet'!$D$136)</f>
        <v>0</v>
      </c>
      <c r="AA66" s="52">
        <f>IF($E66="","",'TSO500 worksheet'!$G$136)</f>
        <v>0</v>
      </c>
      <c r="AB66" s="52">
        <f>IF($E66="","",'TSO500 worksheet'!$I$136)</f>
        <v>0</v>
      </c>
      <c r="AC66">
        <f>IF($E66="","",'TSO500 worksheet'!$D$138)</f>
        <v>0</v>
      </c>
      <c r="AD66" s="52">
        <f>IF($E66="","",'TSO500 worksheet'!$G$138)</f>
        <v>0</v>
      </c>
      <c r="AE66" s="52">
        <f>IF($E66="","",'TSO500 worksheet'!$I$138)</f>
        <v>0</v>
      </c>
      <c r="AF66">
        <f>IF($E66="","",'TSO500 worksheet'!$D$140)</f>
        <v>0</v>
      </c>
      <c r="AG66" s="52">
        <f>IF($E66="","",'TSO500 worksheet'!$G$140)</f>
        <v>0</v>
      </c>
      <c r="AH66" s="52">
        <f>IF($E66="","",'TSO500 worksheet'!$I$140)</f>
        <v>0</v>
      </c>
      <c r="AI66">
        <f>IF($E66="","",'TSO500 worksheet'!$D$142)</f>
        <v>0</v>
      </c>
      <c r="AJ66" s="52">
        <f>IF($E66="","",'TSO500 worksheet'!$G$142)</f>
        <v>0</v>
      </c>
      <c r="AK66">
        <f>IF($E66="","",'TSO500 worksheet'!$D$143)</f>
        <v>0</v>
      </c>
      <c r="AL66" s="52">
        <f>IF($E66="","",'TSO500 worksheet'!$G$143)</f>
        <v>0</v>
      </c>
      <c r="AM66">
        <f>IF($E66="","",'TSO500 worksheet'!$D$144)</f>
        <v>0</v>
      </c>
      <c r="AN66" s="52">
        <f>IF($E66="","",'TSO500 worksheet'!$G$144)</f>
        <v>0</v>
      </c>
      <c r="AO66">
        <f>IF($E66="","",'Samples Dilution + Norm'!J55)</f>
        <v>0</v>
      </c>
      <c r="AP66">
        <f>IF($E66="","",'Samples Dilution + Norm'!M55)</f>
        <v>0</v>
      </c>
      <c r="AR66" t="str">
        <f>IF($E66="","",'Samples Dilution + Norm'!N55)</f>
        <v/>
      </c>
      <c r="AS66">
        <f>IF($E66="","",'TSO500 worksheet'!$C$99)</f>
        <v>0</v>
      </c>
      <c r="AT66">
        <f>IF($E66="","",'TSO500 worksheet'!$C$100)</f>
        <v>0</v>
      </c>
      <c r="AU66">
        <f>IF($E66="","",'TSO500 worksheet'!$C$101)</f>
        <v>0</v>
      </c>
      <c r="AV66">
        <f>IF($E66="","",'TSO500 worksheet'!$C$102)</f>
        <v>0</v>
      </c>
    </row>
    <row r="67" spans="1:48" x14ac:dyDescent="0.25">
      <c r="A67" t="str">
        <f>IF($E67="","",'TSO500 Booking'!$C$3)</f>
        <v/>
      </c>
      <c r="B67" s="52" t="str">
        <f>IF($E67="","",'TSO500 Booking'!$C$5)</f>
        <v/>
      </c>
      <c r="C67" t="str">
        <f>IF($E67="","",'TSO500 Booking'!$F$5)</f>
        <v/>
      </c>
      <c r="D67" t="str">
        <f>IF($E67="","",'TSO500 Booking'!E73)</f>
        <v/>
      </c>
      <c r="E67" t="str">
        <f>IF('TSO500 Booking'!J73="","",'TSO500 Booking'!J73)</f>
        <v/>
      </c>
      <c r="F67" t="str">
        <f>IF($E67="","",'TSO500 Booking'!H73)</f>
        <v/>
      </c>
      <c r="G67" t="str">
        <f>IF($E67="","",'Samples Dilution + Norm'!E56)</f>
        <v/>
      </c>
      <c r="H67" t="str">
        <f>IF($E67="","",'TSO500 worksheet'!$D$126)</f>
        <v/>
      </c>
      <c r="I67" s="52" t="str">
        <f>IF($E67="","",'TSO500 worksheet'!$G$126)</f>
        <v/>
      </c>
      <c r="J67" s="52" t="str">
        <f>IF($E67="","",'TSO500 worksheet'!$I$126)</f>
        <v/>
      </c>
      <c r="K67" t="str">
        <f>IF($E67="","",'TSO500 worksheet'!$D$128)</f>
        <v/>
      </c>
      <c r="L67" s="52" t="str">
        <f>IF($E67="","",'TSO500 worksheet'!$G$126)</f>
        <v/>
      </c>
      <c r="M67" s="52" t="str">
        <f>IF($E67="","",'TSO500 worksheet'!$I$126)</f>
        <v/>
      </c>
      <c r="N67" t="str">
        <f>IF($E67="","",'TSO500 worksheet'!$D$128)</f>
        <v/>
      </c>
      <c r="O67" s="52" t="str">
        <f>IF($E67="","",'TSO500 worksheet'!$G$128)</f>
        <v/>
      </c>
      <c r="P67" s="52" t="str">
        <f>IF($E67="","",'TSO500 worksheet'!$I$128)</f>
        <v/>
      </c>
      <c r="Q67" t="str">
        <f>IF($E67="","",'TSO500 worksheet'!$D$130)</f>
        <v/>
      </c>
      <c r="R67" s="52" t="str">
        <f>IF($E67="","",'TSO500 worksheet'!$G$130)</f>
        <v/>
      </c>
      <c r="S67" s="52" t="str">
        <f>IF($E67="","",'TSO500 worksheet'!$I$130)</f>
        <v/>
      </c>
      <c r="T67" t="str">
        <f>IF($E67="","",'TSO500 worksheet'!$D$132)</f>
        <v/>
      </c>
      <c r="U67" s="52" t="str">
        <f>IF($E67="","",'TSO500 worksheet'!$G$132)</f>
        <v/>
      </c>
      <c r="V67" s="52" t="str">
        <f>IF($E67="","",'TSO500 worksheet'!$I$132)</f>
        <v/>
      </c>
      <c r="W67" t="str">
        <f>IF($E67="","",'TSO500 worksheet'!$D$134)</f>
        <v/>
      </c>
      <c r="X67" s="52" t="str">
        <f>IF($E67="","",'TSO500 worksheet'!$G$134)</f>
        <v/>
      </c>
      <c r="Y67" s="52" t="str">
        <f>IF($E67="","",'TSO500 worksheet'!$I$134)</f>
        <v/>
      </c>
      <c r="Z67" t="str">
        <f>IF($E67="","",'TSO500 worksheet'!$D$136)</f>
        <v/>
      </c>
      <c r="AA67" s="52" t="str">
        <f>IF($E67="","",'TSO500 worksheet'!$G$136)</f>
        <v/>
      </c>
      <c r="AB67" s="52" t="str">
        <f>IF($E67="","",'TSO500 worksheet'!$I$136)</f>
        <v/>
      </c>
      <c r="AC67" t="str">
        <f>IF($E67="","",'TSO500 worksheet'!$D$138)</f>
        <v/>
      </c>
      <c r="AD67" s="52" t="str">
        <f>IF($E67="","",'TSO500 worksheet'!$G$138)</f>
        <v/>
      </c>
      <c r="AE67" s="52" t="str">
        <f>IF($E67="","",'TSO500 worksheet'!$I$138)</f>
        <v/>
      </c>
      <c r="AF67" t="str">
        <f>IF($E67="","",'TSO500 worksheet'!$D$140)</f>
        <v/>
      </c>
      <c r="AG67" s="52" t="str">
        <f>IF($E67="","",'TSO500 worksheet'!$G$140)</f>
        <v/>
      </c>
      <c r="AH67" s="52" t="str">
        <f>IF($E67="","",'TSO500 worksheet'!$I$140)</f>
        <v/>
      </c>
      <c r="AI67" t="str">
        <f>IF($E67="","",'TSO500 worksheet'!$D$142)</f>
        <v/>
      </c>
      <c r="AJ67" s="52" t="str">
        <f>IF($E67="","",'TSO500 worksheet'!$G$142)</f>
        <v/>
      </c>
      <c r="AK67" t="str">
        <f>IF($E67="","",'TSO500 worksheet'!$D$143)</f>
        <v/>
      </c>
      <c r="AL67" s="52" t="str">
        <f>IF($E67="","",'TSO500 worksheet'!$G$143)</f>
        <v/>
      </c>
      <c r="AM67" t="str">
        <f>IF($E67="","",'TSO500 worksheet'!$D$144)</f>
        <v/>
      </c>
      <c r="AN67" s="52" t="str">
        <f>IF($E67="","",'TSO500 worksheet'!$G$144)</f>
        <v/>
      </c>
      <c r="AO67" t="str">
        <f>IF($E67="","",'Samples Dilution + Norm'!J56)</f>
        <v/>
      </c>
      <c r="AP67" t="str">
        <f>IF($E67="","",'Samples Dilution + Norm'!M56)</f>
        <v/>
      </c>
      <c r="AR67" t="str">
        <f>IF($E67="","",'Samples Dilution + Norm'!N56)</f>
        <v/>
      </c>
      <c r="AS67" t="str">
        <f>IF($E67="","",'TSO500 worksheet'!$C$99)</f>
        <v/>
      </c>
      <c r="AT67" t="str">
        <f>IF($E67="","",'TSO500 worksheet'!$C$100)</f>
        <v/>
      </c>
      <c r="AU67" t="str">
        <f>IF($E67="","",'TSO500 worksheet'!$C$101)</f>
        <v/>
      </c>
      <c r="AV67" t="str">
        <f>IF($E67="","",'TSO500 worksheet'!$C$102)</f>
        <v/>
      </c>
    </row>
    <row r="68" spans="1:48" x14ac:dyDescent="0.25">
      <c r="A68" t="str">
        <f>IF($E68="","",'TSO500 Booking'!$C$3)</f>
        <v/>
      </c>
      <c r="B68" s="52" t="str">
        <f>IF($E68="","",'TSO500 Booking'!$C$5)</f>
        <v/>
      </c>
      <c r="C68" t="str">
        <f>IF($E68="","",'TSO500 Booking'!$F$5)</f>
        <v/>
      </c>
      <c r="D68" t="str">
        <f>IF($E68="","",'TSO500 Booking'!E74)</f>
        <v/>
      </c>
      <c r="E68" t="str">
        <f>IF('TSO500 Booking'!J74="","",'TSO500 Booking'!J74)</f>
        <v/>
      </c>
      <c r="F68" t="str">
        <f>IF($E68="","",'TSO500 Booking'!H74)</f>
        <v/>
      </c>
      <c r="G68" t="str">
        <f>IF($E68="","",'Samples Dilution + Norm'!E57)</f>
        <v/>
      </c>
      <c r="H68" t="str">
        <f>IF($E68="","",'TSO500 worksheet'!$D$126)</f>
        <v/>
      </c>
      <c r="I68" s="52" t="str">
        <f>IF($E68="","",'TSO500 worksheet'!$G$126)</f>
        <v/>
      </c>
      <c r="J68" s="52" t="str">
        <f>IF($E68="","",'TSO500 worksheet'!$I$126)</f>
        <v/>
      </c>
      <c r="K68" t="str">
        <f>IF($E68="","",'TSO500 worksheet'!$D$128)</f>
        <v/>
      </c>
      <c r="L68" s="52" t="str">
        <f>IF($E68="","",'TSO500 worksheet'!$G$126)</f>
        <v/>
      </c>
      <c r="M68" s="52" t="str">
        <f>IF($E68="","",'TSO500 worksheet'!$I$126)</f>
        <v/>
      </c>
      <c r="N68" t="str">
        <f>IF($E68="","",'TSO500 worksheet'!$D$128)</f>
        <v/>
      </c>
      <c r="O68" s="52" t="str">
        <f>IF($E68="","",'TSO500 worksheet'!$G$128)</f>
        <v/>
      </c>
      <c r="P68" s="52" t="str">
        <f>IF($E68="","",'TSO500 worksheet'!$I$128)</f>
        <v/>
      </c>
      <c r="Q68" t="str">
        <f>IF($E68="","",'TSO500 worksheet'!$D$130)</f>
        <v/>
      </c>
      <c r="R68" s="52" t="str">
        <f>IF($E68="","",'TSO500 worksheet'!$G$130)</f>
        <v/>
      </c>
      <c r="S68" s="52" t="str">
        <f>IF($E68="","",'TSO500 worksheet'!$I$130)</f>
        <v/>
      </c>
      <c r="T68" t="str">
        <f>IF($E68="","",'TSO500 worksheet'!$D$132)</f>
        <v/>
      </c>
      <c r="U68" s="52" t="str">
        <f>IF($E68="","",'TSO500 worksheet'!$G$132)</f>
        <v/>
      </c>
      <c r="V68" s="52" t="str">
        <f>IF($E68="","",'TSO500 worksheet'!$I$132)</f>
        <v/>
      </c>
      <c r="W68" t="str">
        <f>IF($E68="","",'TSO500 worksheet'!$D$134)</f>
        <v/>
      </c>
      <c r="X68" s="52" t="str">
        <f>IF($E68="","",'TSO500 worksheet'!$G$134)</f>
        <v/>
      </c>
      <c r="Y68" s="52" t="str">
        <f>IF($E68="","",'TSO500 worksheet'!$I$134)</f>
        <v/>
      </c>
      <c r="Z68" t="str">
        <f>IF($E68="","",'TSO500 worksheet'!$D$136)</f>
        <v/>
      </c>
      <c r="AA68" s="52" t="str">
        <f>IF($E68="","",'TSO500 worksheet'!$G$136)</f>
        <v/>
      </c>
      <c r="AB68" s="52" t="str">
        <f>IF($E68="","",'TSO500 worksheet'!$I$136)</f>
        <v/>
      </c>
      <c r="AC68" t="str">
        <f>IF($E68="","",'TSO500 worksheet'!$D$138)</f>
        <v/>
      </c>
      <c r="AD68" s="52" t="str">
        <f>IF($E68="","",'TSO500 worksheet'!$G$138)</f>
        <v/>
      </c>
      <c r="AE68" s="52" t="str">
        <f>IF($E68="","",'TSO500 worksheet'!$I$138)</f>
        <v/>
      </c>
      <c r="AF68" t="str">
        <f>IF($E68="","",'TSO500 worksheet'!$D$140)</f>
        <v/>
      </c>
      <c r="AG68" s="52" t="str">
        <f>IF($E68="","",'TSO500 worksheet'!$G$140)</f>
        <v/>
      </c>
      <c r="AH68" s="52" t="str">
        <f>IF($E68="","",'TSO500 worksheet'!$I$140)</f>
        <v/>
      </c>
      <c r="AI68" t="str">
        <f>IF($E68="","",'TSO500 worksheet'!$D$142)</f>
        <v/>
      </c>
      <c r="AJ68" s="52" t="str">
        <f>IF($E68="","",'TSO500 worksheet'!$G$142)</f>
        <v/>
      </c>
      <c r="AK68" t="str">
        <f>IF($E68="","",'TSO500 worksheet'!$D$143)</f>
        <v/>
      </c>
      <c r="AL68" s="52" t="str">
        <f>IF($E68="","",'TSO500 worksheet'!$G$143)</f>
        <v/>
      </c>
      <c r="AM68" t="str">
        <f>IF($E68="","",'TSO500 worksheet'!$D$144)</f>
        <v/>
      </c>
      <c r="AN68" s="52" t="str">
        <f>IF($E68="","",'TSO500 worksheet'!$G$144)</f>
        <v/>
      </c>
      <c r="AO68" t="str">
        <f>IF($E68="","",'Samples Dilution + Norm'!J57)</f>
        <v/>
      </c>
      <c r="AP68" t="str">
        <f>IF($E68="","",'Samples Dilution + Norm'!M57)</f>
        <v/>
      </c>
      <c r="AR68" t="str">
        <f>IF($E68="","",'Samples Dilution + Norm'!N57)</f>
        <v/>
      </c>
      <c r="AS68" t="str">
        <f>IF($E68="","",'TSO500 worksheet'!$C$99)</f>
        <v/>
      </c>
      <c r="AT68" t="str">
        <f>IF($E68="","",'TSO500 worksheet'!$C$100)</f>
        <v/>
      </c>
      <c r="AU68" t="str">
        <f>IF($E68="","",'TSO500 worksheet'!$C$101)</f>
        <v/>
      </c>
      <c r="AV68" t="str">
        <f>IF($E68="","",'TSO500 worksheet'!$C$102)</f>
        <v/>
      </c>
    </row>
    <row r="69" spans="1:48" x14ac:dyDescent="0.25">
      <c r="A69" t="str">
        <f>IF($E69="","",'TSO500 Booking'!$C$3)</f>
        <v/>
      </c>
      <c r="B69" s="52" t="str">
        <f>IF($E69="","",'TSO500 Booking'!$C$5)</f>
        <v/>
      </c>
      <c r="C69" t="str">
        <f>IF($E69="","",'TSO500 Booking'!$F$5)</f>
        <v/>
      </c>
      <c r="D69" t="str">
        <f>IF($E69="","",'TSO500 Booking'!E75)</f>
        <v/>
      </c>
      <c r="E69" t="str">
        <f>IF('TSO500 Booking'!J75="","",'TSO500 Booking'!J75)</f>
        <v/>
      </c>
      <c r="F69" t="str">
        <f>IF($E69="","",'TSO500 Booking'!H75)</f>
        <v/>
      </c>
      <c r="G69" t="str">
        <f>IF($E69="","",'Samples Dilution + Norm'!E58)</f>
        <v/>
      </c>
      <c r="H69" t="str">
        <f>IF($E69="","",'TSO500 worksheet'!$D$126)</f>
        <v/>
      </c>
      <c r="I69" s="52" t="str">
        <f>IF($E69="","",'TSO500 worksheet'!$G$126)</f>
        <v/>
      </c>
      <c r="J69" s="52" t="str">
        <f>IF($E69="","",'TSO500 worksheet'!$I$126)</f>
        <v/>
      </c>
      <c r="K69" t="str">
        <f>IF($E69="","",'TSO500 worksheet'!$D$128)</f>
        <v/>
      </c>
      <c r="L69" s="52" t="str">
        <f>IF($E69="","",'TSO500 worksheet'!$G$126)</f>
        <v/>
      </c>
      <c r="M69" s="52" t="str">
        <f>IF($E69="","",'TSO500 worksheet'!$I$126)</f>
        <v/>
      </c>
      <c r="N69" t="str">
        <f>IF($E69="","",'TSO500 worksheet'!$D$128)</f>
        <v/>
      </c>
      <c r="O69" s="52" t="str">
        <f>IF($E69="","",'TSO500 worksheet'!$G$128)</f>
        <v/>
      </c>
      <c r="P69" s="52" t="str">
        <f>IF($E69="","",'TSO500 worksheet'!$I$128)</f>
        <v/>
      </c>
      <c r="Q69" t="str">
        <f>IF($E69="","",'TSO500 worksheet'!$D$130)</f>
        <v/>
      </c>
      <c r="R69" s="52" t="str">
        <f>IF($E69="","",'TSO500 worksheet'!$G$130)</f>
        <v/>
      </c>
      <c r="S69" s="52" t="str">
        <f>IF($E69="","",'TSO500 worksheet'!$I$130)</f>
        <v/>
      </c>
      <c r="T69" t="str">
        <f>IF($E69="","",'TSO500 worksheet'!$D$132)</f>
        <v/>
      </c>
      <c r="U69" s="52" t="str">
        <f>IF($E69="","",'TSO500 worksheet'!$G$132)</f>
        <v/>
      </c>
      <c r="V69" s="52" t="str">
        <f>IF($E69="","",'TSO500 worksheet'!$I$132)</f>
        <v/>
      </c>
      <c r="W69" t="str">
        <f>IF($E69="","",'TSO500 worksheet'!$D$134)</f>
        <v/>
      </c>
      <c r="X69" s="52" t="str">
        <f>IF($E69="","",'TSO500 worksheet'!$G$134)</f>
        <v/>
      </c>
      <c r="Y69" s="52" t="str">
        <f>IF($E69="","",'TSO500 worksheet'!$I$134)</f>
        <v/>
      </c>
      <c r="Z69" t="str">
        <f>IF($E69="","",'TSO500 worksheet'!$D$136)</f>
        <v/>
      </c>
      <c r="AA69" s="52" t="str">
        <f>IF($E69="","",'TSO500 worksheet'!$G$136)</f>
        <v/>
      </c>
      <c r="AB69" s="52" t="str">
        <f>IF($E69="","",'TSO500 worksheet'!$I$136)</f>
        <v/>
      </c>
      <c r="AC69" t="str">
        <f>IF($E69="","",'TSO500 worksheet'!$D$138)</f>
        <v/>
      </c>
      <c r="AD69" s="52" t="str">
        <f>IF($E69="","",'TSO500 worksheet'!$G$138)</f>
        <v/>
      </c>
      <c r="AE69" s="52" t="str">
        <f>IF($E69="","",'TSO500 worksheet'!$I$138)</f>
        <v/>
      </c>
      <c r="AF69" t="str">
        <f>IF($E69="","",'TSO500 worksheet'!$D$140)</f>
        <v/>
      </c>
      <c r="AG69" s="52" t="str">
        <f>IF($E69="","",'TSO500 worksheet'!$G$140)</f>
        <v/>
      </c>
      <c r="AH69" s="52" t="str">
        <f>IF($E69="","",'TSO500 worksheet'!$I$140)</f>
        <v/>
      </c>
      <c r="AI69" t="str">
        <f>IF($E69="","",'TSO500 worksheet'!$D$142)</f>
        <v/>
      </c>
      <c r="AJ69" s="52" t="str">
        <f>IF($E69="","",'TSO500 worksheet'!$G$142)</f>
        <v/>
      </c>
      <c r="AK69" t="str">
        <f>IF($E69="","",'TSO500 worksheet'!$D$143)</f>
        <v/>
      </c>
      <c r="AL69" s="52" t="str">
        <f>IF($E69="","",'TSO500 worksheet'!$G$143)</f>
        <v/>
      </c>
      <c r="AM69" t="str">
        <f>IF($E69="","",'TSO500 worksheet'!$D$144)</f>
        <v/>
      </c>
      <c r="AN69" s="52" t="str">
        <f>IF($E69="","",'TSO500 worksheet'!$G$144)</f>
        <v/>
      </c>
      <c r="AO69" t="str">
        <f>IF($E69="","",'Samples Dilution + Norm'!J58)</f>
        <v/>
      </c>
      <c r="AP69" t="str">
        <f>IF($E69="","",'Samples Dilution + Norm'!M58)</f>
        <v/>
      </c>
      <c r="AR69" t="str">
        <f>IF($E69="","",'Samples Dilution + Norm'!N58)</f>
        <v/>
      </c>
      <c r="AS69" t="str">
        <f>IF($E69="","",'TSO500 worksheet'!$C$99)</f>
        <v/>
      </c>
      <c r="AT69" t="str">
        <f>IF($E69="","",'TSO500 worksheet'!$C$100)</f>
        <v/>
      </c>
      <c r="AU69" t="str">
        <f>IF($E69="","",'TSO500 worksheet'!$C$101)</f>
        <v/>
      </c>
      <c r="AV69" t="str">
        <f>IF($E69="","",'TSO500 worksheet'!$C$102)</f>
        <v/>
      </c>
    </row>
    <row r="70" spans="1:48" x14ac:dyDescent="0.25">
      <c r="A70" t="str">
        <f>IF($E70="","",'TSO500 Booking'!$C$3)</f>
        <v/>
      </c>
      <c r="B70" s="52" t="str">
        <f>IF($E70="","",'TSO500 Booking'!$C$5)</f>
        <v/>
      </c>
      <c r="C70" t="str">
        <f>IF($E70="","",'TSO500 Booking'!$F$5)</f>
        <v/>
      </c>
      <c r="D70" t="str">
        <f>IF($E70="","",'TSO500 Booking'!E76)</f>
        <v/>
      </c>
      <c r="E70" t="str">
        <f>IF('TSO500 Booking'!J76="","",'TSO500 Booking'!J76)</f>
        <v/>
      </c>
      <c r="F70" t="str">
        <f>IF($E70="","",'TSO500 Booking'!H76)</f>
        <v/>
      </c>
      <c r="G70" t="str">
        <f>IF($E70="","",'Samples Dilution + Norm'!E59)</f>
        <v/>
      </c>
      <c r="H70" t="str">
        <f>IF($E70="","",'TSO500 worksheet'!$D$126)</f>
        <v/>
      </c>
      <c r="I70" s="52" t="str">
        <f>IF($E70="","",'TSO500 worksheet'!$G$126)</f>
        <v/>
      </c>
      <c r="J70" s="52" t="str">
        <f>IF($E70="","",'TSO500 worksheet'!$I$126)</f>
        <v/>
      </c>
      <c r="K70" t="str">
        <f>IF($E70="","",'TSO500 worksheet'!$D$128)</f>
        <v/>
      </c>
      <c r="L70" s="52" t="str">
        <f>IF($E70="","",'TSO500 worksheet'!$G$126)</f>
        <v/>
      </c>
      <c r="M70" s="52" t="str">
        <f>IF($E70="","",'TSO500 worksheet'!$I$126)</f>
        <v/>
      </c>
      <c r="N70" t="str">
        <f>IF($E70="","",'TSO500 worksheet'!$D$128)</f>
        <v/>
      </c>
      <c r="O70" s="52" t="str">
        <f>IF($E70="","",'TSO500 worksheet'!$G$128)</f>
        <v/>
      </c>
      <c r="P70" s="52" t="str">
        <f>IF($E70="","",'TSO500 worksheet'!$I$128)</f>
        <v/>
      </c>
      <c r="Q70" t="str">
        <f>IF($E70="","",'TSO500 worksheet'!$D$130)</f>
        <v/>
      </c>
      <c r="R70" s="52" t="str">
        <f>IF($E70="","",'TSO500 worksheet'!$G$130)</f>
        <v/>
      </c>
      <c r="S70" s="52" t="str">
        <f>IF($E70="","",'TSO500 worksheet'!$I$130)</f>
        <v/>
      </c>
      <c r="T70" t="str">
        <f>IF($E70="","",'TSO500 worksheet'!$D$132)</f>
        <v/>
      </c>
      <c r="U70" s="52" t="str">
        <f>IF($E70="","",'TSO500 worksheet'!$G$132)</f>
        <v/>
      </c>
      <c r="V70" s="52" t="str">
        <f>IF($E70="","",'TSO500 worksheet'!$I$132)</f>
        <v/>
      </c>
      <c r="W70" t="str">
        <f>IF($E70="","",'TSO500 worksheet'!$D$134)</f>
        <v/>
      </c>
      <c r="X70" s="52" t="str">
        <f>IF($E70="","",'TSO500 worksheet'!$G$134)</f>
        <v/>
      </c>
      <c r="Y70" s="52" t="str">
        <f>IF($E70="","",'TSO500 worksheet'!$I$134)</f>
        <v/>
      </c>
      <c r="Z70" t="str">
        <f>IF($E70="","",'TSO500 worksheet'!$D$136)</f>
        <v/>
      </c>
      <c r="AA70" s="52" t="str">
        <f>IF($E70="","",'TSO500 worksheet'!$G$136)</f>
        <v/>
      </c>
      <c r="AB70" s="52" t="str">
        <f>IF($E70="","",'TSO500 worksheet'!$I$136)</f>
        <v/>
      </c>
      <c r="AC70" t="str">
        <f>IF($E70="","",'TSO500 worksheet'!$D$138)</f>
        <v/>
      </c>
      <c r="AD70" s="52" t="str">
        <f>IF($E70="","",'TSO500 worksheet'!$G$138)</f>
        <v/>
      </c>
      <c r="AE70" s="52" t="str">
        <f>IF($E70="","",'TSO500 worksheet'!$I$138)</f>
        <v/>
      </c>
      <c r="AF70" t="str">
        <f>IF($E70="","",'TSO500 worksheet'!$D$140)</f>
        <v/>
      </c>
      <c r="AG70" s="52" t="str">
        <f>IF($E70="","",'TSO500 worksheet'!$G$140)</f>
        <v/>
      </c>
      <c r="AH70" s="52" t="str">
        <f>IF($E70="","",'TSO500 worksheet'!$I$140)</f>
        <v/>
      </c>
      <c r="AI70" t="str">
        <f>IF($E70="","",'TSO500 worksheet'!$D$142)</f>
        <v/>
      </c>
      <c r="AJ70" s="52" t="str">
        <f>IF($E70="","",'TSO500 worksheet'!$G$142)</f>
        <v/>
      </c>
      <c r="AK70" t="str">
        <f>IF($E70="","",'TSO500 worksheet'!$D$143)</f>
        <v/>
      </c>
      <c r="AL70" s="52" t="str">
        <f>IF($E70="","",'TSO500 worksheet'!$G$143)</f>
        <v/>
      </c>
      <c r="AM70" t="str">
        <f>IF($E70="","",'TSO500 worksheet'!$D$144)</f>
        <v/>
      </c>
      <c r="AN70" s="52" t="str">
        <f>IF($E70="","",'TSO500 worksheet'!$G$144)</f>
        <v/>
      </c>
      <c r="AO70" t="str">
        <f>IF($E70="","",'Samples Dilution + Norm'!J59)</f>
        <v/>
      </c>
      <c r="AP70" t="str">
        <f>IF($E70="","",'Samples Dilution + Norm'!M59)</f>
        <v/>
      </c>
      <c r="AR70" t="str">
        <f>IF($E70="","",'Samples Dilution + Norm'!N59)</f>
        <v/>
      </c>
      <c r="AS70" t="str">
        <f>IF($E70="","",'TSO500 worksheet'!$C$99)</f>
        <v/>
      </c>
      <c r="AT70" t="str">
        <f>IF($E70="","",'TSO500 worksheet'!$C$100)</f>
        <v/>
      </c>
      <c r="AU70" t="str">
        <f>IF($E70="","",'TSO500 worksheet'!$C$101)</f>
        <v/>
      </c>
      <c r="AV70" t="str">
        <f>IF($E70="","",'TSO500 worksheet'!$C$102)</f>
        <v/>
      </c>
    </row>
    <row r="71" spans="1:48" x14ac:dyDescent="0.25">
      <c r="A71" t="str">
        <f>IF($E71="","",'TSO500 Booking'!$C$3)</f>
        <v/>
      </c>
      <c r="B71" s="52" t="str">
        <f>IF($E71="","",'TSO500 Booking'!$C$5)</f>
        <v/>
      </c>
      <c r="C71" t="str">
        <f>IF($E71="","",'TSO500 Booking'!$F$5)</f>
        <v/>
      </c>
      <c r="D71" t="str">
        <f>IF($E71="","",'TSO500 Booking'!E77)</f>
        <v/>
      </c>
      <c r="E71" t="str">
        <f>IF('TSO500 Booking'!J77="","",'TSO500 Booking'!J77)</f>
        <v/>
      </c>
      <c r="F71" t="str">
        <f>IF($E71="","",'TSO500 Booking'!H77)</f>
        <v/>
      </c>
      <c r="G71" t="str">
        <f>IF($E71="","",'Samples Dilution + Norm'!E60)</f>
        <v/>
      </c>
      <c r="H71" t="str">
        <f>IF($E71="","",'TSO500 worksheet'!$D$126)</f>
        <v/>
      </c>
      <c r="I71" s="52" t="str">
        <f>IF($E71="","",'TSO500 worksheet'!$G$126)</f>
        <v/>
      </c>
      <c r="J71" s="52" t="str">
        <f>IF($E71="","",'TSO500 worksheet'!$I$126)</f>
        <v/>
      </c>
      <c r="K71" t="str">
        <f>IF($E71="","",'TSO500 worksheet'!$D$128)</f>
        <v/>
      </c>
      <c r="L71" s="52" t="str">
        <f>IF($E71="","",'TSO500 worksheet'!$G$126)</f>
        <v/>
      </c>
      <c r="M71" s="52" t="str">
        <f>IF($E71="","",'TSO500 worksheet'!$I$126)</f>
        <v/>
      </c>
      <c r="N71" t="str">
        <f>IF($E71="","",'TSO500 worksheet'!$D$128)</f>
        <v/>
      </c>
      <c r="O71" s="52" t="str">
        <f>IF($E71="","",'TSO500 worksheet'!$G$128)</f>
        <v/>
      </c>
      <c r="P71" s="52" t="str">
        <f>IF($E71="","",'TSO500 worksheet'!$I$128)</f>
        <v/>
      </c>
      <c r="Q71" t="str">
        <f>IF($E71="","",'TSO500 worksheet'!$D$130)</f>
        <v/>
      </c>
      <c r="R71" s="52" t="str">
        <f>IF($E71="","",'TSO500 worksheet'!$G$130)</f>
        <v/>
      </c>
      <c r="S71" s="52" t="str">
        <f>IF($E71="","",'TSO500 worksheet'!$I$130)</f>
        <v/>
      </c>
      <c r="T71" t="str">
        <f>IF($E71="","",'TSO500 worksheet'!$D$132)</f>
        <v/>
      </c>
      <c r="U71" s="52" t="str">
        <f>IF($E71="","",'TSO500 worksheet'!$G$132)</f>
        <v/>
      </c>
      <c r="V71" s="52" t="str">
        <f>IF($E71="","",'TSO500 worksheet'!$I$132)</f>
        <v/>
      </c>
      <c r="W71" t="str">
        <f>IF($E71="","",'TSO500 worksheet'!$D$134)</f>
        <v/>
      </c>
      <c r="X71" s="52" t="str">
        <f>IF($E71="","",'TSO500 worksheet'!$G$134)</f>
        <v/>
      </c>
      <c r="Y71" s="52" t="str">
        <f>IF($E71="","",'TSO500 worksheet'!$I$134)</f>
        <v/>
      </c>
      <c r="Z71" t="str">
        <f>IF($E71="","",'TSO500 worksheet'!$D$136)</f>
        <v/>
      </c>
      <c r="AA71" s="52" t="str">
        <f>IF($E71="","",'TSO500 worksheet'!$G$136)</f>
        <v/>
      </c>
      <c r="AB71" s="52" t="str">
        <f>IF($E71="","",'TSO500 worksheet'!$I$136)</f>
        <v/>
      </c>
      <c r="AC71" t="str">
        <f>IF($E71="","",'TSO500 worksheet'!$D$138)</f>
        <v/>
      </c>
      <c r="AD71" s="52" t="str">
        <f>IF($E71="","",'TSO500 worksheet'!$G$138)</f>
        <v/>
      </c>
      <c r="AE71" s="52" t="str">
        <f>IF($E71="","",'TSO500 worksheet'!$I$138)</f>
        <v/>
      </c>
      <c r="AF71" t="str">
        <f>IF($E71="","",'TSO500 worksheet'!$D$140)</f>
        <v/>
      </c>
      <c r="AG71" s="52" t="str">
        <f>IF($E71="","",'TSO500 worksheet'!$G$140)</f>
        <v/>
      </c>
      <c r="AH71" s="52" t="str">
        <f>IF($E71="","",'TSO500 worksheet'!$I$140)</f>
        <v/>
      </c>
      <c r="AI71" t="str">
        <f>IF($E71="","",'TSO500 worksheet'!$D$142)</f>
        <v/>
      </c>
      <c r="AJ71" s="52" t="str">
        <f>IF($E71="","",'TSO500 worksheet'!$G$142)</f>
        <v/>
      </c>
      <c r="AK71" t="str">
        <f>IF($E71="","",'TSO500 worksheet'!$D$143)</f>
        <v/>
      </c>
      <c r="AL71" s="52" t="str">
        <f>IF($E71="","",'TSO500 worksheet'!$G$143)</f>
        <v/>
      </c>
      <c r="AM71" t="str">
        <f>IF($E71="","",'TSO500 worksheet'!$D$144)</f>
        <v/>
      </c>
      <c r="AN71" s="52" t="str">
        <f>IF($E71="","",'TSO500 worksheet'!$G$144)</f>
        <v/>
      </c>
      <c r="AO71" t="str">
        <f>IF($E71="","",'Samples Dilution + Norm'!J60)</f>
        <v/>
      </c>
      <c r="AP71" t="str">
        <f>IF($E71="","",'Samples Dilution + Norm'!M60)</f>
        <v/>
      </c>
      <c r="AR71" t="str">
        <f>IF($E71="","",'Samples Dilution + Norm'!N60)</f>
        <v/>
      </c>
      <c r="AS71" t="str">
        <f>IF($E71="","",'TSO500 worksheet'!$C$99)</f>
        <v/>
      </c>
      <c r="AT71" t="str">
        <f>IF($E71="","",'TSO500 worksheet'!$C$100)</f>
        <v/>
      </c>
      <c r="AU71" t="str">
        <f>IF($E71="","",'TSO500 worksheet'!$C$101)</f>
        <v/>
      </c>
      <c r="AV71" t="str">
        <f>IF($E71="","",'TSO500 worksheet'!$C$102)</f>
        <v/>
      </c>
    </row>
    <row r="72" spans="1:48" x14ac:dyDescent="0.25">
      <c r="A72" t="str">
        <f>IF($E72="","",'TSO500 Booking'!$C$3)</f>
        <v/>
      </c>
      <c r="B72" s="52" t="str">
        <f>IF($E72="","",'TSO500 Booking'!$C$5)</f>
        <v/>
      </c>
      <c r="C72" t="str">
        <f>IF($E72="","",'TSO500 Booking'!$F$5)</f>
        <v/>
      </c>
      <c r="D72" t="str">
        <f>IF($E72="","",'TSO500 Booking'!E78)</f>
        <v/>
      </c>
      <c r="E72" t="str">
        <f>IF('TSO500 Booking'!J78="","",'TSO500 Booking'!J78)</f>
        <v/>
      </c>
      <c r="F72" t="str">
        <f>IF($E72="","",'TSO500 Booking'!H78)</f>
        <v/>
      </c>
      <c r="G72" t="str">
        <f>IF($E72="","",'Samples Dilution + Norm'!E61)</f>
        <v/>
      </c>
      <c r="H72" t="str">
        <f>IF($E72="","",'TSO500 worksheet'!$D$126)</f>
        <v/>
      </c>
      <c r="I72" s="52" t="str">
        <f>IF($E72="","",'TSO500 worksheet'!$G$126)</f>
        <v/>
      </c>
      <c r="J72" s="52" t="str">
        <f>IF($E72="","",'TSO500 worksheet'!$I$126)</f>
        <v/>
      </c>
      <c r="K72" t="str">
        <f>IF($E72="","",'TSO500 worksheet'!$D$128)</f>
        <v/>
      </c>
      <c r="L72" s="52" t="str">
        <f>IF($E72="","",'TSO500 worksheet'!$G$126)</f>
        <v/>
      </c>
      <c r="M72" s="52" t="str">
        <f>IF($E72="","",'TSO500 worksheet'!$I$126)</f>
        <v/>
      </c>
      <c r="N72" t="str">
        <f>IF($E72="","",'TSO500 worksheet'!$D$128)</f>
        <v/>
      </c>
      <c r="O72" s="52" t="str">
        <f>IF($E72="","",'TSO500 worksheet'!$G$128)</f>
        <v/>
      </c>
      <c r="P72" s="52" t="str">
        <f>IF($E72="","",'TSO500 worksheet'!$I$128)</f>
        <v/>
      </c>
      <c r="Q72" t="str">
        <f>IF($E72="","",'TSO500 worksheet'!$D$130)</f>
        <v/>
      </c>
      <c r="R72" s="52" t="str">
        <f>IF($E72="","",'TSO500 worksheet'!$G$130)</f>
        <v/>
      </c>
      <c r="S72" s="52" t="str">
        <f>IF($E72="","",'TSO500 worksheet'!$I$130)</f>
        <v/>
      </c>
      <c r="T72" t="str">
        <f>IF($E72="","",'TSO500 worksheet'!$D$132)</f>
        <v/>
      </c>
      <c r="U72" s="52" t="str">
        <f>IF($E72="","",'TSO500 worksheet'!$G$132)</f>
        <v/>
      </c>
      <c r="V72" s="52" t="str">
        <f>IF($E72="","",'TSO500 worksheet'!$I$132)</f>
        <v/>
      </c>
      <c r="W72" t="str">
        <f>IF($E72="","",'TSO500 worksheet'!$D$134)</f>
        <v/>
      </c>
      <c r="X72" s="52" t="str">
        <f>IF($E72="","",'TSO500 worksheet'!$G$134)</f>
        <v/>
      </c>
      <c r="Y72" s="52" t="str">
        <f>IF($E72="","",'TSO500 worksheet'!$I$134)</f>
        <v/>
      </c>
      <c r="Z72" t="str">
        <f>IF($E72="","",'TSO500 worksheet'!$D$136)</f>
        <v/>
      </c>
      <c r="AA72" s="52" t="str">
        <f>IF($E72="","",'TSO500 worksheet'!$G$136)</f>
        <v/>
      </c>
      <c r="AB72" s="52" t="str">
        <f>IF($E72="","",'TSO500 worksheet'!$I$136)</f>
        <v/>
      </c>
      <c r="AC72" t="str">
        <f>IF($E72="","",'TSO500 worksheet'!$D$138)</f>
        <v/>
      </c>
      <c r="AD72" s="52" t="str">
        <f>IF($E72="","",'TSO500 worksheet'!$G$138)</f>
        <v/>
      </c>
      <c r="AE72" s="52" t="str">
        <f>IF($E72="","",'TSO500 worksheet'!$I$138)</f>
        <v/>
      </c>
      <c r="AF72" t="str">
        <f>IF($E72="","",'TSO500 worksheet'!$D$140)</f>
        <v/>
      </c>
      <c r="AG72" s="52" t="str">
        <f>IF($E72="","",'TSO500 worksheet'!$G$140)</f>
        <v/>
      </c>
      <c r="AH72" s="52" t="str">
        <f>IF($E72="","",'TSO500 worksheet'!$I$140)</f>
        <v/>
      </c>
      <c r="AI72" t="str">
        <f>IF($E72="","",'TSO500 worksheet'!$D$142)</f>
        <v/>
      </c>
      <c r="AJ72" s="52" t="str">
        <f>IF($E72="","",'TSO500 worksheet'!$G$142)</f>
        <v/>
      </c>
      <c r="AK72" t="str">
        <f>IF($E72="","",'TSO500 worksheet'!$D$143)</f>
        <v/>
      </c>
      <c r="AL72" s="52" t="str">
        <f>IF($E72="","",'TSO500 worksheet'!$G$143)</f>
        <v/>
      </c>
      <c r="AM72" t="str">
        <f>IF($E72="","",'TSO500 worksheet'!$D$144)</f>
        <v/>
      </c>
      <c r="AN72" s="52" t="str">
        <f>IF($E72="","",'TSO500 worksheet'!$G$144)</f>
        <v/>
      </c>
      <c r="AO72" t="str">
        <f>IF($E72="","",'Samples Dilution + Norm'!J61)</f>
        <v/>
      </c>
      <c r="AP72" t="str">
        <f>IF($E72="","",'Samples Dilution + Norm'!M61)</f>
        <v/>
      </c>
      <c r="AR72" t="str">
        <f>IF($E72="","",'Samples Dilution + Norm'!N61)</f>
        <v/>
      </c>
      <c r="AS72" t="str">
        <f>IF($E72="","",'TSO500 worksheet'!$C$99)</f>
        <v/>
      </c>
      <c r="AT72" t="str">
        <f>IF($E72="","",'TSO500 worksheet'!$C$100)</f>
        <v/>
      </c>
      <c r="AU72" t="str">
        <f>IF($E72="","",'TSO500 worksheet'!$C$101)</f>
        <v/>
      </c>
      <c r="AV72" t="str">
        <f>IF($E72="","",'TSO500 worksheet'!$C$102)</f>
        <v/>
      </c>
    </row>
    <row r="73" spans="1:48" x14ac:dyDescent="0.25">
      <c r="A73" t="str">
        <f>IF($E73="","",'TSO500 Booking'!$C$3)</f>
        <v/>
      </c>
      <c r="B73" s="52" t="str">
        <f>IF($E73="","",'TSO500 Booking'!$C$5)</f>
        <v/>
      </c>
      <c r="C73" t="str">
        <f>IF($E73="","",'TSO500 Booking'!$F$5)</f>
        <v/>
      </c>
      <c r="D73" t="str">
        <f>IF($E73="","",'TSO500 Booking'!E79)</f>
        <v/>
      </c>
      <c r="E73" t="str">
        <f>IF('TSO500 Booking'!J79="","",'TSO500 Booking'!J79)</f>
        <v/>
      </c>
      <c r="F73" t="str">
        <f>IF($E73="","",'TSO500 Booking'!H79)</f>
        <v/>
      </c>
      <c r="G73" t="str">
        <f>IF($E73="","",'Samples Dilution + Norm'!E62)</f>
        <v/>
      </c>
      <c r="H73" t="str">
        <f>IF($E73="","",'TSO500 worksheet'!$D$126)</f>
        <v/>
      </c>
      <c r="I73" s="52" t="str">
        <f>IF($E73="","",'TSO500 worksheet'!$G$126)</f>
        <v/>
      </c>
      <c r="J73" s="52" t="str">
        <f>IF($E73="","",'TSO500 worksheet'!$I$126)</f>
        <v/>
      </c>
      <c r="K73" t="str">
        <f>IF($E73="","",'TSO500 worksheet'!$D$128)</f>
        <v/>
      </c>
      <c r="L73" s="52" t="str">
        <f>IF($E73="","",'TSO500 worksheet'!$G$126)</f>
        <v/>
      </c>
      <c r="M73" s="52" t="str">
        <f>IF($E73="","",'TSO500 worksheet'!$I$126)</f>
        <v/>
      </c>
      <c r="N73" t="str">
        <f>IF($E73="","",'TSO500 worksheet'!$D$128)</f>
        <v/>
      </c>
      <c r="O73" s="52" t="str">
        <f>IF($E73="","",'TSO500 worksheet'!$G$128)</f>
        <v/>
      </c>
      <c r="P73" s="52" t="str">
        <f>IF($E73="","",'TSO500 worksheet'!$I$128)</f>
        <v/>
      </c>
      <c r="Q73" t="str">
        <f>IF($E73="","",'TSO500 worksheet'!$D$130)</f>
        <v/>
      </c>
      <c r="R73" s="52" t="str">
        <f>IF($E73="","",'TSO500 worksheet'!$G$130)</f>
        <v/>
      </c>
      <c r="S73" s="52" t="str">
        <f>IF($E73="","",'TSO500 worksheet'!$I$130)</f>
        <v/>
      </c>
      <c r="T73" t="str">
        <f>IF($E73="","",'TSO500 worksheet'!$D$132)</f>
        <v/>
      </c>
      <c r="U73" s="52" t="str">
        <f>IF($E73="","",'TSO500 worksheet'!$G$132)</f>
        <v/>
      </c>
      <c r="V73" s="52" t="str">
        <f>IF($E73="","",'TSO500 worksheet'!$I$132)</f>
        <v/>
      </c>
      <c r="W73" t="str">
        <f>IF($E73="","",'TSO500 worksheet'!$D$134)</f>
        <v/>
      </c>
      <c r="X73" s="52" t="str">
        <f>IF($E73="","",'TSO500 worksheet'!$G$134)</f>
        <v/>
      </c>
      <c r="Y73" s="52" t="str">
        <f>IF($E73="","",'TSO500 worksheet'!$I$134)</f>
        <v/>
      </c>
      <c r="Z73" t="str">
        <f>IF($E73="","",'TSO500 worksheet'!$D$136)</f>
        <v/>
      </c>
      <c r="AA73" s="52" t="str">
        <f>IF($E73="","",'TSO500 worksheet'!$G$136)</f>
        <v/>
      </c>
      <c r="AB73" s="52" t="str">
        <f>IF($E73="","",'TSO500 worksheet'!$I$136)</f>
        <v/>
      </c>
      <c r="AC73" t="str">
        <f>IF($E73="","",'TSO500 worksheet'!$D$138)</f>
        <v/>
      </c>
      <c r="AD73" s="52" t="str">
        <f>IF($E73="","",'TSO500 worksheet'!$G$138)</f>
        <v/>
      </c>
      <c r="AE73" s="52" t="str">
        <f>IF($E73="","",'TSO500 worksheet'!$I$138)</f>
        <v/>
      </c>
      <c r="AF73" t="str">
        <f>IF($E73="","",'TSO500 worksheet'!$D$140)</f>
        <v/>
      </c>
      <c r="AG73" s="52" t="str">
        <f>IF($E73="","",'TSO500 worksheet'!$G$140)</f>
        <v/>
      </c>
      <c r="AH73" s="52" t="str">
        <f>IF($E73="","",'TSO500 worksheet'!$I$140)</f>
        <v/>
      </c>
      <c r="AI73" t="str">
        <f>IF($E73="","",'TSO500 worksheet'!$D$142)</f>
        <v/>
      </c>
      <c r="AJ73" s="52" t="str">
        <f>IF($E73="","",'TSO500 worksheet'!$G$142)</f>
        <v/>
      </c>
      <c r="AK73" t="str">
        <f>IF($E73="","",'TSO500 worksheet'!$D$143)</f>
        <v/>
      </c>
      <c r="AL73" s="52" t="str">
        <f>IF($E73="","",'TSO500 worksheet'!$G$143)</f>
        <v/>
      </c>
      <c r="AM73" t="str">
        <f>IF($E73="","",'TSO500 worksheet'!$D$144)</f>
        <v/>
      </c>
      <c r="AN73" s="52" t="str">
        <f>IF($E73="","",'TSO500 worksheet'!$G$144)</f>
        <v/>
      </c>
      <c r="AO73" t="str">
        <f>IF($E73="","",'Samples Dilution + Norm'!J62)</f>
        <v/>
      </c>
      <c r="AP73" t="str">
        <f>IF($E73="","",'Samples Dilution + Norm'!M62)</f>
        <v/>
      </c>
      <c r="AR73" t="str">
        <f>IF($E73="","",'Samples Dilution + Norm'!N62)</f>
        <v/>
      </c>
      <c r="AS73" t="str">
        <f>IF($E73="","",'TSO500 worksheet'!$C$99)</f>
        <v/>
      </c>
      <c r="AT73" t="str">
        <f>IF($E73="","",'TSO500 worksheet'!$C$100)</f>
        <v/>
      </c>
      <c r="AU73" t="str">
        <f>IF($E73="","",'TSO500 worksheet'!$C$101)</f>
        <v/>
      </c>
      <c r="AV73" t="str">
        <f>IF($E73="","",'TSO500 worksheet'!$C$102)</f>
        <v/>
      </c>
    </row>
    <row r="74" spans="1:48" x14ac:dyDescent="0.25">
      <c r="A74" t="str">
        <f>IF($E74="","",'TSO500 Booking'!$C$3)</f>
        <v/>
      </c>
      <c r="B74" s="52" t="str">
        <f>IF($E74="","",'TSO500 Booking'!$C$5)</f>
        <v/>
      </c>
      <c r="C74" t="str">
        <f>IF($E74="","",'TSO500 Booking'!$F$5)</f>
        <v/>
      </c>
      <c r="D74" t="str">
        <f>IF($E74="","",'TSO500 Booking'!E80)</f>
        <v/>
      </c>
      <c r="E74" t="str">
        <f>IF('TSO500 Booking'!J80="","",'TSO500 Booking'!J80)</f>
        <v/>
      </c>
      <c r="F74" t="str">
        <f>IF($E74="","",'TSO500 Booking'!H80)</f>
        <v/>
      </c>
      <c r="G74" t="str">
        <f>IF($E74="","",'Samples Dilution + Norm'!E63)</f>
        <v/>
      </c>
      <c r="H74" t="str">
        <f>IF($E74="","",'TSO500 worksheet'!$D$126)</f>
        <v/>
      </c>
      <c r="I74" s="52" t="str">
        <f>IF($E74="","",'TSO500 worksheet'!$G$126)</f>
        <v/>
      </c>
      <c r="J74" s="52" t="str">
        <f>IF($E74="","",'TSO500 worksheet'!$I$126)</f>
        <v/>
      </c>
      <c r="K74" t="str">
        <f>IF($E74="","",'TSO500 worksheet'!$D$128)</f>
        <v/>
      </c>
      <c r="L74" s="52" t="str">
        <f>IF($E74="","",'TSO500 worksheet'!$G$126)</f>
        <v/>
      </c>
      <c r="M74" s="52" t="str">
        <f>IF($E74="","",'TSO500 worksheet'!$I$126)</f>
        <v/>
      </c>
      <c r="N74" t="str">
        <f>IF($E74="","",'TSO500 worksheet'!$D$128)</f>
        <v/>
      </c>
      <c r="O74" s="52" t="str">
        <f>IF($E74="","",'TSO500 worksheet'!$G$128)</f>
        <v/>
      </c>
      <c r="P74" s="52" t="str">
        <f>IF($E74="","",'TSO500 worksheet'!$I$128)</f>
        <v/>
      </c>
      <c r="Q74" t="str">
        <f>IF($E74="","",'TSO500 worksheet'!$D$130)</f>
        <v/>
      </c>
      <c r="R74" s="52" t="str">
        <f>IF($E74="","",'TSO500 worksheet'!$G$130)</f>
        <v/>
      </c>
      <c r="S74" s="52" t="str">
        <f>IF($E74="","",'TSO500 worksheet'!$I$130)</f>
        <v/>
      </c>
      <c r="T74" t="str">
        <f>IF($E74="","",'TSO500 worksheet'!$D$132)</f>
        <v/>
      </c>
      <c r="U74" s="52" t="str">
        <f>IF($E74="","",'TSO500 worksheet'!$G$132)</f>
        <v/>
      </c>
      <c r="V74" s="52" t="str">
        <f>IF($E74="","",'TSO500 worksheet'!$I$132)</f>
        <v/>
      </c>
      <c r="W74" t="str">
        <f>IF($E74="","",'TSO500 worksheet'!$D$134)</f>
        <v/>
      </c>
      <c r="X74" s="52" t="str">
        <f>IF($E74="","",'TSO500 worksheet'!$G$134)</f>
        <v/>
      </c>
      <c r="Y74" s="52" t="str">
        <f>IF($E74="","",'TSO500 worksheet'!$I$134)</f>
        <v/>
      </c>
      <c r="Z74" t="str">
        <f>IF($E74="","",'TSO500 worksheet'!$D$136)</f>
        <v/>
      </c>
      <c r="AA74" s="52" t="str">
        <f>IF($E74="","",'TSO500 worksheet'!$G$136)</f>
        <v/>
      </c>
      <c r="AB74" s="52" t="str">
        <f>IF($E74="","",'TSO500 worksheet'!$I$136)</f>
        <v/>
      </c>
      <c r="AC74" t="str">
        <f>IF($E74="","",'TSO500 worksheet'!$D$138)</f>
        <v/>
      </c>
      <c r="AD74" s="52" t="str">
        <f>IF($E74="","",'TSO500 worksheet'!$G$138)</f>
        <v/>
      </c>
      <c r="AE74" s="52" t="str">
        <f>IF($E74="","",'TSO500 worksheet'!$I$138)</f>
        <v/>
      </c>
      <c r="AF74" t="str">
        <f>IF($E74="","",'TSO500 worksheet'!$D$140)</f>
        <v/>
      </c>
      <c r="AG74" s="52" t="str">
        <f>IF($E74="","",'TSO500 worksheet'!$G$140)</f>
        <v/>
      </c>
      <c r="AH74" s="52" t="str">
        <f>IF($E74="","",'TSO500 worksheet'!$I$140)</f>
        <v/>
      </c>
      <c r="AI74" t="str">
        <f>IF($E74="","",'TSO500 worksheet'!$D$142)</f>
        <v/>
      </c>
      <c r="AJ74" s="52" t="str">
        <f>IF($E74="","",'TSO500 worksheet'!$G$142)</f>
        <v/>
      </c>
      <c r="AK74" t="str">
        <f>IF($E74="","",'TSO500 worksheet'!$D$143)</f>
        <v/>
      </c>
      <c r="AL74" s="52" t="str">
        <f>IF($E74="","",'TSO500 worksheet'!$G$143)</f>
        <v/>
      </c>
      <c r="AM74" t="str">
        <f>IF($E74="","",'TSO500 worksheet'!$D$144)</f>
        <v/>
      </c>
      <c r="AN74" s="52" t="str">
        <f>IF($E74="","",'TSO500 worksheet'!$G$144)</f>
        <v/>
      </c>
      <c r="AO74" t="str">
        <f>IF($E74="","",'Samples Dilution + Norm'!J63)</f>
        <v/>
      </c>
      <c r="AP74" t="str">
        <f>IF($E74="","",'Samples Dilution + Norm'!M63)</f>
        <v/>
      </c>
      <c r="AR74" t="str">
        <f>IF($E74="","",'Samples Dilution + Norm'!N63)</f>
        <v/>
      </c>
      <c r="AS74" t="str">
        <f>IF($E74="","",'TSO500 worksheet'!$C$99)</f>
        <v/>
      </c>
      <c r="AT74" t="str">
        <f>IF($E74="","",'TSO500 worksheet'!$C$100)</f>
        <v/>
      </c>
      <c r="AU74" t="str">
        <f>IF($E74="","",'TSO500 worksheet'!$C$101)</f>
        <v/>
      </c>
      <c r="AV74" t="str">
        <f>IF($E74="","",'TSO500 worksheet'!$C$102)</f>
        <v/>
      </c>
    </row>
    <row r="75" spans="1:48" x14ac:dyDescent="0.25">
      <c r="A75" t="str">
        <f>IF($E75="","",'TSO500 Booking'!$C$3)</f>
        <v/>
      </c>
      <c r="B75" s="52" t="str">
        <f>IF($E75="","",'TSO500 Booking'!$C$5)</f>
        <v/>
      </c>
      <c r="C75" t="str">
        <f>IF($E75="","",'TSO500 Booking'!$F$5)</f>
        <v/>
      </c>
      <c r="D75" t="str">
        <f>IF($E75="","",'TSO500 Booking'!E81)</f>
        <v/>
      </c>
      <c r="E75" t="str">
        <f>IF('TSO500 Booking'!J81="","",'TSO500 Booking'!J81)</f>
        <v/>
      </c>
      <c r="F75" t="str">
        <f>IF($E75="","",'TSO500 Booking'!H81)</f>
        <v/>
      </c>
      <c r="G75" t="str">
        <f>IF($E75="","",'Samples Dilution + Norm'!E64)</f>
        <v/>
      </c>
      <c r="H75" t="str">
        <f>IF($E75="","",'TSO500 worksheet'!$D$126)</f>
        <v/>
      </c>
      <c r="I75" s="52" t="str">
        <f>IF($E75="","",'TSO500 worksheet'!$G$126)</f>
        <v/>
      </c>
      <c r="J75" s="52" t="str">
        <f>IF($E75="","",'TSO500 worksheet'!$I$126)</f>
        <v/>
      </c>
      <c r="K75" t="str">
        <f>IF($E75="","",'TSO500 worksheet'!$D$128)</f>
        <v/>
      </c>
      <c r="L75" s="52" t="str">
        <f>IF($E75="","",'TSO500 worksheet'!$G$126)</f>
        <v/>
      </c>
      <c r="M75" s="52" t="str">
        <f>IF($E75="","",'TSO500 worksheet'!$I$126)</f>
        <v/>
      </c>
      <c r="N75" t="str">
        <f>IF($E75="","",'TSO500 worksheet'!$D$128)</f>
        <v/>
      </c>
      <c r="O75" s="52" t="str">
        <f>IF($E75="","",'TSO500 worksheet'!$G$128)</f>
        <v/>
      </c>
      <c r="P75" s="52" t="str">
        <f>IF($E75="","",'TSO500 worksheet'!$I$128)</f>
        <v/>
      </c>
      <c r="Q75" t="str">
        <f>IF($E75="","",'TSO500 worksheet'!$D$130)</f>
        <v/>
      </c>
      <c r="R75" s="52" t="str">
        <f>IF($E75="","",'TSO500 worksheet'!$G$130)</f>
        <v/>
      </c>
      <c r="S75" s="52" t="str">
        <f>IF($E75="","",'TSO500 worksheet'!$I$130)</f>
        <v/>
      </c>
      <c r="T75" t="str">
        <f>IF($E75="","",'TSO500 worksheet'!$D$132)</f>
        <v/>
      </c>
      <c r="U75" s="52" t="str">
        <f>IF($E75="","",'TSO500 worksheet'!$G$132)</f>
        <v/>
      </c>
      <c r="V75" s="52" t="str">
        <f>IF($E75="","",'TSO500 worksheet'!$I$132)</f>
        <v/>
      </c>
      <c r="W75" t="str">
        <f>IF($E75="","",'TSO500 worksheet'!$D$134)</f>
        <v/>
      </c>
      <c r="X75" s="52" t="str">
        <f>IF($E75="","",'TSO500 worksheet'!$G$134)</f>
        <v/>
      </c>
      <c r="Y75" s="52" t="str">
        <f>IF($E75="","",'TSO500 worksheet'!$I$134)</f>
        <v/>
      </c>
      <c r="Z75" t="str">
        <f>IF($E75="","",'TSO500 worksheet'!$D$136)</f>
        <v/>
      </c>
      <c r="AA75" s="52" t="str">
        <f>IF($E75="","",'TSO500 worksheet'!$G$136)</f>
        <v/>
      </c>
      <c r="AB75" s="52" t="str">
        <f>IF($E75="","",'TSO500 worksheet'!$I$136)</f>
        <v/>
      </c>
      <c r="AC75" t="str">
        <f>IF($E75="","",'TSO500 worksheet'!$D$138)</f>
        <v/>
      </c>
      <c r="AD75" s="52" t="str">
        <f>IF($E75="","",'TSO500 worksheet'!$G$138)</f>
        <v/>
      </c>
      <c r="AE75" s="52" t="str">
        <f>IF($E75="","",'TSO500 worksheet'!$I$138)</f>
        <v/>
      </c>
      <c r="AF75" t="str">
        <f>IF($E75="","",'TSO500 worksheet'!$D$140)</f>
        <v/>
      </c>
      <c r="AG75" s="52" t="str">
        <f>IF($E75="","",'TSO500 worksheet'!$G$140)</f>
        <v/>
      </c>
      <c r="AH75" s="52" t="str">
        <f>IF($E75="","",'TSO500 worksheet'!$I$140)</f>
        <v/>
      </c>
      <c r="AI75" t="str">
        <f>IF($E75="","",'TSO500 worksheet'!$D$142)</f>
        <v/>
      </c>
      <c r="AJ75" s="52" t="str">
        <f>IF($E75="","",'TSO500 worksheet'!$G$142)</f>
        <v/>
      </c>
      <c r="AK75" t="str">
        <f>IF($E75="","",'TSO500 worksheet'!$D$143)</f>
        <v/>
      </c>
      <c r="AL75" s="52" t="str">
        <f>IF($E75="","",'TSO500 worksheet'!$G$143)</f>
        <v/>
      </c>
      <c r="AM75" t="str">
        <f>IF($E75="","",'TSO500 worksheet'!$D$144)</f>
        <v/>
      </c>
      <c r="AN75" s="52" t="str">
        <f>IF($E75="","",'TSO500 worksheet'!$G$144)</f>
        <v/>
      </c>
      <c r="AO75" t="str">
        <f>IF($E75="","",'Samples Dilution + Norm'!J64)</f>
        <v/>
      </c>
      <c r="AP75" t="str">
        <f>IF($E75="","",'Samples Dilution + Norm'!M64)</f>
        <v/>
      </c>
      <c r="AR75" t="str">
        <f>IF($E75="","",'Samples Dilution + Norm'!N64)</f>
        <v/>
      </c>
      <c r="AS75" t="str">
        <f>IF($E75="","",'TSO500 worksheet'!$C$99)</f>
        <v/>
      </c>
      <c r="AT75" t="str">
        <f>IF($E75="","",'TSO500 worksheet'!$C$100)</f>
        <v/>
      </c>
      <c r="AU75" t="str">
        <f>IF($E75="","",'TSO500 worksheet'!$C$101)</f>
        <v/>
      </c>
      <c r="AV75" t="str">
        <f>IF($E75="","",'TSO500 worksheet'!$C$102)</f>
        <v/>
      </c>
    </row>
    <row r="76" spans="1:48" x14ac:dyDescent="0.25">
      <c r="A76" t="str">
        <f>IF($E76="","",'TSO500 Booking'!$C$3)</f>
        <v/>
      </c>
      <c r="B76" s="52" t="str">
        <f>IF($E76="","",'TSO500 Booking'!$C$5)</f>
        <v/>
      </c>
      <c r="C76" t="str">
        <f>IF($E76="","",'TSO500 Booking'!$F$5)</f>
        <v/>
      </c>
      <c r="D76" t="str">
        <f>IF($E76="","",'TSO500 Booking'!E82)</f>
        <v/>
      </c>
      <c r="E76" t="str">
        <f>IF('TSO500 Booking'!J82="","",'TSO500 Booking'!J82)</f>
        <v/>
      </c>
      <c r="F76" t="str">
        <f>IF($E76="","",'TSO500 Booking'!H82)</f>
        <v/>
      </c>
      <c r="G76" t="str">
        <f>IF($E76="","",'Samples Dilution + Norm'!E65)</f>
        <v/>
      </c>
      <c r="H76" t="str">
        <f>IF($E76="","",'TSO500 worksheet'!$D$126)</f>
        <v/>
      </c>
      <c r="I76" s="52" t="str">
        <f>IF($E76="","",'TSO500 worksheet'!$G$126)</f>
        <v/>
      </c>
      <c r="J76" s="52" t="str">
        <f>IF($E76="","",'TSO500 worksheet'!$I$126)</f>
        <v/>
      </c>
      <c r="K76" t="str">
        <f>IF($E76="","",'TSO500 worksheet'!$D$128)</f>
        <v/>
      </c>
      <c r="L76" s="52" t="str">
        <f>IF($E76="","",'TSO500 worksheet'!$G$126)</f>
        <v/>
      </c>
      <c r="M76" s="52" t="str">
        <f>IF($E76="","",'TSO500 worksheet'!$I$126)</f>
        <v/>
      </c>
      <c r="N76" t="str">
        <f>IF($E76="","",'TSO500 worksheet'!$D$128)</f>
        <v/>
      </c>
      <c r="O76" s="52" t="str">
        <f>IF($E76="","",'TSO500 worksheet'!$G$128)</f>
        <v/>
      </c>
      <c r="P76" s="52" t="str">
        <f>IF($E76="","",'TSO500 worksheet'!$I$128)</f>
        <v/>
      </c>
      <c r="Q76" t="str">
        <f>IF($E76="","",'TSO500 worksheet'!$D$130)</f>
        <v/>
      </c>
      <c r="R76" s="52" t="str">
        <f>IF($E76="","",'TSO500 worksheet'!$G$130)</f>
        <v/>
      </c>
      <c r="S76" s="52" t="str">
        <f>IF($E76="","",'TSO500 worksheet'!$I$130)</f>
        <v/>
      </c>
      <c r="T76" t="str">
        <f>IF($E76="","",'TSO500 worksheet'!$D$132)</f>
        <v/>
      </c>
      <c r="U76" s="52" t="str">
        <f>IF($E76="","",'TSO500 worksheet'!$G$132)</f>
        <v/>
      </c>
      <c r="V76" s="52" t="str">
        <f>IF($E76="","",'TSO500 worksheet'!$I$132)</f>
        <v/>
      </c>
      <c r="W76" t="str">
        <f>IF($E76="","",'TSO500 worksheet'!$D$134)</f>
        <v/>
      </c>
      <c r="X76" s="52" t="str">
        <f>IF($E76="","",'TSO500 worksheet'!$G$134)</f>
        <v/>
      </c>
      <c r="Y76" s="52" t="str">
        <f>IF($E76="","",'TSO500 worksheet'!$I$134)</f>
        <v/>
      </c>
      <c r="Z76" t="str">
        <f>IF($E76="","",'TSO500 worksheet'!$D$136)</f>
        <v/>
      </c>
      <c r="AA76" s="52" t="str">
        <f>IF($E76="","",'TSO500 worksheet'!$G$136)</f>
        <v/>
      </c>
      <c r="AB76" s="52" t="str">
        <f>IF($E76="","",'TSO500 worksheet'!$I$136)</f>
        <v/>
      </c>
      <c r="AC76" t="str">
        <f>IF($E76="","",'TSO500 worksheet'!$D$138)</f>
        <v/>
      </c>
      <c r="AD76" s="52" t="str">
        <f>IF($E76="","",'TSO500 worksheet'!$G$138)</f>
        <v/>
      </c>
      <c r="AE76" s="52" t="str">
        <f>IF($E76="","",'TSO500 worksheet'!$I$138)</f>
        <v/>
      </c>
      <c r="AF76" t="str">
        <f>IF($E76="","",'TSO500 worksheet'!$D$140)</f>
        <v/>
      </c>
      <c r="AG76" s="52" t="str">
        <f>IF($E76="","",'TSO500 worksheet'!$G$140)</f>
        <v/>
      </c>
      <c r="AH76" s="52" t="str">
        <f>IF($E76="","",'TSO500 worksheet'!$I$140)</f>
        <v/>
      </c>
      <c r="AI76" t="str">
        <f>IF($E76="","",'TSO500 worksheet'!$D$142)</f>
        <v/>
      </c>
      <c r="AJ76" s="52" t="str">
        <f>IF($E76="","",'TSO500 worksheet'!$G$142)</f>
        <v/>
      </c>
      <c r="AK76" t="str">
        <f>IF($E76="","",'TSO500 worksheet'!$D$143)</f>
        <v/>
      </c>
      <c r="AL76" s="52" t="str">
        <f>IF($E76="","",'TSO500 worksheet'!$G$143)</f>
        <v/>
      </c>
      <c r="AM76" t="str">
        <f>IF($E76="","",'TSO500 worksheet'!$D$144)</f>
        <v/>
      </c>
      <c r="AN76" s="52" t="str">
        <f>IF($E76="","",'TSO500 worksheet'!$G$144)</f>
        <v/>
      </c>
      <c r="AO76" t="str">
        <f>IF($E76="","",'Samples Dilution + Norm'!J65)</f>
        <v/>
      </c>
      <c r="AP76" t="str">
        <f>IF($E76="","",'Samples Dilution + Norm'!M65)</f>
        <v/>
      </c>
      <c r="AR76" t="str">
        <f>IF($E76="","",'Samples Dilution + Norm'!N65)</f>
        <v/>
      </c>
      <c r="AS76" t="str">
        <f>IF($E76="","",'TSO500 worksheet'!$C$99)</f>
        <v/>
      </c>
      <c r="AT76" t="str">
        <f>IF($E76="","",'TSO500 worksheet'!$C$100)</f>
        <v/>
      </c>
      <c r="AU76" t="str">
        <f>IF($E76="","",'TSO500 worksheet'!$C$101)</f>
        <v/>
      </c>
      <c r="AV76" t="str">
        <f>IF($E76="","",'TSO500 worksheet'!$C$102)</f>
        <v/>
      </c>
    </row>
    <row r="77" spans="1:48" x14ac:dyDescent="0.25">
      <c r="A77" t="str">
        <f>IF($E77="","",'TSO500 Booking'!$C$3)</f>
        <v/>
      </c>
      <c r="B77" s="52" t="str">
        <f>IF($E77="","",'TSO500 Booking'!$C$5)</f>
        <v/>
      </c>
      <c r="C77" t="str">
        <f>IF($E77="","",'TSO500 Booking'!$F$5)</f>
        <v/>
      </c>
      <c r="D77" t="str">
        <f>IF($E77="","",'TSO500 Booking'!E83)</f>
        <v/>
      </c>
      <c r="E77" t="str">
        <f>IF('TSO500 Booking'!J83="","",'TSO500 Booking'!J83)</f>
        <v/>
      </c>
      <c r="F77" t="str">
        <f>IF($E77="","",'TSO500 Booking'!H83)</f>
        <v/>
      </c>
      <c r="G77" t="str">
        <f>IF($E77="","",'Samples Dilution + Norm'!E66)</f>
        <v/>
      </c>
      <c r="H77" t="str">
        <f>IF($E77="","",'TSO500 worksheet'!$D$126)</f>
        <v/>
      </c>
      <c r="I77" s="52" t="str">
        <f>IF($E77="","",'TSO500 worksheet'!$G$126)</f>
        <v/>
      </c>
      <c r="J77" s="52" t="str">
        <f>IF($E77="","",'TSO500 worksheet'!$I$126)</f>
        <v/>
      </c>
      <c r="K77" t="str">
        <f>IF($E77="","",'TSO500 worksheet'!$D$128)</f>
        <v/>
      </c>
      <c r="L77" s="52" t="str">
        <f>IF($E77="","",'TSO500 worksheet'!$G$126)</f>
        <v/>
      </c>
      <c r="M77" s="52" t="str">
        <f>IF($E77="","",'TSO500 worksheet'!$I$126)</f>
        <v/>
      </c>
      <c r="N77" t="str">
        <f>IF($E77="","",'TSO500 worksheet'!$D$128)</f>
        <v/>
      </c>
      <c r="O77" s="52" t="str">
        <f>IF($E77="","",'TSO500 worksheet'!$G$128)</f>
        <v/>
      </c>
      <c r="P77" s="52" t="str">
        <f>IF($E77="","",'TSO500 worksheet'!$I$128)</f>
        <v/>
      </c>
      <c r="Q77" t="str">
        <f>IF($E77="","",'TSO500 worksheet'!$D$130)</f>
        <v/>
      </c>
      <c r="R77" s="52" t="str">
        <f>IF($E77="","",'TSO500 worksheet'!$G$130)</f>
        <v/>
      </c>
      <c r="S77" s="52" t="str">
        <f>IF($E77="","",'TSO500 worksheet'!$I$130)</f>
        <v/>
      </c>
      <c r="T77" t="str">
        <f>IF($E77="","",'TSO500 worksheet'!$D$132)</f>
        <v/>
      </c>
      <c r="U77" s="52" t="str">
        <f>IF($E77="","",'TSO500 worksheet'!$G$132)</f>
        <v/>
      </c>
      <c r="V77" s="52" t="str">
        <f>IF($E77="","",'TSO500 worksheet'!$I$132)</f>
        <v/>
      </c>
      <c r="W77" t="str">
        <f>IF($E77="","",'TSO500 worksheet'!$D$134)</f>
        <v/>
      </c>
      <c r="X77" s="52" t="str">
        <f>IF($E77="","",'TSO500 worksheet'!$G$134)</f>
        <v/>
      </c>
      <c r="Y77" s="52" t="str">
        <f>IF($E77="","",'TSO500 worksheet'!$I$134)</f>
        <v/>
      </c>
      <c r="Z77" t="str">
        <f>IF($E77="","",'TSO500 worksheet'!$D$136)</f>
        <v/>
      </c>
      <c r="AA77" s="52" t="str">
        <f>IF($E77="","",'TSO500 worksheet'!$G$136)</f>
        <v/>
      </c>
      <c r="AB77" s="52" t="str">
        <f>IF($E77="","",'TSO500 worksheet'!$I$136)</f>
        <v/>
      </c>
      <c r="AC77" t="str">
        <f>IF($E77="","",'TSO500 worksheet'!$D$138)</f>
        <v/>
      </c>
      <c r="AD77" s="52" t="str">
        <f>IF($E77="","",'TSO500 worksheet'!$G$138)</f>
        <v/>
      </c>
      <c r="AE77" s="52" t="str">
        <f>IF($E77="","",'TSO500 worksheet'!$I$138)</f>
        <v/>
      </c>
      <c r="AF77" t="str">
        <f>IF($E77="","",'TSO500 worksheet'!$D$140)</f>
        <v/>
      </c>
      <c r="AG77" s="52" t="str">
        <f>IF($E77="","",'TSO500 worksheet'!$G$140)</f>
        <v/>
      </c>
      <c r="AH77" s="52" t="str">
        <f>IF($E77="","",'TSO500 worksheet'!$I$140)</f>
        <v/>
      </c>
      <c r="AI77" t="str">
        <f>IF($E77="","",'TSO500 worksheet'!$D$142)</f>
        <v/>
      </c>
      <c r="AJ77" s="52" t="str">
        <f>IF($E77="","",'TSO500 worksheet'!$G$142)</f>
        <v/>
      </c>
      <c r="AK77" t="str">
        <f>IF($E77="","",'TSO500 worksheet'!$D$143)</f>
        <v/>
      </c>
      <c r="AL77" s="52" t="str">
        <f>IF($E77="","",'TSO500 worksheet'!$G$143)</f>
        <v/>
      </c>
      <c r="AM77" t="str">
        <f>IF($E77="","",'TSO500 worksheet'!$D$144)</f>
        <v/>
      </c>
      <c r="AN77" s="52" t="str">
        <f>IF($E77="","",'TSO500 worksheet'!$G$144)</f>
        <v/>
      </c>
      <c r="AO77" t="str">
        <f>IF($E77="","",'Samples Dilution + Norm'!J66)</f>
        <v/>
      </c>
      <c r="AP77" t="str">
        <f>IF($E77="","",'Samples Dilution + Norm'!M66)</f>
        <v/>
      </c>
      <c r="AR77" t="str">
        <f>IF($E77="","",'Samples Dilution + Norm'!N66)</f>
        <v/>
      </c>
      <c r="AS77" t="str">
        <f>IF($E77="","",'TSO500 worksheet'!$C$99)</f>
        <v/>
      </c>
      <c r="AT77" t="str">
        <f>IF($E77="","",'TSO500 worksheet'!$C$100)</f>
        <v/>
      </c>
      <c r="AU77" t="str">
        <f>IF($E77="","",'TSO500 worksheet'!$C$101)</f>
        <v/>
      </c>
      <c r="AV77" t="str">
        <f>IF($E77="","",'TSO500 worksheet'!$C$102)</f>
        <v/>
      </c>
    </row>
    <row r="78" spans="1:48" x14ac:dyDescent="0.25">
      <c r="A78" t="str">
        <f>IF($E78="","",'TSO500 Booking'!$C$3)</f>
        <v/>
      </c>
      <c r="B78" s="52" t="str">
        <f>IF($E78="","",'TSO500 Booking'!$C$5)</f>
        <v/>
      </c>
      <c r="C78" t="str">
        <f>IF($E78="","",'TSO500 Booking'!$F$5)</f>
        <v/>
      </c>
      <c r="D78" t="str">
        <f>IF($E78="","",'TSO500 Booking'!E84)</f>
        <v/>
      </c>
      <c r="E78" t="str">
        <f>IF('TSO500 Booking'!J84="","",'TSO500 Booking'!J84)</f>
        <v/>
      </c>
      <c r="F78" t="str">
        <f>IF($E78="","",'TSO500 Booking'!H84)</f>
        <v/>
      </c>
      <c r="G78" t="str">
        <f>IF($E78="","",'Samples Dilution + Norm'!E67)</f>
        <v/>
      </c>
      <c r="H78" t="str">
        <f>IF($E78="","",'TSO500 worksheet'!$D$126)</f>
        <v/>
      </c>
      <c r="I78" s="52" t="str">
        <f>IF($E78="","",'TSO500 worksheet'!$G$126)</f>
        <v/>
      </c>
      <c r="J78" s="52" t="str">
        <f>IF($E78="","",'TSO500 worksheet'!$I$126)</f>
        <v/>
      </c>
      <c r="K78" t="str">
        <f>IF($E78="","",'TSO500 worksheet'!$D$128)</f>
        <v/>
      </c>
      <c r="L78" s="52" t="str">
        <f>IF($E78="","",'TSO500 worksheet'!$G$126)</f>
        <v/>
      </c>
      <c r="M78" s="52" t="str">
        <f>IF($E78="","",'TSO500 worksheet'!$I$126)</f>
        <v/>
      </c>
      <c r="N78" t="str">
        <f>IF($E78="","",'TSO500 worksheet'!$D$128)</f>
        <v/>
      </c>
      <c r="O78" s="52" t="str">
        <f>IF($E78="","",'TSO500 worksheet'!$G$128)</f>
        <v/>
      </c>
      <c r="P78" s="52" t="str">
        <f>IF($E78="","",'TSO500 worksheet'!$I$128)</f>
        <v/>
      </c>
      <c r="Q78" t="str">
        <f>IF($E78="","",'TSO500 worksheet'!$D$130)</f>
        <v/>
      </c>
      <c r="R78" s="52" t="str">
        <f>IF($E78="","",'TSO500 worksheet'!$G$130)</f>
        <v/>
      </c>
      <c r="S78" s="52" t="str">
        <f>IF($E78="","",'TSO500 worksheet'!$I$130)</f>
        <v/>
      </c>
      <c r="T78" t="str">
        <f>IF($E78="","",'TSO500 worksheet'!$D$132)</f>
        <v/>
      </c>
      <c r="U78" s="52" t="str">
        <f>IF($E78="","",'TSO500 worksheet'!$G$132)</f>
        <v/>
      </c>
      <c r="V78" s="52" t="str">
        <f>IF($E78="","",'TSO500 worksheet'!$I$132)</f>
        <v/>
      </c>
      <c r="W78" t="str">
        <f>IF($E78="","",'TSO500 worksheet'!$D$134)</f>
        <v/>
      </c>
      <c r="X78" s="52" t="str">
        <f>IF($E78="","",'TSO500 worksheet'!$G$134)</f>
        <v/>
      </c>
      <c r="Y78" s="52" t="str">
        <f>IF($E78="","",'TSO500 worksheet'!$I$134)</f>
        <v/>
      </c>
      <c r="Z78" t="str">
        <f>IF($E78="","",'TSO500 worksheet'!$D$136)</f>
        <v/>
      </c>
      <c r="AA78" s="52" t="str">
        <f>IF($E78="","",'TSO500 worksheet'!$G$136)</f>
        <v/>
      </c>
      <c r="AB78" s="52" t="str">
        <f>IF($E78="","",'TSO500 worksheet'!$I$136)</f>
        <v/>
      </c>
      <c r="AC78" t="str">
        <f>IF($E78="","",'TSO500 worksheet'!$D$138)</f>
        <v/>
      </c>
      <c r="AD78" s="52" t="str">
        <f>IF($E78="","",'TSO500 worksheet'!$G$138)</f>
        <v/>
      </c>
      <c r="AE78" s="52" t="str">
        <f>IF($E78="","",'TSO500 worksheet'!$I$138)</f>
        <v/>
      </c>
      <c r="AF78" t="str">
        <f>IF($E78="","",'TSO500 worksheet'!$D$140)</f>
        <v/>
      </c>
      <c r="AG78" s="52" t="str">
        <f>IF($E78="","",'TSO500 worksheet'!$G$140)</f>
        <v/>
      </c>
      <c r="AH78" s="52" t="str">
        <f>IF($E78="","",'TSO500 worksheet'!$I$140)</f>
        <v/>
      </c>
      <c r="AI78" t="str">
        <f>IF($E78="","",'TSO500 worksheet'!$D$142)</f>
        <v/>
      </c>
      <c r="AJ78" s="52" t="str">
        <f>IF($E78="","",'TSO500 worksheet'!$G$142)</f>
        <v/>
      </c>
      <c r="AK78" t="str">
        <f>IF($E78="","",'TSO500 worksheet'!$D$143)</f>
        <v/>
      </c>
      <c r="AL78" s="52" t="str">
        <f>IF($E78="","",'TSO500 worksheet'!$G$143)</f>
        <v/>
      </c>
      <c r="AM78" t="str">
        <f>IF($E78="","",'TSO500 worksheet'!$D$144)</f>
        <v/>
      </c>
      <c r="AN78" s="52" t="str">
        <f>IF($E78="","",'TSO500 worksheet'!$G$144)</f>
        <v/>
      </c>
      <c r="AO78" t="str">
        <f>IF($E78="","",'Samples Dilution + Norm'!J67)</f>
        <v/>
      </c>
      <c r="AP78" t="str">
        <f>IF($E78="","",'Samples Dilution + Norm'!M67)</f>
        <v/>
      </c>
      <c r="AR78" t="str">
        <f>IF($E78="","",'Samples Dilution + Norm'!N67)</f>
        <v/>
      </c>
      <c r="AS78" t="str">
        <f>IF($E78="","",'TSO500 worksheet'!$C$99)</f>
        <v/>
      </c>
      <c r="AT78" t="str">
        <f>IF($E78="","",'TSO500 worksheet'!$C$100)</f>
        <v/>
      </c>
      <c r="AU78" t="str">
        <f>IF($E78="","",'TSO500 worksheet'!$C$101)</f>
        <v/>
      </c>
      <c r="AV78" t="str">
        <f>IF($E78="","",'TSO500 worksheet'!$C$102)</f>
        <v/>
      </c>
    </row>
    <row r="79" spans="1:48" x14ac:dyDescent="0.25">
      <c r="A79" t="str">
        <f>IF($E79="","",'TSO500 Booking'!$C$3)</f>
        <v/>
      </c>
      <c r="B79" s="52" t="str">
        <f>IF($E79="","",'TSO500 Booking'!$C$5)</f>
        <v/>
      </c>
      <c r="C79" t="str">
        <f>IF($E79="","",'TSO500 Booking'!$F$5)</f>
        <v/>
      </c>
      <c r="D79" t="str">
        <f>IF($E79="","",'TSO500 Booking'!E85)</f>
        <v/>
      </c>
      <c r="E79" t="str">
        <f>IF('TSO500 Booking'!J85="","",'TSO500 Booking'!J85)</f>
        <v/>
      </c>
      <c r="F79" t="str">
        <f>IF($E79="","",'TSO500 Booking'!H85)</f>
        <v/>
      </c>
      <c r="G79" t="str">
        <f>IF($E79="","",'Samples Dilution + Norm'!E68)</f>
        <v/>
      </c>
      <c r="H79" t="str">
        <f>IF($E79="","",'TSO500 worksheet'!$D$126)</f>
        <v/>
      </c>
      <c r="I79" s="52" t="str">
        <f>IF($E79="","",'TSO500 worksheet'!$G$126)</f>
        <v/>
      </c>
      <c r="J79" s="52" t="str">
        <f>IF($E79="","",'TSO500 worksheet'!$I$126)</f>
        <v/>
      </c>
      <c r="K79" t="str">
        <f>IF($E79="","",'TSO500 worksheet'!$D$128)</f>
        <v/>
      </c>
      <c r="L79" s="52" t="str">
        <f>IF($E79="","",'TSO500 worksheet'!$G$126)</f>
        <v/>
      </c>
      <c r="M79" s="52" t="str">
        <f>IF($E79="","",'TSO500 worksheet'!$I$126)</f>
        <v/>
      </c>
      <c r="N79" t="str">
        <f>IF($E79="","",'TSO500 worksheet'!$D$128)</f>
        <v/>
      </c>
      <c r="O79" s="52" t="str">
        <f>IF($E79="","",'TSO500 worksheet'!$G$128)</f>
        <v/>
      </c>
      <c r="P79" s="52" t="str">
        <f>IF($E79="","",'TSO500 worksheet'!$I$128)</f>
        <v/>
      </c>
      <c r="Q79" t="str">
        <f>IF($E79="","",'TSO500 worksheet'!$D$130)</f>
        <v/>
      </c>
      <c r="R79" s="52" t="str">
        <f>IF($E79="","",'TSO500 worksheet'!$G$130)</f>
        <v/>
      </c>
      <c r="S79" s="52" t="str">
        <f>IF($E79="","",'TSO500 worksheet'!$I$130)</f>
        <v/>
      </c>
      <c r="T79" t="str">
        <f>IF($E79="","",'TSO500 worksheet'!$D$132)</f>
        <v/>
      </c>
      <c r="U79" s="52" t="str">
        <f>IF($E79="","",'TSO500 worksheet'!$G$132)</f>
        <v/>
      </c>
      <c r="V79" s="52" t="str">
        <f>IF($E79="","",'TSO500 worksheet'!$I$132)</f>
        <v/>
      </c>
      <c r="W79" t="str">
        <f>IF($E79="","",'TSO500 worksheet'!$D$134)</f>
        <v/>
      </c>
      <c r="X79" s="52" t="str">
        <f>IF($E79="","",'TSO500 worksheet'!$G$134)</f>
        <v/>
      </c>
      <c r="Y79" s="52" t="str">
        <f>IF($E79="","",'TSO500 worksheet'!$I$134)</f>
        <v/>
      </c>
      <c r="Z79" t="str">
        <f>IF($E79="","",'TSO500 worksheet'!$D$136)</f>
        <v/>
      </c>
      <c r="AA79" s="52" t="str">
        <f>IF($E79="","",'TSO500 worksheet'!$G$136)</f>
        <v/>
      </c>
      <c r="AB79" s="52" t="str">
        <f>IF($E79="","",'TSO500 worksheet'!$I$136)</f>
        <v/>
      </c>
      <c r="AC79" t="str">
        <f>IF($E79="","",'TSO500 worksheet'!$D$138)</f>
        <v/>
      </c>
      <c r="AD79" s="52" t="str">
        <f>IF($E79="","",'TSO500 worksheet'!$G$138)</f>
        <v/>
      </c>
      <c r="AE79" s="52" t="str">
        <f>IF($E79="","",'TSO500 worksheet'!$I$138)</f>
        <v/>
      </c>
      <c r="AF79" t="str">
        <f>IF($E79="","",'TSO500 worksheet'!$D$140)</f>
        <v/>
      </c>
      <c r="AG79" s="52" t="str">
        <f>IF($E79="","",'TSO500 worksheet'!$G$140)</f>
        <v/>
      </c>
      <c r="AH79" s="52" t="str">
        <f>IF($E79="","",'TSO500 worksheet'!$I$140)</f>
        <v/>
      </c>
      <c r="AI79" t="str">
        <f>IF($E79="","",'TSO500 worksheet'!$D$142)</f>
        <v/>
      </c>
      <c r="AJ79" s="52" t="str">
        <f>IF($E79="","",'TSO500 worksheet'!$G$142)</f>
        <v/>
      </c>
      <c r="AK79" t="str">
        <f>IF($E79="","",'TSO500 worksheet'!$D$143)</f>
        <v/>
      </c>
      <c r="AL79" s="52" t="str">
        <f>IF($E79="","",'TSO500 worksheet'!$G$143)</f>
        <v/>
      </c>
      <c r="AM79" t="str">
        <f>IF($E79="","",'TSO500 worksheet'!$D$144)</f>
        <v/>
      </c>
      <c r="AN79" s="52" t="str">
        <f>IF($E79="","",'TSO500 worksheet'!$G$144)</f>
        <v/>
      </c>
      <c r="AO79" t="str">
        <f>IF($E79="","",'Samples Dilution + Norm'!J68)</f>
        <v/>
      </c>
      <c r="AP79" t="str">
        <f>IF($E79="","",'Samples Dilution + Norm'!M68)</f>
        <v/>
      </c>
      <c r="AR79" t="str">
        <f>IF($E79="","",'Samples Dilution + Norm'!N68)</f>
        <v/>
      </c>
      <c r="AS79" t="str">
        <f>IF($E79="","",'TSO500 worksheet'!$C$99)</f>
        <v/>
      </c>
      <c r="AT79" t="str">
        <f>IF($E79="","",'TSO500 worksheet'!$C$100)</f>
        <v/>
      </c>
      <c r="AU79" t="str">
        <f>IF($E79="","",'TSO500 worksheet'!$C$101)</f>
        <v/>
      </c>
      <c r="AV79" t="str">
        <f>IF($E79="","",'TSO500 worksheet'!$C$102)</f>
        <v/>
      </c>
    </row>
    <row r="80" spans="1:48" x14ac:dyDescent="0.25">
      <c r="A80" t="str">
        <f>IF($E80="","",'TSO500 Booking'!$C$3)</f>
        <v/>
      </c>
      <c r="B80" s="52" t="str">
        <f>IF($E80="","",'TSO500 Booking'!$C$5)</f>
        <v/>
      </c>
      <c r="C80" t="str">
        <f>IF($E80="","",'TSO500 Booking'!$F$5)</f>
        <v/>
      </c>
      <c r="D80" t="str">
        <f>IF($E80="","",'TSO500 Booking'!E86)</f>
        <v/>
      </c>
      <c r="E80" t="str">
        <f>IF('TSO500 Booking'!J86="","",'TSO500 Booking'!J86)</f>
        <v/>
      </c>
      <c r="F80" t="str">
        <f>IF($E80="","",'TSO500 Booking'!H86)</f>
        <v/>
      </c>
      <c r="G80" t="str">
        <f>IF($E80="","",'Samples Dilution + Norm'!E69)</f>
        <v/>
      </c>
      <c r="H80" t="str">
        <f>IF($E80="","",'TSO500 worksheet'!$D$126)</f>
        <v/>
      </c>
      <c r="I80" s="52" t="str">
        <f>IF($E80="","",'TSO500 worksheet'!$G$126)</f>
        <v/>
      </c>
      <c r="J80" s="52" t="str">
        <f>IF($E80="","",'TSO500 worksheet'!$I$126)</f>
        <v/>
      </c>
      <c r="K80" t="str">
        <f>IF($E80="","",'TSO500 worksheet'!$D$128)</f>
        <v/>
      </c>
      <c r="L80" s="52" t="str">
        <f>IF($E80="","",'TSO500 worksheet'!$G$126)</f>
        <v/>
      </c>
      <c r="M80" s="52" t="str">
        <f>IF($E80="","",'TSO500 worksheet'!$I$126)</f>
        <v/>
      </c>
      <c r="N80" t="str">
        <f>IF($E80="","",'TSO500 worksheet'!$D$128)</f>
        <v/>
      </c>
      <c r="O80" s="52" t="str">
        <f>IF($E80="","",'TSO500 worksheet'!$G$128)</f>
        <v/>
      </c>
      <c r="P80" s="52" t="str">
        <f>IF($E80="","",'TSO500 worksheet'!$I$128)</f>
        <v/>
      </c>
      <c r="Q80" t="str">
        <f>IF($E80="","",'TSO500 worksheet'!$D$130)</f>
        <v/>
      </c>
      <c r="R80" s="52" t="str">
        <f>IF($E80="","",'TSO500 worksheet'!$G$130)</f>
        <v/>
      </c>
      <c r="S80" s="52" t="str">
        <f>IF($E80="","",'TSO500 worksheet'!$I$130)</f>
        <v/>
      </c>
      <c r="T80" t="str">
        <f>IF($E80="","",'TSO500 worksheet'!$D$132)</f>
        <v/>
      </c>
      <c r="U80" s="52" t="str">
        <f>IF($E80="","",'TSO500 worksheet'!$G$132)</f>
        <v/>
      </c>
      <c r="V80" s="52" t="str">
        <f>IF($E80="","",'TSO500 worksheet'!$I$132)</f>
        <v/>
      </c>
      <c r="W80" t="str">
        <f>IF($E80="","",'TSO500 worksheet'!$D$134)</f>
        <v/>
      </c>
      <c r="X80" s="52" t="str">
        <f>IF($E80="","",'TSO500 worksheet'!$G$134)</f>
        <v/>
      </c>
      <c r="Y80" s="52" t="str">
        <f>IF($E80="","",'TSO500 worksheet'!$I$134)</f>
        <v/>
      </c>
      <c r="Z80" t="str">
        <f>IF($E80="","",'TSO500 worksheet'!$D$136)</f>
        <v/>
      </c>
      <c r="AA80" s="52" t="str">
        <f>IF($E80="","",'TSO500 worksheet'!$G$136)</f>
        <v/>
      </c>
      <c r="AB80" s="52" t="str">
        <f>IF($E80="","",'TSO500 worksheet'!$I$136)</f>
        <v/>
      </c>
      <c r="AC80" t="str">
        <f>IF($E80="","",'TSO500 worksheet'!$D$138)</f>
        <v/>
      </c>
      <c r="AD80" s="52" t="str">
        <f>IF($E80="","",'TSO500 worksheet'!$G$138)</f>
        <v/>
      </c>
      <c r="AE80" s="52" t="str">
        <f>IF($E80="","",'TSO500 worksheet'!$I$138)</f>
        <v/>
      </c>
      <c r="AF80" t="str">
        <f>IF($E80="","",'TSO500 worksheet'!$D$140)</f>
        <v/>
      </c>
      <c r="AG80" s="52" t="str">
        <f>IF($E80="","",'TSO500 worksheet'!$G$140)</f>
        <v/>
      </c>
      <c r="AH80" s="52" t="str">
        <f>IF($E80="","",'TSO500 worksheet'!$I$140)</f>
        <v/>
      </c>
      <c r="AI80" t="str">
        <f>IF($E80="","",'TSO500 worksheet'!$D$142)</f>
        <v/>
      </c>
      <c r="AJ80" s="52" t="str">
        <f>IF($E80="","",'TSO500 worksheet'!$G$142)</f>
        <v/>
      </c>
      <c r="AK80" t="str">
        <f>IF($E80="","",'TSO500 worksheet'!$D$143)</f>
        <v/>
      </c>
      <c r="AL80" s="52" t="str">
        <f>IF($E80="","",'TSO500 worksheet'!$G$143)</f>
        <v/>
      </c>
      <c r="AM80" t="str">
        <f>IF($E80="","",'TSO500 worksheet'!$D$144)</f>
        <v/>
      </c>
      <c r="AN80" s="52" t="str">
        <f>IF($E80="","",'TSO500 worksheet'!$G$144)</f>
        <v/>
      </c>
      <c r="AO80" t="str">
        <f>IF($E80="","",'Samples Dilution + Norm'!J69)</f>
        <v/>
      </c>
      <c r="AP80" t="str">
        <f>IF($E80="","",'Samples Dilution + Norm'!M69)</f>
        <v/>
      </c>
      <c r="AR80" t="str">
        <f>IF($E80="","",'Samples Dilution + Norm'!N69)</f>
        <v/>
      </c>
      <c r="AS80" t="str">
        <f>IF($E80="","",'TSO500 worksheet'!$C$99)</f>
        <v/>
      </c>
      <c r="AT80" t="str">
        <f>IF($E80="","",'TSO500 worksheet'!$C$100)</f>
        <v/>
      </c>
      <c r="AU80" t="str">
        <f>IF($E80="","",'TSO500 worksheet'!$C$101)</f>
        <v/>
      </c>
      <c r="AV80" t="str">
        <f>IF($E80="","",'TSO500 worksheet'!$C$102)</f>
        <v/>
      </c>
    </row>
    <row r="81" spans="1:48" x14ac:dyDescent="0.25">
      <c r="A81" t="str">
        <f>IF($E81="","",'TSO500 Booking'!$C$3)</f>
        <v/>
      </c>
      <c r="B81" s="52" t="str">
        <f>IF($E81="","",'TSO500 Booking'!$C$5)</f>
        <v/>
      </c>
      <c r="C81" t="str">
        <f>IF($E81="","",'TSO500 Booking'!$F$5)</f>
        <v/>
      </c>
      <c r="D81" t="str">
        <f>IF($E81="","",'TSO500 Booking'!E87)</f>
        <v/>
      </c>
      <c r="E81" t="str">
        <f>IF('TSO500 Booking'!J87="","",'TSO500 Booking'!J87)</f>
        <v/>
      </c>
      <c r="F81" t="str">
        <f>IF($E81="","",'TSO500 Booking'!H87)</f>
        <v/>
      </c>
      <c r="G81" t="str">
        <f>IF($E81="","",'Samples Dilution + Norm'!E70)</f>
        <v/>
      </c>
      <c r="H81" t="str">
        <f>IF($E81="","",'TSO500 worksheet'!$D$126)</f>
        <v/>
      </c>
      <c r="I81" s="52" t="str">
        <f>IF($E81="","",'TSO500 worksheet'!$G$126)</f>
        <v/>
      </c>
      <c r="J81" s="52" t="str">
        <f>IF($E81="","",'TSO500 worksheet'!$I$126)</f>
        <v/>
      </c>
      <c r="K81" t="str">
        <f>IF($E81="","",'TSO500 worksheet'!$D$128)</f>
        <v/>
      </c>
      <c r="L81" s="52" t="str">
        <f>IF($E81="","",'TSO500 worksheet'!$G$126)</f>
        <v/>
      </c>
      <c r="M81" s="52" t="str">
        <f>IF($E81="","",'TSO500 worksheet'!$I$126)</f>
        <v/>
      </c>
      <c r="N81" t="str">
        <f>IF($E81="","",'TSO500 worksheet'!$D$128)</f>
        <v/>
      </c>
      <c r="O81" s="52" t="str">
        <f>IF($E81="","",'TSO500 worksheet'!$G$128)</f>
        <v/>
      </c>
      <c r="P81" s="52" t="str">
        <f>IF($E81="","",'TSO500 worksheet'!$I$128)</f>
        <v/>
      </c>
      <c r="Q81" t="str">
        <f>IF($E81="","",'TSO500 worksheet'!$D$130)</f>
        <v/>
      </c>
      <c r="R81" s="52" t="str">
        <f>IF($E81="","",'TSO500 worksheet'!$G$130)</f>
        <v/>
      </c>
      <c r="S81" s="52" t="str">
        <f>IF($E81="","",'TSO500 worksheet'!$I$130)</f>
        <v/>
      </c>
      <c r="T81" t="str">
        <f>IF($E81="","",'TSO500 worksheet'!$D$132)</f>
        <v/>
      </c>
      <c r="U81" s="52" t="str">
        <f>IF($E81="","",'TSO500 worksheet'!$G$132)</f>
        <v/>
      </c>
      <c r="V81" s="52" t="str">
        <f>IF($E81="","",'TSO500 worksheet'!$I$132)</f>
        <v/>
      </c>
      <c r="W81" t="str">
        <f>IF($E81="","",'TSO500 worksheet'!$D$134)</f>
        <v/>
      </c>
      <c r="X81" s="52" t="str">
        <f>IF($E81="","",'TSO500 worksheet'!$G$134)</f>
        <v/>
      </c>
      <c r="Y81" s="52" t="str">
        <f>IF($E81="","",'TSO500 worksheet'!$I$134)</f>
        <v/>
      </c>
      <c r="Z81" t="str">
        <f>IF($E81="","",'TSO500 worksheet'!$D$136)</f>
        <v/>
      </c>
      <c r="AA81" s="52" t="str">
        <f>IF($E81="","",'TSO500 worksheet'!$G$136)</f>
        <v/>
      </c>
      <c r="AB81" s="52" t="str">
        <f>IF($E81="","",'TSO500 worksheet'!$I$136)</f>
        <v/>
      </c>
      <c r="AC81" t="str">
        <f>IF($E81="","",'TSO500 worksheet'!$D$138)</f>
        <v/>
      </c>
      <c r="AD81" s="52" t="str">
        <f>IF($E81="","",'TSO500 worksheet'!$G$138)</f>
        <v/>
      </c>
      <c r="AE81" s="52" t="str">
        <f>IF($E81="","",'TSO500 worksheet'!$I$138)</f>
        <v/>
      </c>
      <c r="AF81" t="str">
        <f>IF($E81="","",'TSO500 worksheet'!$D$140)</f>
        <v/>
      </c>
      <c r="AG81" s="52" t="str">
        <f>IF($E81="","",'TSO500 worksheet'!$G$140)</f>
        <v/>
      </c>
      <c r="AH81" s="52" t="str">
        <f>IF($E81="","",'TSO500 worksheet'!$I$140)</f>
        <v/>
      </c>
      <c r="AI81" t="str">
        <f>IF($E81="","",'TSO500 worksheet'!$D$142)</f>
        <v/>
      </c>
      <c r="AJ81" s="52" t="str">
        <f>IF($E81="","",'TSO500 worksheet'!$G$142)</f>
        <v/>
      </c>
      <c r="AK81" t="str">
        <f>IF($E81="","",'TSO500 worksheet'!$D$143)</f>
        <v/>
      </c>
      <c r="AL81" s="52" t="str">
        <f>IF($E81="","",'TSO500 worksheet'!$G$143)</f>
        <v/>
      </c>
      <c r="AM81" t="str">
        <f>IF($E81="","",'TSO500 worksheet'!$D$144)</f>
        <v/>
      </c>
      <c r="AN81" s="52" t="str">
        <f>IF($E81="","",'TSO500 worksheet'!$G$144)</f>
        <v/>
      </c>
      <c r="AO81" t="str">
        <f>IF($E81="","",'Samples Dilution + Norm'!J70)</f>
        <v/>
      </c>
      <c r="AP81" t="str">
        <f>IF($E81="","",'Samples Dilution + Norm'!M70)</f>
        <v/>
      </c>
      <c r="AR81" t="str">
        <f>IF($E81="","",'Samples Dilution + Norm'!N70)</f>
        <v/>
      </c>
      <c r="AS81" t="str">
        <f>IF($E81="","",'TSO500 worksheet'!$C$99)</f>
        <v/>
      </c>
      <c r="AT81" t="str">
        <f>IF($E81="","",'TSO500 worksheet'!$C$100)</f>
        <v/>
      </c>
      <c r="AU81" t="str">
        <f>IF($E81="","",'TSO500 worksheet'!$C$101)</f>
        <v/>
      </c>
      <c r="AV81" t="str">
        <f>IF($E81="","",'TSO500 worksheet'!$C$102)</f>
        <v/>
      </c>
    </row>
    <row r="82" spans="1:48" x14ac:dyDescent="0.25">
      <c r="A82" t="str">
        <f>IF($E82="","",'TSO500 Booking'!$C$3)</f>
        <v/>
      </c>
      <c r="B82" s="52" t="str">
        <f>IF($E82="","",'TSO500 Booking'!$C$5)</f>
        <v/>
      </c>
      <c r="C82" t="str">
        <f>IF($E82="","",'TSO500 Booking'!$F$5)</f>
        <v/>
      </c>
      <c r="D82" t="str">
        <f>IF($E82="","",'TSO500 Booking'!E88)</f>
        <v/>
      </c>
      <c r="E82" t="str">
        <f>IF('TSO500 Booking'!J88="","",'TSO500 Booking'!J88)</f>
        <v/>
      </c>
      <c r="F82" t="str">
        <f>IF($E82="","",'TSO500 Booking'!H88)</f>
        <v/>
      </c>
      <c r="G82" t="str">
        <f>IF($E82="","",'Samples Dilution + Norm'!E71)</f>
        <v/>
      </c>
      <c r="H82" t="str">
        <f>IF($E82="","",'TSO500 worksheet'!$D$126)</f>
        <v/>
      </c>
      <c r="I82" s="52" t="str">
        <f>IF($E82="","",'TSO500 worksheet'!$G$126)</f>
        <v/>
      </c>
      <c r="J82" s="52" t="str">
        <f>IF($E82="","",'TSO500 worksheet'!$I$126)</f>
        <v/>
      </c>
      <c r="K82" t="str">
        <f>IF($E82="","",'TSO500 worksheet'!$D$128)</f>
        <v/>
      </c>
      <c r="L82" s="52" t="str">
        <f>IF($E82="","",'TSO500 worksheet'!$G$126)</f>
        <v/>
      </c>
      <c r="M82" s="52" t="str">
        <f>IF($E82="","",'TSO500 worksheet'!$I$126)</f>
        <v/>
      </c>
      <c r="N82" t="str">
        <f>IF($E82="","",'TSO500 worksheet'!$D$128)</f>
        <v/>
      </c>
      <c r="O82" s="52" t="str">
        <f>IF($E82="","",'TSO500 worksheet'!$G$128)</f>
        <v/>
      </c>
      <c r="P82" s="52" t="str">
        <f>IF($E82="","",'TSO500 worksheet'!$I$128)</f>
        <v/>
      </c>
      <c r="Q82" t="str">
        <f>IF($E82="","",'TSO500 worksheet'!$D$130)</f>
        <v/>
      </c>
      <c r="R82" s="52" t="str">
        <f>IF($E82="","",'TSO500 worksheet'!$G$130)</f>
        <v/>
      </c>
      <c r="S82" s="52" t="str">
        <f>IF($E82="","",'TSO500 worksheet'!$I$130)</f>
        <v/>
      </c>
      <c r="T82" t="str">
        <f>IF($E82="","",'TSO500 worksheet'!$D$132)</f>
        <v/>
      </c>
      <c r="U82" s="52" t="str">
        <f>IF($E82="","",'TSO500 worksheet'!$G$132)</f>
        <v/>
      </c>
      <c r="V82" s="52" t="str">
        <f>IF($E82="","",'TSO500 worksheet'!$I$132)</f>
        <v/>
      </c>
      <c r="W82" t="str">
        <f>IF($E82="","",'TSO500 worksheet'!$D$134)</f>
        <v/>
      </c>
      <c r="X82" s="52" t="str">
        <f>IF($E82="","",'TSO500 worksheet'!$G$134)</f>
        <v/>
      </c>
      <c r="Y82" s="52" t="str">
        <f>IF($E82="","",'TSO500 worksheet'!$I$134)</f>
        <v/>
      </c>
      <c r="Z82" t="str">
        <f>IF($E82="","",'TSO500 worksheet'!$D$136)</f>
        <v/>
      </c>
      <c r="AA82" s="52" t="str">
        <f>IF($E82="","",'TSO500 worksheet'!$G$136)</f>
        <v/>
      </c>
      <c r="AB82" s="52" t="str">
        <f>IF($E82="","",'TSO500 worksheet'!$I$136)</f>
        <v/>
      </c>
      <c r="AC82" t="str">
        <f>IF($E82="","",'TSO500 worksheet'!$D$138)</f>
        <v/>
      </c>
      <c r="AD82" s="52" t="str">
        <f>IF($E82="","",'TSO500 worksheet'!$G$138)</f>
        <v/>
      </c>
      <c r="AE82" s="52" t="str">
        <f>IF($E82="","",'TSO500 worksheet'!$I$138)</f>
        <v/>
      </c>
      <c r="AF82" t="str">
        <f>IF($E82="","",'TSO500 worksheet'!$D$140)</f>
        <v/>
      </c>
      <c r="AG82" s="52" t="str">
        <f>IF($E82="","",'TSO500 worksheet'!$G$140)</f>
        <v/>
      </c>
      <c r="AH82" s="52" t="str">
        <f>IF($E82="","",'TSO500 worksheet'!$I$140)</f>
        <v/>
      </c>
      <c r="AI82" t="str">
        <f>IF($E82="","",'TSO500 worksheet'!$D$142)</f>
        <v/>
      </c>
      <c r="AJ82" s="52" t="str">
        <f>IF($E82="","",'TSO500 worksheet'!$G$142)</f>
        <v/>
      </c>
      <c r="AK82" t="str">
        <f>IF($E82="","",'TSO500 worksheet'!$D$143)</f>
        <v/>
      </c>
      <c r="AL82" s="52" t="str">
        <f>IF($E82="","",'TSO500 worksheet'!$G$143)</f>
        <v/>
      </c>
      <c r="AM82" t="str">
        <f>IF($E82="","",'TSO500 worksheet'!$D$144)</f>
        <v/>
      </c>
      <c r="AN82" s="52" t="str">
        <f>IF($E82="","",'TSO500 worksheet'!$G$144)</f>
        <v/>
      </c>
      <c r="AO82" t="str">
        <f>IF($E82="","",'Samples Dilution + Norm'!J71)</f>
        <v/>
      </c>
      <c r="AP82" t="str">
        <f>IF($E82="","",'Samples Dilution + Norm'!M71)</f>
        <v/>
      </c>
      <c r="AR82" t="str">
        <f>IF($E82="","",'Samples Dilution + Norm'!N71)</f>
        <v/>
      </c>
      <c r="AS82" t="str">
        <f>IF($E82="","",'TSO500 worksheet'!$C$99)</f>
        <v/>
      </c>
      <c r="AT82" t="str">
        <f>IF($E82="","",'TSO500 worksheet'!$C$100)</f>
        <v/>
      </c>
      <c r="AU82" t="str">
        <f>IF($E82="","",'TSO500 worksheet'!$C$101)</f>
        <v/>
      </c>
      <c r="AV82" t="str">
        <f>IF($E82="","",'TSO500 worksheet'!$C$102)</f>
        <v/>
      </c>
    </row>
    <row r="83" spans="1:48" x14ac:dyDescent="0.25">
      <c r="A83" t="str">
        <f>IF($E83="","",'TSO500 Booking'!$C$3)</f>
        <v/>
      </c>
      <c r="B83" s="52" t="str">
        <f>IF($E83="","",'TSO500 Booking'!$C$5)</f>
        <v/>
      </c>
      <c r="C83" t="str">
        <f>IF($E83="","",'TSO500 Booking'!$F$5)</f>
        <v/>
      </c>
      <c r="D83" t="str">
        <f>IF($E83="","",'TSO500 Booking'!E89)</f>
        <v/>
      </c>
      <c r="E83" t="str">
        <f>IF('TSO500 Booking'!J89="","",'TSO500 Booking'!J89)</f>
        <v/>
      </c>
      <c r="F83" t="str">
        <f>IF($E83="","",'TSO500 Booking'!H89)</f>
        <v/>
      </c>
      <c r="G83" t="str">
        <f>IF($E83="","",'Samples Dilution + Norm'!E72)</f>
        <v/>
      </c>
      <c r="H83" t="str">
        <f>IF($E83="","",'TSO500 worksheet'!$D$126)</f>
        <v/>
      </c>
      <c r="I83" s="52" t="str">
        <f>IF($E83="","",'TSO500 worksheet'!$G$126)</f>
        <v/>
      </c>
      <c r="J83" s="52" t="str">
        <f>IF($E83="","",'TSO500 worksheet'!$I$126)</f>
        <v/>
      </c>
      <c r="K83" t="str">
        <f>IF($E83="","",'TSO500 worksheet'!$D$128)</f>
        <v/>
      </c>
      <c r="L83" s="52" t="str">
        <f>IF($E83="","",'TSO500 worksheet'!$G$126)</f>
        <v/>
      </c>
      <c r="M83" s="52" t="str">
        <f>IF($E83="","",'TSO500 worksheet'!$I$126)</f>
        <v/>
      </c>
      <c r="N83" t="str">
        <f>IF($E83="","",'TSO500 worksheet'!$D$128)</f>
        <v/>
      </c>
      <c r="O83" s="52" t="str">
        <f>IF($E83="","",'TSO500 worksheet'!$G$128)</f>
        <v/>
      </c>
      <c r="P83" s="52" t="str">
        <f>IF($E83="","",'TSO500 worksheet'!$I$128)</f>
        <v/>
      </c>
      <c r="Q83" t="str">
        <f>IF($E83="","",'TSO500 worksheet'!$D$130)</f>
        <v/>
      </c>
      <c r="R83" s="52" t="str">
        <f>IF($E83="","",'TSO500 worksheet'!$G$130)</f>
        <v/>
      </c>
      <c r="S83" s="52" t="str">
        <f>IF($E83="","",'TSO500 worksheet'!$I$130)</f>
        <v/>
      </c>
      <c r="T83" t="str">
        <f>IF($E83="","",'TSO500 worksheet'!$D$132)</f>
        <v/>
      </c>
      <c r="U83" s="52" t="str">
        <f>IF($E83="","",'TSO500 worksheet'!$G$132)</f>
        <v/>
      </c>
      <c r="V83" s="52" t="str">
        <f>IF($E83="","",'TSO500 worksheet'!$I$132)</f>
        <v/>
      </c>
      <c r="W83" t="str">
        <f>IF($E83="","",'TSO500 worksheet'!$D$134)</f>
        <v/>
      </c>
      <c r="X83" s="52" t="str">
        <f>IF($E83="","",'TSO500 worksheet'!$G$134)</f>
        <v/>
      </c>
      <c r="Y83" s="52" t="str">
        <f>IF($E83="","",'TSO500 worksheet'!$I$134)</f>
        <v/>
      </c>
      <c r="Z83" t="str">
        <f>IF($E83="","",'TSO500 worksheet'!$D$136)</f>
        <v/>
      </c>
      <c r="AA83" s="52" t="str">
        <f>IF($E83="","",'TSO500 worksheet'!$G$136)</f>
        <v/>
      </c>
      <c r="AB83" s="52" t="str">
        <f>IF($E83="","",'TSO500 worksheet'!$I$136)</f>
        <v/>
      </c>
      <c r="AC83" t="str">
        <f>IF($E83="","",'TSO500 worksheet'!$D$138)</f>
        <v/>
      </c>
      <c r="AD83" s="52" t="str">
        <f>IF($E83="","",'TSO500 worksheet'!$G$138)</f>
        <v/>
      </c>
      <c r="AE83" s="52" t="str">
        <f>IF($E83="","",'TSO500 worksheet'!$I$138)</f>
        <v/>
      </c>
      <c r="AF83" t="str">
        <f>IF($E83="","",'TSO500 worksheet'!$D$140)</f>
        <v/>
      </c>
      <c r="AG83" s="52" t="str">
        <f>IF($E83="","",'TSO500 worksheet'!$G$140)</f>
        <v/>
      </c>
      <c r="AH83" s="52" t="str">
        <f>IF($E83="","",'TSO500 worksheet'!$I$140)</f>
        <v/>
      </c>
      <c r="AI83" t="str">
        <f>IF($E83="","",'TSO500 worksheet'!$D$142)</f>
        <v/>
      </c>
      <c r="AJ83" s="52" t="str">
        <f>IF($E83="","",'TSO500 worksheet'!$G$142)</f>
        <v/>
      </c>
      <c r="AK83" t="str">
        <f>IF($E83="","",'TSO500 worksheet'!$D$143)</f>
        <v/>
      </c>
      <c r="AL83" s="52" t="str">
        <f>IF($E83="","",'TSO500 worksheet'!$G$143)</f>
        <v/>
      </c>
      <c r="AM83" t="str">
        <f>IF($E83="","",'TSO500 worksheet'!$D$144)</f>
        <v/>
      </c>
      <c r="AN83" s="52" t="str">
        <f>IF($E83="","",'TSO500 worksheet'!$G$144)</f>
        <v/>
      </c>
      <c r="AO83" t="str">
        <f>IF($E83="","",'Samples Dilution + Norm'!J72)</f>
        <v/>
      </c>
      <c r="AP83" t="str">
        <f>IF($E83="","",'Samples Dilution + Norm'!M72)</f>
        <v/>
      </c>
      <c r="AR83" t="str">
        <f>IF($E83="","",'Samples Dilution + Norm'!N72)</f>
        <v/>
      </c>
      <c r="AS83" t="str">
        <f>IF($E83="","",'TSO500 worksheet'!$C$99)</f>
        <v/>
      </c>
      <c r="AT83" t="str">
        <f>IF($E83="","",'TSO500 worksheet'!$C$100)</f>
        <v/>
      </c>
      <c r="AU83" t="str">
        <f>IF($E83="","",'TSO500 worksheet'!$C$101)</f>
        <v/>
      </c>
      <c r="AV83" t="str">
        <f>IF($E83="","",'TSO500 worksheet'!$C$102)</f>
        <v/>
      </c>
    </row>
    <row r="84" spans="1:48" x14ac:dyDescent="0.25">
      <c r="A84" t="str">
        <f>IF($E84="","",'TSO500 Booking'!$C$3)</f>
        <v/>
      </c>
      <c r="B84" s="52" t="str">
        <f>IF($E84="","",'TSO500 Booking'!$C$5)</f>
        <v/>
      </c>
      <c r="C84" t="str">
        <f>IF($E84="","",'TSO500 Booking'!$F$5)</f>
        <v/>
      </c>
      <c r="D84" t="str">
        <f>IF($E84="","",'TSO500 Booking'!E90)</f>
        <v/>
      </c>
      <c r="E84" t="str">
        <f>IF('TSO500 Booking'!J90="","",'TSO500 Booking'!J90)</f>
        <v/>
      </c>
      <c r="F84" t="str">
        <f>IF($E84="","",'TSO500 Booking'!H90)</f>
        <v/>
      </c>
      <c r="G84" t="str">
        <f>IF($E84="","",'Samples Dilution + Norm'!E73)</f>
        <v/>
      </c>
      <c r="H84" t="str">
        <f>IF($E84="","",'TSO500 worksheet'!$D$126)</f>
        <v/>
      </c>
      <c r="I84" s="52" t="str">
        <f>IF($E84="","",'TSO500 worksheet'!$G$126)</f>
        <v/>
      </c>
      <c r="J84" s="52" t="str">
        <f>IF($E84="","",'TSO500 worksheet'!$I$126)</f>
        <v/>
      </c>
      <c r="K84" t="str">
        <f>IF($E84="","",'TSO500 worksheet'!$D$128)</f>
        <v/>
      </c>
      <c r="L84" s="52" t="str">
        <f>IF($E84="","",'TSO500 worksheet'!$G$126)</f>
        <v/>
      </c>
      <c r="M84" s="52" t="str">
        <f>IF($E84="","",'TSO500 worksheet'!$I$126)</f>
        <v/>
      </c>
      <c r="N84" t="str">
        <f>IF($E84="","",'TSO500 worksheet'!$D$128)</f>
        <v/>
      </c>
      <c r="O84" s="52" t="str">
        <f>IF($E84="","",'TSO500 worksheet'!$G$128)</f>
        <v/>
      </c>
      <c r="P84" s="52" t="str">
        <f>IF($E84="","",'TSO500 worksheet'!$I$128)</f>
        <v/>
      </c>
      <c r="Q84" t="str">
        <f>IF($E84="","",'TSO500 worksheet'!$D$130)</f>
        <v/>
      </c>
      <c r="R84" s="52" t="str">
        <f>IF($E84="","",'TSO500 worksheet'!$G$130)</f>
        <v/>
      </c>
      <c r="S84" s="52" t="str">
        <f>IF($E84="","",'TSO500 worksheet'!$I$130)</f>
        <v/>
      </c>
      <c r="T84" t="str">
        <f>IF($E84="","",'TSO500 worksheet'!$D$132)</f>
        <v/>
      </c>
      <c r="U84" s="52" t="str">
        <f>IF($E84="","",'TSO500 worksheet'!$G$132)</f>
        <v/>
      </c>
      <c r="V84" s="52" t="str">
        <f>IF($E84="","",'TSO500 worksheet'!$I$132)</f>
        <v/>
      </c>
      <c r="W84" t="str">
        <f>IF($E84="","",'TSO500 worksheet'!$D$134)</f>
        <v/>
      </c>
      <c r="X84" s="52" t="str">
        <f>IF($E84="","",'TSO500 worksheet'!$G$134)</f>
        <v/>
      </c>
      <c r="Y84" s="52" t="str">
        <f>IF($E84="","",'TSO500 worksheet'!$I$134)</f>
        <v/>
      </c>
      <c r="Z84" t="str">
        <f>IF($E84="","",'TSO500 worksheet'!$D$136)</f>
        <v/>
      </c>
      <c r="AA84" s="52" t="str">
        <f>IF($E84="","",'TSO500 worksheet'!$G$136)</f>
        <v/>
      </c>
      <c r="AB84" s="52" t="str">
        <f>IF($E84="","",'TSO500 worksheet'!$I$136)</f>
        <v/>
      </c>
      <c r="AC84" t="str">
        <f>IF($E84="","",'TSO500 worksheet'!$D$138)</f>
        <v/>
      </c>
      <c r="AD84" s="52" t="str">
        <f>IF($E84="","",'TSO500 worksheet'!$G$138)</f>
        <v/>
      </c>
      <c r="AE84" s="52" t="str">
        <f>IF($E84="","",'TSO500 worksheet'!$I$138)</f>
        <v/>
      </c>
      <c r="AF84" t="str">
        <f>IF($E84="","",'TSO500 worksheet'!$D$140)</f>
        <v/>
      </c>
      <c r="AG84" s="52" t="str">
        <f>IF($E84="","",'TSO500 worksheet'!$G$140)</f>
        <v/>
      </c>
      <c r="AH84" s="52" t="str">
        <f>IF($E84="","",'TSO500 worksheet'!$I$140)</f>
        <v/>
      </c>
      <c r="AI84" t="str">
        <f>IF($E84="","",'TSO500 worksheet'!$D$142)</f>
        <v/>
      </c>
      <c r="AJ84" s="52" t="str">
        <f>IF($E84="","",'TSO500 worksheet'!$G$142)</f>
        <v/>
      </c>
      <c r="AK84" t="str">
        <f>IF($E84="","",'TSO500 worksheet'!$D$143)</f>
        <v/>
      </c>
      <c r="AL84" s="52" t="str">
        <f>IF($E84="","",'TSO500 worksheet'!$G$143)</f>
        <v/>
      </c>
      <c r="AM84" t="str">
        <f>IF($E84="","",'TSO500 worksheet'!$D$144)</f>
        <v/>
      </c>
      <c r="AN84" s="52" t="str">
        <f>IF($E84="","",'TSO500 worksheet'!$G$144)</f>
        <v/>
      </c>
      <c r="AO84" t="str">
        <f>IF($E84="","",'Samples Dilution + Norm'!J73)</f>
        <v/>
      </c>
      <c r="AP84" t="str">
        <f>IF($E84="","",'Samples Dilution + Norm'!M73)</f>
        <v/>
      </c>
      <c r="AR84" t="str">
        <f>IF($E84="","",'Samples Dilution + Norm'!N73)</f>
        <v/>
      </c>
      <c r="AS84" t="str">
        <f>IF($E84="","",'TSO500 worksheet'!$C$99)</f>
        <v/>
      </c>
      <c r="AT84" t="str">
        <f>IF($E84="","",'TSO500 worksheet'!$C$100)</f>
        <v/>
      </c>
      <c r="AU84" t="str">
        <f>IF($E84="","",'TSO500 worksheet'!$C$101)</f>
        <v/>
      </c>
      <c r="AV84" t="str">
        <f>IF($E84="","",'TSO500 worksheet'!$C$102)</f>
        <v/>
      </c>
    </row>
    <row r="85" spans="1:48" x14ac:dyDescent="0.25">
      <c r="A85" t="str">
        <f>IF($E85="","",'TSO500 Booking'!$C$3)</f>
        <v/>
      </c>
      <c r="B85" s="52" t="str">
        <f>IF($E85="","",'TSO500 Booking'!$C$5)</f>
        <v/>
      </c>
      <c r="C85" t="str">
        <f>IF($E85="","",'TSO500 Booking'!$F$5)</f>
        <v/>
      </c>
      <c r="D85" t="str">
        <f>IF($E85="","",'TSO500 Booking'!E91)</f>
        <v/>
      </c>
      <c r="E85" t="str">
        <f>IF('TSO500 Booking'!J91="","",'TSO500 Booking'!J91)</f>
        <v/>
      </c>
      <c r="F85" t="str">
        <f>IF($E85="","",'TSO500 Booking'!H91)</f>
        <v/>
      </c>
      <c r="G85" t="str">
        <f>IF($E85="","",'Samples Dilution + Norm'!E74)</f>
        <v/>
      </c>
      <c r="H85" t="str">
        <f>IF($E85="","",'TSO500 worksheet'!$D$126)</f>
        <v/>
      </c>
      <c r="I85" s="52" t="str">
        <f>IF($E85="","",'TSO500 worksheet'!$G$126)</f>
        <v/>
      </c>
      <c r="J85" s="52" t="str">
        <f>IF($E85="","",'TSO500 worksheet'!$I$126)</f>
        <v/>
      </c>
      <c r="K85" t="str">
        <f>IF($E85="","",'TSO500 worksheet'!$D$128)</f>
        <v/>
      </c>
      <c r="L85" s="52" t="str">
        <f>IF($E85="","",'TSO500 worksheet'!$G$126)</f>
        <v/>
      </c>
      <c r="M85" s="52" t="str">
        <f>IF($E85="","",'TSO500 worksheet'!$I$126)</f>
        <v/>
      </c>
      <c r="N85" t="str">
        <f>IF($E85="","",'TSO500 worksheet'!$D$128)</f>
        <v/>
      </c>
      <c r="O85" s="52" t="str">
        <f>IF($E85="","",'TSO500 worksheet'!$G$128)</f>
        <v/>
      </c>
      <c r="P85" s="52" t="str">
        <f>IF($E85="","",'TSO500 worksheet'!$I$128)</f>
        <v/>
      </c>
      <c r="Q85" t="str">
        <f>IF($E85="","",'TSO500 worksheet'!$D$130)</f>
        <v/>
      </c>
      <c r="R85" s="52" t="str">
        <f>IF($E85="","",'TSO500 worksheet'!$G$130)</f>
        <v/>
      </c>
      <c r="S85" s="52" t="str">
        <f>IF($E85="","",'TSO500 worksheet'!$I$130)</f>
        <v/>
      </c>
      <c r="T85" t="str">
        <f>IF($E85="","",'TSO500 worksheet'!$D$132)</f>
        <v/>
      </c>
      <c r="U85" s="52" t="str">
        <f>IF($E85="","",'TSO500 worksheet'!$G$132)</f>
        <v/>
      </c>
      <c r="V85" s="52" t="str">
        <f>IF($E85="","",'TSO500 worksheet'!$I$132)</f>
        <v/>
      </c>
      <c r="W85" t="str">
        <f>IF($E85="","",'TSO500 worksheet'!$D$134)</f>
        <v/>
      </c>
      <c r="X85" s="52" t="str">
        <f>IF($E85="","",'TSO500 worksheet'!$G$134)</f>
        <v/>
      </c>
      <c r="Y85" s="52" t="str">
        <f>IF($E85="","",'TSO500 worksheet'!$I$134)</f>
        <v/>
      </c>
      <c r="Z85" t="str">
        <f>IF($E85="","",'TSO500 worksheet'!$D$136)</f>
        <v/>
      </c>
      <c r="AA85" s="52" t="str">
        <f>IF($E85="","",'TSO500 worksheet'!$G$136)</f>
        <v/>
      </c>
      <c r="AB85" s="52" t="str">
        <f>IF($E85="","",'TSO500 worksheet'!$I$136)</f>
        <v/>
      </c>
      <c r="AC85" t="str">
        <f>IF($E85="","",'TSO500 worksheet'!$D$138)</f>
        <v/>
      </c>
      <c r="AD85" s="52" t="str">
        <f>IF($E85="","",'TSO500 worksheet'!$G$138)</f>
        <v/>
      </c>
      <c r="AE85" s="52" t="str">
        <f>IF($E85="","",'TSO500 worksheet'!$I$138)</f>
        <v/>
      </c>
      <c r="AF85" t="str">
        <f>IF($E85="","",'TSO500 worksheet'!$D$140)</f>
        <v/>
      </c>
      <c r="AG85" s="52" t="str">
        <f>IF($E85="","",'TSO500 worksheet'!$G$140)</f>
        <v/>
      </c>
      <c r="AH85" s="52" t="str">
        <f>IF($E85="","",'TSO500 worksheet'!$I$140)</f>
        <v/>
      </c>
      <c r="AI85" t="str">
        <f>IF($E85="","",'TSO500 worksheet'!$D$142)</f>
        <v/>
      </c>
      <c r="AJ85" s="52" t="str">
        <f>IF($E85="","",'TSO500 worksheet'!$G$142)</f>
        <v/>
      </c>
      <c r="AK85" t="str">
        <f>IF($E85="","",'TSO500 worksheet'!$D$143)</f>
        <v/>
      </c>
      <c r="AL85" s="52" t="str">
        <f>IF($E85="","",'TSO500 worksheet'!$G$143)</f>
        <v/>
      </c>
      <c r="AM85" t="str">
        <f>IF($E85="","",'TSO500 worksheet'!$D$144)</f>
        <v/>
      </c>
      <c r="AN85" s="52" t="str">
        <f>IF($E85="","",'TSO500 worksheet'!$G$144)</f>
        <v/>
      </c>
      <c r="AO85" t="str">
        <f>IF($E85="","",'Samples Dilution + Norm'!J74)</f>
        <v/>
      </c>
      <c r="AP85" t="str">
        <f>IF($E85="","",'Samples Dilution + Norm'!M74)</f>
        <v/>
      </c>
      <c r="AR85" t="str">
        <f>IF($E85="","",'Samples Dilution + Norm'!N74)</f>
        <v/>
      </c>
      <c r="AS85" t="str">
        <f>IF($E85="","",'TSO500 worksheet'!$C$99)</f>
        <v/>
      </c>
      <c r="AT85" t="str">
        <f>IF($E85="","",'TSO500 worksheet'!$C$100)</f>
        <v/>
      </c>
      <c r="AU85" t="str">
        <f>IF($E85="","",'TSO500 worksheet'!$C$101)</f>
        <v/>
      </c>
      <c r="AV85" t="str">
        <f>IF($E85="","",'TSO500 worksheet'!$C$102)</f>
        <v/>
      </c>
    </row>
    <row r="86" spans="1:48" x14ac:dyDescent="0.25">
      <c r="A86" t="str">
        <f>IF($E86="","",'TSO500 Booking'!$C$3)</f>
        <v/>
      </c>
      <c r="B86" s="52" t="str">
        <f>IF($E86="","",'TSO500 Booking'!$C$5)</f>
        <v/>
      </c>
      <c r="C86" t="str">
        <f>IF($E86="","",'TSO500 Booking'!$F$5)</f>
        <v/>
      </c>
      <c r="D86" t="str">
        <f>IF($E86="","",'TSO500 Booking'!E92)</f>
        <v/>
      </c>
      <c r="E86" t="str">
        <f>IF('TSO500 Booking'!J92="","",'TSO500 Booking'!J92)</f>
        <v/>
      </c>
      <c r="F86" t="str">
        <f>IF($E86="","",'TSO500 Booking'!H92)</f>
        <v/>
      </c>
      <c r="G86" t="str">
        <f>IF($E86="","",'Samples Dilution + Norm'!E75)</f>
        <v/>
      </c>
      <c r="H86" t="str">
        <f>IF($E86="","",'TSO500 worksheet'!$D$126)</f>
        <v/>
      </c>
      <c r="I86" s="52" t="str">
        <f>IF($E86="","",'TSO500 worksheet'!$G$126)</f>
        <v/>
      </c>
      <c r="J86" s="52" t="str">
        <f>IF($E86="","",'TSO500 worksheet'!$I$126)</f>
        <v/>
      </c>
      <c r="K86" t="str">
        <f>IF($E86="","",'TSO500 worksheet'!$D$128)</f>
        <v/>
      </c>
      <c r="L86" s="52" t="str">
        <f>IF($E86="","",'TSO500 worksheet'!$G$126)</f>
        <v/>
      </c>
      <c r="M86" s="52" t="str">
        <f>IF($E86="","",'TSO500 worksheet'!$I$126)</f>
        <v/>
      </c>
      <c r="N86" t="str">
        <f>IF($E86="","",'TSO500 worksheet'!$D$128)</f>
        <v/>
      </c>
      <c r="O86" s="52" t="str">
        <f>IF($E86="","",'TSO500 worksheet'!$G$128)</f>
        <v/>
      </c>
      <c r="P86" s="52" t="str">
        <f>IF($E86="","",'TSO500 worksheet'!$I$128)</f>
        <v/>
      </c>
      <c r="Q86" t="str">
        <f>IF($E86="","",'TSO500 worksheet'!$D$130)</f>
        <v/>
      </c>
      <c r="R86" s="52" t="str">
        <f>IF($E86="","",'TSO500 worksheet'!$G$130)</f>
        <v/>
      </c>
      <c r="S86" s="52" t="str">
        <f>IF($E86="","",'TSO500 worksheet'!$I$130)</f>
        <v/>
      </c>
      <c r="T86" t="str">
        <f>IF($E86="","",'TSO500 worksheet'!$D$132)</f>
        <v/>
      </c>
      <c r="U86" s="52" t="str">
        <f>IF($E86="","",'TSO500 worksheet'!$G$132)</f>
        <v/>
      </c>
      <c r="V86" s="52" t="str">
        <f>IF($E86="","",'TSO500 worksheet'!$I$132)</f>
        <v/>
      </c>
      <c r="W86" t="str">
        <f>IF($E86="","",'TSO500 worksheet'!$D$134)</f>
        <v/>
      </c>
      <c r="X86" s="52" t="str">
        <f>IF($E86="","",'TSO500 worksheet'!$G$134)</f>
        <v/>
      </c>
      <c r="Y86" s="52" t="str">
        <f>IF($E86="","",'TSO500 worksheet'!$I$134)</f>
        <v/>
      </c>
      <c r="Z86" t="str">
        <f>IF($E86="","",'TSO500 worksheet'!$D$136)</f>
        <v/>
      </c>
      <c r="AA86" s="52" t="str">
        <f>IF($E86="","",'TSO500 worksheet'!$G$136)</f>
        <v/>
      </c>
      <c r="AB86" s="52" t="str">
        <f>IF($E86="","",'TSO500 worksheet'!$I$136)</f>
        <v/>
      </c>
      <c r="AC86" t="str">
        <f>IF($E86="","",'TSO500 worksheet'!$D$138)</f>
        <v/>
      </c>
      <c r="AD86" s="52" t="str">
        <f>IF($E86="","",'TSO500 worksheet'!$G$138)</f>
        <v/>
      </c>
      <c r="AE86" s="52" t="str">
        <f>IF($E86="","",'TSO500 worksheet'!$I$138)</f>
        <v/>
      </c>
      <c r="AF86" t="str">
        <f>IF($E86="","",'TSO500 worksheet'!$D$140)</f>
        <v/>
      </c>
      <c r="AG86" s="52" t="str">
        <f>IF($E86="","",'TSO500 worksheet'!$G$140)</f>
        <v/>
      </c>
      <c r="AH86" s="52" t="str">
        <f>IF($E86="","",'TSO500 worksheet'!$I$140)</f>
        <v/>
      </c>
      <c r="AI86" t="str">
        <f>IF($E86="","",'TSO500 worksheet'!$D$142)</f>
        <v/>
      </c>
      <c r="AJ86" s="52" t="str">
        <f>IF($E86="","",'TSO500 worksheet'!$G$142)</f>
        <v/>
      </c>
      <c r="AK86" t="str">
        <f>IF($E86="","",'TSO500 worksheet'!$D$143)</f>
        <v/>
      </c>
      <c r="AL86" s="52" t="str">
        <f>IF($E86="","",'TSO500 worksheet'!$G$143)</f>
        <v/>
      </c>
      <c r="AM86" t="str">
        <f>IF($E86="","",'TSO500 worksheet'!$D$144)</f>
        <v/>
      </c>
      <c r="AN86" s="52" t="str">
        <f>IF($E86="","",'TSO500 worksheet'!$G$144)</f>
        <v/>
      </c>
      <c r="AO86" t="str">
        <f>IF($E86="","",'Samples Dilution + Norm'!J75)</f>
        <v/>
      </c>
      <c r="AP86" t="str">
        <f>IF($E86="","",'Samples Dilution + Norm'!M75)</f>
        <v/>
      </c>
      <c r="AR86" t="str">
        <f>IF($E86="","",'Samples Dilution + Norm'!N75)</f>
        <v/>
      </c>
      <c r="AS86" t="str">
        <f>IF($E86="","",'TSO500 worksheet'!$C$99)</f>
        <v/>
      </c>
      <c r="AT86" t="str">
        <f>IF($E86="","",'TSO500 worksheet'!$C$100)</f>
        <v/>
      </c>
      <c r="AU86" t="str">
        <f>IF($E86="","",'TSO500 worksheet'!$C$101)</f>
        <v/>
      </c>
      <c r="AV86" t="str">
        <f>IF($E86="","",'TSO500 worksheet'!$C$102)</f>
        <v/>
      </c>
    </row>
    <row r="87" spans="1:48" x14ac:dyDescent="0.25">
      <c r="A87" t="str">
        <f>IF($E87="","",'TSO500 Booking'!$C$3)</f>
        <v/>
      </c>
      <c r="B87" s="52" t="str">
        <f>IF($E87="","",'TSO500 Booking'!$C$5)</f>
        <v/>
      </c>
      <c r="C87" t="str">
        <f>IF($E87="","",'TSO500 Booking'!$F$5)</f>
        <v/>
      </c>
      <c r="D87" t="str">
        <f>IF($E87="","",'TSO500 Booking'!E93)</f>
        <v/>
      </c>
      <c r="E87" t="str">
        <f>IF('TSO500 Booking'!J93="","",'TSO500 Booking'!J93)</f>
        <v/>
      </c>
      <c r="F87" t="str">
        <f>IF($E87="","",'TSO500 Booking'!H93)</f>
        <v/>
      </c>
      <c r="G87" t="str">
        <f>IF($E87="","",'Samples Dilution + Norm'!E76)</f>
        <v/>
      </c>
      <c r="H87" t="str">
        <f>IF($E87="","",'TSO500 worksheet'!$D$126)</f>
        <v/>
      </c>
      <c r="I87" s="52" t="str">
        <f>IF($E87="","",'TSO500 worksheet'!$G$126)</f>
        <v/>
      </c>
      <c r="J87" s="52" t="str">
        <f>IF($E87="","",'TSO500 worksheet'!$I$126)</f>
        <v/>
      </c>
      <c r="K87" t="str">
        <f>IF($E87="","",'TSO500 worksheet'!$D$128)</f>
        <v/>
      </c>
      <c r="L87" s="52" t="str">
        <f>IF($E87="","",'TSO500 worksheet'!$G$126)</f>
        <v/>
      </c>
      <c r="M87" s="52" t="str">
        <f>IF($E87="","",'TSO500 worksheet'!$I$126)</f>
        <v/>
      </c>
      <c r="N87" t="str">
        <f>IF($E87="","",'TSO500 worksheet'!$D$128)</f>
        <v/>
      </c>
      <c r="O87" s="52" t="str">
        <f>IF($E87="","",'TSO500 worksheet'!$G$128)</f>
        <v/>
      </c>
      <c r="P87" s="52" t="str">
        <f>IF($E87="","",'TSO500 worksheet'!$I$128)</f>
        <v/>
      </c>
      <c r="Q87" t="str">
        <f>IF($E87="","",'TSO500 worksheet'!$D$130)</f>
        <v/>
      </c>
      <c r="R87" s="52" t="str">
        <f>IF($E87="","",'TSO500 worksheet'!$G$130)</f>
        <v/>
      </c>
      <c r="S87" s="52" t="str">
        <f>IF($E87="","",'TSO500 worksheet'!$I$130)</f>
        <v/>
      </c>
      <c r="T87" t="str">
        <f>IF($E87="","",'TSO500 worksheet'!$D$132)</f>
        <v/>
      </c>
      <c r="U87" s="52" t="str">
        <f>IF($E87="","",'TSO500 worksheet'!$G$132)</f>
        <v/>
      </c>
      <c r="V87" s="52" t="str">
        <f>IF($E87="","",'TSO500 worksheet'!$I$132)</f>
        <v/>
      </c>
      <c r="W87" t="str">
        <f>IF($E87="","",'TSO500 worksheet'!$D$134)</f>
        <v/>
      </c>
      <c r="X87" s="52" t="str">
        <f>IF($E87="","",'TSO500 worksheet'!$G$134)</f>
        <v/>
      </c>
      <c r="Y87" s="52" t="str">
        <f>IF($E87="","",'TSO500 worksheet'!$I$134)</f>
        <v/>
      </c>
      <c r="Z87" t="str">
        <f>IF($E87="","",'TSO500 worksheet'!$D$136)</f>
        <v/>
      </c>
      <c r="AA87" s="52" t="str">
        <f>IF($E87="","",'TSO500 worksheet'!$G$136)</f>
        <v/>
      </c>
      <c r="AB87" s="52" t="str">
        <f>IF($E87="","",'TSO500 worksheet'!$I$136)</f>
        <v/>
      </c>
      <c r="AC87" t="str">
        <f>IF($E87="","",'TSO500 worksheet'!$D$138)</f>
        <v/>
      </c>
      <c r="AD87" s="52" t="str">
        <f>IF($E87="","",'TSO500 worksheet'!$G$138)</f>
        <v/>
      </c>
      <c r="AE87" s="52" t="str">
        <f>IF($E87="","",'TSO500 worksheet'!$I$138)</f>
        <v/>
      </c>
      <c r="AF87" t="str">
        <f>IF($E87="","",'TSO500 worksheet'!$D$140)</f>
        <v/>
      </c>
      <c r="AG87" s="52" t="str">
        <f>IF($E87="","",'TSO500 worksheet'!$G$140)</f>
        <v/>
      </c>
      <c r="AH87" s="52" t="str">
        <f>IF($E87="","",'TSO500 worksheet'!$I$140)</f>
        <v/>
      </c>
      <c r="AI87" t="str">
        <f>IF($E87="","",'TSO500 worksheet'!$D$142)</f>
        <v/>
      </c>
      <c r="AJ87" s="52" t="str">
        <f>IF($E87="","",'TSO500 worksheet'!$G$142)</f>
        <v/>
      </c>
      <c r="AK87" t="str">
        <f>IF($E87="","",'TSO500 worksheet'!$D$143)</f>
        <v/>
      </c>
      <c r="AL87" s="52" t="str">
        <f>IF($E87="","",'TSO500 worksheet'!$G$143)</f>
        <v/>
      </c>
      <c r="AM87" t="str">
        <f>IF($E87="","",'TSO500 worksheet'!$D$144)</f>
        <v/>
      </c>
      <c r="AN87" s="52" t="str">
        <f>IF($E87="","",'TSO500 worksheet'!$G$144)</f>
        <v/>
      </c>
      <c r="AO87" t="str">
        <f>IF($E87="","",'Samples Dilution + Norm'!J76)</f>
        <v/>
      </c>
      <c r="AP87" t="str">
        <f>IF($E87="","",'Samples Dilution + Norm'!M76)</f>
        <v/>
      </c>
      <c r="AR87" t="str">
        <f>IF($E87="","",'Samples Dilution + Norm'!N76)</f>
        <v/>
      </c>
      <c r="AS87" t="str">
        <f>IF($E87="","",'TSO500 worksheet'!$C$99)</f>
        <v/>
      </c>
      <c r="AT87" t="str">
        <f>IF($E87="","",'TSO500 worksheet'!$C$100)</f>
        <v/>
      </c>
      <c r="AU87" t="str">
        <f>IF($E87="","",'TSO500 worksheet'!$C$101)</f>
        <v/>
      </c>
      <c r="AV87" t="str">
        <f>IF($E87="","",'TSO500 worksheet'!$C$102)</f>
        <v/>
      </c>
    </row>
    <row r="88" spans="1:48" x14ac:dyDescent="0.25">
      <c r="A88" t="str">
        <f>IF($E88="","",'TSO500 Booking'!$C$3)</f>
        <v/>
      </c>
      <c r="B88" s="52" t="str">
        <f>IF($E88="","",'TSO500 Booking'!$C$5)</f>
        <v/>
      </c>
      <c r="C88" t="str">
        <f>IF($E88="","",'TSO500 Booking'!$F$5)</f>
        <v/>
      </c>
      <c r="D88" t="str">
        <f>IF($E88="","",'TSO500 Booking'!E94)</f>
        <v/>
      </c>
      <c r="E88" t="str">
        <f>IF('TSO500 Booking'!J94="","",'TSO500 Booking'!J94)</f>
        <v/>
      </c>
      <c r="F88" t="str">
        <f>IF($E88="","",'TSO500 Booking'!H94)</f>
        <v/>
      </c>
      <c r="G88" t="str">
        <f>IF($E88="","",'Samples Dilution + Norm'!E77)</f>
        <v/>
      </c>
      <c r="H88" t="str">
        <f>IF($E88="","",'TSO500 worksheet'!$D$126)</f>
        <v/>
      </c>
      <c r="I88" s="52" t="str">
        <f>IF($E88="","",'TSO500 worksheet'!$G$126)</f>
        <v/>
      </c>
      <c r="J88" s="52" t="str">
        <f>IF($E88="","",'TSO500 worksheet'!$I$126)</f>
        <v/>
      </c>
      <c r="K88" t="str">
        <f>IF($E88="","",'TSO500 worksheet'!$D$128)</f>
        <v/>
      </c>
      <c r="L88" s="52" t="str">
        <f>IF($E88="","",'TSO500 worksheet'!$G$126)</f>
        <v/>
      </c>
      <c r="M88" s="52" t="str">
        <f>IF($E88="","",'TSO500 worksheet'!$I$126)</f>
        <v/>
      </c>
      <c r="N88" t="str">
        <f>IF($E88="","",'TSO500 worksheet'!$D$128)</f>
        <v/>
      </c>
      <c r="O88" s="52" t="str">
        <f>IF($E88="","",'TSO500 worksheet'!$G$128)</f>
        <v/>
      </c>
      <c r="P88" s="52" t="str">
        <f>IF($E88="","",'TSO500 worksheet'!$I$128)</f>
        <v/>
      </c>
      <c r="Q88" t="str">
        <f>IF($E88="","",'TSO500 worksheet'!$D$130)</f>
        <v/>
      </c>
      <c r="R88" s="52" t="str">
        <f>IF($E88="","",'TSO500 worksheet'!$G$130)</f>
        <v/>
      </c>
      <c r="S88" s="52" t="str">
        <f>IF($E88="","",'TSO500 worksheet'!$I$130)</f>
        <v/>
      </c>
      <c r="T88" t="str">
        <f>IF($E88="","",'TSO500 worksheet'!$D$132)</f>
        <v/>
      </c>
      <c r="U88" s="52" t="str">
        <f>IF($E88="","",'TSO500 worksheet'!$G$132)</f>
        <v/>
      </c>
      <c r="V88" s="52" t="str">
        <f>IF($E88="","",'TSO500 worksheet'!$I$132)</f>
        <v/>
      </c>
      <c r="W88" t="str">
        <f>IF($E88="","",'TSO500 worksheet'!$D$134)</f>
        <v/>
      </c>
      <c r="X88" s="52" t="str">
        <f>IF($E88="","",'TSO500 worksheet'!$G$134)</f>
        <v/>
      </c>
      <c r="Y88" s="52" t="str">
        <f>IF($E88="","",'TSO500 worksheet'!$I$134)</f>
        <v/>
      </c>
      <c r="Z88" t="str">
        <f>IF($E88="","",'TSO500 worksheet'!$D$136)</f>
        <v/>
      </c>
      <c r="AA88" s="52" t="str">
        <f>IF($E88="","",'TSO500 worksheet'!$G$136)</f>
        <v/>
      </c>
      <c r="AB88" s="52" t="str">
        <f>IF($E88="","",'TSO500 worksheet'!$I$136)</f>
        <v/>
      </c>
      <c r="AC88" t="str">
        <f>IF($E88="","",'TSO500 worksheet'!$D$138)</f>
        <v/>
      </c>
      <c r="AD88" s="52" t="str">
        <f>IF($E88="","",'TSO500 worksheet'!$G$138)</f>
        <v/>
      </c>
      <c r="AE88" s="52" t="str">
        <f>IF($E88="","",'TSO500 worksheet'!$I$138)</f>
        <v/>
      </c>
      <c r="AF88" t="str">
        <f>IF($E88="","",'TSO500 worksheet'!$D$140)</f>
        <v/>
      </c>
      <c r="AG88" s="52" t="str">
        <f>IF($E88="","",'TSO500 worksheet'!$G$140)</f>
        <v/>
      </c>
      <c r="AH88" s="52" t="str">
        <f>IF($E88="","",'TSO500 worksheet'!$I$140)</f>
        <v/>
      </c>
      <c r="AI88" t="str">
        <f>IF($E88="","",'TSO500 worksheet'!$D$142)</f>
        <v/>
      </c>
      <c r="AJ88" s="52" t="str">
        <f>IF($E88="","",'TSO500 worksheet'!$G$142)</f>
        <v/>
      </c>
      <c r="AK88" t="str">
        <f>IF($E88="","",'TSO500 worksheet'!$D$143)</f>
        <v/>
      </c>
      <c r="AL88" s="52" t="str">
        <f>IF($E88="","",'TSO500 worksheet'!$G$143)</f>
        <v/>
      </c>
      <c r="AM88" t="str">
        <f>IF($E88="","",'TSO500 worksheet'!$D$144)</f>
        <v/>
      </c>
      <c r="AN88" s="52" t="str">
        <f>IF($E88="","",'TSO500 worksheet'!$G$144)</f>
        <v/>
      </c>
      <c r="AO88" t="str">
        <f>IF($E88="","",'Samples Dilution + Norm'!J77)</f>
        <v/>
      </c>
      <c r="AP88" t="str">
        <f>IF($E88="","",'Samples Dilution + Norm'!M77)</f>
        <v/>
      </c>
      <c r="AR88" t="str">
        <f>IF($E88="","",'Samples Dilution + Norm'!N77)</f>
        <v/>
      </c>
      <c r="AS88" t="str">
        <f>IF($E88="","",'TSO500 worksheet'!$C$99)</f>
        <v/>
      </c>
      <c r="AT88" t="str">
        <f>IF($E88="","",'TSO500 worksheet'!$C$100)</f>
        <v/>
      </c>
      <c r="AU88" t="str">
        <f>IF($E88="","",'TSO500 worksheet'!$C$101)</f>
        <v/>
      </c>
      <c r="AV88" t="str">
        <f>IF($E88="","",'TSO500 worksheet'!$C$102)</f>
        <v/>
      </c>
    </row>
    <row r="89" spans="1:48" x14ac:dyDescent="0.25">
      <c r="A89" t="str">
        <f>IF($E89="","",'TSO500 Booking'!$C$3)</f>
        <v/>
      </c>
      <c r="B89" s="52" t="str">
        <f>IF($E89="","",'TSO500 Booking'!$C$5)</f>
        <v/>
      </c>
      <c r="C89" t="str">
        <f>IF($E89="","",'TSO500 Booking'!$F$5)</f>
        <v/>
      </c>
      <c r="D89" t="str">
        <f>IF($E89="","",'TSO500 Booking'!E95)</f>
        <v/>
      </c>
      <c r="E89" t="str">
        <f>IF('TSO500 Booking'!J95="","",'TSO500 Booking'!J95)</f>
        <v/>
      </c>
      <c r="F89" t="str">
        <f>IF($E89="","",'TSO500 Booking'!H95)</f>
        <v/>
      </c>
      <c r="G89" t="str">
        <f>IF($E89="","",'Samples Dilution + Norm'!E78)</f>
        <v/>
      </c>
      <c r="H89" t="str">
        <f>IF($E89="","",'TSO500 worksheet'!$D$126)</f>
        <v/>
      </c>
      <c r="I89" s="52" t="str">
        <f>IF($E89="","",'TSO500 worksheet'!$G$126)</f>
        <v/>
      </c>
      <c r="J89" s="52" t="str">
        <f>IF($E89="","",'TSO500 worksheet'!$I$126)</f>
        <v/>
      </c>
      <c r="K89" t="str">
        <f>IF($E89="","",'TSO500 worksheet'!$D$128)</f>
        <v/>
      </c>
      <c r="L89" s="52" t="str">
        <f>IF($E89="","",'TSO500 worksheet'!$G$126)</f>
        <v/>
      </c>
      <c r="M89" s="52" t="str">
        <f>IF($E89="","",'TSO500 worksheet'!$I$126)</f>
        <v/>
      </c>
      <c r="N89" t="str">
        <f>IF($E89="","",'TSO500 worksheet'!$D$128)</f>
        <v/>
      </c>
      <c r="O89" s="52" t="str">
        <f>IF($E89="","",'TSO500 worksheet'!$G$128)</f>
        <v/>
      </c>
      <c r="P89" s="52" t="str">
        <f>IF($E89="","",'TSO500 worksheet'!$I$128)</f>
        <v/>
      </c>
      <c r="Q89" t="str">
        <f>IF($E89="","",'TSO500 worksheet'!$D$130)</f>
        <v/>
      </c>
      <c r="R89" s="52" t="str">
        <f>IF($E89="","",'TSO500 worksheet'!$G$130)</f>
        <v/>
      </c>
      <c r="S89" s="52" t="str">
        <f>IF($E89="","",'TSO500 worksheet'!$I$130)</f>
        <v/>
      </c>
      <c r="T89" t="str">
        <f>IF($E89="","",'TSO500 worksheet'!$D$132)</f>
        <v/>
      </c>
      <c r="U89" s="52" t="str">
        <f>IF($E89="","",'TSO500 worksheet'!$G$132)</f>
        <v/>
      </c>
      <c r="V89" s="52" t="str">
        <f>IF($E89="","",'TSO500 worksheet'!$I$132)</f>
        <v/>
      </c>
      <c r="W89" t="str">
        <f>IF($E89="","",'TSO500 worksheet'!$D$134)</f>
        <v/>
      </c>
      <c r="X89" s="52" t="str">
        <f>IF($E89="","",'TSO500 worksheet'!$G$134)</f>
        <v/>
      </c>
      <c r="Y89" s="52" t="str">
        <f>IF($E89="","",'TSO500 worksheet'!$I$134)</f>
        <v/>
      </c>
      <c r="Z89" t="str">
        <f>IF($E89="","",'TSO500 worksheet'!$D$136)</f>
        <v/>
      </c>
      <c r="AA89" s="52" t="str">
        <f>IF($E89="","",'TSO500 worksheet'!$G$136)</f>
        <v/>
      </c>
      <c r="AB89" s="52" t="str">
        <f>IF($E89="","",'TSO500 worksheet'!$I$136)</f>
        <v/>
      </c>
      <c r="AC89" t="str">
        <f>IF($E89="","",'TSO500 worksheet'!$D$138)</f>
        <v/>
      </c>
      <c r="AD89" s="52" t="str">
        <f>IF($E89="","",'TSO500 worksheet'!$G$138)</f>
        <v/>
      </c>
      <c r="AE89" s="52" t="str">
        <f>IF($E89="","",'TSO500 worksheet'!$I$138)</f>
        <v/>
      </c>
      <c r="AF89" t="str">
        <f>IF($E89="","",'TSO500 worksheet'!$D$140)</f>
        <v/>
      </c>
      <c r="AG89" s="52" t="str">
        <f>IF($E89="","",'TSO500 worksheet'!$G$140)</f>
        <v/>
      </c>
      <c r="AH89" s="52" t="str">
        <f>IF($E89="","",'TSO500 worksheet'!$I$140)</f>
        <v/>
      </c>
      <c r="AI89" t="str">
        <f>IF($E89="","",'TSO500 worksheet'!$D$142)</f>
        <v/>
      </c>
      <c r="AJ89" s="52" t="str">
        <f>IF($E89="","",'TSO500 worksheet'!$G$142)</f>
        <v/>
      </c>
      <c r="AK89" t="str">
        <f>IF($E89="","",'TSO500 worksheet'!$D$143)</f>
        <v/>
      </c>
      <c r="AL89" s="52" t="str">
        <f>IF($E89="","",'TSO500 worksheet'!$G$143)</f>
        <v/>
      </c>
      <c r="AM89" t="str">
        <f>IF($E89="","",'TSO500 worksheet'!$D$144)</f>
        <v/>
      </c>
      <c r="AN89" s="52" t="str">
        <f>IF($E89="","",'TSO500 worksheet'!$G$144)</f>
        <v/>
      </c>
      <c r="AO89" t="str">
        <f>IF($E89="","",'Samples Dilution + Norm'!J78)</f>
        <v/>
      </c>
      <c r="AP89" t="str">
        <f>IF($E89="","",'Samples Dilution + Norm'!M78)</f>
        <v/>
      </c>
      <c r="AR89" t="str">
        <f>IF($E89="","",'Samples Dilution + Norm'!N78)</f>
        <v/>
      </c>
      <c r="AS89" t="str">
        <f>IF($E89="","",'TSO500 worksheet'!$C$99)</f>
        <v/>
      </c>
      <c r="AT89" t="str">
        <f>IF($E89="","",'TSO500 worksheet'!$C$100)</f>
        <v/>
      </c>
      <c r="AU89" t="str">
        <f>IF($E89="","",'TSO500 worksheet'!$C$101)</f>
        <v/>
      </c>
      <c r="AV89" t="str">
        <f>IF($E89="","",'TSO500 worksheet'!$C$102)</f>
        <v/>
      </c>
    </row>
    <row r="90" spans="1:48" x14ac:dyDescent="0.25">
      <c r="A90" t="str">
        <f>IF($E90="","",'TSO500 Booking'!$C$3)</f>
        <v/>
      </c>
      <c r="B90" s="52" t="str">
        <f>IF($E90="","",'TSO500 Booking'!$C$5)</f>
        <v/>
      </c>
      <c r="C90" t="str">
        <f>IF($E90="","",'TSO500 Booking'!$F$5)</f>
        <v/>
      </c>
      <c r="D90" t="str">
        <f>IF($E90="","",'TSO500 Booking'!E96)</f>
        <v/>
      </c>
      <c r="E90" t="str">
        <f>IF('TSO500 Booking'!J96="","",'TSO500 Booking'!J96)</f>
        <v/>
      </c>
      <c r="F90" t="str">
        <f>IF($E90="","",'TSO500 Booking'!H96)</f>
        <v/>
      </c>
      <c r="G90" t="str">
        <f>IF($E90="","",'Samples Dilution + Norm'!E79)</f>
        <v/>
      </c>
      <c r="H90" t="str">
        <f>IF($E90="","",'TSO500 worksheet'!$D$126)</f>
        <v/>
      </c>
      <c r="I90" s="52" t="str">
        <f>IF($E90="","",'TSO500 worksheet'!$G$126)</f>
        <v/>
      </c>
      <c r="J90" s="52" t="str">
        <f>IF($E90="","",'TSO500 worksheet'!$I$126)</f>
        <v/>
      </c>
      <c r="K90" t="str">
        <f>IF($E90="","",'TSO500 worksheet'!$D$128)</f>
        <v/>
      </c>
      <c r="L90" s="52" t="str">
        <f>IF($E90="","",'TSO500 worksheet'!$G$126)</f>
        <v/>
      </c>
      <c r="M90" s="52" t="str">
        <f>IF($E90="","",'TSO500 worksheet'!$I$126)</f>
        <v/>
      </c>
      <c r="N90" t="str">
        <f>IF($E90="","",'TSO500 worksheet'!$D$128)</f>
        <v/>
      </c>
      <c r="O90" s="52" t="str">
        <f>IF($E90="","",'TSO500 worksheet'!$G$128)</f>
        <v/>
      </c>
      <c r="P90" s="52" t="str">
        <f>IF($E90="","",'TSO500 worksheet'!$I$128)</f>
        <v/>
      </c>
      <c r="Q90" t="str">
        <f>IF($E90="","",'TSO500 worksheet'!$D$130)</f>
        <v/>
      </c>
      <c r="R90" s="52" t="str">
        <f>IF($E90="","",'TSO500 worksheet'!$G$130)</f>
        <v/>
      </c>
      <c r="S90" s="52" t="str">
        <f>IF($E90="","",'TSO500 worksheet'!$I$130)</f>
        <v/>
      </c>
      <c r="T90" t="str">
        <f>IF($E90="","",'TSO500 worksheet'!$D$132)</f>
        <v/>
      </c>
      <c r="U90" s="52" t="str">
        <f>IF($E90="","",'TSO500 worksheet'!$G$132)</f>
        <v/>
      </c>
      <c r="V90" s="52" t="str">
        <f>IF($E90="","",'TSO500 worksheet'!$I$132)</f>
        <v/>
      </c>
      <c r="W90" t="str">
        <f>IF($E90="","",'TSO500 worksheet'!$D$134)</f>
        <v/>
      </c>
      <c r="X90" s="52" t="str">
        <f>IF($E90="","",'TSO500 worksheet'!$G$134)</f>
        <v/>
      </c>
      <c r="Y90" s="52" t="str">
        <f>IF($E90="","",'TSO500 worksheet'!$I$134)</f>
        <v/>
      </c>
      <c r="Z90" t="str">
        <f>IF($E90="","",'TSO500 worksheet'!$D$136)</f>
        <v/>
      </c>
      <c r="AA90" s="52" t="str">
        <f>IF($E90="","",'TSO500 worksheet'!$G$136)</f>
        <v/>
      </c>
      <c r="AB90" s="52" t="str">
        <f>IF($E90="","",'TSO500 worksheet'!$I$136)</f>
        <v/>
      </c>
      <c r="AC90" t="str">
        <f>IF($E90="","",'TSO500 worksheet'!$D$138)</f>
        <v/>
      </c>
      <c r="AD90" s="52" t="str">
        <f>IF($E90="","",'TSO500 worksheet'!$G$138)</f>
        <v/>
      </c>
      <c r="AE90" s="52" t="str">
        <f>IF($E90="","",'TSO500 worksheet'!$I$138)</f>
        <v/>
      </c>
      <c r="AF90" t="str">
        <f>IF($E90="","",'TSO500 worksheet'!$D$140)</f>
        <v/>
      </c>
      <c r="AG90" s="52" t="str">
        <f>IF($E90="","",'TSO500 worksheet'!$G$140)</f>
        <v/>
      </c>
      <c r="AH90" s="52" t="str">
        <f>IF($E90="","",'TSO500 worksheet'!$I$140)</f>
        <v/>
      </c>
      <c r="AI90" t="str">
        <f>IF($E90="","",'TSO500 worksheet'!$D$142)</f>
        <v/>
      </c>
      <c r="AJ90" s="52" t="str">
        <f>IF($E90="","",'TSO500 worksheet'!$G$142)</f>
        <v/>
      </c>
      <c r="AK90" t="str">
        <f>IF($E90="","",'TSO500 worksheet'!$D$143)</f>
        <v/>
      </c>
      <c r="AL90" s="52" t="str">
        <f>IF($E90="","",'TSO500 worksheet'!$G$143)</f>
        <v/>
      </c>
      <c r="AM90" t="str">
        <f>IF($E90="","",'TSO500 worksheet'!$D$144)</f>
        <v/>
      </c>
      <c r="AN90" s="52" t="str">
        <f>IF($E90="","",'TSO500 worksheet'!$G$144)</f>
        <v/>
      </c>
      <c r="AO90" t="str">
        <f>IF($E90="","",'Samples Dilution + Norm'!J79)</f>
        <v/>
      </c>
      <c r="AP90" t="str">
        <f>IF($E90="","",'Samples Dilution + Norm'!M79)</f>
        <v/>
      </c>
      <c r="AR90" t="str">
        <f>IF($E90="","",'Samples Dilution + Norm'!N79)</f>
        <v/>
      </c>
      <c r="AS90" t="str">
        <f>IF($E90="","",'TSO500 worksheet'!$C$99)</f>
        <v/>
      </c>
      <c r="AT90" t="str">
        <f>IF($E90="","",'TSO500 worksheet'!$C$100)</f>
        <v/>
      </c>
      <c r="AU90" t="str">
        <f>IF($E90="","",'TSO500 worksheet'!$C$101)</f>
        <v/>
      </c>
      <c r="AV90" t="str">
        <f>IF($E90="","",'TSO500 worksheet'!$C$102)</f>
        <v/>
      </c>
    </row>
    <row r="91" spans="1:48" x14ac:dyDescent="0.25">
      <c r="A91" t="str">
        <f>IF($E91="","",'TSO500 Booking'!$C$3)</f>
        <v/>
      </c>
      <c r="B91" s="52" t="str">
        <f>IF($E91="","",'TSO500 Booking'!$C$5)</f>
        <v/>
      </c>
      <c r="C91" t="str">
        <f>IF($E91="","",'TSO500 Booking'!$F$5)</f>
        <v/>
      </c>
      <c r="D91" t="str">
        <f>IF($E91="","",'TSO500 Booking'!E97)</f>
        <v/>
      </c>
      <c r="E91" t="str">
        <f>IF('TSO500 Booking'!J97="","",'TSO500 Booking'!J97)</f>
        <v/>
      </c>
      <c r="F91" t="str">
        <f>IF($E91="","",'TSO500 Booking'!H97)</f>
        <v/>
      </c>
      <c r="G91" t="str">
        <f>IF($E91="","",'Samples Dilution + Norm'!E80)</f>
        <v/>
      </c>
      <c r="H91" t="str">
        <f>IF($E91="","",'TSO500 worksheet'!$D$126)</f>
        <v/>
      </c>
      <c r="I91" s="52" t="str">
        <f>IF($E91="","",'TSO500 worksheet'!$G$126)</f>
        <v/>
      </c>
      <c r="J91" s="52" t="str">
        <f>IF($E91="","",'TSO500 worksheet'!$I$126)</f>
        <v/>
      </c>
      <c r="K91" t="str">
        <f>IF($E91="","",'TSO500 worksheet'!$D$128)</f>
        <v/>
      </c>
      <c r="L91" s="52" t="str">
        <f>IF($E91="","",'TSO500 worksheet'!$G$126)</f>
        <v/>
      </c>
      <c r="M91" s="52" t="str">
        <f>IF($E91="","",'TSO500 worksheet'!$I$126)</f>
        <v/>
      </c>
      <c r="N91" t="str">
        <f>IF($E91="","",'TSO500 worksheet'!$D$128)</f>
        <v/>
      </c>
      <c r="O91" s="52" t="str">
        <f>IF($E91="","",'TSO500 worksheet'!$G$128)</f>
        <v/>
      </c>
      <c r="P91" s="52" t="str">
        <f>IF($E91="","",'TSO500 worksheet'!$I$128)</f>
        <v/>
      </c>
      <c r="Q91" t="str">
        <f>IF($E91="","",'TSO500 worksheet'!$D$130)</f>
        <v/>
      </c>
      <c r="R91" s="52" t="str">
        <f>IF($E91="","",'TSO500 worksheet'!$G$130)</f>
        <v/>
      </c>
      <c r="S91" s="52" t="str">
        <f>IF($E91="","",'TSO500 worksheet'!$I$130)</f>
        <v/>
      </c>
      <c r="T91" t="str">
        <f>IF($E91="","",'TSO500 worksheet'!$D$132)</f>
        <v/>
      </c>
      <c r="U91" s="52" t="str">
        <f>IF($E91="","",'TSO500 worksheet'!$G$132)</f>
        <v/>
      </c>
      <c r="V91" s="52" t="str">
        <f>IF($E91="","",'TSO500 worksheet'!$I$132)</f>
        <v/>
      </c>
      <c r="W91" t="str">
        <f>IF($E91="","",'TSO500 worksheet'!$D$134)</f>
        <v/>
      </c>
      <c r="X91" s="52" t="str">
        <f>IF($E91="","",'TSO500 worksheet'!$G$134)</f>
        <v/>
      </c>
      <c r="Y91" s="52" t="str">
        <f>IF($E91="","",'TSO500 worksheet'!$I$134)</f>
        <v/>
      </c>
      <c r="Z91" t="str">
        <f>IF($E91="","",'TSO500 worksheet'!$D$136)</f>
        <v/>
      </c>
      <c r="AA91" s="52" t="str">
        <f>IF($E91="","",'TSO500 worksheet'!$G$136)</f>
        <v/>
      </c>
      <c r="AB91" s="52" t="str">
        <f>IF($E91="","",'TSO500 worksheet'!$I$136)</f>
        <v/>
      </c>
      <c r="AC91" t="str">
        <f>IF($E91="","",'TSO500 worksheet'!$D$138)</f>
        <v/>
      </c>
      <c r="AD91" s="52" t="str">
        <f>IF($E91="","",'TSO500 worksheet'!$G$138)</f>
        <v/>
      </c>
      <c r="AE91" s="52" t="str">
        <f>IF($E91="","",'TSO500 worksheet'!$I$138)</f>
        <v/>
      </c>
      <c r="AF91" t="str">
        <f>IF($E91="","",'TSO500 worksheet'!$D$140)</f>
        <v/>
      </c>
      <c r="AG91" s="52" t="str">
        <f>IF($E91="","",'TSO500 worksheet'!$G$140)</f>
        <v/>
      </c>
      <c r="AH91" s="52" t="str">
        <f>IF($E91="","",'TSO500 worksheet'!$I$140)</f>
        <v/>
      </c>
      <c r="AI91" t="str">
        <f>IF($E91="","",'TSO500 worksheet'!$D$142)</f>
        <v/>
      </c>
      <c r="AJ91" s="52" t="str">
        <f>IF($E91="","",'TSO500 worksheet'!$G$142)</f>
        <v/>
      </c>
      <c r="AK91" t="str">
        <f>IF($E91="","",'TSO500 worksheet'!$D$143)</f>
        <v/>
      </c>
      <c r="AL91" s="52" t="str">
        <f>IF($E91="","",'TSO500 worksheet'!$G$143)</f>
        <v/>
      </c>
      <c r="AM91" t="str">
        <f>IF($E91="","",'TSO500 worksheet'!$D$144)</f>
        <v/>
      </c>
      <c r="AN91" s="52" t="str">
        <f>IF($E91="","",'TSO500 worksheet'!$G$144)</f>
        <v/>
      </c>
      <c r="AO91" t="str">
        <f>IF($E91="","",'Samples Dilution + Norm'!J80)</f>
        <v/>
      </c>
      <c r="AP91" t="str">
        <f>IF($E91="","",'Samples Dilution + Norm'!M80)</f>
        <v/>
      </c>
      <c r="AR91" t="str">
        <f>IF($E91="","",'Samples Dilution + Norm'!N80)</f>
        <v/>
      </c>
      <c r="AS91" t="str">
        <f>IF($E91="","",'TSO500 worksheet'!$C$99)</f>
        <v/>
      </c>
      <c r="AT91" t="str">
        <f>IF($E91="","",'TSO500 worksheet'!$C$100)</f>
        <v/>
      </c>
      <c r="AU91" t="str">
        <f>IF($E91="","",'TSO500 worksheet'!$C$101)</f>
        <v/>
      </c>
      <c r="AV91" t="str">
        <f>IF($E91="","",'TSO500 worksheet'!$C$102)</f>
        <v/>
      </c>
    </row>
    <row r="92" spans="1:48" x14ac:dyDescent="0.25">
      <c r="A92" t="str">
        <f>IF($E92="","",'TSO500 Booking'!$C$3)</f>
        <v/>
      </c>
      <c r="B92" s="52" t="str">
        <f>IF($E92="","",'TSO500 Booking'!$C$5)</f>
        <v/>
      </c>
      <c r="C92" t="str">
        <f>IF($E92="","",'TSO500 Booking'!$F$5)</f>
        <v/>
      </c>
      <c r="D92" t="str">
        <f>IF($E92="","",'TSO500 Booking'!E98)</f>
        <v/>
      </c>
      <c r="E92" t="str">
        <f>IF('TSO500 Booking'!J98="","",'TSO500 Booking'!J98)</f>
        <v/>
      </c>
      <c r="F92" t="str">
        <f>IF($E92="","",'TSO500 Booking'!H98)</f>
        <v/>
      </c>
      <c r="G92" t="str">
        <f>IF($E92="","",'Samples Dilution + Norm'!E81)</f>
        <v/>
      </c>
      <c r="H92" t="str">
        <f>IF($E92="","",'TSO500 worksheet'!$D$126)</f>
        <v/>
      </c>
      <c r="I92" s="52" t="str">
        <f>IF($E92="","",'TSO500 worksheet'!$G$126)</f>
        <v/>
      </c>
      <c r="J92" s="52" t="str">
        <f>IF($E92="","",'TSO500 worksheet'!$I$126)</f>
        <v/>
      </c>
      <c r="K92" t="str">
        <f>IF($E92="","",'TSO500 worksheet'!$D$128)</f>
        <v/>
      </c>
      <c r="L92" s="52" t="str">
        <f>IF($E92="","",'TSO500 worksheet'!$G$126)</f>
        <v/>
      </c>
      <c r="M92" s="52" t="str">
        <f>IF($E92="","",'TSO500 worksheet'!$I$126)</f>
        <v/>
      </c>
      <c r="N92" t="str">
        <f>IF($E92="","",'TSO500 worksheet'!$D$128)</f>
        <v/>
      </c>
      <c r="O92" s="52" t="str">
        <f>IF($E92="","",'TSO500 worksheet'!$G$128)</f>
        <v/>
      </c>
      <c r="P92" s="52" t="str">
        <f>IF($E92="","",'TSO500 worksheet'!$I$128)</f>
        <v/>
      </c>
      <c r="Q92" t="str">
        <f>IF($E92="","",'TSO500 worksheet'!$D$130)</f>
        <v/>
      </c>
      <c r="R92" s="52" t="str">
        <f>IF($E92="","",'TSO500 worksheet'!$G$130)</f>
        <v/>
      </c>
      <c r="S92" s="52" t="str">
        <f>IF($E92="","",'TSO500 worksheet'!$I$130)</f>
        <v/>
      </c>
      <c r="T92" t="str">
        <f>IF($E92="","",'TSO500 worksheet'!$D$132)</f>
        <v/>
      </c>
      <c r="U92" s="52" t="str">
        <f>IF($E92="","",'TSO500 worksheet'!$G$132)</f>
        <v/>
      </c>
      <c r="V92" s="52" t="str">
        <f>IF($E92="","",'TSO500 worksheet'!$I$132)</f>
        <v/>
      </c>
      <c r="W92" t="str">
        <f>IF($E92="","",'TSO500 worksheet'!$D$134)</f>
        <v/>
      </c>
      <c r="X92" s="52" t="str">
        <f>IF($E92="","",'TSO500 worksheet'!$G$134)</f>
        <v/>
      </c>
      <c r="Y92" s="52" t="str">
        <f>IF($E92="","",'TSO500 worksheet'!$I$134)</f>
        <v/>
      </c>
      <c r="Z92" t="str">
        <f>IF($E92="","",'TSO500 worksheet'!$D$136)</f>
        <v/>
      </c>
      <c r="AA92" s="52" t="str">
        <f>IF($E92="","",'TSO500 worksheet'!$G$136)</f>
        <v/>
      </c>
      <c r="AB92" s="52" t="str">
        <f>IF($E92="","",'TSO500 worksheet'!$I$136)</f>
        <v/>
      </c>
      <c r="AC92" t="str">
        <f>IF($E92="","",'TSO500 worksheet'!$D$138)</f>
        <v/>
      </c>
      <c r="AD92" s="52" t="str">
        <f>IF($E92="","",'TSO500 worksheet'!$G$138)</f>
        <v/>
      </c>
      <c r="AE92" s="52" t="str">
        <f>IF($E92="","",'TSO500 worksheet'!$I$138)</f>
        <v/>
      </c>
      <c r="AF92" t="str">
        <f>IF($E92="","",'TSO500 worksheet'!$D$140)</f>
        <v/>
      </c>
      <c r="AG92" s="52" t="str">
        <f>IF($E92="","",'TSO500 worksheet'!$G$140)</f>
        <v/>
      </c>
      <c r="AH92" s="52" t="str">
        <f>IF($E92="","",'TSO500 worksheet'!$I$140)</f>
        <v/>
      </c>
      <c r="AI92" t="str">
        <f>IF($E92="","",'TSO500 worksheet'!$D$142)</f>
        <v/>
      </c>
      <c r="AJ92" s="52" t="str">
        <f>IF($E92="","",'TSO500 worksheet'!$G$142)</f>
        <v/>
      </c>
      <c r="AK92" t="str">
        <f>IF($E92="","",'TSO500 worksheet'!$D$143)</f>
        <v/>
      </c>
      <c r="AL92" s="52" t="str">
        <f>IF($E92="","",'TSO500 worksheet'!$G$143)</f>
        <v/>
      </c>
      <c r="AM92" t="str">
        <f>IF($E92="","",'TSO500 worksheet'!$D$144)</f>
        <v/>
      </c>
      <c r="AN92" s="52" t="str">
        <f>IF($E92="","",'TSO500 worksheet'!$G$144)</f>
        <v/>
      </c>
      <c r="AO92" t="str">
        <f>IF($E92="","",'Samples Dilution + Norm'!J81)</f>
        <v/>
      </c>
      <c r="AP92" t="str">
        <f>IF($E92="","",'Samples Dilution + Norm'!M81)</f>
        <v/>
      </c>
      <c r="AR92" t="str">
        <f>IF($E92="","",'Samples Dilution + Norm'!N81)</f>
        <v/>
      </c>
      <c r="AS92" t="str">
        <f>IF($E92="","",'TSO500 worksheet'!$C$99)</f>
        <v/>
      </c>
      <c r="AT92" t="str">
        <f>IF($E92="","",'TSO500 worksheet'!$C$100)</f>
        <v/>
      </c>
      <c r="AU92" t="str">
        <f>IF($E92="","",'TSO500 worksheet'!$C$101)</f>
        <v/>
      </c>
      <c r="AV92" t="str">
        <f>IF($E92="","",'TSO500 worksheet'!$C$102)</f>
        <v/>
      </c>
    </row>
    <row r="93" spans="1:48" x14ac:dyDescent="0.25">
      <c r="A93" t="str">
        <f>IF($E93="","",'TSO500 Booking'!$C$3)</f>
        <v/>
      </c>
      <c r="B93" s="52" t="str">
        <f>IF($E93="","",'TSO500 Booking'!$C$5)</f>
        <v/>
      </c>
      <c r="C93" t="str">
        <f>IF($E93="","",'TSO500 Booking'!$F$5)</f>
        <v/>
      </c>
      <c r="D93" t="str">
        <f>IF($E93="","",'TSO500 Booking'!E99)</f>
        <v/>
      </c>
      <c r="E93" t="str">
        <f>IF('TSO500 Booking'!J99="","",'TSO500 Booking'!J99)</f>
        <v/>
      </c>
      <c r="F93" t="str">
        <f>IF($E93="","",'TSO500 Booking'!H99)</f>
        <v/>
      </c>
      <c r="G93" t="str">
        <f>IF($E93="","",'Samples Dilution + Norm'!E82)</f>
        <v/>
      </c>
      <c r="H93" t="str">
        <f>IF($E93="","",'TSO500 worksheet'!$D$126)</f>
        <v/>
      </c>
      <c r="I93" s="52" t="str">
        <f>IF($E93="","",'TSO500 worksheet'!$G$126)</f>
        <v/>
      </c>
      <c r="J93" s="52" t="str">
        <f>IF($E93="","",'TSO500 worksheet'!$I$126)</f>
        <v/>
      </c>
      <c r="K93" t="str">
        <f>IF($E93="","",'TSO500 worksheet'!$D$128)</f>
        <v/>
      </c>
      <c r="L93" s="52" t="str">
        <f>IF($E93="","",'TSO500 worksheet'!$G$126)</f>
        <v/>
      </c>
      <c r="M93" s="52" t="str">
        <f>IF($E93="","",'TSO500 worksheet'!$I$126)</f>
        <v/>
      </c>
      <c r="N93" t="str">
        <f>IF($E93="","",'TSO500 worksheet'!$D$128)</f>
        <v/>
      </c>
      <c r="O93" s="52" t="str">
        <f>IF($E93="","",'TSO500 worksheet'!$G$128)</f>
        <v/>
      </c>
      <c r="P93" s="52" t="str">
        <f>IF($E93="","",'TSO500 worksheet'!$I$128)</f>
        <v/>
      </c>
      <c r="Q93" t="str">
        <f>IF($E93="","",'TSO500 worksheet'!$D$130)</f>
        <v/>
      </c>
      <c r="R93" s="52" t="str">
        <f>IF($E93="","",'TSO500 worksheet'!$G$130)</f>
        <v/>
      </c>
      <c r="S93" s="52" t="str">
        <f>IF($E93="","",'TSO500 worksheet'!$I$130)</f>
        <v/>
      </c>
      <c r="T93" t="str">
        <f>IF($E93="","",'TSO500 worksheet'!$D$132)</f>
        <v/>
      </c>
      <c r="U93" s="52" t="str">
        <f>IF($E93="","",'TSO500 worksheet'!$G$132)</f>
        <v/>
      </c>
      <c r="V93" s="52" t="str">
        <f>IF($E93="","",'TSO500 worksheet'!$I$132)</f>
        <v/>
      </c>
      <c r="W93" t="str">
        <f>IF($E93="","",'TSO500 worksheet'!$D$134)</f>
        <v/>
      </c>
      <c r="X93" s="52" t="str">
        <f>IF($E93="","",'TSO500 worksheet'!$G$134)</f>
        <v/>
      </c>
      <c r="Y93" s="52" t="str">
        <f>IF($E93="","",'TSO500 worksheet'!$I$134)</f>
        <v/>
      </c>
      <c r="Z93" t="str">
        <f>IF($E93="","",'TSO500 worksheet'!$D$136)</f>
        <v/>
      </c>
      <c r="AA93" s="52" t="str">
        <f>IF($E93="","",'TSO500 worksheet'!$G$136)</f>
        <v/>
      </c>
      <c r="AB93" s="52" t="str">
        <f>IF($E93="","",'TSO500 worksheet'!$I$136)</f>
        <v/>
      </c>
      <c r="AC93" t="str">
        <f>IF($E93="","",'TSO500 worksheet'!$D$138)</f>
        <v/>
      </c>
      <c r="AD93" s="52" t="str">
        <f>IF($E93="","",'TSO500 worksheet'!$G$138)</f>
        <v/>
      </c>
      <c r="AE93" s="52" t="str">
        <f>IF($E93="","",'TSO500 worksheet'!$I$138)</f>
        <v/>
      </c>
      <c r="AF93" t="str">
        <f>IF($E93="","",'TSO500 worksheet'!$D$140)</f>
        <v/>
      </c>
      <c r="AG93" s="52" t="str">
        <f>IF($E93="","",'TSO500 worksheet'!$G$140)</f>
        <v/>
      </c>
      <c r="AH93" s="52" t="str">
        <f>IF($E93="","",'TSO500 worksheet'!$I$140)</f>
        <v/>
      </c>
      <c r="AI93" t="str">
        <f>IF($E93="","",'TSO500 worksheet'!$D$142)</f>
        <v/>
      </c>
      <c r="AJ93" s="52" t="str">
        <f>IF($E93="","",'TSO500 worksheet'!$G$142)</f>
        <v/>
      </c>
      <c r="AK93" t="str">
        <f>IF($E93="","",'TSO500 worksheet'!$D$143)</f>
        <v/>
      </c>
      <c r="AL93" s="52" t="str">
        <f>IF($E93="","",'TSO500 worksheet'!$G$143)</f>
        <v/>
      </c>
      <c r="AM93" t="str">
        <f>IF($E93="","",'TSO500 worksheet'!$D$144)</f>
        <v/>
      </c>
      <c r="AN93" s="52" t="str">
        <f>IF($E93="","",'TSO500 worksheet'!$G$144)</f>
        <v/>
      </c>
      <c r="AO93" t="str">
        <f>IF($E93="","",'Samples Dilution + Norm'!J82)</f>
        <v/>
      </c>
      <c r="AP93" t="str">
        <f>IF($E93="","",'Samples Dilution + Norm'!M82)</f>
        <v/>
      </c>
      <c r="AR93" t="str">
        <f>IF($E93="","",'Samples Dilution + Norm'!N82)</f>
        <v/>
      </c>
      <c r="AS93" t="str">
        <f>IF($E93="","",'TSO500 worksheet'!$C$99)</f>
        <v/>
      </c>
      <c r="AT93" t="str">
        <f>IF($E93="","",'TSO500 worksheet'!$C$100)</f>
        <v/>
      </c>
      <c r="AU93" t="str">
        <f>IF($E93="","",'TSO500 worksheet'!$C$101)</f>
        <v/>
      </c>
      <c r="AV93" t="str">
        <f>IF($E93="","",'TSO500 worksheet'!$C$102)</f>
        <v/>
      </c>
    </row>
    <row r="94" spans="1:48" x14ac:dyDescent="0.25">
      <c r="A94" t="str">
        <f>IF($E94="","",'TSO500 Booking'!$C$3)</f>
        <v/>
      </c>
      <c r="B94" s="52" t="str">
        <f>IF($E94="","",'TSO500 Booking'!$C$5)</f>
        <v/>
      </c>
      <c r="C94" t="str">
        <f>IF($E94="","",'TSO500 Booking'!$F$5)</f>
        <v/>
      </c>
      <c r="D94" t="str">
        <f>IF($E94="","",'TSO500 Booking'!E100)</f>
        <v/>
      </c>
      <c r="E94" t="str">
        <f>IF('TSO500 Booking'!J100="","",'TSO500 Booking'!J100)</f>
        <v/>
      </c>
      <c r="F94" t="str">
        <f>IF($E94="","",'TSO500 Booking'!H100)</f>
        <v/>
      </c>
      <c r="G94" t="str">
        <f>IF($E94="","",'Samples Dilution + Norm'!E83)</f>
        <v/>
      </c>
      <c r="H94" t="str">
        <f>IF($E94="","",'TSO500 worksheet'!$D$126)</f>
        <v/>
      </c>
      <c r="I94" s="52" t="str">
        <f>IF($E94="","",'TSO500 worksheet'!$G$126)</f>
        <v/>
      </c>
      <c r="J94" s="52" t="str">
        <f>IF($E94="","",'TSO500 worksheet'!$I$126)</f>
        <v/>
      </c>
      <c r="K94" t="str">
        <f>IF($E94="","",'TSO500 worksheet'!$D$128)</f>
        <v/>
      </c>
      <c r="L94" s="52" t="str">
        <f>IF($E94="","",'TSO500 worksheet'!$G$126)</f>
        <v/>
      </c>
      <c r="M94" s="52" t="str">
        <f>IF($E94="","",'TSO500 worksheet'!$I$126)</f>
        <v/>
      </c>
      <c r="N94" t="str">
        <f>IF($E94="","",'TSO500 worksheet'!$D$128)</f>
        <v/>
      </c>
      <c r="O94" s="52" t="str">
        <f>IF($E94="","",'TSO500 worksheet'!$G$128)</f>
        <v/>
      </c>
      <c r="P94" s="52" t="str">
        <f>IF($E94="","",'TSO500 worksheet'!$I$128)</f>
        <v/>
      </c>
      <c r="Q94" t="str">
        <f>IF($E94="","",'TSO500 worksheet'!$D$130)</f>
        <v/>
      </c>
      <c r="R94" s="52" t="str">
        <f>IF($E94="","",'TSO500 worksheet'!$G$130)</f>
        <v/>
      </c>
      <c r="S94" s="52" t="str">
        <f>IF($E94="","",'TSO500 worksheet'!$I$130)</f>
        <v/>
      </c>
      <c r="T94" t="str">
        <f>IF($E94="","",'TSO500 worksheet'!$D$132)</f>
        <v/>
      </c>
      <c r="U94" s="52" t="str">
        <f>IF($E94="","",'TSO500 worksheet'!$G$132)</f>
        <v/>
      </c>
      <c r="V94" s="52" t="str">
        <f>IF($E94="","",'TSO500 worksheet'!$I$132)</f>
        <v/>
      </c>
      <c r="W94" t="str">
        <f>IF($E94="","",'TSO500 worksheet'!$D$134)</f>
        <v/>
      </c>
      <c r="X94" s="52" t="str">
        <f>IF($E94="","",'TSO500 worksheet'!$G$134)</f>
        <v/>
      </c>
      <c r="Y94" s="52" t="str">
        <f>IF($E94="","",'TSO500 worksheet'!$I$134)</f>
        <v/>
      </c>
      <c r="Z94" t="str">
        <f>IF($E94="","",'TSO500 worksheet'!$D$136)</f>
        <v/>
      </c>
      <c r="AA94" s="52" t="str">
        <f>IF($E94="","",'TSO500 worksheet'!$G$136)</f>
        <v/>
      </c>
      <c r="AB94" s="52" t="str">
        <f>IF($E94="","",'TSO500 worksheet'!$I$136)</f>
        <v/>
      </c>
      <c r="AC94" t="str">
        <f>IF($E94="","",'TSO500 worksheet'!$D$138)</f>
        <v/>
      </c>
      <c r="AD94" s="52" t="str">
        <f>IF($E94="","",'TSO500 worksheet'!$G$138)</f>
        <v/>
      </c>
      <c r="AE94" s="52" t="str">
        <f>IF($E94="","",'TSO500 worksheet'!$I$138)</f>
        <v/>
      </c>
      <c r="AF94" t="str">
        <f>IF($E94="","",'TSO500 worksheet'!$D$140)</f>
        <v/>
      </c>
      <c r="AG94" s="52" t="str">
        <f>IF($E94="","",'TSO500 worksheet'!$G$140)</f>
        <v/>
      </c>
      <c r="AH94" s="52" t="str">
        <f>IF($E94="","",'TSO500 worksheet'!$I$140)</f>
        <v/>
      </c>
      <c r="AI94" t="str">
        <f>IF($E94="","",'TSO500 worksheet'!$D$142)</f>
        <v/>
      </c>
      <c r="AJ94" s="52" t="str">
        <f>IF($E94="","",'TSO500 worksheet'!$G$142)</f>
        <v/>
      </c>
      <c r="AK94" t="str">
        <f>IF($E94="","",'TSO500 worksheet'!$D$143)</f>
        <v/>
      </c>
      <c r="AL94" s="52" t="str">
        <f>IF($E94="","",'TSO500 worksheet'!$G$143)</f>
        <v/>
      </c>
      <c r="AM94" t="str">
        <f>IF($E94="","",'TSO500 worksheet'!$D$144)</f>
        <v/>
      </c>
      <c r="AN94" s="52" t="str">
        <f>IF($E94="","",'TSO500 worksheet'!$G$144)</f>
        <v/>
      </c>
      <c r="AO94" t="str">
        <f>IF($E94="","",'Samples Dilution + Norm'!J83)</f>
        <v/>
      </c>
      <c r="AP94" t="str">
        <f>IF($E94="","",'Samples Dilution + Norm'!M83)</f>
        <v/>
      </c>
      <c r="AR94" t="str">
        <f>IF($E94="","",'Samples Dilution + Norm'!N83)</f>
        <v/>
      </c>
      <c r="AS94" t="str">
        <f>IF($E94="","",'TSO500 worksheet'!$C$99)</f>
        <v/>
      </c>
      <c r="AT94" t="str">
        <f>IF($E94="","",'TSO500 worksheet'!$C$100)</f>
        <v/>
      </c>
      <c r="AU94" t="str">
        <f>IF($E94="","",'TSO500 worksheet'!$C$101)</f>
        <v/>
      </c>
      <c r="AV94" t="str">
        <f>IF($E94="","",'TSO500 worksheet'!$C$102)</f>
        <v/>
      </c>
    </row>
    <row r="95" spans="1:48" x14ac:dyDescent="0.25">
      <c r="A95" t="str">
        <f>IF($E95="","",'TSO500 Booking'!$C$3)</f>
        <v/>
      </c>
      <c r="B95" s="52" t="str">
        <f>IF($E95="","",'TSO500 Booking'!$C$5)</f>
        <v/>
      </c>
      <c r="C95" t="str">
        <f>IF($E95="","",'TSO500 Booking'!$F$5)</f>
        <v/>
      </c>
      <c r="D95" t="str">
        <f>IF($E95="","",'TSO500 Booking'!E101)</f>
        <v/>
      </c>
      <c r="E95" t="str">
        <f>IF('TSO500 Booking'!J101="","",'TSO500 Booking'!J101)</f>
        <v/>
      </c>
      <c r="F95" t="str">
        <f>IF($E95="","",'TSO500 Booking'!H101)</f>
        <v/>
      </c>
      <c r="G95" t="str">
        <f>IF($E95="","",'Samples Dilution + Norm'!E84)</f>
        <v/>
      </c>
      <c r="H95" t="str">
        <f>IF($E95="","",'TSO500 worksheet'!$D$126)</f>
        <v/>
      </c>
      <c r="I95" s="52" t="str">
        <f>IF($E95="","",'TSO500 worksheet'!$G$126)</f>
        <v/>
      </c>
      <c r="J95" s="52" t="str">
        <f>IF($E95="","",'TSO500 worksheet'!$I$126)</f>
        <v/>
      </c>
      <c r="K95" t="str">
        <f>IF($E95="","",'TSO500 worksheet'!$D$128)</f>
        <v/>
      </c>
      <c r="L95" s="52" t="str">
        <f>IF($E95="","",'TSO500 worksheet'!$G$126)</f>
        <v/>
      </c>
      <c r="M95" s="52" t="str">
        <f>IF($E95="","",'TSO500 worksheet'!$I$126)</f>
        <v/>
      </c>
      <c r="N95" t="str">
        <f>IF($E95="","",'TSO500 worksheet'!$D$128)</f>
        <v/>
      </c>
      <c r="O95" s="52" t="str">
        <f>IF($E95="","",'TSO500 worksheet'!$G$128)</f>
        <v/>
      </c>
      <c r="P95" s="52" t="str">
        <f>IF($E95="","",'TSO500 worksheet'!$I$128)</f>
        <v/>
      </c>
      <c r="Q95" t="str">
        <f>IF($E95="","",'TSO500 worksheet'!$D$130)</f>
        <v/>
      </c>
      <c r="R95" s="52" t="str">
        <f>IF($E95="","",'TSO500 worksheet'!$G$130)</f>
        <v/>
      </c>
      <c r="S95" s="52" t="str">
        <f>IF($E95="","",'TSO500 worksheet'!$I$130)</f>
        <v/>
      </c>
      <c r="T95" t="str">
        <f>IF($E95="","",'TSO500 worksheet'!$D$132)</f>
        <v/>
      </c>
      <c r="U95" s="52" t="str">
        <f>IF($E95="","",'TSO500 worksheet'!$G$132)</f>
        <v/>
      </c>
      <c r="V95" s="52" t="str">
        <f>IF($E95="","",'TSO500 worksheet'!$I$132)</f>
        <v/>
      </c>
      <c r="W95" t="str">
        <f>IF($E95="","",'TSO500 worksheet'!$D$134)</f>
        <v/>
      </c>
      <c r="X95" s="52" t="str">
        <f>IF($E95="","",'TSO500 worksheet'!$G$134)</f>
        <v/>
      </c>
      <c r="Y95" s="52" t="str">
        <f>IF($E95="","",'TSO500 worksheet'!$I$134)</f>
        <v/>
      </c>
      <c r="Z95" t="str">
        <f>IF($E95="","",'TSO500 worksheet'!$D$136)</f>
        <v/>
      </c>
      <c r="AA95" s="52" t="str">
        <f>IF($E95="","",'TSO500 worksheet'!$G$136)</f>
        <v/>
      </c>
      <c r="AB95" s="52" t="str">
        <f>IF($E95="","",'TSO500 worksheet'!$I$136)</f>
        <v/>
      </c>
      <c r="AC95" t="str">
        <f>IF($E95="","",'TSO500 worksheet'!$D$138)</f>
        <v/>
      </c>
      <c r="AD95" s="52" t="str">
        <f>IF($E95="","",'TSO500 worksheet'!$G$138)</f>
        <v/>
      </c>
      <c r="AE95" s="52" t="str">
        <f>IF($E95="","",'TSO500 worksheet'!$I$138)</f>
        <v/>
      </c>
      <c r="AF95" t="str">
        <f>IF($E95="","",'TSO500 worksheet'!$D$140)</f>
        <v/>
      </c>
      <c r="AG95" s="52" t="str">
        <f>IF($E95="","",'TSO500 worksheet'!$G$140)</f>
        <v/>
      </c>
      <c r="AH95" s="52" t="str">
        <f>IF($E95="","",'TSO500 worksheet'!$I$140)</f>
        <v/>
      </c>
      <c r="AI95" t="str">
        <f>IF($E95="","",'TSO500 worksheet'!$D$142)</f>
        <v/>
      </c>
      <c r="AJ95" s="52" t="str">
        <f>IF($E95="","",'TSO500 worksheet'!$G$142)</f>
        <v/>
      </c>
      <c r="AK95" t="str">
        <f>IF($E95="","",'TSO500 worksheet'!$D$143)</f>
        <v/>
      </c>
      <c r="AL95" s="52" t="str">
        <f>IF($E95="","",'TSO500 worksheet'!$G$143)</f>
        <v/>
      </c>
      <c r="AM95" t="str">
        <f>IF($E95="","",'TSO500 worksheet'!$D$144)</f>
        <v/>
      </c>
      <c r="AN95" s="52" t="str">
        <f>IF($E95="","",'TSO500 worksheet'!$G$144)</f>
        <v/>
      </c>
      <c r="AO95" t="str">
        <f>IF($E95="","",'Samples Dilution + Norm'!J84)</f>
        <v/>
      </c>
      <c r="AP95" t="str">
        <f>IF($E95="","",'Samples Dilution + Norm'!M84)</f>
        <v/>
      </c>
      <c r="AR95" t="str">
        <f>IF($E95="","",'Samples Dilution + Norm'!N84)</f>
        <v/>
      </c>
      <c r="AS95" t="str">
        <f>IF($E95="","",'TSO500 worksheet'!$C$99)</f>
        <v/>
      </c>
      <c r="AT95" t="str">
        <f>IF($E95="","",'TSO500 worksheet'!$C$100)</f>
        <v/>
      </c>
      <c r="AU95" t="str">
        <f>IF($E95="","",'TSO500 worksheet'!$C$101)</f>
        <v/>
      </c>
      <c r="AV95" t="str">
        <f>IF($E95="","",'TSO500 worksheet'!$C$102)</f>
        <v/>
      </c>
    </row>
    <row r="96" spans="1:48" x14ac:dyDescent="0.25">
      <c r="A96" t="str">
        <f>IF($E96="","",'TSO500 Booking'!$C$3)</f>
        <v/>
      </c>
      <c r="B96" s="52" t="str">
        <f>IF($E96="","",'TSO500 Booking'!$C$5)</f>
        <v/>
      </c>
      <c r="C96" t="str">
        <f>IF($E96="","",'TSO500 Booking'!$F$5)</f>
        <v/>
      </c>
      <c r="D96" t="str">
        <f>IF($E96="","",'TSO500 Booking'!E102)</f>
        <v/>
      </c>
      <c r="E96" t="str">
        <f>IF('TSO500 Booking'!J102="","",'TSO500 Booking'!J102)</f>
        <v/>
      </c>
      <c r="F96" t="str">
        <f>IF($E96="","",'TSO500 Booking'!H102)</f>
        <v/>
      </c>
      <c r="G96" t="str">
        <f>IF($E96="","",'Samples Dilution + Norm'!E85)</f>
        <v/>
      </c>
      <c r="H96" t="str">
        <f>IF($E96="","",'TSO500 worksheet'!$D$126)</f>
        <v/>
      </c>
      <c r="I96" s="52" t="str">
        <f>IF($E96="","",'TSO500 worksheet'!$G$126)</f>
        <v/>
      </c>
      <c r="J96" s="52" t="str">
        <f>IF($E96="","",'TSO500 worksheet'!$I$126)</f>
        <v/>
      </c>
      <c r="K96" t="str">
        <f>IF($E96="","",'TSO500 worksheet'!$D$128)</f>
        <v/>
      </c>
      <c r="L96" s="52" t="str">
        <f>IF($E96="","",'TSO500 worksheet'!$G$126)</f>
        <v/>
      </c>
      <c r="M96" s="52" t="str">
        <f>IF($E96="","",'TSO500 worksheet'!$I$126)</f>
        <v/>
      </c>
      <c r="N96" t="str">
        <f>IF($E96="","",'TSO500 worksheet'!$D$128)</f>
        <v/>
      </c>
      <c r="O96" s="52" t="str">
        <f>IF($E96="","",'TSO500 worksheet'!$G$128)</f>
        <v/>
      </c>
      <c r="P96" s="52" t="str">
        <f>IF($E96="","",'TSO500 worksheet'!$I$128)</f>
        <v/>
      </c>
      <c r="Q96" t="str">
        <f>IF($E96="","",'TSO500 worksheet'!$D$130)</f>
        <v/>
      </c>
      <c r="R96" s="52" t="str">
        <f>IF($E96="","",'TSO500 worksheet'!$G$130)</f>
        <v/>
      </c>
      <c r="S96" s="52" t="str">
        <f>IF($E96="","",'TSO500 worksheet'!$I$130)</f>
        <v/>
      </c>
      <c r="T96" t="str">
        <f>IF($E96="","",'TSO500 worksheet'!$D$132)</f>
        <v/>
      </c>
      <c r="U96" s="52" t="str">
        <f>IF($E96="","",'TSO500 worksheet'!$G$132)</f>
        <v/>
      </c>
      <c r="V96" s="52" t="str">
        <f>IF($E96="","",'TSO500 worksheet'!$I$132)</f>
        <v/>
      </c>
      <c r="W96" t="str">
        <f>IF($E96="","",'TSO500 worksheet'!$D$134)</f>
        <v/>
      </c>
      <c r="X96" s="52" t="str">
        <f>IF($E96="","",'TSO500 worksheet'!$G$134)</f>
        <v/>
      </c>
      <c r="Y96" s="52" t="str">
        <f>IF($E96="","",'TSO500 worksheet'!$I$134)</f>
        <v/>
      </c>
      <c r="Z96" t="str">
        <f>IF($E96="","",'TSO500 worksheet'!$D$136)</f>
        <v/>
      </c>
      <c r="AA96" s="52" t="str">
        <f>IF($E96="","",'TSO500 worksheet'!$G$136)</f>
        <v/>
      </c>
      <c r="AB96" s="52" t="str">
        <f>IF($E96="","",'TSO500 worksheet'!$I$136)</f>
        <v/>
      </c>
      <c r="AC96" t="str">
        <f>IF($E96="","",'TSO500 worksheet'!$D$138)</f>
        <v/>
      </c>
      <c r="AD96" s="52" t="str">
        <f>IF($E96="","",'TSO500 worksheet'!$G$138)</f>
        <v/>
      </c>
      <c r="AE96" s="52" t="str">
        <f>IF($E96="","",'TSO500 worksheet'!$I$138)</f>
        <v/>
      </c>
      <c r="AF96" t="str">
        <f>IF($E96="","",'TSO500 worksheet'!$D$140)</f>
        <v/>
      </c>
      <c r="AG96" s="52" t="str">
        <f>IF($E96="","",'TSO500 worksheet'!$G$140)</f>
        <v/>
      </c>
      <c r="AH96" s="52" t="str">
        <f>IF($E96="","",'TSO500 worksheet'!$I$140)</f>
        <v/>
      </c>
      <c r="AI96" t="str">
        <f>IF($E96="","",'TSO500 worksheet'!$D$142)</f>
        <v/>
      </c>
      <c r="AJ96" s="52" t="str">
        <f>IF($E96="","",'TSO500 worksheet'!$G$142)</f>
        <v/>
      </c>
      <c r="AK96" t="str">
        <f>IF($E96="","",'TSO500 worksheet'!$D$143)</f>
        <v/>
      </c>
      <c r="AL96" s="52" t="str">
        <f>IF($E96="","",'TSO500 worksheet'!$G$143)</f>
        <v/>
      </c>
      <c r="AM96" t="str">
        <f>IF($E96="","",'TSO500 worksheet'!$D$144)</f>
        <v/>
      </c>
      <c r="AN96" s="52" t="str">
        <f>IF($E96="","",'TSO500 worksheet'!$G$144)</f>
        <v/>
      </c>
      <c r="AO96" t="str">
        <f>IF($E96="","",'Samples Dilution + Norm'!J85)</f>
        <v/>
      </c>
      <c r="AP96" t="str">
        <f>IF($E96="","",'Samples Dilution + Norm'!M85)</f>
        <v/>
      </c>
      <c r="AR96" t="str">
        <f>IF($E96="","",'Samples Dilution + Norm'!N85)</f>
        <v/>
      </c>
      <c r="AS96" t="str">
        <f>IF($E96="","",'TSO500 worksheet'!$C$99)</f>
        <v/>
      </c>
      <c r="AT96" t="str">
        <f>IF($E96="","",'TSO500 worksheet'!$C$100)</f>
        <v/>
      </c>
      <c r="AU96" t="str">
        <f>IF($E96="","",'TSO500 worksheet'!$C$101)</f>
        <v/>
      </c>
      <c r="AV96" t="str">
        <f>IF($E96="","",'TSO500 worksheet'!$C$102)</f>
        <v/>
      </c>
    </row>
    <row r="97" spans="1:48" x14ac:dyDescent="0.25">
      <c r="A97" t="str">
        <f>IF($E97="","",'TSO500 Booking'!$C$3)</f>
        <v/>
      </c>
      <c r="B97" s="52" t="str">
        <f>IF($E97="","",'TSO500 Booking'!$C$5)</f>
        <v/>
      </c>
      <c r="C97" t="str">
        <f>IF($E97="","",'TSO500 Booking'!$F$5)</f>
        <v/>
      </c>
      <c r="D97" t="str">
        <f>IF($E97="","",'TSO500 Booking'!E103)</f>
        <v/>
      </c>
      <c r="E97" t="str">
        <f>IF('TSO500 Booking'!J103="","",'TSO500 Booking'!J103)</f>
        <v/>
      </c>
      <c r="F97" t="str">
        <f>IF($E97="","",'TSO500 Booking'!H103)</f>
        <v/>
      </c>
      <c r="G97" t="str">
        <f>IF($E97="","",'Samples Dilution + Norm'!E86)</f>
        <v/>
      </c>
      <c r="H97" t="str">
        <f>IF($E97="","",'TSO500 worksheet'!$D$126)</f>
        <v/>
      </c>
      <c r="I97" s="52" t="str">
        <f>IF($E97="","",'TSO500 worksheet'!$G$126)</f>
        <v/>
      </c>
      <c r="J97" s="52" t="str">
        <f>IF($E97="","",'TSO500 worksheet'!$I$126)</f>
        <v/>
      </c>
      <c r="K97" t="str">
        <f>IF($E97="","",'TSO500 worksheet'!$D$128)</f>
        <v/>
      </c>
      <c r="L97" s="52" t="str">
        <f>IF($E97="","",'TSO500 worksheet'!$G$126)</f>
        <v/>
      </c>
      <c r="M97" s="52" t="str">
        <f>IF($E97="","",'TSO500 worksheet'!$I$126)</f>
        <v/>
      </c>
      <c r="N97" t="str">
        <f>IF($E97="","",'TSO500 worksheet'!$D$128)</f>
        <v/>
      </c>
      <c r="O97" s="52" t="str">
        <f>IF($E97="","",'TSO500 worksheet'!$G$128)</f>
        <v/>
      </c>
      <c r="P97" s="52" t="str">
        <f>IF($E97="","",'TSO500 worksheet'!$I$128)</f>
        <v/>
      </c>
      <c r="Q97" t="str">
        <f>IF($E97="","",'TSO500 worksheet'!$D$130)</f>
        <v/>
      </c>
      <c r="R97" s="52" t="str">
        <f>IF($E97="","",'TSO500 worksheet'!$G$130)</f>
        <v/>
      </c>
      <c r="S97" s="52" t="str">
        <f>IF($E97="","",'TSO500 worksheet'!$I$130)</f>
        <v/>
      </c>
      <c r="T97" t="str">
        <f>IF($E97="","",'TSO500 worksheet'!$D$132)</f>
        <v/>
      </c>
      <c r="U97" s="52" t="str">
        <f>IF($E97="","",'TSO500 worksheet'!$G$132)</f>
        <v/>
      </c>
      <c r="V97" s="52" t="str">
        <f>IF($E97="","",'TSO500 worksheet'!$I$132)</f>
        <v/>
      </c>
      <c r="W97" t="str">
        <f>IF($E97="","",'TSO500 worksheet'!$D$134)</f>
        <v/>
      </c>
      <c r="X97" s="52" t="str">
        <f>IF($E97="","",'TSO500 worksheet'!$G$134)</f>
        <v/>
      </c>
      <c r="Y97" s="52" t="str">
        <f>IF($E97="","",'TSO500 worksheet'!$I$134)</f>
        <v/>
      </c>
      <c r="Z97" t="str">
        <f>IF($E97="","",'TSO500 worksheet'!$D$136)</f>
        <v/>
      </c>
      <c r="AA97" s="52" t="str">
        <f>IF($E97="","",'TSO500 worksheet'!$G$136)</f>
        <v/>
      </c>
      <c r="AB97" s="52" t="str">
        <f>IF($E97="","",'TSO500 worksheet'!$I$136)</f>
        <v/>
      </c>
      <c r="AC97" t="str">
        <f>IF($E97="","",'TSO500 worksheet'!$D$138)</f>
        <v/>
      </c>
      <c r="AD97" s="52" t="str">
        <f>IF($E97="","",'TSO500 worksheet'!$G$138)</f>
        <v/>
      </c>
      <c r="AE97" s="52" t="str">
        <f>IF($E97="","",'TSO500 worksheet'!$I$138)</f>
        <v/>
      </c>
      <c r="AF97" t="str">
        <f>IF($E97="","",'TSO500 worksheet'!$D$140)</f>
        <v/>
      </c>
      <c r="AG97" s="52" t="str">
        <f>IF($E97="","",'TSO500 worksheet'!$G$140)</f>
        <v/>
      </c>
      <c r="AH97" s="52" t="str">
        <f>IF($E97="","",'TSO500 worksheet'!$I$140)</f>
        <v/>
      </c>
      <c r="AI97" t="str">
        <f>IF($E97="","",'TSO500 worksheet'!$D$142)</f>
        <v/>
      </c>
      <c r="AJ97" s="52" t="str">
        <f>IF($E97="","",'TSO500 worksheet'!$G$142)</f>
        <v/>
      </c>
      <c r="AK97" t="str">
        <f>IF($E97="","",'TSO500 worksheet'!$D$143)</f>
        <v/>
      </c>
      <c r="AL97" s="52" t="str">
        <f>IF($E97="","",'TSO500 worksheet'!$G$143)</f>
        <v/>
      </c>
      <c r="AM97" t="str">
        <f>IF($E97="","",'TSO500 worksheet'!$D$144)</f>
        <v/>
      </c>
      <c r="AN97" s="52" t="str">
        <f>IF($E97="","",'TSO500 worksheet'!$G$144)</f>
        <v/>
      </c>
      <c r="AO97" t="str">
        <f>IF($E97="","",'Samples Dilution + Norm'!J86)</f>
        <v/>
      </c>
      <c r="AP97" t="str">
        <f>IF($E97="","",'Samples Dilution + Norm'!M86)</f>
        <v/>
      </c>
      <c r="AR97" t="str">
        <f>IF($E97="","",'Samples Dilution + Norm'!N86)</f>
        <v/>
      </c>
      <c r="AS97" t="str">
        <f>IF($E97="","",'TSO500 worksheet'!$C$99)</f>
        <v/>
      </c>
      <c r="AT97" t="str">
        <f>IF($E97="","",'TSO500 worksheet'!$C$100)</f>
        <v/>
      </c>
      <c r="AU97" t="str">
        <f>IF($E97="","",'TSO500 worksheet'!$C$101)</f>
        <v/>
      </c>
      <c r="AV97" t="str">
        <f>IF($E97="","",'TSO500 worksheet'!$C$102)</f>
        <v/>
      </c>
    </row>
    <row r="98" spans="1:48" x14ac:dyDescent="0.25">
      <c r="A98" t="str">
        <f>IF($E98="","",'TSO500 Booking'!$C$3)</f>
        <v/>
      </c>
      <c r="B98" s="52" t="str">
        <f>IF($E98="","",'TSO500 Booking'!$C$5)</f>
        <v/>
      </c>
      <c r="C98" t="str">
        <f>IF($E98="","",'TSO500 Booking'!$F$5)</f>
        <v/>
      </c>
      <c r="D98" t="str">
        <f>IF($E98="","",'TSO500 Booking'!E104)</f>
        <v/>
      </c>
      <c r="E98" t="str">
        <f>IF('TSO500 Booking'!J104="","",'TSO500 Booking'!J104)</f>
        <v/>
      </c>
      <c r="F98" t="str">
        <f>IF($E98="","",'TSO500 Booking'!H104)</f>
        <v/>
      </c>
      <c r="G98" t="str">
        <f>IF($E98="","",'Samples Dilution + Norm'!E87)</f>
        <v/>
      </c>
      <c r="H98" t="str">
        <f>IF($E98="","",'TSO500 worksheet'!$D$126)</f>
        <v/>
      </c>
      <c r="I98" s="52" t="str">
        <f>IF($E98="","",'TSO500 worksheet'!$G$126)</f>
        <v/>
      </c>
      <c r="J98" s="52" t="str">
        <f>IF($E98="","",'TSO500 worksheet'!$I$126)</f>
        <v/>
      </c>
      <c r="K98" t="str">
        <f>IF($E98="","",'TSO500 worksheet'!$D$128)</f>
        <v/>
      </c>
      <c r="L98" s="52" t="str">
        <f>IF($E98="","",'TSO500 worksheet'!$G$126)</f>
        <v/>
      </c>
      <c r="M98" s="52" t="str">
        <f>IF($E98="","",'TSO500 worksheet'!$I$126)</f>
        <v/>
      </c>
      <c r="N98" t="str">
        <f>IF($E98="","",'TSO500 worksheet'!$D$128)</f>
        <v/>
      </c>
      <c r="O98" s="52" t="str">
        <f>IF($E98="","",'TSO500 worksheet'!$G$128)</f>
        <v/>
      </c>
      <c r="P98" s="52" t="str">
        <f>IF($E98="","",'TSO500 worksheet'!$I$128)</f>
        <v/>
      </c>
      <c r="Q98" t="str">
        <f>IF($E98="","",'TSO500 worksheet'!$D$130)</f>
        <v/>
      </c>
      <c r="R98" s="52" t="str">
        <f>IF($E98="","",'TSO500 worksheet'!$G$130)</f>
        <v/>
      </c>
      <c r="S98" s="52" t="str">
        <f>IF($E98="","",'TSO500 worksheet'!$I$130)</f>
        <v/>
      </c>
      <c r="T98" t="str">
        <f>IF($E98="","",'TSO500 worksheet'!$D$132)</f>
        <v/>
      </c>
      <c r="U98" s="52" t="str">
        <f>IF($E98="","",'TSO500 worksheet'!$G$132)</f>
        <v/>
      </c>
      <c r="V98" s="52" t="str">
        <f>IF($E98="","",'TSO500 worksheet'!$I$132)</f>
        <v/>
      </c>
      <c r="W98" t="str">
        <f>IF($E98="","",'TSO500 worksheet'!$D$134)</f>
        <v/>
      </c>
      <c r="X98" s="52" t="str">
        <f>IF($E98="","",'TSO500 worksheet'!$G$134)</f>
        <v/>
      </c>
      <c r="Y98" s="52" t="str">
        <f>IF($E98="","",'TSO500 worksheet'!$I$134)</f>
        <v/>
      </c>
      <c r="Z98" t="str">
        <f>IF($E98="","",'TSO500 worksheet'!$D$136)</f>
        <v/>
      </c>
      <c r="AA98" s="52" t="str">
        <f>IF($E98="","",'TSO500 worksheet'!$G$136)</f>
        <v/>
      </c>
      <c r="AB98" s="52" t="str">
        <f>IF($E98="","",'TSO500 worksheet'!$I$136)</f>
        <v/>
      </c>
      <c r="AC98" t="str">
        <f>IF($E98="","",'TSO500 worksheet'!$D$138)</f>
        <v/>
      </c>
      <c r="AD98" s="52" t="str">
        <f>IF($E98="","",'TSO500 worksheet'!$G$138)</f>
        <v/>
      </c>
      <c r="AE98" s="52" t="str">
        <f>IF($E98="","",'TSO500 worksheet'!$I$138)</f>
        <v/>
      </c>
      <c r="AF98" t="str">
        <f>IF($E98="","",'TSO500 worksheet'!$D$140)</f>
        <v/>
      </c>
      <c r="AG98" s="52" t="str">
        <f>IF($E98="","",'TSO500 worksheet'!$G$140)</f>
        <v/>
      </c>
      <c r="AH98" s="52" t="str">
        <f>IF($E98="","",'TSO500 worksheet'!$I$140)</f>
        <v/>
      </c>
      <c r="AI98" t="str">
        <f>IF($E98="","",'TSO500 worksheet'!$D$142)</f>
        <v/>
      </c>
      <c r="AJ98" s="52" t="str">
        <f>IF($E98="","",'TSO500 worksheet'!$G$142)</f>
        <v/>
      </c>
      <c r="AK98" t="str">
        <f>IF($E98="","",'TSO500 worksheet'!$D$143)</f>
        <v/>
      </c>
      <c r="AL98" s="52" t="str">
        <f>IF($E98="","",'TSO500 worksheet'!$G$143)</f>
        <v/>
      </c>
      <c r="AM98" t="str">
        <f>IF($E98="","",'TSO500 worksheet'!$D$144)</f>
        <v/>
      </c>
      <c r="AN98" s="52" t="str">
        <f>IF($E98="","",'TSO500 worksheet'!$G$144)</f>
        <v/>
      </c>
      <c r="AO98" t="str">
        <f>IF($E98="","",'Samples Dilution + Norm'!J87)</f>
        <v/>
      </c>
      <c r="AP98" t="str">
        <f>IF($E98="","",'Samples Dilution + Norm'!M87)</f>
        <v/>
      </c>
      <c r="AR98" t="str">
        <f>IF($E98="","",'Samples Dilution + Norm'!N87)</f>
        <v/>
      </c>
      <c r="AS98" t="str">
        <f>IF($E98="","",'TSO500 worksheet'!$C$99)</f>
        <v/>
      </c>
      <c r="AT98" t="str">
        <f>IF($E98="","",'TSO500 worksheet'!$C$100)</f>
        <v/>
      </c>
      <c r="AU98" t="str">
        <f>IF($E98="","",'TSO500 worksheet'!$C$101)</f>
        <v/>
      </c>
      <c r="AV98" t="str">
        <f>IF($E98="","",'TSO500 worksheet'!$C$102)</f>
        <v/>
      </c>
    </row>
    <row r="99" spans="1:48" x14ac:dyDescent="0.25">
      <c r="A99" t="str">
        <f>IF($E99="","",'TSO500 Booking'!$C$3)</f>
        <v/>
      </c>
      <c r="B99" s="52" t="str">
        <f>IF($E99="","",'TSO500 Booking'!$C$5)</f>
        <v/>
      </c>
      <c r="C99" t="str">
        <f>IF($E99="","",'TSO500 Booking'!$F$5)</f>
        <v/>
      </c>
      <c r="D99" t="str">
        <f>IF($E99="","",'TSO500 Booking'!E105)</f>
        <v/>
      </c>
      <c r="E99" t="str">
        <f>IF('TSO500 Booking'!J105="","",'TSO500 Booking'!J105)</f>
        <v/>
      </c>
      <c r="F99" t="str">
        <f>IF($E99="","",'TSO500 Booking'!H105)</f>
        <v/>
      </c>
      <c r="G99" t="str">
        <f>IF($E99="","",'Samples Dilution + Norm'!E88)</f>
        <v/>
      </c>
      <c r="H99" t="str">
        <f>IF($E99="","",'TSO500 worksheet'!$D$126)</f>
        <v/>
      </c>
      <c r="I99" s="52" t="str">
        <f>IF($E99="","",'TSO500 worksheet'!$G$126)</f>
        <v/>
      </c>
      <c r="J99" s="52" t="str">
        <f>IF($E99="","",'TSO500 worksheet'!$I$126)</f>
        <v/>
      </c>
      <c r="K99" t="str">
        <f>IF($E99="","",'TSO500 worksheet'!$D$128)</f>
        <v/>
      </c>
      <c r="L99" s="52" t="str">
        <f>IF($E99="","",'TSO500 worksheet'!$G$126)</f>
        <v/>
      </c>
      <c r="M99" s="52" t="str">
        <f>IF($E99="","",'TSO500 worksheet'!$I$126)</f>
        <v/>
      </c>
      <c r="N99" t="str">
        <f>IF($E99="","",'TSO500 worksheet'!$D$128)</f>
        <v/>
      </c>
      <c r="O99" s="52" t="str">
        <f>IF($E99="","",'TSO500 worksheet'!$G$128)</f>
        <v/>
      </c>
      <c r="P99" s="52" t="str">
        <f>IF($E99="","",'TSO500 worksheet'!$I$128)</f>
        <v/>
      </c>
      <c r="Q99" t="str">
        <f>IF($E99="","",'TSO500 worksheet'!$D$130)</f>
        <v/>
      </c>
      <c r="R99" s="52" t="str">
        <f>IF($E99="","",'TSO500 worksheet'!$G$130)</f>
        <v/>
      </c>
      <c r="S99" s="52" t="str">
        <f>IF($E99="","",'TSO500 worksheet'!$I$130)</f>
        <v/>
      </c>
      <c r="T99" t="str">
        <f>IF($E99="","",'TSO500 worksheet'!$D$132)</f>
        <v/>
      </c>
      <c r="U99" s="52" t="str">
        <f>IF($E99="","",'TSO500 worksheet'!$G$132)</f>
        <v/>
      </c>
      <c r="V99" s="52" t="str">
        <f>IF($E99="","",'TSO500 worksheet'!$I$132)</f>
        <v/>
      </c>
      <c r="W99" t="str">
        <f>IF($E99="","",'TSO500 worksheet'!$D$134)</f>
        <v/>
      </c>
      <c r="X99" s="52" t="str">
        <f>IF($E99="","",'TSO500 worksheet'!$G$134)</f>
        <v/>
      </c>
      <c r="Y99" s="52" t="str">
        <f>IF($E99="","",'TSO500 worksheet'!$I$134)</f>
        <v/>
      </c>
      <c r="Z99" t="str">
        <f>IF($E99="","",'TSO500 worksheet'!$D$136)</f>
        <v/>
      </c>
      <c r="AA99" s="52" t="str">
        <f>IF($E99="","",'TSO500 worksheet'!$G$136)</f>
        <v/>
      </c>
      <c r="AB99" s="52" t="str">
        <f>IF($E99="","",'TSO500 worksheet'!$I$136)</f>
        <v/>
      </c>
      <c r="AC99" t="str">
        <f>IF($E99="","",'TSO500 worksheet'!$D$138)</f>
        <v/>
      </c>
      <c r="AD99" s="52" t="str">
        <f>IF($E99="","",'TSO500 worksheet'!$G$138)</f>
        <v/>
      </c>
      <c r="AE99" s="52" t="str">
        <f>IF($E99="","",'TSO500 worksheet'!$I$138)</f>
        <v/>
      </c>
      <c r="AF99" t="str">
        <f>IF($E99="","",'TSO500 worksheet'!$D$140)</f>
        <v/>
      </c>
      <c r="AG99" s="52" t="str">
        <f>IF($E99="","",'TSO500 worksheet'!$G$140)</f>
        <v/>
      </c>
      <c r="AH99" s="52" t="str">
        <f>IF($E99="","",'TSO500 worksheet'!$I$140)</f>
        <v/>
      </c>
      <c r="AI99" t="str">
        <f>IF($E99="","",'TSO500 worksheet'!$D$142)</f>
        <v/>
      </c>
      <c r="AJ99" s="52" t="str">
        <f>IF($E99="","",'TSO500 worksheet'!$G$142)</f>
        <v/>
      </c>
      <c r="AK99" t="str">
        <f>IF($E99="","",'TSO500 worksheet'!$D$143)</f>
        <v/>
      </c>
      <c r="AL99" s="52" t="str">
        <f>IF($E99="","",'TSO500 worksheet'!$G$143)</f>
        <v/>
      </c>
      <c r="AM99" t="str">
        <f>IF($E99="","",'TSO500 worksheet'!$D$144)</f>
        <v/>
      </c>
      <c r="AN99" s="52" t="str">
        <f>IF($E99="","",'TSO500 worksheet'!$G$144)</f>
        <v/>
      </c>
      <c r="AO99" t="str">
        <f>IF($E99="","",'Samples Dilution + Norm'!J88)</f>
        <v/>
      </c>
      <c r="AP99" t="str">
        <f>IF($E99="","",'Samples Dilution + Norm'!M88)</f>
        <v/>
      </c>
      <c r="AR99" t="str">
        <f>IF($E99="","",'Samples Dilution + Norm'!N88)</f>
        <v/>
      </c>
      <c r="AS99" t="str">
        <f>IF($E99="","",'TSO500 worksheet'!$C$99)</f>
        <v/>
      </c>
      <c r="AT99" t="str">
        <f>IF($E99="","",'TSO500 worksheet'!$C$100)</f>
        <v/>
      </c>
      <c r="AU99" t="str">
        <f>IF($E99="","",'TSO500 worksheet'!$C$101)</f>
        <v/>
      </c>
      <c r="AV99" t="str">
        <f>IF($E99="","",'TSO500 worksheet'!$C$102)</f>
        <v/>
      </c>
    </row>
    <row r="100" spans="1:48" x14ac:dyDescent="0.25">
      <c r="A100" t="str">
        <f>IF($E100="","",'TSO500 Booking'!$C$3)</f>
        <v/>
      </c>
      <c r="B100" s="52" t="str">
        <f>IF($E100="","",'TSO500 Booking'!$C$5)</f>
        <v/>
      </c>
      <c r="C100" t="str">
        <f>IF($E100="","",'TSO500 Booking'!$F$5)</f>
        <v/>
      </c>
      <c r="D100" t="str">
        <f>IF($E100="","",'TSO500 Booking'!E106)</f>
        <v/>
      </c>
      <c r="E100" t="str">
        <f>IF('TSO500 Booking'!J106="","",'TSO500 Booking'!J106)</f>
        <v/>
      </c>
      <c r="F100" t="str">
        <f>IF($E100="","",'TSO500 Booking'!H106)</f>
        <v/>
      </c>
      <c r="G100" t="str">
        <f>IF($E100="","",'Samples Dilution + Norm'!E89)</f>
        <v/>
      </c>
      <c r="H100" t="str">
        <f>IF($E100="","",'TSO500 worksheet'!$D$126)</f>
        <v/>
      </c>
      <c r="I100" s="52" t="str">
        <f>IF($E100="","",'TSO500 worksheet'!$G$126)</f>
        <v/>
      </c>
      <c r="J100" s="52" t="str">
        <f>IF($E100="","",'TSO500 worksheet'!$I$126)</f>
        <v/>
      </c>
      <c r="K100" t="str">
        <f>IF($E100="","",'TSO500 worksheet'!$D$128)</f>
        <v/>
      </c>
      <c r="L100" s="52" t="str">
        <f>IF($E100="","",'TSO500 worksheet'!$G$126)</f>
        <v/>
      </c>
      <c r="M100" s="52" t="str">
        <f>IF($E100="","",'TSO500 worksheet'!$I$126)</f>
        <v/>
      </c>
      <c r="N100" t="str">
        <f>IF($E100="","",'TSO500 worksheet'!$D$128)</f>
        <v/>
      </c>
      <c r="O100" s="52" t="str">
        <f>IF($E100="","",'TSO500 worksheet'!$G$128)</f>
        <v/>
      </c>
      <c r="P100" s="52" t="str">
        <f>IF($E100="","",'TSO500 worksheet'!$I$128)</f>
        <v/>
      </c>
      <c r="Q100" t="str">
        <f>IF($E100="","",'TSO500 worksheet'!$D$130)</f>
        <v/>
      </c>
      <c r="R100" s="52" t="str">
        <f>IF($E100="","",'TSO500 worksheet'!$G$130)</f>
        <v/>
      </c>
      <c r="S100" s="52" t="str">
        <f>IF($E100="","",'TSO500 worksheet'!$I$130)</f>
        <v/>
      </c>
      <c r="T100" t="str">
        <f>IF($E100="","",'TSO500 worksheet'!$D$132)</f>
        <v/>
      </c>
      <c r="U100" s="52" t="str">
        <f>IF($E100="","",'TSO500 worksheet'!$G$132)</f>
        <v/>
      </c>
      <c r="V100" s="52" t="str">
        <f>IF($E100="","",'TSO500 worksheet'!$I$132)</f>
        <v/>
      </c>
      <c r="W100" t="str">
        <f>IF($E100="","",'TSO500 worksheet'!$D$134)</f>
        <v/>
      </c>
      <c r="X100" s="52" t="str">
        <f>IF($E100="","",'TSO500 worksheet'!$G$134)</f>
        <v/>
      </c>
      <c r="Y100" s="52" t="str">
        <f>IF($E100="","",'TSO500 worksheet'!$I$134)</f>
        <v/>
      </c>
      <c r="Z100" t="str">
        <f>IF($E100="","",'TSO500 worksheet'!$D$136)</f>
        <v/>
      </c>
      <c r="AA100" s="52" t="str">
        <f>IF($E100="","",'TSO500 worksheet'!$G$136)</f>
        <v/>
      </c>
      <c r="AB100" s="52" t="str">
        <f>IF($E100="","",'TSO500 worksheet'!$I$136)</f>
        <v/>
      </c>
      <c r="AC100" t="str">
        <f>IF($E100="","",'TSO500 worksheet'!$D$138)</f>
        <v/>
      </c>
      <c r="AD100" s="52" t="str">
        <f>IF($E100="","",'TSO500 worksheet'!$G$138)</f>
        <v/>
      </c>
      <c r="AE100" s="52" t="str">
        <f>IF($E100="","",'TSO500 worksheet'!$I$138)</f>
        <v/>
      </c>
      <c r="AF100" t="str">
        <f>IF($E100="","",'TSO500 worksheet'!$D$140)</f>
        <v/>
      </c>
      <c r="AG100" s="52" t="str">
        <f>IF($E100="","",'TSO500 worksheet'!$G$140)</f>
        <v/>
      </c>
      <c r="AH100" s="52" t="str">
        <f>IF($E100="","",'TSO500 worksheet'!$I$140)</f>
        <v/>
      </c>
      <c r="AI100" t="str">
        <f>IF($E100="","",'TSO500 worksheet'!$D$142)</f>
        <v/>
      </c>
      <c r="AJ100" s="52" t="str">
        <f>IF($E100="","",'TSO500 worksheet'!$G$142)</f>
        <v/>
      </c>
      <c r="AK100" t="str">
        <f>IF($E100="","",'TSO500 worksheet'!$D$143)</f>
        <v/>
      </c>
      <c r="AL100" s="52" t="str">
        <f>IF($E100="","",'TSO500 worksheet'!$G$143)</f>
        <v/>
      </c>
      <c r="AM100" t="str">
        <f>IF($E100="","",'TSO500 worksheet'!$D$144)</f>
        <v/>
      </c>
      <c r="AN100" s="52" t="str">
        <f>IF($E100="","",'TSO500 worksheet'!$G$144)</f>
        <v/>
      </c>
      <c r="AO100" t="str">
        <f>IF($E100="","",'Samples Dilution + Norm'!J89)</f>
        <v/>
      </c>
      <c r="AP100" t="str">
        <f>IF($E100="","",'Samples Dilution + Norm'!M89)</f>
        <v/>
      </c>
      <c r="AR100" t="str">
        <f>IF($E100="","",'Samples Dilution + Norm'!N89)</f>
        <v/>
      </c>
      <c r="AS100" t="str">
        <f>IF($E100="","",'TSO500 worksheet'!$C$99)</f>
        <v/>
      </c>
      <c r="AT100" t="str">
        <f>IF($E100="","",'TSO500 worksheet'!$C$100)</f>
        <v/>
      </c>
      <c r="AU100" t="str">
        <f>IF($E100="","",'TSO500 worksheet'!$C$101)</f>
        <v/>
      </c>
      <c r="AV100" t="str">
        <f>IF($E100="","",'TSO500 worksheet'!$C$102)</f>
        <v/>
      </c>
    </row>
    <row r="101" spans="1:48" x14ac:dyDescent="0.25">
      <c r="D101" t="str">
        <f>IF($E101="","",'TSO500 Booking'!E107)</f>
        <v/>
      </c>
      <c r="E101" t="str">
        <f>IF('TSO500 Booking'!J107="","",'TSO500 Booking'!J107)</f>
        <v/>
      </c>
      <c r="G101" t="str">
        <f>IF($E101="","",'TSO500 Booking'!G107)</f>
        <v/>
      </c>
      <c r="H101" t="str">
        <f>IF($E101="","",'TSO500 worksheet'!$D$126)</f>
        <v/>
      </c>
      <c r="I101" s="52" t="str">
        <f>IF($E101="","",'TSO500 worksheet'!$G$126)</f>
        <v/>
      </c>
      <c r="J101" s="52" t="str">
        <f>IF($E101="","",'TSO500 worksheet'!$I$126)</f>
        <v/>
      </c>
      <c r="K101" t="str">
        <f>IF($E101="","",'TSO500 worksheet'!$D$128)</f>
        <v/>
      </c>
      <c r="L101" s="52" t="str">
        <f>IF($E101="","",'TSO500 worksheet'!$G$126)</f>
        <v/>
      </c>
      <c r="M101" s="52" t="str">
        <f>IF($E101="","",'TSO500 worksheet'!$I$126)</f>
        <v/>
      </c>
      <c r="N101" t="str">
        <f>IF($E101="","",'TSO500 worksheet'!$D$128)</f>
        <v/>
      </c>
      <c r="O101" s="52" t="str">
        <f>IF($E101="","",'TSO500 worksheet'!$G$128)</f>
        <v/>
      </c>
      <c r="P101" s="52" t="str">
        <f>IF($E101="","",'TSO500 worksheet'!$I$128)</f>
        <v/>
      </c>
      <c r="Q101" t="str">
        <f>IF($E101="","",'TSO500 worksheet'!$D$130)</f>
        <v/>
      </c>
      <c r="R101" s="52" t="str">
        <f>IF($E101="","",'TSO500 worksheet'!$G$130)</f>
        <v/>
      </c>
      <c r="T101" t="str">
        <f>IF($E101="","",'TSO500 worksheet'!$D$132)</f>
        <v/>
      </c>
      <c r="U101" s="52" t="str">
        <f>IF($E101="","",'TSO500 worksheet'!$G$132)</f>
        <v/>
      </c>
      <c r="V101" s="52" t="str">
        <f>IF($E101="","",'TSO500 worksheet'!$I$132)</f>
        <v/>
      </c>
      <c r="W101" t="str">
        <f>IF($E101="","",'TSO500 worksheet'!$D$134)</f>
        <v/>
      </c>
      <c r="X101" s="52" t="str">
        <f>IF($E101="","",'TSO500 worksheet'!$G$134)</f>
        <v/>
      </c>
      <c r="Z101" t="str">
        <f>IF($E101="","",'TSO500 worksheet'!$D$136)</f>
        <v/>
      </c>
      <c r="AA101" s="52" t="str">
        <f>IF($E101="","",'TSO500 worksheet'!$G$136)</f>
        <v/>
      </c>
      <c r="AC101" t="str">
        <f>IF($E101="","",'TSO500 worksheet'!$D$138)</f>
        <v/>
      </c>
      <c r="AE101" s="52" t="str">
        <f>IF($E101="","",'TSO500 worksheet'!$I$138)</f>
        <v/>
      </c>
      <c r="AF101" t="str">
        <f>IF($E101="","",'TSO500 worksheet'!$D$140)</f>
        <v/>
      </c>
      <c r="AJ101" s="52" t="str">
        <f>IF($E101="","",'TSO500 worksheet'!$G$142)</f>
        <v/>
      </c>
      <c r="AK101" t="str">
        <f>IF($E101="","",'TSO500 worksheet'!$D$143)</f>
        <v/>
      </c>
      <c r="AL101" s="52" t="str">
        <f>IF($E101="","",'TSO500 worksheet'!$G$143)</f>
        <v/>
      </c>
      <c r="AM101" t="str">
        <f>IF($E101="","",'TSO500 worksheet'!$D$144)</f>
        <v/>
      </c>
      <c r="AN101" s="52" t="str">
        <f>IF($E101="","",'TSO500 worksheet'!$G$144)</f>
        <v/>
      </c>
      <c r="AO101" t="str">
        <f>IF($E101="","",'Samples Dilution + Norm'!J90)</f>
        <v/>
      </c>
      <c r="AR101" t="str">
        <f>IF($E101="","",'Samples Dilution + Norm'!O90)</f>
        <v/>
      </c>
      <c r="AS101" t="str">
        <f>IF($E101="","",'TSO500 worksheet'!$C$99)</f>
        <v/>
      </c>
      <c r="AT101" t="str">
        <f>IF($E101="","",'TSO500 worksheet'!$C$100)</f>
        <v/>
      </c>
      <c r="AU101" t="str">
        <f>IF($E101="","",'TSO500 worksheet'!$C$101)</f>
        <v/>
      </c>
      <c r="AV101" t="str">
        <f>IF($E101="","",'TSO500 worksheet'!$C$102)</f>
        <v/>
      </c>
    </row>
    <row r="102" spans="1:48" x14ac:dyDescent="0.25">
      <c r="D102" t="str">
        <f>IF($E102="","",'TSO500 Booking'!E108)</f>
        <v/>
      </c>
      <c r="E102" t="str">
        <f>IF('TSO500 Booking'!J108="","",'TSO500 Booking'!J108)</f>
        <v/>
      </c>
      <c r="G102" t="str">
        <f>IF($E102="","",'TSO500 Booking'!G108)</f>
        <v/>
      </c>
      <c r="H102" t="str">
        <f>IF($E102="","",'TSO500 worksheet'!$D$126)</f>
        <v/>
      </c>
      <c r="I102" s="52" t="str">
        <f>IF($E102="","",'TSO500 worksheet'!$G$126)</f>
        <v/>
      </c>
      <c r="J102" s="52" t="str">
        <f>IF($E102="","",'TSO500 worksheet'!$I$126)</f>
        <v/>
      </c>
      <c r="K102" t="str">
        <f>IF($E102="","",'TSO500 worksheet'!$D$128)</f>
        <v/>
      </c>
      <c r="L102" s="52" t="str">
        <f>IF($E102="","",'TSO500 worksheet'!$G$126)</f>
        <v/>
      </c>
      <c r="M102" s="52" t="str">
        <f>IF($E102="","",'TSO500 worksheet'!$I$126)</f>
        <v/>
      </c>
      <c r="N102" t="str">
        <f>IF($E102="","",'TSO500 worksheet'!$D$128)</f>
        <v/>
      </c>
      <c r="O102" s="52" t="str">
        <f>IF($E102="","",'TSO500 worksheet'!$G$128)</f>
        <v/>
      </c>
      <c r="P102" s="52" t="str">
        <f>IF($E102="","",'TSO500 worksheet'!$I$128)</f>
        <v/>
      </c>
      <c r="Q102" t="str">
        <f>IF($E102="","",'TSO500 worksheet'!$D$130)</f>
        <v/>
      </c>
      <c r="R102" s="52" t="str">
        <f>IF($E102="","",'TSO500 worksheet'!$G$130)</f>
        <v/>
      </c>
      <c r="T102" t="str">
        <f>IF($E102="","",'TSO500 worksheet'!$D$132)</f>
        <v/>
      </c>
      <c r="U102" s="52" t="str">
        <f>IF($E102="","",'TSO500 worksheet'!$G$132)</f>
        <v/>
      </c>
      <c r="V102" s="52" t="str">
        <f>IF($E102="","",'TSO500 worksheet'!$I$132)</f>
        <v/>
      </c>
      <c r="W102" t="str">
        <f>IF($E102="","",'TSO500 worksheet'!$D$134)</f>
        <v/>
      </c>
      <c r="X102" s="52" t="str">
        <f>IF($E102="","",'TSO500 worksheet'!$G$134)</f>
        <v/>
      </c>
      <c r="Z102" t="str">
        <f>IF($E102="","",'TSO500 worksheet'!$D$136)</f>
        <v/>
      </c>
      <c r="AA102" s="52" t="str">
        <f>IF($E102="","",'TSO500 worksheet'!$G$136)</f>
        <v/>
      </c>
      <c r="AC102" t="str">
        <f>IF($E102="","",'TSO500 worksheet'!$D$138)</f>
        <v/>
      </c>
      <c r="AE102" s="52" t="str">
        <f>IF($E102="","",'TSO500 worksheet'!$I$138)</f>
        <v/>
      </c>
      <c r="AF102" t="str">
        <f>IF($E102="","",'TSO500 worksheet'!$D$140)</f>
        <v/>
      </c>
      <c r="AJ102" s="52" t="str">
        <f>IF($E102="","",'TSO500 worksheet'!$G$142)</f>
        <v/>
      </c>
      <c r="AK102" t="str">
        <f>IF($E102="","",'TSO500 worksheet'!$D$143)</f>
        <v/>
      </c>
      <c r="AL102" s="52" t="str">
        <f>IF($E102="","",'TSO500 worksheet'!$G$143)</f>
        <v/>
      </c>
      <c r="AM102" t="str">
        <f>IF($E102="","",'TSO500 worksheet'!$D$144)</f>
        <v/>
      </c>
      <c r="AN102" s="52" t="str">
        <f>IF($E102="","",'TSO500 worksheet'!$G$144)</f>
        <v/>
      </c>
      <c r="AO102" t="str">
        <f>IF($E102="","",'Samples Dilution + Norm'!J91)</f>
        <v/>
      </c>
      <c r="AR102" t="str">
        <f>IF($E102="","",'Samples Dilution + Norm'!O91)</f>
        <v/>
      </c>
      <c r="AS102" t="str">
        <f>IF($E102="","",'TSO500 worksheet'!$C$99)</f>
        <v/>
      </c>
      <c r="AT102" t="str">
        <f>IF($E102="","",'TSO500 worksheet'!$C$100)</f>
        <v/>
      </c>
      <c r="AU102" t="str">
        <f>IF($E102="","",'TSO500 worksheet'!$C$101)</f>
        <v/>
      </c>
      <c r="AV102" t="str">
        <f>IF($E102="","",'TSO500 worksheet'!$C$102)</f>
        <v/>
      </c>
    </row>
    <row r="103" spans="1:48" x14ac:dyDescent="0.25">
      <c r="D103" t="str">
        <f>IF($E103="","",'TSO500 Booking'!E109)</f>
        <v/>
      </c>
      <c r="E103" t="str">
        <f>IF('TSO500 Booking'!J109="","",'TSO500 Booking'!J109)</f>
        <v/>
      </c>
      <c r="G103" t="str">
        <f>IF($E103="","",'TSO500 Booking'!G109)</f>
        <v/>
      </c>
      <c r="H103" t="str">
        <f>IF($E103="","",'TSO500 worksheet'!$D$126)</f>
        <v/>
      </c>
      <c r="I103" s="52" t="str">
        <f>IF($E103="","",'TSO500 worksheet'!$G$126)</f>
        <v/>
      </c>
      <c r="J103" s="52" t="str">
        <f>IF($E103="","",'TSO500 worksheet'!$I$126)</f>
        <v/>
      </c>
      <c r="K103" t="str">
        <f>IF($E103="","",'TSO500 worksheet'!$D$128)</f>
        <v/>
      </c>
      <c r="L103" s="52" t="str">
        <f>IF($E103="","",'TSO500 worksheet'!$G$126)</f>
        <v/>
      </c>
      <c r="M103" s="52" t="str">
        <f>IF($E103="","",'TSO500 worksheet'!$I$126)</f>
        <v/>
      </c>
      <c r="N103" t="str">
        <f>IF($E103="","",'TSO500 worksheet'!$D$128)</f>
        <v/>
      </c>
      <c r="O103" s="52" t="str">
        <f>IF($E103="","",'TSO500 worksheet'!$G$128)</f>
        <v/>
      </c>
      <c r="P103" s="52" t="str">
        <f>IF($E103="","",'TSO500 worksheet'!$I$128)</f>
        <v/>
      </c>
      <c r="Q103" t="str">
        <f>IF($E103="","",'TSO500 worksheet'!$D$130)</f>
        <v/>
      </c>
      <c r="R103" s="52" t="str">
        <f>IF($E103="","",'TSO500 worksheet'!$G$130)</f>
        <v/>
      </c>
      <c r="T103" t="str">
        <f>IF($E103="","",'TSO500 worksheet'!$D$132)</f>
        <v/>
      </c>
      <c r="U103" s="52" t="str">
        <f>IF($E103="","",'TSO500 worksheet'!$G$132)</f>
        <v/>
      </c>
      <c r="V103" s="52" t="str">
        <f>IF($E103="","",'TSO500 worksheet'!$I$132)</f>
        <v/>
      </c>
      <c r="W103" t="str">
        <f>IF($E103="","",'TSO500 worksheet'!$D$134)</f>
        <v/>
      </c>
      <c r="X103" s="52" t="str">
        <f>IF($E103="","",'TSO500 worksheet'!$G$134)</f>
        <v/>
      </c>
      <c r="Z103" t="str">
        <f>IF($E103="","",'TSO500 worksheet'!$D$136)</f>
        <v/>
      </c>
      <c r="AA103" s="52" t="str">
        <f>IF($E103="","",'TSO500 worksheet'!$G$136)</f>
        <v/>
      </c>
      <c r="AC103" t="str">
        <f>IF($E103="","",'TSO500 worksheet'!$D$138)</f>
        <v/>
      </c>
      <c r="AE103" s="52" t="str">
        <f>IF($E103="","",'TSO500 worksheet'!$I$138)</f>
        <v/>
      </c>
      <c r="AF103" t="str">
        <f>IF($E103="","",'TSO500 worksheet'!$D$140)</f>
        <v/>
      </c>
      <c r="AJ103" s="52" t="str">
        <f>IF($E103="","",'TSO500 worksheet'!$G$142)</f>
        <v/>
      </c>
      <c r="AK103" t="str">
        <f>IF($E103="","",'TSO500 worksheet'!$D$143)</f>
        <v/>
      </c>
      <c r="AL103" s="52" t="str">
        <f>IF($E103="","",'TSO500 worksheet'!$G$143)</f>
        <v/>
      </c>
      <c r="AM103" t="str">
        <f>IF($E103="","",'TSO500 worksheet'!$D$144)</f>
        <v/>
      </c>
      <c r="AN103" s="52" t="str">
        <f>IF($E103="","",'TSO500 worksheet'!$G$144)</f>
        <v/>
      </c>
      <c r="AO103" t="str">
        <f>IF($E103="","",'Samples Dilution + Norm'!J92)</f>
        <v/>
      </c>
      <c r="AR103" t="str">
        <f>IF($E103="","",'Samples Dilution + Norm'!O92)</f>
        <v/>
      </c>
      <c r="AS103" t="str">
        <f>IF($E103="","",'TSO500 worksheet'!$C$99)</f>
        <v/>
      </c>
      <c r="AT103" t="str">
        <f>IF($E103="","",'TSO500 worksheet'!$C$100)</f>
        <v/>
      </c>
      <c r="AU103" t="str">
        <f>IF($E103="","",'TSO500 worksheet'!$C$101)</f>
        <v/>
      </c>
      <c r="AV103" t="str">
        <f>IF($E103="","",'TSO500 worksheet'!$C$102)</f>
        <v/>
      </c>
    </row>
    <row r="104" spans="1:48" x14ac:dyDescent="0.25">
      <c r="D104" t="str">
        <f>IF($E104="","",'TSO500 Booking'!E110)</f>
        <v/>
      </c>
      <c r="E104" t="str">
        <f>IF('TSO500 Booking'!J110="","",'TSO500 Booking'!J110)</f>
        <v/>
      </c>
      <c r="G104" t="str">
        <f>IF($E104="","",'TSO500 Booking'!G110)</f>
        <v/>
      </c>
      <c r="H104" t="str">
        <f>IF($E104="","",'TSO500 worksheet'!$D$126)</f>
        <v/>
      </c>
      <c r="I104" s="52" t="str">
        <f>IF($E104="","",'TSO500 worksheet'!$G$126)</f>
        <v/>
      </c>
      <c r="J104" s="52" t="str">
        <f>IF($E104="","",'TSO500 worksheet'!$I$126)</f>
        <v/>
      </c>
      <c r="K104" t="str">
        <f>IF($E104="","",'TSO500 worksheet'!$D$128)</f>
        <v/>
      </c>
      <c r="L104" s="52" t="str">
        <f>IF($E104="","",'TSO500 worksheet'!$G$126)</f>
        <v/>
      </c>
      <c r="M104" s="52" t="str">
        <f>IF($E104="","",'TSO500 worksheet'!$I$126)</f>
        <v/>
      </c>
      <c r="N104" t="str">
        <f>IF($E104="","",'TSO500 worksheet'!$D$128)</f>
        <v/>
      </c>
      <c r="O104" s="52" t="str">
        <f>IF($E104="","",'TSO500 worksheet'!$G$128)</f>
        <v/>
      </c>
      <c r="P104" s="52" t="str">
        <f>IF($E104="","",'TSO500 worksheet'!$I$128)</f>
        <v/>
      </c>
      <c r="Q104" t="str">
        <f>IF($E104="","",'TSO500 worksheet'!$D$130)</f>
        <v/>
      </c>
      <c r="T104" t="str">
        <f>IF($E104="","",'TSO500 worksheet'!$D$132)</f>
        <v/>
      </c>
      <c r="U104" s="52" t="str">
        <f>IF($E104="","",'TSO500 worksheet'!$G$132)</f>
        <v/>
      </c>
      <c r="V104" s="52" t="str">
        <f>IF($E104="","",'TSO500 worksheet'!$I$132)</f>
        <v/>
      </c>
      <c r="W104" t="str">
        <f>IF($E104="","",'TSO500 worksheet'!$D$134)</f>
        <v/>
      </c>
      <c r="X104" s="52" t="str">
        <f>IF($E104="","",'TSO500 worksheet'!$G$134)</f>
        <v/>
      </c>
      <c r="Z104" t="str">
        <f>IF($E104="","",'TSO500 worksheet'!$D$136)</f>
        <v/>
      </c>
      <c r="AA104" s="52" t="str">
        <f>IF($E104="","",'TSO500 worksheet'!$G$136)</f>
        <v/>
      </c>
      <c r="AC104" t="str">
        <f>IF($E104="","",'TSO500 worksheet'!$D$138)</f>
        <v/>
      </c>
      <c r="AE104" s="52" t="str">
        <f>IF($E104="","",'TSO500 worksheet'!$I$138)</f>
        <v/>
      </c>
      <c r="AF104" t="str">
        <f>IF($E104="","",'TSO500 worksheet'!$D$140)</f>
        <v/>
      </c>
      <c r="AJ104" s="52" t="str">
        <f>IF($E104="","",'TSO500 worksheet'!$G$142)</f>
        <v/>
      </c>
      <c r="AK104" t="str">
        <f>IF($E104="","",'TSO500 worksheet'!$D$143)</f>
        <v/>
      </c>
      <c r="AL104" s="52" t="str">
        <f>IF($E104="","",'TSO500 worksheet'!$G$143)</f>
        <v/>
      </c>
      <c r="AM104" t="str">
        <f>IF($E104="","",'TSO500 worksheet'!$D$144)</f>
        <v/>
      </c>
      <c r="AN104" s="52" t="str">
        <f>IF($E104="","",'TSO500 worksheet'!$G$144)</f>
        <v/>
      </c>
      <c r="AO104" t="str">
        <f>IF($E104="","",'Samples Dilution + Norm'!J93)</f>
        <v/>
      </c>
      <c r="AR104" t="str">
        <f>IF($E104="","",'Samples Dilution + Norm'!O93)</f>
        <v/>
      </c>
      <c r="AS104" t="str">
        <f>IF($E104="","",'TSO500 worksheet'!$C$99)</f>
        <v/>
      </c>
      <c r="AT104" t="str">
        <f>IF($E104="","",'TSO500 worksheet'!$C$100)</f>
        <v/>
      </c>
      <c r="AU104" t="str">
        <f>IF($E104="","",'TSO500 worksheet'!$C$101)</f>
        <v/>
      </c>
      <c r="AV104" t="str">
        <f>IF($E104="","",'TSO500 worksheet'!$C$102)</f>
        <v/>
      </c>
    </row>
    <row r="105" spans="1:48" x14ac:dyDescent="0.25">
      <c r="D105" t="str">
        <f>IF($E105="","",'TSO500 Booking'!E111)</f>
        <v/>
      </c>
      <c r="E105" t="str">
        <f>IF('TSO500 Booking'!J111="","",'TSO500 Booking'!J111)</f>
        <v/>
      </c>
      <c r="G105" t="str">
        <f>IF($E105="","",'TSO500 Booking'!G111)</f>
        <v/>
      </c>
      <c r="H105" t="str">
        <f>IF($E105="","",'TSO500 worksheet'!$D$126)</f>
        <v/>
      </c>
      <c r="I105" s="52" t="str">
        <f>IF($E105="","",'TSO500 worksheet'!$G$126)</f>
        <v/>
      </c>
      <c r="J105" s="52" t="str">
        <f>IF($E105="","",'TSO500 worksheet'!$I$126)</f>
        <v/>
      </c>
      <c r="K105" t="str">
        <f>IF($E105="","",'TSO500 worksheet'!$D$128)</f>
        <v/>
      </c>
      <c r="L105" s="52" t="str">
        <f>IF($E105="","",'TSO500 worksheet'!$G$126)</f>
        <v/>
      </c>
      <c r="M105" s="52" t="str">
        <f>IF($E105="","",'TSO500 worksheet'!$I$126)</f>
        <v/>
      </c>
      <c r="N105" t="str">
        <f>IF($E105="","",'TSO500 worksheet'!$D$128)</f>
        <v/>
      </c>
      <c r="O105" s="52" t="str">
        <f>IF($E105="","",'TSO500 worksheet'!$G$128)</f>
        <v/>
      </c>
      <c r="P105" s="52" t="str">
        <f>IF($E105="","",'TSO500 worksheet'!$I$128)</f>
        <v/>
      </c>
      <c r="Q105" t="str">
        <f>IF($E105="","",'TSO500 worksheet'!$D$130)</f>
        <v/>
      </c>
      <c r="T105" t="str">
        <f>IF($E105="","",'TSO500 worksheet'!$D$132)</f>
        <v/>
      </c>
      <c r="U105" s="52" t="str">
        <f>IF($E105="","",'TSO500 worksheet'!$G$132)</f>
        <v/>
      </c>
      <c r="V105" s="52" t="str">
        <f>IF($E105="","",'TSO500 worksheet'!$I$132)</f>
        <v/>
      </c>
      <c r="W105" t="str">
        <f>IF($E105="","",'TSO500 worksheet'!$D$134)</f>
        <v/>
      </c>
      <c r="X105" s="52" t="str">
        <f>IF($E105="","",'TSO500 worksheet'!$G$134)</f>
        <v/>
      </c>
      <c r="Z105" t="str">
        <f>IF($E105="","",'TSO500 worksheet'!$D$136)</f>
        <v/>
      </c>
      <c r="AA105" s="52" t="str">
        <f>IF($E105="","",'TSO500 worksheet'!$G$136)</f>
        <v/>
      </c>
      <c r="AC105" t="str">
        <f>IF($E105="","",'TSO500 worksheet'!$D$138)</f>
        <v/>
      </c>
      <c r="AE105" s="52" t="str">
        <f>IF($E105="","",'TSO500 worksheet'!$I$138)</f>
        <v/>
      </c>
      <c r="AF105" t="str">
        <f>IF($E105="","",'TSO500 worksheet'!$D$140)</f>
        <v/>
      </c>
      <c r="AJ105" s="52" t="str">
        <f>IF($E105="","",'TSO500 worksheet'!$G$142)</f>
        <v/>
      </c>
      <c r="AK105" t="str">
        <f>IF($E105="","",'TSO500 worksheet'!$D$143)</f>
        <v/>
      </c>
      <c r="AL105" s="52" t="str">
        <f>IF($E105="","",'TSO500 worksheet'!$G$143)</f>
        <v/>
      </c>
      <c r="AM105" t="str">
        <f>IF($E105="","",'TSO500 worksheet'!$D$144)</f>
        <v/>
      </c>
      <c r="AN105" s="52" t="str">
        <f>IF($E105="","",'TSO500 worksheet'!$G$144)</f>
        <v/>
      </c>
      <c r="AO105" t="str">
        <f>IF($E105="","",'Samples Dilution + Norm'!J94)</f>
        <v/>
      </c>
      <c r="AR105" t="str">
        <f>IF($E105="","",'Samples Dilution + Norm'!O94)</f>
        <v/>
      </c>
      <c r="AS105" t="str">
        <f>IF($E105="","",'TSO500 worksheet'!$C$99)</f>
        <v/>
      </c>
      <c r="AT105" t="str">
        <f>IF($E105="","",'TSO500 worksheet'!$C$100)</f>
        <v/>
      </c>
      <c r="AU105" t="str">
        <f>IF($E105="","",'TSO500 worksheet'!$C$101)</f>
        <v/>
      </c>
      <c r="AV105" t="str">
        <f>IF($E105="","",'TSO500 worksheet'!$C$102)</f>
        <v/>
      </c>
    </row>
    <row r="106" spans="1:48" x14ac:dyDescent="0.25">
      <c r="D106" t="str">
        <f>IF($E106="","",'TSO500 Booking'!E112)</f>
        <v/>
      </c>
      <c r="E106" t="str">
        <f>IF('TSO500 Booking'!J112="","",'TSO500 Booking'!J112)</f>
        <v/>
      </c>
      <c r="G106" t="str">
        <f>IF($E106="","",'TSO500 Booking'!G112)</f>
        <v/>
      </c>
      <c r="H106" t="str">
        <f>IF($E106="","",'TSO500 worksheet'!$D$126)</f>
        <v/>
      </c>
      <c r="I106" s="52" t="str">
        <f>IF($E106="","",'TSO500 worksheet'!$G$126)</f>
        <v/>
      </c>
      <c r="J106" s="52" t="str">
        <f>IF($E106="","",'TSO500 worksheet'!$I$126)</f>
        <v/>
      </c>
      <c r="K106" t="str">
        <f>IF($E106="","",'TSO500 worksheet'!$D$128)</f>
        <v/>
      </c>
      <c r="L106" s="52" t="str">
        <f>IF($E106="","",'TSO500 worksheet'!$G$126)</f>
        <v/>
      </c>
      <c r="M106" s="52" t="str">
        <f>IF($E106="","",'TSO500 worksheet'!$I$126)</f>
        <v/>
      </c>
      <c r="N106" t="str">
        <f>IF($E106="","",'TSO500 worksheet'!$D$128)</f>
        <v/>
      </c>
      <c r="O106" s="52" t="str">
        <f>IF($E106="","",'TSO500 worksheet'!$G$128)</f>
        <v/>
      </c>
      <c r="P106" s="52" t="str">
        <f>IF($E106="","",'TSO500 worksheet'!$I$128)</f>
        <v/>
      </c>
      <c r="Q106" t="str">
        <f>IF($E106="","",'TSO500 worksheet'!$D$130)</f>
        <v/>
      </c>
      <c r="T106" t="str">
        <f>IF($E106="","",'TSO500 worksheet'!$D$132)</f>
        <v/>
      </c>
      <c r="U106" s="52" t="str">
        <f>IF($E106="","",'TSO500 worksheet'!$G$132)</f>
        <v/>
      </c>
      <c r="V106" s="52" t="str">
        <f>IF($E106="","",'TSO500 worksheet'!$I$132)</f>
        <v/>
      </c>
      <c r="W106" t="str">
        <f>IF($E106="","",'TSO500 worksheet'!$D$134)</f>
        <v/>
      </c>
      <c r="X106" s="52" t="str">
        <f>IF($E106="","",'TSO500 worksheet'!$G$134)</f>
        <v/>
      </c>
      <c r="Z106" t="str">
        <f>IF($E106="","",'TSO500 worksheet'!$D$136)</f>
        <v/>
      </c>
      <c r="AA106" s="52" t="str">
        <f>IF($E106="","",'TSO500 worksheet'!$G$136)</f>
        <v/>
      </c>
      <c r="AC106" t="str">
        <f>IF($E106="","",'TSO500 worksheet'!$D$138)</f>
        <v/>
      </c>
      <c r="AE106" s="52" t="str">
        <f>IF($E106="","",'TSO500 worksheet'!$I$138)</f>
        <v/>
      </c>
      <c r="AF106" t="str">
        <f>IF($E106="","",'TSO500 worksheet'!$D$140)</f>
        <v/>
      </c>
      <c r="AJ106" s="52" t="str">
        <f>IF($E106="","",'TSO500 worksheet'!$G$142)</f>
        <v/>
      </c>
      <c r="AK106" t="str">
        <f>IF($E106="","",'TSO500 worksheet'!$D$143)</f>
        <v/>
      </c>
      <c r="AL106" s="52" t="str">
        <f>IF($E106="","",'TSO500 worksheet'!$G$143)</f>
        <v/>
      </c>
      <c r="AM106" t="str">
        <f>IF($E106="","",'TSO500 worksheet'!$D$144)</f>
        <v/>
      </c>
      <c r="AN106" s="52" t="str">
        <f>IF($E106="","",'TSO500 worksheet'!$G$144)</f>
        <v/>
      </c>
      <c r="AO106" t="str">
        <f>IF($E106="","",'Samples Dilution + Norm'!J95)</f>
        <v/>
      </c>
      <c r="AR106" t="str">
        <f>IF($E106="","",'Samples Dilution + Norm'!O95)</f>
        <v/>
      </c>
      <c r="AS106" t="str">
        <f>IF($E106="","",'TSO500 worksheet'!$C$99)</f>
        <v/>
      </c>
      <c r="AT106" t="str">
        <f>IF($E106="","",'TSO500 worksheet'!$C$100)</f>
        <v/>
      </c>
      <c r="AU106" t="str">
        <f>IF($E106="","",'TSO500 worksheet'!$C$101)</f>
        <v/>
      </c>
      <c r="AV106" t="str">
        <f>IF($E106="","",'TSO500 worksheet'!$C$102)</f>
        <v/>
      </c>
    </row>
    <row r="107" spans="1:48" x14ac:dyDescent="0.25">
      <c r="D107" t="str">
        <f>IF($E107="","",'TSO500 Booking'!E113)</f>
        <v/>
      </c>
      <c r="E107" t="str">
        <f>IF('TSO500 Booking'!J113="","",'TSO500 Booking'!J113)</f>
        <v/>
      </c>
      <c r="G107" t="str">
        <f>IF($E107="","",'TSO500 Booking'!G113)</f>
        <v/>
      </c>
      <c r="H107" t="str">
        <f>IF($E107="","",'TSO500 worksheet'!$D$126)</f>
        <v/>
      </c>
      <c r="I107" s="52" t="str">
        <f>IF($E107="","",'TSO500 worksheet'!$G$126)</f>
        <v/>
      </c>
      <c r="J107" s="52" t="str">
        <f>IF($E107="","",'TSO500 worksheet'!$I$126)</f>
        <v/>
      </c>
      <c r="K107" t="str">
        <f>IF($E107="","",'TSO500 worksheet'!$D$128)</f>
        <v/>
      </c>
      <c r="L107" s="52" t="str">
        <f>IF($E107="","",'TSO500 worksheet'!$G$126)</f>
        <v/>
      </c>
      <c r="M107" s="52" t="str">
        <f>IF($E107="","",'TSO500 worksheet'!$I$126)</f>
        <v/>
      </c>
      <c r="N107" t="str">
        <f>IF($E107="","",'TSO500 worksheet'!$D$128)</f>
        <v/>
      </c>
      <c r="O107" s="52" t="str">
        <f>IF($E107="","",'TSO500 worksheet'!$G$128)</f>
        <v/>
      </c>
      <c r="P107" s="52" t="str">
        <f>IF($E107="","",'TSO500 worksheet'!$I$128)</f>
        <v/>
      </c>
      <c r="Q107" t="str">
        <f>IF($E107="","",'TSO500 worksheet'!$D$130)</f>
        <v/>
      </c>
      <c r="T107" t="str">
        <f>IF($E107="","",'TSO500 worksheet'!$D$132)</f>
        <v/>
      </c>
      <c r="U107" s="52" t="str">
        <f>IF($E107="","",'TSO500 worksheet'!$G$132)</f>
        <v/>
      </c>
      <c r="V107" s="52" t="str">
        <f>IF($E107="","",'TSO500 worksheet'!$I$132)</f>
        <v/>
      </c>
      <c r="W107" t="str">
        <f>IF($E107="","",'TSO500 worksheet'!$D$134)</f>
        <v/>
      </c>
      <c r="X107" s="52" t="str">
        <f>IF($E107="","",'TSO500 worksheet'!$G$134)</f>
        <v/>
      </c>
      <c r="Z107" t="str">
        <f>IF($E107="","",'TSO500 worksheet'!$D$136)</f>
        <v/>
      </c>
      <c r="AA107" s="52" t="str">
        <f>IF($E107="","",'TSO500 worksheet'!$G$136)</f>
        <v/>
      </c>
      <c r="AC107" t="str">
        <f>IF($E107="","",'TSO500 worksheet'!$D$138)</f>
        <v/>
      </c>
      <c r="AE107" s="52" t="str">
        <f>IF($E107="","",'TSO500 worksheet'!$I$138)</f>
        <v/>
      </c>
      <c r="AF107" t="str">
        <f>IF($E107="","",'TSO500 worksheet'!$D$140)</f>
        <v/>
      </c>
      <c r="AJ107" s="52" t="str">
        <f>IF($E107="","",'TSO500 worksheet'!$G$142)</f>
        <v/>
      </c>
      <c r="AK107" t="str">
        <f>IF($E107="","",'TSO500 worksheet'!$D$143)</f>
        <v/>
      </c>
      <c r="AL107" s="52" t="str">
        <f>IF($E107="","",'TSO500 worksheet'!$G$143)</f>
        <v/>
      </c>
      <c r="AM107" t="str">
        <f>IF($E107="","",'TSO500 worksheet'!$D$144)</f>
        <v/>
      </c>
      <c r="AN107" s="52" t="str">
        <f>IF($E107="","",'TSO500 worksheet'!$G$144)</f>
        <v/>
      </c>
      <c r="AO107" t="str">
        <f>IF($E107="","",'Samples Dilution + Norm'!J96)</f>
        <v/>
      </c>
      <c r="AR107" t="str">
        <f>IF($E107="","",'Samples Dilution + Norm'!O96)</f>
        <v/>
      </c>
      <c r="AS107" t="str">
        <f>IF($E107="","",'TSO500 worksheet'!$C$99)</f>
        <v/>
      </c>
      <c r="AT107" t="str">
        <f>IF($E107="","",'TSO500 worksheet'!$C$100)</f>
        <v/>
      </c>
      <c r="AU107" t="str">
        <f>IF($E107="","",'TSO500 worksheet'!$C$101)</f>
        <v/>
      </c>
      <c r="AV107" t="str">
        <f>IF($E107="","",'TSO500 worksheet'!$C$102)</f>
        <v/>
      </c>
    </row>
    <row r="108" spans="1:48" x14ac:dyDescent="0.25">
      <c r="D108" t="str">
        <f>IF($E108="","",'TSO500 Booking'!E114)</f>
        <v/>
      </c>
      <c r="E108" t="str">
        <f>IF('TSO500 Booking'!J114="","",'TSO500 Booking'!J114)</f>
        <v/>
      </c>
      <c r="G108" t="str">
        <f>IF($E108="","",'TSO500 Booking'!G114)</f>
        <v/>
      </c>
      <c r="H108" t="str">
        <f>IF($E108="","",'TSO500 worksheet'!$D$126)</f>
        <v/>
      </c>
      <c r="I108" s="52" t="str">
        <f>IF($E108="","",'TSO500 worksheet'!$G$126)</f>
        <v/>
      </c>
      <c r="J108" s="52" t="str">
        <f>IF($E108="","",'TSO500 worksheet'!$I$126)</f>
        <v/>
      </c>
      <c r="K108" t="str">
        <f>IF($E108="","",'TSO500 worksheet'!$D$128)</f>
        <v/>
      </c>
      <c r="L108" s="52" t="str">
        <f>IF($E108="","",'TSO500 worksheet'!$G$126)</f>
        <v/>
      </c>
      <c r="M108" s="52" t="str">
        <f>IF($E108="","",'TSO500 worksheet'!$I$126)</f>
        <v/>
      </c>
      <c r="N108" t="str">
        <f>IF($E108="","",'TSO500 worksheet'!$D$128)</f>
        <v/>
      </c>
      <c r="O108" s="52" t="str">
        <f>IF($E108="","",'TSO500 worksheet'!$G$128)</f>
        <v/>
      </c>
      <c r="P108" s="52" t="str">
        <f>IF($E108="","",'TSO500 worksheet'!$I$128)</f>
        <v/>
      </c>
      <c r="Q108" t="str">
        <f>IF($E108="","",'TSO500 worksheet'!$D$130)</f>
        <v/>
      </c>
      <c r="T108" t="str">
        <f>IF($E108="","",'TSO500 worksheet'!$D$132)</f>
        <v/>
      </c>
      <c r="U108" s="52" t="str">
        <f>IF($E108="","",'TSO500 worksheet'!$G$132)</f>
        <v/>
      </c>
      <c r="V108" s="52" t="str">
        <f>IF($E108="","",'TSO500 worksheet'!$I$132)</f>
        <v/>
      </c>
      <c r="W108" t="str">
        <f>IF($E108="","",'TSO500 worksheet'!$D$134)</f>
        <v/>
      </c>
      <c r="X108" s="52" t="str">
        <f>IF($E108="","",'TSO500 worksheet'!$G$134)</f>
        <v/>
      </c>
      <c r="Z108" t="str">
        <f>IF($E108="","",'TSO500 worksheet'!$D$136)</f>
        <v/>
      </c>
      <c r="AA108" s="52" t="str">
        <f>IF($E108="","",'TSO500 worksheet'!$G$136)</f>
        <v/>
      </c>
      <c r="AC108" t="str">
        <f>IF($E108="","",'TSO500 worksheet'!$D$138)</f>
        <v/>
      </c>
      <c r="AE108" s="52" t="str">
        <f>IF($E108="","",'TSO500 worksheet'!$I$138)</f>
        <v/>
      </c>
      <c r="AF108" t="str">
        <f>IF($E108="","",'TSO500 worksheet'!$D$140)</f>
        <v/>
      </c>
      <c r="AJ108" s="52" t="str">
        <f>IF($E108="","",'TSO500 worksheet'!$G$142)</f>
        <v/>
      </c>
      <c r="AK108" t="str">
        <f>IF($E108="","",'TSO500 worksheet'!$D$143)</f>
        <v/>
      </c>
      <c r="AL108" s="52" t="str">
        <f>IF($E108="","",'TSO500 worksheet'!$G$143)</f>
        <v/>
      </c>
      <c r="AM108" t="str">
        <f>IF($E108="","",'TSO500 worksheet'!$D$144)</f>
        <v/>
      </c>
      <c r="AN108" s="52" t="str">
        <f>IF($E108="","",'TSO500 worksheet'!$G$144)</f>
        <v/>
      </c>
      <c r="AO108" t="str">
        <f>IF($E108="","",'Samples Dilution + Norm'!J97)</f>
        <v/>
      </c>
      <c r="AR108" t="str">
        <f>IF($E108="","",'Samples Dilution + Norm'!O97)</f>
        <v/>
      </c>
      <c r="AS108" t="str">
        <f>IF($E108="","",'TSO500 worksheet'!$C$99)</f>
        <v/>
      </c>
      <c r="AT108" t="str">
        <f>IF($E108="","",'TSO500 worksheet'!$C$100)</f>
        <v/>
      </c>
      <c r="AU108" t="str">
        <f>IF($E108="","",'TSO500 worksheet'!$C$101)</f>
        <v/>
      </c>
      <c r="AV108" t="str">
        <f>IF($E108="","",'TSO500 worksheet'!$C$102)</f>
        <v/>
      </c>
    </row>
    <row r="109" spans="1:48" x14ac:dyDescent="0.25">
      <c r="D109" t="str">
        <f>IF($E109="","",'TSO500 Booking'!E115)</f>
        <v/>
      </c>
      <c r="E109" t="str">
        <f>IF('TSO500 Booking'!J115="","",'TSO500 Booking'!J115)</f>
        <v/>
      </c>
      <c r="G109" t="str">
        <f>IF($E109="","",'TSO500 Booking'!G115)</f>
        <v/>
      </c>
      <c r="H109" t="str">
        <f>IF($E109="","",'TSO500 worksheet'!$D$126)</f>
        <v/>
      </c>
      <c r="I109" s="52" t="str">
        <f>IF($E109="","",'TSO500 worksheet'!$G$126)</f>
        <v/>
      </c>
      <c r="J109" s="52" t="str">
        <f>IF($E109="","",'TSO500 worksheet'!$I$126)</f>
        <v/>
      </c>
      <c r="K109" t="str">
        <f>IF($E109="","",'TSO500 worksheet'!$D$128)</f>
        <v/>
      </c>
      <c r="L109" s="52" t="str">
        <f>IF($E109="","",'TSO500 worksheet'!$G$126)</f>
        <v/>
      </c>
      <c r="M109" s="52" t="str">
        <f>IF($E109="","",'TSO500 worksheet'!$I$126)</f>
        <v/>
      </c>
      <c r="N109" t="str">
        <f>IF($E109="","",'TSO500 worksheet'!$D$128)</f>
        <v/>
      </c>
      <c r="O109" s="52" t="str">
        <f>IF($E109="","",'TSO500 worksheet'!$G$128)</f>
        <v/>
      </c>
      <c r="P109" s="52" t="str">
        <f>IF($E109="","",'TSO500 worksheet'!$I$128)</f>
        <v/>
      </c>
      <c r="Q109" t="str">
        <f>IF($E109="","",'TSO500 worksheet'!$D$130)</f>
        <v/>
      </c>
      <c r="T109" t="str">
        <f>IF($E109="","",'TSO500 worksheet'!$D$132)</f>
        <v/>
      </c>
      <c r="U109" s="52" t="str">
        <f>IF($E109="","",'TSO500 worksheet'!$G$132)</f>
        <v/>
      </c>
      <c r="V109" s="52" t="str">
        <f>IF($E109="","",'TSO500 worksheet'!$I$132)</f>
        <v/>
      </c>
      <c r="W109" t="str">
        <f>IF($E109="","",'TSO500 worksheet'!$D$134)</f>
        <v/>
      </c>
      <c r="X109" s="52" t="str">
        <f>IF($E109="","",'TSO500 worksheet'!$G$134)</f>
        <v/>
      </c>
      <c r="Z109" t="str">
        <f>IF($E109="","",'TSO500 worksheet'!$D$136)</f>
        <v/>
      </c>
      <c r="AA109" s="52" t="str">
        <f>IF($E109="","",'TSO500 worksheet'!$G$136)</f>
        <v/>
      </c>
      <c r="AC109" t="str">
        <f>IF($E109="","",'TSO500 worksheet'!$D$138)</f>
        <v/>
      </c>
      <c r="AE109" s="52" t="str">
        <f>IF($E109="","",'TSO500 worksheet'!$I$138)</f>
        <v/>
      </c>
      <c r="AF109" t="str">
        <f>IF($E109="","",'TSO500 worksheet'!$D$140)</f>
        <v/>
      </c>
      <c r="AJ109" s="52" t="str">
        <f>IF($E109="","",'TSO500 worksheet'!$G$142)</f>
        <v/>
      </c>
      <c r="AK109" t="str">
        <f>IF($E109="","",'TSO500 worksheet'!$D$143)</f>
        <v/>
      </c>
      <c r="AL109" s="52" t="str">
        <f>IF($E109="","",'TSO500 worksheet'!$G$143)</f>
        <v/>
      </c>
      <c r="AM109" t="str">
        <f>IF($E109="","",'TSO500 worksheet'!$D$144)</f>
        <v/>
      </c>
      <c r="AN109" s="52" t="str">
        <f>IF($E109="","",'TSO500 worksheet'!$G$144)</f>
        <v/>
      </c>
      <c r="AO109" t="str">
        <f>IF($E109="","",'Samples Dilution + Norm'!J98)</f>
        <v/>
      </c>
      <c r="AR109" t="str">
        <f>IF($E109="","",'Samples Dilution + Norm'!O98)</f>
        <v/>
      </c>
      <c r="AS109" t="str">
        <f>IF($E109="","",'TSO500 worksheet'!$C$99)</f>
        <v/>
      </c>
      <c r="AT109" t="str">
        <f>IF($E109="","",'TSO500 worksheet'!$C$100)</f>
        <v/>
      </c>
      <c r="AU109" t="str">
        <f>IF($E109="","",'TSO500 worksheet'!$C$101)</f>
        <v/>
      </c>
      <c r="AV109" t="str">
        <f>IF($E109="","",'TSO500 worksheet'!$C$102)</f>
        <v/>
      </c>
    </row>
    <row r="110" spans="1:48" x14ac:dyDescent="0.25">
      <c r="D110" t="str">
        <f>IF($E110="","",'TSO500 Booking'!E116)</f>
        <v/>
      </c>
      <c r="E110" t="str">
        <f>IF('TSO500 Booking'!J116="","",'TSO500 Booking'!J116)</f>
        <v/>
      </c>
      <c r="G110" t="str">
        <f>IF($E110="","",'TSO500 Booking'!G116)</f>
        <v/>
      </c>
      <c r="H110" t="str">
        <f>IF($E110="","",'TSO500 worksheet'!$D$126)</f>
        <v/>
      </c>
      <c r="I110" s="52" t="str">
        <f>IF($E110="","",'TSO500 worksheet'!$G$126)</f>
        <v/>
      </c>
      <c r="J110" s="52" t="str">
        <f>IF($E110="","",'TSO500 worksheet'!$I$126)</f>
        <v/>
      </c>
      <c r="K110" t="str">
        <f>IF($E110="","",'TSO500 worksheet'!$D$128)</f>
        <v/>
      </c>
      <c r="L110" s="52" t="str">
        <f>IF($E110="","",'TSO500 worksheet'!$G$126)</f>
        <v/>
      </c>
      <c r="M110" s="52" t="str">
        <f>IF($E110="","",'TSO500 worksheet'!$I$126)</f>
        <v/>
      </c>
      <c r="N110" t="str">
        <f>IF($E110="","",'TSO500 worksheet'!$D$128)</f>
        <v/>
      </c>
      <c r="O110" s="52" t="str">
        <f>IF($E110="","",'TSO500 worksheet'!$G$128)</f>
        <v/>
      </c>
      <c r="P110" s="52" t="str">
        <f>IF($E110="","",'TSO500 worksheet'!$I$128)</f>
        <v/>
      </c>
      <c r="Q110" t="str">
        <f>IF($E110="","",'TSO500 worksheet'!$D$130)</f>
        <v/>
      </c>
      <c r="T110" t="str">
        <f>IF($E110="","",'TSO500 worksheet'!$D$132)</f>
        <v/>
      </c>
      <c r="U110" s="52" t="str">
        <f>IF($E110="","",'TSO500 worksheet'!$G$132)</f>
        <v/>
      </c>
      <c r="V110" s="52" t="str">
        <f>IF($E110="","",'TSO500 worksheet'!$I$132)</f>
        <v/>
      </c>
      <c r="W110" t="str">
        <f>IF($E110="","",'TSO500 worksheet'!$D$134)</f>
        <v/>
      </c>
      <c r="X110" s="52" t="str">
        <f>IF($E110="","",'TSO500 worksheet'!$G$134)</f>
        <v/>
      </c>
      <c r="Z110" t="str">
        <f>IF($E110="","",'TSO500 worksheet'!$D$136)</f>
        <v/>
      </c>
      <c r="AA110" s="52" t="str">
        <f>IF($E110="","",'TSO500 worksheet'!$G$136)</f>
        <v/>
      </c>
      <c r="AC110" t="str">
        <f>IF($E110="","",'TSO500 worksheet'!$D$138)</f>
        <v/>
      </c>
      <c r="AE110" s="52" t="str">
        <f>IF($E110="","",'TSO500 worksheet'!$I$138)</f>
        <v/>
      </c>
      <c r="AF110" t="str">
        <f>IF($E110="","",'TSO500 worksheet'!$D$140)</f>
        <v/>
      </c>
      <c r="AJ110" s="52" t="str">
        <f>IF($E110="","",'TSO500 worksheet'!$G$142)</f>
        <v/>
      </c>
      <c r="AK110" t="str">
        <f>IF($E110="","",'TSO500 worksheet'!$D$143)</f>
        <v/>
      </c>
      <c r="AL110" s="52" t="str">
        <f>IF($E110="","",'TSO500 worksheet'!$G$143)</f>
        <v/>
      </c>
      <c r="AM110" t="str">
        <f>IF($E110="","",'TSO500 worksheet'!$D$144)</f>
        <v/>
      </c>
      <c r="AN110" s="52" t="str">
        <f>IF($E110="","",'TSO500 worksheet'!$G$144)</f>
        <v/>
      </c>
      <c r="AO110" t="str">
        <f>IF($E110="","",'Samples Dilution + Norm'!J99)</f>
        <v/>
      </c>
      <c r="AR110" t="str">
        <f>IF($E110="","",'Samples Dilution + Norm'!O99)</f>
        <v/>
      </c>
      <c r="AS110" t="str">
        <f>IF($E110="","",'TSO500 worksheet'!$C$99)</f>
        <v/>
      </c>
      <c r="AT110" t="str">
        <f>IF($E110="","",'TSO500 worksheet'!$C$100)</f>
        <v/>
      </c>
      <c r="AU110" t="str">
        <f>IF($E110="","",'TSO500 worksheet'!$C$101)</f>
        <v/>
      </c>
      <c r="AV110" t="str">
        <f>IF($E110="","",'TSO500 worksheet'!$C$102)</f>
        <v/>
      </c>
    </row>
    <row r="111" spans="1:48" x14ac:dyDescent="0.25">
      <c r="D111" t="str">
        <f>IF($E111="","",'TSO500 Booking'!E117)</f>
        <v/>
      </c>
      <c r="E111" t="str">
        <f>IF('TSO500 Booking'!J117="","",'TSO500 Booking'!J117)</f>
        <v/>
      </c>
      <c r="G111" t="str">
        <f>IF($E111="","",'TSO500 Booking'!G117)</f>
        <v/>
      </c>
      <c r="H111" t="str">
        <f>IF($E111="","",'TSO500 worksheet'!$D$126)</f>
        <v/>
      </c>
      <c r="I111" s="52" t="str">
        <f>IF($E111="","",'TSO500 worksheet'!$G$126)</f>
        <v/>
      </c>
      <c r="J111" s="52" t="str">
        <f>IF($E111="","",'TSO500 worksheet'!$I$126)</f>
        <v/>
      </c>
      <c r="K111" t="str">
        <f>IF($E111="","",'TSO500 worksheet'!$D$128)</f>
        <v/>
      </c>
      <c r="L111" s="52" t="str">
        <f>IF($E111="","",'TSO500 worksheet'!$G$126)</f>
        <v/>
      </c>
      <c r="M111" s="52" t="str">
        <f>IF($E111="","",'TSO500 worksheet'!$I$126)</f>
        <v/>
      </c>
      <c r="N111" t="str">
        <f>IF($E111="","",'TSO500 worksheet'!$D$128)</f>
        <v/>
      </c>
      <c r="O111" s="52" t="str">
        <f>IF($E111="","",'TSO500 worksheet'!$G$128)</f>
        <v/>
      </c>
      <c r="P111" s="52" t="str">
        <f>IF($E111="","",'TSO500 worksheet'!$I$128)</f>
        <v/>
      </c>
      <c r="Q111" t="str">
        <f>IF($E111="","",'TSO500 worksheet'!$D$130)</f>
        <v/>
      </c>
      <c r="T111" t="str">
        <f>IF($E111="","",'TSO500 worksheet'!$D$132)</f>
        <v/>
      </c>
      <c r="U111" s="52" t="str">
        <f>IF($E111="","",'TSO500 worksheet'!$G$132)</f>
        <v/>
      </c>
      <c r="V111" s="52" t="str">
        <f>IF($E111="","",'TSO500 worksheet'!$I$132)</f>
        <v/>
      </c>
      <c r="W111" t="str">
        <f>IF($E111="","",'TSO500 worksheet'!$D$134)</f>
        <v/>
      </c>
      <c r="X111" s="52" t="str">
        <f>IF($E111="","",'TSO500 worksheet'!$G$134)</f>
        <v/>
      </c>
      <c r="Z111" t="str">
        <f>IF($E111="","",'TSO500 worksheet'!$D$136)</f>
        <v/>
      </c>
      <c r="AA111" s="52" t="str">
        <f>IF($E111="","",'TSO500 worksheet'!$G$136)</f>
        <v/>
      </c>
      <c r="AC111" t="str">
        <f>IF($E111="","",'TSO500 worksheet'!$D$138)</f>
        <v/>
      </c>
      <c r="AE111" s="52" t="str">
        <f>IF($E111="","",'TSO500 worksheet'!$I$138)</f>
        <v/>
      </c>
      <c r="AF111" t="str">
        <f>IF($E111="","",'TSO500 worksheet'!$D$140)</f>
        <v/>
      </c>
      <c r="AJ111" s="52" t="str">
        <f>IF($E111="","",'TSO500 worksheet'!$G$142)</f>
        <v/>
      </c>
      <c r="AK111" t="str">
        <f>IF($E111="","",'TSO500 worksheet'!$D$143)</f>
        <v/>
      </c>
      <c r="AL111" s="52" t="str">
        <f>IF($E111="","",'TSO500 worksheet'!$G$143)</f>
        <v/>
      </c>
      <c r="AM111" t="str">
        <f>IF($E111="","",'TSO500 worksheet'!$D$144)</f>
        <v/>
      </c>
      <c r="AN111" s="52" t="str">
        <f>IF($E111="","",'TSO500 worksheet'!$G$144)</f>
        <v/>
      </c>
      <c r="AO111" t="str">
        <f>IF($E111="","",'Samples Dilution + Norm'!J100)</f>
        <v/>
      </c>
      <c r="AR111" t="str">
        <f>IF($E111="","",'Samples Dilution + Norm'!O100)</f>
        <v/>
      </c>
      <c r="AS111" t="str">
        <f>IF($E111="","",'TSO500 worksheet'!$C$99)</f>
        <v/>
      </c>
      <c r="AT111" t="str">
        <f>IF($E111="","",'TSO500 worksheet'!$C$100)</f>
        <v/>
      </c>
      <c r="AU111" t="str">
        <f>IF($E111="","",'TSO500 worksheet'!$C$101)</f>
        <v/>
      </c>
      <c r="AV111" t="str">
        <f>IF($E111="","",'TSO500 worksheet'!$C$102)</f>
        <v/>
      </c>
    </row>
    <row r="112" spans="1:48" x14ac:dyDescent="0.25">
      <c r="D112" t="str">
        <f>IF($E112="","",'TSO500 Booking'!E118)</f>
        <v/>
      </c>
      <c r="E112" t="str">
        <f>IF('TSO500 Booking'!J118="","",'TSO500 Booking'!J118)</f>
        <v/>
      </c>
      <c r="G112" t="str">
        <f>IF($E112="","",'TSO500 Booking'!G118)</f>
        <v/>
      </c>
      <c r="H112" t="str">
        <f>IF($E112="","",'TSO500 worksheet'!$D$126)</f>
        <v/>
      </c>
      <c r="I112" s="52" t="str">
        <f>IF($E112="","",'TSO500 worksheet'!$G$126)</f>
        <v/>
      </c>
      <c r="J112" s="52" t="str">
        <f>IF($E112="","",'TSO500 worksheet'!$I$126)</f>
        <v/>
      </c>
      <c r="K112" t="str">
        <f>IF($E112="","",'TSO500 worksheet'!$D$128)</f>
        <v/>
      </c>
      <c r="L112" s="52" t="str">
        <f>IF($E112="","",'TSO500 worksheet'!$G$126)</f>
        <v/>
      </c>
      <c r="M112" s="52" t="str">
        <f>IF($E112="","",'TSO500 worksheet'!$I$126)</f>
        <v/>
      </c>
      <c r="N112" t="str">
        <f>IF($E112="","",'TSO500 worksheet'!$D$128)</f>
        <v/>
      </c>
      <c r="O112" s="52" t="str">
        <f>IF($E112="","",'TSO500 worksheet'!$G$128)</f>
        <v/>
      </c>
      <c r="P112" s="52" t="str">
        <f>IF($E112="","",'TSO500 worksheet'!$I$128)</f>
        <v/>
      </c>
      <c r="Q112" t="str">
        <f>IF($E112="","",'TSO500 worksheet'!$D$130)</f>
        <v/>
      </c>
      <c r="T112" t="str">
        <f>IF($E112="","",'TSO500 worksheet'!$D$132)</f>
        <v/>
      </c>
      <c r="U112" s="52" t="str">
        <f>IF($E112="","",'TSO500 worksheet'!$G$132)</f>
        <v/>
      </c>
      <c r="V112" s="52" t="str">
        <f>IF($E112="","",'TSO500 worksheet'!$I$132)</f>
        <v/>
      </c>
      <c r="W112" t="str">
        <f>IF($E112="","",'TSO500 worksheet'!$D$134)</f>
        <v/>
      </c>
      <c r="X112" s="52" t="str">
        <f>IF($E112="","",'TSO500 worksheet'!$G$134)</f>
        <v/>
      </c>
      <c r="Z112" t="str">
        <f>IF($E112="","",'TSO500 worksheet'!$D$136)</f>
        <v/>
      </c>
      <c r="AA112" s="52" t="str">
        <f>IF($E112="","",'TSO500 worksheet'!$G$136)</f>
        <v/>
      </c>
      <c r="AC112" t="str">
        <f>IF($E112="","",'TSO500 worksheet'!$D$138)</f>
        <v/>
      </c>
      <c r="AE112" s="52" t="str">
        <f>IF($E112="","",'TSO500 worksheet'!$I$138)</f>
        <v/>
      </c>
      <c r="AF112" t="str">
        <f>IF($E112="","",'TSO500 worksheet'!$D$140)</f>
        <v/>
      </c>
      <c r="AJ112" s="52" t="str">
        <f>IF($E112="","",'TSO500 worksheet'!$G$142)</f>
        <v/>
      </c>
      <c r="AK112" t="str">
        <f>IF($E112="","",'TSO500 worksheet'!$D$143)</f>
        <v/>
      </c>
      <c r="AL112" s="52" t="str">
        <f>IF($E112="","",'TSO500 worksheet'!$G$143)</f>
        <v/>
      </c>
      <c r="AM112" t="str">
        <f>IF($E112="","",'TSO500 worksheet'!$D$144)</f>
        <v/>
      </c>
      <c r="AN112" s="52" t="str">
        <f>IF($E112="","",'TSO500 worksheet'!$G$144)</f>
        <v/>
      </c>
      <c r="AO112" t="str">
        <f>IF($E112="","",'Samples Dilution + Norm'!J101)</f>
        <v/>
      </c>
      <c r="AR112" t="str">
        <f>IF($E112="","",'Samples Dilution + Norm'!O101)</f>
        <v/>
      </c>
      <c r="AS112" t="str">
        <f>IF($E112="","",'TSO500 worksheet'!$C$99)</f>
        <v/>
      </c>
      <c r="AT112" t="str">
        <f>IF($E112="","",'TSO500 worksheet'!$C$100)</f>
        <v/>
      </c>
      <c r="AU112" t="str">
        <f>IF($E112="","",'TSO500 worksheet'!$C$101)</f>
        <v/>
      </c>
      <c r="AV112" t="str">
        <f>IF($E112="","",'TSO500 worksheet'!$C$102)</f>
        <v/>
      </c>
    </row>
    <row r="113" spans="4:48" x14ac:dyDescent="0.25">
      <c r="D113" t="str">
        <f>IF($E113="","",'TSO500 Booking'!E119)</f>
        <v/>
      </c>
      <c r="E113" t="str">
        <f>IF('TSO500 Booking'!J119="","",'TSO500 Booking'!J119)</f>
        <v/>
      </c>
      <c r="G113" t="str">
        <f>IF($E113="","",'TSO500 Booking'!G119)</f>
        <v/>
      </c>
      <c r="H113" t="str">
        <f>IF($E113="","",'TSO500 worksheet'!$D$126)</f>
        <v/>
      </c>
      <c r="I113" s="52" t="str">
        <f>IF($E113="","",'TSO500 worksheet'!$G$126)</f>
        <v/>
      </c>
      <c r="J113" s="52" t="str">
        <f>IF($E113="","",'TSO500 worksheet'!$I$126)</f>
        <v/>
      </c>
      <c r="K113" t="str">
        <f>IF($E113="","",'TSO500 worksheet'!$D$128)</f>
        <v/>
      </c>
      <c r="L113" s="52" t="str">
        <f>IF($E113="","",'TSO500 worksheet'!$G$126)</f>
        <v/>
      </c>
      <c r="M113" s="52" t="str">
        <f>IF($E113="","",'TSO500 worksheet'!$I$126)</f>
        <v/>
      </c>
      <c r="N113" t="str">
        <f>IF($E113="","",'TSO500 worksheet'!$D$128)</f>
        <v/>
      </c>
      <c r="O113" s="52" t="str">
        <f>IF($E113="","",'TSO500 worksheet'!$G$128)</f>
        <v/>
      </c>
      <c r="P113" s="52" t="str">
        <f>IF($E113="","",'TSO500 worksheet'!$I$128)</f>
        <v/>
      </c>
      <c r="Q113" t="str">
        <f>IF($E113="","",'TSO500 worksheet'!$D$130)</f>
        <v/>
      </c>
      <c r="T113" t="str">
        <f>IF($E113="","",'TSO500 worksheet'!$D$132)</f>
        <v/>
      </c>
      <c r="U113" s="52" t="str">
        <f>IF($E113="","",'TSO500 worksheet'!$G$132)</f>
        <v/>
      </c>
      <c r="V113" s="52" t="str">
        <f>IF($E113="","",'TSO500 worksheet'!$I$132)</f>
        <v/>
      </c>
      <c r="W113" t="str">
        <f>IF($E113="","",'TSO500 worksheet'!$D$134)</f>
        <v/>
      </c>
      <c r="X113" s="52" t="str">
        <f>IF($E113="","",'TSO500 worksheet'!$G$134)</f>
        <v/>
      </c>
      <c r="Z113" t="str">
        <f>IF($E113="","",'TSO500 worksheet'!$D$136)</f>
        <v/>
      </c>
      <c r="AA113" s="52" t="str">
        <f>IF($E113="","",'TSO500 worksheet'!$G$136)</f>
        <v/>
      </c>
      <c r="AC113" t="str">
        <f>IF($E113="","",'TSO500 worksheet'!$D$138)</f>
        <v/>
      </c>
      <c r="AE113" s="52" t="str">
        <f>IF($E113="","",'TSO500 worksheet'!$I$138)</f>
        <v/>
      </c>
      <c r="AF113" t="str">
        <f>IF($E113="","",'TSO500 worksheet'!$D$140)</f>
        <v/>
      </c>
      <c r="AJ113" s="52" t="str">
        <f>IF($E113="","",'TSO500 worksheet'!$G$142)</f>
        <v/>
      </c>
      <c r="AK113" t="str">
        <f>IF($E113="","",'TSO500 worksheet'!$D$143)</f>
        <v/>
      </c>
      <c r="AL113" s="52" t="str">
        <f>IF($E113="","",'TSO500 worksheet'!$G$143)</f>
        <v/>
      </c>
      <c r="AM113" t="str">
        <f>IF($E113="","",'TSO500 worksheet'!$D$144)</f>
        <v/>
      </c>
      <c r="AN113" s="52" t="str">
        <f>IF($E113="","",'TSO500 worksheet'!$G$144)</f>
        <v/>
      </c>
      <c r="AO113" t="str">
        <f>IF($E113="","",'Samples Dilution + Norm'!J102)</f>
        <v/>
      </c>
      <c r="AR113" t="str">
        <f>IF($E113="","",'Samples Dilution + Norm'!O102)</f>
        <v/>
      </c>
      <c r="AS113" t="str">
        <f>IF($E113="","",'TSO500 worksheet'!$C$99)</f>
        <v/>
      </c>
      <c r="AT113" t="str">
        <f>IF($E113="","",'TSO500 worksheet'!$C$100)</f>
        <v/>
      </c>
      <c r="AU113" t="str">
        <f>IF($E113="","",'TSO500 worksheet'!$C$101)</f>
        <v/>
      </c>
      <c r="AV113" t="str">
        <f>IF($E113="","",'TSO500 worksheet'!$C$102)</f>
        <v/>
      </c>
    </row>
    <row r="114" spans="4:48" x14ac:dyDescent="0.25">
      <c r="D114" t="str">
        <f>IF($E114="","",'TSO500 Booking'!E120)</f>
        <v/>
      </c>
      <c r="E114" t="str">
        <f>IF('TSO500 Booking'!J120="","",'TSO500 Booking'!J120)</f>
        <v/>
      </c>
      <c r="G114" t="str">
        <f>IF($E114="","",'TSO500 Booking'!G120)</f>
        <v/>
      </c>
      <c r="H114" t="str">
        <f>IF($E114="","",'TSO500 worksheet'!$D$126)</f>
        <v/>
      </c>
      <c r="I114" s="52" t="str">
        <f>IF($E114="","",'TSO500 worksheet'!$G$126)</f>
        <v/>
      </c>
      <c r="J114" s="52" t="str">
        <f>IF($E114="","",'TSO500 worksheet'!$I$126)</f>
        <v/>
      </c>
      <c r="K114" t="str">
        <f>IF($E114="","",'TSO500 worksheet'!$D$128)</f>
        <v/>
      </c>
      <c r="L114" s="52" t="str">
        <f>IF($E114="","",'TSO500 worksheet'!$G$126)</f>
        <v/>
      </c>
      <c r="M114" s="52" t="str">
        <f>IF($E114="","",'TSO500 worksheet'!$I$126)</f>
        <v/>
      </c>
      <c r="N114" t="str">
        <f>IF($E114="","",'TSO500 worksheet'!$D$128)</f>
        <v/>
      </c>
      <c r="O114" s="52" t="str">
        <f>IF($E114="","",'TSO500 worksheet'!$G$128)</f>
        <v/>
      </c>
      <c r="P114" s="52" t="str">
        <f>IF($E114="","",'TSO500 worksheet'!$I$128)</f>
        <v/>
      </c>
      <c r="Q114" t="str">
        <f>IF($E114="","",'TSO500 worksheet'!$D$130)</f>
        <v/>
      </c>
      <c r="T114" t="str">
        <f>IF($E114="","",'TSO500 worksheet'!$D$132)</f>
        <v/>
      </c>
      <c r="U114" s="52" t="str">
        <f>IF($E114="","",'TSO500 worksheet'!$G$132)</f>
        <v/>
      </c>
      <c r="V114" s="52" t="str">
        <f>IF($E114="","",'TSO500 worksheet'!$I$132)</f>
        <v/>
      </c>
      <c r="W114" t="str">
        <f>IF($E114="","",'TSO500 worksheet'!$D$134)</f>
        <v/>
      </c>
      <c r="X114" s="52" t="str">
        <f>IF($E114="","",'TSO500 worksheet'!$G$134)</f>
        <v/>
      </c>
      <c r="Z114" t="str">
        <f>IF($E114="","",'TSO500 worksheet'!$D$136)</f>
        <v/>
      </c>
      <c r="AA114" s="52" t="str">
        <f>IF($E114="","",'TSO500 worksheet'!$G$136)</f>
        <v/>
      </c>
      <c r="AC114" t="str">
        <f>IF($E114="","",'TSO500 worksheet'!$D$138)</f>
        <v/>
      </c>
      <c r="AE114" s="52" t="str">
        <f>IF($E114="","",'TSO500 worksheet'!$I$138)</f>
        <v/>
      </c>
      <c r="AJ114" s="52" t="str">
        <f>IF($E114="","",'TSO500 worksheet'!$G$142)</f>
        <v/>
      </c>
      <c r="AK114" t="str">
        <f>IF($E114="","",'TSO500 worksheet'!$D$143)</f>
        <v/>
      </c>
      <c r="AL114" s="52" t="str">
        <f>IF($E114="","",'TSO500 worksheet'!$G$143)</f>
        <v/>
      </c>
      <c r="AM114" t="str">
        <f>IF($E114="","",'TSO500 worksheet'!$D$144)</f>
        <v/>
      </c>
      <c r="AN114" s="52" t="str">
        <f>IF($E114="","",'TSO500 worksheet'!$G$144)</f>
        <v/>
      </c>
      <c r="AO114" t="str">
        <f>IF($E114="","",'Samples Dilution + Norm'!J103)</f>
        <v/>
      </c>
      <c r="AR114" t="str">
        <f>IF($E114="","",'Samples Dilution + Norm'!O103)</f>
        <v/>
      </c>
      <c r="AS114" t="str">
        <f>IF($E114="","",'TSO500 worksheet'!$C$99)</f>
        <v/>
      </c>
      <c r="AT114" t="str">
        <f>IF($E114="","",'TSO500 worksheet'!$C$100)</f>
        <v/>
      </c>
      <c r="AU114" t="str">
        <f>IF($E114="","",'TSO500 worksheet'!$C$101)</f>
        <v/>
      </c>
      <c r="AV114" t="str">
        <f>IF($E114="","",'TSO500 worksheet'!$C$102)</f>
        <v/>
      </c>
    </row>
    <row r="115" spans="4:48" x14ac:dyDescent="0.25">
      <c r="D115" t="str">
        <f>IF($E115="","",'TSO500 Booking'!E121)</f>
        <v/>
      </c>
      <c r="E115" t="str">
        <f>IF('TSO500 Booking'!J121="","",'TSO500 Booking'!J121)</f>
        <v/>
      </c>
      <c r="G115" t="str">
        <f>IF($E115="","",'TSO500 Booking'!G121)</f>
        <v/>
      </c>
      <c r="H115" t="str">
        <f>IF($E115="","",'TSO500 worksheet'!$D$126)</f>
        <v/>
      </c>
      <c r="I115" s="52" t="str">
        <f>IF($E115="","",'TSO500 worksheet'!$G$126)</f>
        <v/>
      </c>
      <c r="J115" s="52" t="str">
        <f>IF($E115="","",'TSO500 worksheet'!$I$126)</f>
        <v/>
      </c>
      <c r="K115" t="str">
        <f>IF($E115="","",'TSO500 worksheet'!$D$128)</f>
        <v/>
      </c>
      <c r="L115" s="52" t="str">
        <f>IF($E115="","",'TSO500 worksheet'!$G$126)</f>
        <v/>
      </c>
      <c r="M115" s="52" t="str">
        <f>IF($E115="","",'TSO500 worksheet'!$I$126)</f>
        <v/>
      </c>
      <c r="N115" t="str">
        <f>IF($E115="","",'TSO500 worksheet'!$D$128)</f>
        <v/>
      </c>
      <c r="O115" s="52" t="str">
        <f>IF($E115="","",'TSO500 worksheet'!$G$128)</f>
        <v/>
      </c>
      <c r="P115" s="52" t="str">
        <f>IF($E115="","",'TSO500 worksheet'!$I$128)</f>
        <v/>
      </c>
      <c r="Q115" t="str">
        <f>IF($E115="","",'TSO500 worksheet'!$D$130)</f>
        <v/>
      </c>
      <c r="T115" t="str">
        <f>IF($E115="","",'TSO500 worksheet'!$D$132)</f>
        <v/>
      </c>
      <c r="U115" s="52" t="str">
        <f>IF($E115="","",'TSO500 worksheet'!$G$132)</f>
        <v/>
      </c>
      <c r="V115" s="52" t="str">
        <f>IF($E115="","",'TSO500 worksheet'!$I$132)</f>
        <v/>
      </c>
      <c r="W115" t="str">
        <f>IF($E115="","",'TSO500 worksheet'!$D$134)</f>
        <v/>
      </c>
      <c r="X115" s="52" t="str">
        <f>IF($E115="","",'TSO500 worksheet'!$G$134)</f>
        <v/>
      </c>
      <c r="Z115" t="str">
        <f>IF($E115="","",'TSO500 worksheet'!$D$136)</f>
        <v/>
      </c>
      <c r="AA115" s="52" t="str">
        <f>IF($E115="","",'TSO500 worksheet'!$G$136)</f>
        <v/>
      </c>
      <c r="AC115" t="str">
        <f>IF($E115="","",'TSO500 worksheet'!$D$138)</f>
        <v/>
      </c>
      <c r="AE115" s="52" t="str">
        <f>IF($E115="","",'TSO500 worksheet'!$I$138)</f>
        <v/>
      </c>
      <c r="AJ115" s="52" t="str">
        <f>IF($E115="","",'TSO500 worksheet'!$G$142)</f>
        <v/>
      </c>
      <c r="AK115" t="str">
        <f>IF($E115="","",'TSO500 worksheet'!$D$143)</f>
        <v/>
      </c>
      <c r="AL115" s="52" t="str">
        <f>IF($E115="","",'TSO500 worksheet'!$G$143)</f>
        <v/>
      </c>
      <c r="AM115" t="str">
        <f>IF($E115="","",'TSO500 worksheet'!$D$144)</f>
        <v/>
      </c>
      <c r="AN115" s="52" t="str">
        <f>IF($E115="","",'TSO500 worksheet'!$G$144)</f>
        <v/>
      </c>
      <c r="AO115" t="str">
        <f>IF($E115="","",'Samples Dilution + Norm'!J104)</f>
        <v/>
      </c>
      <c r="AR115" t="str">
        <f>IF($E115="","",'Samples Dilution + Norm'!R104)</f>
        <v/>
      </c>
      <c r="AS115" t="str">
        <f>IF($E115="","",'TSO500 worksheet'!$C$99)</f>
        <v/>
      </c>
      <c r="AT115" t="str">
        <f>IF($E115="","",'TSO500 worksheet'!$C$100)</f>
        <v/>
      </c>
      <c r="AU115" t="str">
        <f>IF($E115="","",'TSO500 worksheet'!$C$101)</f>
        <v/>
      </c>
      <c r="AV115" t="str">
        <f>IF($E115="","",'TSO500 worksheet'!$C$102)</f>
        <v/>
      </c>
    </row>
    <row r="116" spans="4:48" x14ac:dyDescent="0.25">
      <c r="D116" t="str">
        <f>IF($E116="","",'TSO500 Booking'!E122)</f>
        <v/>
      </c>
      <c r="E116" t="str">
        <f>IF('TSO500 Booking'!J122="","",'TSO500 Booking'!J122)</f>
        <v/>
      </c>
      <c r="G116" t="str">
        <f>IF($E116="","",'TSO500 Booking'!G122)</f>
        <v/>
      </c>
      <c r="H116" t="str">
        <f>IF($E116="","",'TSO500 worksheet'!$D$126)</f>
        <v/>
      </c>
      <c r="I116" s="52" t="str">
        <f>IF($E116="","",'TSO500 worksheet'!$G$126)</f>
        <v/>
      </c>
      <c r="J116" s="52" t="str">
        <f>IF($E116="","",'TSO500 worksheet'!$I$126)</f>
        <v/>
      </c>
      <c r="K116" t="str">
        <f>IF($E116="","",'TSO500 worksheet'!$D$128)</f>
        <v/>
      </c>
      <c r="L116" s="52" t="str">
        <f>IF($E116="","",'TSO500 worksheet'!$G$126)</f>
        <v/>
      </c>
      <c r="M116" s="52" t="str">
        <f>IF($E116="","",'TSO500 worksheet'!$I$126)</f>
        <v/>
      </c>
      <c r="N116" t="str">
        <f>IF($E116="","",'TSO500 worksheet'!$D$128)</f>
        <v/>
      </c>
      <c r="O116" s="52" t="str">
        <f>IF($E116="","",'TSO500 worksheet'!$G$128)</f>
        <v/>
      </c>
      <c r="P116" s="52" t="str">
        <f>IF($E116="","",'TSO500 worksheet'!$I$128)</f>
        <v/>
      </c>
      <c r="T116" t="str">
        <f>IF($E116="","",'TSO500 worksheet'!$D$132)</f>
        <v/>
      </c>
      <c r="U116" s="52" t="str">
        <f>IF($E116="","",'TSO500 worksheet'!$G$132)</f>
        <v/>
      </c>
      <c r="V116" s="52" t="str">
        <f>IF($E116="","",'TSO500 worksheet'!$I$132)</f>
        <v/>
      </c>
      <c r="X116" s="52" t="str">
        <f>IF($E116="","",'TSO500 worksheet'!$G$134)</f>
        <v/>
      </c>
      <c r="AE116" s="52" t="str">
        <f>IF($E116="","",'TSO500 worksheet'!$I$138)</f>
        <v/>
      </c>
      <c r="AK116" t="str">
        <f>IF($E116="","",'TSO500 worksheet'!$D$143)</f>
        <v/>
      </c>
      <c r="AL116" s="52" t="str">
        <f>IF($E116="","",'TSO500 worksheet'!$G$143)</f>
        <v/>
      </c>
      <c r="AN116" s="52" t="str">
        <f>IF($E116="","",'TSO500 worksheet'!$G$144)</f>
        <v/>
      </c>
      <c r="AO116" t="str">
        <f>IF($E100="","",'Samples Dilution + Norm'!J105)</f>
        <v/>
      </c>
      <c r="AR116" t="str">
        <f>IF($E116="","",'Samples Dilution + Norm'!R105)</f>
        <v/>
      </c>
      <c r="AS116" t="str">
        <f>IF($E116="","",'TSO500 worksheet'!$C$99)</f>
        <v/>
      </c>
      <c r="AT116" t="str">
        <f>IF($E116="","",'TSO500 worksheet'!$C$100)</f>
        <v/>
      </c>
      <c r="AU116" t="str">
        <f>IF($E116="","",'TSO500 worksheet'!$C$101)</f>
        <v/>
      </c>
      <c r="AV116" t="str">
        <f>IF($E116="","",'TSO500 worksheet'!$C$102)</f>
        <v/>
      </c>
    </row>
    <row r="117" spans="4:48" x14ac:dyDescent="0.25">
      <c r="D117" t="str">
        <f>IF($E117="","",'TSO500 Booking'!E123)</f>
        <v/>
      </c>
      <c r="E117" t="str">
        <f>IF('TSO500 Booking'!J123="","",'TSO500 Booking'!J123)</f>
        <v/>
      </c>
      <c r="G117" t="str">
        <f>IF($E117="","",'TSO500 Booking'!G123)</f>
        <v/>
      </c>
      <c r="H117" t="str">
        <f>IF($E117="","",'TSO500 worksheet'!$D$126)</f>
        <v/>
      </c>
      <c r="I117" s="52" t="str">
        <f>IF($E117="","",'TSO500 worksheet'!$G$126)</f>
        <v/>
      </c>
      <c r="J117" s="52" t="str">
        <f>IF($E117="","",'TSO500 worksheet'!$I$126)</f>
        <v/>
      </c>
      <c r="K117" t="str">
        <f>IF($E117="","",'TSO500 worksheet'!$D$128)</f>
        <v/>
      </c>
      <c r="L117" s="52" t="str">
        <f>IF($E117="","",'TSO500 worksheet'!$G$126)</f>
        <v/>
      </c>
      <c r="M117" s="52" t="str">
        <f>IF($E117="","",'TSO500 worksheet'!$I$126)</f>
        <v/>
      </c>
      <c r="N117" t="str">
        <f>IF($E117="","",'TSO500 worksheet'!$D$128)</f>
        <v/>
      </c>
      <c r="O117" s="52" t="str">
        <f>IF($E117="","",'TSO500 worksheet'!$G$128)</f>
        <v/>
      </c>
      <c r="P117" s="52" t="str">
        <f>IF($E117="","",'TSO500 worksheet'!$I$128)</f>
        <v/>
      </c>
      <c r="T117" t="str">
        <f>IF($E117="","",'TSO500 worksheet'!$D$132)</f>
        <v/>
      </c>
      <c r="U117" s="52" t="str">
        <f>IF($E117="","",'TSO500 worksheet'!$G$132)</f>
        <v/>
      </c>
      <c r="V117" s="52" t="str">
        <f>IF($E117="","",'TSO500 worksheet'!$I$132)</f>
        <v/>
      </c>
      <c r="X117" s="52" t="str">
        <f>IF($E117="","",'TSO500 worksheet'!$G$134)</f>
        <v/>
      </c>
      <c r="AE117" s="52" t="str">
        <f>IF($E117="","",'TSO500 worksheet'!$I$138)</f>
        <v/>
      </c>
      <c r="AK117" t="str">
        <f>IF($E117="","",'TSO500 worksheet'!$D$143)</f>
        <v/>
      </c>
      <c r="AL117" s="52" t="str">
        <f>IF($E117="","",'TSO500 worksheet'!$G$143)</f>
        <v/>
      </c>
      <c r="AN117" s="52" t="str">
        <f>IF($E117="","",'TSO500 worksheet'!$G$144)</f>
        <v/>
      </c>
      <c r="AO117" t="str">
        <f>IF($E101="","",'Samples Dilution + Norm'!J106)</f>
        <v/>
      </c>
      <c r="AR117" t="str">
        <f>IF($E117="","",'Samples Dilution + Norm'!R106)</f>
        <v/>
      </c>
      <c r="AS117" t="str">
        <f>IF($E117="","",'TSO500 worksheet'!$C$99)</f>
        <v/>
      </c>
      <c r="AT117" t="str">
        <f>IF($E117="","",'TSO500 worksheet'!$C$100)</f>
        <v/>
      </c>
      <c r="AU117" t="str">
        <f>IF($E117="","",'TSO500 worksheet'!$C$101)</f>
        <v/>
      </c>
      <c r="AV117" t="str">
        <f>IF($E117="","",'TSO500 worksheet'!$C$102)</f>
        <v/>
      </c>
    </row>
    <row r="118" spans="4:48" x14ac:dyDescent="0.25">
      <c r="D118" t="str">
        <f>IF($E118="","",'TSO500 Booking'!E124)</f>
        <v/>
      </c>
      <c r="E118" t="str">
        <f>IF('TSO500 Booking'!J124="","",'TSO500 Booking'!J124)</f>
        <v/>
      </c>
      <c r="G118" t="str">
        <f>IF($E118="","",'TSO500 Booking'!G124)</f>
        <v/>
      </c>
      <c r="I118" s="52" t="str">
        <f>IF($E118="","",'TSO500 worksheet'!$G$126)</f>
        <v/>
      </c>
      <c r="J118" s="52" t="str">
        <f>IF($E118="","",'TSO500 worksheet'!$I$126)</f>
        <v/>
      </c>
      <c r="K118" t="str">
        <f>IF($E118="","",'TSO500 worksheet'!$D$128)</f>
        <v/>
      </c>
      <c r="L118" s="52" t="str">
        <f>IF($E118="","",'TSO500 worksheet'!$G$126)</f>
        <v/>
      </c>
      <c r="M118" s="52" t="str">
        <f>IF($E118="","",'TSO500 worksheet'!$I$126)</f>
        <v/>
      </c>
      <c r="V118" s="52" t="str">
        <f>IF($E118="","",'TSO500 worksheet'!$I$132)</f>
        <v/>
      </c>
      <c r="AN118" s="52" t="str">
        <f>IF($E118="","",'TSO500 worksheet'!$G$144)</f>
        <v/>
      </c>
      <c r="AO118" t="str">
        <f>IF($E102="","",'Samples Dilution + Norm'!#REF!)</f>
        <v/>
      </c>
      <c r="AR118" t="str">
        <f>IF($E118="","",'Samples Dilution + Norm'!#REF!)</f>
        <v/>
      </c>
      <c r="AS118" t="str">
        <f>IF($E118="","",'TSO500 worksheet'!$C$99)</f>
        <v/>
      </c>
      <c r="AT118" t="str">
        <f>IF($E118="","",'TSO500 worksheet'!$C$100)</f>
        <v/>
      </c>
      <c r="AU118" t="str">
        <f>IF($E118="","",'TSO500 worksheet'!$C$101)</f>
        <v/>
      </c>
      <c r="AV118" t="str">
        <f>IF($E118="","",'TSO500 worksheet'!$C$102)</f>
        <v/>
      </c>
    </row>
    <row r="119" spans="4:48" x14ac:dyDescent="0.25">
      <c r="D119" t="str">
        <f>IF($E119="","",'TSO500 Booking'!E125)</f>
        <v/>
      </c>
      <c r="E119" t="str">
        <f>IF('TSO500 Booking'!J125="","",'TSO500 Booking'!J125)</f>
        <v/>
      </c>
      <c r="G119" t="str">
        <f>IF($E119="","",'TSO500 Booking'!G125)</f>
        <v/>
      </c>
      <c r="I119" s="52" t="str">
        <f>IF($E119="","",'TSO500 worksheet'!$G$126)</f>
        <v/>
      </c>
      <c r="J119" s="52" t="str">
        <f>IF($E119="","",'TSO500 worksheet'!$I$126)</f>
        <v/>
      </c>
      <c r="K119" t="str">
        <f>IF($E119="","",'TSO500 worksheet'!$D$128)</f>
        <v/>
      </c>
      <c r="L119" s="52" t="str">
        <f>IF($E119="","",'TSO500 worksheet'!$G$126)</f>
        <v/>
      </c>
      <c r="M119" s="52" t="str">
        <f>IF($E119="","",'TSO500 worksheet'!$I$126)</f>
        <v/>
      </c>
      <c r="V119" s="52" t="str">
        <f>IF($E119="","",'TSO500 worksheet'!$I$132)</f>
        <v/>
      </c>
      <c r="AN119" s="52" t="str">
        <f>IF($E119="","",'TSO500 worksheet'!$G$144)</f>
        <v/>
      </c>
      <c r="AO119" t="str">
        <f>IF($E103="","",'Samples Dilution + Norm'!#REF!)</f>
        <v/>
      </c>
      <c r="AR119" t="str">
        <f>IF($E119="","",'Samples Dilution + Norm'!#REF!)</f>
        <v/>
      </c>
      <c r="AS119" t="str">
        <f>IF($E119="","",'TSO500 worksheet'!$C$99)</f>
        <v/>
      </c>
      <c r="AT119" t="str">
        <f>IF($E119="","",'TSO500 worksheet'!$C$100)</f>
        <v/>
      </c>
      <c r="AU119" t="str">
        <f>IF($E119="","",'TSO500 worksheet'!$C$101)</f>
        <v/>
      </c>
      <c r="AV119" t="str">
        <f>IF($E119="","",'TSO500 worksheet'!$C$102)</f>
        <v/>
      </c>
    </row>
    <row r="120" spans="4:48" x14ac:dyDescent="0.25">
      <c r="D120" t="str">
        <f>IF($E120="","",'TSO500 Booking'!E126)</f>
        <v/>
      </c>
      <c r="E120" t="str">
        <f>IF('TSO500 Booking'!J126="","",'TSO500 Booking'!J126)</f>
        <v/>
      </c>
      <c r="G120" t="str">
        <f>IF($E120="","",'TSO500 Booking'!G126)</f>
        <v/>
      </c>
      <c r="I120" s="52" t="str">
        <f>IF($E120="","",'TSO500 worksheet'!$G$126)</f>
        <v/>
      </c>
      <c r="J120" s="52" t="str">
        <f>IF($E120="","",'TSO500 worksheet'!$I$126)</f>
        <v/>
      </c>
      <c r="K120" t="str">
        <f>IF($E120="","",'TSO500 worksheet'!$D$128)</f>
        <v/>
      </c>
      <c r="V120" s="52" t="str">
        <f>IF($E120="","",'TSO500 worksheet'!$I$132)</f>
        <v/>
      </c>
      <c r="AN120" s="52" t="str">
        <f>IF($E120="","",'TSO500 worksheet'!$G$144)</f>
        <v/>
      </c>
      <c r="AR120" t="str">
        <f>IF($E120="","",'Samples Dilution + Norm'!#REF!)</f>
        <v/>
      </c>
      <c r="AS120" t="str">
        <f>IF($E120="","",'TSO500 worksheet'!$C$99)</f>
        <v/>
      </c>
      <c r="AT120" t="str">
        <f>IF($E120="","",'TSO500 worksheet'!$C$100)</f>
        <v/>
      </c>
      <c r="AU120" t="str">
        <f>IF($E120="","",'TSO500 worksheet'!$C$101)</f>
        <v/>
      </c>
      <c r="AV120" t="str">
        <f>IF($E120="","",'TSO500 worksheet'!$C$102)</f>
        <v/>
      </c>
    </row>
    <row r="121" spans="4:48" x14ac:dyDescent="0.25">
      <c r="D121" t="str">
        <f>IF($E121="","",'TSO500 Booking'!E127)</f>
        <v/>
      </c>
      <c r="E121" t="str">
        <f>IF('TSO500 Booking'!J127="","",'TSO500 Booking'!J127)</f>
        <v/>
      </c>
      <c r="G121" t="str">
        <f>IF($E121="","",'TSO500 Booking'!G127)</f>
        <v/>
      </c>
      <c r="I121" s="52" t="str">
        <f>IF($E121="","",'TSO500 worksheet'!$G$126)</f>
        <v/>
      </c>
      <c r="J121" s="52" t="str">
        <f>IF($E121="","",'TSO500 worksheet'!$I$126)</f>
        <v/>
      </c>
      <c r="K121" t="str">
        <f>IF($E121="","",'TSO500 worksheet'!$D$128)</f>
        <v/>
      </c>
      <c r="V121" s="52" t="str">
        <f>IF($E121="","",'TSO500 worksheet'!$I$132)</f>
        <v/>
      </c>
      <c r="AN121" s="52" t="str">
        <f>IF($E121="","",'TSO500 worksheet'!$G$144)</f>
        <v/>
      </c>
      <c r="AR121" t="str">
        <f>IF($E121="","",'Samples Dilution + Norm'!K107)</f>
        <v/>
      </c>
      <c r="AS121" t="str">
        <f>IF($E121="","",'TSO500 worksheet'!$C$99)</f>
        <v/>
      </c>
      <c r="AT121" t="str">
        <f>IF($E121="","",'TSO500 worksheet'!$C$100)</f>
        <v/>
      </c>
      <c r="AU121" t="str">
        <f>IF($E121="","",'TSO500 worksheet'!$C$101)</f>
        <v/>
      </c>
      <c r="AV121" t="str">
        <f>IF($E121="","",'TSO500 worksheet'!$C$102)</f>
        <v/>
      </c>
    </row>
    <row r="122" spans="4:48" x14ac:dyDescent="0.25">
      <c r="D122" t="str">
        <f>IF($E122="","",'TSO500 Booking'!E128)</f>
        <v/>
      </c>
      <c r="E122" t="str">
        <f>IF('TSO500 Booking'!J128="","",'TSO500 Booking'!J128)</f>
        <v/>
      </c>
      <c r="I122" s="52" t="str">
        <f>IF($E122="","",'TSO500 worksheet'!$G$126)</f>
        <v/>
      </c>
      <c r="K122" t="str">
        <f>IF($E122="","",'TSO500 worksheet'!$D$128)</f>
        <v/>
      </c>
      <c r="AN122" s="52" t="str">
        <f>IF($E122="","",'TSO500 worksheet'!$G$144)</f>
        <v/>
      </c>
      <c r="AQ122" t="str">
        <f>IF($E122="","",'Samples Dilution + Norm'!J108)</f>
        <v/>
      </c>
      <c r="AS122" t="str">
        <f>IF($E122="","",'TSO500 worksheet'!$C$99)</f>
        <v/>
      </c>
      <c r="AT122" t="str">
        <f>IF($E122="","",'TSO500 worksheet'!$C$100)</f>
        <v/>
      </c>
      <c r="AU122" t="str">
        <f>IF($E122="","",'TSO500 worksheet'!$C$101)</f>
        <v/>
      </c>
      <c r="AV122" t="str">
        <f>IF($E122="","",'TSO500 worksheet'!$C$102)</f>
        <v/>
      </c>
    </row>
    <row r="123" spans="4:48" x14ac:dyDescent="0.25">
      <c r="D123" t="str">
        <f>IF($E123="","",'TSO500 Booking'!E129)</f>
        <v/>
      </c>
      <c r="E123" t="str">
        <f>IF('TSO500 Booking'!J129="","",'TSO500 Booking'!J129)</f>
        <v/>
      </c>
    </row>
  </sheetData>
  <sheetProtection password="C23A" sheet="1" objects="1" scenarios="1"/>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U123"/>
  <sheetViews>
    <sheetView workbookViewId="0">
      <selection activeCell="A3" sqref="A3"/>
    </sheetView>
  </sheetViews>
  <sheetFormatPr defaultRowHeight="15" x14ac:dyDescent="0.25"/>
  <cols>
    <col min="1" max="1" width="13.42578125" customWidth="1"/>
    <col min="2" max="2" width="11.42578125" style="52" customWidth="1"/>
    <col min="3" max="3" width="10.42578125" bestFit="1" customWidth="1"/>
    <col min="4" max="4" width="9.85546875" bestFit="1" customWidth="1"/>
    <col min="5" max="5" width="12.85546875" bestFit="1" customWidth="1"/>
    <col min="6" max="6" width="23" bestFit="1" customWidth="1"/>
    <col min="7" max="7" width="17.5703125" style="51" bestFit="1" customWidth="1"/>
    <col min="8" max="8" width="10.28515625" style="51" bestFit="1" customWidth="1"/>
    <col min="9" max="9" width="15.7109375" style="227" bestFit="1" customWidth="1"/>
    <col min="10" max="10" width="16.28515625" style="227" bestFit="1" customWidth="1"/>
    <col min="11" max="11" width="9.140625" style="51"/>
    <col min="12" max="13" width="10.7109375" style="227" bestFit="1" customWidth="1"/>
    <col min="14" max="14" width="9.140625" style="51"/>
    <col min="15" max="16" width="10.7109375" style="227" bestFit="1" customWidth="1"/>
    <col min="17" max="17" width="9.140625" style="51"/>
    <col min="18" max="19" width="10.7109375" style="227" bestFit="1" customWidth="1"/>
    <col min="20" max="20" width="9.140625" style="51"/>
    <col min="21" max="22" width="10.7109375" style="227" bestFit="1" customWidth="1"/>
    <col min="23" max="23" width="9.140625" style="51"/>
    <col min="24" max="25" width="10.7109375" style="227" bestFit="1" customWidth="1"/>
    <col min="26" max="26" width="9.140625" style="51"/>
    <col min="27" max="28" width="10.7109375" style="227" bestFit="1" customWidth="1"/>
    <col min="29" max="29" width="9.140625" style="51"/>
    <col min="30" max="31" width="10.7109375" style="227" bestFit="1" customWidth="1"/>
    <col min="32" max="32" width="9.140625" style="51"/>
    <col min="33" max="34" width="10.7109375" style="227" bestFit="1" customWidth="1"/>
    <col min="35" max="35" width="11" style="51" bestFit="1" customWidth="1"/>
    <col min="36" max="36" width="11" style="227" bestFit="1" customWidth="1"/>
    <col min="37" max="37" width="12.85546875" style="51" bestFit="1" customWidth="1"/>
    <col min="38" max="38" width="12.85546875" style="227" bestFit="1" customWidth="1"/>
    <col min="39" max="39" width="9.140625" style="51"/>
    <col min="40" max="40" width="10.7109375" style="227" bestFit="1" customWidth="1"/>
    <col min="41" max="43" width="9.140625" style="51"/>
    <col min="44" max="44" width="9.28515625" style="51" bestFit="1" customWidth="1"/>
    <col min="45" max="47" width="9.140625" style="51"/>
  </cols>
  <sheetData>
    <row r="1" spans="1:47" x14ac:dyDescent="0.25">
      <c r="A1" s="80" t="s">
        <v>288</v>
      </c>
    </row>
    <row r="2" spans="1:47" s="97" customFormat="1" ht="44.25" customHeight="1" x14ac:dyDescent="0.25">
      <c r="A2" s="95" t="s">
        <v>289</v>
      </c>
      <c r="B2" s="98" t="s">
        <v>0</v>
      </c>
      <c r="C2" s="95" t="s">
        <v>1</v>
      </c>
      <c r="D2" s="95" t="s">
        <v>290</v>
      </c>
      <c r="E2" s="95" t="s">
        <v>9</v>
      </c>
      <c r="F2" s="95" t="s">
        <v>7</v>
      </c>
      <c r="G2" s="248" t="s">
        <v>291</v>
      </c>
      <c r="H2" s="248" t="s">
        <v>293</v>
      </c>
      <c r="I2" s="249" t="s">
        <v>292</v>
      </c>
      <c r="J2" s="249" t="s">
        <v>294</v>
      </c>
      <c r="K2" s="248" t="s">
        <v>295</v>
      </c>
      <c r="L2" s="249" t="s">
        <v>296</v>
      </c>
      <c r="M2" s="249" t="s">
        <v>297</v>
      </c>
      <c r="N2" s="248" t="s">
        <v>298</v>
      </c>
      <c r="O2" s="249" t="s">
        <v>299</v>
      </c>
      <c r="P2" s="249" t="s">
        <v>300</v>
      </c>
      <c r="Q2" s="248" t="s">
        <v>301</v>
      </c>
      <c r="R2" s="249" t="s">
        <v>302</v>
      </c>
      <c r="S2" s="249" t="s">
        <v>303</v>
      </c>
      <c r="T2" s="248" t="s">
        <v>304</v>
      </c>
      <c r="U2" s="249" t="s">
        <v>305</v>
      </c>
      <c r="V2" s="249" t="s">
        <v>306</v>
      </c>
      <c r="W2" s="248" t="s">
        <v>307</v>
      </c>
      <c r="X2" s="249" t="s">
        <v>309</v>
      </c>
      <c r="Y2" s="249" t="s">
        <v>310</v>
      </c>
      <c r="Z2" s="248" t="s">
        <v>311</v>
      </c>
      <c r="AA2" s="249" t="s">
        <v>308</v>
      </c>
      <c r="AB2" s="249" t="s">
        <v>312</v>
      </c>
      <c r="AC2" s="248" t="s">
        <v>313</v>
      </c>
      <c r="AD2" s="249" t="s">
        <v>314</v>
      </c>
      <c r="AE2" s="249" t="s">
        <v>315</v>
      </c>
      <c r="AF2" s="248" t="s">
        <v>316</v>
      </c>
      <c r="AG2" s="249" t="s">
        <v>317</v>
      </c>
      <c r="AH2" s="249" t="s">
        <v>318</v>
      </c>
      <c r="AI2" s="252" t="s">
        <v>319</v>
      </c>
      <c r="AJ2" s="253" t="s">
        <v>320</v>
      </c>
      <c r="AK2" s="252" t="s">
        <v>321</v>
      </c>
      <c r="AL2" s="253" t="s">
        <v>322</v>
      </c>
      <c r="AM2" s="248" t="s">
        <v>323</v>
      </c>
      <c r="AN2" s="249" t="s">
        <v>324</v>
      </c>
      <c r="AO2" s="257" t="s">
        <v>327</v>
      </c>
      <c r="AP2" s="257" t="s">
        <v>328</v>
      </c>
      <c r="AQ2" s="248" t="s">
        <v>348</v>
      </c>
      <c r="AR2" s="258" t="s">
        <v>350</v>
      </c>
      <c r="AS2" s="249" t="s">
        <v>152</v>
      </c>
      <c r="AT2" s="249" t="s">
        <v>352</v>
      </c>
      <c r="AU2" s="249" t="s">
        <v>353</v>
      </c>
    </row>
    <row r="3" spans="1:47" x14ac:dyDescent="0.25">
      <c r="A3" t="str">
        <f>IF($E3="","",IF(F3=DNA_Analyte,'TSO500 Booking'!$C$3,IF(F3=RNA_Analyte,'TSO500 Booking'!$C$4,"")))</f>
        <v>2302737</v>
      </c>
      <c r="B3" s="52">
        <f>IF($E3="","",'TSO500 Booking'!$C$5)</f>
        <v>44974</v>
      </c>
      <c r="C3" t="str">
        <f>IF($E3="","",'TSO500 Booking'!$F$5)</f>
        <v>BA</v>
      </c>
      <c r="D3" t="str">
        <f>IF($E3="","",'TSO500 Booking'!E9)</f>
        <v>B2303375</v>
      </c>
      <c r="E3" t="str">
        <f>IF('TSO500 Booking'!J9="","",'TSO500 Booking'!J9)</f>
        <v>B2303375-003</v>
      </c>
      <c r="F3" t="str">
        <f>IF($E3="","",'TSO500 Booking'!H9)</f>
        <v>TSO500 RNA library prep</v>
      </c>
      <c r="G3" s="51">
        <f ca="1">IF($E3="","",VLOOKUP(E3,'TSO500 Script'!$C$2:$D$97,2,FALSE))</f>
        <v>0</v>
      </c>
      <c r="H3" s="51">
        <f>IF($E3="","",'TSO500 Automated worksheet '!$D$86)</f>
        <v>20671817</v>
      </c>
      <c r="I3" s="250">
        <f>IF($E3="","",'TSO500 Automated worksheet '!$G$86)</f>
        <v>0</v>
      </c>
      <c r="J3" s="250">
        <f>IF($E3="","",'TSO500 Automated worksheet '!$I$86)</f>
        <v>0</v>
      </c>
      <c r="K3" s="251">
        <f>IF($E3="","",'TSO500 Automated worksheet '!$D$88)</f>
        <v>20671819</v>
      </c>
      <c r="L3" s="250">
        <f>IF($E3="","",'TSO500 Automated worksheet '!$G$88)</f>
        <v>0</v>
      </c>
      <c r="M3" s="250">
        <f>IF($E3="","",'TSO500 Automated worksheet '!$I$88)</f>
        <v>0</v>
      </c>
      <c r="N3" s="251">
        <f>IF($E3="","",'TSO500 Automated worksheet '!$D$90)</f>
        <v>20678875</v>
      </c>
      <c r="O3" s="250">
        <f>IF($E3="","",'TSO500 Automated worksheet '!$G$90)</f>
        <v>0</v>
      </c>
      <c r="P3" s="250">
        <f>IF($E3="","",'TSO500 Automated worksheet '!$I$90)</f>
        <v>0</v>
      </c>
      <c r="Q3" s="251">
        <f>IF($E3="","",'TSO500 Automated worksheet '!$D$92)</f>
        <v>20702106</v>
      </c>
      <c r="R3" s="250">
        <f>IF($E3="","",'TSO500 Automated worksheet '!$G$92)</f>
        <v>0</v>
      </c>
      <c r="S3" s="250">
        <f>IF($E3="","",'TSO500 Automated worksheet '!$I$92)</f>
        <v>0</v>
      </c>
      <c r="T3" s="251">
        <f>IF($E3="","",'TSO500 Automated worksheet '!$D$94)</f>
        <v>20683012</v>
      </c>
      <c r="U3" s="250">
        <f>IF($E3="","",'TSO500 Automated worksheet '!$G$94)</f>
        <v>0</v>
      </c>
      <c r="V3" s="250">
        <f>IF($E3="","",'TSO500 Automated worksheet '!$I$94)</f>
        <v>0</v>
      </c>
      <c r="W3" s="251">
        <f>IF($E3="","",'TSO500 Automated worksheet '!$D$96)</f>
        <v>20671826</v>
      </c>
      <c r="X3" s="250">
        <f>IF($E3="","",'TSO500 Automated worksheet '!$G$96)</f>
        <v>0</v>
      </c>
      <c r="Y3" s="250">
        <f>IF($E3="","",'TSO500 Automated worksheet '!$I$96)</f>
        <v>0</v>
      </c>
      <c r="Z3" s="251">
        <f>IF($E3="","",'TSO500 Automated worksheet '!$D$98)</f>
        <v>20645251</v>
      </c>
      <c r="AA3" s="250">
        <f>IF($E3="","",'TSO500 Automated worksheet '!$G$98)</f>
        <v>0</v>
      </c>
      <c r="AB3" s="250">
        <f>IF($E3="","",'TSO500 Automated worksheet '!$I$98)</f>
        <v>0</v>
      </c>
      <c r="AC3" s="251">
        <f>IF($E3="","",'TSO500 Automated worksheet '!$D$100)</f>
        <v>20678876</v>
      </c>
      <c r="AD3" s="250">
        <f>IF($E3="","",'TSO500 Automated worksheet '!$G$100)</f>
        <v>0</v>
      </c>
      <c r="AE3" s="250">
        <f>IF($E3="","",'TSO500 Automated worksheet '!$I$100)</f>
        <v>0</v>
      </c>
      <c r="AF3" s="251">
        <f>IF($E3="","",'TSO500 Automated worksheet '!$D$102)</f>
        <v>20684</v>
      </c>
      <c r="AG3" s="250">
        <f>IF($E3="","",'TSO500 Automated worksheet '!$G$102)</f>
        <v>0</v>
      </c>
      <c r="AH3" s="250">
        <f>IF($E3="","",'TSO500 Automated worksheet '!$I$102)</f>
        <v>0</v>
      </c>
      <c r="AI3" s="251">
        <f>IF($E3="","",'TSO500 Automated worksheet '!$D$104)</f>
        <v>0</v>
      </c>
      <c r="AJ3" s="250">
        <f>IF($E3="","",'TSO500 Automated worksheet '!$G$104)</f>
        <v>0</v>
      </c>
      <c r="AK3" s="251">
        <f>IF($E3="","",'TSO500 Automated worksheet '!$D$105)</f>
        <v>0</v>
      </c>
      <c r="AL3" s="250">
        <f>IF($E3="","",'TSO500 Automated worksheet '!$G$105)</f>
        <v>0</v>
      </c>
      <c r="AM3" s="251">
        <f>IF($E3="","",'TSO500 Automated worksheet '!$D$106)</f>
        <v>0</v>
      </c>
      <c r="AN3" s="250">
        <f>IF($E3="","",'TSO500 Automated worksheet '!$G$106)</f>
        <v>0</v>
      </c>
      <c r="AO3" s="51" t="str">
        <f>IF(F3=DNA_Analyte,VLOOKUP(E3,'Samples Dilution + Norm'!$C$8:$M$103,8,FALSE),IF(F3=RNA_Analyte,"",""))</f>
        <v/>
      </c>
      <c r="AP3" s="51">
        <f ca="1">IF($E3="","",IF(F3=DNA_Analyte,VLOOKUP(E3,'Samples Dilution + Norm'!$C$8:$M$103,11,FALSE),IF(F3=RNA_Analyte,VLOOKUP('TSO500 Script'!C2,'Samples Dilution + Norm'!$S$8:$Z$103,8,FALSE))))</f>
        <v>10</v>
      </c>
      <c r="AQ3" s="51" t="e">
        <f ca="1">IF($E3="","",IF(F3=DNA_Analyte,VLOOKUP(E3,'Samples Dilution + Norm'!$C$8:$O$103,13,FALSE),IF(F3=RNA_Analyte,VLOOKUP('TSO500 Script'!C2,'Samples Dilution + Norm'!$S$8:$AA$103,10,FALSE))))</f>
        <v>#REF!</v>
      </c>
      <c r="AR3" s="51" t="str">
        <f ca="1">IF(AP3="","",IF(AP3&gt;2.99,"Pass","Fail"))</f>
        <v>Pass</v>
      </c>
      <c r="AS3" s="51">
        <f>IF($E3="","",'TSO500 Automated worksheet '!$C$60)</f>
        <v>87.54</v>
      </c>
      <c r="AT3" s="51">
        <f>IF($E3="","",'TSO500 Automated worksheet '!$C$61)</f>
        <v>487.5</v>
      </c>
      <c r="AU3" s="51">
        <f>IF($E3="","",'TSO500 Automated worksheet '!$C$62)</f>
        <v>94.56</v>
      </c>
    </row>
    <row r="4" spans="1:47" x14ac:dyDescent="0.25">
      <c r="A4" t="str">
        <f>IF($E4="","",IF(F4=DNA_Analyte,'TSO500 Booking'!$C$3,IF(F4=RNA_Analyte,'TSO500 Booking'!$C$4,"")))</f>
        <v>2302737</v>
      </c>
      <c r="B4" s="52">
        <f>IF($E4="","",'TSO500 Booking'!$C$5)</f>
        <v>44974</v>
      </c>
      <c r="C4" t="str">
        <f>IF($E4="","",'TSO500 Booking'!$F$5)</f>
        <v>BA</v>
      </c>
      <c r="D4" t="str">
        <f>IF($E4="","",'TSO500 Booking'!E10)</f>
        <v>B2303416</v>
      </c>
      <c r="E4" t="str">
        <f>IF('TSO500 Booking'!J10="","",'TSO500 Booking'!J10)</f>
        <v>B2303416-002</v>
      </c>
      <c r="F4" t="str">
        <f>IF($E4="","",'TSO500 Booking'!H10)</f>
        <v>TSO500 RNA library prep</v>
      </c>
      <c r="G4" s="51">
        <f ca="1">IF($E4="","",VLOOKUP(E4,'TSO500 Script'!$C$2:$D$97,2,FALSE))</f>
        <v>17.5</v>
      </c>
      <c r="H4" s="51">
        <f>IF($E4="","",'TSO500 Automated worksheet '!$D$86)</f>
        <v>20671817</v>
      </c>
      <c r="I4" s="250">
        <f>IF($E4="","",'TSO500 Automated worksheet '!$G$86)</f>
        <v>0</v>
      </c>
      <c r="J4" s="250">
        <f>IF($E4="","",'TSO500 Automated worksheet '!$I$86)</f>
        <v>0</v>
      </c>
      <c r="K4" s="251">
        <f>IF($E4="","",'TSO500 Automated worksheet '!$D$88)</f>
        <v>20671819</v>
      </c>
      <c r="L4" s="250">
        <f>IF($E4="","",'TSO500 Automated worksheet '!$G$88)</f>
        <v>0</v>
      </c>
      <c r="M4" s="250">
        <f>IF($E4="","",'TSO500 Automated worksheet '!$I$88)</f>
        <v>0</v>
      </c>
      <c r="N4" s="251">
        <f>IF($E4="","",'TSO500 Automated worksheet '!$D$90)</f>
        <v>20678875</v>
      </c>
      <c r="O4" s="250">
        <f>IF($E4="","",'TSO500 Automated worksheet '!$G$90)</f>
        <v>0</v>
      </c>
      <c r="P4" s="250">
        <f>IF($E4="","",'TSO500 Automated worksheet '!$I$90)</f>
        <v>0</v>
      </c>
      <c r="Q4" s="251">
        <f>IF($E4="","",'TSO500 Automated worksheet '!$D$92)</f>
        <v>20702106</v>
      </c>
      <c r="R4" s="250">
        <f>IF($E4="","",'TSO500 Automated worksheet '!$G$92)</f>
        <v>0</v>
      </c>
      <c r="S4" s="250">
        <f>IF($E4="","",'TSO500 Automated worksheet '!$I$92)</f>
        <v>0</v>
      </c>
      <c r="T4" s="251">
        <f>IF($E4="","",'TSO500 Automated worksheet '!$D$94)</f>
        <v>20683012</v>
      </c>
      <c r="U4" s="250">
        <f>IF($E4="","",'TSO500 Automated worksheet '!$G$94)</f>
        <v>0</v>
      </c>
      <c r="V4" s="250">
        <f>IF($E4="","",'TSO500 Automated worksheet '!$I$94)</f>
        <v>0</v>
      </c>
      <c r="W4" s="251">
        <f>IF($E4="","",'TSO500 Automated worksheet '!$D$96)</f>
        <v>20671826</v>
      </c>
      <c r="X4" s="250">
        <f>IF($E4="","",'TSO500 Automated worksheet '!$G$96)</f>
        <v>0</v>
      </c>
      <c r="Y4" s="250">
        <f>IF($E4="","",'TSO500 Automated worksheet '!$I$96)</f>
        <v>0</v>
      </c>
      <c r="Z4" s="251">
        <f>IF($E4="","",'TSO500 Automated worksheet '!$D$98)</f>
        <v>20645251</v>
      </c>
      <c r="AA4" s="250">
        <f>IF($E4="","",'TSO500 Automated worksheet '!$G$98)</f>
        <v>0</v>
      </c>
      <c r="AB4" s="250">
        <f>IF($E4="","",'TSO500 Automated worksheet '!$I$98)</f>
        <v>0</v>
      </c>
      <c r="AC4" s="251">
        <f>IF($E4="","",'TSO500 Automated worksheet '!$D$100)</f>
        <v>20678876</v>
      </c>
      <c r="AD4" s="250">
        <f>IF($E4="","",'TSO500 Automated worksheet '!$G$100)</f>
        <v>0</v>
      </c>
      <c r="AE4" s="250">
        <f>IF($E4="","",'TSO500 Automated worksheet '!$I$100)</f>
        <v>0</v>
      </c>
      <c r="AF4" s="251">
        <f>IF($E4="","",'TSO500 Automated worksheet '!$D$102)</f>
        <v>20684</v>
      </c>
      <c r="AG4" s="250">
        <f>IF($E4="","",'TSO500 Automated worksheet '!$G$102)</f>
        <v>0</v>
      </c>
      <c r="AH4" s="250">
        <f>IF($E4="","",'TSO500 Automated worksheet '!$I$102)</f>
        <v>0</v>
      </c>
      <c r="AI4" s="251">
        <f>IF($E4="","",'TSO500 Automated worksheet '!$D$104)</f>
        <v>0</v>
      </c>
      <c r="AJ4" s="250">
        <f>IF($E4="","",'TSO500 Automated worksheet '!$G$104)</f>
        <v>0</v>
      </c>
      <c r="AK4" s="251">
        <f>IF($E4="","",'TSO500 Automated worksheet '!$D$105)</f>
        <v>0</v>
      </c>
      <c r="AL4" s="250">
        <f>IF($E4="","",'TSO500 Automated worksheet '!$G$105)</f>
        <v>0</v>
      </c>
      <c r="AM4" s="251">
        <f>IF($E4="","",'TSO500 Automated worksheet '!$D$106)</f>
        <v>0</v>
      </c>
      <c r="AN4" s="250">
        <f>IF($E4="","",'TSO500 Automated worksheet '!$G$106)</f>
        <v>0</v>
      </c>
      <c r="AO4" s="51" t="str">
        <f>IF(F4=DNA_Analyte,VLOOKUP(E4,'Samples Dilution + Norm'!$C$8:$M$103,8,FALSE),IF(F4=RNA_Analyte,"",""))</f>
        <v/>
      </c>
      <c r="AP4" s="51">
        <f ca="1">IF($E4="","",IF(F4=DNA_Analyte,VLOOKUP(E4,'Samples Dilution + Norm'!$C$8:$M$103,11,FALSE),IF(F4=RNA_Analyte,VLOOKUP('TSO500 Script'!C3,'Samples Dilution + Norm'!$S$8:$Z$103,8,FALSE))))</f>
        <v>4.88</v>
      </c>
      <c r="AQ4" s="51" t="e">
        <f ca="1">IF($E4="","",IF(F4=DNA_Analyte,VLOOKUP(E4,'Samples Dilution + Norm'!$C$8:$O$103,13,FALSE),IF(F4=RNA_Analyte,VLOOKUP('TSO500 Script'!C3,'Samples Dilution + Norm'!$S$8:$AA$103,10,FALSE))))</f>
        <v>#REF!</v>
      </c>
      <c r="AR4" s="51" t="str">
        <f t="shared" ref="AR4:AR67" ca="1" si="0">IF(AP4="","",IF(AP4&gt;2.99,"Pass","Fail"))</f>
        <v>Pass</v>
      </c>
      <c r="AS4" s="51">
        <f>IF($E4="","",'TSO500 Automated worksheet '!$C$60)</f>
        <v>87.54</v>
      </c>
      <c r="AT4" s="51">
        <f>IF($E4="","",'TSO500 Automated worksheet '!$C$61)</f>
        <v>487.5</v>
      </c>
      <c r="AU4" s="51">
        <f>IF($E4="","",'TSO500 Automated worksheet '!$C$62)</f>
        <v>94.56</v>
      </c>
    </row>
    <row r="5" spans="1:47" x14ac:dyDescent="0.25">
      <c r="A5" t="str">
        <f>IF($E5="","",IF(F5=DNA_Analyte,'TSO500 Booking'!$C$3,IF(F5=RNA_Analyte,'TSO500 Booking'!$C$4,"")))</f>
        <v>2302737</v>
      </c>
      <c r="B5" s="52">
        <f>IF($E5="","",'TSO500 Booking'!$C$5)</f>
        <v>44974</v>
      </c>
      <c r="C5" t="str">
        <f>IF($E5="","",'TSO500 Booking'!$F$5)</f>
        <v>BA</v>
      </c>
      <c r="D5" t="str">
        <f>IF($E5="","",'TSO500 Booking'!E11)</f>
        <v>B2303420</v>
      </c>
      <c r="E5" t="str">
        <f>IF('TSO500 Booking'!J11="","",'TSO500 Booking'!J11)</f>
        <v>B2303420-002</v>
      </c>
      <c r="F5" t="str">
        <f>IF($E5="","",'TSO500 Booking'!H11)</f>
        <v>TSO500 RNA library prep</v>
      </c>
      <c r="G5" s="51">
        <f ca="1">IF($E5="","",VLOOKUP(E5,'TSO500 Script'!$C$2:$D$97,2,FALSE))</f>
        <v>18.899999999999999</v>
      </c>
      <c r="H5" s="51">
        <f>IF($E5="","",'TSO500 Automated worksheet '!$D$86)</f>
        <v>20671817</v>
      </c>
      <c r="I5" s="250">
        <f>IF($E5="","",'TSO500 Automated worksheet '!$G$86)</f>
        <v>0</v>
      </c>
      <c r="J5" s="250">
        <f>IF($E5="","",'TSO500 Automated worksheet '!$I$86)</f>
        <v>0</v>
      </c>
      <c r="K5" s="251">
        <f>IF($E5="","",'TSO500 Automated worksheet '!$D$88)</f>
        <v>20671819</v>
      </c>
      <c r="L5" s="250">
        <f>IF($E5="","",'TSO500 Automated worksheet '!$G$88)</f>
        <v>0</v>
      </c>
      <c r="M5" s="250">
        <f>IF($E5="","",'TSO500 Automated worksheet '!$I$88)</f>
        <v>0</v>
      </c>
      <c r="N5" s="251">
        <f>IF($E5="","",'TSO500 Automated worksheet '!$D$90)</f>
        <v>20678875</v>
      </c>
      <c r="O5" s="250">
        <f>IF($E5="","",'TSO500 Automated worksheet '!$G$90)</f>
        <v>0</v>
      </c>
      <c r="P5" s="250">
        <f>IF($E5="","",'TSO500 Automated worksheet '!$I$90)</f>
        <v>0</v>
      </c>
      <c r="Q5" s="251">
        <f>IF($E5="","",'TSO500 Automated worksheet '!$D$92)</f>
        <v>20702106</v>
      </c>
      <c r="R5" s="250">
        <f>IF($E5="","",'TSO500 Automated worksheet '!$G$92)</f>
        <v>0</v>
      </c>
      <c r="S5" s="250">
        <f>IF($E5="","",'TSO500 Automated worksheet '!$I$92)</f>
        <v>0</v>
      </c>
      <c r="T5" s="251">
        <f>IF($E5="","",'TSO500 Automated worksheet '!$D$94)</f>
        <v>20683012</v>
      </c>
      <c r="U5" s="250">
        <f>IF($E5="","",'TSO500 Automated worksheet '!$G$94)</f>
        <v>0</v>
      </c>
      <c r="V5" s="250">
        <f>IF($E5="","",'TSO500 Automated worksheet '!$I$94)</f>
        <v>0</v>
      </c>
      <c r="W5" s="251">
        <f>IF($E5="","",'TSO500 Automated worksheet '!$D$96)</f>
        <v>20671826</v>
      </c>
      <c r="X5" s="250">
        <f>IF($E5="","",'TSO500 Automated worksheet '!$G$96)</f>
        <v>0</v>
      </c>
      <c r="Y5" s="250">
        <f>IF($E5="","",'TSO500 Automated worksheet '!$I$96)</f>
        <v>0</v>
      </c>
      <c r="Z5" s="251">
        <f>IF($E5="","",'TSO500 Automated worksheet '!$D$98)</f>
        <v>20645251</v>
      </c>
      <c r="AA5" s="250">
        <f>IF($E5="","",'TSO500 Automated worksheet '!$G$98)</f>
        <v>0</v>
      </c>
      <c r="AB5" s="250">
        <f>IF($E5="","",'TSO500 Automated worksheet '!$I$98)</f>
        <v>0</v>
      </c>
      <c r="AC5" s="251">
        <f>IF($E5="","",'TSO500 Automated worksheet '!$D$100)</f>
        <v>20678876</v>
      </c>
      <c r="AD5" s="250">
        <f>IF($E5="","",'TSO500 Automated worksheet '!$G$100)</f>
        <v>0</v>
      </c>
      <c r="AE5" s="250">
        <f>IF($E5="","",'TSO500 Automated worksheet '!$I$100)</f>
        <v>0</v>
      </c>
      <c r="AF5" s="251">
        <f>IF($E5="","",'TSO500 Automated worksheet '!$D$102)</f>
        <v>20684</v>
      </c>
      <c r="AG5" s="250">
        <f>IF($E5="","",'TSO500 Automated worksheet '!$G$102)</f>
        <v>0</v>
      </c>
      <c r="AH5" s="250">
        <f>IF($E5="","",'TSO500 Automated worksheet '!$I$102)</f>
        <v>0</v>
      </c>
      <c r="AI5" s="251">
        <f>IF($E5="","",'TSO500 Automated worksheet '!$D$104)</f>
        <v>0</v>
      </c>
      <c r="AJ5" s="250">
        <f>IF($E5="","",'TSO500 Automated worksheet '!$G$104)</f>
        <v>0</v>
      </c>
      <c r="AK5" s="251">
        <f>IF($E5="","",'TSO500 Automated worksheet '!$D$105)</f>
        <v>0</v>
      </c>
      <c r="AL5" s="250">
        <f>IF($E5="","",'TSO500 Automated worksheet '!$G$105)</f>
        <v>0</v>
      </c>
      <c r="AM5" s="251">
        <f>IF($E5="","",'TSO500 Automated worksheet '!$D$106)</f>
        <v>0</v>
      </c>
      <c r="AN5" s="250">
        <f>IF($E5="","",'TSO500 Automated worksheet '!$G$106)</f>
        <v>0</v>
      </c>
      <c r="AO5" s="51" t="str">
        <f>IF(F5=DNA_Analyte,VLOOKUP(E5,'Samples Dilution + Norm'!$C$8:$M$103,8,FALSE),IF(F5=RNA_Analyte,"",""))</f>
        <v/>
      </c>
      <c r="AP5" s="51">
        <f ca="1">IF($E5="","",IF(F5=DNA_Analyte,VLOOKUP(E5,'Samples Dilution + Norm'!$C$8:$M$103,11,FALSE),IF(F5=RNA_Analyte,VLOOKUP('TSO500 Script'!C4,'Samples Dilution + Norm'!$S$8:$Z$103,8,FALSE))))</f>
        <v>0.82799999999999996</v>
      </c>
      <c r="AQ5" s="51" t="e">
        <f ca="1">IF($E5="","",IF(F5=DNA_Analyte,VLOOKUP(E5,'Samples Dilution + Norm'!$C$8:$O$103,13,FALSE),IF(F5=RNA_Analyte,VLOOKUP('TSO500 Script'!C4,'Samples Dilution + Norm'!$S$8:$AA$103,10,FALSE))))</f>
        <v>#REF!</v>
      </c>
      <c r="AR5" s="51" t="str">
        <f t="shared" ca="1" si="0"/>
        <v>Fail</v>
      </c>
      <c r="AS5" s="51">
        <f>IF($E5="","",'TSO500 Automated worksheet '!$C$60)</f>
        <v>87.54</v>
      </c>
      <c r="AT5" s="51">
        <f>IF($E5="","",'TSO500 Automated worksheet '!$C$61)</f>
        <v>487.5</v>
      </c>
      <c r="AU5" s="51">
        <f>IF($E5="","",'TSO500 Automated worksheet '!$C$62)</f>
        <v>94.56</v>
      </c>
    </row>
    <row r="6" spans="1:47" x14ac:dyDescent="0.25">
      <c r="A6" t="str">
        <f>IF($E6="","",IF(F6=DNA_Analyte,'TSO500 Booking'!$C$3,IF(F6=RNA_Analyte,'TSO500 Booking'!$C$4,"")))</f>
        <v>2302737</v>
      </c>
      <c r="B6" s="52">
        <f>IF($E6="","",'TSO500 Booking'!$C$5)</f>
        <v>44974</v>
      </c>
      <c r="C6" t="str">
        <f>IF($E6="","",'TSO500 Booking'!$F$5)</f>
        <v>BA</v>
      </c>
      <c r="D6" t="str">
        <f>IF($E6="","",'TSO500 Booking'!E12)</f>
        <v>B2303424</v>
      </c>
      <c r="E6" t="str">
        <f>IF('TSO500 Booking'!J12="","",'TSO500 Booking'!J12)</f>
        <v>B2303424-002</v>
      </c>
      <c r="F6" t="str">
        <f>IF($E6="","",'TSO500 Booking'!H12)</f>
        <v>TSO500 RNA library prep</v>
      </c>
      <c r="G6" s="51">
        <f ca="1">IF($E6="","",VLOOKUP(E6,'TSO500 Script'!$C$2:$D$97,2,FALSE))</f>
        <v>6.48</v>
      </c>
      <c r="H6" s="51">
        <f>IF($E6="","",'TSO500 Automated worksheet '!$D$86)</f>
        <v>20671817</v>
      </c>
      <c r="I6" s="250">
        <f>IF($E6="","",'TSO500 Automated worksheet '!$G$86)</f>
        <v>0</v>
      </c>
      <c r="J6" s="250">
        <f>IF($E6="","",'TSO500 Automated worksheet '!$I$86)</f>
        <v>0</v>
      </c>
      <c r="K6" s="251">
        <f>IF($E6="","",'TSO500 Automated worksheet '!$D$88)</f>
        <v>20671819</v>
      </c>
      <c r="L6" s="250">
        <f>IF($E6="","",'TSO500 Automated worksheet '!$G$88)</f>
        <v>0</v>
      </c>
      <c r="M6" s="250">
        <f>IF($E6="","",'TSO500 Automated worksheet '!$I$88)</f>
        <v>0</v>
      </c>
      <c r="N6" s="251">
        <f>IF($E6="","",'TSO500 Automated worksheet '!$D$90)</f>
        <v>20678875</v>
      </c>
      <c r="O6" s="250">
        <f>IF($E6="","",'TSO500 Automated worksheet '!$G$90)</f>
        <v>0</v>
      </c>
      <c r="P6" s="250">
        <f>IF($E6="","",'TSO500 Automated worksheet '!$I$90)</f>
        <v>0</v>
      </c>
      <c r="Q6" s="251">
        <f>IF($E6="","",'TSO500 Automated worksheet '!$D$92)</f>
        <v>20702106</v>
      </c>
      <c r="R6" s="250">
        <f>IF($E6="","",'TSO500 Automated worksheet '!$G$92)</f>
        <v>0</v>
      </c>
      <c r="S6" s="250">
        <f>IF($E6="","",'TSO500 Automated worksheet '!$I$92)</f>
        <v>0</v>
      </c>
      <c r="T6" s="251">
        <f>IF($E6="","",'TSO500 Automated worksheet '!$D$94)</f>
        <v>20683012</v>
      </c>
      <c r="U6" s="250">
        <f>IF($E6="","",'TSO500 Automated worksheet '!$G$94)</f>
        <v>0</v>
      </c>
      <c r="V6" s="250">
        <f>IF($E6="","",'TSO500 Automated worksheet '!$I$94)</f>
        <v>0</v>
      </c>
      <c r="W6" s="251">
        <f>IF($E6="","",'TSO500 Automated worksheet '!$D$96)</f>
        <v>20671826</v>
      </c>
      <c r="X6" s="250">
        <f>IF($E6="","",'TSO500 Automated worksheet '!$G$96)</f>
        <v>0</v>
      </c>
      <c r="Y6" s="250">
        <f>IF($E6="","",'TSO500 Automated worksheet '!$I$96)</f>
        <v>0</v>
      </c>
      <c r="Z6" s="251">
        <f>IF($E6="","",'TSO500 Automated worksheet '!$D$98)</f>
        <v>20645251</v>
      </c>
      <c r="AA6" s="250">
        <f>IF($E6="","",'TSO500 Automated worksheet '!$G$98)</f>
        <v>0</v>
      </c>
      <c r="AB6" s="250">
        <f>IF($E6="","",'TSO500 Automated worksheet '!$I$98)</f>
        <v>0</v>
      </c>
      <c r="AC6" s="251">
        <f>IF($E6="","",'TSO500 Automated worksheet '!$D$100)</f>
        <v>20678876</v>
      </c>
      <c r="AD6" s="250">
        <f>IF($E6="","",'TSO500 Automated worksheet '!$G$100)</f>
        <v>0</v>
      </c>
      <c r="AE6" s="250">
        <f>IF($E6="","",'TSO500 Automated worksheet '!$I$100)</f>
        <v>0</v>
      </c>
      <c r="AF6" s="251">
        <f>IF($E6="","",'TSO500 Automated worksheet '!$D$102)</f>
        <v>20684</v>
      </c>
      <c r="AG6" s="250">
        <f>IF($E6="","",'TSO500 Automated worksheet '!$G$102)</f>
        <v>0</v>
      </c>
      <c r="AH6" s="250">
        <f>IF($E6="","",'TSO500 Automated worksheet '!$I$102)</f>
        <v>0</v>
      </c>
      <c r="AI6" s="251">
        <f>IF($E6="","",'TSO500 Automated worksheet '!$D$104)</f>
        <v>0</v>
      </c>
      <c r="AJ6" s="250">
        <f>IF($E6="","",'TSO500 Automated worksheet '!$G$104)</f>
        <v>0</v>
      </c>
      <c r="AK6" s="251">
        <f>IF($E6="","",'TSO500 Automated worksheet '!$D$105)</f>
        <v>0</v>
      </c>
      <c r="AL6" s="250">
        <f>IF($E6="","",'TSO500 Automated worksheet '!$G$105)</f>
        <v>0</v>
      </c>
      <c r="AM6" s="251">
        <f>IF($E6="","",'TSO500 Automated worksheet '!$D$106)</f>
        <v>0</v>
      </c>
      <c r="AN6" s="250">
        <f>IF($E6="","",'TSO500 Automated worksheet '!$G$106)</f>
        <v>0</v>
      </c>
      <c r="AO6" s="51" t="str">
        <f>IF(F6=DNA_Analyte,VLOOKUP(E6,'Samples Dilution + Norm'!$C$8:$M$103,8,FALSE),IF(F6=RNA_Analyte,"",""))</f>
        <v/>
      </c>
      <c r="AP6" s="51">
        <f ca="1">IF($E6="","",IF(F6=DNA_Analyte,VLOOKUP(E6,'Samples Dilution + Norm'!$C$8:$M$103,11,FALSE),IF(F6=RNA_Analyte,VLOOKUP('TSO500 Script'!C5,'Samples Dilution + Norm'!$S$8:$Z$103,8,FALSE))))</f>
        <v>1.1499999999999999</v>
      </c>
      <c r="AQ6" s="51" t="e">
        <f ca="1">IF($E6="","",IF(F6=DNA_Analyte,VLOOKUP(E6,'Samples Dilution + Norm'!$C$8:$O$103,13,FALSE),IF(F6=RNA_Analyte,VLOOKUP('TSO500 Script'!C5,'Samples Dilution + Norm'!$S$8:$AA$103,10,FALSE))))</f>
        <v>#REF!</v>
      </c>
      <c r="AR6" s="51" t="str">
        <f t="shared" ca="1" si="0"/>
        <v>Fail</v>
      </c>
      <c r="AS6" s="51">
        <f>IF($E6="","",'TSO500 Automated worksheet '!$C$60)</f>
        <v>87.54</v>
      </c>
      <c r="AT6" s="51">
        <f>IF($E6="","",'TSO500 Automated worksheet '!$C$61)</f>
        <v>487.5</v>
      </c>
      <c r="AU6" s="51">
        <f>IF($E6="","",'TSO500 Automated worksheet '!$C$62)</f>
        <v>94.56</v>
      </c>
    </row>
    <row r="7" spans="1:47" x14ac:dyDescent="0.25">
      <c r="A7" t="str">
        <f>IF($E7="","",IF(F7=DNA_Analyte,'TSO500 Booking'!$C$3,IF(F7=RNA_Analyte,'TSO500 Booking'!$C$4,"")))</f>
        <v>2302737</v>
      </c>
      <c r="B7" s="52">
        <f>IF($E7="","",'TSO500 Booking'!$C$5)</f>
        <v>44974</v>
      </c>
      <c r="C7" t="str">
        <f>IF($E7="","",'TSO500 Booking'!$F$5)</f>
        <v>BA</v>
      </c>
      <c r="D7" t="str">
        <f>IF($E7="","",'TSO500 Booking'!E13)</f>
        <v>B2303467</v>
      </c>
      <c r="E7" t="str">
        <f>IF('TSO500 Booking'!J13="","",'TSO500 Booking'!J13)</f>
        <v>B2303467-003</v>
      </c>
      <c r="F7" t="str">
        <f>IF($E7="","",'TSO500 Booking'!H13)</f>
        <v>TSO500 RNA library prep</v>
      </c>
      <c r="G7" s="51">
        <f ca="1">IF($E7="","",VLOOKUP(E7,'TSO500 Script'!$C$2:$D$97,2,FALSE))</f>
        <v>7.5</v>
      </c>
      <c r="H7" s="51">
        <f>IF($E7="","",'TSO500 Automated worksheet '!$D$86)</f>
        <v>20671817</v>
      </c>
      <c r="I7" s="250">
        <f>IF($E7="","",'TSO500 Automated worksheet '!$G$86)</f>
        <v>0</v>
      </c>
      <c r="J7" s="250">
        <f>IF($E7="","",'TSO500 Automated worksheet '!$I$86)</f>
        <v>0</v>
      </c>
      <c r="K7" s="251">
        <f>IF($E7="","",'TSO500 Automated worksheet '!$D$88)</f>
        <v>20671819</v>
      </c>
      <c r="L7" s="250">
        <f>IF($E7="","",'TSO500 Automated worksheet '!$G$88)</f>
        <v>0</v>
      </c>
      <c r="M7" s="250">
        <f>IF($E7="","",'TSO500 Automated worksheet '!$I$88)</f>
        <v>0</v>
      </c>
      <c r="N7" s="251">
        <f>IF($E7="","",'TSO500 Automated worksheet '!$D$90)</f>
        <v>20678875</v>
      </c>
      <c r="O7" s="250">
        <f>IF($E7="","",'TSO500 Automated worksheet '!$G$90)</f>
        <v>0</v>
      </c>
      <c r="P7" s="250">
        <f>IF($E7="","",'TSO500 Automated worksheet '!$I$90)</f>
        <v>0</v>
      </c>
      <c r="Q7" s="251">
        <f>IF($E7="","",'TSO500 Automated worksheet '!$D$92)</f>
        <v>20702106</v>
      </c>
      <c r="R7" s="250">
        <f>IF($E7="","",'TSO500 Automated worksheet '!$G$92)</f>
        <v>0</v>
      </c>
      <c r="S7" s="250">
        <f>IF($E7="","",'TSO500 Automated worksheet '!$I$92)</f>
        <v>0</v>
      </c>
      <c r="T7" s="251">
        <f>IF($E7="","",'TSO500 Automated worksheet '!$D$94)</f>
        <v>20683012</v>
      </c>
      <c r="U7" s="250">
        <f>IF($E7="","",'TSO500 Automated worksheet '!$G$94)</f>
        <v>0</v>
      </c>
      <c r="V7" s="250">
        <f>IF($E7="","",'TSO500 Automated worksheet '!$I$94)</f>
        <v>0</v>
      </c>
      <c r="W7" s="251">
        <f>IF($E7="","",'TSO500 Automated worksheet '!$D$96)</f>
        <v>20671826</v>
      </c>
      <c r="X7" s="250">
        <f>IF($E7="","",'TSO500 Automated worksheet '!$G$96)</f>
        <v>0</v>
      </c>
      <c r="Y7" s="250">
        <f>IF($E7="","",'TSO500 Automated worksheet '!$I$96)</f>
        <v>0</v>
      </c>
      <c r="Z7" s="251">
        <f>IF($E7="","",'TSO500 Automated worksheet '!$D$98)</f>
        <v>20645251</v>
      </c>
      <c r="AA7" s="250">
        <f>IF($E7="","",'TSO500 Automated worksheet '!$G$98)</f>
        <v>0</v>
      </c>
      <c r="AB7" s="250">
        <f>IF($E7="","",'TSO500 Automated worksheet '!$I$98)</f>
        <v>0</v>
      </c>
      <c r="AC7" s="251">
        <f>IF($E7="","",'TSO500 Automated worksheet '!$D$100)</f>
        <v>20678876</v>
      </c>
      <c r="AD7" s="250">
        <f>IF($E7="","",'TSO500 Automated worksheet '!$G$100)</f>
        <v>0</v>
      </c>
      <c r="AE7" s="250">
        <f>IF($E7="","",'TSO500 Automated worksheet '!$I$100)</f>
        <v>0</v>
      </c>
      <c r="AF7" s="251">
        <f>IF($E7="","",'TSO500 Automated worksheet '!$D$102)</f>
        <v>20684</v>
      </c>
      <c r="AG7" s="250">
        <f>IF($E7="","",'TSO500 Automated worksheet '!$G$102)</f>
        <v>0</v>
      </c>
      <c r="AH7" s="250">
        <f>IF($E7="","",'TSO500 Automated worksheet '!$I$102)</f>
        <v>0</v>
      </c>
      <c r="AI7" s="251">
        <f>IF($E7="","",'TSO500 Automated worksheet '!$D$104)</f>
        <v>0</v>
      </c>
      <c r="AJ7" s="250">
        <f>IF($E7="","",'TSO500 Automated worksheet '!$G$104)</f>
        <v>0</v>
      </c>
      <c r="AK7" s="251">
        <f>IF($E7="","",'TSO500 Automated worksheet '!$D$105)</f>
        <v>0</v>
      </c>
      <c r="AL7" s="250">
        <f>IF($E7="","",'TSO500 Automated worksheet '!$G$105)</f>
        <v>0</v>
      </c>
      <c r="AM7" s="251">
        <f>IF($E7="","",'TSO500 Automated worksheet '!$D$106)</f>
        <v>0</v>
      </c>
      <c r="AN7" s="250">
        <f>IF($E7="","",'TSO500 Automated worksheet '!$G$106)</f>
        <v>0</v>
      </c>
      <c r="AO7" s="51" t="str">
        <f>IF(F7=DNA_Analyte,VLOOKUP(E7,'Samples Dilution + Norm'!$C$8:$M$103,8,FALSE),IF(F7=RNA_Analyte,"",""))</f>
        <v/>
      </c>
      <c r="AP7" s="51">
        <f ca="1">IF($E7="","",IF(F7=DNA_Analyte,VLOOKUP(E7,'Samples Dilution + Norm'!$C$8:$M$103,11,FALSE),IF(F7=RNA_Analyte,VLOOKUP('TSO500 Script'!C6,'Samples Dilution + Norm'!$S$8:$Z$103,8,FALSE))))</f>
        <v>20</v>
      </c>
      <c r="AQ7" s="51" t="e">
        <f ca="1">IF($E7="","",IF(F7=DNA_Analyte,VLOOKUP(E7,'Samples Dilution + Norm'!$C$8:$O$103,13,FALSE),IF(F7=RNA_Analyte,VLOOKUP('TSO500 Script'!C6,'Samples Dilution + Norm'!$S$8:$AA$103,10,FALSE))))</f>
        <v>#REF!</v>
      </c>
      <c r="AR7" s="51" t="str">
        <f t="shared" ca="1" si="0"/>
        <v>Pass</v>
      </c>
      <c r="AS7" s="51">
        <f>IF($E7="","",'TSO500 Automated worksheet '!$C$60)</f>
        <v>87.54</v>
      </c>
      <c r="AT7" s="51">
        <f>IF($E7="","",'TSO500 Automated worksheet '!$C$61)</f>
        <v>487.5</v>
      </c>
      <c r="AU7" s="51">
        <f>IF($E7="","",'TSO500 Automated worksheet '!$C$62)</f>
        <v>94.56</v>
      </c>
    </row>
    <row r="8" spans="1:47" x14ac:dyDescent="0.25">
      <c r="A8" t="str">
        <f>IF($E8="","",IF(F8=DNA_Analyte,'TSO500 Booking'!$C$3,IF(F8=RNA_Analyte,'TSO500 Booking'!$C$4,"")))</f>
        <v>2302737</v>
      </c>
      <c r="B8" s="52">
        <f>IF($E8="","",'TSO500 Booking'!$C$5)</f>
        <v>44974</v>
      </c>
      <c r="C8" t="str">
        <f>IF($E8="","",'TSO500 Booking'!$F$5)</f>
        <v>BA</v>
      </c>
      <c r="D8" t="str">
        <f>IF($E8="","",'TSO500 Booking'!E14)</f>
        <v>B2303589</v>
      </c>
      <c r="E8" t="str">
        <f>IF('TSO500 Booking'!J14="","",'TSO500 Booking'!J14)</f>
        <v>B2303589-003</v>
      </c>
      <c r="F8" t="str">
        <f>IF($E8="","",'TSO500 Booking'!H14)</f>
        <v>TSO500 RNA library prep</v>
      </c>
      <c r="G8" s="51">
        <f ca="1">IF($E8="","",VLOOKUP(E8,'TSO500 Script'!$C$2:$D$97,2,FALSE))</f>
        <v>11.9</v>
      </c>
      <c r="H8" s="51">
        <f>IF($E8="","",'TSO500 Automated worksheet '!$D$86)</f>
        <v>20671817</v>
      </c>
      <c r="I8" s="250">
        <f>IF($E8="","",'TSO500 Automated worksheet '!$G$86)</f>
        <v>0</v>
      </c>
      <c r="J8" s="250">
        <f>IF($E8="","",'TSO500 Automated worksheet '!$I$86)</f>
        <v>0</v>
      </c>
      <c r="K8" s="251">
        <f>IF($E8="","",'TSO500 Automated worksheet '!$D$88)</f>
        <v>20671819</v>
      </c>
      <c r="L8" s="250">
        <f>IF($E8="","",'TSO500 Automated worksheet '!$G$88)</f>
        <v>0</v>
      </c>
      <c r="M8" s="250">
        <f>IF($E8="","",'TSO500 Automated worksheet '!$I$88)</f>
        <v>0</v>
      </c>
      <c r="N8" s="251">
        <f>IF($E8="","",'TSO500 Automated worksheet '!$D$90)</f>
        <v>20678875</v>
      </c>
      <c r="O8" s="250">
        <f>IF($E8="","",'TSO500 Automated worksheet '!$G$90)</f>
        <v>0</v>
      </c>
      <c r="P8" s="250">
        <f>IF($E8="","",'TSO500 Automated worksheet '!$I$90)</f>
        <v>0</v>
      </c>
      <c r="Q8" s="251">
        <f>IF($E8="","",'TSO500 Automated worksheet '!$D$92)</f>
        <v>20702106</v>
      </c>
      <c r="R8" s="250">
        <f>IF($E8="","",'TSO500 Automated worksheet '!$G$92)</f>
        <v>0</v>
      </c>
      <c r="S8" s="250">
        <f>IF($E8="","",'TSO500 Automated worksheet '!$I$92)</f>
        <v>0</v>
      </c>
      <c r="T8" s="251">
        <f>IF($E8="","",'TSO500 Automated worksheet '!$D$94)</f>
        <v>20683012</v>
      </c>
      <c r="U8" s="250">
        <f>IF($E8="","",'TSO500 Automated worksheet '!$G$94)</f>
        <v>0</v>
      </c>
      <c r="V8" s="250">
        <f>IF($E8="","",'TSO500 Automated worksheet '!$I$94)</f>
        <v>0</v>
      </c>
      <c r="W8" s="251">
        <f>IF($E8="","",'TSO500 Automated worksheet '!$D$96)</f>
        <v>20671826</v>
      </c>
      <c r="X8" s="250">
        <f>IF($E8="","",'TSO500 Automated worksheet '!$G$96)</f>
        <v>0</v>
      </c>
      <c r="Y8" s="250">
        <f>IF($E8="","",'TSO500 Automated worksheet '!$I$96)</f>
        <v>0</v>
      </c>
      <c r="Z8" s="251">
        <f>IF($E8="","",'TSO500 Automated worksheet '!$D$98)</f>
        <v>20645251</v>
      </c>
      <c r="AA8" s="250">
        <f>IF($E8="","",'TSO500 Automated worksheet '!$G$98)</f>
        <v>0</v>
      </c>
      <c r="AB8" s="250">
        <f>IF($E8="","",'TSO500 Automated worksheet '!$I$98)</f>
        <v>0</v>
      </c>
      <c r="AC8" s="251">
        <f>IF($E8="","",'TSO500 Automated worksheet '!$D$100)</f>
        <v>20678876</v>
      </c>
      <c r="AD8" s="250">
        <f>IF($E8="","",'TSO500 Automated worksheet '!$G$100)</f>
        <v>0</v>
      </c>
      <c r="AE8" s="250">
        <f>IF($E8="","",'TSO500 Automated worksheet '!$I$100)</f>
        <v>0</v>
      </c>
      <c r="AF8" s="251">
        <f>IF($E8="","",'TSO500 Automated worksheet '!$D$102)</f>
        <v>20684</v>
      </c>
      <c r="AG8" s="250">
        <f>IF($E8="","",'TSO500 Automated worksheet '!$G$102)</f>
        <v>0</v>
      </c>
      <c r="AH8" s="250">
        <f>IF($E8="","",'TSO500 Automated worksheet '!$I$102)</f>
        <v>0</v>
      </c>
      <c r="AI8" s="251">
        <f>IF($E8="","",'TSO500 Automated worksheet '!$D$104)</f>
        <v>0</v>
      </c>
      <c r="AJ8" s="250">
        <f>IF($E8="","",'TSO500 Automated worksheet '!$G$104)</f>
        <v>0</v>
      </c>
      <c r="AK8" s="251">
        <f>IF($E8="","",'TSO500 Automated worksheet '!$D$105)</f>
        <v>0</v>
      </c>
      <c r="AL8" s="250">
        <f>IF($E8="","",'TSO500 Automated worksheet '!$G$105)</f>
        <v>0</v>
      </c>
      <c r="AM8" s="251">
        <f>IF($E8="","",'TSO500 Automated worksheet '!$D$106)</f>
        <v>0</v>
      </c>
      <c r="AN8" s="250">
        <f>IF($E8="","",'TSO500 Automated worksheet '!$G$106)</f>
        <v>0</v>
      </c>
      <c r="AO8" s="51" t="str">
        <f>IF(F8=DNA_Analyte,VLOOKUP(E8,'Samples Dilution + Norm'!$C$8:$M$103,8,FALSE),IF(F8=RNA_Analyte,"",""))</f>
        <v/>
      </c>
      <c r="AP8" s="51">
        <f ca="1">IF($E8="","",IF(F8=DNA_Analyte,VLOOKUP(E8,'Samples Dilution + Norm'!$C$8:$M$103,11,FALSE),IF(F8=RNA_Analyte,VLOOKUP('TSO500 Script'!C7,'Samples Dilution + Norm'!$S$8:$Z$103,8,FALSE))))</f>
        <v>8.84</v>
      </c>
      <c r="AQ8" s="51" t="e">
        <f ca="1">IF($E8="","",IF(F8=DNA_Analyte,VLOOKUP(E8,'Samples Dilution + Norm'!$C$8:$O$103,13,FALSE),IF(F8=RNA_Analyte,VLOOKUP('TSO500 Script'!C7,'Samples Dilution + Norm'!$S$8:$AA$103,10,FALSE))))</f>
        <v>#REF!</v>
      </c>
      <c r="AR8" s="51" t="str">
        <f t="shared" ca="1" si="0"/>
        <v>Pass</v>
      </c>
      <c r="AS8" s="51">
        <f>IF($E8="","",'TSO500 Automated worksheet '!$C$60)</f>
        <v>87.54</v>
      </c>
      <c r="AT8" s="51">
        <f>IF($E8="","",'TSO500 Automated worksheet '!$C$61)</f>
        <v>487.5</v>
      </c>
      <c r="AU8" s="51">
        <f>IF($E8="","",'TSO500 Automated worksheet '!$C$62)</f>
        <v>94.56</v>
      </c>
    </row>
    <row r="9" spans="1:47" x14ac:dyDescent="0.25">
      <c r="A9" t="str">
        <f>IF($E9="","",IF(F9=DNA_Analyte,'TSO500 Booking'!$C$3,IF(F9=RNA_Analyte,'TSO500 Booking'!$C$4,"")))</f>
        <v>2302737</v>
      </c>
      <c r="B9" s="52">
        <f>IF($E9="","",'TSO500 Booking'!$C$5)</f>
        <v>44974</v>
      </c>
      <c r="C9" t="str">
        <f>IF($E9="","",'TSO500 Booking'!$F$5)</f>
        <v>BA</v>
      </c>
      <c r="D9" t="str">
        <f>IF($E9="","",'TSO500 Booking'!E15)</f>
        <v>B2303726</v>
      </c>
      <c r="E9" t="str">
        <f>IF('TSO500 Booking'!J15="","",'TSO500 Booking'!J15)</f>
        <v>B2303726-002</v>
      </c>
      <c r="F9" t="str">
        <f>IF($E9="","",'TSO500 Booking'!H15)</f>
        <v>TSO500 RNA library prep</v>
      </c>
      <c r="G9" s="51">
        <f ca="1">IF($E9="","",VLOOKUP(E9,'TSO500 Script'!$C$2:$D$97,2,FALSE))</f>
        <v>54.4</v>
      </c>
      <c r="H9" s="51">
        <f>IF($E9="","",'TSO500 Automated worksheet '!$D$86)</f>
        <v>20671817</v>
      </c>
      <c r="I9" s="250">
        <f>IF($E9="","",'TSO500 Automated worksheet '!$G$86)</f>
        <v>0</v>
      </c>
      <c r="J9" s="250">
        <f>IF($E9="","",'TSO500 Automated worksheet '!$I$86)</f>
        <v>0</v>
      </c>
      <c r="K9" s="251">
        <f>IF($E9="","",'TSO500 Automated worksheet '!$D$88)</f>
        <v>20671819</v>
      </c>
      <c r="L9" s="250">
        <f>IF($E9="","",'TSO500 Automated worksheet '!$G$88)</f>
        <v>0</v>
      </c>
      <c r="M9" s="250">
        <f>IF($E9="","",'TSO500 Automated worksheet '!$I$88)</f>
        <v>0</v>
      </c>
      <c r="N9" s="251">
        <f>IF($E9="","",'TSO500 Automated worksheet '!$D$90)</f>
        <v>20678875</v>
      </c>
      <c r="O9" s="250">
        <f>IF($E9="","",'TSO500 Automated worksheet '!$G$90)</f>
        <v>0</v>
      </c>
      <c r="P9" s="250">
        <f>IF($E9="","",'TSO500 Automated worksheet '!$I$90)</f>
        <v>0</v>
      </c>
      <c r="Q9" s="251">
        <f>IF($E9="","",'TSO500 Automated worksheet '!$D$92)</f>
        <v>20702106</v>
      </c>
      <c r="R9" s="250">
        <f>IF($E9="","",'TSO500 Automated worksheet '!$G$92)</f>
        <v>0</v>
      </c>
      <c r="S9" s="250">
        <f>IF($E9="","",'TSO500 Automated worksheet '!$I$92)</f>
        <v>0</v>
      </c>
      <c r="T9" s="251">
        <f>IF($E9="","",'TSO500 Automated worksheet '!$D$94)</f>
        <v>20683012</v>
      </c>
      <c r="U9" s="250">
        <f>IF($E9="","",'TSO500 Automated worksheet '!$G$94)</f>
        <v>0</v>
      </c>
      <c r="V9" s="250">
        <f>IF($E9="","",'TSO500 Automated worksheet '!$I$94)</f>
        <v>0</v>
      </c>
      <c r="W9" s="251">
        <f>IF($E9="","",'TSO500 Automated worksheet '!$D$96)</f>
        <v>20671826</v>
      </c>
      <c r="X9" s="250">
        <f>IF($E9="","",'TSO500 Automated worksheet '!$G$96)</f>
        <v>0</v>
      </c>
      <c r="Y9" s="250">
        <f>IF($E9="","",'TSO500 Automated worksheet '!$I$96)</f>
        <v>0</v>
      </c>
      <c r="Z9" s="251">
        <f>IF($E9="","",'TSO500 Automated worksheet '!$D$98)</f>
        <v>20645251</v>
      </c>
      <c r="AA9" s="250">
        <f>IF($E9="","",'TSO500 Automated worksheet '!$G$98)</f>
        <v>0</v>
      </c>
      <c r="AB9" s="250">
        <f>IF($E9="","",'TSO500 Automated worksheet '!$I$98)</f>
        <v>0</v>
      </c>
      <c r="AC9" s="251">
        <f>IF($E9="","",'TSO500 Automated worksheet '!$D$100)</f>
        <v>20678876</v>
      </c>
      <c r="AD9" s="250">
        <f>IF($E9="","",'TSO500 Automated worksheet '!$G$100)</f>
        <v>0</v>
      </c>
      <c r="AE9" s="250">
        <f>IF($E9="","",'TSO500 Automated worksheet '!$I$100)</f>
        <v>0</v>
      </c>
      <c r="AF9" s="251">
        <f>IF($E9="","",'TSO500 Automated worksheet '!$D$102)</f>
        <v>20684</v>
      </c>
      <c r="AG9" s="250">
        <f>IF($E9="","",'TSO500 Automated worksheet '!$G$102)</f>
        <v>0</v>
      </c>
      <c r="AH9" s="250">
        <f>IF($E9="","",'TSO500 Automated worksheet '!$I$102)</f>
        <v>0</v>
      </c>
      <c r="AI9" s="251">
        <f>IF($E9="","",'TSO500 Automated worksheet '!$D$104)</f>
        <v>0</v>
      </c>
      <c r="AJ9" s="250">
        <f>IF($E9="","",'TSO500 Automated worksheet '!$G$104)</f>
        <v>0</v>
      </c>
      <c r="AK9" s="251">
        <f>IF($E9="","",'TSO500 Automated worksheet '!$D$105)</f>
        <v>0</v>
      </c>
      <c r="AL9" s="250">
        <f>IF($E9="","",'TSO500 Automated worksheet '!$G$105)</f>
        <v>0</v>
      </c>
      <c r="AM9" s="251">
        <f>IF($E9="","",'TSO500 Automated worksheet '!$D$106)</f>
        <v>0</v>
      </c>
      <c r="AN9" s="250">
        <f>IF($E9="","",'TSO500 Automated worksheet '!$G$106)</f>
        <v>0</v>
      </c>
      <c r="AO9" s="51" t="str">
        <f>IF(F9=DNA_Analyte,VLOOKUP(E9,'Samples Dilution + Norm'!$C$8:$M$103,8,FALSE),IF(F9=RNA_Analyte,"",""))</f>
        <v/>
      </c>
      <c r="AP9" s="51">
        <f ca="1">IF($E9="","",IF(F9=DNA_Analyte,VLOOKUP(E9,'Samples Dilution + Norm'!$C$8:$M$103,11,FALSE),IF(F9=RNA_Analyte,VLOOKUP('TSO500 Script'!C8,'Samples Dilution + Norm'!$S$8:$Z$103,8,FALSE))))</f>
        <v>0.88200000000000001</v>
      </c>
      <c r="AQ9" s="51" t="e">
        <f ca="1">IF($E9="","",IF(F9=DNA_Analyte,VLOOKUP(E9,'Samples Dilution + Norm'!$C$8:$O$103,13,FALSE),IF(F9=RNA_Analyte,VLOOKUP('TSO500 Script'!C8,'Samples Dilution + Norm'!$S$8:$AA$103,10,FALSE))))</f>
        <v>#REF!</v>
      </c>
      <c r="AR9" s="51" t="str">
        <f t="shared" ca="1" si="0"/>
        <v>Fail</v>
      </c>
      <c r="AS9" s="51">
        <f>IF($E9="","",'TSO500 Automated worksheet '!$C$60)</f>
        <v>87.54</v>
      </c>
      <c r="AT9" s="51">
        <f>IF($E9="","",'TSO500 Automated worksheet '!$C$61)</f>
        <v>487.5</v>
      </c>
      <c r="AU9" s="51">
        <f>IF($E9="","",'TSO500 Automated worksheet '!$C$62)</f>
        <v>94.56</v>
      </c>
    </row>
    <row r="10" spans="1:47" x14ac:dyDescent="0.25">
      <c r="A10" t="str">
        <f>IF($E10="","",IF(F10=DNA_Analyte,'TSO500 Booking'!$C$3,IF(F10=RNA_Analyte,'TSO500 Booking'!$C$4,"")))</f>
        <v>2302737</v>
      </c>
      <c r="B10" s="52">
        <f>IF($E10="","",'TSO500 Booking'!$C$5)</f>
        <v>44974</v>
      </c>
      <c r="C10" t="str">
        <f>IF($E10="","",'TSO500 Booking'!$F$5)</f>
        <v>BA</v>
      </c>
      <c r="D10" t="str">
        <f>IF($E10="","",'TSO500 Booking'!E16)</f>
        <v>B2303754</v>
      </c>
      <c r="E10" t="str">
        <f>IF('TSO500 Booking'!J16="","",'TSO500 Booking'!J16)</f>
        <v>B2303754-002</v>
      </c>
      <c r="F10" t="str">
        <f>IF($E10="","",'TSO500 Booking'!H16)</f>
        <v>TSO500 RNA library prep</v>
      </c>
      <c r="G10" s="51">
        <f ca="1">IF($E10="","",VLOOKUP(E10,'TSO500 Script'!$C$2:$D$97,2,FALSE))</f>
        <v>59</v>
      </c>
      <c r="H10" s="51">
        <f>IF($E10="","",'TSO500 Automated worksheet '!$D$86)</f>
        <v>20671817</v>
      </c>
      <c r="I10" s="250">
        <f>IF($E10="","",'TSO500 Automated worksheet '!$G$86)</f>
        <v>0</v>
      </c>
      <c r="J10" s="250">
        <f>IF($E10="","",'TSO500 Automated worksheet '!$I$86)</f>
        <v>0</v>
      </c>
      <c r="K10" s="251">
        <f>IF($E10="","",'TSO500 Automated worksheet '!$D$88)</f>
        <v>20671819</v>
      </c>
      <c r="L10" s="250">
        <f>IF($E10="","",'TSO500 Automated worksheet '!$G$88)</f>
        <v>0</v>
      </c>
      <c r="M10" s="250">
        <f>IF($E10="","",'TSO500 Automated worksheet '!$I$88)</f>
        <v>0</v>
      </c>
      <c r="N10" s="251">
        <f>IF($E10="","",'TSO500 Automated worksheet '!$D$90)</f>
        <v>20678875</v>
      </c>
      <c r="O10" s="250">
        <f>IF($E10="","",'TSO500 Automated worksheet '!$G$90)</f>
        <v>0</v>
      </c>
      <c r="P10" s="250">
        <f>IF($E10="","",'TSO500 Automated worksheet '!$I$90)</f>
        <v>0</v>
      </c>
      <c r="Q10" s="251">
        <f>IF($E10="","",'TSO500 Automated worksheet '!$D$92)</f>
        <v>20702106</v>
      </c>
      <c r="R10" s="250">
        <f>IF($E10="","",'TSO500 Automated worksheet '!$G$92)</f>
        <v>0</v>
      </c>
      <c r="S10" s="250">
        <f>IF($E10="","",'TSO500 Automated worksheet '!$I$92)</f>
        <v>0</v>
      </c>
      <c r="T10" s="251">
        <f>IF($E10="","",'TSO500 Automated worksheet '!$D$94)</f>
        <v>20683012</v>
      </c>
      <c r="U10" s="250">
        <f>IF($E10="","",'TSO500 Automated worksheet '!$G$94)</f>
        <v>0</v>
      </c>
      <c r="V10" s="250">
        <f>IF($E10="","",'TSO500 Automated worksheet '!$I$94)</f>
        <v>0</v>
      </c>
      <c r="W10" s="251">
        <f>IF($E10="","",'TSO500 Automated worksheet '!$D$96)</f>
        <v>20671826</v>
      </c>
      <c r="X10" s="250">
        <f>IF($E10="","",'TSO500 Automated worksheet '!$G$96)</f>
        <v>0</v>
      </c>
      <c r="Y10" s="250">
        <f>IF($E10="","",'TSO500 Automated worksheet '!$I$96)</f>
        <v>0</v>
      </c>
      <c r="Z10" s="251">
        <f>IF($E10="","",'TSO500 Automated worksheet '!$D$98)</f>
        <v>20645251</v>
      </c>
      <c r="AA10" s="250">
        <f>IF($E10="","",'TSO500 Automated worksheet '!$G$98)</f>
        <v>0</v>
      </c>
      <c r="AB10" s="250">
        <f>IF($E10="","",'TSO500 Automated worksheet '!$I$98)</f>
        <v>0</v>
      </c>
      <c r="AC10" s="251">
        <f>IF($E10="","",'TSO500 Automated worksheet '!$D$100)</f>
        <v>20678876</v>
      </c>
      <c r="AD10" s="250">
        <f>IF($E10="","",'TSO500 Automated worksheet '!$G$100)</f>
        <v>0</v>
      </c>
      <c r="AE10" s="250">
        <f>IF($E10="","",'TSO500 Automated worksheet '!$I$100)</f>
        <v>0</v>
      </c>
      <c r="AF10" s="251">
        <f>IF($E10="","",'TSO500 Automated worksheet '!$D$102)</f>
        <v>20684</v>
      </c>
      <c r="AG10" s="250">
        <f>IF($E10="","",'TSO500 Automated worksheet '!$G$102)</f>
        <v>0</v>
      </c>
      <c r="AH10" s="250">
        <f>IF($E10="","",'TSO500 Automated worksheet '!$I$102)</f>
        <v>0</v>
      </c>
      <c r="AI10" s="251">
        <f>IF($E10="","",'TSO500 Automated worksheet '!$D$104)</f>
        <v>0</v>
      </c>
      <c r="AJ10" s="250">
        <f>IF($E10="","",'TSO500 Automated worksheet '!$G$104)</f>
        <v>0</v>
      </c>
      <c r="AK10" s="251">
        <f>IF($E10="","",'TSO500 Automated worksheet '!$D$105)</f>
        <v>0</v>
      </c>
      <c r="AL10" s="250">
        <f>IF($E10="","",'TSO500 Automated worksheet '!$G$105)</f>
        <v>0</v>
      </c>
      <c r="AM10" s="251">
        <f>IF($E10="","",'TSO500 Automated worksheet '!$D$106)</f>
        <v>0</v>
      </c>
      <c r="AN10" s="250">
        <f>IF($E10="","",'TSO500 Automated worksheet '!$G$106)</f>
        <v>0</v>
      </c>
      <c r="AO10" s="51" t="str">
        <f>IF(F10=DNA_Analyte,VLOOKUP(E10,'Samples Dilution + Norm'!$C$8:$M$103,8,FALSE),IF(F10=RNA_Analyte,"",""))</f>
        <v/>
      </c>
      <c r="AP10" s="51">
        <f ca="1">IF($E10="","",IF(F10=DNA_Analyte,VLOOKUP(E10,'Samples Dilution + Norm'!$C$8:$M$103,11,FALSE),IF(F10=RNA_Analyte,VLOOKUP('TSO500 Script'!C9,'Samples Dilution + Norm'!$S$8:$Z$103,8,FALSE))))</f>
        <v>20</v>
      </c>
      <c r="AQ10" s="51" t="e">
        <f ca="1">IF($E10="","",IF(F10=DNA_Analyte,VLOOKUP(E10,'Samples Dilution + Norm'!$C$8:$O$103,13,FALSE),IF(F10=RNA_Analyte,VLOOKUP('TSO500 Script'!C9,'Samples Dilution + Norm'!$S$8:$AA$103,10,FALSE))))</f>
        <v>#REF!</v>
      </c>
      <c r="AR10" s="51" t="str">
        <f t="shared" ca="1" si="0"/>
        <v>Pass</v>
      </c>
      <c r="AS10" s="51">
        <f>IF($E10="","",'TSO500 Automated worksheet '!$C$60)</f>
        <v>87.54</v>
      </c>
      <c r="AT10" s="51">
        <f>IF($E10="","",'TSO500 Automated worksheet '!$C$61)</f>
        <v>487.5</v>
      </c>
      <c r="AU10" s="51">
        <f>IF($E10="","",'TSO500 Automated worksheet '!$C$62)</f>
        <v>94.56</v>
      </c>
    </row>
    <row r="11" spans="1:47" x14ac:dyDescent="0.25">
      <c r="A11" t="str">
        <f>IF($E11="","",IF(F11=DNA_Analyte,'TSO500 Booking'!$C$3,IF(F11=RNA_Analyte,'TSO500 Booking'!$C$4,"")))</f>
        <v>2302737</v>
      </c>
      <c r="B11" s="52">
        <f>IF($E11="","",'TSO500 Booking'!$C$5)</f>
        <v>44974</v>
      </c>
      <c r="C11" t="str">
        <f>IF($E11="","",'TSO500 Booking'!$F$5)</f>
        <v>BA</v>
      </c>
      <c r="D11" t="str">
        <f>IF($E11="","",'TSO500 Booking'!E17)</f>
        <v>B2303778</v>
      </c>
      <c r="E11" t="str">
        <f>IF('TSO500 Booking'!J17="","",'TSO500 Booking'!J17)</f>
        <v>B2303778-003</v>
      </c>
      <c r="F11" t="str">
        <f>IF($E11="","",'TSO500 Booking'!H17)</f>
        <v>TSO500 RNA library prep</v>
      </c>
      <c r="G11" s="51">
        <f ca="1">IF($E11="","",VLOOKUP(E11,'TSO500 Script'!$C$2:$D$97,2,FALSE))</f>
        <v>0</v>
      </c>
      <c r="H11" s="51">
        <f>IF($E11="","",'TSO500 Automated worksheet '!$D$86)</f>
        <v>20671817</v>
      </c>
      <c r="I11" s="250">
        <f>IF($E11="","",'TSO500 Automated worksheet '!$G$86)</f>
        <v>0</v>
      </c>
      <c r="J11" s="250">
        <f>IF($E11="","",'TSO500 Automated worksheet '!$I$86)</f>
        <v>0</v>
      </c>
      <c r="K11" s="251">
        <f>IF($E11="","",'TSO500 Automated worksheet '!$D$88)</f>
        <v>20671819</v>
      </c>
      <c r="L11" s="250">
        <f>IF($E11="","",'TSO500 Automated worksheet '!$G$88)</f>
        <v>0</v>
      </c>
      <c r="M11" s="250">
        <f>IF($E11="","",'TSO500 Automated worksheet '!$I$88)</f>
        <v>0</v>
      </c>
      <c r="N11" s="251">
        <f>IF($E11="","",'TSO500 Automated worksheet '!$D$90)</f>
        <v>20678875</v>
      </c>
      <c r="O11" s="250">
        <f>IF($E11="","",'TSO500 Automated worksheet '!$G$90)</f>
        <v>0</v>
      </c>
      <c r="P11" s="250">
        <f>IF($E11="","",'TSO500 Automated worksheet '!$I$90)</f>
        <v>0</v>
      </c>
      <c r="Q11" s="251">
        <f>IF($E11="","",'TSO500 Automated worksheet '!$D$92)</f>
        <v>20702106</v>
      </c>
      <c r="R11" s="250">
        <f>IF($E11="","",'TSO500 Automated worksheet '!$G$92)</f>
        <v>0</v>
      </c>
      <c r="S11" s="250">
        <f>IF($E11="","",'TSO500 Automated worksheet '!$I$92)</f>
        <v>0</v>
      </c>
      <c r="T11" s="251">
        <f>IF($E11="","",'TSO500 Automated worksheet '!$D$94)</f>
        <v>20683012</v>
      </c>
      <c r="U11" s="250">
        <f>IF($E11="","",'TSO500 Automated worksheet '!$G$94)</f>
        <v>0</v>
      </c>
      <c r="V11" s="250">
        <f>IF($E11="","",'TSO500 Automated worksheet '!$I$94)</f>
        <v>0</v>
      </c>
      <c r="W11" s="251">
        <f>IF($E11="","",'TSO500 Automated worksheet '!$D$96)</f>
        <v>20671826</v>
      </c>
      <c r="X11" s="250">
        <f>IF($E11="","",'TSO500 Automated worksheet '!$G$96)</f>
        <v>0</v>
      </c>
      <c r="Y11" s="250">
        <f>IF($E11="","",'TSO500 Automated worksheet '!$I$96)</f>
        <v>0</v>
      </c>
      <c r="Z11" s="251">
        <f>IF($E11="","",'TSO500 Automated worksheet '!$D$98)</f>
        <v>20645251</v>
      </c>
      <c r="AA11" s="250">
        <f>IF($E11="","",'TSO500 Automated worksheet '!$G$98)</f>
        <v>0</v>
      </c>
      <c r="AB11" s="250">
        <f>IF($E11="","",'TSO500 Automated worksheet '!$I$98)</f>
        <v>0</v>
      </c>
      <c r="AC11" s="251">
        <f>IF($E11="","",'TSO500 Automated worksheet '!$D$100)</f>
        <v>20678876</v>
      </c>
      <c r="AD11" s="250">
        <f>IF($E11="","",'TSO500 Automated worksheet '!$G$100)</f>
        <v>0</v>
      </c>
      <c r="AE11" s="250">
        <f>IF($E11="","",'TSO500 Automated worksheet '!$I$100)</f>
        <v>0</v>
      </c>
      <c r="AF11" s="251">
        <f>IF($E11="","",'TSO500 Automated worksheet '!$D$102)</f>
        <v>20684</v>
      </c>
      <c r="AG11" s="250">
        <f>IF($E11="","",'TSO500 Automated worksheet '!$G$102)</f>
        <v>0</v>
      </c>
      <c r="AH11" s="250">
        <f>IF($E11="","",'TSO500 Automated worksheet '!$I$102)</f>
        <v>0</v>
      </c>
      <c r="AI11" s="251">
        <f>IF($E11="","",'TSO500 Automated worksheet '!$D$104)</f>
        <v>0</v>
      </c>
      <c r="AJ11" s="250">
        <f>IF($E11="","",'TSO500 Automated worksheet '!$G$104)</f>
        <v>0</v>
      </c>
      <c r="AK11" s="251">
        <f>IF($E11="","",'TSO500 Automated worksheet '!$D$105)</f>
        <v>0</v>
      </c>
      <c r="AL11" s="250">
        <f>IF($E11="","",'TSO500 Automated worksheet '!$G$105)</f>
        <v>0</v>
      </c>
      <c r="AM11" s="251">
        <f>IF($E11="","",'TSO500 Automated worksheet '!$D$106)</f>
        <v>0</v>
      </c>
      <c r="AN11" s="250">
        <f>IF($E11="","",'TSO500 Automated worksheet '!$G$106)</f>
        <v>0</v>
      </c>
      <c r="AO11" s="51" t="str">
        <f>IF(F11=DNA_Analyte,VLOOKUP(E11,'Samples Dilution + Norm'!$C$8:$M$103,8,FALSE),IF(F11=RNA_Analyte,"",""))</f>
        <v/>
      </c>
      <c r="AP11" s="51">
        <f ca="1">IF($E11="","",IF(F11=DNA_Analyte,VLOOKUP(E11,'Samples Dilution + Norm'!$C$8:$M$103,11,FALSE),IF(F11=RNA_Analyte,VLOOKUP('TSO500 Script'!C10,'Samples Dilution + Norm'!$S$8:$Z$103,8,FALSE))))</f>
        <v>2.64</v>
      </c>
      <c r="AQ11" s="51" t="e">
        <f ca="1">IF($E11="","",IF(F11=DNA_Analyte,VLOOKUP(E11,'Samples Dilution + Norm'!$C$8:$O$103,13,FALSE),IF(F11=RNA_Analyte,VLOOKUP('TSO500 Script'!C10,'Samples Dilution + Norm'!$S$8:$AA$103,10,FALSE))))</f>
        <v>#REF!</v>
      </c>
      <c r="AR11" s="51" t="str">
        <f t="shared" ca="1" si="0"/>
        <v>Fail</v>
      </c>
      <c r="AS11" s="51">
        <f>IF($E11="","",'TSO500 Automated worksheet '!$C$60)</f>
        <v>87.54</v>
      </c>
      <c r="AT11" s="51">
        <f>IF($E11="","",'TSO500 Automated worksheet '!$C$61)</f>
        <v>487.5</v>
      </c>
      <c r="AU11" s="51">
        <f>IF($E11="","",'TSO500 Automated worksheet '!$C$62)</f>
        <v>94.56</v>
      </c>
    </row>
    <row r="12" spans="1:47" x14ac:dyDescent="0.25">
      <c r="A12" t="str">
        <f>IF($E12="","",IF(F12=DNA_Analyte,'TSO500 Booking'!$C$3,IF(F12=RNA_Analyte,'TSO500 Booking'!$C$4,"")))</f>
        <v>2302737</v>
      </c>
      <c r="B12" s="52">
        <f>IF($E12="","",'TSO500 Booking'!$C$5)</f>
        <v>44974</v>
      </c>
      <c r="C12" t="str">
        <f>IF($E12="","",'TSO500 Booking'!$F$5)</f>
        <v>BA</v>
      </c>
      <c r="D12" t="str">
        <f>IF($E12="","",'TSO500 Booking'!E18)</f>
        <v>B2303780</v>
      </c>
      <c r="E12" t="str">
        <f>IF('TSO500 Booking'!J18="","",'TSO500 Booking'!J18)</f>
        <v>B2303780-003</v>
      </c>
      <c r="F12" t="str">
        <f>IF($E12="","",'TSO500 Booking'!H18)</f>
        <v>TSO500 RNA library prep</v>
      </c>
      <c r="G12" s="51">
        <f ca="1">IF($E12="","",VLOOKUP(E12,'TSO500 Script'!$C$2:$D$97,2,FALSE))</f>
        <v>4.4000000000000004</v>
      </c>
      <c r="H12" s="51">
        <f>IF($E12="","",'TSO500 Automated worksheet '!$D$86)</f>
        <v>20671817</v>
      </c>
      <c r="I12" s="250">
        <f>IF($E12="","",'TSO500 Automated worksheet '!$G$86)</f>
        <v>0</v>
      </c>
      <c r="J12" s="250">
        <f>IF($E12="","",'TSO500 Automated worksheet '!$I$86)</f>
        <v>0</v>
      </c>
      <c r="K12" s="251">
        <f>IF($E12="","",'TSO500 Automated worksheet '!$D$88)</f>
        <v>20671819</v>
      </c>
      <c r="L12" s="250">
        <f>IF($E12="","",'TSO500 Automated worksheet '!$G$88)</f>
        <v>0</v>
      </c>
      <c r="M12" s="250">
        <f>IF($E12="","",'TSO500 Automated worksheet '!$I$88)</f>
        <v>0</v>
      </c>
      <c r="N12" s="251">
        <f>IF($E12="","",'TSO500 Automated worksheet '!$D$90)</f>
        <v>20678875</v>
      </c>
      <c r="O12" s="250">
        <f>IF($E12="","",'TSO500 Automated worksheet '!$G$90)</f>
        <v>0</v>
      </c>
      <c r="P12" s="250">
        <f>IF($E12="","",'TSO500 Automated worksheet '!$I$90)</f>
        <v>0</v>
      </c>
      <c r="Q12" s="251">
        <f>IF($E12="","",'TSO500 Automated worksheet '!$D$92)</f>
        <v>20702106</v>
      </c>
      <c r="R12" s="250">
        <f>IF($E12="","",'TSO500 Automated worksheet '!$G$92)</f>
        <v>0</v>
      </c>
      <c r="S12" s="250">
        <f>IF($E12="","",'TSO500 Automated worksheet '!$I$92)</f>
        <v>0</v>
      </c>
      <c r="T12" s="251">
        <f>IF($E12="","",'TSO500 Automated worksheet '!$D$94)</f>
        <v>20683012</v>
      </c>
      <c r="U12" s="250">
        <f>IF($E12="","",'TSO500 Automated worksheet '!$G$94)</f>
        <v>0</v>
      </c>
      <c r="V12" s="250">
        <f>IF($E12="","",'TSO500 Automated worksheet '!$I$94)</f>
        <v>0</v>
      </c>
      <c r="W12" s="251">
        <f>IF($E12="","",'TSO500 Automated worksheet '!$D$96)</f>
        <v>20671826</v>
      </c>
      <c r="X12" s="250">
        <f>IF($E12="","",'TSO500 Automated worksheet '!$G$96)</f>
        <v>0</v>
      </c>
      <c r="Y12" s="250">
        <f>IF($E12="","",'TSO500 Automated worksheet '!$I$96)</f>
        <v>0</v>
      </c>
      <c r="Z12" s="251">
        <f>IF($E12="","",'TSO500 Automated worksheet '!$D$98)</f>
        <v>20645251</v>
      </c>
      <c r="AA12" s="250">
        <f>IF($E12="","",'TSO500 Automated worksheet '!$G$98)</f>
        <v>0</v>
      </c>
      <c r="AB12" s="250">
        <f>IF($E12="","",'TSO500 Automated worksheet '!$I$98)</f>
        <v>0</v>
      </c>
      <c r="AC12" s="251">
        <f>IF($E12="","",'TSO500 Automated worksheet '!$D$100)</f>
        <v>20678876</v>
      </c>
      <c r="AD12" s="250">
        <f>IF($E12="","",'TSO500 Automated worksheet '!$G$100)</f>
        <v>0</v>
      </c>
      <c r="AE12" s="250">
        <f>IF($E12="","",'TSO500 Automated worksheet '!$I$100)</f>
        <v>0</v>
      </c>
      <c r="AF12" s="251">
        <f>IF($E12="","",'TSO500 Automated worksheet '!$D$102)</f>
        <v>20684</v>
      </c>
      <c r="AG12" s="250">
        <f>IF($E12="","",'TSO500 Automated worksheet '!$G$102)</f>
        <v>0</v>
      </c>
      <c r="AH12" s="250">
        <f>IF($E12="","",'TSO500 Automated worksheet '!$I$102)</f>
        <v>0</v>
      </c>
      <c r="AI12" s="251">
        <f>IF($E12="","",'TSO500 Automated worksheet '!$D$104)</f>
        <v>0</v>
      </c>
      <c r="AJ12" s="250">
        <f>IF($E12="","",'TSO500 Automated worksheet '!$G$104)</f>
        <v>0</v>
      </c>
      <c r="AK12" s="251">
        <f>IF($E12="","",'TSO500 Automated worksheet '!$D$105)</f>
        <v>0</v>
      </c>
      <c r="AL12" s="250">
        <f>IF($E12="","",'TSO500 Automated worksheet '!$G$105)</f>
        <v>0</v>
      </c>
      <c r="AM12" s="251">
        <f>IF($E12="","",'TSO500 Automated worksheet '!$D$106)</f>
        <v>0</v>
      </c>
      <c r="AN12" s="250">
        <f>IF($E12="","",'TSO500 Automated worksheet '!$G$106)</f>
        <v>0</v>
      </c>
      <c r="AO12" s="51" t="str">
        <f>IF(F12=DNA_Analyte,VLOOKUP(E12,'Samples Dilution + Norm'!$C$8:$M$103,8,FALSE),IF(F12=RNA_Analyte,"",""))</f>
        <v/>
      </c>
      <c r="AP12" s="51">
        <f ca="1">IF($E12="","",IF(F12=DNA_Analyte,VLOOKUP(E12,'Samples Dilution + Norm'!$C$8:$M$103,11,FALSE),IF(F12=RNA_Analyte,VLOOKUP('TSO500 Script'!C11,'Samples Dilution + Norm'!$S$8:$Z$103,8,FALSE))))</f>
        <v>5.62</v>
      </c>
      <c r="AQ12" s="51" t="e">
        <f ca="1">IF($E12="","",IF(F12=DNA_Analyte,VLOOKUP(E12,'Samples Dilution + Norm'!$C$8:$O$103,13,FALSE),IF(F12=RNA_Analyte,VLOOKUP('TSO500 Script'!C11,'Samples Dilution + Norm'!$S$8:$AA$103,10,FALSE))))</f>
        <v>#REF!</v>
      </c>
      <c r="AR12" s="51" t="str">
        <f t="shared" ca="1" si="0"/>
        <v>Pass</v>
      </c>
      <c r="AS12" s="51">
        <f>IF($E12="","",'TSO500 Automated worksheet '!$C$60)</f>
        <v>87.54</v>
      </c>
      <c r="AT12" s="51">
        <f>IF($E12="","",'TSO500 Automated worksheet '!$C$61)</f>
        <v>487.5</v>
      </c>
      <c r="AU12" s="51">
        <f>IF($E12="","",'TSO500 Automated worksheet '!$C$62)</f>
        <v>94.56</v>
      </c>
    </row>
    <row r="13" spans="1:47" x14ac:dyDescent="0.25">
      <c r="A13" t="str">
        <f>IF($E13="","",IF(F13=DNA_Analyte,'TSO500 Booking'!$C$3,IF(F13=RNA_Analyte,'TSO500 Booking'!$C$4,"")))</f>
        <v>2302737</v>
      </c>
      <c r="B13" s="52">
        <f>IF($E13="","",'TSO500 Booking'!$C$5)</f>
        <v>44974</v>
      </c>
      <c r="C13" t="str">
        <f>IF($E13="","",'TSO500 Booking'!$F$5)</f>
        <v>BA</v>
      </c>
      <c r="D13" t="str">
        <f>IF($E13="","",'TSO500 Booking'!E19)</f>
        <v>B2303831</v>
      </c>
      <c r="E13" t="str">
        <f>IF('TSO500 Booking'!J19="","",'TSO500 Booking'!J19)</f>
        <v>B2303831-003</v>
      </c>
      <c r="F13" t="str">
        <f>IF($E13="","",'TSO500 Booking'!H19)</f>
        <v>TSO500 RNA library prep</v>
      </c>
      <c r="G13" s="51">
        <f ca="1">IF($E13="","",VLOOKUP(E13,'TSO500 Script'!$C$2:$D$97,2,FALSE))</f>
        <v>50.2</v>
      </c>
      <c r="H13" s="51">
        <f>IF($E13="","",'TSO500 Automated worksheet '!$D$86)</f>
        <v>20671817</v>
      </c>
      <c r="I13" s="250">
        <f>IF($E13="","",'TSO500 Automated worksheet '!$G$86)</f>
        <v>0</v>
      </c>
      <c r="J13" s="250">
        <f>IF($E13="","",'TSO500 Automated worksheet '!$I$86)</f>
        <v>0</v>
      </c>
      <c r="K13" s="251">
        <f>IF($E13="","",'TSO500 Automated worksheet '!$D$88)</f>
        <v>20671819</v>
      </c>
      <c r="L13" s="250">
        <f>IF($E13="","",'TSO500 Automated worksheet '!$G$88)</f>
        <v>0</v>
      </c>
      <c r="M13" s="250">
        <f>IF($E13="","",'TSO500 Automated worksheet '!$I$88)</f>
        <v>0</v>
      </c>
      <c r="N13" s="251">
        <f>IF($E13="","",'TSO500 Automated worksheet '!$D$90)</f>
        <v>20678875</v>
      </c>
      <c r="O13" s="250">
        <f>IF($E13="","",'TSO500 Automated worksheet '!$G$90)</f>
        <v>0</v>
      </c>
      <c r="P13" s="250">
        <f>IF($E13="","",'TSO500 Automated worksheet '!$I$90)</f>
        <v>0</v>
      </c>
      <c r="Q13" s="251">
        <f>IF($E13="","",'TSO500 Automated worksheet '!$D$92)</f>
        <v>20702106</v>
      </c>
      <c r="R13" s="250">
        <f>IF($E13="","",'TSO500 Automated worksheet '!$G$92)</f>
        <v>0</v>
      </c>
      <c r="S13" s="250">
        <f>IF($E13="","",'TSO500 Automated worksheet '!$I$92)</f>
        <v>0</v>
      </c>
      <c r="T13" s="251">
        <f>IF($E13="","",'TSO500 Automated worksheet '!$D$94)</f>
        <v>20683012</v>
      </c>
      <c r="U13" s="250">
        <f>IF($E13="","",'TSO500 Automated worksheet '!$G$94)</f>
        <v>0</v>
      </c>
      <c r="V13" s="250">
        <f>IF($E13="","",'TSO500 Automated worksheet '!$I$94)</f>
        <v>0</v>
      </c>
      <c r="W13" s="251">
        <f>IF($E13="","",'TSO500 Automated worksheet '!$D$96)</f>
        <v>20671826</v>
      </c>
      <c r="X13" s="250">
        <f>IF($E13="","",'TSO500 Automated worksheet '!$G$96)</f>
        <v>0</v>
      </c>
      <c r="Y13" s="250">
        <f>IF($E13="","",'TSO500 Automated worksheet '!$I$96)</f>
        <v>0</v>
      </c>
      <c r="Z13" s="251">
        <f>IF($E13="","",'TSO500 Automated worksheet '!$D$98)</f>
        <v>20645251</v>
      </c>
      <c r="AA13" s="250">
        <f>IF($E13="","",'TSO500 Automated worksheet '!$G$98)</f>
        <v>0</v>
      </c>
      <c r="AB13" s="250">
        <f>IF($E13="","",'TSO500 Automated worksheet '!$I$98)</f>
        <v>0</v>
      </c>
      <c r="AC13" s="251">
        <f>IF($E13="","",'TSO500 Automated worksheet '!$D$100)</f>
        <v>20678876</v>
      </c>
      <c r="AD13" s="250">
        <f>IF($E13="","",'TSO500 Automated worksheet '!$G$100)</f>
        <v>0</v>
      </c>
      <c r="AE13" s="250">
        <f>IF($E13="","",'TSO500 Automated worksheet '!$I$100)</f>
        <v>0</v>
      </c>
      <c r="AF13" s="251">
        <f>IF($E13="","",'TSO500 Automated worksheet '!$D$102)</f>
        <v>20684</v>
      </c>
      <c r="AG13" s="250">
        <f>IF($E13="","",'TSO500 Automated worksheet '!$G$102)</f>
        <v>0</v>
      </c>
      <c r="AH13" s="250">
        <f>IF($E13="","",'TSO500 Automated worksheet '!$I$102)</f>
        <v>0</v>
      </c>
      <c r="AI13" s="251">
        <f>IF($E13="","",'TSO500 Automated worksheet '!$D$104)</f>
        <v>0</v>
      </c>
      <c r="AJ13" s="250">
        <f>IF($E13="","",'TSO500 Automated worksheet '!$G$104)</f>
        <v>0</v>
      </c>
      <c r="AK13" s="251">
        <f>IF($E13="","",'TSO500 Automated worksheet '!$D$105)</f>
        <v>0</v>
      </c>
      <c r="AL13" s="250">
        <f>IF($E13="","",'TSO500 Automated worksheet '!$G$105)</f>
        <v>0</v>
      </c>
      <c r="AM13" s="251">
        <f>IF($E13="","",'TSO500 Automated worksheet '!$D$106)</f>
        <v>0</v>
      </c>
      <c r="AN13" s="250">
        <f>IF($E13="","",'TSO500 Automated worksheet '!$G$106)</f>
        <v>0</v>
      </c>
      <c r="AO13" s="51" t="str">
        <f>IF(F13=DNA_Analyte,VLOOKUP(E13,'Samples Dilution + Norm'!$C$8:$M$103,8,FALSE),IF(F13=RNA_Analyte,"",""))</f>
        <v/>
      </c>
      <c r="AP13" s="51">
        <f ca="1">IF($E13="","",IF(F13=DNA_Analyte,VLOOKUP(E13,'Samples Dilution + Norm'!$C$8:$M$103,11,FALSE),IF(F13=RNA_Analyte,VLOOKUP('TSO500 Script'!C12,'Samples Dilution + Norm'!$S$8:$Z$103,8,FALSE))))</f>
        <v>14.4</v>
      </c>
      <c r="AQ13" s="51" t="e">
        <f ca="1">IF($E13="","",IF(F13=DNA_Analyte,VLOOKUP(E13,'Samples Dilution + Norm'!$C$8:$O$103,13,FALSE),IF(F13=RNA_Analyte,VLOOKUP('TSO500 Script'!C12,'Samples Dilution + Norm'!$S$8:$AA$103,10,FALSE))))</f>
        <v>#REF!</v>
      </c>
      <c r="AR13" s="51" t="str">
        <f t="shared" ca="1" si="0"/>
        <v>Pass</v>
      </c>
      <c r="AS13" s="51">
        <f>IF($E13="","",'TSO500 Automated worksheet '!$C$60)</f>
        <v>87.54</v>
      </c>
      <c r="AT13" s="51">
        <f>IF($E13="","",'TSO500 Automated worksheet '!$C$61)</f>
        <v>487.5</v>
      </c>
      <c r="AU13" s="51">
        <f>IF($E13="","",'TSO500 Automated worksheet '!$C$62)</f>
        <v>94.56</v>
      </c>
    </row>
    <row r="14" spans="1:47" x14ac:dyDescent="0.25">
      <c r="A14" t="str">
        <f>IF($E14="","",IF(F14=DNA_Analyte,'TSO500 Booking'!$C$3,IF(F14=RNA_Analyte,'TSO500 Booking'!$C$4,"")))</f>
        <v>2302737</v>
      </c>
      <c r="B14" s="52">
        <f>IF($E14="","",'TSO500 Booking'!$C$5)</f>
        <v>44974</v>
      </c>
      <c r="C14" t="str">
        <f>IF($E14="","",'TSO500 Booking'!$F$5)</f>
        <v>BA</v>
      </c>
      <c r="D14" t="str">
        <f>IF($E14="","",'TSO500 Booking'!E20)</f>
        <v>B2303853</v>
      </c>
      <c r="E14" t="str">
        <f>IF('TSO500 Booking'!J20="","",'TSO500 Booking'!J20)</f>
        <v>B2303853-003</v>
      </c>
      <c r="F14" t="str">
        <f>IF($E14="","",'TSO500 Booking'!H20)</f>
        <v>TSO500 RNA library prep</v>
      </c>
      <c r="G14" s="51">
        <f ca="1">IF($E14="","",VLOOKUP(E14,'TSO500 Script'!$C$2:$D$97,2,FALSE))</f>
        <v>88.2</v>
      </c>
      <c r="H14" s="51">
        <f>IF($E14="","",'TSO500 Automated worksheet '!$D$86)</f>
        <v>20671817</v>
      </c>
      <c r="I14" s="250">
        <f>IF($E14="","",'TSO500 Automated worksheet '!$G$86)</f>
        <v>0</v>
      </c>
      <c r="J14" s="250">
        <f>IF($E14="","",'TSO500 Automated worksheet '!$I$86)</f>
        <v>0</v>
      </c>
      <c r="K14" s="251">
        <f>IF($E14="","",'TSO500 Automated worksheet '!$D$88)</f>
        <v>20671819</v>
      </c>
      <c r="L14" s="250">
        <f>IF($E14="","",'TSO500 Automated worksheet '!$G$88)</f>
        <v>0</v>
      </c>
      <c r="M14" s="250">
        <f>IF($E14="","",'TSO500 Automated worksheet '!$I$88)</f>
        <v>0</v>
      </c>
      <c r="N14" s="251">
        <f>IF($E14="","",'TSO500 Automated worksheet '!$D$90)</f>
        <v>20678875</v>
      </c>
      <c r="O14" s="250">
        <f>IF($E14="","",'TSO500 Automated worksheet '!$G$90)</f>
        <v>0</v>
      </c>
      <c r="P14" s="250">
        <f>IF($E14="","",'TSO500 Automated worksheet '!$I$90)</f>
        <v>0</v>
      </c>
      <c r="Q14" s="251">
        <f>IF($E14="","",'TSO500 Automated worksheet '!$D$92)</f>
        <v>20702106</v>
      </c>
      <c r="R14" s="250">
        <f>IF($E14="","",'TSO500 Automated worksheet '!$G$92)</f>
        <v>0</v>
      </c>
      <c r="S14" s="250">
        <f>IF($E14="","",'TSO500 Automated worksheet '!$I$92)</f>
        <v>0</v>
      </c>
      <c r="T14" s="251">
        <f>IF($E14="","",'TSO500 Automated worksheet '!$D$94)</f>
        <v>20683012</v>
      </c>
      <c r="U14" s="250">
        <f>IF($E14="","",'TSO500 Automated worksheet '!$G$94)</f>
        <v>0</v>
      </c>
      <c r="V14" s="250">
        <f>IF($E14="","",'TSO500 Automated worksheet '!$I$94)</f>
        <v>0</v>
      </c>
      <c r="W14" s="251">
        <f>IF($E14="","",'TSO500 Automated worksheet '!$D$96)</f>
        <v>20671826</v>
      </c>
      <c r="X14" s="250">
        <f>IF($E14="","",'TSO500 Automated worksheet '!$G$96)</f>
        <v>0</v>
      </c>
      <c r="Y14" s="250">
        <f>IF($E14="","",'TSO500 Automated worksheet '!$I$96)</f>
        <v>0</v>
      </c>
      <c r="Z14" s="251">
        <f>IF($E14="","",'TSO500 Automated worksheet '!$D$98)</f>
        <v>20645251</v>
      </c>
      <c r="AA14" s="250">
        <f>IF($E14="","",'TSO500 Automated worksheet '!$G$98)</f>
        <v>0</v>
      </c>
      <c r="AB14" s="250">
        <f>IF($E14="","",'TSO500 Automated worksheet '!$I$98)</f>
        <v>0</v>
      </c>
      <c r="AC14" s="251">
        <f>IF($E14="","",'TSO500 Automated worksheet '!$D$100)</f>
        <v>20678876</v>
      </c>
      <c r="AD14" s="250">
        <f>IF($E14="","",'TSO500 Automated worksheet '!$G$100)</f>
        <v>0</v>
      </c>
      <c r="AE14" s="250">
        <f>IF($E14="","",'TSO500 Automated worksheet '!$I$100)</f>
        <v>0</v>
      </c>
      <c r="AF14" s="251">
        <f>IF($E14="","",'TSO500 Automated worksheet '!$D$102)</f>
        <v>20684</v>
      </c>
      <c r="AG14" s="250">
        <f>IF($E14="","",'TSO500 Automated worksheet '!$G$102)</f>
        <v>0</v>
      </c>
      <c r="AH14" s="250">
        <f>IF($E14="","",'TSO500 Automated worksheet '!$I$102)</f>
        <v>0</v>
      </c>
      <c r="AI14" s="251">
        <f>IF($E14="","",'TSO500 Automated worksheet '!$D$104)</f>
        <v>0</v>
      </c>
      <c r="AJ14" s="250">
        <f>IF($E14="","",'TSO500 Automated worksheet '!$G$104)</f>
        <v>0</v>
      </c>
      <c r="AK14" s="251">
        <f>IF($E14="","",'TSO500 Automated worksheet '!$D$105)</f>
        <v>0</v>
      </c>
      <c r="AL14" s="250">
        <f>IF($E14="","",'TSO500 Automated worksheet '!$G$105)</f>
        <v>0</v>
      </c>
      <c r="AM14" s="251">
        <f>IF($E14="","",'TSO500 Automated worksheet '!$D$106)</f>
        <v>0</v>
      </c>
      <c r="AN14" s="250">
        <f>IF($E14="","",'TSO500 Automated worksheet '!$G$106)</f>
        <v>0</v>
      </c>
      <c r="AO14" s="51" t="str">
        <f>IF(F14=DNA_Analyte,VLOOKUP(E14,'Samples Dilution + Norm'!$C$8:$M$103,8,FALSE),IF(F14=RNA_Analyte,"",""))</f>
        <v/>
      </c>
      <c r="AP14" s="51">
        <f ca="1">IF($E14="","",IF(F14=DNA_Analyte,VLOOKUP(E14,'Samples Dilution + Norm'!$C$8:$M$103,11,FALSE),IF(F14=RNA_Analyte,VLOOKUP('TSO500 Script'!C13,'Samples Dilution + Norm'!$S$8:$Z$103,8,FALSE))))</f>
        <v>17.100000000000001</v>
      </c>
      <c r="AQ14" s="51" t="e">
        <f ca="1">IF($E14="","",IF(F14=DNA_Analyte,VLOOKUP(E14,'Samples Dilution + Norm'!$C$8:$O$103,13,FALSE),IF(F14=RNA_Analyte,VLOOKUP('TSO500 Script'!C13,'Samples Dilution + Norm'!$S$8:$AA$103,10,FALSE))))</f>
        <v>#REF!</v>
      </c>
      <c r="AR14" s="51" t="str">
        <f t="shared" ca="1" si="0"/>
        <v>Pass</v>
      </c>
      <c r="AS14" s="51">
        <f>IF($E14="","",'TSO500 Automated worksheet '!$C$60)</f>
        <v>87.54</v>
      </c>
      <c r="AT14" s="51">
        <f>IF($E14="","",'TSO500 Automated worksheet '!$C$61)</f>
        <v>487.5</v>
      </c>
      <c r="AU14" s="51">
        <f>IF($E14="","",'TSO500 Automated worksheet '!$C$62)</f>
        <v>94.56</v>
      </c>
    </row>
    <row r="15" spans="1:47" x14ac:dyDescent="0.25">
      <c r="A15" t="str">
        <f>IF($E15="","",IF(F15=DNA_Analyte,'TSO500 Booking'!$C$3,IF(F15=RNA_Analyte,'TSO500 Booking'!$C$4,"")))</f>
        <v>2302737</v>
      </c>
      <c r="B15" s="52">
        <f>IF($E15="","",'TSO500 Booking'!$C$5)</f>
        <v>44974</v>
      </c>
      <c r="C15" t="str">
        <f>IF($E15="","",'TSO500 Booking'!$F$5)</f>
        <v>BA</v>
      </c>
      <c r="D15" t="str">
        <f>IF($E15="","",'TSO500 Booking'!E21)</f>
        <v>B2303857</v>
      </c>
      <c r="E15" t="str">
        <f>IF('TSO500 Booking'!J21="","",'TSO500 Booking'!J21)</f>
        <v>B2303857-003</v>
      </c>
      <c r="F15" t="str">
        <f>IF($E15="","",'TSO500 Booking'!H21)</f>
        <v>TSO500 RNA library prep</v>
      </c>
      <c r="G15" s="51">
        <f ca="1">IF($E15="","",VLOOKUP(E15,'TSO500 Script'!$C$2:$D$97,2,FALSE))</f>
        <v>11.6</v>
      </c>
      <c r="H15" s="51">
        <f>IF($E15="","",'TSO500 Automated worksheet '!$D$86)</f>
        <v>20671817</v>
      </c>
      <c r="I15" s="250">
        <f>IF($E15="","",'TSO500 Automated worksheet '!$G$86)</f>
        <v>0</v>
      </c>
      <c r="J15" s="250">
        <f>IF($E15="","",'TSO500 Automated worksheet '!$I$86)</f>
        <v>0</v>
      </c>
      <c r="K15" s="251">
        <f>IF($E15="","",'TSO500 Automated worksheet '!$D$88)</f>
        <v>20671819</v>
      </c>
      <c r="L15" s="250">
        <f>IF($E15="","",'TSO500 Automated worksheet '!$G$88)</f>
        <v>0</v>
      </c>
      <c r="M15" s="250">
        <f>IF($E15="","",'TSO500 Automated worksheet '!$I$88)</f>
        <v>0</v>
      </c>
      <c r="N15" s="251">
        <f>IF($E15="","",'TSO500 Automated worksheet '!$D$90)</f>
        <v>20678875</v>
      </c>
      <c r="O15" s="250">
        <f>IF($E15="","",'TSO500 Automated worksheet '!$G$90)</f>
        <v>0</v>
      </c>
      <c r="P15" s="250">
        <f>IF($E15="","",'TSO500 Automated worksheet '!$I$90)</f>
        <v>0</v>
      </c>
      <c r="Q15" s="251">
        <f>IF($E15="","",'TSO500 Automated worksheet '!$D$92)</f>
        <v>20702106</v>
      </c>
      <c r="R15" s="250">
        <f>IF($E15="","",'TSO500 Automated worksheet '!$G$92)</f>
        <v>0</v>
      </c>
      <c r="S15" s="250">
        <f>IF($E15="","",'TSO500 Automated worksheet '!$I$92)</f>
        <v>0</v>
      </c>
      <c r="T15" s="251">
        <f>IF($E15="","",'TSO500 Automated worksheet '!$D$94)</f>
        <v>20683012</v>
      </c>
      <c r="U15" s="250">
        <f>IF($E15="","",'TSO500 Automated worksheet '!$G$94)</f>
        <v>0</v>
      </c>
      <c r="V15" s="250">
        <f>IF($E15="","",'TSO500 Automated worksheet '!$I$94)</f>
        <v>0</v>
      </c>
      <c r="W15" s="251">
        <f>IF($E15="","",'TSO500 Automated worksheet '!$D$96)</f>
        <v>20671826</v>
      </c>
      <c r="X15" s="250">
        <f>IF($E15="","",'TSO500 Automated worksheet '!$G$96)</f>
        <v>0</v>
      </c>
      <c r="Y15" s="250">
        <f>IF($E15="","",'TSO500 Automated worksheet '!$I$96)</f>
        <v>0</v>
      </c>
      <c r="Z15" s="251">
        <f>IF($E15="","",'TSO500 Automated worksheet '!$D$98)</f>
        <v>20645251</v>
      </c>
      <c r="AA15" s="250">
        <f>IF($E15="","",'TSO500 Automated worksheet '!$G$98)</f>
        <v>0</v>
      </c>
      <c r="AB15" s="250">
        <f>IF($E15="","",'TSO500 Automated worksheet '!$I$98)</f>
        <v>0</v>
      </c>
      <c r="AC15" s="251">
        <f>IF($E15="","",'TSO500 Automated worksheet '!$D$100)</f>
        <v>20678876</v>
      </c>
      <c r="AD15" s="250">
        <f>IF($E15="","",'TSO500 Automated worksheet '!$G$100)</f>
        <v>0</v>
      </c>
      <c r="AE15" s="250">
        <f>IF($E15="","",'TSO500 Automated worksheet '!$I$100)</f>
        <v>0</v>
      </c>
      <c r="AF15" s="251">
        <f>IF($E15="","",'TSO500 Automated worksheet '!$D$102)</f>
        <v>20684</v>
      </c>
      <c r="AG15" s="250">
        <f>IF($E15="","",'TSO500 Automated worksheet '!$G$102)</f>
        <v>0</v>
      </c>
      <c r="AH15" s="250">
        <f>IF($E15="","",'TSO500 Automated worksheet '!$I$102)</f>
        <v>0</v>
      </c>
      <c r="AI15" s="251">
        <f>IF($E15="","",'TSO500 Automated worksheet '!$D$104)</f>
        <v>0</v>
      </c>
      <c r="AJ15" s="250">
        <f>IF($E15="","",'TSO500 Automated worksheet '!$G$104)</f>
        <v>0</v>
      </c>
      <c r="AK15" s="251">
        <f>IF($E15="","",'TSO500 Automated worksheet '!$D$105)</f>
        <v>0</v>
      </c>
      <c r="AL15" s="250">
        <f>IF($E15="","",'TSO500 Automated worksheet '!$G$105)</f>
        <v>0</v>
      </c>
      <c r="AM15" s="251">
        <f>IF($E15="","",'TSO500 Automated worksheet '!$D$106)</f>
        <v>0</v>
      </c>
      <c r="AN15" s="250">
        <f>IF($E15="","",'TSO500 Automated worksheet '!$G$106)</f>
        <v>0</v>
      </c>
      <c r="AO15" s="51" t="str">
        <f>IF(F15=DNA_Analyte,VLOOKUP(E15,'Samples Dilution + Norm'!$C$8:$M$103,8,FALSE),IF(F15=RNA_Analyte,"",""))</f>
        <v/>
      </c>
      <c r="AP15" s="51">
        <f ca="1">IF($E15="","",IF(F15=DNA_Analyte,VLOOKUP(E15,'Samples Dilution + Norm'!$C$8:$M$103,11,FALSE),IF(F15=RNA_Analyte,VLOOKUP('TSO500 Script'!C14,'Samples Dilution + Norm'!$S$8:$Z$103,8,FALSE))))</f>
        <v>9.94</v>
      </c>
      <c r="AQ15" s="51" t="e">
        <f ca="1">IF($E15="","",IF(F15=DNA_Analyte,VLOOKUP(E15,'Samples Dilution + Norm'!$C$8:$O$103,13,FALSE),IF(F15=RNA_Analyte,VLOOKUP('TSO500 Script'!C14,'Samples Dilution + Norm'!$S$8:$AA$103,10,FALSE))))</f>
        <v>#REF!</v>
      </c>
      <c r="AR15" s="51" t="str">
        <f t="shared" ca="1" si="0"/>
        <v>Pass</v>
      </c>
      <c r="AS15" s="51">
        <f>IF($E15="","",'TSO500 Automated worksheet '!$C$60)</f>
        <v>87.54</v>
      </c>
      <c r="AT15" s="51">
        <f>IF($E15="","",'TSO500 Automated worksheet '!$C$61)</f>
        <v>487.5</v>
      </c>
      <c r="AU15" s="51">
        <f>IF($E15="","",'TSO500 Automated worksheet '!$C$62)</f>
        <v>94.56</v>
      </c>
    </row>
    <row r="16" spans="1:47" x14ac:dyDescent="0.25">
      <c r="A16" t="str">
        <f>IF($E16="","",IF(F16=DNA_Analyte,'TSO500 Booking'!$C$3,IF(F16=RNA_Analyte,'TSO500 Booking'!$C$4,"")))</f>
        <v>2302737</v>
      </c>
      <c r="B16" s="52">
        <f>IF($E16="","",'TSO500 Booking'!$C$5)</f>
        <v>44974</v>
      </c>
      <c r="C16" t="str">
        <f>IF($E16="","",'TSO500 Booking'!$F$5)</f>
        <v>BA</v>
      </c>
      <c r="D16" t="str">
        <f>IF($E16="","",'TSO500 Booking'!E22)</f>
        <v>B2303879</v>
      </c>
      <c r="E16" t="str">
        <f>IF('TSO500 Booking'!J22="","",'TSO500 Booking'!J22)</f>
        <v>B2303879-003</v>
      </c>
      <c r="F16" t="str">
        <f>IF($E16="","",'TSO500 Booking'!H22)</f>
        <v>TSO500 RNA library prep</v>
      </c>
      <c r="G16" s="51">
        <f ca="1">IF($E16="","",VLOOKUP(E16,'TSO500 Script'!$C$2:$D$97,2,FALSE))</f>
        <v>0</v>
      </c>
      <c r="H16" s="51">
        <f>IF($E16="","",'TSO500 Automated worksheet '!$D$86)</f>
        <v>20671817</v>
      </c>
      <c r="I16" s="250">
        <f>IF($E16="","",'TSO500 Automated worksheet '!$G$86)</f>
        <v>0</v>
      </c>
      <c r="J16" s="250">
        <f>IF($E16="","",'TSO500 Automated worksheet '!$I$86)</f>
        <v>0</v>
      </c>
      <c r="K16" s="251">
        <f>IF($E16="","",'TSO500 Automated worksheet '!$D$88)</f>
        <v>20671819</v>
      </c>
      <c r="L16" s="250">
        <f>IF($E16="","",'TSO500 Automated worksheet '!$G$88)</f>
        <v>0</v>
      </c>
      <c r="M16" s="250">
        <f>IF($E16="","",'TSO500 Automated worksheet '!$I$88)</f>
        <v>0</v>
      </c>
      <c r="N16" s="251">
        <f>IF($E16="","",'TSO500 Automated worksheet '!$D$90)</f>
        <v>20678875</v>
      </c>
      <c r="O16" s="250">
        <f>IF($E16="","",'TSO500 Automated worksheet '!$G$90)</f>
        <v>0</v>
      </c>
      <c r="P16" s="250">
        <f>IF($E16="","",'TSO500 Automated worksheet '!$I$90)</f>
        <v>0</v>
      </c>
      <c r="Q16" s="251">
        <f>IF($E16="","",'TSO500 Automated worksheet '!$D$92)</f>
        <v>20702106</v>
      </c>
      <c r="R16" s="250">
        <f>IF($E16="","",'TSO500 Automated worksheet '!$G$92)</f>
        <v>0</v>
      </c>
      <c r="S16" s="250">
        <f>IF($E16="","",'TSO500 Automated worksheet '!$I$92)</f>
        <v>0</v>
      </c>
      <c r="T16" s="251">
        <f>IF($E16="","",'TSO500 Automated worksheet '!$D$94)</f>
        <v>20683012</v>
      </c>
      <c r="U16" s="250">
        <f>IF($E16="","",'TSO500 Automated worksheet '!$G$94)</f>
        <v>0</v>
      </c>
      <c r="V16" s="250">
        <f>IF($E16="","",'TSO500 Automated worksheet '!$I$94)</f>
        <v>0</v>
      </c>
      <c r="W16" s="251">
        <f>IF($E16="","",'TSO500 Automated worksheet '!$D$96)</f>
        <v>20671826</v>
      </c>
      <c r="X16" s="250">
        <f>IF($E16="","",'TSO500 Automated worksheet '!$G$96)</f>
        <v>0</v>
      </c>
      <c r="Y16" s="250">
        <f>IF($E16="","",'TSO500 Automated worksheet '!$I$96)</f>
        <v>0</v>
      </c>
      <c r="Z16" s="251">
        <f>IF($E16="","",'TSO500 Automated worksheet '!$D$98)</f>
        <v>20645251</v>
      </c>
      <c r="AA16" s="250">
        <f>IF($E16="","",'TSO500 Automated worksheet '!$G$98)</f>
        <v>0</v>
      </c>
      <c r="AB16" s="250">
        <f>IF($E16="","",'TSO500 Automated worksheet '!$I$98)</f>
        <v>0</v>
      </c>
      <c r="AC16" s="251">
        <f>IF($E16="","",'TSO500 Automated worksheet '!$D$100)</f>
        <v>20678876</v>
      </c>
      <c r="AD16" s="250">
        <f>IF($E16="","",'TSO500 Automated worksheet '!$G$100)</f>
        <v>0</v>
      </c>
      <c r="AE16" s="250">
        <f>IF($E16="","",'TSO500 Automated worksheet '!$I$100)</f>
        <v>0</v>
      </c>
      <c r="AF16" s="251">
        <f>IF($E16="","",'TSO500 Automated worksheet '!$D$102)</f>
        <v>20684</v>
      </c>
      <c r="AG16" s="250">
        <f>IF($E16="","",'TSO500 Automated worksheet '!$G$102)</f>
        <v>0</v>
      </c>
      <c r="AH16" s="250">
        <f>IF($E16="","",'TSO500 Automated worksheet '!$I$102)</f>
        <v>0</v>
      </c>
      <c r="AI16" s="251">
        <f>IF($E16="","",'TSO500 Automated worksheet '!$D$104)</f>
        <v>0</v>
      </c>
      <c r="AJ16" s="250">
        <f>IF($E16="","",'TSO500 Automated worksheet '!$G$104)</f>
        <v>0</v>
      </c>
      <c r="AK16" s="251">
        <f>IF($E16="","",'TSO500 Automated worksheet '!$D$105)</f>
        <v>0</v>
      </c>
      <c r="AL16" s="250">
        <f>IF($E16="","",'TSO500 Automated worksheet '!$G$105)</f>
        <v>0</v>
      </c>
      <c r="AM16" s="251">
        <f>IF($E16="","",'TSO500 Automated worksheet '!$D$106)</f>
        <v>0</v>
      </c>
      <c r="AN16" s="250">
        <f>IF($E16="","",'TSO500 Automated worksheet '!$G$106)</f>
        <v>0</v>
      </c>
      <c r="AO16" s="51" t="str">
        <f>IF(F16=DNA_Analyte,VLOOKUP(E16,'Samples Dilution + Norm'!$C$8:$M$103,8,FALSE),IF(F16=RNA_Analyte,"",""))</f>
        <v/>
      </c>
      <c r="AP16" s="51">
        <f ca="1">IF($E16="","",IF(F16=DNA_Analyte,VLOOKUP(E16,'Samples Dilution + Norm'!$C$8:$M$103,11,FALSE),IF(F16=RNA_Analyte,VLOOKUP('TSO500 Script'!C15,'Samples Dilution + Norm'!$S$8:$Z$103,8,FALSE))))</f>
        <v>0.432</v>
      </c>
      <c r="AQ16" s="51" t="e">
        <f ca="1">IF($E16="","",IF(F16=DNA_Analyte,VLOOKUP(E16,'Samples Dilution + Norm'!$C$8:$O$103,13,FALSE),IF(F16=RNA_Analyte,VLOOKUP('TSO500 Script'!C15,'Samples Dilution + Norm'!$S$8:$AA$103,10,FALSE))))</f>
        <v>#REF!</v>
      </c>
      <c r="AR16" s="51" t="str">
        <f t="shared" ca="1" si="0"/>
        <v>Fail</v>
      </c>
      <c r="AS16" s="51">
        <f>IF($E16="","",'TSO500 Automated worksheet '!$C$60)</f>
        <v>87.54</v>
      </c>
      <c r="AT16" s="51">
        <f>IF($E16="","",'TSO500 Automated worksheet '!$C$61)</f>
        <v>487.5</v>
      </c>
      <c r="AU16" s="51">
        <f>IF($E16="","",'TSO500 Automated worksheet '!$C$62)</f>
        <v>94.56</v>
      </c>
    </row>
    <row r="17" spans="1:47" x14ac:dyDescent="0.25">
      <c r="A17" t="str">
        <f>IF($E17="","",IF(F17=DNA_Analyte,'TSO500 Booking'!$C$3,IF(F17=RNA_Analyte,'TSO500 Booking'!$C$4,"")))</f>
        <v>2302737</v>
      </c>
      <c r="B17" s="52">
        <f>IF($E17="","",'TSO500 Booking'!$C$5)</f>
        <v>44974</v>
      </c>
      <c r="C17" t="str">
        <f>IF($E17="","",'TSO500 Booking'!$F$5)</f>
        <v>BA</v>
      </c>
      <c r="D17" t="str">
        <f>IF($E17="","",'TSO500 Booking'!E23)</f>
        <v>B2303891</v>
      </c>
      <c r="E17" t="str">
        <f>IF('TSO500 Booking'!J23="","",'TSO500 Booking'!J23)</f>
        <v>B2303891-003</v>
      </c>
      <c r="F17" t="str">
        <f>IF($E17="","",'TSO500 Booking'!H23)</f>
        <v>TSO500 RNA library prep</v>
      </c>
      <c r="G17" s="51">
        <f ca="1">IF($E17="","",VLOOKUP(E17,'TSO500 Script'!$C$2:$D$97,2,FALSE))</f>
        <v>35.6</v>
      </c>
      <c r="H17" s="51">
        <f>IF($E17="","",'TSO500 Automated worksheet '!$D$86)</f>
        <v>20671817</v>
      </c>
      <c r="I17" s="250">
        <f>IF($E17="","",'TSO500 Automated worksheet '!$G$86)</f>
        <v>0</v>
      </c>
      <c r="J17" s="250">
        <f>IF($E17="","",'TSO500 Automated worksheet '!$I$86)</f>
        <v>0</v>
      </c>
      <c r="K17" s="251">
        <f>IF($E17="","",'TSO500 Automated worksheet '!$D$88)</f>
        <v>20671819</v>
      </c>
      <c r="L17" s="250">
        <f>IF($E17="","",'TSO500 Automated worksheet '!$G$88)</f>
        <v>0</v>
      </c>
      <c r="M17" s="250">
        <f>IF($E17="","",'TSO500 Automated worksheet '!$I$88)</f>
        <v>0</v>
      </c>
      <c r="N17" s="251">
        <f>IF($E17="","",'TSO500 Automated worksheet '!$D$90)</f>
        <v>20678875</v>
      </c>
      <c r="O17" s="250">
        <f>IF($E17="","",'TSO500 Automated worksheet '!$G$90)</f>
        <v>0</v>
      </c>
      <c r="P17" s="250">
        <f>IF($E17="","",'TSO500 Automated worksheet '!$I$90)</f>
        <v>0</v>
      </c>
      <c r="Q17" s="251">
        <f>IF($E17="","",'TSO500 Automated worksheet '!$D$92)</f>
        <v>20702106</v>
      </c>
      <c r="R17" s="250">
        <f>IF($E17="","",'TSO500 Automated worksheet '!$G$92)</f>
        <v>0</v>
      </c>
      <c r="S17" s="250">
        <f>IF($E17="","",'TSO500 Automated worksheet '!$I$92)</f>
        <v>0</v>
      </c>
      <c r="T17" s="251">
        <f>IF($E17="","",'TSO500 Automated worksheet '!$D$94)</f>
        <v>20683012</v>
      </c>
      <c r="U17" s="250">
        <f>IF($E17="","",'TSO500 Automated worksheet '!$G$94)</f>
        <v>0</v>
      </c>
      <c r="V17" s="250">
        <f>IF($E17="","",'TSO500 Automated worksheet '!$I$94)</f>
        <v>0</v>
      </c>
      <c r="W17" s="251">
        <f>IF($E17="","",'TSO500 Automated worksheet '!$D$96)</f>
        <v>20671826</v>
      </c>
      <c r="X17" s="250">
        <f>IF($E17="","",'TSO500 Automated worksheet '!$G$96)</f>
        <v>0</v>
      </c>
      <c r="Y17" s="250">
        <f>IF($E17="","",'TSO500 Automated worksheet '!$I$96)</f>
        <v>0</v>
      </c>
      <c r="Z17" s="251">
        <f>IF($E17="","",'TSO500 Automated worksheet '!$D$98)</f>
        <v>20645251</v>
      </c>
      <c r="AA17" s="250">
        <f>IF($E17="","",'TSO500 Automated worksheet '!$G$98)</f>
        <v>0</v>
      </c>
      <c r="AB17" s="250">
        <f>IF($E17="","",'TSO500 Automated worksheet '!$I$98)</f>
        <v>0</v>
      </c>
      <c r="AC17" s="251">
        <f>IF($E17="","",'TSO500 Automated worksheet '!$D$100)</f>
        <v>20678876</v>
      </c>
      <c r="AD17" s="250">
        <f>IF($E17="","",'TSO500 Automated worksheet '!$G$100)</f>
        <v>0</v>
      </c>
      <c r="AE17" s="250">
        <f>IF($E17="","",'TSO500 Automated worksheet '!$I$100)</f>
        <v>0</v>
      </c>
      <c r="AF17" s="251">
        <f>IF($E17="","",'TSO500 Automated worksheet '!$D$102)</f>
        <v>20684</v>
      </c>
      <c r="AG17" s="250">
        <f>IF($E17="","",'TSO500 Automated worksheet '!$G$102)</f>
        <v>0</v>
      </c>
      <c r="AH17" s="250">
        <f>IF($E17="","",'TSO500 Automated worksheet '!$I$102)</f>
        <v>0</v>
      </c>
      <c r="AI17" s="251">
        <f>IF($E17="","",'TSO500 Automated worksheet '!$D$104)</f>
        <v>0</v>
      </c>
      <c r="AJ17" s="250">
        <f>IF($E17="","",'TSO500 Automated worksheet '!$G$104)</f>
        <v>0</v>
      </c>
      <c r="AK17" s="251">
        <f>IF($E17="","",'TSO500 Automated worksheet '!$D$105)</f>
        <v>0</v>
      </c>
      <c r="AL17" s="250">
        <f>IF($E17="","",'TSO500 Automated worksheet '!$G$105)</f>
        <v>0</v>
      </c>
      <c r="AM17" s="251">
        <f>IF($E17="","",'TSO500 Automated worksheet '!$D$106)</f>
        <v>0</v>
      </c>
      <c r="AN17" s="250">
        <f>IF($E17="","",'TSO500 Automated worksheet '!$G$106)</f>
        <v>0</v>
      </c>
      <c r="AO17" s="51" t="str">
        <f>IF(F17=DNA_Analyte,VLOOKUP(E17,'Samples Dilution + Norm'!$C$8:$M$103,8,FALSE),IF(F17=RNA_Analyte,"",""))</f>
        <v/>
      </c>
      <c r="AP17" s="51">
        <f ca="1">IF($E17="","",IF(F17=DNA_Analyte,VLOOKUP(E17,'Samples Dilution + Norm'!$C$8:$M$103,11,FALSE),IF(F17=RNA_Analyte,VLOOKUP('TSO500 Script'!C16,'Samples Dilution + Norm'!$S$8:$Z$103,8,FALSE))))</f>
        <v>21</v>
      </c>
      <c r="AQ17" s="51" t="e">
        <f ca="1">IF($E17="","",IF(F17=DNA_Analyte,VLOOKUP(E17,'Samples Dilution + Norm'!$C$8:$O$103,13,FALSE),IF(F17=RNA_Analyte,VLOOKUP('TSO500 Script'!C16,'Samples Dilution + Norm'!$S$8:$AA$103,10,FALSE))))</f>
        <v>#REF!</v>
      </c>
      <c r="AR17" s="51" t="str">
        <f t="shared" ca="1" si="0"/>
        <v>Pass</v>
      </c>
      <c r="AS17" s="51">
        <f>IF($E17="","",'TSO500 Automated worksheet '!$C$60)</f>
        <v>87.54</v>
      </c>
      <c r="AT17" s="51">
        <f>IF($E17="","",'TSO500 Automated worksheet '!$C$61)</f>
        <v>487.5</v>
      </c>
      <c r="AU17" s="51">
        <f>IF($E17="","",'TSO500 Automated worksheet '!$C$62)</f>
        <v>94.56</v>
      </c>
    </row>
    <row r="18" spans="1:47" x14ac:dyDescent="0.25">
      <c r="A18" t="str">
        <f>IF($E18="","",IF(F18=DNA_Analyte,'TSO500 Booking'!$C$3,IF(F18=RNA_Analyte,'TSO500 Booking'!$C$4,"")))</f>
        <v>2302737</v>
      </c>
      <c r="B18" s="52">
        <f>IF($E18="","",'TSO500 Booking'!$C$5)</f>
        <v>44974</v>
      </c>
      <c r="C18" t="str">
        <f>IF($E18="","",'TSO500 Booking'!$F$5)</f>
        <v>BA</v>
      </c>
      <c r="D18" t="str">
        <f>IF($E18="","",'TSO500 Booking'!E24)</f>
        <v>B2303942</v>
      </c>
      <c r="E18" t="str">
        <f>IF('TSO500 Booking'!J24="","",'TSO500 Booking'!J24)</f>
        <v>B2303942-003</v>
      </c>
      <c r="F18" t="str">
        <f>IF($E18="","",'TSO500 Booking'!H24)</f>
        <v>TSO500 RNA library prep</v>
      </c>
      <c r="G18" s="51">
        <f ca="1">IF($E18="","",VLOOKUP(E18,'TSO500 Script'!$C$2:$D$97,2,FALSE))</f>
        <v>10.8</v>
      </c>
      <c r="H18" s="51">
        <f>IF($E18="","",'TSO500 Automated worksheet '!$D$86)</f>
        <v>20671817</v>
      </c>
      <c r="I18" s="250">
        <f>IF($E18="","",'TSO500 Automated worksheet '!$G$86)</f>
        <v>0</v>
      </c>
      <c r="J18" s="250">
        <f>IF($E18="","",'TSO500 Automated worksheet '!$I$86)</f>
        <v>0</v>
      </c>
      <c r="K18" s="251">
        <f>IF($E18="","",'TSO500 Automated worksheet '!$D$88)</f>
        <v>20671819</v>
      </c>
      <c r="L18" s="250">
        <f>IF($E18="","",'TSO500 Automated worksheet '!$G$88)</f>
        <v>0</v>
      </c>
      <c r="M18" s="250">
        <f>IF($E18="","",'TSO500 Automated worksheet '!$I$88)</f>
        <v>0</v>
      </c>
      <c r="N18" s="251">
        <f>IF($E18="","",'TSO500 Automated worksheet '!$D$90)</f>
        <v>20678875</v>
      </c>
      <c r="O18" s="250">
        <f>IF($E18="","",'TSO500 Automated worksheet '!$G$90)</f>
        <v>0</v>
      </c>
      <c r="P18" s="250">
        <f>IF($E18="","",'TSO500 Automated worksheet '!$I$90)</f>
        <v>0</v>
      </c>
      <c r="Q18" s="251">
        <f>IF($E18="","",'TSO500 Automated worksheet '!$D$92)</f>
        <v>20702106</v>
      </c>
      <c r="R18" s="250">
        <f>IF($E18="","",'TSO500 Automated worksheet '!$G$92)</f>
        <v>0</v>
      </c>
      <c r="S18" s="250">
        <f>IF($E18="","",'TSO500 Automated worksheet '!$I$92)</f>
        <v>0</v>
      </c>
      <c r="T18" s="251">
        <f>IF($E18="","",'TSO500 Automated worksheet '!$D$94)</f>
        <v>20683012</v>
      </c>
      <c r="U18" s="250">
        <f>IF($E18="","",'TSO500 Automated worksheet '!$G$94)</f>
        <v>0</v>
      </c>
      <c r="V18" s="250">
        <f>IF($E18="","",'TSO500 Automated worksheet '!$I$94)</f>
        <v>0</v>
      </c>
      <c r="W18" s="251">
        <f>IF($E18="","",'TSO500 Automated worksheet '!$D$96)</f>
        <v>20671826</v>
      </c>
      <c r="X18" s="250">
        <f>IF($E18="","",'TSO500 Automated worksheet '!$G$96)</f>
        <v>0</v>
      </c>
      <c r="Y18" s="250">
        <f>IF($E18="","",'TSO500 Automated worksheet '!$I$96)</f>
        <v>0</v>
      </c>
      <c r="Z18" s="251">
        <f>IF($E18="","",'TSO500 Automated worksheet '!$D$98)</f>
        <v>20645251</v>
      </c>
      <c r="AA18" s="250">
        <f>IF($E18="","",'TSO500 Automated worksheet '!$G$98)</f>
        <v>0</v>
      </c>
      <c r="AB18" s="250">
        <f>IF($E18="","",'TSO500 Automated worksheet '!$I$98)</f>
        <v>0</v>
      </c>
      <c r="AC18" s="251">
        <f>IF($E18="","",'TSO500 Automated worksheet '!$D$100)</f>
        <v>20678876</v>
      </c>
      <c r="AD18" s="250">
        <f>IF($E18="","",'TSO500 Automated worksheet '!$G$100)</f>
        <v>0</v>
      </c>
      <c r="AE18" s="250">
        <f>IF($E18="","",'TSO500 Automated worksheet '!$I$100)</f>
        <v>0</v>
      </c>
      <c r="AF18" s="251">
        <f>IF($E18="","",'TSO500 Automated worksheet '!$D$102)</f>
        <v>20684</v>
      </c>
      <c r="AG18" s="250">
        <f>IF($E18="","",'TSO500 Automated worksheet '!$G$102)</f>
        <v>0</v>
      </c>
      <c r="AH18" s="250">
        <f>IF($E18="","",'TSO500 Automated worksheet '!$I$102)</f>
        <v>0</v>
      </c>
      <c r="AI18" s="251">
        <f>IF($E18="","",'TSO500 Automated worksheet '!$D$104)</f>
        <v>0</v>
      </c>
      <c r="AJ18" s="250">
        <f>IF($E18="","",'TSO500 Automated worksheet '!$G$104)</f>
        <v>0</v>
      </c>
      <c r="AK18" s="251">
        <f>IF($E18="","",'TSO500 Automated worksheet '!$D$105)</f>
        <v>0</v>
      </c>
      <c r="AL18" s="250">
        <f>IF($E18="","",'TSO500 Automated worksheet '!$G$105)</f>
        <v>0</v>
      </c>
      <c r="AM18" s="251">
        <f>IF($E18="","",'TSO500 Automated worksheet '!$D$106)</f>
        <v>0</v>
      </c>
      <c r="AN18" s="250">
        <f>IF($E18="","",'TSO500 Automated worksheet '!$G$106)</f>
        <v>0</v>
      </c>
      <c r="AO18" s="51" t="str">
        <f>IF(F18=DNA_Analyte,VLOOKUP(E18,'Samples Dilution + Norm'!$C$8:$M$103,8,FALSE),IF(F18=RNA_Analyte,"",""))</f>
        <v/>
      </c>
      <c r="AP18" s="51">
        <f ca="1">IF($E18="","",IF(F18=DNA_Analyte,VLOOKUP(E18,'Samples Dilution + Norm'!$C$8:$M$103,11,FALSE),IF(F18=RNA_Analyte,VLOOKUP('TSO500 Script'!C17,'Samples Dilution + Norm'!$S$8:$Z$103,8,FALSE))))</f>
        <v>27.8</v>
      </c>
      <c r="AQ18" s="51" t="e">
        <f ca="1">IF($E18="","",IF(F18=DNA_Analyte,VLOOKUP(E18,'Samples Dilution + Norm'!$C$8:$O$103,13,FALSE),IF(F18=RNA_Analyte,VLOOKUP('TSO500 Script'!C17,'Samples Dilution + Norm'!$S$8:$AA$103,10,FALSE))))</f>
        <v>#REF!</v>
      </c>
      <c r="AR18" s="51" t="str">
        <f t="shared" ca="1" si="0"/>
        <v>Pass</v>
      </c>
      <c r="AS18" s="51">
        <f>IF($E18="","",'TSO500 Automated worksheet '!$C$60)</f>
        <v>87.54</v>
      </c>
      <c r="AT18" s="51">
        <f>IF($E18="","",'TSO500 Automated worksheet '!$C$61)</f>
        <v>487.5</v>
      </c>
      <c r="AU18" s="51">
        <f>IF($E18="","",'TSO500 Automated worksheet '!$C$62)</f>
        <v>94.56</v>
      </c>
    </row>
    <row r="19" spans="1:47" x14ac:dyDescent="0.25">
      <c r="A19" t="str">
        <f>IF($E19="","",IF(F19=DNA_Analyte,'TSO500 Booking'!$C$3,IF(F19=RNA_Analyte,'TSO500 Booking'!$C$4,"")))</f>
        <v>2302737</v>
      </c>
      <c r="B19" s="52">
        <f>IF($E19="","",'TSO500 Booking'!$C$5)</f>
        <v>44974</v>
      </c>
      <c r="C19" t="str">
        <f>IF($E19="","",'TSO500 Booking'!$F$5)</f>
        <v>BA</v>
      </c>
      <c r="D19" t="str">
        <f>IF($E19="","",'TSO500 Booking'!E25)</f>
        <v>B2303943</v>
      </c>
      <c r="E19" t="str">
        <f>IF('TSO500 Booking'!J25="","",'TSO500 Booking'!J25)</f>
        <v>B2303943-003</v>
      </c>
      <c r="F19" t="str">
        <f>IF($E19="","",'TSO500 Booking'!H25)</f>
        <v>TSO500 RNA library prep</v>
      </c>
      <c r="G19" s="51">
        <f ca="1">IF($E19="","",VLOOKUP(E19,'TSO500 Script'!$C$2:$D$97,2,FALSE))</f>
        <v>35.799999999999997</v>
      </c>
      <c r="H19" s="51">
        <f>IF($E19="","",'TSO500 Automated worksheet '!$D$86)</f>
        <v>20671817</v>
      </c>
      <c r="I19" s="250">
        <f>IF($E19="","",'TSO500 Automated worksheet '!$G$86)</f>
        <v>0</v>
      </c>
      <c r="J19" s="250">
        <f>IF($E19="","",'TSO500 Automated worksheet '!$I$86)</f>
        <v>0</v>
      </c>
      <c r="K19" s="251">
        <f>IF($E19="","",'TSO500 Automated worksheet '!$D$88)</f>
        <v>20671819</v>
      </c>
      <c r="L19" s="250">
        <f>IF($E19="","",'TSO500 Automated worksheet '!$G$88)</f>
        <v>0</v>
      </c>
      <c r="M19" s="250">
        <f>IF($E19="","",'TSO500 Automated worksheet '!$I$88)</f>
        <v>0</v>
      </c>
      <c r="N19" s="251">
        <f>IF($E19="","",'TSO500 Automated worksheet '!$D$90)</f>
        <v>20678875</v>
      </c>
      <c r="O19" s="250">
        <f>IF($E19="","",'TSO500 Automated worksheet '!$G$90)</f>
        <v>0</v>
      </c>
      <c r="P19" s="250">
        <f>IF($E19="","",'TSO500 Automated worksheet '!$I$90)</f>
        <v>0</v>
      </c>
      <c r="Q19" s="251">
        <f>IF($E19="","",'TSO500 Automated worksheet '!$D$92)</f>
        <v>20702106</v>
      </c>
      <c r="R19" s="250">
        <f>IF($E19="","",'TSO500 Automated worksheet '!$G$92)</f>
        <v>0</v>
      </c>
      <c r="S19" s="250">
        <f>IF($E19="","",'TSO500 Automated worksheet '!$I$92)</f>
        <v>0</v>
      </c>
      <c r="T19" s="251">
        <f>IF($E19="","",'TSO500 Automated worksheet '!$D$94)</f>
        <v>20683012</v>
      </c>
      <c r="U19" s="250">
        <f>IF($E19="","",'TSO500 Automated worksheet '!$G$94)</f>
        <v>0</v>
      </c>
      <c r="V19" s="250">
        <f>IF($E19="","",'TSO500 Automated worksheet '!$I$94)</f>
        <v>0</v>
      </c>
      <c r="W19" s="251">
        <f>IF($E19="","",'TSO500 Automated worksheet '!$D$96)</f>
        <v>20671826</v>
      </c>
      <c r="X19" s="250">
        <f>IF($E19="","",'TSO500 Automated worksheet '!$G$96)</f>
        <v>0</v>
      </c>
      <c r="Y19" s="250">
        <f>IF($E19="","",'TSO500 Automated worksheet '!$I$96)</f>
        <v>0</v>
      </c>
      <c r="Z19" s="251">
        <f>IF($E19="","",'TSO500 Automated worksheet '!$D$98)</f>
        <v>20645251</v>
      </c>
      <c r="AA19" s="250">
        <f>IF($E19="","",'TSO500 Automated worksheet '!$G$98)</f>
        <v>0</v>
      </c>
      <c r="AB19" s="250">
        <f>IF($E19="","",'TSO500 Automated worksheet '!$I$98)</f>
        <v>0</v>
      </c>
      <c r="AC19" s="251">
        <f>IF($E19="","",'TSO500 Automated worksheet '!$D$100)</f>
        <v>20678876</v>
      </c>
      <c r="AD19" s="250">
        <f>IF($E19="","",'TSO500 Automated worksheet '!$G$100)</f>
        <v>0</v>
      </c>
      <c r="AE19" s="250">
        <f>IF($E19="","",'TSO500 Automated worksheet '!$I$100)</f>
        <v>0</v>
      </c>
      <c r="AF19" s="251">
        <f>IF($E19="","",'TSO500 Automated worksheet '!$D$102)</f>
        <v>20684</v>
      </c>
      <c r="AG19" s="250">
        <f>IF($E19="","",'TSO500 Automated worksheet '!$G$102)</f>
        <v>0</v>
      </c>
      <c r="AH19" s="250">
        <f>IF($E19="","",'TSO500 Automated worksheet '!$I$102)</f>
        <v>0</v>
      </c>
      <c r="AI19" s="251">
        <f>IF($E19="","",'TSO500 Automated worksheet '!$D$104)</f>
        <v>0</v>
      </c>
      <c r="AJ19" s="250">
        <f>IF($E19="","",'TSO500 Automated worksheet '!$G$104)</f>
        <v>0</v>
      </c>
      <c r="AK19" s="251">
        <f>IF($E19="","",'TSO500 Automated worksheet '!$D$105)</f>
        <v>0</v>
      </c>
      <c r="AL19" s="250">
        <f>IF($E19="","",'TSO500 Automated worksheet '!$G$105)</f>
        <v>0</v>
      </c>
      <c r="AM19" s="251">
        <f>IF($E19="","",'TSO500 Automated worksheet '!$D$106)</f>
        <v>0</v>
      </c>
      <c r="AN19" s="250">
        <f>IF($E19="","",'TSO500 Automated worksheet '!$G$106)</f>
        <v>0</v>
      </c>
      <c r="AO19" s="51" t="str">
        <f>IF(F19=DNA_Analyte,VLOOKUP(E19,'Samples Dilution + Norm'!$C$8:$M$103,8,FALSE),IF(F19=RNA_Analyte,"",""))</f>
        <v/>
      </c>
      <c r="AP19" s="51">
        <f ca="1">IF($E19="","",IF(F19=DNA_Analyte,VLOOKUP(E19,'Samples Dilution + Norm'!$C$8:$M$103,11,FALSE),IF(F19=RNA_Analyte,VLOOKUP('TSO500 Script'!C18,'Samples Dilution + Norm'!$S$8:$Z$103,8,FALSE))))</f>
        <v>13.8</v>
      </c>
      <c r="AQ19" s="51" t="e">
        <f ca="1">IF($E19="","",IF(F19=DNA_Analyte,VLOOKUP(E19,'Samples Dilution + Norm'!$C$8:$O$103,13,FALSE),IF(F19=RNA_Analyte,VLOOKUP('TSO500 Script'!C18,'Samples Dilution + Norm'!$S$8:$AA$103,10,FALSE))))</f>
        <v>#REF!</v>
      </c>
      <c r="AR19" s="51" t="str">
        <f t="shared" ca="1" si="0"/>
        <v>Pass</v>
      </c>
      <c r="AS19" s="51">
        <f>IF($E19="","",'TSO500 Automated worksheet '!$C$60)</f>
        <v>87.54</v>
      </c>
      <c r="AT19" s="51">
        <f>IF($E19="","",'TSO500 Automated worksheet '!$C$61)</f>
        <v>487.5</v>
      </c>
      <c r="AU19" s="51">
        <f>IF($E19="","",'TSO500 Automated worksheet '!$C$62)</f>
        <v>94.56</v>
      </c>
    </row>
    <row r="20" spans="1:47" x14ac:dyDescent="0.25">
      <c r="A20" t="str">
        <f>IF($E20="","",IF(F20=DNA_Analyte,'TSO500 Booking'!$C$3,IF(F20=RNA_Analyte,'TSO500 Booking'!$C$4,"")))</f>
        <v>2302737</v>
      </c>
      <c r="B20" s="52">
        <f>IF($E20="","",'TSO500 Booking'!$C$5)</f>
        <v>44974</v>
      </c>
      <c r="C20" t="str">
        <f>IF($E20="","",'TSO500 Booking'!$F$5)</f>
        <v>BA</v>
      </c>
      <c r="D20" t="str">
        <f>IF($E20="","",'TSO500 Booking'!E26)</f>
        <v>B2304017</v>
      </c>
      <c r="E20" t="str">
        <f>IF('TSO500 Booking'!J26="","",'TSO500 Booking'!J26)</f>
        <v>B2304017-005</v>
      </c>
      <c r="F20" t="str">
        <f>IF($E20="","",'TSO500 Booking'!H26)</f>
        <v>TSO500 RNA library prep</v>
      </c>
      <c r="G20" s="51">
        <f ca="1">IF($E20="","",VLOOKUP(E20,'TSO500 Script'!$C$2:$D$97,2,FALSE))</f>
        <v>4.46</v>
      </c>
      <c r="H20" s="51">
        <f>IF($E20="","",'TSO500 Automated worksheet '!$D$86)</f>
        <v>20671817</v>
      </c>
      <c r="I20" s="250">
        <f>IF($E20="","",'TSO500 Automated worksheet '!$G$86)</f>
        <v>0</v>
      </c>
      <c r="J20" s="250">
        <f>IF($E20="","",'TSO500 Automated worksheet '!$I$86)</f>
        <v>0</v>
      </c>
      <c r="K20" s="251">
        <f>IF($E20="","",'TSO500 Automated worksheet '!$D$88)</f>
        <v>20671819</v>
      </c>
      <c r="L20" s="250">
        <f>IF($E20="","",'TSO500 Automated worksheet '!$G$88)</f>
        <v>0</v>
      </c>
      <c r="M20" s="250">
        <f>IF($E20="","",'TSO500 Automated worksheet '!$I$88)</f>
        <v>0</v>
      </c>
      <c r="N20" s="251">
        <f>IF($E20="","",'TSO500 Automated worksheet '!$D$90)</f>
        <v>20678875</v>
      </c>
      <c r="O20" s="250">
        <f>IF($E20="","",'TSO500 Automated worksheet '!$G$90)</f>
        <v>0</v>
      </c>
      <c r="P20" s="250">
        <f>IF($E20="","",'TSO500 Automated worksheet '!$I$90)</f>
        <v>0</v>
      </c>
      <c r="Q20" s="251">
        <f>IF($E20="","",'TSO500 Automated worksheet '!$D$92)</f>
        <v>20702106</v>
      </c>
      <c r="R20" s="250">
        <f>IF($E20="","",'TSO500 Automated worksheet '!$G$92)</f>
        <v>0</v>
      </c>
      <c r="S20" s="250">
        <f>IF($E20="","",'TSO500 Automated worksheet '!$I$92)</f>
        <v>0</v>
      </c>
      <c r="T20" s="251">
        <f>IF($E20="","",'TSO500 Automated worksheet '!$D$94)</f>
        <v>20683012</v>
      </c>
      <c r="U20" s="250">
        <f>IF($E20="","",'TSO500 Automated worksheet '!$G$94)</f>
        <v>0</v>
      </c>
      <c r="V20" s="250">
        <f>IF($E20="","",'TSO500 Automated worksheet '!$I$94)</f>
        <v>0</v>
      </c>
      <c r="W20" s="251">
        <f>IF($E20="","",'TSO500 Automated worksheet '!$D$96)</f>
        <v>20671826</v>
      </c>
      <c r="X20" s="250">
        <f>IF($E20="","",'TSO500 Automated worksheet '!$G$96)</f>
        <v>0</v>
      </c>
      <c r="Y20" s="250">
        <f>IF($E20="","",'TSO500 Automated worksheet '!$I$96)</f>
        <v>0</v>
      </c>
      <c r="Z20" s="251">
        <f>IF($E20="","",'TSO500 Automated worksheet '!$D$98)</f>
        <v>20645251</v>
      </c>
      <c r="AA20" s="250">
        <f>IF($E20="","",'TSO500 Automated worksheet '!$G$98)</f>
        <v>0</v>
      </c>
      <c r="AB20" s="250">
        <f>IF($E20="","",'TSO500 Automated worksheet '!$I$98)</f>
        <v>0</v>
      </c>
      <c r="AC20" s="251">
        <f>IF($E20="","",'TSO500 Automated worksheet '!$D$100)</f>
        <v>20678876</v>
      </c>
      <c r="AD20" s="250">
        <f>IF($E20="","",'TSO500 Automated worksheet '!$G$100)</f>
        <v>0</v>
      </c>
      <c r="AE20" s="250">
        <f>IF($E20="","",'TSO500 Automated worksheet '!$I$100)</f>
        <v>0</v>
      </c>
      <c r="AF20" s="251">
        <f>IF($E20="","",'TSO500 Automated worksheet '!$D$102)</f>
        <v>20684</v>
      </c>
      <c r="AG20" s="250">
        <f>IF($E20="","",'TSO500 Automated worksheet '!$G$102)</f>
        <v>0</v>
      </c>
      <c r="AH20" s="250">
        <f>IF($E20="","",'TSO500 Automated worksheet '!$I$102)</f>
        <v>0</v>
      </c>
      <c r="AI20" s="251">
        <f>IF($E20="","",'TSO500 Automated worksheet '!$D$104)</f>
        <v>0</v>
      </c>
      <c r="AJ20" s="250">
        <f>IF($E20="","",'TSO500 Automated worksheet '!$G$104)</f>
        <v>0</v>
      </c>
      <c r="AK20" s="251">
        <f>IF($E20="","",'TSO500 Automated worksheet '!$D$105)</f>
        <v>0</v>
      </c>
      <c r="AL20" s="250">
        <f>IF($E20="","",'TSO500 Automated worksheet '!$G$105)</f>
        <v>0</v>
      </c>
      <c r="AM20" s="251">
        <f>IF($E20="","",'TSO500 Automated worksheet '!$D$106)</f>
        <v>0</v>
      </c>
      <c r="AN20" s="250">
        <f>IF($E20="","",'TSO500 Automated worksheet '!$G$106)</f>
        <v>0</v>
      </c>
      <c r="AO20" s="51" t="str">
        <f>IF(F20=DNA_Analyte,VLOOKUP(E20,'Samples Dilution + Norm'!$C$8:$M$103,8,FALSE),IF(F20=RNA_Analyte,"",""))</f>
        <v/>
      </c>
      <c r="AP20" s="51">
        <f ca="1">IF($E20="","",IF(F20=DNA_Analyte,VLOOKUP(E20,'Samples Dilution + Norm'!$C$8:$M$103,11,FALSE),IF(F20=RNA_Analyte,VLOOKUP('TSO500 Script'!C19,'Samples Dilution + Norm'!$S$8:$Z$103,8,FALSE))))</f>
        <v>13.2</v>
      </c>
      <c r="AQ20" s="51" t="e">
        <f ca="1">IF($E20="","",IF(F20=DNA_Analyte,VLOOKUP(E20,'Samples Dilution + Norm'!$C$8:$O$103,13,FALSE),IF(F20=RNA_Analyte,VLOOKUP('TSO500 Script'!C19,'Samples Dilution + Norm'!$S$8:$AA$103,10,FALSE))))</f>
        <v>#REF!</v>
      </c>
      <c r="AR20" s="51" t="str">
        <f t="shared" ca="1" si="0"/>
        <v>Pass</v>
      </c>
      <c r="AS20" s="51">
        <f>IF($E20="","",'TSO500 Automated worksheet '!$C$60)</f>
        <v>87.54</v>
      </c>
      <c r="AT20" s="51">
        <f>IF($E20="","",'TSO500 Automated worksheet '!$C$61)</f>
        <v>487.5</v>
      </c>
      <c r="AU20" s="51">
        <f>IF($E20="","",'TSO500 Automated worksheet '!$C$62)</f>
        <v>94.56</v>
      </c>
    </row>
    <row r="21" spans="1:47" x14ac:dyDescent="0.25">
      <c r="A21" t="str">
        <f>IF($E21="","",IF(F21=DNA_Analyte,'TSO500 Booking'!$C$3,IF(F21=RNA_Analyte,'TSO500 Booking'!$C$4,"")))</f>
        <v>2302737</v>
      </c>
      <c r="B21" s="52">
        <f>IF($E21="","",'TSO500 Booking'!$C$5)</f>
        <v>44974</v>
      </c>
      <c r="C21" t="str">
        <f>IF($E21="","",'TSO500 Booking'!$F$5)</f>
        <v>BA</v>
      </c>
      <c r="D21" t="str">
        <f>IF($E21="","",'TSO500 Booking'!E27)</f>
        <v>B2304023</v>
      </c>
      <c r="E21" t="str">
        <f>IF('TSO500 Booking'!J27="","",'TSO500 Booking'!J27)</f>
        <v>B2304023-002</v>
      </c>
      <c r="F21" t="str">
        <f>IF($E21="","",'TSO500 Booking'!H27)</f>
        <v>TSO500 RNA library prep</v>
      </c>
      <c r="G21" s="51">
        <f ca="1">IF($E21="","",VLOOKUP(E21,'TSO500 Script'!$C$2:$D$97,2,FALSE))</f>
        <v>9.6</v>
      </c>
      <c r="H21" s="51">
        <f>IF($E21="","",'TSO500 Automated worksheet '!$D$86)</f>
        <v>20671817</v>
      </c>
      <c r="I21" s="250">
        <f>IF($E21="","",'TSO500 Automated worksheet '!$G$86)</f>
        <v>0</v>
      </c>
      <c r="J21" s="250">
        <f>IF($E21="","",'TSO500 Automated worksheet '!$I$86)</f>
        <v>0</v>
      </c>
      <c r="K21" s="251">
        <f>IF($E21="","",'TSO500 Automated worksheet '!$D$88)</f>
        <v>20671819</v>
      </c>
      <c r="L21" s="250">
        <f>IF($E21="","",'TSO500 Automated worksheet '!$G$88)</f>
        <v>0</v>
      </c>
      <c r="M21" s="250">
        <f>IF($E21="","",'TSO500 Automated worksheet '!$I$88)</f>
        <v>0</v>
      </c>
      <c r="N21" s="251">
        <f>IF($E21="","",'TSO500 Automated worksheet '!$D$90)</f>
        <v>20678875</v>
      </c>
      <c r="O21" s="250">
        <f>IF($E21="","",'TSO500 Automated worksheet '!$G$90)</f>
        <v>0</v>
      </c>
      <c r="P21" s="250">
        <f>IF($E21="","",'TSO500 Automated worksheet '!$I$90)</f>
        <v>0</v>
      </c>
      <c r="Q21" s="251">
        <f>IF($E21="","",'TSO500 Automated worksheet '!$D$92)</f>
        <v>20702106</v>
      </c>
      <c r="R21" s="250">
        <f>IF($E21="","",'TSO500 Automated worksheet '!$G$92)</f>
        <v>0</v>
      </c>
      <c r="S21" s="250">
        <f>IF($E21="","",'TSO500 Automated worksheet '!$I$92)</f>
        <v>0</v>
      </c>
      <c r="T21" s="251">
        <f>IF($E21="","",'TSO500 Automated worksheet '!$D$94)</f>
        <v>20683012</v>
      </c>
      <c r="U21" s="250">
        <f>IF($E21="","",'TSO500 Automated worksheet '!$G$94)</f>
        <v>0</v>
      </c>
      <c r="V21" s="250">
        <f>IF($E21="","",'TSO500 Automated worksheet '!$I$94)</f>
        <v>0</v>
      </c>
      <c r="W21" s="251">
        <f>IF($E21="","",'TSO500 Automated worksheet '!$D$96)</f>
        <v>20671826</v>
      </c>
      <c r="X21" s="250">
        <f>IF($E21="","",'TSO500 Automated worksheet '!$G$96)</f>
        <v>0</v>
      </c>
      <c r="Y21" s="250">
        <f>IF($E21="","",'TSO500 Automated worksheet '!$I$96)</f>
        <v>0</v>
      </c>
      <c r="Z21" s="251">
        <f>IF($E21="","",'TSO500 Automated worksheet '!$D$98)</f>
        <v>20645251</v>
      </c>
      <c r="AA21" s="250">
        <f>IF($E21="","",'TSO500 Automated worksheet '!$G$98)</f>
        <v>0</v>
      </c>
      <c r="AB21" s="250">
        <f>IF($E21="","",'TSO500 Automated worksheet '!$I$98)</f>
        <v>0</v>
      </c>
      <c r="AC21" s="251">
        <f>IF($E21="","",'TSO500 Automated worksheet '!$D$100)</f>
        <v>20678876</v>
      </c>
      <c r="AD21" s="250">
        <f>IF($E21="","",'TSO500 Automated worksheet '!$G$100)</f>
        <v>0</v>
      </c>
      <c r="AE21" s="250">
        <f>IF($E21="","",'TSO500 Automated worksheet '!$I$100)</f>
        <v>0</v>
      </c>
      <c r="AF21" s="251">
        <f>IF($E21="","",'TSO500 Automated worksheet '!$D$102)</f>
        <v>20684</v>
      </c>
      <c r="AG21" s="250">
        <f>IF($E21="","",'TSO500 Automated worksheet '!$G$102)</f>
        <v>0</v>
      </c>
      <c r="AH21" s="250">
        <f>IF($E21="","",'TSO500 Automated worksheet '!$I$102)</f>
        <v>0</v>
      </c>
      <c r="AI21" s="251">
        <f>IF($E21="","",'TSO500 Automated worksheet '!$D$104)</f>
        <v>0</v>
      </c>
      <c r="AJ21" s="250">
        <f>IF($E21="","",'TSO500 Automated worksheet '!$G$104)</f>
        <v>0</v>
      </c>
      <c r="AK21" s="251">
        <f>IF($E21="","",'TSO500 Automated worksheet '!$D$105)</f>
        <v>0</v>
      </c>
      <c r="AL21" s="250">
        <f>IF($E21="","",'TSO500 Automated worksheet '!$G$105)</f>
        <v>0</v>
      </c>
      <c r="AM21" s="251">
        <f>IF($E21="","",'TSO500 Automated worksheet '!$D$106)</f>
        <v>0</v>
      </c>
      <c r="AN21" s="250">
        <f>IF($E21="","",'TSO500 Automated worksheet '!$G$106)</f>
        <v>0</v>
      </c>
      <c r="AO21" s="51" t="str">
        <f>IF(F21=DNA_Analyte,VLOOKUP(E21,'Samples Dilution + Norm'!$C$8:$M$103,8,FALSE),IF(F21=RNA_Analyte,"",""))</f>
        <v/>
      </c>
      <c r="AP21" s="51">
        <f ca="1">IF($E21="","",IF(F21=DNA_Analyte,VLOOKUP(E21,'Samples Dilution + Norm'!$C$8:$M$103,11,FALSE),IF(F21=RNA_Analyte,VLOOKUP('TSO500 Script'!C20,'Samples Dilution + Norm'!$S$8:$Z$103,8,FALSE))))</f>
        <v>4.9000000000000004</v>
      </c>
      <c r="AQ21" s="51" t="e">
        <f ca="1">IF($E21="","",IF(F21=DNA_Analyte,VLOOKUP(E21,'Samples Dilution + Norm'!$C$8:$O$103,13,FALSE),IF(F21=RNA_Analyte,VLOOKUP('TSO500 Script'!C20,'Samples Dilution + Norm'!$S$8:$AA$103,10,FALSE))))</f>
        <v>#REF!</v>
      </c>
      <c r="AR21" s="51" t="str">
        <f t="shared" ca="1" si="0"/>
        <v>Pass</v>
      </c>
      <c r="AS21" s="51">
        <f>IF($E21="","",'TSO500 Automated worksheet '!$C$60)</f>
        <v>87.54</v>
      </c>
      <c r="AT21" s="51">
        <f>IF($E21="","",'TSO500 Automated worksheet '!$C$61)</f>
        <v>487.5</v>
      </c>
      <c r="AU21" s="51">
        <f>IF($E21="","",'TSO500 Automated worksheet '!$C$62)</f>
        <v>94.56</v>
      </c>
    </row>
    <row r="22" spans="1:47" x14ac:dyDescent="0.25">
      <c r="A22" t="str">
        <f>IF($E22="","",IF(F22=DNA_Analyte,'TSO500 Booking'!$C$3,IF(F22=RNA_Analyte,'TSO500 Booking'!$C$4,"")))</f>
        <v>2302737</v>
      </c>
      <c r="B22" s="52">
        <f>IF($E22="","",'TSO500 Booking'!$C$5)</f>
        <v>44974</v>
      </c>
      <c r="C22" t="str">
        <f>IF($E22="","",'TSO500 Booking'!$F$5)</f>
        <v>BA</v>
      </c>
      <c r="D22" t="str">
        <f>IF($E22="","",'TSO500 Booking'!E28)</f>
        <v>B2304024</v>
      </c>
      <c r="E22" t="str">
        <f>IF('TSO500 Booking'!J28="","",'TSO500 Booking'!J28)</f>
        <v>B2304024-002</v>
      </c>
      <c r="F22" t="str">
        <f>IF($E22="","",'TSO500 Booking'!H28)</f>
        <v>TSO500 RNA library prep</v>
      </c>
      <c r="G22" s="51">
        <f ca="1">IF($E22="","",VLOOKUP(E22,'TSO500 Script'!$C$2:$D$97,2,FALSE))</f>
        <v>15.7</v>
      </c>
      <c r="H22" s="51">
        <f>IF($E22="","",'TSO500 Automated worksheet '!$D$86)</f>
        <v>20671817</v>
      </c>
      <c r="I22" s="250">
        <f>IF($E22="","",'TSO500 Automated worksheet '!$G$86)</f>
        <v>0</v>
      </c>
      <c r="J22" s="250">
        <f>IF($E22="","",'TSO500 Automated worksheet '!$I$86)</f>
        <v>0</v>
      </c>
      <c r="K22" s="251">
        <f>IF($E22="","",'TSO500 Automated worksheet '!$D$88)</f>
        <v>20671819</v>
      </c>
      <c r="L22" s="250">
        <f>IF($E22="","",'TSO500 Automated worksheet '!$G$88)</f>
        <v>0</v>
      </c>
      <c r="M22" s="250">
        <f>IF($E22="","",'TSO500 Automated worksheet '!$I$88)</f>
        <v>0</v>
      </c>
      <c r="N22" s="251">
        <f>IF($E22="","",'TSO500 Automated worksheet '!$D$90)</f>
        <v>20678875</v>
      </c>
      <c r="O22" s="250">
        <f>IF($E22="","",'TSO500 Automated worksheet '!$G$90)</f>
        <v>0</v>
      </c>
      <c r="P22" s="250">
        <f>IF($E22="","",'TSO500 Automated worksheet '!$I$90)</f>
        <v>0</v>
      </c>
      <c r="Q22" s="251">
        <f>IF($E22="","",'TSO500 Automated worksheet '!$D$92)</f>
        <v>20702106</v>
      </c>
      <c r="R22" s="250">
        <f>IF($E22="","",'TSO500 Automated worksheet '!$G$92)</f>
        <v>0</v>
      </c>
      <c r="S22" s="250">
        <f>IF($E22="","",'TSO500 Automated worksheet '!$I$92)</f>
        <v>0</v>
      </c>
      <c r="T22" s="251">
        <f>IF($E22="","",'TSO500 Automated worksheet '!$D$94)</f>
        <v>20683012</v>
      </c>
      <c r="U22" s="250">
        <f>IF($E22="","",'TSO500 Automated worksheet '!$G$94)</f>
        <v>0</v>
      </c>
      <c r="V22" s="250">
        <f>IF($E22="","",'TSO500 Automated worksheet '!$I$94)</f>
        <v>0</v>
      </c>
      <c r="W22" s="251">
        <f>IF($E22="","",'TSO500 Automated worksheet '!$D$96)</f>
        <v>20671826</v>
      </c>
      <c r="X22" s="250">
        <f>IF($E22="","",'TSO500 Automated worksheet '!$G$96)</f>
        <v>0</v>
      </c>
      <c r="Y22" s="250">
        <f>IF($E22="","",'TSO500 Automated worksheet '!$I$96)</f>
        <v>0</v>
      </c>
      <c r="Z22" s="251">
        <f>IF($E22="","",'TSO500 Automated worksheet '!$D$98)</f>
        <v>20645251</v>
      </c>
      <c r="AA22" s="250">
        <f>IF($E22="","",'TSO500 Automated worksheet '!$G$98)</f>
        <v>0</v>
      </c>
      <c r="AB22" s="250">
        <f>IF($E22="","",'TSO500 Automated worksheet '!$I$98)</f>
        <v>0</v>
      </c>
      <c r="AC22" s="251">
        <f>IF($E22="","",'TSO500 Automated worksheet '!$D$100)</f>
        <v>20678876</v>
      </c>
      <c r="AD22" s="250">
        <f>IF($E22="","",'TSO500 Automated worksheet '!$G$100)</f>
        <v>0</v>
      </c>
      <c r="AE22" s="250">
        <f>IF($E22="","",'TSO500 Automated worksheet '!$I$100)</f>
        <v>0</v>
      </c>
      <c r="AF22" s="251">
        <f>IF($E22="","",'TSO500 Automated worksheet '!$D$102)</f>
        <v>20684</v>
      </c>
      <c r="AG22" s="250">
        <f>IF($E22="","",'TSO500 Automated worksheet '!$G$102)</f>
        <v>0</v>
      </c>
      <c r="AH22" s="250">
        <f>IF($E22="","",'TSO500 Automated worksheet '!$I$102)</f>
        <v>0</v>
      </c>
      <c r="AI22" s="251">
        <f>IF($E22="","",'TSO500 Automated worksheet '!$D$104)</f>
        <v>0</v>
      </c>
      <c r="AJ22" s="250">
        <f>IF($E22="","",'TSO500 Automated worksheet '!$G$104)</f>
        <v>0</v>
      </c>
      <c r="AK22" s="251">
        <f>IF($E22="","",'TSO500 Automated worksheet '!$D$105)</f>
        <v>0</v>
      </c>
      <c r="AL22" s="250">
        <f>IF($E22="","",'TSO500 Automated worksheet '!$G$105)</f>
        <v>0</v>
      </c>
      <c r="AM22" s="251">
        <f>IF($E22="","",'TSO500 Automated worksheet '!$D$106)</f>
        <v>0</v>
      </c>
      <c r="AN22" s="250">
        <f>IF($E22="","",'TSO500 Automated worksheet '!$G$106)</f>
        <v>0</v>
      </c>
      <c r="AO22" s="51" t="str">
        <f>IF(F22=DNA_Analyte,VLOOKUP(E22,'Samples Dilution + Norm'!$C$8:$M$103,8,FALSE),IF(F22=RNA_Analyte,"",""))</f>
        <v/>
      </c>
      <c r="AP22" s="51">
        <f ca="1">IF($E22="","",IF(F22=DNA_Analyte,VLOOKUP(E22,'Samples Dilution + Norm'!$C$8:$M$103,11,FALSE),IF(F22=RNA_Analyte,VLOOKUP('TSO500 Script'!C21,'Samples Dilution + Norm'!$S$8:$Z$103,8,FALSE))))</f>
        <v>3.6</v>
      </c>
      <c r="AQ22" s="51" t="e">
        <f ca="1">IF($E22="","",IF(F22=DNA_Analyte,VLOOKUP(E22,'Samples Dilution + Norm'!$C$8:$O$103,13,FALSE),IF(F22=RNA_Analyte,VLOOKUP('TSO500 Script'!C21,'Samples Dilution + Norm'!$S$8:$AA$103,10,FALSE))))</f>
        <v>#REF!</v>
      </c>
      <c r="AR22" s="51" t="str">
        <f t="shared" ca="1" si="0"/>
        <v>Pass</v>
      </c>
      <c r="AS22" s="51">
        <f>IF($E22="","",'TSO500 Automated worksheet '!$C$60)</f>
        <v>87.54</v>
      </c>
      <c r="AT22" s="51">
        <f>IF($E22="","",'TSO500 Automated worksheet '!$C$61)</f>
        <v>487.5</v>
      </c>
      <c r="AU22" s="51">
        <f>IF($E22="","",'TSO500 Automated worksheet '!$C$62)</f>
        <v>94.56</v>
      </c>
    </row>
    <row r="23" spans="1:47" x14ac:dyDescent="0.25">
      <c r="A23" t="str">
        <f>IF($E23="","",IF(F23=DNA_Analyte,'TSO500 Booking'!$C$3,IF(F23=RNA_Analyte,'TSO500 Booking'!$C$4,"")))</f>
        <v>2302737</v>
      </c>
      <c r="B23" s="52">
        <f>IF($E23="","",'TSO500 Booking'!$C$5)</f>
        <v>44974</v>
      </c>
      <c r="C23" t="str">
        <f>IF($E23="","",'TSO500 Booking'!$F$5)</f>
        <v>BA</v>
      </c>
      <c r="D23" t="str">
        <f>IF($E23="","",'TSO500 Booking'!E29)</f>
        <v>B2304025</v>
      </c>
      <c r="E23" t="str">
        <f>IF('TSO500 Booking'!J29="","",'TSO500 Booking'!J29)</f>
        <v>B2304025-002</v>
      </c>
      <c r="F23" t="str">
        <f>IF($E23="","",'TSO500 Booking'!H29)</f>
        <v>TSO500 RNA library prep</v>
      </c>
      <c r="G23" s="51">
        <f ca="1">IF($E23="","",VLOOKUP(E23,'TSO500 Script'!$C$2:$D$97,2,FALSE))</f>
        <v>0</v>
      </c>
      <c r="H23" s="51">
        <f>IF($E23="","",'TSO500 Automated worksheet '!$D$86)</f>
        <v>20671817</v>
      </c>
      <c r="I23" s="250">
        <f>IF($E23="","",'TSO500 Automated worksheet '!$G$86)</f>
        <v>0</v>
      </c>
      <c r="J23" s="250">
        <f>IF($E23="","",'TSO500 Automated worksheet '!$I$86)</f>
        <v>0</v>
      </c>
      <c r="K23" s="251">
        <f>IF($E23="","",'TSO500 Automated worksheet '!$D$88)</f>
        <v>20671819</v>
      </c>
      <c r="L23" s="250">
        <f>IF($E23="","",'TSO500 Automated worksheet '!$G$88)</f>
        <v>0</v>
      </c>
      <c r="M23" s="250">
        <f>IF($E23="","",'TSO500 Automated worksheet '!$I$88)</f>
        <v>0</v>
      </c>
      <c r="N23" s="251">
        <f>IF($E23="","",'TSO500 Automated worksheet '!$D$90)</f>
        <v>20678875</v>
      </c>
      <c r="O23" s="250">
        <f>IF($E23="","",'TSO500 Automated worksheet '!$G$90)</f>
        <v>0</v>
      </c>
      <c r="P23" s="250">
        <f>IF($E23="","",'TSO500 Automated worksheet '!$I$90)</f>
        <v>0</v>
      </c>
      <c r="Q23" s="251">
        <f>IF($E23="","",'TSO500 Automated worksheet '!$D$92)</f>
        <v>20702106</v>
      </c>
      <c r="R23" s="250">
        <f>IF($E23="","",'TSO500 Automated worksheet '!$G$92)</f>
        <v>0</v>
      </c>
      <c r="S23" s="250">
        <f>IF($E23="","",'TSO500 Automated worksheet '!$I$92)</f>
        <v>0</v>
      </c>
      <c r="T23" s="251">
        <f>IF($E23="","",'TSO500 Automated worksheet '!$D$94)</f>
        <v>20683012</v>
      </c>
      <c r="U23" s="250">
        <f>IF($E23="","",'TSO500 Automated worksheet '!$G$94)</f>
        <v>0</v>
      </c>
      <c r="V23" s="250">
        <f>IF($E23="","",'TSO500 Automated worksheet '!$I$94)</f>
        <v>0</v>
      </c>
      <c r="W23" s="251">
        <f>IF($E23="","",'TSO500 Automated worksheet '!$D$96)</f>
        <v>20671826</v>
      </c>
      <c r="X23" s="250">
        <f>IF($E23="","",'TSO500 Automated worksheet '!$G$96)</f>
        <v>0</v>
      </c>
      <c r="Y23" s="250">
        <f>IF($E23="","",'TSO500 Automated worksheet '!$I$96)</f>
        <v>0</v>
      </c>
      <c r="Z23" s="251">
        <f>IF($E23="","",'TSO500 Automated worksheet '!$D$98)</f>
        <v>20645251</v>
      </c>
      <c r="AA23" s="250">
        <f>IF($E23="","",'TSO500 Automated worksheet '!$G$98)</f>
        <v>0</v>
      </c>
      <c r="AB23" s="250">
        <f>IF($E23="","",'TSO500 Automated worksheet '!$I$98)</f>
        <v>0</v>
      </c>
      <c r="AC23" s="251">
        <f>IF($E23="","",'TSO500 Automated worksheet '!$D$100)</f>
        <v>20678876</v>
      </c>
      <c r="AD23" s="250">
        <f>IF($E23="","",'TSO500 Automated worksheet '!$G$100)</f>
        <v>0</v>
      </c>
      <c r="AE23" s="250">
        <f>IF($E23="","",'TSO500 Automated worksheet '!$I$100)</f>
        <v>0</v>
      </c>
      <c r="AF23" s="251">
        <f>IF($E23="","",'TSO500 Automated worksheet '!$D$102)</f>
        <v>20684</v>
      </c>
      <c r="AG23" s="250">
        <f>IF($E23="","",'TSO500 Automated worksheet '!$G$102)</f>
        <v>0</v>
      </c>
      <c r="AH23" s="250">
        <f>IF($E23="","",'TSO500 Automated worksheet '!$I$102)</f>
        <v>0</v>
      </c>
      <c r="AI23" s="251">
        <f>IF($E23="","",'TSO500 Automated worksheet '!$D$104)</f>
        <v>0</v>
      </c>
      <c r="AJ23" s="250">
        <f>IF($E23="","",'TSO500 Automated worksheet '!$G$104)</f>
        <v>0</v>
      </c>
      <c r="AK23" s="251">
        <f>IF($E23="","",'TSO500 Automated worksheet '!$D$105)</f>
        <v>0</v>
      </c>
      <c r="AL23" s="250">
        <f>IF($E23="","",'TSO500 Automated worksheet '!$G$105)</f>
        <v>0</v>
      </c>
      <c r="AM23" s="251">
        <f>IF($E23="","",'TSO500 Automated worksheet '!$D$106)</f>
        <v>0</v>
      </c>
      <c r="AN23" s="250">
        <f>IF($E23="","",'TSO500 Automated worksheet '!$G$106)</f>
        <v>0</v>
      </c>
      <c r="AO23" s="51" t="str">
        <f>IF(F23=DNA_Analyte,VLOOKUP(E23,'Samples Dilution + Norm'!$C$8:$M$103,8,FALSE),IF(F23=RNA_Analyte,"",""))</f>
        <v/>
      </c>
      <c r="AP23" s="51">
        <f ca="1">IF($E23="","",IF(F23=DNA_Analyte,VLOOKUP(E23,'Samples Dilution + Norm'!$C$8:$M$103,11,FALSE),IF(F23=RNA_Analyte,VLOOKUP('TSO500 Script'!C22,'Samples Dilution + Norm'!$S$8:$Z$103,8,FALSE))))</f>
        <v>1.1100000000000001</v>
      </c>
      <c r="AQ23" s="51" t="e">
        <f ca="1">IF($E23="","",IF(F23=DNA_Analyte,VLOOKUP(E23,'Samples Dilution + Norm'!$C$8:$O$103,13,FALSE),IF(F23=RNA_Analyte,VLOOKUP('TSO500 Script'!C22,'Samples Dilution + Norm'!$S$8:$AA$103,10,FALSE))))</f>
        <v>#REF!</v>
      </c>
      <c r="AR23" s="51" t="str">
        <f t="shared" ca="1" si="0"/>
        <v>Fail</v>
      </c>
      <c r="AS23" s="51">
        <f>IF($E23="","",'TSO500 Automated worksheet '!$C$60)</f>
        <v>87.54</v>
      </c>
      <c r="AT23" s="51">
        <f>IF($E23="","",'TSO500 Automated worksheet '!$C$61)</f>
        <v>487.5</v>
      </c>
      <c r="AU23" s="51">
        <f>IF($E23="","",'TSO500 Automated worksheet '!$C$62)</f>
        <v>94.56</v>
      </c>
    </row>
    <row r="24" spans="1:47" x14ac:dyDescent="0.25">
      <c r="A24" t="str">
        <f>IF($E24="","",IF(F24=DNA_Analyte,'TSO500 Booking'!$C$3,IF(F24=RNA_Analyte,'TSO500 Booking'!$C$4,"")))</f>
        <v>2302737</v>
      </c>
      <c r="B24" s="52">
        <f>IF($E24="","",'TSO500 Booking'!$C$5)</f>
        <v>44974</v>
      </c>
      <c r="C24" t="str">
        <f>IF($E24="","",'TSO500 Booking'!$F$5)</f>
        <v>BA</v>
      </c>
      <c r="D24" t="str">
        <f>IF($E24="","",'TSO500 Booking'!E30)</f>
        <v>B2304027</v>
      </c>
      <c r="E24" t="str">
        <f>IF('TSO500 Booking'!J30="","",'TSO500 Booking'!J30)</f>
        <v>B2304027-002</v>
      </c>
      <c r="F24" t="str">
        <f>IF($E24="","",'TSO500 Booking'!H30)</f>
        <v>TSO500 RNA library prep</v>
      </c>
      <c r="G24" s="51">
        <f ca="1">IF($E24="","",VLOOKUP(E24,'TSO500 Script'!$C$2:$D$97,2,FALSE))</f>
        <v>55.8</v>
      </c>
      <c r="H24" s="51">
        <f>IF($E24="","",'TSO500 Automated worksheet '!$D$86)</f>
        <v>20671817</v>
      </c>
      <c r="I24" s="250">
        <f>IF($E24="","",'TSO500 Automated worksheet '!$G$86)</f>
        <v>0</v>
      </c>
      <c r="J24" s="250">
        <f>IF($E24="","",'TSO500 Automated worksheet '!$I$86)</f>
        <v>0</v>
      </c>
      <c r="K24" s="251">
        <f>IF($E24="","",'TSO500 Automated worksheet '!$D$88)</f>
        <v>20671819</v>
      </c>
      <c r="L24" s="250">
        <f>IF($E24="","",'TSO500 Automated worksheet '!$G$88)</f>
        <v>0</v>
      </c>
      <c r="M24" s="250">
        <f>IF($E24="","",'TSO500 Automated worksheet '!$I$88)</f>
        <v>0</v>
      </c>
      <c r="N24" s="251">
        <f>IF($E24="","",'TSO500 Automated worksheet '!$D$90)</f>
        <v>20678875</v>
      </c>
      <c r="O24" s="250">
        <f>IF($E24="","",'TSO500 Automated worksheet '!$G$90)</f>
        <v>0</v>
      </c>
      <c r="P24" s="250">
        <f>IF($E24="","",'TSO500 Automated worksheet '!$I$90)</f>
        <v>0</v>
      </c>
      <c r="Q24" s="251">
        <f>IF($E24="","",'TSO500 Automated worksheet '!$D$92)</f>
        <v>20702106</v>
      </c>
      <c r="R24" s="250">
        <f>IF($E24="","",'TSO500 Automated worksheet '!$G$92)</f>
        <v>0</v>
      </c>
      <c r="S24" s="250">
        <f>IF($E24="","",'TSO500 Automated worksheet '!$I$92)</f>
        <v>0</v>
      </c>
      <c r="T24" s="251">
        <f>IF($E24="","",'TSO500 Automated worksheet '!$D$94)</f>
        <v>20683012</v>
      </c>
      <c r="U24" s="250">
        <f>IF($E24="","",'TSO500 Automated worksheet '!$G$94)</f>
        <v>0</v>
      </c>
      <c r="V24" s="250">
        <f>IF($E24="","",'TSO500 Automated worksheet '!$I$94)</f>
        <v>0</v>
      </c>
      <c r="W24" s="251">
        <f>IF($E24="","",'TSO500 Automated worksheet '!$D$96)</f>
        <v>20671826</v>
      </c>
      <c r="X24" s="250">
        <f>IF($E24="","",'TSO500 Automated worksheet '!$G$96)</f>
        <v>0</v>
      </c>
      <c r="Y24" s="250">
        <f>IF($E24="","",'TSO500 Automated worksheet '!$I$96)</f>
        <v>0</v>
      </c>
      <c r="Z24" s="251">
        <f>IF($E24="","",'TSO500 Automated worksheet '!$D$98)</f>
        <v>20645251</v>
      </c>
      <c r="AA24" s="250">
        <f>IF($E24="","",'TSO500 Automated worksheet '!$G$98)</f>
        <v>0</v>
      </c>
      <c r="AB24" s="250">
        <f>IF($E24="","",'TSO500 Automated worksheet '!$I$98)</f>
        <v>0</v>
      </c>
      <c r="AC24" s="251">
        <f>IF($E24="","",'TSO500 Automated worksheet '!$D$100)</f>
        <v>20678876</v>
      </c>
      <c r="AD24" s="250">
        <f>IF($E24="","",'TSO500 Automated worksheet '!$G$100)</f>
        <v>0</v>
      </c>
      <c r="AE24" s="250">
        <f>IF($E24="","",'TSO500 Automated worksheet '!$I$100)</f>
        <v>0</v>
      </c>
      <c r="AF24" s="251">
        <f>IF($E24="","",'TSO500 Automated worksheet '!$D$102)</f>
        <v>20684</v>
      </c>
      <c r="AG24" s="250">
        <f>IF($E24="","",'TSO500 Automated worksheet '!$G$102)</f>
        <v>0</v>
      </c>
      <c r="AH24" s="250">
        <f>IF($E24="","",'TSO500 Automated worksheet '!$I$102)</f>
        <v>0</v>
      </c>
      <c r="AI24" s="251">
        <f>IF($E24="","",'TSO500 Automated worksheet '!$D$104)</f>
        <v>0</v>
      </c>
      <c r="AJ24" s="250">
        <f>IF($E24="","",'TSO500 Automated worksheet '!$G$104)</f>
        <v>0</v>
      </c>
      <c r="AK24" s="251">
        <f>IF($E24="","",'TSO500 Automated worksheet '!$D$105)</f>
        <v>0</v>
      </c>
      <c r="AL24" s="250">
        <f>IF($E24="","",'TSO500 Automated worksheet '!$G$105)</f>
        <v>0</v>
      </c>
      <c r="AM24" s="251">
        <f>IF($E24="","",'TSO500 Automated worksheet '!$D$106)</f>
        <v>0</v>
      </c>
      <c r="AN24" s="250">
        <f>IF($E24="","",'TSO500 Automated worksheet '!$G$106)</f>
        <v>0</v>
      </c>
      <c r="AO24" s="51" t="str">
        <f>IF(F24=DNA_Analyte,VLOOKUP(E24,'Samples Dilution + Norm'!$C$8:$M$103,8,FALSE),IF(F24=RNA_Analyte,"",""))</f>
        <v/>
      </c>
      <c r="AP24" s="51">
        <f ca="1">IF($E24="","",IF(F24=DNA_Analyte,VLOOKUP(E24,'Samples Dilution + Norm'!$C$8:$M$103,11,FALSE),IF(F24=RNA_Analyte,VLOOKUP('TSO500 Script'!C23,'Samples Dilution + Norm'!$S$8:$Z$103,8,FALSE))))</f>
        <v>11.9</v>
      </c>
      <c r="AQ24" s="51" t="e">
        <f ca="1">IF($E24="","",IF(F24=DNA_Analyte,VLOOKUP(E24,'Samples Dilution + Norm'!$C$8:$O$103,13,FALSE),IF(F24=RNA_Analyte,VLOOKUP('TSO500 Script'!C23,'Samples Dilution + Norm'!$S$8:$AA$103,10,FALSE))))</f>
        <v>#REF!</v>
      </c>
      <c r="AR24" s="51" t="str">
        <f t="shared" ca="1" si="0"/>
        <v>Pass</v>
      </c>
      <c r="AS24" s="51">
        <f>IF($E24="","",'TSO500 Automated worksheet '!$C$60)</f>
        <v>87.54</v>
      </c>
      <c r="AT24" s="51">
        <f>IF($E24="","",'TSO500 Automated worksheet '!$C$61)</f>
        <v>487.5</v>
      </c>
      <c r="AU24" s="51">
        <f>IF($E24="","",'TSO500 Automated worksheet '!$C$62)</f>
        <v>94.56</v>
      </c>
    </row>
    <row r="25" spans="1:47" x14ac:dyDescent="0.25">
      <c r="A25" t="str">
        <f>IF($E25="","",IF(F25=DNA_Analyte,'TSO500 Booking'!$C$3,IF(F25=RNA_Analyte,'TSO500 Booking'!$C$4,"")))</f>
        <v>2302737</v>
      </c>
      <c r="B25" s="52">
        <f>IF($E25="","",'TSO500 Booking'!$C$5)</f>
        <v>44974</v>
      </c>
      <c r="C25" t="str">
        <f>IF($E25="","",'TSO500 Booking'!$F$5)</f>
        <v>BA</v>
      </c>
      <c r="D25" t="str">
        <f>IF($E25="","",'TSO500 Booking'!E31)</f>
        <v>B2304031</v>
      </c>
      <c r="E25" t="str">
        <f>IF('TSO500 Booking'!J31="","",'TSO500 Booking'!J31)</f>
        <v>B2304031-005</v>
      </c>
      <c r="F25" t="str">
        <f>IF($E25="","",'TSO500 Booking'!H31)</f>
        <v>TSO500 RNA library prep</v>
      </c>
      <c r="G25" s="51">
        <f ca="1">IF($E25="","",VLOOKUP(E25,'TSO500 Script'!$C$2:$D$97,2,FALSE))</f>
        <v>0</v>
      </c>
      <c r="H25" s="51">
        <f>IF($E25="","",'TSO500 Automated worksheet '!$D$86)</f>
        <v>20671817</v>
      </c>
      <c r="I25" s="250">
        <f>IF($E25="","",'TSO500 Automated worksheet '!$G$86)</f>
        <v>0</v>
      </c>
      <c r="J25" s="250">
        <f>IF($E25="","",'TSO500 Automated worksheet '!$I$86)</f>
        <v>0</v>
      </c>
      <c r="K25" s="251">
        <f>IF($E25="","",'TSO500 Automated worksheet '!$D$88)</f>
        <v>20671819</v>
      </c>
      <c r="L25" s="250">
        <f>IF($E25="","",'TSO500 Automated worksheet '!$G$88)</f>
        <v>0</v>
      </c>
      <c r="M25" s="250">
        <f>IF($E25="","",'TSO500 Automated worksheet '!$I$88)</f>
        <v>0</v>
      </c>
      <c r="N25" s="251">
        <f>IF($E25="","",'TSO500 Automated worksheet '!$D$90)</f>
        <v>20678875</v>
      </c>
      <c r="O25" s="250">
        <f>IF($E25="","",'TSO500 Automated worksheet '!$G$90)</f>
        <v>0</v>
      </c>
      <c r="P25" s="250">
        <f>IF($E25="","",'TSO500 Automated worksheet '!$I$90)</f>
        <v>0</v>
      </c>
      <c r="Q25" s="251">
        <f>IF($E25="","",'TSO500 Automated worksheet '!$D$92)</f>
        <v>20702106</v>
      </c>
      <c r="R25" s="250">
        <f>IF($E25="","",'TSO500 Automated worksheet '!$G$92)</f>
        <v>0</v>
      </c>
      <c r="S25" s="250">
        <f>IF($E25="","",'TSO500 Automated worksheet '!$I$92)</f>
        <v>0</v>
      </c>
      <c r="T25" s="251">
        <f>IF($E25="","",'TSO500 Automated worksheet '!$D$94)</f>
        <v>20683012</v>
      </c>
      <c r="U25" s="250">
        <f>IF($E25="","",'TSO500 Automated worksheet '!$G$94)</f>
        <v>0</v>
      </c>
      <c r="V25" s="250">
        <f>IF($E25="","",'TSO500 Automated worksheet '!$I$94)</f>
        <v>0</v>
      </c>
      <c r="W25" s="251">
        <f>IF($E25="","",'TSO500 Automated worksheet '!$D$96)</f>
        <v>20671826</v>
      </c>
      <c r="X25" s="250">
        <f>IF($E25="","",'TSO500 Automated worksheet '!$G$96)</f>
        <v>0</v>
      </c>
      <c r="Y25" s="250">
        <f>IF($E25="","",'TSO500 Automated worksheet '!$I$96)</f>
        <v>0</v>
      </c>
      <c r="Z25" s="251">
        <f>IF($E25="","",'TSO500 Automated worksheet '!$D$98)</f>
        <v>20645251</v>
      </c>
      <c r="AA25" s="250">
        <f>IF($E25="","",'TSO500 Automated worksheet '!$G$98)</f>
        <v>0</v>
      </c>
      <c r="AB25" s="250">
        <f>IF($E25="","",'TSO500 Automated worksheet '!$I$98)</f>
        <v>0</v>
      </c>
      <c r="AC25" s="251">
        <f>IF($E25="","",'TSO500 Automated worksheet '!$D$100)</f>
        <v>20678876</v>
      </c>
      <c r="AD25" s="250">
        <f>IF($E25="","",'TSO500 Automated worksheet '!$G$100)</f>
        <v>0</v>
      </c>
      <c r="AE25" s="250">
        <f>IF($E25="","",'TSO500 Automated worksheet '!$I$100)</f>
        <v>0</v>
      </c>
      <c r="AF25" s="251">
        <f>IF($E25="","",'TSO500 Automated worksheet '!$D$102)</f>
        <v>20684</v>
      </c>
      <c r="AG25" s="250">
        <f>IF($E25="","",'TSO500 Automated worksheet '!$G$102)</f>
        <v>0</v>
      </c>
      <c r="AH25" s="250">
        <f>IF($E25="","",'TSO500 Automated worksheet '!$I$102)</f>
        <v>0</v>
      </c>
      <c r="AI25" s="251">
        <f>IF($E25="","",'TSO500 Automated worksheet '!$D$104)</f>
        <v>0</v>
      </c>
      <c r="AJ25" s="250">
        <f>IF($E25="","",'TSO500 Automated worksheet '!$G$104)</f>
        <v>0</v>
      </c>
      <c r="AK25" s="251">
        <f>IF($E25="","",'TSO500 Automated worksheet '!$D$105)</f>
        <v>0</v>
      </c>
      <c r="AL25" s="250">
        <f>IF($E25="","",'TSO500 Automated worksheet '!$G$105)</f>
        <v>0</v>
      </c>
      <c r="AM25" s="251">
        <f>IF($E25="","",'TSO500 Automated worksheet '!$D$106)</f>
        <v>0</v>
      </c>
      <c r="AN25" s="250">
        <f>IF($E25="","",'TSO500 Automated worksheet '!$G$106)</f>
        <v>0</v>
      </c>
      <c r="AO25" s="51" t="str">
        <f>IF(F25=DNA_Analyte,VLOOKUP(E25,'Samples Dilution + Norm'!$C$8:$M$103,8,FALSE),IF(F25=RNA_Analyte,"",""))</f>
        <v/>
      </c>
      <c r="AP25" s="51">
        <f ca="1">IF($E25="","",IF(F25=DNA_Analyte,VLOOKUP(E25,'Samples Dilution + Norm'!$C$8:$M$103,11,FALSE),IF(F25=RNA_Analyte,VLOOKUP('TSO500 Script'!C24,'Samples Dilution + Norm'!$S$8:$Z$103,8,FALSE))))</f>
        <v>5.0599999999999996</v>
      </c>
      <c r="AQ25" s="51" t="e">
        <f ca="1">IF($E25="","",IF(F25=DNA_Analyte,VLOOKUP(E25,'Samples Dilution + Norm'!$C$8:$O$103,13,FALSE),IF(F25=RNA_Analyte,VLOOKUP('TSO500 Script'!C24,'Samples Dilution + Norm'!$S$8:$AA$103,10,FALSE))))</f>
        <v>#REF!</v>
      </c>
      <c r="AR25" s="51" t="str">
        <f t="shared" ca="1" si="0"/>
        <v>Pass</v>
      </c>
      <c r="AS25" s="51">
        <f>IF($E25="","",'TSO500 Automated worksheet '!$C$60)</f>
        <v>87.54</v>
      </c>
      <c r="AT25" s="51">
        <f>IF($E25="","",'TSO500 Automated worksheet '!$C$61)</f>
        <v>487.5</v>
      </c>
      <c r="AU25" s="51">
        <f>IF($E25="","",'TSO500 Automated worksheet '!$C$62)</f>
        <v>94.56</v>
      </c>
    </row>
    <row r="26" spans="1:47" x14ac:dyDescent="0.25">
      <c r="A26" t="str">
        <f>IF($E26="","",IF(F26=DNA_Analyte,'TSO500 Booking'!$C$3,IF(F26=RNA_Analyte,'TSO500 Booking'!$C$4,"")))</f>
        <v>2302737</v>
      </c>
      <c r="B26" s="52">
        <f>IF($E26="","",'TSO500 Booking'!$C$5)</f>
        <v>44974</v>
      </c>
      <c r="C26" t="str">
        <f>IF($E26="","",'TSO500 Booking'!$F$5)</f>
        <v>BA</v>
      </c>
      <c r="D26" t="str">
        <f>IF($E26="","",'TSO500 Booking'!E32)</f>
        <v>B2304065</v>
      </c>
      <c r="E26" t="str">
        <f>IF('TSO500 Booking'!J32="","",'TSO500 Booking'!J32)</f>
        <v>B2304065-002</v>
      </c>
      <c r="F26" t="str">
        <f>IF($E26="","",'TSO500 Booking'!H32)</f>
        <v>TSO500 RNA library prep</v>
      </c>
      <c r="G26" s="51">
        <f ca="1">IF($E26="","",VLOOKUP(E26,'TSO500 Script'!$C$2:$D$97,2,FALSE))</f>
        <v>0</v>
      </c>
      <c r="H26" s="51">
        <f>IF($E26="","",'TSO500 Automated worksheet '!$D$86)</f>
        <v>20671817</v>
      </c>
      <c r="I26" s="250">
        <f>IF($E26="","",'TSO500 Automated worksheet '!$G$86)</f>
        <v>0</v>
      </c>
      <c r="J26" s="250">
        <f>IF($E26="","",'TSO500 Automated worksheet '!$I$86)</f>
        <v>0</v>
      </c>
      <c r="K26" s="251">
        <f>IF($E26="","",'TSO500 Automated worksheet '!$D$88)</f>
        <v>20671819</v>
      </c>
      <c r="L26" s="250">
        <f>IF($E26="","",'TSO500 Automated worksheet '!$G$88)</f>
        <v>0</v>
      </c>
      <c r="M26" s="250">
        <f>IF($E26="","",'TSO500 Automated worksheet '!$I$88)</f>
        <v>0</v>
      </c>
      <c r="N26" s="251">
        <f>IF($E26="","",'TSO500 Automated worksheet '!$D$90)</f>
        <v>20678875</v>
      </c>
      <c r="O26" s="250">
        <f>IF($E26="","",'TSO500 Automated worksheet '!$G$90)</f>
        <v>0</v>
      </c>
      <c r="P26" s="250">
        <f>IF($E26="","",'TSO500 Automated worksheet '!$I$90)</f>
        <v>0</v>
      </c>
      <c r="Q26" s="251">
        <f>IF($E26="","",'TSO500 Automated worksheet '!$D$92)</f>
        <v>20702106</v>
      </c>
      <c r="R26" s="250">
        <f>IF($E26="","",'TSO500 Automated worksheet '!$G$92)</f>
        <v>0</v>
      </c>
      <c r="S26" s="250">
        <f>IF($E26="","",'TSO500 Automated worksheet '!$I$92)</f>
        <v>0</v>
      </c>
      <c r="T26" s="251">
        <f>IF($E26="","",'TSO500 Automated worksheet '!$D$94)</f>
        <v>20683012</v>
      </c>
      <c r="U26" s="250">
        <f>IF($E26="","",'TSO500 Automated worksheet '!$G$94)</f>
        <v>0</v>
      </c>
      <c r="V26" s="250">
        <f>IF($E26="","",'TSO500 Automated worksheet '!$I$94)</f>
        <v>0</v>
      </c>
      <c r="W26" s="251">
        <f>IF($E26="","",'TSO500 Automated worksheet '!$D$96)</f>
        <v>20671826</v>
      </c>
      <c r="X26" s="250">
        <f>IF($E26="","",'TSO500 Automated worksheet '!$G$96)</f>
        <v>0</v>
      </c>
      <c r="Y26" s="250">
        <f>IF($E26="","",'TSO500 Automated worksheet '!$I$96)</f>
        <v>0</v>
      </c>
      <c r="Z26" s="251">
        <f>IF($E26="","",'TSO500 Automated worksheet '!$D$98)</f>
        <v>20645251</v>
      </c>
      <c r="AA26" s="250">
        <f>IF($E26="","",'TSO500 Automated worksheet '!$G$98)</f>
        <v>0</v>
      </c>
      <c r="AB26" s="250">
        <f>IF($E26="","",'TSO500 Automated worksheet '!$I$98)</f>
        <v>0</v>
      </c>
      <c r="AC26" s="251">
        <f>IF($E26="","",'TSO500 Automated worksheet '!$D$100)</f>
        <v>20678876</v>
      </c>
      <c r="AD26" s="250">
        <f>IF($E26="","",'TSO500 Automated worksheet '!$G$100)</f>
        <v>0</v>
      </c>
      <c r="AE26" s="250">
        <f>IF($E26="","",'TSO500 Automated worksheet '!$I$100)</f>
        <v>0</v>
      </c>
      <c r="AF26" s="251">
        <f>IF($E26="","",'TSO500 Automated worksheet '!$D$102)</f>
        <v>20684</v>
      </c>
      <c r="AG26" s="250">
        <f>IF($E26="","",'TSO500 Automated worksheet '!$G$102)</f>
        <v>0</v>
      </c>
      <c r="AH26" s="250">
        <f>IF($E26="","",'TSO500 Automated worksheet '!$I$102)</f>
        <v>0</v>
      </c>
      <c r="AI26" s="251">
        <f>IF($E26="","",'TSO500 Automated worksheet '!$D$104)</f>
        <v>0</v>
      </c>
      <c r="AJ26" s="250">
        <f>IF($E26="","",'TSO500 Automated worksheet '!$G$104)</f>
        <v>0</v>
      </c>
      <c r="AK26" s="251">
        <f>IF($E26="","",'TSO500 Automated worksheet '!$D$105)</f>
        <v>0</v>
      </c>
      <c r="AL26" s="250">
        <f>IF($E26="","",'TSO500 Automated worksheet '!$G$105)</f>
        <v>0</v>
      </c>
      <c r="AM26" s="251">
        <f>IF($E26="","",'TSO500 Automated worksheet '!$D$106)</f>
        <v>0</v>
      </c>
      <c r="AN26" s="250">
        <f>IF($E26="","",'TSO500 Automated worksheet '!$G$106)</f>
        <v>0</v>
      </c>
      <c r="AO26" s="51" t="str">
        <f>IF(F26=DNA_Analyte,VLOOKUP(E26,'Samples Dilution + Norm'!$C$8:$M$103,8,FALSE),IF(F26=RNA_Analyte,"",""))</f>
        <v/>
      </c>
      <c r="AP26" s="51">
        <f ca="1">IF($E26="","",IF(F26=DNA_Analyte,VLOOKUP(E26,'Samples Dilution + Norm'!$C$8:$M$103,11,FALSE),IF(F26=RNA_Analyte,VLOOKUP('TSO500 Script'!C25,'Samples Dilution + Norm'!$S$8:$Z$103,8,FALSE))))</f>
        <v>6.02</v>
      </c>
      <c r="AQ26" s="51" t="e">
        <f ca="1">IF($E26="","",IF(F26=DNA_Analyte,VLOOKUP(E26,'Samples Dilution + Norm'!$C$8:$O$103,13,FALSE),IF(F26=RNA_Analyte,VLOOKUP('TSO500 Script'!C25,'Samples Dilution + Norm'!$S$8:$AA$103,10,FALSE))))</f>
        <v>#REF!</v>
      </c>
      <c r="AR26" s="51" t="str">
        <f t="shared" ca="1" si="0"/>
        <v>Pass</v>
      </c>
      <c r="AS26" s="51">
        <f>IF($E26="","",'TSO500 Automated worksheet '!$C$60)</f>
        <v>87.54</v>
      </c>
      <c r="AT26" s="51">
        <f>IF($E26="","",'TSO500 Automated worksheet '!$C$61)</f>
        <v>487.5</v>
      </c>
      <c r="AU26" s="51">
        <f>IF($E26="","",'TSO500 Automated worksheet '!$C$62)</f>
        <v>94.56</v>
      </c>
    </row>
    <row r="27" spans="1:47" x14ac:dyDescent="0.25">
      <c r="A27" t="str">
        <f>IF($E27="","",IF(F27=DNA_Analyte,'TSO500 Booking'!$C$3,IF(F27=RNA_Analyte,'TSO500 Booking'!$C$4,"")))</f>
        <v>2302737</v>
      </c>
      <c r="B27" s="52">
        <f>IF($E27="","",'TSO500 Booking'!$C$5)</f>
        <v>44974</v>
      </c>
      <c r="C27" t="str">
        <f>IF($E27="","",'TSO500 Booking'!$F$5)</f>
        <v>BA</v>
      </c>
      <c r="D27" t="str">
        <f>IF($E27="","",'TSO500 Booking'!E33)</f>
        <v>B2304073</v>
      </c>
      <c r="E27" t="str">
        <f>IF('TSO500 Booking'!J33="","",'TSO500 Booking'!J33)</f>
        <v>B2304073-002</v>
      </c>
      <c r="F27" t="str">
        <f>IF($E27="","",'TSO500 Booking'!H33)</f>
        <v>TSO500 RNA library prep</v>
      </c>
      <c r="G27" s="51">
        <f ca="1">IF($E27="","",VLOOKUP(E27,'TSO500 Script'!$C$2:$D$97,2,FALSE))</f>
        <v>74.400000000000006</v>
      </c>
      <c r="H27" s="51">
        <f>IF($E27="","",'TSO500 Automated worksheet '!$D$86)</f>
        <v>20671817</v>
      </c>
      <c r="I27" s="250">
        <f>IF($E27="","",'TSO500 Automated worksheet '!$G$86)</f>
        <v>0</v>
      </c>
      <c r="J27" s="250">
        <f>IF($E27="","",'TSO500 Automated worksheet '!$I$86)</f>
        <v>0</v>
      </c>
      <c r="K27" s="251">
        <f>IF($E27="","",'TSO500 Automated worksheet '!$D$88)</f>
        <v>20671819</v>
      </c>
      <c r="L27" s="250">
        <f>IF($E27="","",'TSO500 Automated worksheet '!$G$88)</f>
        <v>0</v>
      </c>
      <c r="M27" s="250">
        <f>IF($E27="","",'TSO500 Automated worksheet '!$I$88)</f>
        <v>0</v>
      </c>
      <c r="N27" s="251">
        <f>IF($E27="","",'TSO500 Automated worksheet '!$D$90)</f>
        <v>20678875</v>
      </c>
      <c r="O27" s="250">
        <f>IF($E27="","",'TSO500 Automated worksheet '!$G$90)</f>
        <v>0</v>
      </c>
      <c r="P27" s="250">
        <f>IF($E27="","",'TSO500 Automated worksheet '!$I$90)</f>
        <v>0</v>
      </c>
      <c r="Q27" s="251">
        <f>IF($E27="","",'TSO500 Automated worksheet '!$D$92)</f>
        <v>20702106</v>
      </c>
      <c r="R27" s="250">
        <f>IF($E27="","",'TSO500 Automated worksheet '!$G$92)</f>
        <v>0</v>
      </c>
      <c r="S27" s="250">
        <f>IF($E27="","",'TSO500 Automated worksheet '!$I$92)</f>
        <v>0</v>
      </c>
      <c r="T27" s="251">
        <f>IF($E27="","",'TSO500 Automated worksheet '!$D$94)</f>
        <v>20683012</v>
      </c>
      <c r="U27" s="250">
        <f>IF($E27="","",'TSO500 Automated worksheet '!$G$94)</f>
        <v>0</v>
      </c>
      <c r="V27" s="250">
        <f>IF($E27="","",'TSO500 Automated worksheet '!$I$94)</f>
        <v>0</v>
      </c>
      <c r="W27" s="251">
        <f>IF($E27="","",'TSO500 Automated worksheet '!$D$96)</f>
        <v>20671826</v>
      </c>
      <c r="X27" s="250">
        <f>IF($E27="","",'TSO500 Automated worksheet '!$G$96)</f>
        <v>0</v>
      </c>
      <c r="Y27" s="250">
        <f>IF($E27="","",'TSO500 Automated worksheet '!$I$96)</f>
        <v>0</v>
      </c>
      <c r="Z27" s="251">
        <f>IF($E27="","",'TSO500 Automated worksheet '!$D$98)</f>
        <v>20645251</v>
      </c>
      <c r="AA27" s="250">
        <f>IF($E27="","",'TSO500 Automated worksheet '!$G$98)</f>
        <v>0</v>
      </c>
      <c r="AB27" s="250">
        <f>IF($E27="","",'TSO500 Automated worksheet '!$I$98)</f>
        <v>0</v>
      </c>
      <c r="AC27" s="251">
        <f>IF($E27="","",'TSO500 Automated worksheet '!$D$100)</f>
        <v>20678876</v>
      </c>
      <c r="AD27" s="250">
        <f>IF($E27="","",'TSO500 Automated worksheet '!$G$100)</f>
        <v>0</v>
      </c>
      <c r="AE27" s="250">
        <f>IF($E27="","",'TSO500 Automated worksheet '!$I$100)</f>
        <v>0</v>
      </c>
      <c r="AF27" s="251">
        <f>IF($E27="","",'TSO500 Automated worksheet '!$D$102)</f>
        <v>20684</v>
      </c>
      <c r="AG27" s="250">
        <f>IF($E27="","",'TSO500 Automated worksheet '!$G$102)</f>
        <v>0</v>
      </c>
      <c r="AH27" s="250">
        <f>IF($E27="","",'TSO500 Automated worksheet '!$I$102)</f>
        <v>0</v>
      </c>
      <c r="AI27" s="251">
        <f>IF($E27="","",'TSO500 Automated worksheet '!$D$104)</f>
        <v>0</v>
      </c>
      <c r="AJ27" s="250">
        <f>IF($E27="","",'TSO500 Automated worksheet '!$G$104)</f>
        <v>0</v>
      </c>
      <c r="AK27" s="251">
        <f>IF($E27="","",'TSO500 Automated worksheet '!$D$105)</f>
        <v>0</v>
      </c>
      <c r="AL27" s="250">
        <f>IF($E27="","",'TSO500 Automated worksheet '!$G$105)</f>
        <v>0</v>
      </c>
      <c r="AM27" s="251">
        <f>IF($E27="","",'TSO500 Automated worksheet '!$D$106)</f>
        <v>0</v>
      </c>
      <c r="AN27" s="250">
        <f>IF($E27="","",'TSO500 Automated worksheet '!$G$106)</f>
        <v>0</v>
      </c>
      <c r="AO27" s="51" t="str">
        <f>IF(F27=DNA_Analyte,VLOOKUP(E27,'Samples Dilution + Norm'!$C$8:$M$103,8,FALSE),IF(F27=RNA_Analyte,"",""))</f>
        <v/>
      </c>
      <c r="AP27" s="51">
        <f ca="1">IF($E27="","",IF(F27=DNA_Analyte,VLOOKUP(E27,'Samples Dilution + Norm'!$C$8:$M$103,11,FALSE),IF(F27=RNA_Analyte,VLOOKUP('TSO500 Script'!C26,'Samples Dilution + Norm'!$S$8:$Z$103,8,FALSE))))</f>
        <v>7.26</v>
      </c>
      <c r="AQ27" s="51" t="e">
        <f ca="1">IF($E27="","",IF(F27=DNA_Analyte,VLOOKUP(E27,'Samples Dilution + Norm'!$C$8:$O$103,13,FALSE),IF(F27=RNA_Analyte,VLOOKUP('TSO500 Script'!C26,'Samples Dilution + Norm'!$S$8:$AA$103,10,FALSE))))</f>
        <v>#REF!</v>
      </c>
      <c r="AR27" s="51" t="str">
        <f t="shared" ca="1" si="0"/>
        <v>Pass</v>
      </c>
      <c r="AS27" s="51">
        <f>IF($E27="","",'TSO500 Automated worksheet '!$C$60)</f>
        <v>87.54</v>
      </c>
      <c r="AT27" s="51">
        <f>IF($E27="","",'TSO500 Automated worksheet '!$C$61)</f>
        <v>487.5</v>
      </c>
      <c r="AU27" s="51">
        <f>IF($E27="","",'TSO500 Automated worksheet '!$C$62)</f>
        <v>94.56</v>
      </c>
    </row>
    <row r="28" spans="1:47" x14ac:dyDescent="0.25">
      <c r="A28" t="str">
        <f>IF($E28="","",IF(F28=DNA_Analyte,'TSO500 Booking'!$C$3,IF(F28=RNA_Analyte,'TSO500 Booking'!$C$4,"")))</f>
        <v>2302737</v>
      </c>
      <c r="B28" s="52">
        <f>IF($E28="","",'TSO500 Booking'!$C$5)</f>
        <v>44974</v>
      </c>
      <c r="C28" t="str">
        <f>IF($E28="","",'TSO500 Booking'!$F$5)</f>
        <v>BA</v>
      </c>
      <c r="D28" t="str">
        <f>IF($E28="","",'TSO500 Booking'!E34)</f>
        <v>B2304127</v>
      </c>
      <c r="E28" t="str">
        <f>IF('TSO500 Booking'!J34="","",'TSO500 Booking'!J34)</f>
        <v>B2304127-003</v>
      </c>
      <c r="F28" t="str">
        <f>IF($E28="","",'TSO500 Booking'!H34)</f>
        <v>TSO500 RNA library prep</v>
      </c>
      <c r="G28" s="51">
        <f ca="1">IF($E28="","",VLOOKUP(E28,'TSO500 Script'!$C$2:$D$97,2,FALSE))</f>
        <v>39</v>
      </c>
      <c r="H28" s="51">
        <f>IF($E28="","",'TSO500 Automated worksheet '!$D$86)</f>
        <v>20671817</v>
      </c>
      <c r="I28" s="250">
        <f>IF($E28="","",'TSO500 Automated worksheet '!$G$86)</f>
        <v>0</v>
      </c>
      <c r="J28" s="250">
        <f>IF($E28="","",'TSO500 Automated worksheet '!$I$86)</f>
        <v>0</v>
      </c>
      <c r="K28" s="251">
        <f>IF($E28="","",'TSO500 Automated worksheet '!$D$88)</f>
        <v>20671819</v>
      </c>
      <c r="L28" s="250">
        <f>IF($E28="","",'TSO500 Automated worksheet '!$G$88)</f>
        <v>0</v>
      </c>
      <c r="M28" s="250">
        <f>IF($E28="","",'TSO500 Automated worksheet '!$I$88)</f>
        <v>0</v>
      </c>
      <c r="N28" s="251">
        <f>IF($E28="","",'TSO500 Automated worksheet '!$D$90)</f>
        <v>20678875</v>
      </c>
      <c r="O28" s="250">
        <f>IF($E28="","",'TSO500 Automated worksheet '!$G$90)</f>
        <v>0</v>
      </c>
      <c r="P28" s="250">
        <f>IF($E28="","",'TSO500 Automated worksheet '!$I$90)</f>
        <v>0</v>
      </c>
      <c r="Q28" s="251">
        <f>IF($E28="","",'TSO500 Automated worksheet '!$D$92)</f>
        <v>20702106</v>
      </c>
      <c r="R28" s="250">
        <f>IF($E28="","",'TSO500 Automated worksheet '!$G$92)</f>
        <v>0</v>
      </c>
      <c r="S28" s="250">
        <f>IF($E28="","",'TSO500 Automated worksheet '!$I$92)</f>
        <v>0</v>
      </c>
      <c r="T28" s="251">
        <f>IF($E28="","",'TSO500 Automated worksheet '!$D$94)</f>
        <v>20683012</v>
      </c>
      <c r="U28" s="250">
        <f>IF($E28="","",'TSO500 Automated worksheet '!$G$94)</f>
        <v>0</v>
      </c>
      <c r="V28" s="250">
        <f>IF($E28="","",'TSO500 Automated worksheet '!$I$94)</f>
        <v>0</v>
      </c>
      <c r="W28" s="251">
        <f>IF($E28="","",'TSO500 Automated worksheet '!$D$96)</f>
        <v>20671826</v>
      </c>
      <c r="X28" s="250">
        <f>IF($E28="","",'TSO500 Automated worksheet '!$G$96)</f>
        <v>0</v>
      </c>
      <c r="Y28" s="250">
        <f>IF($E28="","",'TSO500 Automated worksheet '!$I$96)</f>
        <v>0</v>
      </c>
      <c r="Z28" s="251">
        <f>IF($E28="","",'TSO500 Automated worksheet '!$D$98)</f>
        <v>20645251</v>
      </c>
      <c r="AA28" s="250">
        <f>IF($E28="","",'TSO500 Automated worksheet '!$G$98)</f>
        <v>0</v>
      </c>
      <c r="AB28" s="250">
        <f>IF($E28="","",'TSO500 Automated worksheet '!$I$98)</f>
        <v>0</v>
      </c>
      <c r="AC28" s="251">
        <f>IF($E28="","",'TSO500 Automated worksheet '!$D$100)</f>
        <v>20678876</v>
      </c>
      <c r="AD28" s="250">
        <f>IF($E28="","",'TSO500 Automated worksheet '!$G$100)</f>
        <v>0</v>
      </c>
      <c r="AE28" s="250">
        <f>IF($E28="","",'TSO500 Automated worksheet '!$I$100)</f>
        <v>0</v>
      </c>
      <c r="AF28" s="251">
        <f>IF($E28="","",'TSO500 Automated worksheet '!$D$102)</f>
        <v>20684</v>
      </c>
      <c r="AG28" s="250">
        <f>IF($E28="","",'TSO500 Automated worksheet '!$G$102)</f>
        <v>0</v>
      </c>
      <c r="AH28" s="250">
        <f>IF($E28="","",'TSO500 Automated worksheet '!$I$102)</f>
        <v>0</v>
      </c>
      <c r="AI28" s="251">
        <f>IF($E28="","",'TSO500 Automated worksheet '!$D$104)</f>
        <v>0</v>
      </c>
      <c r="AJ28" s="250">
        <f>IF($E28="","",'TSO500 Automated worksheet '!$G$104)</f>
        <v>0</v>
      </c>
      <c r="AK28" s="251">
        <f>IF($E28="","",'TSO500 Automated worksheet '!$D$105)</f>
        <v>0</v>
      </c>
      <c r="AL28" s="250">
        <f>IF($E28="","",'TSO500 Automated worksheet '!$G$105)</f>
        <v>0</v>
      </c>
      <c r="AM28" s="251">
        <f>IF($E28="","",'TSO500 Automated worksheet '!$D$106)</f>
        <v>0</v>
      </c>
      <c r="AN28" s="250">
        <f>IF($E28="","",'TSO500 Automated worksheet '!$G$106)</f>
        <v>0</v>
      </c>
      <c r="AO28" s="51" t="str">
        <f>IF(F28=DNA_Analyte,VLOOKUP(E28,'Samples Dilution + Norm'!$C$8:$M$103,8,FALSE),IF(F28=RNA_Analyte,"",""))</f>
        <v/>
      </c>
      <c r="AP28" s="51">
        <f ca="1">IF($E28="","",IF(F28=DNA_Analyte,VLOOKUP(E28,'Samples Dilution + Norm'!$C$8:$M$103,11,FALSE),IF(F28=RNA_Analyte,VLOOKUP('TSO500 Script'!C27,'Samples Dilution + Norm'!$S$8:$Z$103,8,FALSE))))</f>
        <v>15.1</v>
      </c>
      <c r="AQ28" s="51" t="e">
        <f ca="1">IF($E28="","",IF(F28=DNA_Analyte,VLOOKUP(E28,'Samples Dilution + Norm'!$C$8:$O$103,13,FALSE),IF(F28=RNA_Analyte,VLOOKUP('TSO500 Script'!C27,'Samples Dilution + Norm'!$S$8:$AA$103,10,FALSE))))</f>
        <v>#REF!</v>
      </c>
      <c r="AR28" s="51" t="str">
        <f t="shared" ca="1" si="0"/>
        <v>Pass</v>
      </c>
      <c r="AS28" s="51">
        <f>IF($E28="","",'TSO500 Automated worksheet '!$C$60)</f>
        <v>87.54</v>
      </c>
      <c r="AT28" s="51">
        <f>IF($E28="","",'TSO500 Automated worksheet '!$C$61)</f>
        <v>487.5</v>
      </c>
      <c r="AU28" s="51">
        <f>IF($E28="","",'TSO500 Automated worksheet '!$C$62)</f>
        <v>94.56</v>
      </c>
    </row>
    <row r="29" spans="1:47" x14ac:dyDescent="0.25">
      <c r="A29" t="str">
        <f>IF($E29="","",IF(F29=DNA_Analyte,'TSO500 Booking'!$C$3,IF(F29=RNA_Analyte,'TSO500 Booking'!$C$4,"")))</f>
        <v>2302737</v>
      </c>
      <c r="B29" s="52">
        <f>IF($E29="","",'TSO500 Booking'!$C$5)</f>
        <v>44974</v>
      </c>
      <c r="C29" t="str">
        <f>IF($E29="","",'TSO500 Booking'!$F$5)</f>
        <v>BA</v>
      </c>
      <c r="D29" t="str">
        <f>IF($E29="","",'TSO500 Booking'!E35)</f>
        <v>B2304136</v>
      </c>
      <c r="E29" t="str">
        <f>IF('TSO500 Booking'!J35="","",'TSO500 Booking'!J35)</f>
        <v>B2304136-002</v>
      </c>
      <c r="F29" t="str">
        <f>IF($E29="","",'TSO500 Booking'!H35)</f>
        <v>TSO500 RNA library prep</v>
      </c>
      <c r="G29" s="51">
        <f ca="1">IF($E29="","",VLOOKUP(E29,'TSO500 Script'!$C$2:$D$97,2,FALSE))</f>
        <v>26.2</v>
      </c>
      <c r="H29" s="51">
        <f>IF($E29="","",'TSO500 Automated worksheet '!$D$86)</f>
        <v>20671817</v>
      </c>
      <c r="I29" s="250">
        <f>IF($E29="","",'TSO500 Automated worksheet '!$G$86)</f>
        <v>0</v>
      </c>
      <c r="J29" s="250">
        <f>IF($E29="","",'TSO500 Automated worksheet '!$I$86)</f>
        <v>0</v>
      </c>
      <c r="K29" s="251">
        <f>IF($E29="","",'TSO500 Automated worksheet '!$D$88)</f>
        <v>20671819</v>
      </c>
      <c r="L29" s="250">
        <f>IF($E29="","",'TSO500 Automated worksheet '!$G$88)</f>
        <v>0</v>
      </c>
      <c r="M29" s="250">
        <f>IF($E29="","",'TSO500 Automated worksheet '!$I$88)</f>
        <v>0</v>
      </c>
      <c r="N29" s="251">
        <f>IF($E29="","",'TSO500 Automated worksheet '!$D$90)</f>
        <v>20678875</v>
      </c>
      <c r="O29" s="250">
        <f>IF($E29="","",'TSO500 Automated worksheet '!$G$90)</f>
        <v>0</v>
      </c>
      <c r="P29" s="250">
        <f>IF($E29="","",'TSO500 Automated worksheet '!$I$90)</f>
        <v>0</v>
      </c>
      <c r="Q29" s="251">
        <f>IF($E29="","",'TSO500 Automated worksheet '!$D$92)</f>
        <v>20702106</v>
      </c>
      <c r="R29" s="250">
        <f>IF($E29="","",'TSO500 Automated worksheet '!$G$92)</f>
        <v>0</v>
      </c>
      <c r="S29" s="250">
        <f>IF($E29="","",'TSO500 Automated worksheet '!$I$92)</f>
        <v>0</v>
      </c>
      <c r="T29" s="251">
        <f>IF($E29="","",'TSO500 Automated worksheet '!$D$94)</f>
        <v>20683012</v>
      </c>
      <c r="U29" s="250">
        <f>IF($E29="","",'TSO500 Automated worksheet '!$G$94)</f>
        <v>0</v>
      </c>
      <c r="V29" s="250">
        <f>IF($E29="","",'TSO500 Automated worksheet '!$I$94)</f>
        <v>0</v>
      </c>
      <c r="W29" s="251">
        <f>IF($E29="","",'TSO500 Automated worksheet '!$D$96)</f>
        <v>20671826</v>
      </c>
      <c r="X29" s="250">
        <f>IF($E29="","",'TSO500 Automated worksheet '!$G$96)</f>
        <v>0</v>
      </c>
      <c r="Y29" s="250">
        <f>IF($E29="","",'TSO500 Automated worksheet '!$I$96)</f>
        <v>0</v>
      </c>
      <c r="Z29" s="251">
        <f>IF($E29="","",'TSO500 Automated worksheet '!$D$98)</f>
        <v>20645251</v>
      </c>
      <c r="AA29" s="250">
        <f>IF($E29="","",'TSO500 Automated worksheet '!$G$98)</f>
        <v>0</v>
      </c>
      <c r="AB29" s="250">
        <f>IF($E29="","",'TSO500 Automated worksheet '!$I$98)</f>
        <v>0</v>
      </c>
      <c r="AC29" s="251">
        <f>IF($E29="","",'TSO500 Automated worksheet '!$D$100)</f>
        <v>20678876</v>
      </c>
      <c r="AD29" s="250">
        <f>IF($E29="","",'TSO500 Automated worksheet '!$G$100)</f>
        <v>0</v>
      </c>
      <c r="AE29" s="250">
        <f>IF($E29="","",'TSO500 Automated worksheet '!$I$100)</f>
        <v>0</v>
      </c>
      <c r="AF29" s="251">
        <f>IF($E29="","",'TSO500 Automated worksheet '!$D$102)</f>
        <v>20684</v>
      </c>
      <c r="AG29" s="250">
        <f>IF($E29="","",'TSO500 Automated worksheet '!$G$102)</f>
        <v>0</v>
      </c>
      <c r="AH29" s="250">
        <f>IF($E29="","",'TSO500 Automated worksheet '!$I$102)</f>
        <v>0</v>
      </c>
      <c r="AI29" s="251">
        <f>IF($E29="","",'TSO500 Automated worksheet '!$D$104)</f>
        <v>0</v>
      </c>
      <c r="AJ29" s="250">
        <f>IF($E29="","",'TSO500 Automated worksheet '!$G$104)</f>
        <v>0</v>
      </c>
      <c r="AK29" s="251">
        <f>IF($E29="","",'TSO500 Automated worksheet '!$D$105)</f>
        <v>0</v>
      </c>
      <c r="AL29" s="250">
        <f>IF($E29="","",'TSO500 Automated worksheet '!$G$105)</f>
        <v>0</v>
      </c>
      <c r="AM29" s="251">
        <f>IF($E29="","",'TSO500 Automated worksheet '!$D$106)</f>
        <v>0</v>
      </c>
      <c r="AN29" s="250">
        <f>IF($E29="","",'TSO500 Automated worksheet '!$G$106)</f>
        <v>0</v>
      </c>
      <c r="AO29" s="51" t="str">
        <f>IF(F29=DNA_Analyte,VLOOKUP(E29,'Samples Dilution + Norm'!$C$8:$M$103,8,FALSE),IF(F29=RNA_Analyte,"",""))</f>
        <v/>
      </c>
      <c r="AP29" s="51">
        <f ca="1">IF($E29="","",IF(F29=DNA_Analyte,VLOOKUP(E29,'Samples Dilution + Norm'!$C$8:$M$103,11,FALSE),IF(F29=RNA_Analyte,VLOOKUP('TSO500 Script'!C28,'Samples Dilution + Norm'!$S$8:$Z$103,8,FALSE))))</f>
        <v>17.8</v>
      </c>
      <c r="AQ29" s="51" t="e">
        <f ca="1">IF($E29="","",IF(F29=DNA_Analyte,VLOOKUP(E29,'Samples Dilution + Norm'!$C$8:$O$103,13,FALSE),IF(F29=RNA_Analyte,VLOOKUP('TSO500 Script'!C28,'Samples Dilution + Norm'!$S$8:$AA$103,10,FALSE))))</f>
        <v>#REF!</v>
      </c>
      <c r="AR29" s="51" t="str">
        <f t="shared" ca="1" si="0"/>
        <v>Pass</v>
      </c>
      <c r="AS29" s="51">
        <f>IF($E29="","",'TSO500 Automated worksheet '!$C$60)</f>
        <v>87.54</v>
      </c>
      <c r="AT29" s="51">
        <f>IF($E29="","",'TSO500 Automated worksheet '!$C$61)</f>
        <v>487.5</v>
      </c>
      <c r="AU29" s="51">
        <f>IF($E29="","",'TSO500 Automated worksheet '!$C$62)</f>
        <v>94.56</v>
      </c>
    </row>
    <row r="30" spans="1:47" x14ac:dyDescent="0.25">
      <c r="A30" t="str">
        <f>IF($E30="","",IF(F30=DNA_Analyte,'TSO500 Booking'!$C$3,IF(F30=RNA_Analyte,'TSO500 Booking'!$C$4,"")))</f>
        <v>2302737</v>
      </c>
      <c r="B30" s="52">
        <f>IF($E30="","",'TSO500 Booking'!$C$5)</f>
        <v>44974</v>
      </c>
      <c r="C30" t="str">
        <f>IF($E30="","",'TSO500 Booking'!$F$5)</f>
        <v>BA</v>
      </c>
      <c r="D30" t="str">
        <f>IF($E30="","",'TSO500 Booking'!E36)</f>
        <v>B2304253</v>
      </c>
      <c r="E30" t="str">
        <f>IF('TSO500 Booking'!J36="","",'TSO500 Booking'!J36)</f>
        <v>B2304253-003</v>
      </c>
      <c r="F30" t="str">
        <f>IF($E30="","",'TSO500 Booking'!H36)</f>
        <v>TSO500 RNA library prep</v>
      </c>
      <c r="G30" s="51">
        <f ca="1">IF($E30="","",VLOOKUP(E30,'TSO500 Script'!$C$2:$D$97,2,FALSE))</f>
        <v>0</v>
      </c>
      <c r="H30" s="51">
        <f>IF($E30="","",'TSO500 Automated worksheet '!$D$86)</f>
        <v>20671817</v>
      </c>
      <c r="I30" s="250">
        <f>IF($E30="","",'TSO500 Automated worksheet '!$G$86)</f>
        <v>0</v>
      </c>
      <c r="J30" s="250">
        <f>IF($E30="","",'TSO500 Automated worksheet '!$I$86)</f>
        <v>0</v>
      </c>
      <c r="K30" s="251">
        <f>IF($E30="","",'TSO500 Automated worksheet '!$D$88)</f>
        <v>20671819</v>
      </c>
      <c r="L30" s="250">
        <f>IF($E30="","",'TSO500 Automated worksheet '!$G$88)</f>
        <v>0</v>
      </c>
      <c r="M30" s="250">
        <f>IF($E30="","",'TSO500 Automated worksheet '!$I$88)</f>
        <v>0</v>
      </c>
      <c r="N30" s="251">
        <f>IF($E30="","",'TSO500 Automated worksheet '!$D$90)</f>
        <v>20678875</v>
      </c>
      <c r="O30" s="250">
        <f>IF($E30="","",'TSO500 Automated worksheet '!$G$90)</f>
        <v>0</v>
      </c>
      <c r="P30" s="250">
        <f>IF($E30="","",'TSO500 Automated worksheet '!$I$90)</f>
        <v>0</v>
      </c>
      <c r="Q30" s="251">
        <f>IF($E30="","",'TSO500 Automated worksheet '!$D$92)</f>
        <v>20702106</v>
      </c>
      <c r="R30" s="250">
        <f>IF($E30="","",'TSO500 Automated worksheet '!$G$92)</f>
        <v>0</v>
      </c>
      <c r="S30" s="250">
        <f>IF($E30="","",'TSO500 Automated worksheet '!$I$92)</f>
        <v>0</v>
      </c>
      <c r="T30" s="251">
        <f>IF($E30="","",'TSO500 Automated worksheet '!$D$94)</f>
        <v>20683012</v>
      </c>
      <c r="U30" s="250">
        <f>IF($E30="","",'TSO500 Automated worksheet '!$G$94)</f>
        <v>0</v>
      </c>
      <c r="V30" s="250">
        <f>IF($E30="","",'TSO500 Automated worksheet '!$I$94)</f>
        <v>0</v>
      </c>
      <c r="W30" s="251">
        <f>IF($E30="","",'TSO500 Automated worksheet '!$D$96)</f>
        <v>20671826</v>
      </c>
      <c r="X30" s="250">
        <f>IF($E30="","",'TSO500 Automated worksheet '!$G$96)</f>
        <v>0</v>
      </c>
      <c r="Y30" s="250">
        <f>IF($E30="","",'TSO500 Automated worksheet '!$I$96)</f>
        <v>0</v>
      </c>
      <c r="Z30" s="251">
        <f>IF($E30="","",'TSO500 Automated worksheet '!$D$98)</f>
        <v>20645251</v>
      </c>
      <c r="AA30" s="250">
        <f>IF($E30="","",'TSO500 Automated worksheet '!$G$98)</f>
        <v>0</v>
      </c>
      <c r="AB30" s="250">
        <f>IF($E30="","",'TSO500 Automated worksheet '!$I$98)</f>
        <v>0</v>
      </c>
      <c r="AC30" s="251">
        <f>IF($E30="","",'TSO500 Automated worksheet '!$D$100)</f>
        <v>20678876</v>
      </c>
      <c r="AD30" s="250">
        <f>IF($E30="","",'TSO500 Automated worksheet '!$G$100)</f>
        <v>0</v>
      </c>
      <c r="AE30" s="250">
        <f>IF($E30="","",'TSO500 Automated worksheet '!$I$100)</f>
        <v>0</v>
      </c>
      <c r="AF30" s="251">
        <f>IF($E30="","",'TSO500 Automated worksheet '!$D$102)</f>
        <v>20684</v>
      </c>
      <c r="AG30" s="250">
        <f>IF($E30="","",'TSO500 Automated worksheet '!$G$102)</f>
        <v>0</v>
      </c>
      <c r="AH30" s="250">
        <f>IF($E30="","",'TSO500 Automated worksheet '!$I$102)</f>
        <v>0</v>
      </c>
      <c r="AI30" s="251">
        <f>IF($E30="","",'TSO500 Automated worksheet '!$D$104)</f>
        <v>0</v>
      </c>
      <c r="AJ30" s="250">
        <f>IF($E30="","",'TSO500 Automated worksheet '!$G$104)</f>
        <v>0</v>
      </c>
      <c r="AK30" s="251">
        <f>IF($E30="","",'TSO500 Automated worksheet '!$D$105)</f>
        <v>0</v>
      </c>
      <c r="AL30" s="250">
        <f>IF($E30="","",'TSO500 Automated worksheet '!$G$105)</f>
        <v>0</v>
      </c>
      <c r="AM30" s="251">
        <f>IF($E30="","",'TSO500 Automated worksheet '!$D$106)</f>
        <v>0</v>
      </c>
      <c r="AN30" s="250">
        <f>IF($E30="","",'TSO500 Automated worksheet '!$G$106)</f>
        <v>0</v>
      </c>
      <c r="AO30" s="51" t="str">
        <f>IF(F30=DNA_Analyte,VLOOKUP(E30,'Samples Dilution + Norm'!$C$8:$M$103,8,FALSE),IF(F30=RNA_Analyte,"",""))</f>
        <v/>
      </c>
      <c r="AP30" s="51">
        <f ca="1">IF($E30="","",IF(F30=DNA_Analyte,VLOOKUP(E30,'Samples Dilution + Norm'!$C$8:$M$103,11,FALSE),IF(F30=RNA_Analyte,VLOOKUP('TSO500 Script'!C29,'Samples Dilution + Norm'!$S$8:$Z$103,8,FALSE))))</f>
        <v>8.74</v>
      </c>
      <c r="AQ30" s="51" t="e">
        <f ca="1">IF($E30="","",IF(F30=DNA_Analyte,VLOOKUP(E30,'Samples Dilution + Norm'!$C$8:$O$103,13,FALSE),IF(F30=RNA_Analyte,VLOOKUP('TSO500 Script'!C29,'Samples Dilution + Norm'!$S$8:$AA$103,10,FALSE))))</f>
        <v>#REF!</v>
      </c>
      <c r="AR30" s="51" t="str">
        <f t="shared" ca="1" si="0"/>
        <v>Pass</v>
      </c>
      <c r="AS30" s="51">
        <f>IF($E30="","",'TSO500 Automated worksheet '!$C$60)</f>
        <v>87.54</v>
      </c>
      <c r="AT30" s="51">
        <f>IF($E30="","",'TSO500 Automated worksheet '!$C$61)</f>
        <v>487.5</v>
      </c>
      <c r="AU30" s="51">
        <f>IF($E30="","",'TSO500 Automated worksheet '!$C$62)</f>
        <v>94.56</v>
      </c>
    </row>
    <row r="31" spans="1:47" x14ac:dyDescent="0.25">
      <c r="A31" t="str">
        <f>IF($E31="","",IF(F31=DNA_Analyte,'TSO500 Booking'!$C$3,IF(F31=RNA_Analyte,'TSO500 Booking'!$C$4,"")))</f>
        <v>2302737</v>
      </c>
      <c r="B31" s="52">
        <f>IF($E31="","",'TSO500 Booking'!$C$5)</f>
        <v>44974</v>
      </c>
      <c r="C31" t="str">
        <f>IF($E31="","",'TSO500 Booking'!$F$5)</f>
        <v>BA</v>
      </c>
      <c r="D31" t="str">
        <f>IF($E31="","",'TSO500 Booking'!E37)</f>
        <v>B2304260</v>
      </c>
      <c r="E31" t="str">
        <f>IF('TSO500 Booking'!J37="","",'TSO500 Booking'!J37)</f>
        <v>B2304260-003</v>
      </c>
      <c r="F31" t="str">
        <f>IF($E31="","",'TSO500 Booking'!H37)</f>
        <v>TSO500 RNA library prep</v>
      </c>
      <c r="G31" s="51">
        <f ca="1">IF($E31="","",VLOOKUP(E31,'TSO500 Script'!$C$2:$D$97,2,FALSE))</f>
        <v>20.399999999999999</v>
      </c>
      <c r="H31" s="51">
        <f>IF($E31="","",'TSO500 Automated worksheet '!$D$86)</f>
        <v>20671817</v>
      </c>
      <c r="I31" s="250">
        <f>IF($E31="","",'TSO500 Automated worksheet '!$G$86)</f>
        <v>0</v>
      </c>
      <c r="J31" s="250">
        <f>IF($E31="","",'TSO500 Automated worksheet '!$I$86)</f>
        <v>0</v>
      </c>
      <c r="K31" s="251">
        <f>IF($E31="","",'TSO500 Automated worksheet '!$D$88)</f>
        <v>20671819</v>
      </c>
      <c r="L31" s="250">
        <f>IF($E31="","",'TSO500 Automated worksheet '!$G$88)</f>
        <v>0</v>
      </c>
      <c r="M31" s="250">
        <f>IF($E31="","",'TSO500 Automated worksheet '!$I$88)</f>
        <v>0</v>
      </c>
      <c r="N31" s="251">
        <f>IF($E31="","",'TSO500 Automated worksheet '!$D$90)</f>
        <v>20678875</v>
      </c>
      <c r="O31" s="250">
        <f>IF($E31="","",'TSO500 Automated worksheet '!$G$90)</f>
        <v>0</v>
      </c>
      <c r="P31" s="250">
        <f>IF($E31="","",'TSO500 Automated worksheet '!$I$90)</f>
        <v>0</v>
      </c>
      <c r="Q31" s="251">
        <f>IF($E31="","",'TSO500 Automated worksheet '!$D$92)</f>
        <v>20702106</v>
      </c>
      <c r="R31" s="250">
        <f>IF($E31="","",'TSO500 Automated worksheet '!$G$92)</f>
        <v>0</v>
      </c>
      <c r="S31" s="250">
        <f>IF($E31="","",'TSO500 Automated worksheet '!$I$92)</f>
        <v>0</v>
      </c>
      <c r="T31" s="251">
        <f>IF($E31="","",'TSO500 Automated worksheet '!$D$94)</f>
        <v>20683012</v>
      </c>
      <c r="U31" s="250">
        <f>IF($E31="","",'TSO500 Automated worksheet '!$G$94)</f>
        <v>0</v>
      </c>
      <c r="V31" s="250">
        <f>IF($E31="","",'TSO500 Automated worksheet '!$I$94)</f>
        <v>0</v>
      </c>
      <c r="W31" s="251">
        <f>IF($E31="","",'TSO500 Automated worksheet '!$D$96)</f>
        <v>20671826</v>
      </c>
      <c r="X31" s="250">
        <f>IF($E31="","",'TSO500 Automated worksheet '!$G$96)</f>
        <v>0</v>
      </c>
      <c r="Y31" s="250">
        <f>IF($E31="","",'TSO500 Automated worksheet '!$I$96)</f>
        <v>0</v>
      </c>
      <c r="Z31" s="251">
        <f>IF($E31="","",'TSO500 Automated worksheet '!$D$98)</f>
        <v>20645251</v>
      </c>
      <c r="AA31" s="250">
        <f>IF($E31="","",'TSO500 Automated worksheet '!$G$98)</f>
        <v>0</v>
      </c>
      <c r="AB31" s="250">
        <f>IF($E31="","",'TSO500 Automated worksheet '!$I$98)</f>
        <v>0</v>
      </c>
      <c r="AC31" s="251">
        <f>IF($E31="","",'TSO500 Automated worksheet '!$D$100)</f>
        <v>20678876</v>
      </c>
      <c r="AD31" s="250">
        <f>IF($E31="","",'TSO500 Automated worksheet '!$G$100)</f>
        <v>0</v>
      </c>
      <c r="AE31" s="250">
        <f>IF($E31="","",'TSO500 Automated worksheet '!$I$100)</f>
        <v>0</v>
      </c>
      <c r="AF31" s="251">
        <f>IF($E31="","",'TSO500 Automated worksheet '!$D$102)</f>
        <v>20684</v>
      </c>
      <c r="AG31" s="250">
        <f>IF($E31="","",'TSO500 Automated worksheet '!$G$102)</f>
        <v>0</v>
      </c>
      <c r="AH31" s="250">
        <f>IF($E31="","",'TSO500 Automated worksheet '!$I$102)</f>
        <v>0</v>
      </c>
      <c r="AI31" s="251">
        <f>IF($E31="","",'TSO500 Automated worksheet '!$D$104)</f>
        <v>0</v>
      </c>
      <c r="AJ31" s="250">
        <f>IF($E31="","",'TSO500 Automated worksheet '!$G$104)</f>
        <v>0</v>
      </c>
      <c r="AK31" s="251">
        <f>IF($E31="","",'TSO500 Automated worksheet '!$D$105)</f>
        <v>0</v>
      </c>
      <c r="AL31" s="250">
        <f>IF($E31="","",'TSO500 Automated worksheet '!$G$105)</f>
        <v>0</v>
      </c>
      <c r="AM31" s="251">
        <f>IF($E31="","",'TSO500 Automated worksheet '!$D$106)</f>
        <v>0</v>
      </c>
      <c r="AN31" s="250">
        <f>IF($E31="","",'TSO500 Automated worksheet '!$G$106)</f>
        <v>0</v>
      </c>
      <c r="AO31" s="51" t="str">
        <f>IF(F31=DNA_Analyte,VLOOKUP(E31,'Samples Dilution + Norm'!$C$8:$M$103,8,FALSE),IF(F31=RNA_Analyte,"",""))</f>
        <v/>
      </c>
      <c r="AP31" s="51">
        <f ca="1">IF($E31="","",IF(F31=DNA_Analyte,VLOOKUP(E31,'Samples Dilution + Norm'!$C$8:$M$103,11,FALSE),IF(F31=RNA_Analyte,VLOOKUP('TSO500 Script'!C30,'Samples Dilution + Norm'!$S$8:$Z$103,8,FALSE))))</f>
        <v>6.6</v>
      </c>
      <c r="AQ31" s="51" t="e">
        <f ca="1">IF($E31="","",IF(F31=DNA_Analyte,VLOOKUP(E31,'Samples Dilution + Norm'!$C$8:$O$103,13,FALSE),IF(F31=RNA_Analyte,VLOOKUP('TSO500 Script'!C30,'Samples Dilution + Norm'!$S$8:$AA$103,10,FALSE))))</f>
        <v>#REF!</v>
      </c>
      <c r="AR31" s="51" t="str">
        <f t="shared" ca="1" si="0"/>
        <v>Pass</v>
      </c>
      <c r="AS31" s="51">
        <f>IF($E31="","",'TSO500 Automated worksheet '!$C$60)</f>
        <v>87.54</v>
      </c>
      <c r="AT31" s="51">
        <f>IF($E31="","",'TSO500 Automated worksheet '!$C$61)</f>
        <v>487.5</v>
      </c>
      <c r="AU31" s="51">
        <f>IF($E31="","",'TSO500 Automated worksheet '!$C$62)</f>
        <v>94.56</v>
      </c>
    </row>
    <row r="32" spans="1:47" x14ac:dyDescent="0.25">
      <c r="A32" t="str">
        <f>IF($E32="","",IF(F32=DNA_Analyte,'TSO500 Booking'!$C$3,IF(F32=RNA_Analyte,'TSO500 Booking'!$C$4,"")))</f>
        <v>2302737</v>
      </c>
      <c r="B32" s="52">
        <f>IF($E32="","",'TSO500 Booking'!$C$5)</f>
        <v>44974</v>
      </c>
      <c r="C32" t="str">
        <f>IF($E32="","",'TSO500 Booking'!$F$5)</f>
        <v>BA</v>
      </c>
      <c r="D32" t="str">
        <f>IF($E32="","",'TSO500 Booking'!E38)</f>
        <v>B2304327</v>
      </c>
      <c r="E32" t="str">
        <f>IF('TSO500 Booking'!J38="","",'TSO500 Booking'!J38)</f>
        <v>B2304327-003</v>
      </c>
      <c r="F32" t="str">
        <f>IF($E32="","",'TSO500 Booking'!H38)</f>
        <v>TSO500 RNA library prep</v>
      </c>
      <c r="G32" s="51">
        <f ca="1">IF($E32="","",VLOOKUP(E32,'TSO500 Script'!$C$2:$D$97,2,FALSE))</f>
        <v>0</v>
      </c>
      <c r="H32" s="51">
        <f>IF($E32="","",'TSO500 Automated worksheet '!$D$86)</f>
        <v>20671817</v>
      </c>
      <c r="I32" s="250">
        <f>IF($E32="","",'TSO500 Automated worksheet '!$G$86)</f>
        <v>0</v>
      </c>
      <c r="J32" s="250">
        <f>IF($E32="","",'TSO500 Automated worksheet '!$I$86)</f>
        <v>0</v>
      </c>
      <c r="K32" s="251">
        <f>IF($E32="","",'TSO500 Automated worksheet '!$D$88)</f>
        <v>20671819</v>
      </c>
      <c r="L32" s="250">
        <f>IF($E32="","",'TSO500 Automated worksheet '!$G$88)</f>
        <v>0</v>
      </c>
      <c r="M32" s="250">
        <f>IF($E32="","",'TSO500 Automated worksheet '!$I$88)</f>
        <v>0</v>
      </c>
      <c r="N32" s="251">
        <f>IF($E32="","",'TSO500 Automated worksheet '!$D$90)</f>
        <v>20678875</v>
      </c>
      <c r="O32" s="250">
        <f>IF($E32="","",'TSO500 Automated worksheet '!$G$90)</f>
        <v>0</v>
      </c>
      <c r="P32" s="250">
        <f>IF($E32="","",'TSO500 Automated worksheet '!$I$90)</f>
        <v>0</v>
      </c>
      <c r="Q32" s="251">
        <f>IF($E32="","",'TSO500 Automated worksheet '!$D$92)</f>
        <v>20702106</v>
      </c>
      <c r="R32" s="250">
        <f>IF($E32="","",'TSO500 Automated worksheet '!$G$92)</f>
        <v>0</v>
      </c>
      <c r="S32" s="250">
        <f>IF($E32="","",'TSO500 Automated worksheet '!$I$92)</f>
        <v>0</v>
      </c>
      <c r="T32" s="251">
        <f>IF($E32="","",'TSO500 Automated worksheet '!$D$94)</f>
        <v>20683012</v>
      </c>
      <c r="U32" s="250">
        <f>IF($E32="","",'TSO500 Automated worksheet '!$G$94)</f>
        <v>0</v>
      </c>
      <c r="V32" s="250">
        <f>IF($E32="","",'TSO500 Automated worksheet '!$I$94)</f>
        <v>0</v>
      </c>
      <c r="W32" s="251">
        <f>IF($E32="","",'TSO500 Automated worksheet '!$D$96)</f>
        <v>20671826</v>
      </c>
      <c r="X32" s="250">
        <f>IF($E32="","",'TSO500 Automated worksheet '!$G$96)</f>
        <v>0</v>
      </c>
      <c r="Y32" s="250">
        <f>IF($E32="","",'TSO500 Automated worksheet '!$I$96)</f>
        <v>0</v>
      </c>
      <c r="Z32" s="251">
        <f>IF($E32="","",'TSO500 Automated worksheet '!$D$98)</f>
        <v>20645251</v>
      </c>
      <c r="AA32" s="250">
        <f>IF($E32="","",'TSO500 Automated worksheet '!$G$98)</f>
        <v>0</v>
      </c>
      <c r="AB32" s="250">
        <f>IF($E32="","",'TSO500 Automated worksheet '!$I$98)</f>
        <v>0</v>
      </c>
      <c r="AC32" s="251">
        <f>IF($E32="","",'TSO500 Automated worksheet '!$D$100)</f>
        <v>20678876</v>
      </c>
      <c r="AD32" s="250">
        <f>IF($E32="","",'TSO500 Automated worksheet '!$G$100)</f>
        <v>0</v>
      </c>
      <c r="AE32" s="250">
        <f>IF($E32="","",'TSO500 Automated worksheet '!$I$100)</f>
        <v>0</v>
      </c>
      <c r="AF32" s="251">
        <f>IF($E32="","",'TSO500 Automated worksheet '!$D$102)</f>
        <v>20684</v>
      </c>
      <c r="AG32" s="250">
        <f>IF($E32="","",'TSO500 Automated worksheet '!$G$102)</f>
        <v>0</v>
      </c>
      <c r="AH32" s="250">
        <f>IF($E32="","",'TSO500 Automated worksheet '!$I$102)</f>
        <v>0</v>
      </c>
      <c r="AI32" s="251">
        <f>IF($E32="","",'TSO500 Automated worksheet '!$D$104)</f>
        <v>0</v>
      </c>
      <c r="AJ32" s="250">
        <f>IF($E32="","",'TSO500 Automated worksheet '!$G$104)</f>
        <v>0</v>
      </c>
      <c r="AK32" s="251">
        <f>IF($E32="","",'TSO500 Automated worksheet '!$D$105)</f>
        <v>0</v>
      </c>
      <c r="AL32" s="250">
        <f>IF($E32="","",'TSO500 Automated worksheet '!$G$105)</f>
        <v>0</v>
      </c>
      <c r="AM32" s="251">
        <f>IF($E32="","",'TSO500 Automated worksheet '!$D$106)</f>
        <v>0</v>
      </c>
      <c r="AN32" s="250">
        <f>IF($E32="","",'TSO500 Automated worksheet '!$G$106)</f>
        <v>0</v>
      </c>
      <c r="AO32" s="51" t="str">
        <f>IF(F32=DNA_Analyte,VLOOKUP(E32,'Samples Dilution + Norm'!$C$8:$M$103,8,FALSE),IF(F32=RNA_Analyte,"",""))</f>
        <v/>
      </c>
      <c r="AP32" s="51">
        <f ca="1">IF($E32="","",IF(F32=DNA_Analyte,VLOOKUP(E32,'Samples Dilution + Norm'!$C$8:$M$103,11,FALSE),IF(F32=RNA_Analyte,VLOOKUP('TSO500 Script'!C31,'Samples Dilution + Norm'!$S$8:$Z$103,8,FALSE))))</f>
        <v>3.34</v>
      </c>
      <c r="AQ32" s="51" t="e">
        <f ca="1">IF($E32="","",IF(F32=DNA_Analyte,VLOOKUP(E32,'Samples Dilution + Norm'!$C$8:$O$103,13,FALSE),IF(F32=RNA_Analyte,VLOOKUP('TSO500 Script'!C31,'Samples Dilution + Norm'!$S$8:$AA$103,10,FALSE))))</f>
        <v>#REF!</v>
      </c>
      <c r="AR32" s="51" t="str">
        <f t="shared" ca="1" si="0"/>
        <v>Pass</v>
      </c>
      <c r="AS32" s="51">
        <f>IF($E32="","",'TSO500 Automated worksheet '!$C$60)</f>
        <v>87.54</v>
      </c>
      <c r="AT32" s="51">
        <f>IF($E32="","",'TSO500 Automated worksheet '!$C$61)</f>
        <v>487.5</v>
      </c>
      <c r="AU32" s="51">
        <f>IF($E32="","",'TSO500 Automated worksheet '!$C$62)</f>
        <v>94.56</v>
      </c>
    </row>
    <row r="33" spans="1:47" x14ac:dyDescent="0.25">
      <c r="A33" t="str">
        <f>IF($E33="","",IF(F33=DNA_Analyte,'TSO500 Booking'!$C$3,IF(F33=RNA_Analyte,'TSO500 Booking'!$C$4,"")))</f>
        <v>2302737</v>
      </c>
      <c r="B33" s="52">
        <f>IF($E33="","",'TSO500 Booking'!$C$5)</f>
        <v>44974</v>
      </c>
      <c r="C33" t="str">
        <f>IF($E33="","",'TSO500 Booking'!$F$5)</f>
        <v>BA</v>
      </c>
      <c r="D33" t="str">
        <f>IF($E33="","",'TSO500 Booking'!E39)</f>
        <v>B2304761</v>
      </c>
      <c r="E33" t="str">
        <f>IF('TSO500 Booking'!J39="","",'TSO500 Booking'!J39)</f>
        <v>B2304761-003</v>
      </c>
      <c r="F33" t="str">
        <f>IF($E33="","",'TSO500 Booking'!H39)</f>
        <v>TSO500 RNA library prep</v>
      </c>
      <c r="G33" s="51">
        <f ca="1">IF($E33="","",VLOOKUP(E33,'TSO500 Script'!$C$2:$D$97,2,FALSE))</f>
        <v>20.2</v>
      </c>
      <c r="H33" s="51">
        <f>IF($E33="","",'TSO500 Automated worksheet '!$D$86)</f>
        <v>20671817</v>
      </c>
      <c r="I33" s="250">
        <f>IF($E33="","",'TSO500 Automated worksheet '!$G$86)</f>
        <v>0</v>
      </c>
      <c r="J33" s="250">
        <f>IF($E33="","",'TSO500 Automated worksheet '!$I$86)</f>
        <v>0</v>
      </c>
      <c r="K33" s="251">
        <f>IF($E33="","",'TSO500 Automated worksheet '!$D$88)</f>
        <v>20671819</v>
      </c>
      <c r="L33" s="250">
        <f>IF($E33="","",'TSO500 Automated worksheet '!$G$88)</f>
        <v>0</v>
      </c>
      <c r="M33" s="250">
        <f>IF($E33="","",'TSO500 Automated worksheet '!$I$88)</f>
        <v>0</v>
      </c>
      <c r="N33" s="251">
        <f>IF($E33="","",'TSO500 Automated worksheet '!$D$90)</f>
        <v>20678875</v>
      </c>
      <c r="O33" s="250">
        <f>IF($E33="","",'TSO500 Automated worksheet '!$G$90)</f>
        <v>0</v>
      </c>
      <c r="P33" s="250">
        <f>IF($E33="","",'TSO500 Automated worksheet '!$I$90)</f>
        <v>0</v>
      </c>
      <c r="Q33" s="251">
        <f>IF($E33="","",'TSO500 Automated worksheet '!$D$92)</f>
        <v>20702106</v>
      </c>
      <c r="R33" s="250">
        <f>IF($E33="","",'TSO500 Automated worksheet '!$G$92)</f>
        <v>0</v>
      </c>
      <c r="S33" s="250">
        <f>IF($E33="","",'TSO500 Automated worksheet '!$I$92)</f>
        <v>0</v>
      </c>
      <c r="T33" s="251">
        <f>IF($E33="","",'TSO500 Automated worksheet '!$D$94)</f>
        <v>20683012</v>
      </c>
      <c r="U33" s="250">
        <f>IF($E33="","",'TSO500 Automated worksheet '!$G$94)</f>
        <v>0</v>
      </c>
      <c r="V33" s="250">
        <f>IF($E33="","",'TSO500 Automated worksheet '!$I$94)</f>
        <v>0</v>
      </c>
      <c r="W33" s="251">
        <f>IF($E33="","",'TSO500 Automated worksheet '!$D$96)</f>
        <v>20671826</v>
      </c>
      <c r="X33" s="250">
        <f>IF($E33="","",'TSO500 Automated worksheet '!$G$96)</f>
        <v>0</v>
      </c>
      <c r="Y33" s="250">
        <f>IF($E33="","",'TSO500 Automated worksheet '!$I$96)</f>
        <v>0</v>
      </c>
      <c r="Z33" s="251">
        <f>IF($E33="","",'TSO500 Automated worksheet '!$D$98)</f>
        <v>20645251</v>
      </c>
      <c r="AA33" s="250">
        <f>IF($E33="","",'TSO500 Automated worksheet '!$G$98)</f>
        <v>0</v>
      </c>
      <c r="AB33" s="250">
        <f>IF($E33="","",'TSO500 Automated worksheet '!$I$98)</f>
        <v>0</v>
      </c>
      <c r="AC33" s="251">
        <f>IF($E33="","",'TSO500 Automated worksheet '!$D$100)</f>
        <v>20678876</v>
      </c>
      <c r="AD33" s="250">
        <f>IF($E33="","",'TSO500 Automated worksheet '!$G$100)</f>
        <v>0</v>
      </c>
      <c r="AE33" s="250">
        <f>IF($E33="","",'TSO500 Automated worksheet '!$I$100)</f>
        <v>0</v>
      </c>
      <c r="AF33" s="251">
        <f>IF($E33="","",'TSO500 Automated worksheet '!$D$102)</f>
        <v>20684</v>
      </c>
      <c r="AG33" s="250">
        <f>IF($E33="","",'TSO500 Automated worksheet '!$G$102)</f>
        <v>0</v>
      </c>
      <c r="AH33" s="250">
        <f>IF($E33="","",'TSO500 Automated worksheet '!$I$102)</f>
        <v>0</v>
      </c>
      <c r="AI33" s="251">
        <f>IF($E33="","",'TSO500 Automated worksheet '!$D$104)</f>
        <v>0</v>
      </c>
      <c r="AJ33" s="250">
        <f>IF($E33="","",'TSO500 Automated worksheet '!$G$104)</f>
        <v>0</v>
      </c>
      <c r="AK33" s="251">
        <f>IF($E33="","",'TSO500 Automated worksheet '!$D$105)</f>
        <v>0</v>
      </c>
      <c r="AL33" s="250">
        <f>IF($E33="","",'TSO500 Automated worksheet '!$G$105)</f>
        <v>0</v>
      </c>
      <c r="AM33" s="251">
        <f>IF($E33="","",'TSO500 Automated worksheet '!$D$106)</f>
        <v>0</v>
      </c>
      <c r="AN33" s="250">
        <f>IF($E33="","",'TSO500 Automated worksheet '!$G$106)</f>
        <v>0</v>
      </c>
      <c r="AO33" s="51" t="str">
        <f>IF(F33=DNA_Analyte,VLOOKUP(E33,'Samples Dilution + Norm'!$C$8:$M$103,8,FALSE),IF(F33=RNA_Analyte,"",""))</f>
        <v/>
      </c>
      <c r="AP33" s="51">
        <f ca="1">IF($E33="","",IF(F33=DNA_Analyte,VLOOKUP(E33,'Samples Dilution + Norm'!$C$8:$M$103,11,FALSE),IF(F33=RNA_Analyte,VLOOKUP('TSO500 Script'!C32,'Samples Dilution + Norm'!$S$8:$Z$103,8,FALSE))))</f>
        <v>24.2</v>
      </c>
      <c r="AQ33" s="51" t="e">
        <f ca="1">IF($E33="","",IF(F33=DNA_Analyte,VLOOKUP(E33,'Samples Dilution + Norm'!$C$8:$O$103,13,FALSE),IF(F33=RNA_Analyte,VLOOKUP('TSO500 Script'!C32,'Samples Dilution + Norm'!$S$8:$AA$103,10,FALSE))))</f>
        <v>#REF!</v>
      </c>
      <c r="AR33" s="51" t="str">
        <f t="shared" ca="1" si="0"/>
        <v>Pass</v>
      </c>
      <c r="AS33" s="51">
        <f>IF($E33="","",'TSO500 Automated worksheet '!$C$60)</f>
        <v>87.54</v>
      </c>
      <c r="AT33" s="51">
        <f>IF($E33="","",'TSO500 Automated worksheet '!$C$61)</f>
        <v>487.5</v>
      </c>
      <c r="AU33" s="51">
        <f>IF($E33="","",'TSO500 Automated worksheet '!$C$62)</f>
        <v>94.56</v>
      </c>
    </row>
    <row r="34" spans="1:47" x14ac:dyDescent="0.25">
      <c r="A34" t="str">
        <f>IF($E34="","",IF(F34=DNA_Analyte,'TSO500 Booking'!$C$3,IF(F34=RNA_Analyte,'TSO500 Booking'!$C$4,"")))</f>
        <v>2302737</v>
      </c>
      <c r="B34" s="52">
        <f>IF($E34="","",'TSO500 Booking'!$C$5)</f>
        <v>44974</v>
      </c>
      <c r="C34" t="str">
        <f>IF($E34="","",'TSO500 Booking'!$F$5)</f>
        <v>BA</v>
      </c>
      <c r="D34" t="str">
        <f>IF($E34="","",'TSO500 Booking'!E40)</f>
        <v>B2304844</v>
      </c>
      <c r="E34" t="str">
        <f>IF('TSO500 Booking'!J40="","",'TSO500 Booking'!J40)</f>
        <v>B2304844-003</v>
      </c>
      <c r="F34" t="str">
        <f>IF($E34="","",'TSO500 Booking'!H40)</f>
        <v>TSO500 RNA library prep</v>
      </c>
      <c r="G34" s="51">
        <f ca="1">IF($E34="","",VLOOKUP(E34,'TSO500 Script'!$C$2:$D$97,2,FALSE))</f>
        <v>10.3</v>
      </c>
      <c r="H34" s="51">
        <f>IF($E34="","",'TSO500 Automated worksheet '!$D$86)</f>
        <v>20671817</v>
      </c>
      <c r="I34" s="250">
        <f>IF($E34="","",'TSO500 Automated worksheet '!$G$86)</f>
        <v>0</v>
      </c>
      <c r="J34" s="250">
        <f>IF($E34="","",'TSO500 Automated worksheet '!$I$86)</f>
        <v>0</v>
      </c>
      <c r="K34" s="251">
        <f>IF($E34="","",'TSO500 Automated worksheet '!$D$88)</f>
        <v>20671819</v>
      </c>
      <c r="L34" s="250">
        <f>IF($E34="","",'TSO500 Automated worksheet '!$G$88)</f>
        <v>0</v>
      </c>
      <c r="M34" s="250">
        <f>IF($E34="","",'TSO500 Automated worksheet '!$I$88)</f>
        <v>0</v>
      </c>
      <c r="N34" s="251">
        <f>IF($E34="","",'TSO500 Automated worksheet '!$D$90)</f>
        <v>20678875</v>
      </c>
      <c r="O34" s="250">
        <f>IF($E34="","",'TSO500 Automated worksheet '!$G$90)</f>
        <v>0</v>
      </c>
      <c r="P34" s="250">
        <f>IF($E34="","",'TSO500 Automated worksheet '!$I$90)</f>
        <v>0</v>
      </c>
      <c r="Q34" s="251">
        <f>IF($E34="","",'TSO500 Automated worksheet '!$D$92)</f>
        <v>20702106</v>
      </c>
      <c r="R34" s="250">
        <f>IF($E34="","",'TSO500 Automated worksheet '!$G$92)</f>
        <v>0</v>
      </c>
      <c r="S34" s="250">
        <f>IF($E34="","",'TSO500 Automated worksheet '!$I$92)</f>
        <v>0</v>
      </c>
      <c r="T34" s="251">
        <f>IF($E34="","",'TSO500 Automated worksheet '!$D$94)</f>
        <v>20683012</v>
      </c>
      <c r="U34" s="250">
        <f>IF($E34="","",'TSO500 Automated worksheet '!$G$94)</f>
        <v>0</v>
      </c>
      <c r="V34" s="250">
        <f>IF($E34="","",'TSO500 Automated worksheet '!$I$94)</f>
        <v>0</v>
      </c>
      <c r="W34" s="251">
        <f>IF($E34="","",'TSO500 Automated worksheet '!$D$96)</f>
        <v>20671826</v>
      </c>
      <c r="X34" s="250">
        <f>IF($E34="","",'TSO500 Automated worksheet '!$G$96)</f>
        <v>0</v>
      </c>
      <c r="Y34" s="250">
        <f>IF($E34="","",'TSO500 Automated worksheet '!$I$96)</f>
        <v>0</v>
      </c>
      <c r="Z34" s="251">
        <f>IF($E34="","",'TSO500 Automated worksheet '!$D$98)</f>
        <v>20645251</v>
      </c>
      <c r="AA34" s="250">
        <f>IF($E34="","",'TSO500 Automated worksheet '!$G$98)</f>
        <v>0</v>
      </c>
      <c r="AB34" s="250">
        <f>IF($E34="","",'TSO500 Automated worksheet '!$I$98)</f>
        <v>0</v>
      </c>
      <c r="AC34" s="251">
        <f>IF($E34="","",'TSO500 Automated worksheet '!$D$100)</f>
        <v>20678876</v>
      </c>
      <c r="AD34" s="250">
        <f>IF($E34="","",'TSO500 Automated worksheet '!$G$100)</f>
        <v>0</v>
      </c>
      <c r="AE34" s="250">
        <f>IF($E34="","",'TSO500 Automated worksheet '!$I$100)</f>
        <v>0</v>
      </c>
      <c r="AF34" s="251">
        <f>IF($E34="","",'TSO500 Automated worksheet '!$D$102)</f>
        <v>20684</v>
      </c>
      <c r="AG34" s="250">
        <f>IF($E34="","",'TSO500 Automated worksheet '!$G$102)</f>
        <v>0</v>
      </c>
      <c r="AH34" s="250">
        <f>IF($E34="","",'TSO500 Automated worksheet '!$I$102)</f>
        <v>0</v>
      </c>
      <c r="AI34" s="251">
        <f>IF($E34="","",'TSO500 Automated worksheet '!$D$104)</f>
        <v>0</v>
      </c>
      <c r="AJ34" s="250">
        <f>IF($E34="","",'TSO500 Automated worksheet '!$G$104)</f>
        <v>0</v>
      </c>
      <c r="AK34" s="251">
        <f>IF($E34="","",'TSO500 Automated worksheet '!$D$105)</f>
        <v>0</v>
      </c>
      <c r="AL34" s="250">
        <f>IF($E34="","",'TSO500 Automated worksheet '!$G$105)</f>
        <v>0</v>
      </c>
      <c r="AM34" s="251">
        <f>IF($E34="","",'TSO500 Automated worksheet '!$D$106)</f>
        <v>0</v>
      </c>
      <c r="AN34" s="250">
        <f>IF($E34="","",'TSO500 Automated worksheet '!$G$106)</f>
        <v>0</v>
      </c>
      <c r="AO34" s="51" t="str">
        <f>IF(F34=DNA_Analyte,VLOOKUP(E34,'Samples Dilution + Norm'!$C$8:$M$103,8,FALSE),IF(F34=RNA_Analyte,"",""))</f>
        <v/>
      </c>
      <c r="AP34" s="51">
        <f ca="1">IF($E34="","",IF(F34=DNA_Analyte,VLOOKUP(E34,'Samples Dilution + Norm'!$C$8:$M$103,11,FALSE),IF(F34=RNA_Analyte,VLOOKUP('TSO500 Script'!C33,'Samples Dilution + Norm'!$S$8:$Z$103,8,FALSE))))</f>
        <v>6.94</v>
      </c>
      <c r="AQ34" s="51" t="e">
        <f ca="1">IF($E34="","",IF(F34=DNA_Analyte,VLOOKUP(E34,'Samples Dilution + Norm'!$C$8:$O$103,13,FALSE),IF(F34=RNA_Analyte,VLOOKUP('TSO500 Script'!C33,'Samples Dilution + Norm'!$S$8:$AA$103,10,FALSE))))</f>
        <v>#REF!</v>
      </c>
      <c r="AR34" s="51" t="str">
        <f t="shared" ca="1" si="0"/>
        <v>Pass</v>
      </c>
      <c r="AS34" s="51">
        <f>IF($E34="","",'TSO500 Automated worksheet '!$C$60)</f>
        <v>87.54</v>
      </c>
      <c r="AT34" s="51">
        <f>IF($E34="","",'TSO500 Automated worksheet '!$C$61)</f>
        <v>487.5</v>
      </c>
      <c r="AU34" s="51">
        <f>IF($E34="","",'TSO500 Automated worksheet '!$C$62)</f>
        <v>94.56</v>
      </c>
    </row>
    <row r="35" spans="1:47" s="254" customFormat="1" x14ac:dyDescent="0.25">
      <c r="A35" t="str">
        <f>IF($E35="","",IF(F35=DNA_Analyte,'TSO500 Booking'!$C$3,IF(F35=RNA_Analyte,'TSO500 Booking'!$C$4,"")))</f>
        <v>2302738</v>
      </c>
      <c r="B35" s="259">
        <f>IF($E35="","",'TSO500 Booking'!$C$5)</f>
        <v>44974</v>
      </c>
      <c r="C35" s="254" t="str">
        <f>IF($E35="","",'TSO500 Booking'!$F$5)</f>
        <v>BA</v>
      </c>
      <c r="D35" s="254" t="str">
        <f>IF($E35="","",'TSO500 Booking'!E41)</f>
        <v>B2227181</v>
      </c>
      <c r="E35" s="254" t="str">
        <f>IF('TSO500 Booking'!J41="","",'TSO500 Booking'!J41)</f>
        <v>B2227181-003</v>
      </c>
      <c r="F35" s="254" t="str">
        <f>IF($E35="","",'TSO500 Booking'!H41)</f>
        <v>TSO500 DNA library prep</v>
      </c>
      <c r="G35" s="51">
        <f ca="1">IF($E35="","",VLOOKUP(E35,'TSO500 Script'!$C$2:$D$97,2,FALSE))</f>
        <v>92.8</v>
      </c>
      <c r="H35" s="254">
        <f>IF($E35="","",'TSO500 Automated worksheet '!$D$86)</f>
        <v>20671817</v>
      </c>
      <c r="I35" s="250">
        <f>IF($E35="","",'TSO500 Automated worksheet '!$G$86)</f>
        <v>0</v>
      </c>
      <c r="J35" s="255">
        <f>IF($E35="","",'TSO500 Automated worksheet '!$I$86)</f>
        <v>0</v>
      </c>
      <c r="K35" s="256">
        <f>IF($E35="","",'TSO500 Automated worksheet '!$D$88)</f>
        <v>20671819</v>
      </c>
      <c r="L35" s="250">
        <f>IF($E35="","",'TSO500 Automated worksheet '!$G$88)</f>
        <v>0</v>
      </c>
      <c r="M35" s="250">
        <f>IF($E35="","",'TSO500 Automated worksheet '!$I$88)</f>
        <v>0</v>
      </c>
      <c r="N35" s="256">
        <f>IF($E35="","",'TSO500 Automated worksheet '!$D$90)</f>
        <v>20678875</v>
      </c>
      <c r="O35" s="255">
        <f>IF($E35="","",'TSO500 Automated worksheet '!$G$90)</f>
        <v>0</v>
      </c>
      <c r="P35" s="255">
        <f>IF($E35="","",'TSO500 Automated worksheet '!$I$90)</f>
        <v>0</v>
      </c>
      <c r="Q35" s="256">
        <f>IF($E35="","",'TSO500 Automated worksheet '!$D$92)</f>
        <v>20702106</v>
      </c>
      <c r="R35" s="255">
        <f>IF($E35="","",'TSO500 Automated worksheet '!$G$92)</f>
        <v>0</v>
      </c>
      <c r="S35" s="255">
        <f>IF($E35="","",'TSO500 Automated worksheet '!$I$92)</f>
        <v>0</v>
      </c>
      <c r="T35" s="256">
        <f>IF($E35="","",'TSO500 Automated worksheet '!$D$94)</f>
        <v>20683012</v>
      </c>
      <c r="U35" s="255">
        <f>IF($E35="","",'TSO500 Automated worksheet '!$G$94)</f>
        <v>0</v>
      </c>
      <c r="V35" s="255">
        <f>IF($E35="","",'TSO500 Automated worksheet '!$I$94)</f>
        <v>0</v>
      </c>
      <c r="W35" s="256">
        <f>IF($E35="","",'TSO500 Automated worksheet '!$D$96)</f>
        <v>20671826</v>
      </c>
      <c r="X35" s="255">
        <f>IF($E35="","",'TSO500 Automated worksheet '!$G$96)</f>
        <v>0</v>
      </c>
      <c r="Y35" s="255">
        <f>IF($E35="","",'TSO500 Automated worksheet '!$I$96)</f>
        <v>0</v>
      </c>
      <c r="Z35" s="256">
        <f>IF($E35="","",'TSO500 Automated worksheet '!$D$98)</f>
        <v>20645251</v>
      </c>
      <c r="AA35" s="255">
        <f>IF($E35="","",'TSO500 Automated worksheet '!$G$98)</f>
        <v>0</v>
      </c>
      <c r="AB35" s="255">
        <f>IF($E35="","",'TSO500 Automated worksheet '!$I$98)</f>
        <v>0</v>
      </c>
      <c r="AC35" s="256">
        <f>IF($E35="","",'TSO500 Automated worksheet '!$D$100)</f>
        <v>20678876</v>
      </c>
      <c r="AD35" s="255">
        <f>IF($E35="","",'TSO500 Automated worksheet '!$G$100)</f>
        <v>0</v>
      </c>
      <c r="AE35" s="255">
        <f>IF($E35="","",'TSO500 Automated worksheet '!$I$100)</f>
        <v>0</v>
      </c>
      <c r="AF35" s="251">
        <f>IF($E35="","",'TSO500 Automated worksheet '!$D$102)</f>
        <v>20684</v>
      </c>
      <c r="AG35" s="250">
        <f>IF($E35="","",'TSO500 Automated worksheet '!$G$102)</f>
        <v>0</v>
      </c>
      <c r="AH35" s="250">
        <f>IF($E35="","",'TSO500 Automated worksheet '!$I$102)</f>
        <v>0</v>
      </c>
      <c r="AI35" s="256">
        <f>IF($E35="","",'TSO500 Automated worksheet '!$D$104)</f>
        <v>0</v>
      </c>
      <c r="AJ35" s="255">
        <f>IF($E35="","",'TSO500 Automated worksheet '!$G$104)</f>
        <v>0</v>
      </c>
      <c r="AK35" s="256">
        <f>IF($E35="","",'TSO500 Automated worksheet '!$D$105)</f>
        <v>0</v>
      </c>
      <c r="AL35" s="255">
        <f>IF($E35="","",'TSO500 Automated worksheet '!$G$105)</f>
        <v>0</v>
      </c>
      <c r="AM35" s="256">
        <f>IF($E35="","",'TSO500 Automated worksheet '!$D$106)</f>
        <v>0</v>
      </c>
      <c r="AN35" s="255">
        <f>IF($E35="","",'TSO500 Automated worksheet '!$G$106)</f>
        <v>0</v>
      </c>
      <c r="AO35" s="51">
        <f ca="1">IF(F35=DNA_Analyte,VLOOKUP(E35,'Samples Dilution + Norm'!$C$8:$M$103,8,FALSE),IF(F35=RNA_Analyte,"",""))</f>
        <v>0</v>
      </c>
      <c r="AP35" s="51">
        <f ca="1">IF($E35="","",IF(F35=DNA_Analyte,VLOOKUP(E35,'Samples Dilution + Norm'!$C$8:$M$103,11,FALSE),IF(F35=RNA_Analyte,VLOOKUP('TSO500 Script'!C34,'Samples Dilution + Norm'!$S$8:$Z$103,8,FALSE))))</f>
        <v>18.3</v>
      </c>
      <c r="AQ35" s="51">
        <f ca="1">IF($E35="","",IF(F35=DNA_Analyte,VLOOKUP(E35,'Samples Dilution + Norm'!$C$8:$O$103,13,FALSE),IF(F35=RNA_Analyte,VLOOKUP('TSO500 Script'!C34,'Samples Dilution + Norm'!$S$8:$AA$103,10,FALSE))))</f>
        <v>0</v>
      </c>
      <c r="AR35" s="51" t="str">
        <f t="shared" ca="1" si="0"/>
        <v>Pass</v>
      </c>
      <c r="AS35" s="51">
        <f>IF($E35="","",'TSO500 Automated worksheet '!$C$60)</f>
        <v>87.54</v>
      </c>
      <c r="AT35" s="51">
        <f>IF($E35="","",'TSO500 Automated worksheet '!$C$61)</f>
        <v>487.5</v>
      </c>
      <c r="AU35" s="51">
        <f>IF($E35="","",'TSO500 Automated worksheet '!$C$62)</f>
        <v>94.56</v>
      </c>
    </row>
    <row r="36" spans="1:47" x14ac:dyDescent="0.25">
      <c r="A36" t="str">
        <f>IF($E36="","",IF(F36=DNA_Analyte,'TSO500 Booking'!$C$3,IF(F36=RNA_Analyte,'TSO500 Booking'!$C$4,"")))</f>
        <v>2302738</v>
      </c>
      <c r="B36" s="52">
        <f>IF($E36="","",'TSO500 Booking'!$C$5)</f>
        <v>44974</v>
      </c>
      <c r="C36" t="str">
        <f>IF($E36="","",'TSO500 Booking'!$F$5)</f>
        <v>BA</v>
      </c>
      <c r="D36" t="str">
        <f>IF($E36="","",'TSO500 Booking'!E42)</f>
        <v>B2300179</v>
      </c>
      <c r="E36" t="str">
        <f>IF('TSO500 Booking'!J42="","",'TSO500 Booking'!J42)</f>
        <v>B2300179-003</v>
      </c>
      <c r="F36" t="str">
        <f>IF($E36="","",'TSO500 Booking'!H42)</f>
        <v>TSO500 DNA library prep</v>
      </c>
      <c r="G36" s="51">
        <f ca="1">IF($E36="","",VLOOKUP(E36,'TSO500 Script'!$C$2:$D$97,2,FALSE))</f>
        <v>70.8</v>
      </c>
      <c r="H36" s="51">
        <f>IF($E36="","",'TSO500 Automated worksheet '!$D$86)</f>
        <v>20671817</v>
      </c>
      <c r="I36" s="250">
        <f>IF($E36="","",'TSO500 Automated worksheet '!$G$86)</f>
        <v>0</v>
      </c>
      <c r="J36" s="250">
        <f>IF($E36="","",'TSO500 Automated worksheet '!$I$86)</f>
        <v>0</v>
      </c>
      <c r="K36" s="251">
        <f>IF($E36="","",'TSO500 Automated worksheet '!$D$88)</f>
        <v>20671819</v>
      </c>
      <c r="L36" s="250">
        <f>IF($E36="","",'TSO500 Automated worksheet '!$G$88)</f>
        <v>0</v>
      </c>
      <c r="M36" s="250">
        <f>IF($E36="","",'TSO500 Automated worksheet '!$I$88)</f>
        <v>0</v>
      </c>
      <c r="N36" s="251">
        <f>IF($E36="","",'TSO500 Automated worksheet '!$D$90)</f>
        <v>20678875</v>
      </c>
      <c r="O36" s="250">
        <f>IF($E36="","",'TSO500 Automated worksheet '!$G$90)</f>
        <v>0</v>
      </c>
      <c r="P36" s="250">
        <f>IF($E36="","",'TSO500 Automated worksheet '!$I$90)</f>
        <v>0</v>
      </c>
      <c r="Q36" s="251">
        <f>IF($E36="","",'TSO500 Automated worksheet '!$D$92)</f>
        <v>20702106</v>
      </c>
      <c r="R36" s="250">
        <f>IF($E36="","",'TSO500 Automated worksheet '!$G$92)</f>
        <v>0</v>
      </c>
      <c r="S36" s="250">
        <f>IF($E36="","",'TSO500 Automated worksheet '!$I$92)</f>
        <v>0</v>
      </c>
      <c r="T36" s="251">
        <f>IF($E36="","",'TSO500 Automated worksheet '!$D$94)</f>
        <v>20683012</v>
      </c>
      <c r="U36" s="250">
        <f>IF($E36="","",'TSO500 Automated worksheet '!$G$94)</f>
        <v>0</v>
      </c>
      <c r="V36" s="250">
        <f>IF($E36="","",'TSO500 Automated worksheet '!$I$94)</f>
        <v>0</v>
      </c>
      <c r="W36" s="251">
        <f>IF($E36="","",'TSO500 Automated worksheet '!$D$96)</f>
        <v>20671826</v>
      </c>
      <c r="X36" s="250">
        <f>IF($E36="","",'TSO500 Automated worksheet '!$G$96)</f>
        <v>0</v>
      </c>
      <c r="Y36" s="250">
        <f>IF($E36="","",'TSO500 Automated worksheet '!$I$96)</f>
        <v>0</v>
      </c>
      <c r="Z36" s="251">
        <f>IF($E36="","",'TSO500 Automated worksheet '!$D$98)</f>
        <v>20645251</v>
      </c>
      <c r="AA36" s="250">
        <f>IF($E36="","",'TSO500 Automated worksheet '!$G$98)</f>
        <v>0</v>
      </c>
      <c r="AB36" s="250">
        <f>IF($E36="","",'TSO500 Automated worksheet '!$I$98)</f>
        <v>0</v>
      </c>
      <c r="AC36" s="251">
        <f>IF($E36="","",'TSO500 Automated worksheet '!$D$100)</f>
        <v>20678876</v>
      </c>
      <c r="AD36" s="250">
        <f>IF($E36="","",'TSO500 Automated worksheet '!$G$100)</f>
        <v>0</v>
      </c>
      <c r="AE36" s="250">
        <f>IF($E36="","",'TSO500 Automated worksheet '!$I$100)</f>
        <v>0</v>
      </c>
      <c r="AF36" s="251">
        <f>IF($E36="","",'TSO500 Automated worksheet '!$D$102)</f>
        <v>20684</v>
      </c>
      <c r="AG36" s="250">
        <f>IF($E36="","",'TSO500 Automated worksheet '!$G$102)</f>
        <v>0</v>
      </c>
      <c r="AH36" s="250">
        <f>IF($E36="","",'TSO500 Automated worksheet '!$I$102)</f>
        <v>0</v>
      </c>
      <c r="AI36" s="251">
        <f>IF($E36="","",'TSO500 Automated worksheet '!$D$104)</f>
        <v>0</v>
      </c>
      <c r="AJ36" s="250">
        <f>IF($E36="","",'TSO500 Automated worksheet '!$G$104)</f>
        <v>0</v>
      </c>
      <c r="AK36" s="251">
        <f>IF($E36="","",'TSO500 Automated worksheet '!$D$105)</f>
        <v>0</v>
      </c>
      <c r="AL36" s="250">
        <f>IF($E36="","",'TSO500 Automated worksheet '!$G$105)</f>
        <v>0</v>
      </c>
      <c r="AM36" s="251">
        <f>IF($E36="","",'TSO500 Automated worksheet '!$D$106)</f>
        <v>0</v>
      </c>
      <c r="AN36" s="250">
        <f>IF($E36="","",'TSO500 Automated worksheet '!$G$106)</f>
        <v>0</v>
      </c>
      <c r="AO36" s="51">
        <f ca="1">IF(F36=DNA_Analyte,VLOOKUP(E36,'Samples Dilution + Norm'!$C$8:$M$103,8,FALSE),IF(F36=RNA_Analyte,"",""))</f>
        <v>0</v>
      </c>
      <c r="AP36" s="51">
        <f ca="1">IF($E36="","",IF(F36=DNA_Analyte,VLOOKUP(E36,'Samples Dilution + Norm'!$C$8:$M$103,11,FALSE),IF(F36=RNA_Analyte,VLOOKUP('TSO500 Script'!C35,'Samples Dilution + Norm'!$S$8:$Z$103,8,FALSE))))</f>
        <v>20.8</v>
      </c>
      <c r="AQ36" s="51">
        <f ca="1">IF($E36="","",IF(F36=DNA_Analyte,VLOOKUP(E36,'Samples Dilution + Norm'!$C$8:$O$103,13,FALSE),IF(F36=RNA_Analyte,VLOOKUP('TSO500 Script'!C35,'Samples Dilution + Norm'!$S$8:$AA$103,10,FALSE))))</f>
        <v>0</v>
      </c>
      <c r="AR36" s="51" t="str">
        <f t="shared" ca="1" si="0"/>
        <v>Pass</v>
      </c>
      <c r="AS36" s="51">
        <f>IF($E36="","",'TSO500 Automated worksheet '!$C$60)</f>
        <v>87.54</v>
      </c>
      <c r="AT36" s="51">
        <f>IF($E36="","",'TSO500 Automated worksheet '!$C$61)</f>
        <v>487.5</v>
      </c>
      <c r="AU36" s="51">
        <f>IF($E36="","",'TSO500 Automated worksheet '!$C$62)</f>
        <v>94.56</v>
      </c>
    </row>
    <row r="37" spans="1:47" x14ac:dyDescent="0.25">
      <c r="A37" t="str">
        <f>IF($E37="","",IF(F37=DNA_Analyte,'TSO500 Booking'!$C$3,IF(F37=RNA_Analyte,'TSO500 Booking'!$C$4,"")))</f>
        <v>2302738</v>
      </c>
      <c r="B37" s="52">
        <f>IF($E37="","",'TSO500 Booking'!$C$5)</f>
        <v>44974</v>
      </c>
      <c r="C37" t="str">
        <f>IF($E37="","",'TSO500 Booking'!$F$5)</f>
        <v>BA</v>
      </c>
      <c r="D37" t="str">
        <f>IF($E37="","",'TSO500 Booking'!E43)</f>
        <v>B2300910</v>
      </c>
      <c r="E37" t="str">
        <f>IF('TSO500 Booking'!J43="","",'TSO500 Booking'!J43)</f>
        <v>B2300910-003</v>
      </c>
      <c r="F37" t="str">
        <f>IF($E37="","",'TSO500 Booking'!H43)</f>
        <v>TSO500 DNA library prep</v>
      </c>
      <c r="G37" s="51">
        <f ca="1">IF($E37="","",VLOOKUP(E37,'TSO500 Script'!$C$2:$D$97,2,FALSE))</f>
        <v>149</v>
      </c>
      <c r="H37" s="51">
        <f>IF($E37="","",'TSO500 Automated worksheet '!$D$86)</f>
        <v>20671817</v>
      </c>
      <c r="I37" s="250">
        <f>IF($E37="","",'TSO500 Automated worksheet '!$G$86)</f>
        <v>0</v>
      </c>
      <c r="J37" s="250">
        <f>IF($E37="","",'TSO500 Automated worksheet '!$I$86)</f>
        <v>0</v>
      </c>
      <c r="K37" s="251">
        <f>IF($E37="","",'TSO500 Automated worksheet '!$D$88)</f>
        <v>20671819</v>
      </c>
      <c r="L37" s="250">
        <f>IF($E37="","",'TSO500 Automated worksheet '!$G$88)</f>
        <v>0</v>
      </c>
      <c r="M37" s="250">
        <f>IF($E37="","",'TSO500 Automated worksheet '!$I$88)</f>
        <v>0</v>
      </c>
      <c r="N37" s="251">
        <f>IF($E37="","",'TSO500 Automated worksheet '!$D$90)</f>
        <v>20678875</v>
      </c>
      <c r="O37" s="250">
        <f>IF($E37="","",'TSO500 Automated worksheet '!$G$90)</f>
        <v>0</v>
      </c>
      <c r="P37" s="250">
        <f>IF($E37="","",'TSO500 Automated worksheet '!$I$90)</f>
        <v>0</v>
      </c>
      <c r="Q37" s="251">
        <f>IF($E37="","",'TSO500 Automated worksheet '!$D$92)</f>
        <v>20702106</v>
      </c>
      <c r="R37" s="250">
        <f>IF($E37="","",'TSO500 Automated worksheet '!$G$92)</f>
        <v>0</v>
      </c>
      <c r="S37" s="250">
        <f>IF($E37="","",'TSO500 Automated worksheet '!$I$92)</f>
        <v>0</v>
      </c>
      <c r="T37" s="251">
        <f>IF($E37="","",'TSO500 Automated worksheet '!$D$94)</f>
        <v>20683012</v>
      </c>
      <c r="U37" s="250">
        <f>IF($E37="","",'TSO500 Automated worksheet '!$G$94)</f>
        <v>0</v>
      </c>
      <c r="V37" s="250">
        <f>IF($E37="","",'TSO500 Automated worksheet '!$I$94)</f>
        <v>0</v>
      </c>
      <c r="W37" s="251">
        <f>IF($E37="","",'TSO500 Automated worksheet '!$D$96)</f>
        <v>20671826</v>
      </c>
      <c r="X37" s="250">
        <f>IF($E37="","",'TSO500 Automated worksheet '!$G$96)</f>
        <v>0</v>
      </c>
      <c r="Y37" s="250">
        <f>IF($E37="","",'TSO500 Automated worksheet '!$I$96)</f>
        <v>0</v>
      </c>
      <c r="Z37" s="251">
        <f>IF($E37="","",'TSO500 Automated worksheet '!$D$98)</f>
        <v>20645251</v>
      </c>
      <c r="AA37" s="250">
        <f>IF($E37="","",'TSO500 Automated worksheet '!$G$98)</f>
        <v>0</v>
      </c>
      <c r="AB37" s="250">
        <f>IF($E37="","",'TSO500 Automated worksheet '!$I$98)</f>
        <v>0</v>
      </c>
      <c r="AC37" s="251">
        <f>IF($E37="","",'TSO500 Automated worksheet '!$D$100)</f>
        <v>20678876</v>
      </c>
      <c r="AD37" s="250">
        <f>IF($E37="","",'TSO500 Automated worksheet '!$G$100)</f>
        <v>0</v>
      </c>
      <c r="AE37" s="250">
        <f>IF($E37="","",'TSO500 Automated worksheet '!$I$100)</f>
        <v>0</v>
      </c>
      <c r="AF37" s="251">
        <f>IF($E37="","",'TSO500 Automated worksheet '!$D$102)</f>
        <v>20684</v>
      </c>
      <c r="AG37" s="250">
        <f>IF($E37="","",'TSO500 Automated worksheet '!$G$102)</f>
        <v>0</v>
      </c>
      <c r="AH37" s="250">
        <f>IF($E37="","",'TSO500 Automated worksheet '!$I$102)</f>
        <v>0</v>
      </c>
      <c r="AI37" s="251">
        <f>IF($E37="","",'TSO500 Automated worksheet '!$D$104)</f>
        <v>0</v>
      </c>
      <c r="AJ37" s="250">
        <f>IF($E37="","",'TSO500 Automated worksheet '!$G$104)</f>
        <v>0</v>
      </c>
      <c r="AK37" s="251">
        <f>IF($E37="","",'TSO500 Automated worksheet '!$D$105)</f>
        <v>0</v>
      </c>
      <c r="AL37" s="250">
        <f>IF($E37="","",'TSO500 Automated worksheet '!$G$105)</f>
        <v>0</v>
      </c>
      <c r="AM37" s="251">
        <f>IF($E37="","",'TSO500 Automated worksheet '!$D$106)</f>
        <v>0</v>
      </c>
      <c r="AN37" s="250">
        <f>IF($E37="","",'TSO500 Automated worksheet '!$G$106)</f>
        <v>0</v>
      </c>
      <c r="AO37" s="51">
        <f ca="1">IF(F37=DNA_Analyte,VLOOKUP(E37,'Samples Dilution + Norm'!$C$8:$M$103,8,FALSE),IF(F37=RNA_Analyte,"",""))</f>
        <v>0</v>
      </c>
      <c r="AP37" s="51">
        <f ca="1">IF($E37="","",IF(F37=DNA_Analyte,VLOOKUP(E37,'Samples Dilution + Norm'!$C$8:$M$103,11,FALSE),IF(F37=RNA_Analyte,VLOOKUP('TSO500 Script'!C36,'Samples Dilution + Norm'!$S$8:$Z$103,8,FALSE))))</f>
        <v>24</v>
      </c>
      <c r="AQ37" s="51">
        <f ca="1">IF($E37="","",IF(F37=DNA_Analyte,VLOOKUP(E37,'Samples Dilution + Norm'!$C$8:$O$103,13,FALSE),IF(F37=RNA_Analyte,VLOOKUP('TSO500 Script'!C36,'Samples Dilution + Norm'!$S$8:$AA$103,10,FALSE))))</f>
        <v>0</v>
      </c>
      <c r="AR37" s="51" t="str">
        <f t="shared" ca="1" si="0"/>
        <v>Pass</v>
      </c>
      <c r="AS37" s="51">
        <f>IF($E37="","",'TSO500 Automated worksheet '!$C$60)</f>
        <v>87.54</v>
      </c>
      <c r="AT37" s="51">
        <f>IF($E37="","",'TSO500 Automated worksheet '!$C$61)</f>
        <v>487.5</v>
      </c>
      <c r="AU37" s="51">
        <f>IF($E37="","",'TSO500 Automated worksheet '!$C$62)</f>
        <v>94.56</v>
      </c>
    </row>
    <row r="38" spans="1:47" x14ac:dyDescent="0.25">
      <c r="A38" t="str">
        <f>IF($E38="","",IF(F38=DNA_Analyte,'TSO500 Booking'!$C$3,IF(F38=RNA_Analyte,'TSO500 Booking'!$C$4,"")))</f>
        <v>2302738</v>
      </c>
      <c r="B38" s="52">
        <f>IF($E38="","",'TSO500 Booking'!$C$5)</f>
        <v>44974</v>
      </c>
      <c r="C38" t="str">
        <f>IF($E38="","",'TSO500 Booking'!$F$5)</f>
        <v>BA</v>
      </c>
      <c r="D38" t="str">
        <f>IF($E38="","",'TSO500 Booking'!E44)</f>
        <v>B2301055</v>
      </c>
      <c r="E38" t="str">
        <f>IF('TSO500 Booking'!J44="","",'TSO500 Booking'!J44)</f>
        <v>B2301055-005</v>
      </c>
      <c r="F38" t="str">
        <f>IF($E38="","",'TSO500 Booking'!H44)</f>
        <v>TSO500 DNA library prep</v>
      </c>
      <c r="G38" s="51">
        <f ca="1">IF($E38="","",VLOOKUP(E38,'TSO500 Script'!$C$2:$D$97,2,FALSE))</f>
        <v>144</v>
      </c>
      <c r="H38" s="51">
        <f>IF($E38="","",'TSO500 Automated worksheet '!$D$86)</f>
        <v>20671817</v>
      </c>
      <c r="I38" s="250">
        <f>IF($E38="","",'TSO500 Automated worksheet '!$G$86)</f>
        <v>0</v>
      </c>
      <c r="J38" s="250">
        <f>IF($E38="","",'TSO500 Automated worksheet '!$I$86)</f>
        <v>0</v>
      </c>
      <c r="K38" s="251">
        <f>IF($E38="","",'TSO500 Automated worksheet '!$D$88)</f>
        <v>20671819</v>
      </c>
      <c r="L38" s="250">
        <f>IF($E38="","",'TSO500 Automated worksheet '!$G$88)</f>
        <v>0</v>
      </c>
      <c r="M38" s="250">
        <f>IF($E38="","",'TSO500 Automated worksheet '!$I$88)</f>
        <v>0</v>
      </c>
      <c r="N38" s="251">
        <f>IF($E38="","",'TSO500 Automated worksheet '!$D$90)</f>
        <v>20678875</v>
      </c>
      <c r="O38" s="250">
        <f>IF($E38="","",'TSO500 Automated worksheet '!$G$90)</f>
        <v>0</v>
      </c>
      <c r="P38" s="250">
        <f>IF($E38="","",'TSO500 Automated worksheet '!$I$90)</f>
        <v>0</v>
      </c>
      <c r="Q38" s="251">
        <f>IF($E38="","",'TSO500 Automated worksheet '!$D$92)</f>
        <v>20702106</v>
      </c>
      <c r="R38" s="250">
        <f>IF($E38="","",'TSO500 Automated worksheet '!$G$92)</f>
        <v>0</v>
      </c>
      <c r="S38" s="250">
        <f>IF($E38="","",'TSO500 Automated worksheet '!$I$92)</f>
        <v>0</v>
      </c>
      <c r="T38" s="251">
        <f>IF($E38="","",'TSO500 Automated worksheet '!$D$94)</f>
        <v>20683012</v>
      </c>
      <c r="U38" s="250">
        <f>IF($E38="","",'TSO500 Automated worksheet '!$G$94)</f>
        <v>0</v>
      </c>
      <c r="V38" s="250">
        <f>IF($E38="","",'TSO500 Automated worksheet '!$I$94)</f>
        <v>0</v>
      </c>
      <c r="W38" s="251">
        <f>IF($E38="","",'TSO500 Automated worksheet '!$D$96)</f>
        <v>20671826</v>
      </c>
      <c r="X38" s="250">
        <f>IF($E38="","",'TSO500 Automated worksheet '!$G$96)</f>
        <v>0</v>
      </c>
      <c r="Y38" s="250">
        <f>IF($E38="","",'TSO500 Automated worksheet '!$I$96)</f>
        <v>0</v>
      </c>
      <c r="Z38" s="251">
        <f>IF($E38="","",'TSO500 Automated worksheet '!$D$98)</f>
        <v>20645251</v>
      </c>
      <c r="AA38" s="250">
        <f>IF($E38="","",'TSO500 Automated worksheet '!$G$98)</f>
        <v>0</v>
      </c>
      <c r="AB38" s="250">
        <f>IF($E38="","",'TSO500 Automated worksheet '!$I$98)</f>
        <v>0</v>
      </c>
      <c r="AC38" s="251">
        <f>IF($E38="","",'TSO500 Automated worksheet '!$D$100)</f>
        <v>20678876</v>
      </c>
      <c r="AD38" s="250">
        <f>IF($E38="","",'TSO500 Automated worksheet '!$G$100)</f>
        <v>0</v>
      </c>
      <c r="AE38" s="250">
        <f>IF($E38="","",'TSO500 Automated worksheet '!$I$100)</f>
        <v>0</v>
      </c>
      <c r="AF38" s="251">
        <f>IF($E38="","",'TSO500 Automated worksheet '!$D$102)</f>
        <v>20684</v>
      </c>
      <c r="AG38" s="250">
        <f>IF($E38="","",'TSO500 Automated worksheet '!$G$102)</f>
        <v>0</v>
      </c>
      <c r="AH38" s="250">
        <f>IF($E38="","",'TSO500 Automated worksheet '!$I$102)</f>
        <v>0</v>
      </c>
      <c r="AI38" s="251">
        <f>IF($E38="","",'TSO500 Automated worksheet '!$D$104)</f>
        <v>0</v>
      </c>
      <c r="AJ38" s="250">
        <f>IF($E38="","",'TSO500 Automated worksheet '!$G$104)</f>
        <v>0</v>
      </c>
      <c r="AK38" s="251">
        <f>IF($E38="","",'TSO500 Automated worksheet '!$D$105)</f>
        <v>0</v>
      </c>
      <c r="AL38" s="250">
        <f>IF($E38="","",'TSO500 Automated worksheet '!$G$105)</f>
        <v>0</v>
      </c>
      <c r="AM38" s="251">
        <f>IF($E38="","",'TSO500 Automated worksheet '!$D$106)</f>
        <v>0</v>
      </c>
      <c r="AN38" s="250">
        <f>IF($E38="","",'TSO500 Automated worksheet '!$G$106)</f>
        <v>0</v>
      </c>
      <c r="AO38" s="51">
        <f ca="1">IF(F38=DNA_Analyte,VLOOKUP(E38,'Samples Dilution + Norm'!$C$8:$M$103,8,FALSE),IF(F38=RNA_Analyte,"",""))</f>
        <v>0</v>
      </c>
      <c r="AP38" s="51">
        <f ca="1">IF($E38="","",IF(F38=DNA_Analyte,VLOOKUP(E38,'Samples Dilution + Norm'!$C$8:$M$103,11,FALSE),IF(F38=RNA_Analyte,VLOOKUP('TSO500 Script'!C37,'Samples Dilution + Norm'!$S$8:$Z$103,8,FALSE))))</f>
        <v>23.2</v>
      </c>
      <c r="AQ38" s="51">
        <f ca="1">IF($E38="","",IF(F38=DNA_Analyte,VLOOKUP(E38,'Samples Dilution + Norm'!$C$8:$O$103,13,FALSE),IF(F38=RNA_Analyte,VLOOKUP('TSO500 Script'!C37,'Samples Dilution + Norm'!$S$8:$AA$103,10,FALSE))))</f>
        <v>0</v>
      </c>
      <c r="AR38" s="51" t="str">
        <f t="shared" ca="1" si="0"/>
        <v>Pass</v>
      </c>
      <c r="AS38" s="51">
        <f>IF($E38="","",'TSO500 Automated worksheet '!$C$60)</f>
        <v>87.54</v>
      </c>
      <c r="AT38" s="51">
        <f>IF($E38="","",'TSO500 Automated worksheet '!$C$61)</f>
        <v>487.5</v>
      </c>
      <c r="AU38" s="51">
        <f>IF($E38="","",'TSO500 Automated worksheet '!$C$62)</f>
        <v>94.56</v>
      </c>
    </row>
    <row r="39" spans="1:47" x14ac:dyDescent="0.25">
      <c r="A39" t="str">
        <f>IF($E39="","",IF(F39=DNA_Analyte,'TSO500 Booking'!$C$3,IF(F39=RNA_Analyte,'TSO500 Booking'!$C$4,"")))</f>
        <v>2302738</v>
      </c>
      <c r="B39" s="52">
        <f>IF($E39="","",'TSO500 Booking'!$C$5)</f>
        <v>44974</v>
      </c>
      <c r="C39" t="str">
        <f>IF($E39="","",'TSO500 Booking'!$F$5)</f>
        <v>BA</v>
      </c>
      <c r="D39" t="str">
        <f>IF($E39="","",'TSO500 Booking'!E45)</f>
        <v>B2301204</v>
      </c>
      <c r="E39" t="str">
        <f>IF('TSO500 Booking'!J45="","",'TSO500 Booking'!J45)</f>
        <v>B2301204-003</v>
      </c>
      <c r="F39" t="str">
        <f>IF($E39="","",'TSO500 Booking'!H45)</f>
        <v>TSO500 DNA library prep</v>
      </c>
      <c r="G39" s="51">
        <f ca="1">IF($E39="","",VLOOKUP(E39,'TSO500 Script'!$C$2:$D$97,2,FALSE))</f>
        <v>132</v>
      </c>
      <c r="H39" s="51">
        <f>IF($E39="","",'TSO500 Automated worksheet '!$D$86)</f>
        <v>20671817</v>
      </c>
      <c r="I39" s="250">
        <f>IF($E39="","",'TSO500 Automated worksheet '!$G$86)</f>
        <v>0</v>
      </c>
      <c r="J39" s="250">
        <f>IF($E39="","",'TSO500 Automated worksheet '!$I$86)</f>
        <v>0</v>
      </c>
      <c r="K39" s="251">
        <f>IF($E39="","",'TSO500 Automated worksheet '!$D$88)</f>
        <v>20671819</v>
      </c>
      <c r="L39" s="250">
        <f>IF($E39="","",'TSO500 Automated worksheet '!$G$88)</f>
        <v>0</v>
      </c>
      <c r="M39" s="250">
        <f>IF($E39="","",'TSO500 Automated worksheet '!$I$88)</f>
        <v>0</v>
      </c>
      <c r="N39" s="251">
        <f>IF($E39="","",'TSO500 Automated worksheet '!$D$90)</f>
        <v>20678875</v>
      </c>
      <c r="O39" s="250">
        <f>IF($E39="","",'TSO500 Automated worksheet '!$G$90)</f>
        <v>0</v>
      </c>
      <c r="P39" s="250">
        <f>IF($E39="","",'TSO500 Automated worksheet '!$I$90)</f>
        <v>0</v>
      </c>
      <c r="Q39" s="251">
        <f>IF($E39="","",'TSO500 Automated worksheet '!$D$92)</f>
        <v>20702106</v>
      </c>
      <c r="R39" s="250">
        <f>IF($E39="","",'TSO500 Automated worksheet '!$G$92)</f>
        <v>0</v>
      </c>
      <c r="S39" s="250">
        <f>IF($E39="","",'TSO500 Automated worksheet '!$I$92)</f>
        <v>0</v>
      </c>
      <c r="T39" s="251">
        <f>IF($E39="","",'TSO500 Automated worksheet '!$D$94)</f>
        <v>20683012</v>
      </c>
      <c r="U39" s="250">
        <f>IF($E39="","",'TSO500 Automated worksheet '!$G$94)</f>
        <v>0</v>
      </c>
      <c r="V39" s="250">
        <f>IF($E39="","",'TSO500 Automated worksheet '!$I$94)</f>
        <v>0</v>
      </c>
      <c r="W39" s="251">
        <f>IF($E39="","",'TSO500 Automated worksheet '!$D$96)</f>
        <v>20671826</v>
      </c>
      <c r="X39" s="250">
        <f>IF($E39="","",'TSO500 Automated worksheet '!$G$96)</f>
        <v>0</v>
      </c>
      <c r="Y39" s="250">
        <f>IF($E39="","",'TSO500 Automated worksheet '!$I$96)</f>
        <v>0</v>
      </c>
      <c r="Z39" s="251">
        <f>IF($E39="","",'TSO500 Automated worksheet '!$D$98)</f>
        <v>20645251</v>
      </c>
      <c r="AA39" s="250">
        <f>IF($E39="","",'TSO500 Automated worksheet '!$G$98)</f>
        <v>0</v>
      </c>
      <c r="AB39" s="250">
        <f>IF($E39="","",'TSO500 Automated worksheet '!$I$98)</f>
        <v>0</v>
      </c>
      <c r="AC39" s="251">
        <f>IF($E39="","",'TSO500 Automated worksheet '!$D$100)</f>
        <v>20678876</v>
      </c>
      <c r="AD39" s="250">
        <f>IF($E39="","",'TSO500 Automated worksheet '!$G$100)</f>
        <v>0</v>
      </c>
      <c r="AE39" s="250">
        <f>IF($E39="","",'TSO500 Automated worksheet '!$I$100)</f>
        <v>0</v>
      </c>
      <c r="AF39" s="251">
        <f>IF($E39="","",'TSO500 Automated worksheet '!$D$102)</f>
        <v>20684</v>
      </c>
      <c r="AG39" s="250">
        <f>IF($E39="","",'TSO500 Automated worksheet '!$G$102)</f>
        <v>0</v>
      </c>
      <c r="AH39" s="250">
        <f>IF($E39="","",'TSO500 Automated worksheet '!$I$102)</f>
        <v>0</v>
      </c>
      <c r="AI39" s="251">
        <f>IF($E39="","",'TSO500 Automated worksheet '!$D$104)</f>
        <v>0</v>
      </c>
      <c r="AJ39" s="250">
        <f>IF($E39="","",'TSO500 Automated worksheet '!$G$104)</f>
        <v>0</v>
      </c>
      <c r="AK39" s="251">
        <f>IF($E39="","",'TSO500 Automated worksheet '!$D$105)</f>
        <v>0</v>
      </c>
      <c r="AL39" s="250">
        <f>IF($E39="","",'TSO500 Automated worksheet '!$G$105)</f>
        <v>0</v>
      </c>
      <c r="AM39" s="251">
        <f>IF($E39="","",'TSO500 Automated worksheet '!$D$106)</f>
        <v>0</v>
      </c>
      <c r="AN39" s="250">
        <f>IF($E39="","",'TSO500 Automated worksheet '!$G$106)</f>
        <v>0</v>
      </c>
      <c r="AO39" s="51">
        <f ca="1">IF(F39=DNA_Analyte,VLOOKUP(E39,'Samples Dilution + Norm'!$C$8:$M$103,8,FALSE),IF(F39=RNA_Analyte,"",""))</f>
        <v>0</v>
      </c>
      <c r="AP39" s="51">
        <f ca="1">IF($E39="","",IF(F39=DNA_Analyte,VLOOKUP(E39,'Samples Dilution + Norm'!$C$8:$M$103,11,FALSE),IF(F39=RNA_Analyte,VLOOKUP('TSO500 Script'!C38,'Samples Dilution + Norm'!$S$8:$Z$103,8,FALSE))))</f>
        <v>22</v>
      </c>
      <c r="AQ39" s="51">
        <f ca="1">IF($E39="","",IF(F39=DNA_Analyte,VLOOKUP(E39,'Samples Dilution + Norm'!$C$8:$O$103,13,FALSE),IF(F39=RNA_Analyte,VLOOKUP('TSO500 Script'!C38,'Samples Dilution + Norm'!$S$8:$AA$103,10,FALSE))))</f>
        <v>0</v>
      </c>
      <c r="AR39" s="51" t="str">
        <f t="shared" ca="1" si="0"/>
        <v>Pass</v>
      </c>
      <c r="AS39" s="51">
        <f>IF($E39="","",'TSO500 Automated worksheet '!$C$60)</f>
        <v>87.54</v>
      </c>
      <c r="AT39" s="51">
        <f>IF($E39="","",'TSO500 Automated worksheet '!$C$61)</f>
        <v>487.5</v>
      </c>
      <c r="AU39" s="51">
        <f>IF($E39="","",'TSO500 Automated worksheet '!$C$62)</f>
        <v>94.56</v>
      </c>
    </row>
    <row r="40" spans="1:47" x14ac:dyDescent="0.25">
      <c r="A40" t="str">
        <f>IF($E40="","",IF(F40=DNA_Analyte,'TSO500 Booking'!$C$3,IF(F40=RNA_Analyte,'TSO500 Booking'!$C$4,"")))</f>
        <v>2302738</v>
      </c>
      <c r="B40" s="52">
        <f>IF($E40="","",'TSO500 Booking'!$C$5)</f>
        <v>44974</v>
      </c>
      <c r="C40" t="str">
        <f>IF($E40="","",'TSO500 Booking'!$F$5)</f>
        <v>BA</v>
      </c>
      <c r="D40" t="str">
        <f>IF($E40="","",'TSO500 Booking'!E46)</f>
        <v>B2301528</v>
      </c>
      <c r="E40" t="str">
        <f>IF('TSO500 Booking'!J46="","",'TSO500 Booking'!J46)</f>
        <v>B2301528-003</v>
      </c>
      <c r="F40" t="str">
        <f>IF($E40="","",'TSO500 Booking'!H46)</f>
        <v>TSO500 DNA library prep</v>
      </c>
      <c r="G40" s="51">
        <f ca="1">IF($E40="","",VLOOKUP(E40,'TSO500 Script'!$C$2:$D$97,2,FALSE))</f>
        <v>65.599999999999994</v>
      </c>
      <c r="H40" s="51">
        <f>IF($E40="","",'TSO500 Automated worksheet '!$D$86)</f>
        <v>20671817</v>
      </c>
      <c r="I40" s="250">
        <f>IF($E40="","",'TSO500 Automated worksheet '!$G$86)</f>
        <v>0</v>
      </c>
      <c r="J40" s="250">
        <f>IF($E40="","",'TSO500 Automated worksheet '!$I$86)</f>
        <v>0</v>
      </c>
      <c r="K40" s="251">
        <f>IF($E40="","",'TSO500 Automated worksheet '!$D$88)</f>
        <v>20671819</v>
      </c>
      <c r="L40" s="250">
        <f>IF($E40="","",'TSO500 Automated worksheet '!$G$88)</f>
        <v>0</v>
      </c>
      <c r="M40" s="250">
        <f>IF($E40="","",'TSO500 Automated worksheet '!$I$88)</f>
        <v>0</v>
      </c>
      <c r="N40" s="251">
        <f>IF($E40="","",'TSO500 Automated worksheet '!$D$90)</f>
        <v>20678875</v>
      </c>
      <c r="O40" s="250">
        <f>IF($E40="","",'TSO500 Automated worksheet '!$G$90)</f>
        <v>0</v>
      </c>
      <c r="P40" s="250">
        <f>IF($E40="","",'TSO500 Automated worksheet '!$I$90)</f>
        <v>0</v>
      </c>
      <c r="Q40" s="251">
        <f>IF($E40="","",'TSO500 Automated worksheet '!$D$92)</f>
        <v>20702106</v>
      </c>
      <c r="R40" s="250">
        <f>IF($E40="","",'TSO500 Automated worksheet '!$G$92)</f>
        <v>0</v>
      </c>
      <c r="S40" s="250">
        <f>IF($E40="","",'TSO500 Automated worksheet '!$I$92)</f>
        <v>0</v>
      </c>
      <c r="T40" s="251">
        <f>IF($E40="","",'TSO500 Automated worksheet '!$D$94)</f>
        <v>20683012</v>
      </c>
      <c r="U40" s="250">
        <f>IF($E40="","",'TSO500 Automated worksheet '!$G$94)</f>
        <v>0</v>
      </c>
      <c r="V40" s="250">
        <f>IF($E40="","",'TSO500 Automated worksheet '!$I$94)</f>
        <v>0</v>
      </c>
      <c r="W40" s="251">
        <f>IF($E40="","",'TSO500 Automated worksheet '!$D$96)</f>
        <v>20671826</v>
      </c>
      <c r="X40" s="250">
        <f>IF($E40="","",'TSO500 Automated worksheet '!$G$96)</f>
        <v>0</v>
      </c>
      <c r="Y40" s="250">
        <f>IF($E40="","",'TSO500 Automated worksheet '!$I$96)</f>
        <v>0</v>
      </c>
      <c r="Z40" s="251">
        <f>IF($E40="","",'TSO500 Automated worksheet '!$D$98)</f>
        <v>20645251</v>
      </c>
      <c r="AA40" s="250">
        <f>IF($E40="","",'TSO500 Automated worksheet '!$G$98)</f>
        <v>0</v>
      </c>
      <c r="AB40" s="250">
        <f>IF($E40="","",'TSO500 Automated worksheet '!$I$98)</f>
        <v>0</v>
      </c>
      <c r="AC40" s="251">
        <f>IF($E40="","",'TSO500 Automated worksheet '!$D$100)</f>
        <v>20678876</v>
      </c>
      <c r="AD40" s="250">
        <f>IF($E40="","",'TSO500 Automated worksheet '!$G$100)</f>
        <v>0</v>
      </c>
      <c r="AE40" s="250">
        <f>IF($E40="","",'TSO500 Automated worksheet '!$I$100)</f>
        <v>0</v>
      </c>
      <c r="AF40" s="251">
        <f>IF($E40="","",'TSO500 Automated worksheet '!$D$102)</f>
        <v>20684</v>
      </c>
      <c r="AG40" s="250">
        <f>IF($E40="","",'TSO500 Automated worksheet '!$G$102)</f>
        <v>0</v>
      </c>
      <c r="AH40" s="250">
        <f>IF($E40="","",'TSO500 Automated worksheet '!$I$102)</f>
        <v>0</v>
      </c>
      <c r="AI40" s="251">
        <f>IF($E40="","",'TSO500 Automated worksheet '!$D$104)</f>
        <v>0</v>
      </c>
      <c r="AJ40" s="250">
        <f>IF($E40="","",'TSO500 Automated worksheet '!$G$104)</f>
        <v>0</v>
      </c>
      <c r="AK40" s="251">
        <f>IF($E40="","",'TSO500 Automated worksheet '!$D$105)</f>
        <v>0</v>
      </c>
      <c r="AL40" s="250">
        <f>IF($E40="","",'TSO500 Automated worksheet '!$G$105)</f>
        <v>0</v>
      </c>
      <c r="AM40" s="251">
        <f>IF($E40="","",'TSO500 Automated worksheet '!$D$106)</f>
        <v>0</v>
      </c>
      <c r="AN40" s="250">
        <f>IF($E40="","",'TSO500 Automated worksheet '!$G$106)</f>
        <v>0</v>
      </c>
      <c r="AO40" s="51">
        <f ca="1">IF(F40=DNA_Analyte,VLOOKUP(E40,'Samples Dilution + Norm'!$C$8:$M$103,8,FALSE),IF(F40=RNA_Analyte,"",""))</f>
        <v>0</v>
      </c>
      <c r="AP40" s="51">
        <f ca="1">IF($E40="","",IF(F40=DNA_Analyte,VLOOKUP(E40,'Samples Dilution + Norm'!$C$8:$M$103,11,FALSE),IF(F40=RNA_Analyte,VLOOKUP('TSO500 Script'!C39,'Samples Dilution + Norm'!$S$8:$Z$103,8,FALSE))))</f>
        <v>31</v>
      </c>
      <c r="AQ40" s="51">
        <f ca="1">IF($E40="","",IF(F40=DNA_Analyte,VLOOKUP(E40,'Samples Dilution + Norm'!$C$8:$O$103,13,FALSE),IF(F40=RNA_Analyte,VLOOKUP('TSO500 Script'!C39,'Samples Dilution + Norm'!$S$8:$AA$103,10,FALSE))))</f>
        <v>0</v>
      </c>
      <c r="AR40" s="51" t="str">
        <f t="shared" ca="1" si="0"/>
        <v>Pass</v>
      </c>
      <c r="AS40" s="51">
        <f>IF($E40="","",'TSO500 Automated worksheet '!$C$60)</f>
        <v>87.54</v>
      </c>
      <c r="AT40" s="51">
        <f>IF($E40="","",'TSO500 Automated worksheet '!$C$61)</f>
        <v>487.5</v>
      </c>
      <c r="AU40" s="51">
        <f>IF($E40="","",'TSO500 Automated worksheet '!$C$62)</f>
        <v>94.56</v>
      </c>
    </row>
    <row r="41" spans="1:47" x14ac:dyDescent="0.25">
      <c r="A41" t="str">
        <f>IF($E41="","",IF(F41=DNA_Analyte,'TSO500 Booking'!$C$3,IF(F41=RNA_Analyte,'TSO500 Booking'!$C$4,"")))</f>
        <v>2302738</v>
      </c>
      <c r="B41" s="52">
        <f>IF($E41="","",'TSO500 Booking'!$C$5)</f>
        <v>44974</v>
      </c>
      <c r="C41" t="str">
        <f>IF($E41="","",'TSO500 Booking'!$F$5)</f>
        <v>BA</v>
      </c>
      <c r="D41" t="str">
        <f>IF($E41="","",'TSO500 Booking'!E47)</f>
        <v>B2301729</v>
      </c>
      <c r="E41" t="str">
        <f>IF('TSO500 Booking'!J47="","",'TSO500 Booking'!J47)</f>
        <v>B2301729-003</v>
      </c>
      <c r="F41" t="str">
        <f>IF($E41="","",'TSO500 Booking'!H47)</f>
        <v>TSO500 DNA library prep</v>
      </c>
      <c r="G41" s="51">
        <f ca="1">IF($E41="","",VLOOKUP(E41,'TSO500 Script'!$C$2:$D$97,2,FALSE))</f>
        <v>125</v>
      </c>
      <c r="H41" s="51">
        <f>IF($E41="","",'TSO500 Automated worksheet '!$D$86)</f>
        <v>20671817</v>
      </c>
      <c r="I41" s="250">
        <f>IF($E41="","",'TSO500 Automated worksheet '!$G$86)</f>
        <v>0</v>
      </c>
      <c r="J41" s="250">
        <f>IF($E41="","",'TSO500 Automated worksheet '!$I$86)</f>
        <v>0</v>
      </c>
      <c r="K41" s="251">
        <f>IF($E41="","",'TSO500 Automated worksheet '!$D$88)</f>
        <v>20671819</v>
      </c>
      <c r="L41" s="250">
        <f>IF($E41="","",'TSO500 Automated worksheet '!$G$88)</f>
        <v>0</v>
      </c>
      <c r="M41" s="250">
        <f>IF($E41="","",'TSO500 Automated worksheet '!$I$88)</f>
        <v>0</v>
      </c>
      <c r="N41" s="251">
        <f>IF($E41="","",'TSO500 Automated worksheet '!$D$90)</f>
        <v>20678875</v>
      </c>
      <c r="O41" s="250">
        <f>IF($E41="","",'TSO500 Automated worksheet '!$G$90)</f>
        <v>0</v>
      </c>
      <c r="P41" s="250">
        <f>IF($E41="","",'TSO500 Automated worksheet '!$I$90)</f>
        <v>0</v>
      </c>
      <c r="Q41" s="251">
        <f>IF($E41="","",'TSO500 Automated worksheet '!$D$92)</f>
        <v>20702106</v>
      </c>
      <c r="R41" s="250">
        <f>IF($E41="","",'TSO500 Automated worksheet '!$G$92)</f>
        <v>0</v>
      </c>
      <c r="S41" s="250">
        <f>IF($E41="","",'TSO500 Automated worksheet '!$I$92)</f>
        <v>0</v>
      </c>
      <c r="T41" s="251">
        <f>IF($E41="","",'TSO500 Automated worksheet '!$D$94)</f>
        <v>20683012</v>
      </c>
      <c r="U41" s="250">
        <f>IF($E41="","",'TSO500 Automated worksheet '!$G$94)</f>
        <v>0</v>
      </c>
      <c r="V41" s="250">
        <f>IF($E41="","",'TSO500 Automated worksheet '!$I$94)</f>
        <v>0</v>
      </c>
      <c r="W41" s="251">
        <f>IF($E41="","",'TSO500 Automated worksheet '!$D$96)</f>
        <v>20671826</v>
      </c>
      <c r="X41" s="250">
        <f>IF($E41="","",'TSO500 Automated worksheet '!$G$96)</f>
        <v>0</v>
      </c>
      <c r="Y41" s="250">
        <f>IF($E41="","",'TSO500 Automated worksheet '!$I$96)</f>
        <v>0</v>
      </c>
      <c r="Z41" s="251">
        <f>IF($E41="","",'TSO500 Automated worksheet '!$D$98)</f>
        <v>20645251</v>
      </c>
      <c r="AA41" s="250">
        <f>IF($E41="","",'TSO500 Automated worksheet '!$G$98)</f>
        <v>0</v>
      </c>
      <c r="AB41" s="250">
        <f>IF($E41="","",'TSO500 Automated worksheet '!$I$98)</f>
        <v>0</v>
      </c>
      <c r="AC41" s="251">
        <f>IF($E41="","",'TSO500 Automated worksheet '!$D$100)</f>
        <v>20678876</v>
      </c>
      <c r="AD41" s="250">
        <f>IF($E41="","",'TSO500 Automated worksheet '!$G$100)</f>
        <v>0</v>
      </c>
      <c r="AE41" s="250">
        <f>IF($E41="","",'TSO500 Automated worksheet '!$I$100)</f>
        <v>0</v>
      </c>
      <c r="AF41" s="251">
        <f>IF($E41="","",'TSO500 Automated worksheet '!$D$102)</f>
        <v>20684</v>
      </c>
      <c r="AG41" s="250">
        <f>IF($E41="","",'TSO500 Automated worksheet '!$G$102)</f>
        <v>0</v>
      </c>
      <c r="AH41" s="250">
        <f>IF($E41="","",'TSO500 Automated worksheet '!$I$102)</f>
        <v>0</v>
      </c>
      <c r="AI41" s="251">
        <f>IF($E41="","",'TSO500 Automated worksheet '!$D$104)</f>
        <v>0</v>
      </c>
      <c r="AJ41" s="250">
        <f>IF($E41="","",'TSO500 Automated worksheet '!$G$104)</f>
        <v>0</v>
      </c>
      <c r="AK41" s="251">
        <f>IF($E41="","",'TSO500 Automated worksheet '!$D$105)</f>
        <v>0</v>
      </c>
      <c r="AL41" s="250">
        <f>IF($E41="","",'TSO500 Automated worksheet '!$G$105)</f>
        <v>0</v>
      </c>
      <c r="AM41" s="251">
        <f>IF($E41="","",'TSO500 Automated worksheet '!$D$106)</f>
        <v>0</v>
      </c>
      <c r="AN41" s="250">
        <f>IF($E41="","",'TSO500 Automated worksheet '!$G$106)</f>
        <v>0</v>
      </c>
      <c r="AO41" s="51">
        <f ca="1">IF(F41=DNA_Analyte,VLOOKUP(E41,'Samples Dilution + Norm'!$C$8:$M$103,8,FALSE),IF(F41=RNA_Analyte,"",""))</f>
        <v>0</v>
      </c>
      <c r="AP41" s="51">
        <f ca="1">IF($E41="","",IF(F41=DNA_Analyte,VLOOKUP(E41,'Samples Dilution + Norm'!$C$8:$M$103,11,FALSE),IF(F41=RNA_Analyte,VLOOKUP('TSO500 Script'!C40,'Samples Dilution + Norm'!$S$8:$Z$103,8,FALSE))))</f>
        <v>23</v>
      </c>
      <c r="AQ41" s="51">
        <f ca="1">IF($E41="","",IF(F41=DNA_Analyte,VLOOKUP(E41,'Samples Dilution + Norm'!$C$8:$O$103,13,FALSE),IF(F41=RNA_Analyte,VLOOKUP('TSO500 Script'!C40,'Samples Dilution + Norm'!$S$8:$AA$103,10,FALSE))))</f>
        <v>0</v>
      </c>
      <c r="AR41" s="51" t="str">
        <f t="shared" ca="1" si="0"/>
        <v>Pass</v>
      </c>
      <c r="AS41" s="51">
        <f>IF($E41="","",'TSO500 Automated worksheet '!$C$60)</f>
        <v>87.54</v>
      </c>
      <c r="AT41" s="51">
        <f>IF($E41="","",'TSO500 Automated worksheet '!$C$61)</f>
        <v>487.5</v>
      </c>
      <c r="AU41" s="51">
        <f>IF($E41="","",'TSO500 Automated worksheet '!$C$62)</f>
        <v>94.56</v>
      </c>
    </row>
    <row r="42" spans="1:47" x14ac:dyDescent="0.25">
      <c r="A42" t="str">
        <f>IF($E42="","",IF(F42=DNA_Analyte,'TSO500 Booking'!$C$3,IF(F42=RNA_Analyte,'TSO500 Booking'!$C$4,"")))</f>
        <v>2302738</v>
      </c>
      <c r="B42" s="52">
        <f>IF($E42="","",'TSO500 Booking'!$C$5)</f>
        <v>44974</v>
      </c>
      <c r="C42" t="str">
        <f>IF($E42="","",'TSO500 Booking'!$F$5)</f>
        <v>BA</v>
      </c>
      <c r="D42" t="str">
        <f>IF($E42="","",'TSO500 Booking'!E48)</f>
        <v>B2302804</v>
      </c>
      <c r="E42" t="str">
        <f>IF('TSO500 Booking'!J48="","",'TSO500 Booking'!J48)</f>
        <v>B2302804-003</v>
      </c>
      <c r="F42" t="str">
        <f>IF($E42="","",'TSO500 Booking'!H48)</f>
        <v>TSO500 DNA library prep</v>
      </c>
      <c r="G42" s="51">
        <f ca="1">IF($E42="","",VLOOKUP(E42,'TSO500 Script'!$C$2:$D$97,2,FALSE))</f>
        <v>122</v>
      </c>
      <c r="H42" s="51">
        <f>IF($E42="","",'TSO500 Automated worksheet '!$D$86)</f>
        <v>20671817</v>
      </c>
      <c r="I42" s="250">
        <f>IF($E42="","",'TSO500 Automated worksheet '!$G$86)</f>
        <v>0</v>
      </c>
      <c r="J42" s="250">
        <f>IF($E42="","",'TSO500 Automated worksheet '!$I$86)</f>
        <v>0</v>
      </c>
      <c r="K42" s="251">
        <f>IF($E42="","",'TSO500 Automated worksheet '!$D$88)</f>
        <v>20671819</v>
      </c>
      <c r="L42" s="250">
        <f>IF($E42="","",'TSO500 Automated worksheet '!$G$88)</f>
        <v>0</v>
      </c>
      <c r="M42" s="250">
        <f>IF($E42="","",'TSO500 Automated worksheet '!$I$88)</f>
        <v>0</v>
      </c>
      <c r="N42" s="251">
        <f>IF($E42="","",'TSO500 Automated worksheet '!$D$90)</f>
        <v>20678875</v>
      </c>
      <c r="O42" s="250">
        <f>IF($E42="","",'TSO500 Automated worksheet '!$G$90)</f>
        <v>0</v>
      </c>
      <c r="P42" s="250">
        <f>IF($E42="","",'TSO500 Automated worksheet '!$I$90)</f>
        <v>0</v>
      </c>
      <c r="Q42" s="251">
        <f>IF($E42="","",'TSO500 Automated worksheet '!$D$92)</f>
        <v>20702106</v>
      </c>
      <c r="R42" s="250">
        <f>IF($E42="","",'TSO500 Automated worksheet '!$G$92)</f>
        <v>0</v>
      </c>
      <c r="S42" s="250">
        <f>IF($E42="","",'TSO500 Automated worksheet '!$I$92)</f>
        <v>0</v>
      </c>
      <c r="T42" s="251">
        <f>IF($E42="","",'TSO500 Automated worksheet '!$D$94)</f>
        <v>20683012</v>
      </c>
      <c r="U42" s="250">
        <f>IF($E42="","",'TSO500 Automated worksheet '!$G$94)</f>
        <v>0</v>
      </c>
      <c r="V42" s="250">
        <f>IF($E42="","",'TSO500 Automated worksheet '!$I$94)</f>
        <v>0</v>
      </c>
      <c r="W42" s="251">
        <f>IF($E42="","",'TSO500 Automated worksheet '!$D$96)</f>
        <v>20671826</v>
      </c>
      <c r="X42" s="250">
        <f>IF($E42="","",'TSO500 Automated worksheet '!$G$96)</f>
        <v>0</v>
      </c>
      <c r="Y42" s="250">
        <f>IF($E42="","",'TSO500 Automated worksheet '!$I$96)</f>
        <v>0</v>
      </c>
      <c r="Z42" s="251">
        <f>IF($E42="","",'TSO500 Automated worksheet '!$D$98)</f>
        <v>20645251</v>
      </c>
      <c r="AA42" s="250">
        <f>IF($E42="","",'TSO500 Automated worksheet '!$G$98)</f>
        <v>0</v>
      </c>
      <c r="AB42" s="250">
        <f>IF($E42="","",'TSO500 Automated worksheet '!$I$98)</f>
        <v>0</v>
      </c>
      <c r="AC42" s="251">
        <f>IF($E42="","",'TSO500 Automated worksheet '!$D$100)</f>
        <v>20678876</v>
      </c>
      <c r="AD42" s="250">
        <f>IF($E42="","",'TSO500 Automated worksheet '!$G$100)</f>
        <v>0</v>
      </c>
      <c r="AE42" s="250">
        <f>IF($E42="","",'TSO500 Automated worksheet '!$I$100)</f>
        <v>0</v>
      </c>
      <c r="AF42" s="251">
        <f>IF($E42="","",'TSO500 Automated worksheet '!$D$102)</f>
        <v>20684</v>
      </c>
      <c r="AG42" s="250">
        <f>IF($E42="","",'TSO500 Automated worksheet '!$G$102)</f>
        <v>0</v>
      </c>
      <c r="AH42" s="250">
        <f>IF($E42="","",'TSO500 Automated worksheet '!$I$102)</f>
        <v>0</v>
      </c>
      <c r="AI42" s="251">
        <f>IF($E42="","",'TSO500 Automated worksheet '!$D$104)</f>
        <v>0</v>
      </c>
      <c r="AJ42" s="250">
        <f>IF($E42="","",'TSO500 Automated worksheet '!$G$104)</f>
        <v>0</v>
      </c>
      <c r="AK42" s="251">
        <f>IF($E42="","",'TSO500 Automated worksheet '!$D$105)</f>
        <v>0</v>
      </c>
      <c r="AL42" s="250">
        <f>IF($E42="","",'TSO500 Automated worksheet '!$G$105)</f>
        <v>0</v>
      </c>
      <c r="AM42" s="251">
        <f>IF($E42="","",'TSO500 Automated worksheet '!$D$106)</f>
        <v>0</v>
      </c>
      <c r="AN42" s="250">
        <f>IF($E42="","",'TSO500 Automated worksheet '!$G$106)</f>
        <v>0</v>
      </c>
      <c r="AO42" s="51">
        <f ca="1">IF(F42=DNA_Analyte,VLOOKUP(E42,'Samples Dilution + Norm'!$C$8:$M$103,8,FALSE),IF(F42=RNA_Analyte,"",""))</f>
        <v>0</v>
      </c>
      <c r="AP42" s="51">
        <f ca="1">IF($E42="","",IF(F42=DNA_Analyte,VLOOKUP(E42,'Samples Dilution + Norm'!$C$8:$M$103,11,FALSE),IF(F42=RNA_Analyte,VLOOKUP('TSO500 Script'!C41,'Samples Dilution + Norm'!$S$8:$Z$103,8,FALSE))))</f>
        <v>16.899999999999999</v>
      </c>
      <c r="AQ42" s="51">
        <f ca="1">IF($E42="","",IF(F42=DNA_Analyte,VLOOKUP(E42,'Samples Dilution + Norm'!$C$8:$O$103,13,FALSE),IF(F42=RNA_Analyte,VLOOKUP('TSO500 Script'!C41,'Samples Dilution + Norm'!$S$8:$AA$103,10,FALSE))))</f>
        <v>0</v>
      </c>
      <c r="AR42" s="51" t="str">
        <f t="shared" ca="1" si="0"/>
        <v>Pass</v>
      </c>
      <c r="AS42" s="51">
        <f>IF($E42="","",'TSO500 Automated worksheet '!$C$60)</f>
        <v>87.54</v>
      </c>
      <c r="AT42" s="51">
        <f>IF($E42="","",'TSO500 Automated worksheet '!$C$61)</f>
        <v>487.5</v>
      </c>
      <c r="AU42" s="51">
        <f>IF($E42="","",'TSO500 Automated worksheet '!$C$62)</f>
        <v>94.56</v>
      </c>
    </row>
    <row r="43" spans="1:47" x14ac:dyDescent="0.25">
      <c r="A43" t="str">
        <f>IF($E43="","",IF(F43=DNA_Analyte,'TSO500 Booking'!$C$3,IF(F43=RNA_Analyte,'TSO500 Booking'!$C$4,"")))</f>
        <v>2302738</v>
      </c>
      <c r="B43" s="52">
        <f>IF($E43="","",'TSO500 Booking'!$C$5)</f>
        <v>44974</v>
      </c>
      <c r="C43" t="str">
        <f>IF($E43="","",'TSO500 Booking'!$F$5)</f>
        <v>BA</v>
      </c>
      <c r="D43" t="str">
        <f>IF($E43="","",'TSO500 Booking'!E49)</f>
        <v>B2302837</v>
      </c>
      <c r="E43" t="str">
        <f>IF('TSO500 Booking'!J49="","",'TSO500 Booking'!J49)</f>
        <v>B2302837-003</v>
      </c>
      <c r="F43" t="str">
        <f>IF($E43="","",'TSO500 Booking'!H49)</f>
        <v>TSO500 DNA library prep</v>
      </c>
      <c r="G43" s="51">
        <f ca="1">IF($E43="","",VLOOKUP(E43,'TSO500 Script'!$C$2:$D$97,2,FALSE))</f>
        <v>96.8</v>
      </c>
      <c r="H43" s="51">
        <f>IF($E43="","",'TSO500 Automated worksheet '!$D$86)</f>
        <v>20671817</v>
      </c>
      <c r="I43" s="250">
        <f>IF($E43="","",'TSO500 Automated worksheet '!$G$86)</f>
        <v>0</v>
      </c>
      <c r="J43" s="250">
        <f>IF($E43="","",'TSO500 Automated worksheet '!$I$86)</f>
        <v>0</v>
      </c>
      <c r="K43" s="251">
        <f>IF($E43="","",'TSO500 Automated worksheet '!$D$88)</f>
        <v>20671819</v>
      </c>
      <c r="L43" s="250">
        <f>IF($E43="","",'TSO500 Automated worksheet '!$G$88)</f>
        <v>0</v>
      </c>
      <c r="M43" s="250">
        <f>IF($E43="","",'TSO500 Automated worksheet '!$I$88)</f>
        <v>0</v>
      </c>
      <c r="N43" s="251">
        <f>IF($E43="","",'TSO500 Automated worksheet '!$D$90)</f>
        <v>20678875</v>
      </c>
      <c r="O43" s="250">
        <f>IF($E43="","",'TSO500 Automated worksheet '!$G$90)</f>
        <v>0</v>
      </c>
      <c r="P43" s="250">
        <f>IF($E43="","",'TSO500 Automated worksheet '!$I$90)</f>
        <v>0</v>
      </c>
      <c r="Q43" s="251">
        <f>IF($E43="","",'TSO500 Automated worksheet '!$D$92)</f>
        <v>20702106</v>
      </c>
      <c r="R43" s="250">
        <f>IF($E43="","",'TSO500 Automated worksheet '!$G$92)</f>
        <v>0</v>
      </c>
      <c r="S43" s="250">
        <f>IF($E43="","",'TSO500 Automated worksheet '!$I$92)</f>
        <v>0</v>
      </c>
      <c r="T43" s="251">
        <f>IF($E43="","",'TSO500 Automated worksheet '!$D$94)</f>
        <v>20683012</v>
      </c>
      <c r="U43" s="250">
        <f>IF($E43="","",'TSO500 Automated worksheet '!$G$94)</f>
        <v>0</v>
      </c>
      <c r="V43" s="250">
        <f>IF($E43="","",'TSO500 Automated worksheet '!$I$94)</f>
        <v>0</v>
      </c>
      <c r="W43" s="251">
        <f>IF($E43="","",'TSO500 Automated worksheet '!$D$96)</f>
        <v>20671826</v>
      </c>
      <c r="X43" s="250">
        <f>IF($E43="","",'TSO500 Automated worksheet '!$G$96)</f>
        <v>0</v>
      </c>
      <c r="Y43" s="250">
        <f>IF($E43="","",'TSO500 Automated worksheet '!$I$96)</f>
        <v>0</v>
      </c>
      <c r="Z43" s="251">
        <f>IF($E43="","",'TSO500 Automated worksheet '!$D$98)</f>
        <v>20645251</v>
      </c>
      <c r="AA43" s="250">
        <f>IF($E43="","",'TSO500 Automated worksheet '!$G$98)</f>
        <v>0</v>
      </c>
      <c r="AB43" s="250">
        <f>IF($E43="","",'TSO500 Automated worksheet '!$I$98)</f>
        <v>0</v>
      </c>
      <c r="AC43" s="251">
        <f>IF($E43="","",'TSO500 Automated worksheet '!$D$100)</f>
        <v>20678876</v>
      </c>
      <c r="AD43" s="250">
        <f>IF($E43="","",'TSO500 Automated worksheet '!$G$100)</f>
        <v>0</v>
      </c>
      <c r="AE43" s="250">
        <f>IF($E43="","",'TSO500 Automated worksheet '!$I$100)</f>
        <v>0</v>
      </c>
      <c r="AF43" s="251">
        <f>IF($E43="","",'TSO500 Automated worksheet '!$D$102)</f>
        <v>20684</v>
      </c>
      <c r="AG43" s="250">
        <f>IF($E43="","",'TSO500 Automated worksheet '!$G$102)</f>
        <v>0</v>
      </c>
      <c r="AH43" s="250">
        <f>IF($E43="","",'TSO500 Automated worksheet '!$I$102)</f>
        <v>0</v>
      </c>
      <c r="AI43" s="251">
        <f>IF($E43="","",'TSO500 Automated worksheet '!$D$104)</f>
        <v>0</v>
      </c>
      <c r="AJ43" s="250">
        <f>IF($E43="","",'TSO500 Automated worksheet '!$G$104)</f>
        <v>0</v>
      </c>
      <c r="AK43" s="251">
        <f>IF($E43="","",'TSO500 Automated worksheet '!$D$105)</f>
        <v>0</v>
      </c>
      <c r="AL43" s="250">
        <f>IF($E43="","",'TSO500 Automated worksheet '!$G$105)</f>
        <v>0</v>
      </c>
      <c r="AM43" s="251">
        <f>IF($E43="","",'TSO500 Automated worksheet '!$D$106)</f>
        <v>0</v>
      </c>
      <c r="AN43" s="250">
        <f>IF($E43="","",'TSO500 Automated worksheet '!$G$106)</f>
        <v>0</v>
      </c>
      <c r="AO43" s="51">
        <f ca="1">IF(F43=DNA_Analyte,VLOOKUP(E43,'Samples Dilution + Norm'!$C$8:$M$103,8,FALSE),IF(F43=RNA_Analyte,"",""))</f>
        <v>0</v>
      </c>
      <c r="AP43" s="51">
        <f ca="1">IF($E43="","",IF(F43=DNA_Analyte,VLOOKUP(E43,'Samples Dilution + Norm'!$C$8:$M$103,11,FALSE),IF(F43=RNA_Analyte,VLOOKUP('TSO500 Script'!C42,'Samples Dilution + Norm'!$S$8:$Z$103,8,FALSE))))</f>
        <v>18.600000000000001</v>
      </c>
      <c r="AQ43" s="51">
        <f ca="1">IF($E43="","",IF(F43=DNA_Analyte,VLOOKUP(E43,'Samples Dilution + Norm'!$C$8:$O$103,13,FALSE),IF(F43=RNA_Analyte,VLOOKUP('TSO500 Script'!C42,'Samples Dilution + Norm'!$S$8:$AA$103,10,FALSE))))</f>
        <v>0</v>
      </c>
      <c r="AR43" s="51" t="str">
        <f t="shared" ca="1" si="0"/>
        <v>Pass</v>
      </c>
      <c r="AS43" s="51">
        <f>IF($E43="","",'TSO500 Automated worksheet '!$C$60)</f>
        <v>87.54</v>
      </c>
      <c r="AT43" s="51">
        <f>IF($E43="","",'TSO500 Automated worksheet '!$C$61)</f>
        <v>487.5</v>
      </c>
      <c r="AU43" s="51">
        <f>IF($E43="","",'TSO500 Automated worksheet '!$C$62)</f>
        <v>94.56</v>
      </c>
    </row>
    <row r="44" spans="1:47" x14ac:dyDescent="0.25">
      <c r="A44" t="str">
        <f>IF($E44="","",IF(F44=DNA_Analyte,'TSO500 Booking'!$C$3,IF(F44=RNA_Analyte,'TSO500 Booking'!$C$4,"")))</f>
        <v>2302738</v>
      </c>
      <c r="B44" s="52">
        <f>IF($E44="","",'TSO500 Booking'!$C$5)</f>
        <v>44974</v>
      </c>
      <c r="C44" t="str">
        <f>IF($E44="","",'TSO500 Booking'!$F$5)</f>
        <v>BA</v>
      </c>
      <c r="D44" t="str">
        <f>IF($E44="","",'TSO500 Booking'!E50)</f>
        <v>B2302893</v>
      </c>
      <c r="E44" t="str">
        <f>IF('TSO500 Booking'!J50="","",'TSO500 Booking'!J50)</f>
        <v>B2302893-002</v>
      </c>
      <c r="F44" t="str">
        <f>IF($E44="","",'TSO500 Booking'!H50)</f>
        <v>TSO500 DNA library prep</v>
      </c>
      <c r="G44" s="51">
        <f ca="1">IF($E44="","",VLOOKUP(E44,'TSO500 Script'!$C$2:$D$97,2,FALSE))</f>
        <v>86.8</v>
      </c>
      <c r="H44" s="51">
        <f>IF($E44="","",'TSO500 Automated worksheet '!$D$86)</f>
        <v>20671817</v>
      </c>
      <c r="I44" s="250">
        <f>IF($E44="","",'TSO500 Automated worksheet '!$G$86)</f>
        <v>0</v>
      </c>
      <c r="J44" s="250">
        <f>IF($E44="","",'TSO500 Automated worksheet '!$I$86)</f>
        <v>0</v>
      </c>
      <c r="K44" s="251">
        <f>IF($E44="","",'TSO500 Automated worksheet '!$D$88)</f>
        <v>20671819</v>
      </c>
      <c r="L44" s="250">
        <f>IF($E44="","",'TSO500 Automated worksheet '!$G$88)</f>
        <v>0</v>
      </c>
      <c r="M44" s="250">
        <f>IF($E44="","",'TSO500 Automated worksheet '!$I$88)</f>
        <v>0</v>
      </c>
      <c r="N44" s="251">
        <f>IF($E44="","",'TSO500 Automated worksheet '!$D$90)</f>
        <v>20678875</v>
      </c>
      <c r="O44" s="250">
        <f>IF($E44="","",'TSO500 Automated worksheet '!$G$90)</f>
        <v>0</v>
      </c>
      <c r="P44" s="250">
        <f>IF($E44="","",'TSO500 Automated worksheet '!$I$90)</f>
        <v>0</v>
      </c>
      <c r="Q44" s="251">
        <f>IF($E44="","",'TSO500 Automated worksheet '!$D$92)</f>
        <v>20702106</v>
      </c>
      <c r="R44" s="250">
        <f>IF($E44="","",'TSO500 Automated worksheet '!$G$92)</f>
        <v>0</v>
      </c>
      <c r="S44" s="250">
        <f>IF($E44="","",'TSO500 Automated worksheet '!$I$92)</f>
        <v>0</v>
      </c>
      <c r="T44" s="251">
        <f>IF($E44="","",'TSO500 Automated worksheet '!$D$94)</f>
        <v>20683012</v>
      </c>
      <c r="U44" s="250">
        <f>IF($E44="","",'TSO500 Automated worksheet '!$G$94)</f>
        <v>0</v>
      </c>
      <c r="V44" s="250">
        <f>IF($E44="","",'TSO500 Automated worksheet '!$I$94)</f>
        <v>0</v>
      </c>
      <c r="W44" s="251">
        <f>IF($E44="","",'TSO500 Automated worksheet '!$D$96)</f>
        <v>20671826</v>
      </c>
      <c r="X44" s="250">
        <f>IF($E44="","",'TSO500 Automated worksheet '!$G$96)</f>
        <v>0</v>
      </c>
      <c r="Y44" s="250">
        <f>IF($E44="","",'TSO500 Automated worksheet '!$I$96)</f>
        <v>0</v>
      </c>
      <c r="Z44" s="251">
        <f>IF($E44="","",'TSO500 Automated worksheet '!$D$98)</f>
        <v>20645251</v>
      </c>
      <c r="AA44" s="250">
        <f>IF($E44="","",'TSO500 Automated worksheet '!$G$98)</f>
        <v>0</v>
      </c>
      <c r="AB44" s="250">
        <f>IF($E44="","",'TSO500 Automated worksheet '!$I$98)</f>
        <v>0</v>
      </c>
      <c r="AC44" s="251">
        <f>IF($E44="","",'TSO500 Automated worksheet '!$D$100)</f>
        <v>20678876</v>
      </c>
      <c r="AD44" s="250">
        <f>IF($E44="","",'TSO500 Automated worksheet '!$G$100)</f>
        <v>0</v>
      </c>
      <c r="AE44" s="250">
        <f>IF($E44="","",'TSO500 Automated worksheet '!$I$100)</f>
        <v>0</v>
      </c>
      <c r="AF44" s="251">
        <f>IF($E44="","",'TSO500 Automated worksheet '!$D$102)</f>
        <v>20684</v>
      </c>
      <c r="AG44" s="250">
        <f>IF($E44="","",'TSO500 Automated worksheet '!$G$102)</f>
        <v>0</v>
      </c>
      <c r="AH44" s="250">
        <f>IF($E44="","",'TSO500 Automated worksheet '!$I$102)</f>
        <v>0</v>
      </c>
      <c r="AI44" s="251">
        <f>IF($E44="","",'TSO500 Automated worksheet '!$D$104)</f>
        <v>0</v>
      </c>
      <c r="AJ44" s="250">
        <f>IF($E44="","",'TSO500 Automated worksheet '!$G$104)</f>
        <v>0</v>
      </c>
      <c r="AK44" s="251">
        <f>IF($E44="","",'TSO500 Automated worksheet '!$D$105)</f>
        <v>0</v>
      </c>
      <c r="AL44" s="250">
        <f>IF($E44="","",'TSO500 Automated worksheet '!$G$105)</f>
        <v>0</v>
      </c>
      <c r="AM44" s="251">
        <f>IF($E44="","",'TSO500 Automated worksheet '!$D$106)</f>
        <v>0</v>
      </c>
      <c r="AN44" s="250">
        <f>IF($E44="","",'TSO500 Automated worksheet '!$G$106)</f>
        <v>0</v>
      </c>
      <c r="AO44" s="51">
        <f ca="1">IF(F44=DNA_Analyte,VLOOKUP(E44,'Samples Dilution + Norm'!$C$8:$M$103,8,FALSE),IF(F44=RNA_Analyte,"",""))</f>
        <v>0</v>
      </c>
      <c r="AP44" s="51">
        <f ca="1">IF($E44="","",IF(F44=DNA_Analyte,VLOOKUP(E44,'Samples Dilution + Norm'!$C$8:$M$103,11,FALSE),IF(F44=RNA_Analyte,VLOOKUP('TSO500 Script'!C43,'Samples Dilution + Norm'!$S$8:$Z$103,8,FALSE))))</f>
        <v>22.6</v>
      </c>
      <c r="AQ44" s="51">
        <f ca="1">IF($E44="","",IF(F44=DNA_Analyte,VLOOKUP(E44,'Samples Dilution + Norm'!$C$8:$O$103,13,FALSE),IF(F44=RNA_Analyte,VLOOKUP('TSO500 Script'!C43,'Samples Dilution + Norm'!$S$8:$AA$103,10,FALSE))))</f>
        <v>0</v>
      </c>
      <c r="AR44" s="51" t="str">
        <f t="shared" ca="1" si="0"/>
        <v>Pass</v>
      </c>
      <c r="AS44" s="51">
        <f>IF($E44="","",'TSO500 Automated worksheet '!$C$60)</f>
        <v>87.54</v>
      </c>
      <c r="AT44" s="51">
        <f>IF($E44="","",'TSO500 Automated worksheet '!$C$61)</f>
        <v>487.5</v>
      </c>
      <c r="AU44" s="51">
        <f>IF($E44="","",'TSO500 Automated worksheet '!$C$62)</f>
        <v>94.56</v>
      </c>
    </row>
    <row r="45" spans="1:47" x14ac:dyDescent="0.25">
      <c r="A45" t="str">
        <f>IF($E45="","",IF(F45=DNA_Analyte,'TSO500 Booking'!$C$3,IF(F45=RNA_Analyte,'TSO500 Booking'!$C$4,"")))</f>
        <v>2302738</v>
      </c>
      <c r="B45" s="52">
        <f>IF($E45="","",'TSO500 Booking'!$C$5)</f>
        <v>44974</v>
      </c>
      <c r="C45" t="str">
        <f>IF($E45="","",'TSO500 Booking'!$F$5)</f>
        <v>BA</v>
      </c>
      <c r="D45" t="str">
        <f>IF($E45="","",'TSO500 Booking'!E51)</f>
        <v>B2303093</v>
      </c>
      <c r="E45" t="str">
        <f>IF('TSO500 Booking'!J51="","",'TSO500 Booking'!J51)</f>
        <v>B2303093-003</v>
      </c>
      <c r="F45" t="str">
        <f>IF($E45="","",'TSO500 Booking'!H51)</f>
        <v>TSO500 DNA library prep</v>
      </c>
      <c r="G45" s="51">
        <f ca="1">IF($E45="","",VLOOKUP(E45,'TSO500 Script'!$C$2:$D$97,2,FALSE))</f>
        <v>173</v>
      </c>
      <c r="H45" s="51">
        <f>IF($E45="","",'TSO500 Automated worksheet '!$D$86)</f>
        <v>20671817</v>
      </c>
      <c r="I45" s="250">
        <f>IF($E45="","",'TSO500 Automated worksheet '!$G$86)</f>
        <v>0</v>
      </c>
      <c r="J45" s="250">
        <f>IF($E45="","",'TSO500 Automated worksheet '!$I$86)</f>
        <v>0</v>
      </c>
      <c r="K45" s="251">
        <f>IF($E45="","",'TSO500 Automated worksheet '!$D$88)</f>
        <v>20671819</v>
      </c>
      <c r="L45" s="250">
        <f>IF($E45="","",'TSO500 Automated worksheet '!$G$88)</f>
        <v>0</v>
      </c>
      <c r="M45" s="250">
        <f>IF($E45="","",'TSO500 Automated worksheet '!$I$88)</f>
        <v>0</v>
      </c>
      <c r="N45" s="251">
        <f>IF($E45="","",'TSO500 Automated worksheet '!$D$90)</f>
        <v>20678875</v>
      </c>
      <c r="O45" s="250">
        <f>IF($E45="","",'TSO500 Automated worksheet '!$G$90)</f>
        <v>0</v>
      </c>
      <c r="P45" s="250">
        <f>IF($E45="","",'TSO500 Automated worksheet '!$I$90)</f>
        <v>0</v>
      </c>
      <c r="Q45" s="251">
        <f>IF($E45="","",'TSO500 Automated worksheet '!$D$92)</f>
        <v>20702106</v>
      </c>
      <c r="R45" s="250">
        <f>IF($E45="","",'TSO500 Automated worksheet '!$G$92)</f>
        <v>0</v>
      </c>
      <c r="S45" s="250">
        <f>IF($E45="","",'TSO500 Automated worksheet '!$I$92)</f>
        <v>0</v>
      </c>
      <c r="T45" s="251">
        <f>IF($E45="","",'TSO500 Automated worksheet '!$D$94)</f>
        <v>20683012</v>
      </c>
      <c r="U45" s="250">
        <f>IF($E45="","",'TSO500 Automated worksheet '!$G$94)</f>
        <v>0</v>
      </c>
      <c r="V45" s="250">
        <f>IF($E45="","",'TSO500 Automated worksheet '!$I$94)</f>
        <v>0</v>
      </c>
      <c r="W45" s="251">
        <f>IF($E45="","",'TSO500 Automated worksheet '!$D$96)</f>
        <v>20671826</v>
      </c>
      <c r="X45" s="250">
        <f>IF($E45="","",'TSO500 Automated worksheet '!$G$96)</f>
        <v>0</v>
      </c>
      <c r="Y45" s="250">
        <f>IF($E45="","",'TSO500 Automated worksheet '!$I$96)</f>
        <v>0</v>
      </c>
      <c r="Z45" s="251">
        <f>IF($E45="","",'TSO500 Automated worksheet '!$D$98)</f>
        <v>20645251</v>
      </c>
      <c r="AA45" s="250">
        <f>IF($E45="","",'TSO500 Automated worksheet '!$G$98)</f>
        <v>0</v>
      </c>
      <c r="AB45" s="250">
        <f>IF($E45="","",'TSO500 Automated worksheet '!$I$98)</f>
        <v>0</v>
      </c>
      <c r="AC45" s="251">
        <f>IF($E45="","",'TSO500 Automated worksheet '!$D$100)</f>
        <v>20678876</v>
      </c>
      <c r="AD45" s="250">
        <f>IF($E45="","",'TSO500 Automated worksheet '!$G$100)</f>
        <v>0</v>
      </c>
      <c r="AE45" s="250">
        <f>IF($E45="","",'TSO500 Automated worksheet '!$I$100)</f>
        <v>0</v>
      </c>
      <c r="AF45" s="251">
        <f>IF($E45="","",'TSO500 Automated worksheet '!$D$102)</f>
        <v>20684</v>
      </c>
      <c r="AG45" s="250">
        <f>IF($E45="","",'TSO500 Automated worksheet '!$G$102)</f>
        <v>0</v>
      </c>
      <c r="AH45" s="250">
        <f>IF($E45="","",'TSO500 Automated worksheet '!$I$102)</f>
        <v>0</v>
      </c>
      <c r="AI45" s="251">
        <f>IF($E45="","",'TSO500 Automated worksheet '!$D$104)</f>
        <v>0</v>
      </c>
      <c r="AJ45" s="250">
        <f>IF($E45="","",'TSO500 Automated worksheet '!$G$104)</f>
        <v>0</v>
      </c>
      <c r="AK45" s="251">
        <f>IF($E45="","",'TSO500 Automated worksheet '!$D$105)</f>
        <v>0</v>
      </c>
      <c r="AL45" s="250">
        <f>IF($E45="","",'TSO500 Automated worksheet '!$G$105)</f>
        <v>0</v>
      </c>
      <c r="AM45" s="251">
        <f>IF($E45="","",'TSO500 Automated worksheet '!$D$106)</f>
        <v>0</v>
      </c>
      <c r="AN45" s="250">
        <f>IF($E45="","",'TSO500 Automated worksheet '!$G$106)</f>
        <v>0</v>
      </c>
      <c r="AO45" s="51">
        <f ca="1">IF(F45=DNA_Analyte,VLOOKUP(E45,'Samples Dilution + Norm'!$C$8:$M$103,8,FALSE),IF(F45=RNA_Analyte,"",""))</f>
        <v>0</v>
      </c>
      <c r="AP45" s="51">
        <f ca="1">IF($E45="","",IF(F45=DNA_Analyte,VLOOKUP(E45,'Samples Dilution + Norm'!$C$8:$M$103,11,FALSE),IF(F45=RNA_Analyte,VLOOKUP('TSO500 Script'!C44,'Samples Dilution + Norm'!$S$8:$Z$103,8,FALSE))))</f>
        <v>27.8</v>
      </c>
      <c r="AQ45" s="51">
        <f ca="1">IF($E45="","",IF(F45=DNA_Analyte,VLOOKUP(E45,'Samples Dilution + Norm'!$C$8:$O$103,13,FALSE),IF(F45=RNA_Analyte,VLOOKUP('TSO500 Script'!C44,'Samples Dilution + Norm'!$S$8:$AA$103,10,FALSE))))</f>
        <v>0</v>
      </c>
      <c r="AR45" s="51" t="str">
        <f t="shared" ca="1" si="0"/>
        <v>Pass</v>
      </c>
      <c r="AS45" s="51">
        <f>IF($E45="","",'TSO500 Automated worksheet '!$C$60)</f>
        <v>87.54</v>
      </c>
      <c r="AT45" s="51">
        <f>IF($E45="","",'TSO500 Automated worksheet '!$C$61)</f>
        <v>487.5</v>
      </c>
      <c r="AU45" s="51">
        <f>IF($E45="","",'TSO500 Automated worksheet '!$C$62)</f>
        <v>94.56</v>
      </c>
    </row>
    <row r="46" spans="1:47" x14ac:dyDescent="0.25">
      <c r="A46" t="str">
        <f>IF($E46="","",IF(F46=DNA_Analyte,'TSO500 Booking'!$C$3,IF(F46=RNA_Analyte,'TSO500 Booking'!$C$4,"")))</f>
        <v>2302738</v>
      </c>
      <c r="B46" s="52">
        <f>IF($E46="","",'TSO500 Booking'!$C$5)</f>
        <v>44974</v>
      </c>
      <c r="C46" t="str">
        <f>IF($E46="","",'TSO500 Booking'!$F$5)</f>
        <v>BA</v>
      </c>
      <c r="D46" t="str">
        <f>IF($E46="","",'TSO500 Booking'!E52)</f>
        <v>B2303194</v>
      </c>
      <c r="E46" t="str">
        <f>IF('TSO500 Booking'!J52="","",'TSO500 Booking'!J52)</f>
        <v>B2303194-003</v>
      </c>
      <c r="F46" t="str">
        <f>IF($E46="","",'TSO500 Booking'!H52)</f>
        <v>TSO500 DNA library prep</v>
      </c>
      <c r="G46" s="51">
        <f ca="1">IF($E46="","",VLOOKUP(E46,'TSO500 Script'!$C$2:$D$97,2,FALSE))</f>
        <v>175</v>
      </c>
      <c r="H46" s="51">
        <f>IF($E46="","",'TSO500 Automated worksheet '!$D$86)</f>
        <v>20671817</v>
      </c>
      <c r="I46" s="250">
        <f>IF($E46="","",'TSO500 Automated worksheet '!$G$86)</f>
        <v>0</v>
      </c>
      <c r="J46" s="250">
        <f>IF($E46="","",'TSO500 Automated worksheet '!$I$86)</f>
        <v>0</v>
      </c>
      <c r="K46" s="251">
        <f>IF($E46="","",'TSO500 Automated worksheet '!$D$88)</f>
        <v>20671819</v>
      </c>
      <c r="L46" s="250">
        <f>IF($E46="","",'TSO500 Automated worksheet '!$G$88)</f>
        <v>0</v>
      </c>
      <c r="M46" s="250">
        <f>IF($E46="","",'TSO500 Automated worksheet '!$I$88)</f>
        <v>0</v>
      </c>
      <c r="N46" s="251">
        <f>IF($E46="","",'TSO500 Automated worksheet '!$D$90)</f>
        <v>20678875</v>
      </c>
      <c r="O46" s="250">
        <f>IF($E46="","",'TSO500 Automated worksheet '!$G$90)</f>
        <v>0</v>
      </c>
      <c r="P46" s="250">
        <f>IF($E46="","",'TSO500 Automated worksheet '!$I$90)</f>
        <v>0</v>
      </c>
      <c r="Q46" s="251">
        <f>IF($E46="","",'TSO500 Automated worksheet '!$D$92)</f>
        <v>20702106</v>
      </c>
      <c r="R46" s="250">
        <f>IF($E46="","",'TSO500 Automated worksheet '!$G$92)</f>
        <v>0</v>
      </c>
      <c r="S46" s="250">
        <f>IF($E46="","",'TSO500 Automated worksheet '!$I$92)</f>
        <v>0</v>
      </c>
      <c r="T46" s="251">
        <f>IF($E46="","",'TSO500 Automated worksheet '!$D$94)</f>
        <v>20683012</v>
      </c>
      <c r="U46" s="250">
        <f>IF($E46="","",'TSO500 Automated worksheet '!$G$94)</f>
        <v>0</v>
      </c>
      <c r="V46" s="250">
        <f>IF($E46="","",'TSO500 Automated worksheet '!$I$94)</f>
        <v>0</v>
      </c>
      <c r="W46" s="251">
        <f>IF($E46="","",'TSO500 Automated worksheet '!$D$96)</f>
        <v>20671826</v>
      </c>
      <c r="X46" s="250">
        <f>IF($E46="","",'TSO500 Automated worksheet '!$G$96)</f>
        <v>0</v>
      </c>
      <c r="Y46" s="250">
        <f>IF($E46="","",'TSO500 Automated worksheet '!$I$96)</f>
        <v>0</v>
      </c>
      <c r="Z46" s="251">
        <f>IF($E46="","",'TSO500 Automated worksheet '!$D$98)</f>
        <v>20645251</v>
      </c>
      <c r="AA46" s="250">
        <f>IF($E46="","",'TSO500 Automated worksheet '!$G$98)</f>
        <v>0</v>
      </c>
      <c r="AB46" s="250">
        <f>IF($E46="","",'TSO500 Automated worksheet '!$I$98)</f>
        <v>0</v>
      </c>
      <c r="AC46" s="251">
        <f>IF($E46="","",'TSO500 Automated worksheet '!$D$100)</f>
        <v>20678876</v>
      </c>
      <c r="AD46" s="250">
        <f>IF($E46="","",'TSO500 Automated worksheet '!$G$100)</f>
        <v>0</v>
      </c>
      <c r="AE46" s="250">
        <f>IF($E46="","",'TSO500 Automated worksheet '!$I$100)</f>
        <v>0</v>
      </c>
      <c r="AF46" s="251">
        <f>IF($E46="","",'TSO500 Automated worksheet '!$D$102)</f>
        <v>20684</v>
      </c>
      <c r="AG46" s="250">
        <f>IF($E46="","",'TSO500 Automated worksheet '!$G$102)</f>
        <v>0</v>
      </c>
      <c r="AH46" s="250">
        <f>IF($E46="","",'TSO500 Automated worksheet '!$I$102)</f>
        <v>0</v>
      </c>
      <c r="AI46" s="251">
        <f>IF($E46="","",'TSO500 Automated worksheet '!$D$104)</f>
        <v>0</v>
      </c>
      <c r="AJ46" s="250">
        <f>IF($E46="","",'TSO500 Automated worksheet '!$G$104)</f>
        <v>0</v>
      </c>
      <c r="AK46" s="251">
        <f>IF($E46="","",'TSO500 Automated worksheet '!$D$105)</f>
        <v>0</v>
      </c>
      <c r="AL46" s="250">
        <f>IF($E46="","",'TSO500 Automated worksheet '!$G$105)</f>
        <v>0</v>
      </c>
      <c r="AM46" s="251">
        <f>IF($E46="","",'TSO500 Automated worksheet '!$D$106)</f>
        <v>0</v>
      </c>
      <c r="AN46" s="250">
        <f>IF($E46="","",'TSO500 Automated worksheet '!$G$106)</f>
        <v>0</v>
      </c>
      <c r="AO46" s="51">
        <f ca="1">IF(F46=DNA_Analyte,VLOOKUP(E46,'Samples Dilution + Norm'!$C$8:$M$103,8,FALSE),IF(F46=RNA_Analyte,"",""))</f>
        <v>0</v>
      </c>
      <c r="AP46" s="51">
        <f ca="1">IF($E46="","",IF(F46=DNA_Analyte,VLOOKUP(E46,'Samples Dilution + Norm'!$C$8:$M$103,11,FALSE),IF(F46=RNA_Analyte,VLOOKUP('TSO500 Script'!C45,'Samples Dilution + Norm'!$S$8:$Z$103,8,FALSE))))</f>
        <v>17.3</v>
      </c>
      <c r="AQ46" s="51">
        <f ca="1">IF($E46="","",IF(F46=DNA_Analyte,VLOOKUP(E46,'Samples Dilution + Norm'!$C$8:$O$103,13,FALSE),IF(F46=RNA_Analyte,VLOOKUP('TSO500 Script'!C45,'Samples Dilution + Norm'!$S$8:$AA$103,10,FALSE))))</f>
        <v>0</v>
      </c>
      <c r="AR46" s="51" t="str">
        <f t="shared" ca="1" si="0"/>
        <v>Pass</v>
      </c>
      <c r="AS46" s="51">
        <f>IF($E46="","",'TSO500 Automated worksheet '!$C$60)</f>
        <v>87.54</v>
      </c>
      <c r="AT46" s="51">
        <f>IF($E46="","",'TSO500 Automated worksheet '!$C$61)</f>
        <v>487.5</v>
      </c>
      <c r="AU46" s="51">
        <f>IF($E46="","",'TSO500 Automated worksheet '!$C$62)</f>
        <v>94.56</v>
      </c>
    </row>
    <row r="47" spans="1:47" x14ac:dyDescent="0.25">
      <c r="A47" t="str">
        <f>IF($E47="","",IF(F47=DNA_Analyte,'TSO500 Booking'!$C$3,IF(F47=RNA_Analyte,'TSO500 Booking'!$C$4,"")))</f>
        <v>2302738</v>
      </c>
      <c r="B47" s="52">
        <f>IF($E47="","",'TSO500 Booking'!$C$5)</f>
        <v>44974</v>
      </c>
      <c r="C47" t="str">
        <f>IF($E47="","",'TSO500 Booking'!$F$5)</f>
        <v>BA</v>
      </c>
      <c r="D47" t="str">
        <f>IF($E47="","",'TSO500 Booking'!E53)</f>
        <v>B2303234</v>
      </c>
      <c r="E47" t="str">
        <f>IF('TSO500 Booking'!J53="","",'TSO500 Booking'!J53)</f>
        <v>B2303234-003</v>
      </c>
      <c r="F47" t="str">
        <f>IF($E47="","",'TSO500 Booking'!H53)</f>
        <v>TSO500 DNA library prep</v>
      </c>
      <c r="G47" s="51">
        <f ca="1">IF($E47="","",VLOOKUP(E47,'TSO500 Script'!$C$2:$D$97,2,FALSE))</f>
        <v>86.8</v>
      </c>
      <c r="H47" s="51">
        <f>IF($E47="","",'TSO500 Automated worksheet '!$D$86)</f>
        <v>20671817</v>
      </c>
      <c r="I47" s="250">
        <f>IF($E47="","",'TSO500 Automated worksheet '!$G$86)</f>
        <v>0</v>
      </c>
      <c r="J47" s="250">
        <f>IF($E47="","",'TSO500 Automated worksheet '!$I$86)</f>
        <v>0</v>
      </c>
      <c r="K47" s="251">
        <f>IF($E47="","",'TSO500 Automated worksheet '!$D$88)</f>
        <v>20671819</v>
      </c>
      <c r="L47" s="250">
        <f>IF($E47="","",'TSO500 Automated worksheet '!$G$88)</f>
        <v>0</v>
      </c>
      <c r="M47" s="250">
        <f>IF($E47="","",'TSO500 Automated worksheet '!$I$88)</f>
        <v>0</v>
      </c>
      <c r="N47" s="251">
        <f>IF($E47="","",'TSO500 Automated worksheet '!$D$90)</f>
        <v>20678875</v>
      </c>
      <c r="O47" s="250">
        <f>IF($E47="","",'TSO500 Automated worksheet '!$G$90)</f>
        <v>0</v>
      </c>
      <c r="P47" s="250">
        <f>IF($E47="","",'TSO500 Automated worksheet '!$I$90)</f>
        <v>0</v>
      </c>
      <c r="Q47" s="251">
        <f>IF($E47="","",'TSO500 Automated worksheet '!$D$92)</f>
        <v>20702106</v>
      </c>
      <c r="R47" s="250">
        <f>IF($E47="","",'TSO500 Automated worksheet '!$G$92)</f>
        <v>0</v>
      </c>
      <c r="S47" s="250">
        <f>IF($E47="","",'TSO500 Automated worksheet '!$I$92)</f>
        <v>0</v>
      </c>
      <c r="T47" s="251">
        <f>IF($E47="","",'TSO500 Automated worksheet '!$D$94)</f>
        <v>20683012</v>
      </c>
      <c r="U47" s="250">
        <f>IF($E47="","",'TSO500 Automated worksheet '!$G$94)</f>
        <v>0</v>
      </c>
      <c r="V47" s="250">
        <f>IF($E47="","",'TSO500 Automated worksheet '!$I$94)</f>
        <v>0</v>
      </c>
      <c r="W47" s="251">
        <f>IF($E47="","",'TSO500 Automated worksheet '!$D$96)</f>
        <v>20671826</v>
      </c>
      <c r="X47" s="250">
        <f>IF($E47="","",'TSO500 Automated worksheet '!$G$96)</f>
        <v>0</v>
      </c>
      <c r="Y47" s="250">
        <f>IF($E47="","",'TSO500 Automated worksheet '!$I$96)</f>
        <v>0</v>
      </c>
      <c r="Z47" s="251">
        <f>IF($E47="","",'TSO500 Automated worksheet '!$D$98)</f>
        <v>20645251</v>
      </c>
      <c r="AA47" s="250">
        <f>IF($E47="","",'TSO500 Automated worksheet '!$G$98)</f>
        <v>0</v>
      </c>
      <c r="AB47" s="250">
        <f>IF($E47="","",'TSO500 Automated worksheet '!$I$98)</f>
        <v>0</v>
      </c>
      <c r="AC47" s="251">
        <f>IF($E47="","",'TSO500 Automated worksheet '!$D$100)</f>
        <v>20678876</v>
      </c>
      <c r="AD47" s="250">
        <f>IF($E47="","",'TSO500 Automated worksheet '!$G$100)</f>
        <v>0</v>
      </c>
      <c r="AE47" s="250">
        <f>IF($E47="","",'TSO500 Automated worksheet '!$I$100)</f>
        <v>0</v>
      </c>
      <c r="AF47" s="251">
        <f>IF($E47="","",'TSO500 Automated worksheet '!$D$102)</f>
        <v>20684</v>
      </c>
      <c r="AG47" s="250">
        <f>IF($E47="","",'TSO500 Automated worksheet '!$G$102)</f>
        <v>0</v>
      </c>
      <c r="AH47" s="250">
        <f>IF($E47="","",'TSO500 Automated worksheet '!$I$102)</f>
        <v>0</v>
      </c>
      <c r="AI47" s="251">
        <f>IF($E47="","",'TSO500 Automated worksheet '!$D$104)</f>
        <v>0</v>
      </c>
      <c r="AJ47" s="250">
        <f>IF($E47="","",'TSO500 Automated worksheet '!$G$104)</f>
        <v>0</v>
      </c>
      <c r="AK47" s="251">
        <f>IF($E47="","",'TSO500 Automated worksheet '!$D$105)</f>
        <v>0</v>
      </c>
      <c r="AL47" s="250">
        <f>IF($E47="","",'TSO500 Automated worksheet '!$G$105)</f>
        <v>0</v>
      </c>
      <c r="AM47" s="251">
        <f>IF($E47="","",'TSO500 Automated worksheet '!$D$106)</f>
        <v>0</v>
      </c>
      <c r="AN47" s="250">
        <f>IF($E47="","",'TSO500 Automated worksheet '!$G$106)</f>
        <v>0</v>
      </c>
      <c r="AO47" s="51">
        <f ca="1">IF(F47=DNA_Analyte,VLOOKUP(E47,'Samples Dilution + Norm'!$C$8:$M$103,8,FALSE),IF(F47=RNA_Analyte,"",""))</f>
        <v>0</v>
      </c>
      <c r="AP47" s="51">
        <f ca="1">IF($E47="","",IF(F47=DNA_Analyte,VLOOKUP(E47,'Samples Dilution + Norm'!$C$8:$M$103,11,FALSE),IF(F47=RNA_Analyte,VLOOKUP('TSO500 Script'!C46,'Samples Dilution + Norm'!$S$8:$Z$103,8,FALSE))))</f>
        <v>20.6</v>
      </c>
      <c r="AQ47" s="51">
        <f ca="1">IF($E47="","",IF(F47=DNA_Analyte,VLOOKUP(E47,'Samples Dilution + Norm'!$C$8:$O$103,13,FALSE),IF(F47=RNA_Analyte,VLOOKUP('TSO500 Script'!C46,'Samples Dilution + Norm'!$S$8:$AA$103,10,FALSE))))</f>
        <v>0</v>
      </c>
      <c r="AR47" s="51" t="str">
        <f t="shared" ca="1" si="0"/>
        <v>Pass</v>
      </c>
      <c r="AS47" s="51">
        <f>IF($E47="","",'TSO500 Automated worksheet '!$C$60)</f>
        <v>87.54</v>
      </c>
      <c r="AT47" s="51">
        <f>IF($E47="","",'TSO500 Automated worksheet '!$C$61)</f>
        <v>487.5</v>
      </c>
      <c r="AU47" s="51">
        <f>IF($E47="","",'TSO500 Automated worksheet '!$C$62)</f>
        <v>94.56</v>
      </c>
    </row>
    <row r="48" spans="1:47" x14ac:dyDescent="0.25">
      <c r="A48" t="str">
        <f>IF($E48="","",IF(F48=DNA_Analyte,'TSO500 Booking'!$C$3,IF(F48=RNA_Analyte,'TSO500 Booking'!$C$4,"")))</f>
        <v>2302738</v>
      </c>
      <c r="B48" s="52">
        <f>IF($E48="","",'TSO500 Booking'!$C$5)</f>
        <v>44974</v>
      </c>
      <c r="C48" t="str">
        <f>IF($E48="","",'TSO500 Booking'!$F$5)</f>
        <v>BA</v>
      </c>
      <c r="D48" t="str">
        <f>IF($E48="","",'TSO500 Booking'!E54)</f>
        <v>B2303307</v>
      </c>
      <c r="E48" t="str">
        <f>IF('TSO500 Booking'!J54="","",'TSO500 Booking'!J54)</f>
        <v>B2303307-003</v>
      </c>
      <c r="F48" t="str">
        <f>IF($E48="","",'TSO500 Booking'!H54)</f>
        <v>TSO500 DNA library prep</v>
      </c>
      <c r="G48" s="51">
        <f ca="1">IF($E48="","",VLOOKUP(E48,'TSO500 Script'!$C$2:$D$97,2,FALSE))</f>
        <v>87</v>
      </c>
      <c r="H48" s="51">
        <f>IF($E48="","",'TSO500 Automated worksheet '!$D$86)</f>
        <v>20671817</v>
      </c>
      <c r="I48" s="250">
        <f>IF($E48="","",'TSO500 Automated worksheet '!$G$86)</f>
        <v>0</v>
      </c>
      <c r="J48" s="250">
        <f>IF($E48="","",'TSO500 Automated worksheet '!$I$86)</f>
        <v>0</v>
      </c>
      <c r="K48" s="251">
        <f>IF($E48="","",'TSO500 Automated worksheet '!$D$88)</f>
        <v>20671819</v>
      </c>
      <c r="L48" s="250">
        <f>IF($E48="","",'TSO500 Automated worksheet '!$G$88)</f>
        <v>0</v>
      </c>
      <c r="M48" s="250">
        <f>IF($E48="","",'TSO500 Automated worksheet '!$I$88)</f>
        <v>0</v>
      </c>
      <c r="N48" s="251">
        <f>IF($E48="","",'TSO500 Automated worksheet '!$D$90)</f>
        <v>20678875</v>
      </c>
      <c r="O48" s="250">
        <f>IF($E48="","",'TSO500 Automated worksheet '!$G$90)</f>
        <v>0</v>
      </c>
      <c r="P48" s="250">
        <f>IF($E48="","",'TSO500 Automated worksheet '!$I$90)</f>
        <v>0</v>
      </c>
      <c r="Q48" s="251">
        <f>IF($E48="","",'TSO500 Automated worksheet '!$D$92)</f>
        <v>20702106</v>
      </c>
      <c r="R48" s="250">
        <f>IF($E48="","",'TSO500 Automated worksheet '!$G$92)</f>
        <v>0</v>
      </c>
      <c r="S48" s="250">
        <f>IF($E48="","",'TSO500 Automated worksheet '!$I$92)</f>
        <v>0</v>
      </c>
      <c r="T48" s="251">
        <f>IF($E48="","",'TSO500 Automated worksheet '!$D$94)</f>
        <v>20683012</v>
      </c>
      <c r="U48" s="250">
        <f>IF($E48="","",'TSO500 Automated worksheet '!$G$94)</f>
        <v>0</v>
      </c>
      <c r="V48" s="250">
        <f>IF($E48="","",'TSO500 Automated worksheet '!$I$94)</f>
        <v>0</v>
      </c>
      <c r="W48" s="251">
        <f>IF($E48="","",'TSO500 Automated worksheet '!$D$96)</f>
        <v>20671826</v>
      </c>
      <c r="X48" s="250">
        <f>IF($E48="","",'TSO500 Automated worksheet '!$G$96)</f>
        <v>0</v>
      </c>
      <c r="Y48" s="250">
        <f>IF($E48="","",'TSO500 Automated worksheet '!$I$96)</f>
        <v>0</v>
      </c>
      <c r="Z48" s="251">
        <f>IF($E48="","",'TSO500 Automated worksheet '!$D$98)</f>
        <v>20645251</v>
      </c>
      <c r="AA48" s="250">
        <f>IF($E48="","",'TSO500 Automated worksheet '!$G$98)</f>
        <v>0</v>
      </c>
      <c r="AB48" s="250">
        <f>IF($E48="","",'TSO500 Automated worksheet '!$I$98)</f>
        <v>0</v>
      </c>
      <c r="AC48" s="251">
        <f>IF($E48="","",'TSO500 Automated worksheet '!$D$100)</f>
        <v>20678876</v>
      </c>
      <c r="AD48" s="250">
        <f>IF($E48="","",'TSO500 Automated worksheet '!$G$100)</f>
        <v>0</v>
      </c>
      <c r="AE48" s="250">
        <f>IF($E48="","",'TSO500 Automated worksheet '!$I$100)</f>
        <v>0</v>
      </c>
      <c r="AF48" s="251">
        <f>IF($E48="","",'TSO500 Automated worksheet '!$D$102)</f>
        <v>20684</v>
      </c>
      <c r="AG48" s="250">
        <f>IF($E48="","",'TSO500 Automated worksheet '!$G$102)</f>
        <v>0</v>
      </c>
      <c r="AH48" s="250">
        <f>IF($E48="","",'TSO500 Automated worksheet '!$I$102)</f>
        <v>0</v>
      </c>
      <c r="AI48" s="251">
        <f>IF($E48="","",'TSO500 Automated worksheet '!$D$104)</f>
        <v>0</v>
      </c>
      <c r="AJ48" s="250">
        <f>IF($E48="","",'TSO500 Automated worksheet '!$G$104)</f>
        <v>0</v>
      </c>
      <c r="AK48" s="251">
        <f>IF($E48="","",'TSO500 Automated worksheet '!$D$105)</f>
        <v>0</v>
      </c>
      <c r="AL48" s="250">
        <f>IF($E48="","",'TSO500 Automated worksheet '!$G$105)</f>
        <v>0</v>
      </c>
      <c r="AM48" s="251">
        <f>IF($E48="","",'TSO500 Automated worksheet '!$D$106)</f>
        <v>0</v>
      </c>
      <c r="AN48" s="250">
        <f>IF($E48="","",'TSO500 Automated worksheet '!$G$106)</f>
        <v>0</v>
      </c>
      <c r="AO48" s="51">
        <f ca="1">IF(F48=DNA_Analyte,VLOOKUP(E48,'Samples Dilution + Norm'!$C$8:$M$103,8,FALSE),IF(F48=RNA_Analyte,"",""))</f>
        <v>0</v>
      </c>
      <c r="AP48" s="51">
        <f ca="1">IF($E48="","",IF(F48=DNA_Analyte,VLOOKUP(E48,'Samples Dilution + Norm'!$C$8:$M$103,11,FALSE),IF(F48=RNA_Analyte,VLOOKUP('TSO500 Script'!C47,'Samples Dilution + Norm'!$S$8:$Z$103,8,FALSE))))</f>
        <v>24.6</v>
      </c>
      <c r="AQ48" s="51">
        <f ca="1">IF($E48="","",IF(F48=DNA_Analyte,VLOOKUP(E48,'Samples Dilution + Norm'!$C$8:$O$103,13,FALSE),IF(F48=RNA_Analyte,VLOOKUP('TSO500 Script'!C47,'Samples Dilution + Norm'!$S$8:$AA$103,10,FALSE))))</f>
        <v>0</v>
      </c>
      <c r="AR48" s="51" t="str">
        <f t="shared" ca="1" si="0"/>
        <v>Pass</v>
      </c>
      <c r="AS48" s="51">
        <f>IF($E48="","",'TSO500 Automated worksheet '!$C$60)</f>
        <v>87.54</v>
      </c>
      <c r="AT48" s="51">
        <f>IF($E48="","",'TSO500 Automated worksheet '!$C$61)</f>
        <v>487.5</v>
      </c>
      <c r="AU48" s="51">
        <f>IF($E48="","",'TSO500 Automated worksheet '!$C$62)</f>
        <v>94.56</v>
      </c>
    </row>
    <row r="49" spans="1:47" x14ac:dyDescent="0.25">
      <c r="A49" t="str">
        <f>IF($E49="","",IF(F49=DNA_Analyte,'TSO500 Booking'!$C$3,IF(F49=RNA_Analyte,'TSO500 Booking'!$C$4,"")))</f>
        <v>2302738</v>
      </c>
      <c r="B49" s="52">
        <f>IF($E49="","",'TSO500 Booking'!$C$5)</f>
        <v>44974</v>
      </c>
      <c r="C49" t="str">
        <f>IF($E49="","",'TSO500 Booking'!$F$5)</f>
        <v>BA</v>
      </c>
      <c r="D49" t="str">
        <f>IF($E49="","",'TSO500 Booking'!E55)</f>
        <v>B2303308</v>
      </c>
      <c r="E49" t="str">
        <f>IF('TSO500 Booking'!J55="","",'TSO500 Booking'!J55)</f>
        <v>B2303308-003</v>
      </c>
      <c r="F49" t="str">
        <f>IF($E49="","",'TSO500 Booking'!H55)</f>
        <v>TSO500 DNA library prep</v>
      </c>
      <c r="G49" s="51">
        <f ca="1">IF($E49="","",VLOOKUP(E49,'TSO500 Script'!$C$2:$D$97,2,FALSE))</f>
        <v>51.8</v>
      </c>
      <c r="H49" s="51">
        <f>IF($E49="","",'TSO500 Automated worksheet '!$D$86)</f>
        <v>20671817</v>
      </c>
      <c r="I49" s="250">
        <f>IF($E49="","",'TSO500 Automated worksheet '!$G$86)</f>
        <v>0</v>
      </c>
      <c r="J49" s="250">
        <f>IF($E49="","",'TSO500 Automated worksheet '!$I$86)</f>
        <v>0</v>
      </c>
      <c r="K49" s="251">
        <f>IF($E49="","",'TSO500 Automated worksheet '!$D$88)</f>
        <v>20671819</v>
      </c>
      <c r="L49" s="250">
        <f>IF($E49="","",'TSO500 Automated worksheet '!$G$88)</f>
        <v>0</v>
      </c>
      <c r="M49" s="250">
        <f>IF($E49="","",'TSO500 Automated worksheet '!$I$88)</f>
        <v>0</v>
      </c>
      <c r="N49" s="251">
        <f>IF($E49="","",'TSO500 Automated worksheet '!$D$90)</f>
        <v>20678875</v>
      </c>
      <c r="O49" s="250">
        <f>IF($E49="","",'TSO500 Automated worksheet '!$G$90)</f>
        <v>0</v>
      </c>
      <c r="P49" s="250">
        <f>IF($E49="","",'TSO500 Automated worksheet '!$I$90)</f>
        <v>0</v>
      </c>
      <c r="Q49" s="251">
        <f>IF($E49="","",'TSO500 Automated worksheet '!$D$92)</f>
        <v>20702106</v>
      </c>
      <c r="R49" s="250">
        <f>IF($E49="","",'TSO500 Automated worksheet '!$G$92)</f>
        <v>0</v>
      </c>
      <c r="S49" s="250">
        <f>IF($E49="","",'TSO500 Automated worksheet '!$I$92)</f>
        <v>0</v>
      </c>
      <c r="T49" s="251">
        <f>IF($E49="","",'TSO500 Automated worksheet '!$D$94)</f>
        <v>20683012</v>
      </c>
      <c r="U49" s="250">
        <f>IF($E49="","",'TSO500 Automated worksheet '!$G$94)</f>
        <v>0</v>
      </c>
      <c r="V49" s="250">
        <f>IF($E49="","",'TSO500 Automated worksheet '!$I$94)</f>
        <v>0</v>
      </c>
      <c r="W49" s="251">
        <f>IF($E49="","",'TSO500 Automated worksheet '!$D$96)</f>
        <v>20671826</v>
      </c>
      <c r="X49" s="250">
        <f>IF($E49="","",'TSO500 Automated worksheet '!$G$96)</f>
        <v>0</v>
      </c>
      <c r="Y49" s="250">
        <f>IF($E49="","",'TSO500 Automated worksheet '!$I$96)</f>
        <v>0</v>
      </c>
      <c r="Z49" s="251">
        <f>IF($E49="","",'TSO500 Automated worksheet '!$D$98)</f>
        <v>20645251</v>
      </c>
      <c r="AA49" s="250">
        <f>IF($E49="","",'TSO500 Automated worksheet '!$G$98)</f>
        <v>0</v>
      </c>
      <c r="AB49" s="250">
        <f>IF($E49="","",'TSO500 Automated worksheet '!$I$98)</f>
        <v>0</v>
      </c>
      <c r="AC49" s="251">
        <f>IF($E49="","",'TSO500 Automated worksheet '!$D$100)</f>
        <v>20678876</v>
      </c>
      <c r="AD49" s="250">
        <f>IF($E49="","",'TSO500 Automated worksheet '!$G$100)</f>
        <v>0</v>
      </c>
      <c r="AE49" s="250">
        <f>IF($E49="","",'TSO500 Automated worksheet '!$I$100)</f>
        <v>0</v>
      </c>
      <c r="AF49" s="251">
        <f>IF($E49="","",'TSO500 Automated worksheet '!$D$102)</f>
        <v>20684</v>
      </c>
      <c r="AG49" s="250">
        <f>IF($E49="","",'TSO500 Automated worksheet '!$G$102)</f>
        <v>0</v>
      </c>
      <c r="AH49" s="250">
        <f>IF($E49="","",'TSO500 Automated worksheet '!$I$102)</f>
        <v>0</v>
      </c>
      <c r="AI49" s="251">
        <f>IF($E49="","",'TSO500 Automated worksheet '!$D$104)</f>
        <v>0</v>
      </c>
      <c r="AJ49" s="250">
        <f>IF($E49="","",'TSO500 Automated worksheet '!$G$104)</f>
        <v>0</v>
      </c>
      <c r="AK49" s="251">
        <f>IF($E49="","",'TSO500 Automated worksheet '!$D$105)</f>
        <v>0</v>
      </c>
      <c r="AL49" s="250">
        <f>IF($E49="","",'TSO500 Automated worksheet '!$G$105)</f>
        <v>0</v>
      </c>
      <c r="AM49" s="251">
        <f>IF($E49="","",'TSO500 Automated worksheet '!$D$106)</f>
        <v>0</v>
      </c>
      <c r="AN49" s="250">
        <f>IF($E49="","",'TSO500 Automated worksheet '!$G$106)</f>
        <v>0</v>
      </c>
      <c r="AO49" s="51">
        <f ca="1">IF(F49=DNA_Analyte,VLOOKUP(E49,'Samples Dilution + Norm'!$C$8:$M$103,8,FALSE),IF(F49=RNA_Analyte,"",""))</f>
        <v>0</v>
      </c>
      <c r="AP49" s="51">
        <f ca="1">IF($E49="","",IF(F49=DNA_Analyte,VLOOKUP(E49,'Samples Dilution + Norm'!$C$8:$M$103,11,FALSE),IF(F49=RNA_Analyte,VLOOKUP('TSO500 Script'!C48,'Samples Dilution + Norm'!$S$8:$Z$103,8,FALSE))))</f>
        <v>25.2</v>
      </c>
      <c r="AQ49" s="51">
        <f ca="1">IF($E49="","",IF(F49=DNA_Analyte,VLOOKUP(E49,'Samples Dilution + Norm'!$C$8:$O$103,13,FALSE),IF(F49=RNA_Analyte,VLOOKUP('TSO500 Script'!C48,'Samples Dilution + Norm'!$S$8:$AA$103,10,FALSE))))</f>
        <v>0</v>
      </c>
      <c r="AR49" s="51" t="str">
        <f t="shared" ca="1" si="0"/>
        <v>Pass</v>
      </c>
      <c r="AS49" s="51">
        <f>IF($E49="","",'TSO500 Automated worksheet '!$C$60)</f>
        <v>87.54</v>
      </c>
      <c r="AT49" s="51">
        <f>IF($E49="","",'TSO500 Automated worksheet '!$C$61)</f>
        <v>487.5</v>
      </c>
      <c r="AU49" s="51">
        <f>IF($E49="","",'TSO500 Automated worksheet '!$C$62)</f>
        <v>94.56</v>
      </c>
    </row>
    <row r="50" spans="1:47" x14ac:dyDescent="0.25">
      <c r="A50" t="str">
        <f>IF($E50="","",IF(F50=DNA_Analyte,'TSO500 Booking'!$C$3,IF(F50=RNA_Analyte,'TSO500 Booking'!$C$4,"")))</f>
        <v>2302738</v>
      </c>
      <c r="B50" s="52">
        <f>IF($E50="","",'TSO500 Booking'!$C$5)</f>
        <v>44974</v>
      </c>
      <c r="C50" t="str">
        <f>IF($E50="","",'TSO500 Booking'!$F$5)</f>
        <v>BA</v>
      </c>
      <c r="D50" t="str">
        <f>IF($E50="","",'TSO500 Booking'!E56)</f>
        <v>B2303348</v>
      </c>
      <c r="E50" t="str">
        <f>IF('TSO500 Booking'!J56="","",'TSO500 Booking'!J56)</f>
        <v>B2303348-003</v>
      </c>
      <c r="F50" t="str">
        <f>IF($E50="","",'TSO500 Booking'!H56)</f>
        <v>TSO500 DNA library prep</v>
      </c>
      <c r="G50" s="51">
        <f ca="1">IF($E50="","",VLOOKUP(E50,'TSO500 Script'!$C$2:$D$97,2,FALSE))</f>
        <v>117</v>
      </c>
      <c r="H50" s="51">
        <f>IF($E50="","",'TSO500 Automated worksheet '!$D$86)</f>
        <v>20671817</v>
      </c>
      <c r="I50" s="250">
        <f>IF($E50="","",'TSO500 Automated worksheet '!$G$86)</f>
        <v>0</v>
      </c>
      <c r="J50" s="250">
        <f>IF($E50="","",'TSO500 Automated worksheet '!$I$86)</f>
        <v>0</v>
      </c>
      <c r="K50" s="251">
        <f>IF($E50="","",'TSO500 Automated worksheet '!$D$88)</f>
        <v>20671819</v>
      </c>
      <c r="L50" s="250">
        <f>IF($E50="","",'TSO500 Automated worksheet '!$G$88)</f>
        <v>0</v>
      </c>
      <c r="M50" s="250">
        <f>IF($E50="","",'TSO500 Automated worksheet '!$I$88)</f>
        <v>0</v>
      </c>
      <c r="N50" s="251">
        <f>IF($E50="","",'TSO500 Automated worksheet '!$D$90)</f>
        <v>20678875</v>
      </c>
      <c r="O50" s="250">
        <f>IF($E50="","",'TSO500 Automated worksheet '!$G$90)</f>
        <v>0</v>
      </c>
      <c r="P50" s="250">
        <f>IF($E50="","",'TSO500 Automated worksheet '!$I$90)</f>
        <v>0</v>
      </c>
      <c r="Q50" s="251">
        <f>IF($E50="","",'TSO500 Automated worksheet '!$D$92)</f>
        <v>20702106</v>
      </c>
      <c r="R50" s="250">
        <f>IF($E50="","",'TSO500 Automated worksheet '!$G$92)</f>
        <v>0</v>
      </c>
      <c r="S50" s="250">
        <f>IF($E50="","",'TSO500 Automated worksheet '!$I$92)</f>
        <v>0</v>
      </c>
      <c r="T50" s="251">
        <f>IF($E50="","",'TSO500 Automated worksheet '!$D$94)</f>
        <v>20683012</v>
      </c>
      <c r="U50" s="250">
        <f>IF($E50="","",'TSO500 Automated worksheet '!$G$94)</f>
        <v>0</v>
      </c>
      <c r="V50" s="250">
        <f>IF($E50="","",'TSO500 Automated worksheet '!$I$94)</f>
        <v>0</v>
      </c>
      <c r="W50" s="251">
        <f>IF($E50="","",'TSO500 Automated worksheet '!$D$96)</f>
        <v>20671826</v>
      </c>
      <c r="X50" s="250">
        <f>IF($E50="","",'TSO500 Automated worksheet '!$G$96)</f>
        <v>0</v>
      </c>
      <c r="Y50" s="250">
        <f>IF($E50="","",'TSO500 Automated worksheet '!$I$96)</f>
        <v>0</v>
      </c>
      <c r="Z50" s="251">
        <f>IF($E50="","",'TSO500 Automated worksheet '!$D$98)</f>
        <v>20645251</v>
      </c>
      <c r="AA50" s="250">
        <f>IF($E50="","",'TSO500 Automated worksheet '!$G$98)</f>
        <v>0</v>
      </c>
      <c r="AB50" s="250">
        <f>IF($E50="","",'TSO500 Automated worksheet '!$I$98)</f>
        <v>0</v>
      </c>
      <c r="AC50" s="251">
        <f>IF($E50="","",'TSO500 Automated worksheet '!$D$100)</f>
        <v>20678876</v>
      </c>
      <c r="AD50" s="250">
        <f>IF($E50="","",'TSO500 Automated worksheet '!$G$100)</f>
        <v>0</v>
      </c>
      <c r="AE50" s="250">
        <f>IF($E50="","",'TSO500 Automated worksheet '!$I$100)</f>
        <v>0</v>
      </c>
      <c r="AF50" s="251">
        <f>IF($E50="","",'TSO500 Automated worksheet '!$D$102)</f>
        <v>20684</v>
      </c>
      <c r="AG50" s="250">
        <f>IF($E50="","",'TSO500 Automated worksheet '!$G$102)</f>
        <v>0</v>
      </c>
      <c r="AH50" s="250">
        <f>IF($E50="","",'TSO500 Automated worksheet '!$I$102)</f>
        <v>0</v>
      </c>
      <c r="AI50" s="251">
        <f>IF($E50="","",'TSO500 Automated worksheet '!$D$104)</f>
        <v>0</v>
      </c>
      <c r="AJ50" s="250">
        <f>IF($E50="","",'TSO500 Automated worksheet '!$G$104)</f>
        <v>0</v>
      </c>
      <c r="AK50" s="251">
        <f>IF($E50="","",'TSO500 Automated worksheet '!$D$105)</f>
        <v>0</v>
      </c>
      <c r="AL50" s="250">
        <f>IF($E50="","",'TSO500 Automated worksheet '!$G$105)</f>
        <v>0</v>
      </c>
      <c r="AM50" s="251">
        <f>IF($E50="","",'TSO500 Automated worksheet '!$D$106)</f>
        <v>0</v>
      </c>
      <c r="AN50" s="250">
        <f>IF($E50="","",'TSO500 Automated worksheet '!$G$106)</f>
        <v>0</v>
      </c>
      <c r="AO50" s="51">
        <f ca="1">IF(F50=DNA_Analyte,VLOOKUP(E50,'Samples Dilution + Norm'!$C$8:$M$103,8,FALSE),IF(F50=RNA_Analyte,"",""))</f>
        <v>0</v>
      </c>
      <c r="AP50" s="51">
        <f ca="1">IF($E50="","",IF(F50=DNA_Analyte,VLOOKUP(E50,'Samples Dilution + Norm'!$C$8:$M$103,11,FALSE),IF(F50=RNA_Analyte,VLOOKUP('TSO500 Script'!C49,'Samples Dilution + Norm'!$S$8:$Z$103,8,FALSE))))</f>
        <v>26.8</v>
      </c>
      <c r="AQ50" s="51">
        <f ca="1">IF($E50="","",IF(F50=DNA_Analyte,VLOOKUP(E50,'Samples Dilution + Norm'!$C$8:$O$103,13,FALSE),IF(F50=RNA_Analyte,VLOOKUP('TSO500 Script'!C49,'Samples Dilution + Norm'!$S$8:$AA$103,10,FALSE))))</f>
        <v>0</v>
      </c>
      <c r="AR50" s="51" t="str">
        <f t="shared" ca="1" si="0"/>
        <v>Pass</v>
      </c>
      <c r="AS50" s="51">
        <f>IF($E50="","",'TSO500 Automated worksheet '!$C$60)</f>
        <v>87.54</v>
      </c>
      <c r="AT50" s="51">
        <f>IF($E50="","",'TSO500 Automated worksheet '!$C$61)</f>
        <v>487.5</v>
      </c>
      <c r="AU50" s="51">
        <f>IF($E50="","",'TSO500 Automated worksheet '!$C$62)</f>
        <v>94.56</v>
      </c>
    </row>
    <row r="51" spans="1:47" x14ac:dyDescent="0.25">
      <c r="A51" t="str">
        <f>IF($E51="","",IF(F51=DNA_Analyte,'TSO500 Booking'!$C$3,IF(F51=RNA_Analyte,'TSO500 Booking'!$C$4,"")))</f>
        <v>2302738</v>
      </c>
      <c r="B51" s="52">
        <f>IF($E51="","",'TSO500 Booking'!$C$5)</f>
        <v>44974</v>
      </c>
      <c r="C51" t="str">
        <f>IF($E51="","",'TSO500 Booking'!$F$5)</f>
        <v>BA</v>
      </c>
      <c r="D51" t="str">
        <f>IF($E51="","",'TSO500 Booking'!E57)</f>
        <v>B2303358</v>
      </c>
      <c r="E51" t="str">
        <f>IF('TSO500 Booking'!J57="","",'TSO500 Booking'!J57)</f>
        <v>B2303358-002</v>
      </c>
      <c r="F51" t="str">
        <f>IF($E51="","",'TSO500 Booking'!H57)</f>
        <v>TSO500 DNA library prep</v>
      </c>
      <c r="G51" s="51">
        <f ca="1">IF($E51="","",VLOOKUP(E51,'TSO500 Script'!$C$2:$D$97,2,FALSE))</f>
        <v>64</v>
      </c>
      <c r="H51" s="51">
        <f>IF($E51="","",'TSO500 Automated worksheet '!$D$86)</f>
        <v>20671817</v>
      </c>
      <c r="I51" s="250">
        <f>IF($E51="","",'TSO500 Automated worksheet '!$G$86)</f>
        <v>0</v>
      </c>
      <c r="J51" s="250">
        <f>IF($E51="","",'TSO500 Automated worksheet '!$I$86)</f>
        <v>0</v>
      </c>
      <c r="K51" s="251">
        <f>IF($E51="","",'TSO500 Automated worksheet '!$D$88)</f>
        <v>20671819</v>
      </c>
      <c r="L51" s="250">
        <f>IF($E51="","",'TSO500 Automated worksheet '!$G$88)</f>
        <v>0</v>
      </c>
      <c r="M51" s="250">
        <f>IF($E51="","",'TSO500 Automated worksheet '!$I$88)</f>
        <v>0</v>
      </c>
      <c r="N51" s="251">
        <f>IF($E51="","",'TSO500 Automated worksheet '!$D$90)</f>
        <v>20678875</v>
      </c>
      <c r="O51" s="250">
        <f>IF($E51="","",'TSO500 Automated worksheet '!$G$90)</f>
        <v>0</v>
      </c>
      <c r="P51" s="250">
        <f>IF($E51="","",'TSO500 Automated worksheet '!$I$90)</f>
        <v>0</v>
      </c>
      <c r="Q51" s="251">
        <f>IF($E51="","",'TSO500 Automated worksheet '!$D$92)</f>
        <v>20702106</v>
      </c>
      <c r="R51" s="250">
        <f>IF($E51="","",'TSO500 Automated worksheet '!$G$92)</f>
        <v>0</v>
      </c>
      <c r="S51" s="250">
        <f>IF($E51="","",'TSO500 Automated worksheet '!$I$92)</f>
        <v>0</v>
      </c>
      <c r="T51" s="251">
        <f>IF($E51="","",'TSO500 Automated worksheet '!$D$94)</f>
        <v>20683012</v>
      </c>
      <c r="U51" s="250">
        <f>IF($E51="","",'TSO500 Automated worksheet '!$G$94)</f>
        <v>0</v>
      </c>
      <c r="V51" s="250">
        <f>IF($E51="","",'TSO500 Automated worksheet '!$I$94)</f>
        <v>0</v>
      </c>
      <c r="W51" s="251">
        <f>IF($E51="","",'TSO500 Automated worksheet '!$D$96)</f>
        <v>20671826</v>
      </c>
      <c r="X51" s="250">
        <f>IF($E51="","",'TSO500 Automated worksheet '!$G$96)</f>
        <v>0</v>
      </c>
      <c r="Y51" s="250">
        <f>IF($E51="","",'TSO500 Automated worksheet '!$I$96)</f>
        <v>0</v>
      </c>
      <c r="Z51" s="251">
        <f>IF($E51="","",'TSO500 Automated worksheet '!$D$98)</f>
        <v>20645251</v>
      </c>
      <c r="AA51" s="250">
        <f>IF($E51="","",'TSO500 Automated worksheet '!$G$98)</f>
        <v>0</v>
      </c>
      <c r="AB51" s="250">
        <f>IF($E51="","",'TSO500 Automated worksheet '!$I$98)</f>
        <v>0</v>
      </c>
      <c r="AC51" s="251">
        <f>IF($E51="","",'TSO500 Automated worksheet '!$D$100)</f>
        <v>20678876</v>
      </c>
      <c r="AD51" s="250">
        <f>IF($E51="","",'TSO500 Automated worksheet '!$G$100)</f>
        <v>0</v>
      </c>
      <c r="AE51" s="250">
        <f>IF($E51="","",'TSO500 Automated worksheet '!$I$100)</f>
        <v>0</v>
      </c>
      <c r="AF51" s="251">
        <f>IF($E51="","",'TSO500 Automated worksheet '!$D$102)</f>
        <v>20684</v>
      </c>
      <c r="AG51" s="250">
        <f>IF($E51="","",'TSO500 Automated worksheet '!$G$102)</f>
        <v>0</v>
      </c>
      <c r="AH51" s="250">
        <f>IF($E51="","",'TSO500 Automated worksheet '!$I$102)</f>
        <v>0</v>
      </c>
      <c r="AI51" s="251">
        <f>IF($E51="","",'TSO500 Automated worksheet '!$D$104)</f>
        <v>0</v>
      </c>
      <c r="AJ51" s="250">
        <f>IF($E51="","",'TSO500 Automated worksheet '!$G$104)</f>
        <v>0</v>
      </c>
      <c r="AK51" s="251">
        <f>IF($E51="","",'TSO500 Automated worksheet '!$D$105)</f>
        <v>0</v>
      </c>
      <c r="AL51" s="250">
        <f>IF($E51="","",'TSO500 Automated worksheet '!$G$105)</f>
        <v>0</v>
      </c>
      <c r="AM51" s="251">
        <f>IF($E51="","",'TSO500 Automated worksheet '!$D$106)</f>
        <v>0</v>
      </c>
      <c r="AN51" s="250">
        <f>IF($E51="","",'TSO500 Automated worksheet '!$G$106)</f>
        <v>0</v>
      </c>
      <c r="AO51" s="51">
        <f ca="1">IF(F51=DNA_Analyte,VLOOKUP(E51,'Samples Dilution + Norm'!$C$8:$M$103,8,FALSE),IF(F51=RNA_Analyte,"",""))</f>
        <v>0</v>
      </c>
      <c r="AP51" s="51">
        <f ca="1">IF($E51="","",IF(F51=DNA_Analyte,VLOOKUP(E51,'Samples Dilution + Norm'!$C$8:$M$103,11,FALSE),IF(F51=RNA_Analyte,VLOOKUP('TSO500 Script'!C50,'Samples Dilution + Norm'!$S$8:$Z$103,8,FALSE))))</f>
        <v>19.7</v>
      </c>
      <c r="AQ51" s="51">
        <f ca="1">IF($E51="","",IF(F51=DNA_Analyte,VLOOKUP(E51,'Samples Dilution + Norm'!$C$8:$O$103,13,FALSE),IF(F51=RNA_Analyte,VLOOKUP('TSO500 Script'!C50,'Samples Dilution + Norm'!$S$8:$AA$103,10,FALSE))))</f>
        <v>0</v>
      </c>
      <c r="AR51" s="51" t="str">
        <f t="shared" ca="1" si="0"/>
        <v>Pass</v>
      </c>
      <c r="AS51" s="51">
        <f>IF($E51="","",'TSO500 Automated worksheet '!$C$60)</f>
        <v>87.54</v>
      </c>
      <c r="AT51" s="51">
        <f>IF($E51="","",'TSO500 Automated worksheet '!$C$61)</f>
        <v>487.5</v>
      </c>
      <c r="AU51" s="51">
        <f>IF($E51="","",'TSO500 Automated worksheet '!$C$62)</f>
        <v>94.56</v>
      </c>
    </row>
    <row r="52" spans="1:47" x14ac:dyDescent="0.25">
      <c r="A52" t="str">
        <f>IF($E52="","",IF(F52=DNA_Analyte,'TSO500 Booking'!$C$3,IF(F52=RNA_Analyte,'TSO500 Booking'!$C$4,"")))</f>
        <v>2302738</v>
      </c>
      <c r="B52" s="52">
        <f>IF($E52="","",'TSO500 Booking'!$C$5)</f>
        <v>44974</v>
      </c>
      <c r="C52" t="str">
        <f>IF($E52="","",'TSO500 Booking'!$F$5)</f>
        <v>BA</v>
      </c>
      <c r="D52" t="str">
        <f>IF($E52="","",'TSO500 Booking'!E58)</f>
        <v>B2303377</v>
      </c>
      <c r="E52" t="str">
        <f>IF('TSO500 Booking'!J58="","",'TSO500 Booking'!J58)</f>
        <v>B2303377-005</v>
      </c>
      <c r="F52" t="str">
        <f>IF($E52="","",'TSO500 Booking'!H58)</f>
        <v>TSO500 DNA library prep</v>
      </c>
      <c r="G52" s="51">
        <f ca="1">IF($E52="","",VLOOKUP(E52,'TSO500 Script'!$C$2:$D$97,2,FALSE))</f>
        <v>62.8</v>
      </c>
      <c r="H52" s="51">
        <f>IF($E52="","",'TSO500 Automated worksheet '!$D$86)</f>
        <v>20671817</v>
      </c>
      <c r="I52" s="250">
        <f>IF($E52="","",'TSO500 Automated worksheet '!$G$86)</f>
        <v>0</v>
      </c>
      <c r="J52" s="250">
        <f>IF($E52="","",'TSO500 Automated worksheet '!$I$86)</f>
        <v>0</v>
      </c>
      <c r="K52" s="251">
        <f>IF($E52="","",'TSO500 Automated worksheet '!$D$88)</f>
        <v>20671819</v>
      </c>
      <c r="L52" s="250">
        <f>IF($E52="","",'TSO500 Automated worksheet '!$G$88)</f>
        <v>0</v>
      </c>
      <c r="M52" s="250">
        <f>IF($E52="","",'TSO500 Automated worksheet '!$I$88)</f>
        <v>0</v>
      </c>
      <c r="N52" s="251">
        <f>IF($E52="","",'TSO500 Automated worksheet '!$D$90)</f>
        <v>20678875</v>
      </c>
      <c r="O52" s="250">
        <f>IF($E52="","",'TSO500 Automated worksheet '!$G$90)</f>
        <v>0</v>
      </c>
      <c r="P52" s="250">
        <f>IF($E52="","",'TSO500 Automated worksheet '!$I$90)</f>
        <v>0</v>
      </c>
      <c r="Q52" s="251">
        <f>IF($E52="","",'TSO500 Automated worksheet '!$D$92)</f>
        <v>20702106</v>
      </c>
      <c r="R52" s="250">
        <f>IF($E52="","",'TSO500 Automated worksheet '!$G$92)</f>
        <v>0</v>
      </c>
      <c r="S52" s="250">
        <f>IF($E52="","",'TSO500 Automated worksheet '!$I$92)</f>
        <v>0</v>
      </c>
      <c r="T52" s="251">
        <f>IF($E52="","",'TSO500 Automated worksheet '!$D$94)</f>
        <v>20683012</v>
      </c>
      <c r="U52" s="250">
        <f>IF($E52="","",'TSO500 Automated worksheet '!$G$94)</f>
        <v>0</v>
      </c>
      <c r="V52" s="250">
        <f>IF($E52="","",'TSO500 Automated worksheet '!$I$94)</f>
        <v>0</v>
      </c>
      <c r="W52" s="251">
        <f>IF($E52="","",'TSO500 Automated worksheet '!$D$96)</f>
        <v>20671826</v>
      </c>
      <c r="X52" s="250">
        <f>IF($E52="","",'TSO500 Automated worksheet '!$G$96)</f>
        <v>0</v>
      </c>
      <c r="Y52" s="250">
        <f>IF($E52="","",'TSO500 Automated worksheet '!$I$96)</f>
        <v>0</v>
      </c>
      <c r="Z52" s="251">
        <f>IF($E52="","",'TSO500 Automated worksheet '!$D$98)</f>
        <v>20645251</v>
      </c>
      <c r="AA52" s="250">
        <f>IF($E52="","",'TSO500 Automated worksheet '!$G$98)</f>
        <v>0</v>
      </c>
      <c r="AB52" s="250">
        <f>IF($E52="","",'TSO500 Automated worksheet '!$I$98)</f>
        <v>0</v>
      </c>
      <c r="AC52" s="251">
        <f>IF($E52="","",'TSO500 Automated worksheet '!$D$100)</f>
        <v>20678876</v>
      </c>
      <c r="AD52" s="250">
        <f>IF($E52="","",'TSO500 Automated worksheet '!$G$100)</f>
        <v>0</v>
      </c>
      <c r="AE52" s="250">
        <f>IF($E52="","",'TSO500 Automated worksheet '!$I$100)</f>
        <v>0</v>
      </c>
      <c r="AF52" s="251">
        <f>IF($E52="","",'TSO500 Automated worksheet '!$D$102)</f>
        <v>20684</v>
      </c>
      <c r="AG52" s="250">
        <f>IF($E52="","",'TSO500 Automated worksheet '!$G$102)</f>
        <v>0</v>
      </c>
      <c r="AH52" s="250">
        <f>IF($E52="","",'TSO500 Automated worksheet '!$I$102)</f>
        <v>0</v>
      </c>
      <c r="AI52" s="251">
        <f>IF($E52="","",'TSO500 Automated worksheet '!$D$104)</f>
        <v>0</v>
      </c>
      <c r="AJ52" s="250">
        <f>IF($E52="","",'TSO500 Automated worksheet '!$G$104)</f>
        <v>0</v>
      </c>
      <c r="AK52" s="251">
        <f>IF($E52="","",'TSO500 Automated worksheet '!$D$105)</f>
        <v>0</v>
      </c>
      <c r="AL52" s="250">
        <f>IF($E52="","",'TSO500 Automated worksheet '!$G$105)</f>
        <v>0</v>
      </c>
      <c r="AM52" s="251">
        <f>IF($E52="","",'TSO500 Automated worksheet '!$D$106)</f>
        <v>0</v>
      </c>
      <c r="AN52" s="250">
        <f>IF($E52="","",'TSO500 Automated worksheet '!$G$106)</f>
        <v>0</v>
      </c>
      <c r="AO52" s="51">
        <f ca="1">IF(F52=DNA_Analyte,VLOOKUP(E52,'Samples Dilution + Norm'!$C$8:$M$103,8,FALSE),IF(F52=RNA_Analyte,"",""))</f>
        <v>0</v>
      </c>
      <c r="AP52" s="51">
        <f ca="1">IF($E52="","",IF(F52=DNA_Analyte,VLOOKUP(E52,'Samples Dilution + Norm'!$C$8:$M$103,11,FALSE),IF(F52=RNA_Analyte,VLOOKUP('TSO500 Script'!C51,'Samples Dilution + Norm'!$S$8:$Z$103,8,FALSE))))</f>
        <v>20.6</v>
      </c>
      <c r="AQ52" s="51">
        <f ca="1">IF($E52="","",IF(F52=DNA_Analyte,VLOOKUP(E52,'Samples Dilution + Norm'!$C$8:$O$103,13,FALSE),IF(F52=RNA_Analyte,VLOOKUP('TSO500 Script'!C51,'Samples Dilution + Norm'!$S$8:$AA$103,10,FALSE))))</f>
        <v>0</v>
      </c>
      <c r="AR52" s="51" t="str">
        <f t="shared" ca="1" si="0"/>
        <v>Pass</v>
      </c>
      <c r="AS52" s="51">
        <f>IF($E52="","",'TSO500 Automated worksheet '!$C$60)</f>
        <v>87.54</v>
      </c>
      <c r="AT52" s="51">
        <f>IF($E52="","",'TSO500 Automated worksheet '!$C$61)</f>
        <v>487.5</v>
      </c>
      <c r="AU52" s="51">
        <f>IF($E52="","",'TSO500 Automated worksheet '!$C$62)</f>
        <v>94.56</v>
      </c>
    </row>
    <row r="53" spans="1:47" x14ac:dyDescent="0.25">
      <c r="A53" t="str">
        <f>IF($E53="","",IF(F53=DNA_Analyte,'TSO500 Booking'!$C$3,IF(F53=RNA_Analyte,'TSO500 Booking'!$C$4,"")))</f>
        <v>2302738</v>
      </c>
      <c r="B53" s="52">
        <f>IF($E53="","",'TSO500 Booking'!$C$5)</f>
        <v>44974</v>
      </c>
      <c r="C53" t="str">
        <f>IF($E53="","",'TSO500 Booking'!$F$5)</f>
        <v>BA</v>
      </c>
      <c r="D53" t="str">
        <f>IF($E53="","",'TSO500 Booking'!E59)</f>
        <v>B2303558</v>
      </c>
      <c r="E53" t="str">
        <f>IF('TSO500 Booking'!J59="","",'TSO500 Booking'!J59)</f>
        <v>B2303558-003</v>
      </c>
      <c r="F53" t="str">
        <f>IF($E53="","",'TSO500 Booking'!H59)</f>
        <v>TSO500 DNA library prep</v>
      </c>
      <c r="G53" s="51">
        <f ca="1">IF($E53="","",VLOOKUP(E53,'TSO500 Script'!$C$2:$D$97,2,FALSE))</f>
        <v>130</v>
      </c>
      <c r="H53" s="51">
        <f>IF($E53="","",'TSO500 Automated worksheet '!$D$86)</f>
        <v>20671817</v>
      </c>
      <c r="I53" s="250">
        <f>IF($E53="","",'TSO500 Automated worksheet '!$G$86)</f>
        <v>0</v>
      </c>
      <c r="J53" s="250">
        <f>IF($E53="","",'TSO500 Automated worksheet '!$I$86)</f>
        <v>0</v>
      </c>
      <c r="K53" s="251">
        <f>IF($E53="","",'TSO500 Automated worksheet '!$D$88)</f>
        <v>20671819</v>
      </c>
      <c r="L53" s="250">
        <f>IF($E53="","",'TSO500 Automated worksheet '!$G$88)</f>
        <v>0</v>
      </c>
      <c r="M53" s="250">
        <f>IF($E53="","",'TSO500 Automated worksheet '!$I$88)</f>
        <v>0</v>
      </c>
      <c r="N53" s="251">
        <f>IF($E53="","",'TSO500 Automated worksheet '!$D$90)</f>
        <v>20678875</v>
      </c>
      <c r="O53" s="250">
        <f>IF($E53="","",'TSO500 Automated worksheet '!$G$90)</f>
        <v>0</v>
      </c>
      <c r="P53" s="250">
        <f>IF($E53="","",'TSO500 Automated worksheet '!$I$90)</f>
        <v>0</v>
      </c>
      <c r="Q53" s="251">
        <f>IF($E53="","",'TSO500 Automated worksheet '!$D$92)</f>
        <v>20702106</v>
      </c>
      <c r="R53" s="250">
        <f>IF($E53="","",'TSO500 Automated worksheet '!$G$92)</f>
        <v>0</v>
      </c>
      <c r="S53" s="250">
        <f>IF($E53="","",'TSO500 Automated worksheet '!$I$92)</f>
        <v>0</v>
      </c>
      <c r="T53" s="251">
        <f>IF($E53="","",'TSO500 Automated worksheet '!$D$94)</f>
        <v>20683012</v>
      </c>
      <c r="U53" s="250">
        <f>IF($E53="","",'TSO500 Automated worksheet '!$G$94)</f>
        <v>0</v>
      </c>
      <c r="V53" s="250">
        <f>IF($E53="","",'TSO500 Automated worksheet '!$I$94)</f>
        <v>0</v>
      </c>
      <c r="W53" s="251">
        <f>IF($E53="","",'TSO500 Automated worksheet '!$D$96)</f>
        <v>20671826</v>
      </c>
      <c r="X53" s="250">
        <f>IF($E53="","",'TSO500 Automated worksheet '!$G$96)</f>
        <v>0</v>
      </c>
      <c r="Y53" s="250">
        <f>IF($E53="","",'TSO500 Automated worksheet '!$I$96)</f>
        <v>0</v>
      </c>
      <c r="Z53" s="251">
        <f>IF($E53="","",'TSO500 Automated worksheet '!$D$98)</f>
        <v>20645251</v>
      </c>
      <c r="AA53" s="250">
        <f>IF($E53="","",'TSO500 Automated worksheet '!$G$98)</f>
        <v>0</v>
      </c>
      <c r="AB53" s="250">
        <f>IF($E53="","",'TSO500 Automated worksheet '!$I$98)</f>
        <v>0</v>
      </c>
      <c r="AC53" s="251">
        <f>IF($E53="","",'TSO500 Automated worksheet '!$D$100)</f>
        <v>20678876</v>
      </c>
      <c r="AD53" s="250">
        <f>IF($E53="","",'TSO500 Automated worksheet '!$G$100)</f>
        <v>0</v>
      </c>
      <c r="AE53" s="250">
        <f>IF($E53="","",'TSO500 Automated worksheet '!$I$100)</f>
        <v>0</v>
      </c>
      <c r="AF53" s="251">
        <f>IF($E53="","",'TSO500 Automated worksheet '!$D$102)</f>
        <v>20684</v>
      </c>
      <c r="AG53" s="250">
        <f>IF($E53="","",'TSO500 Automated worksheet '!$G$102)</f>
        <v>0</v>
      </c>
      <c r="AH53" s="250">
        <f>IF($E53="","",'TSO500 Automated worksheet '!$I$102)</f>
        <v>0</v>
      </c>
      <c r="AI53" s="251">
        <f>IF($E53="","",'TSO500 Automated worksheet '!$D$104)</f>
        <v>0</v>
      </c>
      <c r="AJ53" s="250">
        <f>IF($E53="","",'TSO500 Automated worksheet '!$G$104)</f>
        <v>0</v>
      </c>
      <c r="AK53" s="251">
        <f>IF($E53="","",'TSO500 Automated worksheet '!$D$105)</f>
        <v>0</v>
      </c>
      <c r="AL53" s="250">
        <f>IF($E53="","",'TSO500 Automated worksheet '!$G$105)</f>
        <v>0</v>
      </c>
      <c r="AM53" s="251">
        <f>IF($E53="","",'TSO500 Automated worksheet '!$D$106)</f>
        <v>0</v>
      </c>
      <c r="AN53" s="250">
        <f>IF($E53="","",'TSO500 Automated worksheet '!$G$106)</f>
        <v>0</v>
      </c>
      <c r="AO53" s="51">
        <f ca="1">IF(F53=DNA_Analyte,VLOOKUP(E53,'Samples Dilution + Norm'!$C$8:$M$103,8,FALSE),IF(F53=RNA_Analyte,"",""))</f>
        <v>0</v>
      </c>
      <c r="AP53" s="51">
        <f ca="1">IF($E53="","",IF(F53=DNA_Analyte,VLOOKUP(E53,'Samples Dilution + Norm'!$C$8:$M$103,11,FALSE),IF(F53=RNA_Analyte,VLOOKUP('TSO500 Script'!C52,'Samples Dilution + Norm'!$S$8:$Z$103,8,FALSE))))</f>
        <v>19.399999999999999</v>
      </c>
      <c r="AQ53" s="51">
        <f ca="1">IF($E53="","",IF(F53=DNA_Analyte,VLOOKUP(E53,'Samples Dilution + Norm'!$C$8:$O$103,13,FALSE),IF(F53=RNA_Analyte,VLOOKUP('TSO500 Script'!C52,'Samples Dilution + Norm'!$S$8:$AA$103,10,FALSE))))</f>
        <v>0</v>
      </c>
      <c r="AR53" s="51" t="str">
        <f t="shared" ca="1" si="0"/>
        <v>Pass</v>
      </c>
      <c r="AS53" s="51">
        <f>IF($E53="","",'TSO500 Automated worksheet '!$C$60)</f>
        <v>87.54</v>
      </c>
      <c r="AT53" s="51">
        <f>IF($E53="","",'TSO500 Automated worksheet '!$C$61)</f>
        <v>487.5</v>
      </c>
      <c r="AU53" s="51">
        <f>IF($E53="","",'TSO500 Automated worksheet '!$C$62)</f>
        <v>94.56</v>
      </c>
    </row>
    <row r="54" spans="1:47" x14ac:dyDescent="0.25">
      <c r="A54" t="str">
        <f>IF($E54="","",IF(F54=DNA_Analyte,'TSO500 Booking'!$C$3,IF(F54=RNA_Analyte,'TSO500 Booking'!$C$4,"")))</f>
        <v>2302738</v>
      </c>
      <c r="B54" s="52">
        <f>IF($E54="","",'TSO500 Booking'!$C$5)</f>
        <v>44974</v>
      </c>
      <c r="C54" t="str">
        <f>IF($E54="","",'TSO500 Booking'!$F$5)</f>
        <v>BA</v>
      </c>
      <c r="D54" t="str">
        <f>IF($E54="","",'TSO500 Booking'!E60)</f>
        <v>B2303762</v>
      </c>
      <c r="E54" t="str">
        <f>IF('TSO500 Booking'!J60="","",'TSO500 Booking'!J60)</f>
        <v>B2303762-004</v>
      </c>
      <c r="F54" t="str">
        <f>IF($E54="","",'TSO500 Booking'!H60)</f>
        <v>TSO500 DNA library prep</v>
      </c>
      <c r="G54" s="51">
        <f ca="1">IF($E54="","",VLOOKUP(E54,'TSO500 Script'!$C$2:$D$97,2,FALSE))</f>
        <v>88.2</v>
      </c>
      <c r="H54" s="51">
        <f>IF($E54="","",'TSO500 Automated worksheet '!$D$86)</f>
        <v>20671817</v>
      </c>
      <c r="I54" s="250">
        <f>IF($E54="","",'TSO500 Automated worksheet '!$G$86)</f>
        <v>0</v>
      </c>
      <c r="J54" s="250">
        <f>IF($E54="","",'TSO500 Automated worksheet '!$I$86)</f>
        <v>0</v>
      </c>
      <c r="K54" s="251">
        <f>IF($E54="","",'TSO500 Automated worksheet '!$D$88)</f>
        <v>20671819</v>
      </c>
      <c r="L54" s="250">
        <f>IF($E54="","",'TSO500 Automated worksheet '!$G$88)</f>
        <v>0</v>
      </c>
      <c r="M54" s="250">
        <f>IF($E54="","",'TSO500 Automated worksheet '!$I$88)</f>
        <v>0</v>
      </c>
      <c r="N54" s="251">
        <f>IF($E54="","",'TSO500 Automated worksheet '!$D$90)</f>
        <v>20678875</v>
      </c>
      <c r="O54" s="250">
        <f>IF($E54="","",'TSO500 Automated worksheet '!$G$90)</f>
        <v>0</v>
      </c>
      <c r="P54" s="250">
        <f>IF($E54="","",'TSO500 Automated worksheet '!$I$90)</f>
        <v>0</v>
      </c>
      <c r="Q54" s="251">
        <f>IF($E54="","",'TSO500 Automated worksheet '!$D$92)</f>
        <v>20702106</v>
      </c>
      <c r="R54" s="250">
        <f>IF($E54="","",'TSO500 Automated worksheet '!$G$92)</f>
        <v>0</v>
      </c>
      <c r="S54" s="250">
        <f>IF($E54="","",'TSO500 Automated worksheet '!$I$92)</f>
        <v>0</v>
      </c>
      <c r="T54" s="251">
        <f>IF($E54="","",'TSO500 Automated worksheet '!$D$94)</f>
        <v>20683012</v>
      </c>
      <c r="U54" s="250">
        <f>IF($E54="","",'TSO500 Automated worksheet '!$G$94)</f>
        <v>0</v>
      </c>
      <c r="V54" s="250">
        <f>IF($E54="","",'TSO500 Automated worksheet '!$I$94)</f>
        <v>0</v>
      </c>
      <c r="W54" s="251">
        <f>IF($E54="","",'TSO500 Automated worksheet '!$D$96)</f>
        <v>20671826</v>
      </c>
      <c r="X54" s="250">
        <f>IF($E54="","",'TSO500 Automated worksheet '!$G$96)</f>
        <v>0</v>
      </c>
      <c r="Y54" s="250">
        <f>IF($E54="","",'TSO500 Automated worksheet '!$I$96)</f>
        <v>0</v>
      </c>
      <c r="Z54" s="251">
        <f>IF($E54="","",'TSO500 Automated worksheet '!$D$98)</f>
        <v>20645251</v>
      </c>
      <c r="AA54" s="250">
        <f>IF($E54="","",'TSO500 Automated worksheet '!$G$98)</f>
        <v>0</v>
      </c>
      <c r="AB54" s="250">
        <f>IF($E54="","",'TSO500 Automated worksheet '!$I$98)</f>
        <v>0</v>
      </c>
      <c r="AC54" s="251">
        <f>IF($E54="","",'TSO500 Automated worksheet '!$D$100)</f>
        <v>20678876</v>
      </c>
      <c r="AD54" s="250">
        <f>IF($E54="","",'TSO500 Automated worksheet '!$G$100)</f>
        <v>0</v>
      </c>
      <c r="AE54" s="250">
        <f>IF($E54="","",'TSO500 Automated worksheet '!$I$100)</f>
        <v>0</v>
      </c>
      <c r="AF54" s="251">
        <f>IF($E54="","",'TSO500 Automated worksheet '!$D$102)</f>
        <v>20684</v>
      </c>
      <c r="AG54" s="250">
        <f>IF($E54="","",'TSO500 Automated worksheet '!$G$102)</f>
        <v>0</v>
      </c>
      <c r="AH54" s="250">
        <f>IF($E54="","",'TSO500 Automated worksheet '!$I$102)</f>
        <v>0</v>
      </c>
      <c r="AI54" s="251">
        <f>IF($E54="","",'TSO500 Automated worksheet '!$D$104)</f>
        <v>0</v>
      </c>
      <c r="AJ54" s="250">
        <f>IF($E54="","",'TSO500 Automated worksheet '!$G$104)</f>
        <v>0</v>
      </c>
      <c r="AK54" s="251">
        <f>IF($E54="","",'TSO500 Automated worksheet '!$D$105)</f>
        <v>0</v>
      </c>
      <c r="AL54" s="250">
        <f>IF($E54="","",'TSO500 Automated worksheet '!$G$105)</f>
        <v>0</v>
      </c>
      <c r="AM54" s="251">
        <f>IF($E54="","",'TSO500 Automated worksheet '!$D$106)</f>
        <v>0</v>
      </c>
      <c r="AN54" s="250">
        <f>IF($E54="","",'TSO500 Automated worksheet '!$G$106)</f>
        <v>0</v>
      </c>
      <c r="AO54" s="51">
        <f ca="1">IF(F54=DNA_Analyte,VLOOKUP(E54,'Samples Dilution + Norm'!$C$8:$M$103,8,FALSE),IF(F54=RNA_Analyte,"",""))</f>
        <v>0</v>
      </c>
      <c r="AP54" s="51">
        <f ca="1">IF($E54="","",IF(F54=DNA_Analyte,VLOOKUP(E54,'Samples Dilution + Norm'!$C$8:$M$103,11,FALSE),IF(F54=RNA_Analyte,VLOOKUP('TSO500 Script'!C53,'Samples Dilution + Norm'!$S$8:$Z$103,8,FALSE))))</f>
        <v>24.2</v>
      </c>
      <c r="AQ54" s="51">
        <f ca="1">IF($E54="","",IF(F54=DNA_Analyte,VLOOKUP(E54,'Samples Dilution + Norm'!$C$8:$O$103,13,FALSE),IF(F54=RNA_Analyte,VLOOKUP('TSO500 Script'!C53,'Samples Dilution + Norm'!$S$8:$AA$103,10,FALSE))))</f>
        <v>0</v>
      </c>
      <c r="AR54" s="51" t="str">
        <f t="shared" ca="1" si="0"/>
        <v>Pass</v>
      </c>
      <c r="AS54" s="51">
        <f>IF($E54="","",'TSO500 Automated worksheet '!$C$60)</f>
        <v>87.54</v>
      </c>
      <c r="AT54" s="51">
        <f>IF($E54="","",'TSO500 Automated worksheet '!$C$61)</f>
        <v>487.5</v>
      </c>
      <c r="AU54" s="51">
        <f>IF($E54="","",'TSO500 Automated worksheet '!$C$62)</f>
        <v>94.56</v>
      </c>
    </row>
    <row r="55" spans="1:47" x14ac:dyDescent="0.25">
      <c r="A55" t="str">
        <f>IF($E55="","",IF(F55=DNA_Analyte,'TSO500 Booking'!$C$3,IF(F55=RNA_Analyte,'TSO500 Booking'!$C$4,"")))</f>
        <v>2302738</v>
      </c>
      <c r="B55" s="52">
        <f>IF($E55="","",'TSO500 Booking'!$C$5)</f>
        <v>44974</v>
      </c>
      <c r="C55" t="str">
        <f>IF($E55="","",'TSO500 Booking'!$F$5)</f>
        <v>BA</v>
      </c>
      <c r="D55" t="str">
        <f>IF($E55="","",'TSO500 Booking'!E61)</f>
        <v>B2303974</v>
      </c>
      <c r="E55" t="str">
        <f>IF('TSO500 Booking'!J61="","",'TSO500 Booking'!J61)</f>
        <v>B2303974-003</v>
      </c>
      <c r="F55" t="str">
        <f>IF($E55="","",'TSO500 Booking'!H61)</f>
        <v>TSO500 DNA library prep</v>
      </c>
      <c r="G55" s="51">
        <f ca="1">IF($E55="","",VLOOKUP(E55,'TSO500 Script'!$C$2:$D$97,2,FALSE))</f>
        <v>107</v>
      </c>
      <c r="H55" s="51">
        <f>IF($E55="","",'TSO500 Automated worksheet '!$D$86)</f>
        <v>20671817</v>
      </c>
      <c r="I55" s="250">
        <f>IF($E55="","",'TSO500 Automated worksheet '!$G$86)</f>
        <v>0</v>
      </c>
      <c r="J55" s="250">
        <f>IF($E55="","",'TSO500 Automated worksheet '!$I$86)</f>
        <v>0</v>
      </c>
      <c r="K55" s="251">
        <f>IF($E55="","",'TSO500 Automated worksheet '!$D$88)</f>
        <v>20671819</v>
      </c>
      <c r="L55" s="250">
        <f>IF($E55="","",'TSO500 Automated worksheet '!$G$88)</f>
        <v>0</v>
      </c>
      <c r="M55" s="250">
        <f>IF($E55="","",'TSO500 Automated worksheet '!$I$88)</f>
        <v>0</v>
      </c>
      <c r="N55" s="251">
        <f>IF($E55="","",'TSO500 Automated worksheet '!$D$90)</f>
        <v>20678875</v>
      </c>
      <c r="O55" s="250">
        <f>IF($E55="","",'TSO500 Automated worksheet '!$G$90)</f>
        <v>0</v>
      </c>
      <c r="P55" s="250">
        <f>IF($E55="","",'TSO500 Automated worksheet '!$I$90)</f>
        <v>0</v>
      </c>
      <c r="Q55" s="251">
        <f>IF($E55="","",'TSO500 Automated worksheet '!$D$92)</f>
        <v>20702106</v>
      </c>
      <c r="R55" s="250">
        <f>IF($E55="","",'TSO500 Automated worksheet '!$G$92)</f>
        <v>0</v>
      </c>
      <c r="S55" s="250">
        <f>IF($E55="","",'TSO500 Automated worksheet '!$I$92)</f>
        <v>0</v>
      </c>
      <c r="T55" s="251">
        <f>IF($E55="","",'TSO500 Automated worksheet '!$D$94)</f>
        <v>20683012</v>
      </c>
      <c r="U55" s="250">
        <f>IF($E55="","",'TSO500 Automated worksheet '!$G$94)</f>
        <v>0</v>
      </c>
      <c r="V55" s="250">
        <f>IF($E55="","",'TSO500 Automated worksheet '!$I$94)</f>
        <v>0</v>
      </c>
      <c r="W55" s="251">
        <f>IF($E55="","",'TSO500 Automated worksheet '!$D$96)</f>
        <v>20671826</v>
      </c>
      <c r="X55" s="250">
        <f>IF($E55="","",'TSO500 Automated worksheet '!$G$96)</f>
        <v>0</v>
      </c>
      <c r="Y55" s="250">
        <f>IF($E55="","",'TSO500 Automated worksheet '!$I$96)</f>
        <v>0</v>
      </c>
      <c r="Z55" s="251">
        <f>IF($E55="","",'TSO500 Automated worksheet '!$D$98)</f>
        <v>20645251</v>
      </c>
      <c r="AA55" s="250">
        <f>IF($E55="","",'TSO500 Automated worksheet '!$G$98)</f>
        <v>0</v>
      </c>
      <c r="AB55" s="250">
        <f>IF($E55="","",'TSO500 Automated worksheet '!$I$98)</f>
        <v>0</v>
      </c>
      <c r="AC55" s="251">
        <f>IF($E55="","",'TSO500 Automated worksheet '!$D$100)</f>
        <v>20678876</v>
      </c>
      <c r="AD55" s="250">
        <f>IF($E55="","",'TSO500 Automated worksheet '!$G$100)</f>
        <v>0</v>
      </c>
      <c r="AE55" s="250">
        <f>IF($E55="","",'TSO500 Automated worksheet '!$I$100)</f>
        <v>0</v>
      </c>
      <c r="AF55" s="251">
        <f>IF($E55="","",'TSO500 Automated worksheet '!$D$102)</f>
        <v>20684</v>
      </c>
      <c r="AG55" s="250">
        <f>IF($E55="","",'TSO500 Automated worksheet '!$G$102)</f>
        <v>0</v>
      </c>
      <c r="AH55" s="250">
        <f>IF($E55="","",'TSO500 Automated worksheet '!$I$102)</f>
        <v>0</v>
      </c>
      <c r="AI55" s="251">
        <f>IF($E55="","",'TSO500 Automated worksheet '!$D$104)</f>
        <v>0</v>
      </c>
      <c r="AJ55" s="250">
        <f>IF($E55="","",'TSO500 Automated worksheet '!$G$104)</f>
        <v>0</v>
      </c>
      <c r="AK55" s="251">
        <f>IF($E55="","",'TSO500 Automated worksheet '!$D$105)</f>
        <v>0</v>
      </c>
      <c r="AL55" s="250">
        <f>IF($E55="","",'TSO500 Automated worksheet '!$G$105)</f>
        <v>0</v>
      </c>
      <c r="AM55" s="251">
        <f>IF($E55="","",'TSO500 Automated worksheet '!$D$106)</f>
        <v>0</v>
      </c>
      <c r="AN55" s="250">
        <f>IF($E55="","",'TSO500 Automated worksheet '!$G$106)</f>
        <v>0</v>
      </c>
      <c r="AO55" s="51">
        <f ca="1">IF(F55=DNA_Analyte,VLOOKUP(E55,'Samples Dilution + Norm'!$C$8:$M$103,8,FALSE),IF(F55=RNA_Analyte,"",""))</f>
        <v>0</v>
      </c>
      <c r="AP55" s="51">
        <f ca="1">IF($E55="","",IF(F55=DNA_Analyte,VLOOKUP(E55,'Samples Dilution + Norm'!$C$8:$M$103,11,FALSE),IF(F55=RNA_Analyte,VLOOKUP('TSO500 Script'!C54,'Samples Dilution + Norm'!$S$8:$Z$103,8,FALSE))))</f>
        <v>17.600000000000001</v>
      </c>
      <c r="AQ55" s="51">
        <f ca="1">IF($E55="","",IF(F55=DNA_Analyte,VLOOKUP(E55,'Samples Dilution + Norm'!$C$8:$O$103,13,FALSE),IF(F55=RNA_Analyte,VLOOKUP('TSO500 Script'!C54,'Samples Dilution + Norm'!$S$8:$AA$103,10,FALSE))))</f>
        <v>0</v>
      </c>
      <c r="AR55" s="51" t="str">
        <f t="shared" ca="1" si="0"/>
        <v>Pass</v>
      </c>
      <c r="AS55" s="51">
        <f>IF($E55="","",'TSO500 Automated worksheet '!$C$60)</f>
        <v>87.54</v>
      </c>
      <c r="AT55" s="51">
        <f>IF($E55="","",'TSO500 Automated worksheet '!$C$61)</f>
        <v>487.5</v>
      </c>
      <c r="AU55" s="51">
        <f>IF($E55="","",'TSO500 Automated worksheet '!$C$62)</f>
        <v>94.56</v>
      </c>
    </row>
    <row r="56" spans="1:47" x14ac:dyDescent="0.25">
      <c r="A56" t="str">
        <f>IF($E56="","",IF(F56=DNA_Analyte,'TSO500 Booking'!$C$3,IF(F56=RNA_Analyte,'TSO500 Booking'!$C$4,"")))</f>
        <v>2302738</v>
      </c>
      <c r="B56" s="52">
        <f>IF($E56="","",'TSO500 Booking'!$C$5)</f>
        <v>44974</v>
      </c>
      <c r="C56" t="str">
        <f>IF($E56="","",'TSO500 Booking'!$F$5)</f>
        <v>BA</v>
      </c>
      <c r="D56" t="str">
        <f>IF($E56="","",'TSO500 Booking'!E62)</f>
        <v>B2303980</v>
      </c>
      <c r="E56" t="str">
        <f>IF('TSO500 Booking'!J62="","",'TSO500 Booking'!J62)</f>
        <v>B2303980-002</v>
      </c>
      <c r="F56" t="str">
        <f>IF($E56="","",'TSO500 Booking'!H62)</f>
        <v>TSO500 DNA library prep</v>
      </c>
      <c r="G56" s="51">
        <f ca="1">IF($E56="","",VLOOKUP(E56,'TSO500 Script'!$C$2:$D$97,2,FALSE))</f>
        <v>81.599999999999994</v>
      </c>
      <c r="H56" s="51">
        <f>IF($E56="","",'TSO500 Automated worksheet '!$D$86)</f>
        <v>20671817</v>
      </c>
      <c r="I56" s="250">
        <f>IF($E56="","",'TSO500 Automated worksheet '!$G$86)</f>
        <v>0</v>
      </c>
      <c r="J56" s="250">
        <f>IF($E56="","",'TSO500 Automated worksheet '!$I$86)</f>
        <v>0</v>
      </c>
      <c r="K56" s="251">
        <f>IF($E56="","",'TSO500 Automated worksheet '!$D$88)</f>
        <v>20671819</v>
      </c>
      <c r="L56" s="250">
        <f>IF($E56="","",'TSO500 Automated worksheet '!$G$88)</f>
        <v>0</v>
      </c>
      <c r="M56" s="250">
        <f>IF($E56="","",'TSO500 Automated worksheet '!$I$88)</f>
        <v>0</v>
      </c>
      <c r="N56" s="251">
        <f>IF($E56="","",'TSO500 Automated worksheet '!$D$90)</f>
        <v>20678875</v>
      </c>
      <c r="O56" s="250">
        <f>IF($E56="","",'TSO500 Automated worksheet '!$G$90)</f>
        <v>0</v>
      </c>
      <c r="P56" s="250">
        <f>IF($E56="","",'TSO500 Automated worksheet '!$I$90)</f>
        <v>0</v>
      </c>
      <c r="Q56" s="251">
        <f>IF($E56="","",'TSO500 Automated worksheet '!$D$92)</f>
        <v>20702106</v>
      </c>
      <c r="R56" s="250">
        <f>IF($E56="","",'TSO500 Automated worksheet '!$G$92)</f>
        <v>0</v>
      </c>
      <c r="S56" s="250">
        <f>IF($E56="","",'TSO500 Automated worksheet '!$I$92)</f>
        <v>0</v>
      </c>
      <c r="T56" s="251">
        <f>IF($E56="","",'TSO500 Automated worksheet '!$D$94)</f>
        <v>20683012</v>
      </c>
      <c r="U56" s="250">
        <f>IF($E56="","",'TSO500 Automated worksheet '!$G$94)</f>
        <v>0</v>
      </c>
      <c r="V56" s="250">
        <f>IF($E56="","",'TSO500 Automated worksheet '!$I$94)</f>
        <v>0</v>
      </c>
      <c r="W56" s="251">
        <f>IF($E56="","",'TSO500 Automated worksheet '!$D$96)</f>
        <v>20671826</v>
      </c>
      <c r="X56" s="250">
        <f>IF($E56="","",'TSO500 Automated worksheet '!$G$96)</f>
        <v>0</v>
      </c>
      <c r="Y56" s="250">
        <f>IF($E56="","",'TSO500 Automated worksheet '!$I$96)</f>
        <v>0</v>
      </c>
      <c r="Z56" s="251">
        <f>IF($E56="","",'TSO500 Automated worksheet '!$D$98)</f>
        <v>20645251</v>
      </c>
      <c r="AA56" s="250">
        <f>IF($E56="","",'TSO500 Automated worksheet '!$G$98)</f>
        <v>0</v>
      </c>
      <c r="AB56" s="250">
        <f>IF($E56="","",'TSO500 Automated worksheet '!$I$98)</f>
        <v>0</v>
      </c>
      <c r="AC56" s="251">
        <f>IF($E56="","",'TSO500 Automated worksheet '!$D$100)</f>
        <v>20678876</v>
      </c>
      <c r="AD56" s="250">
        <f>IF($E56="","",'TSO500 Automated worksheet '!$G$100)</f>
        <v>0</v>
      </c>
      <c r="AE56" s="250">
        <f>IF($E56="","",'TSO500 Automated worksheet '!$I$100)</f>
        <v>0</v>
      </c>
      <c r="AF56" s="251">
        <f>IF($E56="","",'TSO500 Automated worksheet '!$D$102)</f>
        <v>20684</v>
      </c>
      <c r="AG56" s="250">
        <f>IF($E56="","",'TSO500 Automated worksheet '!$G$102)</f>
        <v>0</v>
      </c>
      <c r="AH56" s="250">
        <f>IF($E56="","",'TSO500 Automated worksheet '!$I$102)</f>
        <v>0</v>
      </c>
      <c r="AI56" s="251">
        <f>IF($E56="","",'TSO500 Automated worksheet '!$D$104)</f>
        <v>0</v>
      </c>
      <c r="AJ56" s="250">
        <f>IF($E56="","",'TSO500 Automated worksheet '!$G$104)</f>
        <v>0</v>
      </c>
      <c r="AK56" s="251">
        <f>IF($E56="","",'TSO500 Automated worksheet '!$D$105)</f>
        <v>0</v>
      </c>
      <c r="AL56" s="250">
        <f>IF($E56="","",'TSO500 Automated worksheet '!$G$105)</f>
        <v>0</v>
      </c>
      <c r="AM56" s="251">
        <f>IF($E56="","",'TSO500 Automated worksheet '!$D$106)</f>
        <v>0</v>
      </c>
      <c r="AN56" s="250">
        <f>IF($E56="","",'TSO500 Automated worksheet '!$G$106)</f>
        <v>0</v>
      </c>
      <c r="AO56" s="51">
        <f ca="1">IF(F56=DNA_Analyte,VLOOKUP(E56,'Samples Dilution + Norm'!$C$8:$M$103,8,FALSE),IF(F56=RNA_Analyte,"",""))</f>
        <v>0</v>
      </c>
      <c r="AP56" s="51">
        <f ca="1">IF($E56="","",IF(F56=DNA_Analyte,VLOOKUP(E56,'Samples Dilution + Norm'!$C$8:$M$103,11,FALSE),IF(F56=RNA_Analyte,VLOOKUP('TSO500 Script'!C55,'Samples Dilution + Norm'!$S$8:$Z$103,8,FALSE))))</f>
        <v>27.8</v>
      </c>
      <c r="AQ56" s="51">
        <f ca="1">IF($E56="","",IF(F56=DNA_Analyte,VLOOKUP(E56,'Samples Dilution + Norm'!$C$8:$O$103,13,FALSE),IF(F56=RNA_Analyte,VLOOKUP('TSO500 Script'!C55,'Samples Dilution + Norm'!$S$8:$AA$103,10,FALSE))))</f>
        <v>0</v>
      </c>
      <c r="AR56" s="51" t="str">
        <f t="shared" ca="1" si="0"/>
        <v>Pass</v>
      </c>
      <c r="AS56" s="51">
        <f>IF($E56="","",'TSO500 Automated worksheet '!$C$60)</f>
        <v>87.54</v>
      </c>
      <c r="AT56" s="51">
        <f>IF($E56="","",'TSO500 Automated worksheet '!$C$61)</f>
        <v>487.5</v>
      </c>
      <c r="AU56" s="51">
        <f>IF($E56="","",'TSO500 Automated worksheet '!$C$62)</f>
        <v>94.56</v>
      </c>
    </row>
    <row r="57" spans="1:47" x14ac:dyDescent="0.25">
      <c r="A57" t="str">
        <f>IF($E57="","",IF(F57=DNA_Analyte,'TSO500 Booking'!$C$3,IF(F57=RNA_Analyte,'TSO500 Booking'!$C$4,"")))</f>
        <v>2302738</v>
      </c>
      <c r="B57" s="52">
        <f>IF($E57="","",'TSO500 Booking'!$C$5)</f>
        <v>44974</v>
      </c>
      <c r="C57" t="str">
        <f>IF($E57="","",'TSO500 Booking'!$F$5)</f>
        <v>BA</v>
      </c>
      <c r="D57" t="str">
        <f>IF($E57="","",'TSO500 Booking'!E63)</f>
        <v>B2304058</v>
      </c>
      <c r="E57" t="str">
        <f>IF('TSO500 Booking'!J63="","",'TSO500 Booking'!J63)</f>
        <v>B2304058-002</v>
      </c>
      <c r="F57" t="str">
        <f>IF($E57="","",'TSO500 Booking'!H63)</f>
        <v>TSO500 DNA library prep</v>
      </c>
      <c r="G57" s="51">
        <f ca="1">IF($E57="","",VLOOKUP(E57,'TSO500 Script'!$C$2:$D$97,2,FALSE))</f>
        <v>30.8</v>
      </c>
      <c r="H57" s="51">
        <f>IF($E57="","",'TSO500 Automated worksheet '!$D$86)</f>
        <v>20671817</v>
      </c>
      <c r="I57" s="250">
        <f>IF($E57="","",'TSO500 Automated worksheet '!$G$86)</f>
        <v>0</v>
      </c>
      <c r="J57" s="250">
        <f>IF($E57="","",'TSO500 Automated worksheet '!$I$86)</f>
        <v>0</v>
      </c>
      <c r="K57" s="251">
        <f>IF($E57="","",'TSO500 Automated worksheet '!$D$88)</f>
        <v>20671819</v>
      </c>
      <c r="L57" s="250">
        <f>IF($E57="","",'TSO500 Automated worksheet '!$G$88)</f>
        <v>0</v>
      </c>
      <c r="M57" s="250">
        <f>IF($E57="","",'TSO500 Automated worksheet '!$I$88)</f>
        <v>0</v>
      </c>
      <c r="N57" s="251">
        <f>IF($E57="","",'TSO500 Automated worksheet '!$D$90)</f>
        <v>20678875</v>
      </c>
      <c r="O57" s="250">
        <f>IF($E57="","",'TSO500 Automated worksheet '!$G$90)</f>
        <v>0</v>
      </c>
      <c r="P57" s="250">
        <f>IF($E57="","",'TSO500 Automated worksheet '!$I$90)</f>
        <v>0</v>
      </c>
      <c r="Q57" s="251">
        <f>IF($E57="","",'TSO500 Automated worksheet '!$D$92)</f>
        <v>20702106</v>
      </c>
      <c r="R57" s="250">
        <f>IF($E57="","",'TSO500 Automated worksheet '!$G$92)</f>
        <v>0</v>
      </c>
      <c r="S57" s="250">
        <f>IF($E57="","",'TSO500 Automated worksheet '!$I$92)</f>
        <v>0</v>
      </c>
      <c r="T57" s="251">
        <f>IF($E57="","",'TSO500 Automated worksheet '!$D$94)</f>
        <v>20683012</v>
      </c>
      <c r="U57" s="250">
        <f>IF($E57="","",'TSO500 Automated worksheet '!$G$94)</f>
        <v>0</v>
      </c>
      <c r="V57" s="250">
        <f>IF($E57="","",'TSO500 Automated worksheet '!$I$94)</f>
        <v>0</v>
      </c>
      <c r="W57" s="251">
        <f>IF($E57="","",'TSO500 Automated worksheet '!$D$96)</f>
        <v>20671826</v>
      </c>
      <c r="X57" s="250">
        <f>IF($E57="","",'TSO500 Automated worksheet '!$G$96)</f>
        <v>0</v>
      </c>
      <c r="Y57" s="250">
        <f>IF($E57="","",'TSO500 Automated worksheet '!$I$96)</f>
        <v>0</v>
      </c>
      <c r="Z57" s="251">
        <f>IF($E57="","",'TSO500 Automated worksheet '!$D$98)</f>
        <v>20645251</v>
      </c>
      <c r="AA57" s="250">
        <f>IF($E57="","",'TSO500 Automated worksheet '!$G$98)</f>
        <v>0</v>
      </c>
      <c r="AB57" s="250">
        <f>IF($E57="","",'TSO500 Automated worksheet '!$I$98)</f>
        <v>0</v>
      </c>
      <c r="AC57" s="251">
        <f>IF($E57="","",'TSO500 Automated worksheet '!$D$100)</f>
        <v>20678876</v>
      </c>
      <c r="AD57" s="250">
        <f>IF($E57="","",'TSO500 Automated worksheet '!$G$100)</f>
        <v>0</v>
      </c>
      <c r="AE57" s="250">
        <f>IF($E57="","",'TSO500 Automated worksheet '!$I$100)</f>
        <v>0</v>
      </c>
      <c r="AF57" s="251">
        <f>IF($E57="","",'TSO500 Automated worksheet '!$D$102)</f>
        <v>20684</v>
      </c>
      <c r="AG57" s="250">
        <f>IF($E57="","",'TSO500 Automated worksheet '!$G$102)</f>
        <v>0</v>
      </c>
      <c r="AH57" s="250">
        <f>IF($E57="","",'TSO500 Automated worksheet '!$I$102)</f>
        <v>0</v>
      </c>
      <c r="AI57" s="251">
        <f>IF($E57="","",'TSO500 Automated worksheet '!$D$104)</f>
        <v>0</v>
      </c>
      <c r="AJ57" s="250">
        <f>IF($E57="","",'TSO500 Automated worksheet '!$G$104)</f>
        <v>0</v>
      </c>
      <c r="AK57" s="251">
        <f>IF($E57="","",'TSO500 Automated worksheet '!$D$105)</f>
        <v>0</v>
      </c>
      <c r="AL57" s="250">
        <f>IF($E57="","",'TSO500 Automated worksheet '!$G$105)</f>
        <v>0</v>
      </c>
      <c r="AM57" s="251">
        <f>IF($E57="","",'TSO500 Automated worksheet '!$D$106)</f>
        <v>0</v>
      </c>
      <c r="AN57" s="250">
        <f>IF($E57="","",'TSO500 Automated worksheet '!$G$106)</f>
        <v>0</v>
      </c>
      <c r="AO57" s="51">
        <f ca="1">IF(F57=DNA_Analyte,VLOOKUP(E57,'Samples Dilution + Norm'!$C$8:$M$103,8,FALSE),IF(F57=RNA_Analyte,"",""))</f>
        <v>0</v>
      </c>
      <c r="AP57" s="51">
        <f ca="1">IF($E57="","",IF(F57=DNA_Analyte,VLOOKUP(E57,'Samples Dilution + Norm'!$C$8:$M$103,11,FALSE),IF(F57=RNA_Analyte,VLOOKUP('TSO500 Script'!C56,'Samples Dilution + Norm'!$S$8:$Z$103,8,FALSE))))</f>
        <v>20.2</v>
      </c>
      <c r="AQ57" s="51">
        <f ca="1">IF($E57="","",IF(F57=DNA_Analyte,VLOOKUP(E57,'Samples Dilution + Norm'!$C$8:$O$103,13,FALSE),IF(F57=RNA_Analyte,VLOOKUP('TSO500 Script'!C56,'Samples Dilution + Norm'!$S$8:$AA$103,10,FALSE))))</f>
        <v>0</v>
      </c>
      <c r="AR57" s="51" t="str">
        <f t="shared" ca="1" si="0"/>
        <v>Pass</v>
      </c>
      <c r="AS57" s="51">
        <f>IF($E57="","",'TSO500 Automated worksheet '!$C$60)</f>
        <v>87.54</v>
      </c>
      <c r="AT57" s="51">
        <f>IF($E57="","",'TSO500 Automated worksheet '!$C$61)</f>
        <v>487.5</v>
      </c>
      <c r="AU57" s="51">
        <f>IF($E57="","",'TSO500 Automated worksheet '!$C$62)</f>
        <v>94.56</v>
      </c>
    </row>
    <row r="58" spans="1:47" x14ac:dyDescent="0.25">
      <c r="A58" t="str">
        <f>IF($E58="","",IF(F58=DNA_Analyte,'TSO500 Booking'!$C$3,IF(F58=RNA_Analyte,'TSO500 Booking'!$C$4,"")))</f>
        <v>2302738</v>
      </c>
      <c r="B58" s="52">
        <f>IF($E58="","",'TSO500 Booking'!$C$5)</f>
        <v>44974</v>
      </c>
      <c r="C58" t="str">
        <f>IF($E58="","",'TSO500 Booking'!$F$5)</f>
        <v>BA</v>
      </c>
      <c r="D58" t="str">
        <f>IF($E58="","",'TSO500 Booking'!E64)</f>
        <v>B2304148</v>
      </c>
      <c r="E58" t="str">
        <f>IF('TSO500 Booking'!J64="","",'TSO500 Booking'!J64)</f>
        <v>B2304148-002</v>
      </c>
      <c r="F58" t="str">
        <f>IF($E58="","",'TSO500 Booking'!H64)</f>
        <v>TSO500 DNA library prep</v>
      </c>
      <c r="G58" s="51">
        <f ca="1">IF($E58="","",VLOOKUP(E58,'TSO500 Script'!$C$2:$D$97,2,FALSE))</f>
        <v>147</v>
      </c>
      <c r="H58" s="51">
        <f>IF($E58="","",'TSO500 Automated worksheet '!$D$86)</f>
        <v>20671817</v>
      </c>
      <c r="I58" s="250">
        <f>IF($E58="","",'TSO500 Automated worksheet '!$G$86)</f>
        <v>0</v>
      </c>
      <c r="J58" s="250">
        <f>IF($E58="","",'TSO500 Automated worksheet '!$I$86)</f>
        <v>0</v>
      </c>
      <c r="K58" s="251">
        <f>IF($E58="","",'TSO500 Automated worksheet '!$D$88)</f>
        <v>20671819</v>
      </c>
      <c r="L58" s="250">
        <f>IF($E58="","",'TSO500 Automated worksheet '!$G$88)</f>
        <v>0</v>
      </c>
      <c r="M58" s="250">
        <f>IF($E58="","",'TSO500 Automated worksheet '!$I$88)</f>
        <v>0</v>
      </c>
      <c r="N58" s="251">
        <f>IF($E58="","",'TSO500 Automated worksheet '!$D$90)</f>
        <v>20678875</v>
      </c>
      <c r="O58" s="250">
        <f>IF($E58="","",'TSO500 Automated worksheet '!$G$90)</f>
        <v>0</v>
      </c>
      <c r="P58" s="250">
        <f>IF($E58="","",'TSO500 Automated worksheet '!$I$90)</f>
        <v>0</v>
      </c>
      <c r="Q58" s="251">
        <f>IF($E58="","",'TSO500 Automated worksheet '!$D$92)</f>
        <v>20702106</v>
      </c>
      <c r="R58" s="250">
        <f>IF($E58="","",'TSO500 Automated worksheet '!$G$92)</f>
        <v>0</v>
      </c>
      <c r="S58" s="250">
        <f>IF($E58="","",'TSO500 Automated worksheet '!$I$92)</f>
        <v>0</v>
      </c>
      <c r="T58" s="251">
        <f>IF($E58="","",'TSO500 Automated worksheet '!$D$94)</f>
        <v>20683012</v>
      </c>
      <c r="U58" s="250">
        <f>IF($E58="","",'TSO500 Automated worksheet '!$G$94)</f>
        <v>0</v>
      </c>
      <c r="V58" s="250">
        <f>IF($E58="","",'TSO500 Automated worksheet '!$I$94)</f>
        <v>0</v>
      </c>
      <c r="W58" s="251">
        <f>IF($E58="","",'TSO500 Automated worksheet '!$D$96)</f>
        <v>20671826</v>
      </c>
      <c r="X58" s="250">
        <f>IF($E58="","",'TSO500 Automated worksheet '!$G$96)</f>
        <v>0</v>
      </c>
      <c r="Y58" s="250">
        <f>IF($E58="","",'TSO500 Automated worksheet '!$I$96)</f>
        <v>0</v>
      </c>
      <c r="Z58" s="251">
        <f>IF($E58="","",'TSO500 Automated worksheet '!$D$98)</f>
        <v>20645251</v>
      </c>
      <c r="AA58" s="250">
        <f>IF($E58="","",'TSO500 Automated worksheet '!$G$98)</f>
        <v>0</v>
      </c>
      <c r="AB58" s="250">
        <f>IF($E58="","",'TSO500 Automated worksheet '!$I$98)</f>
        <v>0</v>
      </c>
      <c r="AC58" s="251">
        <f>IF($E58="","",'TSO500 Automated worksheet '!$D$100)</f>
        <v>20678876</v>
      </c>
      <c r="AD58" s="250">
        <f>IF($E58="","",'TSO500 Automated worksheet '!$G$100)</f>
        <v>0</v>
      </c>
      <c r="AE58" s="250">
        <f>IF($E58="","",'TSO500 Automated worksheet '!$I$100)</f>
        <v>0</v>
      </c>
      <c r="AF58" s="251">
        <f>IF($E58="","",'TSO500 Automated worksheet '!$D$102)</f>
        <v>20684</v>
      </c>
      <c r="AG58" s="250">
        <f>IF($E58="","",'TSO500 Automated worksheet '!$G$102)</f>
        <v>0</v>
      </c>
      <c r="AH58" s="250">
        <f>IF($E58="","",'TSO500 Automated worksheet '!$I$102)</f>
        <v>0</v>
      </c>
      <c r="AI58" s="251">
        <f>IF($E58="","",'TSO500 Automated worksheet '!$D$104)</f>
        <v>0</v>
      </c>
      <c r="AJ58" s="250">
        <f>IF($E58="","",'TSO500 Automated worksheet '!$G$104)</f>
        <v>0</v>
      </c>
      <c r="AK58" s="251">
        <f>IF($E58="","",'TSO500 Automated worksheet '!$D$105)</f>
        <v>0</v>
      </c>
      <c r="AL58" s="250">
        <f>IF($E58="","",'TSO500 Automated worksheet '!$G$105)</f>
        <v>0</v>
      </c>
      <c r="AM58" s="251">
        <f>IF($E58="","",'TSO500 Automated worksheet '!$D$106)</f>
        <v>0</v>
      </c>
      <c r="AN58" s="250">
        <f>IF($E58="","",'TSO500 Automated worksheet '!$G$106)</f>
        <v>0</v>
      </c>
      <c r="AO58" s="51">
        <f ca="1">IF(F58=DNA_Analyte,VLOOKUP(E58,'Samples Dilution + Norm'!$C$8:$M$103,8,FALSE),IF(F58=RNA_Analyte,"",""))</f>
        <v>0</v>
      </c>
      <c r="AP58" s="51">
        <f ca="1">IF($E58="","",IF(F58=DNA_Analyte,VLOOKUP(E58,'Samples Dilution + Norm'!$C$8:$M$103,11,FALSE),IF(F58=RNA_Analyte,VLOOKUP('TSO500 Script'!C57,'Samples Dilution + Norm'!$S$8:$Z$103,8,FALSE))))</f>
        <v>16.8</v>
      </c>
      <c r="AQ58" s="51">
        <f ca="1">IF($E58="","",IF(F58=DNA_Analyte,VLOOKUP(E58,'Samples Dilution + Norm'!$C$8:$O$103,13,FALSE),IF(F58=RNA_Analyte,VLOOKUP('TSO500 Script'!C57,'Samples Dilution + Norm'!$S$8:$AA$103,10,FALSE))))</f>
        <v>0</v>
      </c>
      <c r="AR58" s="51" t="str">
        <f t="shared" ca="1" si="0"/>
        <v>Pass</v>
      </c>
      <c r="AS58" s="51">
        <f>IF($E58="","",'TSO500 Automated worksheet '!$C$60)</f>
        <v>87.54</v>
      </c>
      <c r="AT58" s="51">
        <f>IF($E58="","",'TSO500 Automated worksheet '!$C$61)</f>
        <v>487.5</v>
      </c>
      <c r="AU58" s="51">
        <f>IF($E58="","",'TSO500 Automated worksheet '!$C$62)</f>
        <v>94.56</v>
      </c>
    </row>
    <row r="59" spans="1:47" x14ac:dyDescent="0.25">
      <c r="A59" t="str">
        <f>IF($E59="","",IF(F59=DNA_Analyte,'TSO500 Booking'!$C$3,IF(F59=RNA_Analyte,'TSO500 Booking'!$C$4,"")))</f>
        <v>2302738</v>
      </c>
      <c r="B59" s="52">
        <f>IF($E59="","",'TSO500 Booking'!$C$5)</f>
        <v>44974</v>
      </c>
      <c r="C59" t="str">
        <f>IF($E59="","",'TSO500 Booking'!$F$5)</f>
        <v>BA</v>
      </c>
      <c r="D59" t="str">
        <f>IF($E59="","",'TSO500 Booking'!E65)</f>
        <v>B2304149</v>
      </c>
      <c r="E59" t="str">
        <f>IF('TSO500 Booking'!J65="","",'TSO500 Booking'!J65)</f>
        <v>B2304149-002</v>
      </c>
      <c r="F59" t="str">
        <f>IF($E59="","",'TSO500 Booking'!H65)</f>
        <v>TSO500 DNA library prep</v>
      </c>
      <c r="G59" s="51">
        <f ca="1">IF($E59="","",VLOOKUP(E59,'TSO500 Script'!$C$2:$D$97,2,FALSE))</f>
        <v>426</v>
      </c>
      <c r="H59" s="51">
        <f>IF($E59="","",'TSO500 Automated worksheet '!$D$86)</f>
        <v>20671817</v>
      </c>
      <c r="I59" s="250">
        <f>IF($E59="","",'TSO500 Automated worksheet '!$G$86)</f>
        <v>0</v>
      </c>
      <c r="J59" s="250">
        <f>IF($E59="","",'TSO500 Automated worksheet '!$I$86)</f>
        <v>0</v>
      </c>
      <c r="K59" s="251">
        <f>IF($E59="","",'TSO500 Automated worksheet '!$D$88)</f>
        <v>20671819</v>
      </c>
      <c r="L59" s="250">
        <f>IF($E59="","",'TSO500 Automated worksheet '!$G$88)</f>
        <v>0</v>
      </c>
      <c r="M59" s="250">
        <f>IF($E59="","",'TSO500 Automated worksheet '!$I$88)</f>
        <v>0</v>
      </c>
      <c r="N59" s="251">
        <f>IF($E59="","",'TSO500 Automated worksheet '!$D$90)</f>
        <v>20678875</v>
      </c>
      <c r="O59" s="250">
        <f>IF($E59="","",'TSO500 Automated worksheet '!$G$90)</f>
        <v>0</v>
      </c>
      <c r="P59" s="250">
        <f>IF($E59="","",'TSO500 Automated worksheet '!$I$90)</f>
        <v>0</v>
      </c>
      <c r="Q59" s="251">
        <f>IF($E59="","",'TSO500 Automated worksheet '!$D$92)</f>
        <v>20702106</v>
      </c>
      <c r="R59" s="250">
        <f>IF($E59="","",'TSO500 Automated worksheet '!$G$92)</f>
        <v>0</v>
      </c>
      <c r="S59" s="250">
        <f>IF($E59="","",'TSO500 Automated worksheet '!$I$92)</f>
        <v>0</v>
      </c>
      <c r="T59" s="251">
        <f>IF($E59="","",'TSO500 Automated worksheet '!$D$94)</f>
        <v>20683012</v>
      </c>
      <c r="U59" s="250">
        <f>IF($E59="","",'TSO500 Automated worksheet '!$G$94)</f>
        <v>0</v>
      </c>
      <c r="V59" s="250">
        <f>IF($E59="","",'TSO500 Automated worksheet '!$I$94)</f>
        <v>0</v>
      </c>
      <c r="W59" s="251">
        <f>IF($E59="","",'TSO500 Automated worksheet '!$D$96)</f>
        <v>20671826</v>
      </c>
      <c r="X59" s="250">
        <f>IF($E59="","",'TSO500 Automated worksheet '!$G$96)</f>
        <v>0</v>
      </c>
      <c r="Y59" s="250">
        <f>IF($E59="","",'TSO500 Automated worksheet '!$I$96)</f>
        <v>0</v>
      </c>
      <c r="Z59" s="251">
        <f>IF($E59="","",'TSO500 Automated worksheet '!$D$98)</f>
        <v>20645251</v>
      </c>
      <c r="AA59" s="250">
        <f>IF($E59="","",'TSO500 Automated worksheet '!$G$98)</f>
        <v>0</v>
      </c>
      <c r="AB59" s="250">
        <f>IF($E59="","",'TSO500 Automated worksheet '!$I$98)</f>
        <v>0</v>
      </c>
      <c r="AC59" s="251">
        <f>IF($E59="","",'TSO500 Automated worksheet '!$D$100)</f>
        <v>20678876</v>
      </c>
      <c r="AD59" s="250">
        <f>IF($E59="","",'TSO500 Automated worksheet '!$G$100)</f>
        <v>0</v>
      </c>
      <c r="AE59" s="250">
        <f>IF($E59="","",'TSO500 Automated worksheet '!$I$100)</f>
        <v>0</v>
      </c>
      <c r="AF59" s="251">
        <f>IF($E59="","",'TSO500 Automated worksheet '!$D$102)</f>
        <v>20684</v>
      </c>
      <c r="AG59" s="250">
        <f>IF($E59="","",'TSO500 Automated worksheet '!$G$102)</f>
        <v>0</v>
      </c>
      <c r="AH59" s="250">
        <f>IF($E59="","",'TSO500 Automated worksheet '!$I$102)</f>
        <v>0</v>
      </c>
      <c r="AI59" s="251">
        <f>IF($E59="","",'TSO500 Automated worksheet '!$D$104)</f>
        <v>0</v>
      </c>
      <c r="AJ59" s="250">
        <f>IF($E59="","",'TSO500 Automated worksheet '!$G$104)</f>
        <v>0</v>
      </c>
      <c r="AK59" s="251">
        <f>IF($E59="","",'TSO500 Automated worksheet '!$D$105)</f>
        <v>0</v>
      </c>
      <c r="AL59" s="250">
        <f>IF($E59="","",'TSO500 Automated worksheet '!$G$105)</f>
        <v>0</v>
      </c>
      <c r="AM59" s="251">
        <f>IF($E59="","",'TSO500 Automated worksheet '!$D$106)</f>
        <v>0</v>
      </c>
      <c r="AN59" s="250">
        <f>IF($E59="","",'TSO500 Automated worksheet '!$G$106)</f>
        <v>0</v>
      </c>
      <c r="AO59" s="51">
        <f ca="1">IF(F59=DNA_Analyte,VLOOKUP(E59,'Samples Dilution + Norm'!$C$8:$M$103,8,FALSE),IF(F59=RNA_Analyte,"",""))</f>
        <v>0</v>
      </c>
      <c r="AP59" s="51">
        <f ca="1">IF($E59="","",IF(F59=DNA_Analyte,VLOOKUP(E59,'Samples Dilution + Norm'!$C$8:$M$103,11,FALSE),IF(F59=RNA_Analyte,VLOOKUP('TSO500 Script'!C58,'Samples Dilution + Norm'!$S$8:$Z$103,8,FALSE))))</f>
        <v>18.399999999999999</v>
      </c>
      <c r="AQ59" s="51">
        <f ca="1">IF($E59="","",IF(F59=DNA_Analyte,VLOOKUP(E59,'Samples Dilution + Norm'!$C$8:$O$103,13,FALSE),IF(F59=RNA_Analyte,VLOOKUP('TSO500 Script'!C58,'Samples Dilution + Norm'!$S$8:$AA$103,10,FALSE))))</f>
        <v>0</v>
      </c>
      <c r="AR59" s="51" t="str">
        <f t="shared" ca="1" si="0"/>
        <v>Pass</v>
      </c>
      <c r="AS59" s="51">
        <f>IF($E59="","",'TSO500 Automated worksheet '!$C$60)</f>
        <v>87.54</v>
      </c>
      <c r="AT59" s="51">
        <f>IF($E59="","",'TSO500 Automated worksheet '!$C$61)</f>
        <v>487.5</v>
      </c>
      <c r="AU59" s="51">
        <f>IF($E59="","",'TSO500 Automated worksheet '!$C$62)</f>
        <v>94.56</v>
      </c>
    </row>
    <row r="60" spans="1:47" x14ac:dyDescent="0.25">
      <c r="A60" t="str">
        <f>IF($E60="","",IF(F60=DNA_Analyte,'TSO500 Booking'!$C$3,IF(F60=RNA_Analyte,'TSO500 Booking'!$C$4,"")))</f>
        <v>2302738</v>
      </c>
      <c r="B60" s="52">
        <f>IF($E60="","",'TSO500 Booking'!$C$5)</f>
        <v>44974</v>
      </c>
      <c r="C60" t="str">
        <f>IF($E60="","",'TSO500 Booking'!$F$5)</f>
        <v>BA</v>
      </c>
      <c r="D60" t="str">
        <f>IF($E60="","",'TSO500 Booking'!E66)</f>
        <v>B2304437</v>
      </c>
      <c r="E60" t="str">
        <f>IF('TSO500 Booking'!J66="","",'TSO500 Booking'!J66)</f>
        <v>B2304437-003</v>
      </c>
      <c r="F60" t="str">
        <f>IF($E60="","",'TSO500 Booking'!H66)</f>
        <v>TSO500 DNA library prep</v>
      </c>
      <c r="G60" s="51">
        <f ca="1">IF($E60="","",VLOOKUP(E60,'TSO500 Script'!$C$2:$D$97,2,FALSE))</f>
        <v>7.7</v>
      </c>
      <c r="H60" s="51">
        <f>IF($E60="","",'TSO500 Automated worksheet '!$D$86)</f>
        <v>20671817</v>
      </c>
      <c r="I60" s="250">
        <f>IF($E60="","",'TSO500 Automated worksheet '!$G$86)</f>
        <v>0</v>
      </c>
      <c r="J60" s="250">
        <f>IF($E60="","",'TSO500 Automated worksheet '!$I$86)</f>
        <v>0</v>
      </c>
      <c r="K60" s="251">
        <f>IF($E60="","",'TSO500 Automated worksheet '!$D$88)</f>
        <v>20671819</v>
      </c>
      <c r="L60" s="250">
        <f>IF($E60="","",'TSO500 Automated worksheet '!$G$88)</f>
        <v>0</v>
      </c>
      <c r="M60" s="250">
        <f>IF($E60="","",'TSO500 Automated worksheet '!$I$88)</f>
        <v>0</v>
      </c>
      <c r="N60" s="251">
        <f>IF($E60="","",'TSO500 Automated worksheet '!$D$90)</f>
        <v>20678875</v>
      </c>
      <c r="O60" s="250">
        <f>IF($E60="","",'TSO500 Automated worksheet '!$G$90)</f>
        <v>0</v>
      </c>
      <c r="P60" s="250">
        <f>IF($E60="","",'TSO500 Automated worksheet '!$I$90)</f>
        <v>0</v>
      </c>
      <c r="Q60" s="251">
        <f>IF($E60="","",'TSO500 Automated worksheet '!$D$92)</f>
        <v>20702106</v>
      </c>
      <c r="R60" s="250">
        <f>IF($E60="","",'TSO500 Automated worksheet '!$G$92)</f>
        <v>0</v>
      </c>
      <c r="S60" s="250">
        <f>IF($E60="","",'TSO500 Automated worksheet '!$I$92)</f>
        <v>0</v>
      </c>
      <c r="T60" s="251">
        <f>IF($E60="","",'TSO500 Automated worksheet '!$D$94)</f>
        <v>20683012</v>
      </c>
      <c r="U60" s="250">
        <f>IF($E60="","",'TSO500 Automated worksheet '!$G$94)</f>
        <v>0</v>
      </c>
      <c r="V60" s="250">
        <f>IF($E60="","",'TSO500 Automated worksheet '!$I$94)</f>
        <v>0</v>
      </c>
      <c r="W60" s="251">
        <f>IF($E60="","",'TSO500 Automated worksheet '!$D$96)</f>
        <v>20671826</v>
      </c>
      <c r="X60" s="250">
        <f>IF($E60="","",'TSO500 Automated worksheet '!$G$96)</f>
        <v>0</v>
      </c>
      <c r="Y60" s="250">
        <f>IF($E60="","",'TSO500 Automated worksheet '!$I$96)</f>
        <v>0</v>
      </c>
      <c r="Z60" s="251">
        <f>IF($E60="","",'TSO500 Automated worksheet '!$D$98)</f>
        <v>20645251</v>
      </c>
      <c r="AA60" s="250">
        <f>IF($E60="","",'TSO500 Automated worksheet '!$G$98)</f>
        <v>0</v>
      </c>
      <c r="AB60" s="250">
        <f>IF($E60="","",'TSO500 Automated worksheet '!$I$98)</f>
        <v>0</v>
      </c>
      <c r="AC60" s="251">
        <f>IF($E60="","",'TSO500 Automated worksheet '!$D$100)</f>
        <v>20678876</v>
      </c>
      <c r="AD60" s="250">
        <f>IF($E60="","",'TSO500 Automated worksheet '!$G$100)</f>
        <v>0</v>
      </c>
      <c r="AE60" s="250">
        <f>IF($E60="","",'TSO500 Automated worksheet '!$I$100)</f>
        <v>0</v>
      </c>
      <c r="AF60" s="251">
        <f>IF($E60="","",'TSO500 Automated worksheet '!$D$102)</f>
        <v>20684</v>
      </c>
      <c r="AG60" s="250">
        <f>IF($E60="","",'TSO500 Automated worksheet '!$G$102)</f>
        <v>0</v>
      </c>
      <c r="AH60" s="250">
        <f>IF($E60="","",'TSO500 Automated worksheet '!$I$102)</f>
        <v>0</v>
      </c>
      <c r="AI60" s="251">
        <f>IF($E60="","",'TSO500 Automated worksheet '!$D$104)</f>
        <v>0</v>
      </c>
      <c r="AJ60" s="250">
        <f>IF($E60="","",'TSO500 Automated worksheet '!$G$104)</f>
        <v>0</v>
      </c>
      <c r="AK60" s="251">
        <f>IF($E60="","",'TSO500 Automated worksheet '!$D$105)</f>
        <v>0</v>
      </c>
      <c r="AL60" s="250">
        <f>IF($E60="","",'TSO500 Automated worksheet '!$G$105)</f>
        <v>0</v>
      </c>
      <c r="AM60" s="251">
        <f>IF($E60="","",'TSO500 Automated worksheet '!$D$106)</f>
        <v>0</v>
      </c>
      <c r="AN60" s="250">
        <f>IF($E60="","",'TSO500 Automated worksheet '!$G$106)</f>
        <v>0</v>
      </c>
      <c r="AO60" s="51">
        <f ca="1">IF(F60=DNA_Analyte,VLOOKUP(E60,'Samples Dilution + Norm'!$C$8:$M$103,8,FALSE),IF(F60=RNA_Analyte,"",""))</f>
        <v>0</v>
      </c>
      <c r="AP60" s="51">
        <f ca="1">IF($E60="","",IF(F60=DNA_Analyte,VLOOKUP(E60,'Samples Dilution + Norm'!$C$8:$M$103,11,FALSE),IF(F60=RNA_Analyte,VLOOKUP('TSO500 Script'!C59,'Samples Dilution + Norm'!$S$8:$Z$103,8,FALSE))))</f>
        <v>16.899999999999999</v>
      </c>
      <c r="AQ60" s="51">
        <f ca="1">IF($E60="","",IF(F60=DNA_Analyte,VLOOKUP(E60,'Samples Dilution + Norm'!$C$8:$O$103,13,FALSE),IF(F60=RNA_Analyte,VLOOKUP('TSO500 Script'!C59,'Samples Dilution + Norm'!$S$8:$AA$103,10,FALSE))))</f>
        <v>0</v>
      </c>
      <c r="AR60" s="51" t="str">
        <f t="shared" ca="1" si="0"/>
        <v>Pass</v>
      </c>
      <c r="AS60" s="51">
        <f>IF($E60="","",'TSO500 Automated worksheet '!$C$60)</f>
        <v>87.54</v>
      </c>
      <c r="AT60" s="51">
        <f>IF($E60="","",'TSO500 Automated worksheet '!$C$61)</f>
        <v>487.5</v>
      </c>
      <c r="AU60" s="51">
        <f>IF($E60="","",'TSO500 Automated worksheet '!$C$62)</f>
        <v>94.56</v>
      </c>
    </row>
    <row r="61" spans="1:47" x14ac:dyDescent="0.25">
      <c r="A61" t="str">
        <f>IF($E61="","",IF(F61=DNA_Analyte,'TSO500 Booking'!$C$3,IF(F61=RNA_Analyte,'TSO500 Booking'!$C$4,"")))</f>
        <v>2302738</v>
      </c>
      <c r="B61" s="52">
        <f>IF($E61="","",'TSO500 Booking'!$C$5)</f>
        <v>44974</v>
      </c>
      <c r="C61" t="str">
        <f>IF($E61="","",'TSO500 Booking'!$F$5)</f>
        <v>BA</v>
      </c>
      <c r="D61" t="str">
        <f>IF($E61="","",'TSO500 Booking'!E67)</f>
        <v>B2304609</v>
      </c>
      <c r="E61" t="str">
        <f>IF('TSO500 Booking'!J67="","",'TSO500 Booking'!J67)</f>
        <v>B2304609-004</v>
      </c>
      <c r="F61" t="str">
        <f>IF($E61="","",'TSO500 Booking'!H67)</f>
        <v>TSO500 DNA library prep</v>
      </c>
      <c r="G61" s="51">
        <f ca="1">IF($E61="","",VLOOKUP(E61,'TSO500 Script'!$C$2:$D$97,2,FALSE))</f>
        <v>0</v>
      </c>
      <c r="H61" s="51">
        <f>IF($E61="","",'TSO500 Automated worksheet '!$D$86)</f>
        <v>20671817</v>
      </c>
      <c r="I61" s="250">
        <f>IF($E61="","",'TSO500 Automated worksheet '!$G$86)</f>
        <v>0</v>
      </c>
      <c r="J61" s="250">
        <f>IF($E61="","",'TSO500 Automated worksheet '!$I$86)</f>
        <v>0</v>
      </c>
      <c r="K61" s="251">
        <f>IF($E61="","",'TSO500 Automated worksheet '!$D$88)</f>
        <v>20671819</v>
      </c>
      <c r="L61" s="250">
        <f>IF($E61="","",'TSO500 Automated worksheet '!$G$88)</f>
        <v>0</v>
      </c>
      <c r="M61" s="250">
        <f>IF($E61="","",'TSO500 Automated worksheet '!$I$88)</f>
        <v>0</v>
      </c>
      <c r="N61" s="251">
        <f>IF($E61="","",'TSO500 Automated worksheet '!$D$90)</f>
        <v>20678875</v>
      </c>
      <c r="O61" s="250">
        <f>IF($E61="","",'TSO500 Automated worksheet '!$G$90)</f>
        <v>0</v>
      </c>
      <c r="P61" s="250">
        <f>IF($E61="","",'TSO500 Automated worksheet '!$I$90)</f>
        <v>0</v>
      </c>
      <c r="Q61" s="251">
        <f>IF($E61="","",'TSO500 Automated worksheet '!$D$92)</f>
        <v>20702106</v>
      </c>
      <c r="R61" s="250">
        <f>IF($E61="","",'TSO500 Automated worksheet '!$G$92)</f>
        <v>0</v>
      </c>
      <c r="S61" s="250">
        <f>IF($E61="","",'TSO500 Automated worksheet '!$I$92)</f>
        <v>0</v>
      </c>
      <c r="T61" s="251">
        <f>IF($E61="","",'TSO500 Automated worksheet '!$D$94)</f>
        <v>20683012</v>
      </c>
      <c r="U61" s="250">
        <f>IF($E61="","",'TSO500 Automated worksheet '!$G$94)</f>
        <v>0</v>
      </c>
      <c r="V61" s="250">
        <f>IF($E61="","",'TSO500 Automated worksheet '!$I$94)</f>
        <v>0</v>
      </c>
      <c r="W61" s="251">
        <f>IF($E61="","",'TSO500 Automated worksheet '!$D$96)</f>
        <v>20671826</v>
      </c>
      <c r="X61" s="250">
        <f>IF($E61="","",'TSO500 Automated worksheet '!$G$96)</f>
        <v>0</v>
      </c>
      <c r="Y61" s="250">
        <f>IF($E61="","",'TSO500 Automated worksheet '!$I$96)</f>
        <v>0</v>
      </c>
      <c r="Z61" s="251">
        <f>IF($E61="","",'TSO500 Automated worksheet '!$D$98)</f>
        <v>20645251</v>
      </c>
      <c r="AA61" s="250">
        <f>IF($E61="","",'TSO500 Automated worksheet '!$G$98)</f>
        <v>0</v>
      </c>
      <c r="AB61" s="250">
        <f>IF($E61="","",'TSO500 Automated worksheet '!$I$98)</f>
        <v>0</v>
      </c>
      <c r="AC61" s="251">
        <f>IF($E61="","",'TSO500 Automated worksheet '!$D$100)</f>
        <v>20678876</v>
      </c>
      <c r="AD61" s="250">
        <f>IF($E61="","",'TSO500 Automated worksheet '!$G$100)</f>
        <v>0</v>
      </c>
      <c r="AE61" s="250">
        <f>IF($E61="","",'TSO500 Automated worksheet '!$I$100)</f>
        <v>0</v>
      </c>
      <c r="AF61" s="251">
        <f>IF($E61="","",'TSO500 Automated worksheet '!$D$102)</f>
        <v>20684</v>
      </c>
      <c r="AG61" s="250">
        <f>IF($E61="","",'TSO500 Automated worksheet '!$G$102)</f>
        <v>0</v>
      </c>
      <c r="AH61" s="250">
        <f>IF($E61="","",'TSO500 Automated worksheet '!$I$102)</f>
        <v>0</v>
      </c>
      <c r="AI61" s="251">
        <f>IF($E61="","",'TSO500 Automated worksheet '!$D$104)</f>
        <v>0</v>
      </c>
      <c r="AJ61" s="250">
        <f>IF($E61="","",'TSO500 Automated worksheet '!$G$104)</f>
        <v>0</v>
      </c>
      <c r="AK61" s="251">
        <f>IF($E61="","",'TSO500 Automated worksheet '!$D$105)</f>
        <v>0</v>
      </c>
      <c r="AL61" s="250">
        <f>IF($E61="","",'TSO500 Automated worksheet '!$G$105)</f>
        <v>0</v>
      </c>
      <c r="AM61" s="251">
        <f>IF($E61="","",'TSO500 Automated worksheet '!$D$106)</f>
        <v>0</v>
      </c>
      <c r="AN61" s="250">
        <f>IF($E61="","",'TSO500 Automated worksheet '!$G$106)</f>
        <v>0</v>
      </c>
      <c r="AO61" s="51">
        <f ca="1">IF(F61=DNA_Analyte,VLOOKUP(E61,'Samples Dilution + Norm'!$C$8:$M$103,8,FALSE),IF(F61=RNA_Analyte,"",""))</f>
        <v>0</v>
      </c>
      <c r="AP61" s="51">
        <f ca="1">IF($E61="","",IF(F61=DNA_Analyte,VLOOKUP(E61,'Samples Dilution + Norm'!$C$8:$M$103,11,FALSE),IF(F61=RNA_Analyte,VLOOKUP('TSO500 Script'!C60,'Samples Dilution + Norm'!$S$8:$Z$103,8,FALSE))))</f>
        <v>1.37</v>
      </c>
      <c r="AQ61" s="51">
        <f ca="1">IF($E61="","",IF(F61=DNA_Analyte,VLOOKUP(E61,'Samples Dilution + Norm'!$C$8:$O$103,13,FALSE),IF(F61=RNA_Analyte,VLOOKUP('TSO500 Script'!C60,'Samples Dilution + Norm'!$S$8:$AA$103,10,FALSE))))</f>
        <v>0</v>
      </c>
      <c r="AR61" s="51" t="str">
        <f t="shared" ca="1" si="0"/>
        <v>Fail</v>
      </c>
      <c r="AS61" s="51">
        <f>IF($E61="","",'TSO500 Automated worksheet '!$C$60)</f>
        <v>87.54</v>
      </c>
      <c r="AT61" s="51">
        <f>IF($E61="","",'TSO500 Automated worksheet '!$C$61)</f>
        <v>487.5</v>
      </c>
      <c r="AU61" s="51">
        <f>IF($E61="","",'TSO500 Automated worksheet '!$C$62)</f>
        <v>94.56</v>
      </c>
    </row>
    <row r="62" spans="1:47" x14ac:dyDescent="0.25">
      <c r="A62" t="str">
        <f>IF($E62="","",IF(F62=DNA_Analyte,'TSO500 Booking'!$C$3,IF(F62=RNA_Analyte,'TSO500 Booking'!$C$4,"")))</f>
        <v>2302738</v>
      </c>
      <c r="B62" s="52">
        <f>IF($E62="","",'TSO500 Booking'!$C$5)</f>
        <v>44974</v>
      </c>
      <c r="C62" t="str">
        <f>IF($E62="","",'TSO500 Booking'!$F$5)</f>
        <v>BA</v>
      </c>
      <c r="D62" t="str">
        <f>IF($E62="","",'TSO500 Booking'!E68)</f>
        <v>B2304845</v>
      </c>
      <c r="E62" t="str">
        <f>IF('TSO500 Booking'!J68="","",'TSO500 Booking'!J68)</f>
        <v>B2304845-003</v>
      </c>
      <c r="F62" t="str">
        <f>IF($E62="","",'TSO500 Booking'!H68)</f>
        <v>TSO500 DNA library prep</v>
      </c>
      <c r="G62" s="51">
        <f ca="1">IF($E62="","",VLOOKUP(E62,'TSO500 Script'!$C$2:$D$97,2,FALSE))</f>
        <v>478</v>
      </c>
      <c r="H62" s="51">
        <f>IF($E62="","",'TSO500 Automated worksheet '!$D$86)</f>
        <v>20671817</v>
      </c>
      <c r="I62" s="250">
        <f>IF($E62="","",'TSO500 Automated worksheet '!$G$86)</f>
        <v>0</v>
      </c>
      <c r="J62" s="250">
        <f>IF($E62="","",'TSO500 Automated worksheet '!$I$86)</f>
        <v>0</v>
      </c>
      <c r="K62" s="251">
        <f>IF($E62="","",'TSO500 Automated worksheet '!$D$88)</f>
        <v>20671819</v>
      </c>
      <c r="L62" s="250">
        <f>IF($E62="","",'TSO500 Automated worksheet '!$G$88)</f>
        <v>0</v>
      </c>
      <c r="M62" s="250">
        <f>IF($E62="","",'TSO500 Automated worksheet '!$I$88)</f>
        <v>0</v>
      </c>
      <c r="N62" s="251">
        <f>IF($E62="","",'TSO500 Automated worksheet '!$D$90)</f>
        <v>20678875</v>
      </c>
      <c r="O62" s="250">
        <f>IF($E62="","",'TSO500 Automated worksheet '!$G$90)</f>
        <v>0</v>
      </c>
      <c r="P62" s="250">
        <f>IF($E62="","",'TSO500 Automated worksheet '!$I$90)</f>
        <v>0</v>
      </c>
      <c r="Q62" s="251">
        <f>IF($E62="","",'TSO500 Automated worksheet '!$D$92)</f>
        <v>20702106</v>
      </c>
      <c r="R62" s="250">
        <f>IF($E62="","",'TSO500 Automated worksheet '!$G$92)</f>
        <v>0</v>
      </c>
      <c r="S62" s="250">
        <f>IF($E62="","",'TSO500 Automated worksheet '!$I$92)</f>
        <v>0</v>
      </c>
      <c r="T62" s="251">
        <f>IF($E62="","",'TSO500 Automated worksheet '!$D$94)</f>
        <v>20683012</v>
      </c>
      <c r="U62" s="250">
        <f>IF($E62="","",'TSO500 Automated worksheet '!$G$94)</f>
        <v>0</v>
      </c>
      <c r="V62" s="250">
        <f>IF($E62="","",'TSO500 Automated worksheet '!$I$94)</f>
        <v>0</v>
      </c>
      <c r="W62" s="251">
        <f>IF($E62="","",'TSO500 Automated worksheet '!$D$96)</f>
        <v>20671826</v>
      </c>
      <c r="X62" s="250">
        <f>IF($E62="","",'TSO500 Automated worksheet '!$G$96)</f>
        <v>0</v>
      </c>
      <c r="Y62" s="250">
        <f>IF($E62="","",'TSO500 Automated worksheet '!$I$96)</f>
        <v>0</v>
      </c>
      <c r="Z62" s="251">
        <f>IF($E62="","",'TSO500 Automated worksheet '!$D$98)</f>
        <v>20645251</v>
      </c>
      <c r="AA62" s="250">
        <f>IF($E62="","",'TSO500 Automated worksheet '!$G$98)</f>
        <v>0</v>
      </c>
      <c r="AB62" s="250">
        <f>IF($E62="","",'TSO500 Automated worksheet '!$I$98)</f>
        <v>0</v>
      </c>
      <c r="AC62" s="251">
        <f>IF($E62="","",'TSO500 Automated worksheet '!$D$100)</f>
        <v>20678876</v>
      </c>
      <c r="AD62" s="250">
        <f>IF($E62="","",'TSO500 Automated worksheet '!$G$100)</f>
        <v>0</v>
      </c>
      <c r="AE62" s="250">
        <f>IF($E62="","",'TSO500 Automated worksheet '!$I$100)</f>
        <v>0</v>
      </c>
      <c r="AF62" s="251">
        <f>IF($E62="","",'TSO500 Automated worksheet '!$D$102)</f>
        <v>20684</v>
      </c>
      <c r="AG62" s="250">
        <f>IF($E62="","",'TSO500 Automated worksheet '!$G$102)</f>
        <v>0</v>
      </c>
      <c r="AH62" s="250">
        <f>IF($E62="","",'TSO500 Automated worksheet '!$I$102)</f>
        <v>0</v>
      </c>
      <c r="AI62" s="251">
        <f>IF($E62="","",'TSO500 Automated worksheet '!$D$104)</f>
        <v>0</v>
      </c>
      <c r="AJ62" s="250">
        <f>IF($E62="","",'TSO500 Automated worksheet '!$G$104)</f>
        <v>0</v>
      </c>
      <c r="AK62" s="251">
        <f>IF($E62="","",'TSO500 Automated worksheet '!$D$105)</f>
        <v>0</v>
      </c>
      <c r="AL62" s="250">
        <f>IF($E62="","",'TSO500 Automated worksheet '!$G$105)</f>
        <v>0</v>
      </c>
      <c r="AM62" s="251">
        <f>IF($E62="","",'TSO500 Automated worksheet '!$D$106)</f>
        <v>0</v>
      </c>
      <c r="AN62" s="250">
        <f>IF($E62="","",'TSO500 Automated worksheet '!$G$106)</f>
        <v>0</v>
      </c>
      <c r="AO62" s="51">
        <f ca="1">IF(F62=DNA_Analyte,VLOOKUP(E62,'Samples Dilution + Norm'!$C$8:$M$103,8,FALSE),IF(F62=RNA_Analyte,"",""))</f>
        <v>0</v>
      </c>
      <c r="AP62" s="51">
        <f ca="1">IF($E62="","",IF(F62=DNA_Analyte,VLOOKUP(E62,'Samples Dilution + Norm'!$C$8:$M$103,11,FALSE),IF(F62=RNA_Analyte,VLOOKUP('TSO500 Script'!C61,'Samples Dilution + Norm'!$S$8:$Z$103,8,FALSE))))</f>
        <v>19.899999999999999</v>
      </c>
      <c r="AQ62" s="51">
        <f ca="1">IF($E62="","",IF(F62=DNA_Analyte,VLOOKUP(E62,'Samples Dilution + Norm'!$C$8:$O$103,13,FALSE),IF(F62=RNA_Analyte,VLOOKUP('TSO500 Script'!C61,'Samples Dilution + Norm'!$S$8:$AA$103,10,FALSE))))</f>
        <v>0</v>
      </c>
      <c r="AR62" s="51" t="str">
        <f t="shared" ca="1" si="0"/>
        <v>Pass</v>
      </c>
      <c r="AS62" s="51">
        <f>IF($E62="","",'TSO500 Automated worksheet '!$C$60)</f>
        <v>87.54</v>
      </c>
      <c r="AT62" s="51">
        <f>IF($E62="","",'TSO500 Automated worksheet '!$C$61)</f>
        <v>487.5</v>
      </c>
      <c r="AU62" s="51">
        <f>IF($E62="","",'TSO500 Automated worksheet '!$C$62)</f>
        <v>94.56</v>
      </c>
    </row>
    <row r="63" spans="1:47" x14ac:dyDescent="0.25">
      <c r="A63" t="str">
        <f>IF($E63="","",IF(F63=DNA_Analyte,'TSO500 Booking'!$C$3,IF(F63=RNA_Analyte,'TSO500 Booking'!$C$4,"")))</f>
        <v>2302738</v>
      </c>
      <c r="B63" s="52">
        <f>IF($E63="","",'TSO500 Booking'!$C$5)</f>
        <v>44974</v>
      </c>
      <c r="C63" t="str">
        <f>IF($E63="","",'TSO500 Booking'!$F$5)</f>
        <v>BA</v>
      </c>
      <c r="D63" t="str">
        <f>IF($E63="","",'TSO500 Booking'!E69)</f>
        <v>B2304848</v>
      </c>
      <c r="E63" t="str">
        <f>IF('TSO500 Booking'!J69="","",'TSO500 Booking'!J69)</f>
        <v>B2304848-002</v>
      </c>
      <c r="F63" t="str">
        <f>IF($E63="","",'TSO500 Booking'!H69)</f>
        <v>TSO500 DNA library prep</v>
      </c>
      <c r="G63" s="51">
        <f ca="1">IF($E63="","",VLOOKUP(E63,'TSO500 Script'!$C$2:$D$97,2,FALSE))</f>
        <v>84.8</v>
      </c>
      <c r="H63" s="51">
        <f>IF($E63="","",'TSO500 Automated worksheet '!$D$86)</f>
        <v>20671817</v>
      </c>
      <c r="I63" s="250">
        <f>IF($E63="","",'TSO500 Automated worksheet '!$G$86)</f>
        <v>0</v>
      </c>
      <c r="J63" s="250">
        <f>IF($E63="","",'TSO500 Automated worksheet '!$I$86)</f>
        <v>0</v>
      </c>
      <c r="K63" s="251">
        <f>IF($E63="","",'TSO500 Automated worksheet '!$D$88)</f>
        <v>20671819</v>
      </c>
      <c r="L63" s="250">
        <f>IF($E63="","",'TSO500 Automated worksheet '!$G$88)</f>
        <v>0</v>
      </c>
      <c r="M63" s="250">
        <f>IF($E63="","",'TSO500 Automated worksheet '!$I$88)</f>
        <v>0</v>
      </c>
      <c r="N63" s="251">
        <f>IF($E63="","",'TSO500 Automated worksheet '!$D$90)</f>
        <v>20678875</v>
      </c>
      <c r="O63" s="250">
        <f>IF($E63="","",'TSO500 Automated worksheet '!$G$90)</f>
        <v>0</v>
      </c>
      <c r="P63" s="250">
        <f>IF($E63="","",'TSO500 Automated worksheet '!$I$90)</f>
        <v>0</v>
      </c>
      <c r="Q63" s="251">
        <f>IF($E63="","",'TSO500 Automated worksheet '!$D$92)</f>
        <v>20702106</v>
      </c>
      <c r="R63" s="250">
        <f>IF($E63="","",'TSO500 Automated worksheet '!$G$92)</f>
        <v>0</v>
      </c>
      <c r="S63" s="250">
        <f>IF($E63="","",'TSO500 Automated worksheet '!$I$92)</f>
        <v>0</v>
      </c>
      <c r="T63" s="251">
        <f>IF($E63="","",'TSO500 Automated worksheet '!$D$94)</f>
        <v>20683012</v>
      </c>
      <c r="U63" s="250">
        <f>IF($E63="","",'TSO500 Automated worksheet '!$G$94)</f>
        <v>0</v>
      </c>
      <c r="V63" s="250">
        <f>IF($E63="","",'TSO500 Automated worksheet '!$I$94)</f>
        <v>0</v>
      </c>
      <c r="W63" s="251">
        <f>IF($E63="","",'TSO500 Automated worksheet '!$D$96)</f>
        <v>20671826</v>
      </c>
      <c r="X63" s="250">
        <f>IF($E63="","",'TSO500 Automated worksheet '!$G$96)</f>
        <v>0</v>
      </c>
      <c r="Y63" s="250">
        <f>IF($E63="","",'TSO500 Automated worksheet '!$I$96)</f>
        <v>0</v>
      </c>
      <c r="Z63" s="251">
        <f>IF($E63="","",'TSO500 Automated worksheet '!$D$98)</f>
        <v>20645251</v>
      </c>
      <c r="AA63" s="250">
        <f>IF($E63="","",'TSO500 Automated worksheet '!$G$98)</f>
        <v>0</v>
      </c>
      <c r="AB63" s="250">
        <f>IF($E63="","",'TSO500 Automated worksheet '!$I$98)</f>
        <v>0</v>
      </c>
      <c r="AC63" s="251">
        <f>IF($E63="","",'TSO500 Automated worksheet '!$D$100)</f>
        <v>20678876</v>
      </c>
      <c r="AD63" s="250">
        <f>IF($E63="","",'TSO500 Automated worksheet '!$G$100)</f>
        <v>0</v>
      </c>
      <c r="AE63" s="250">
        <f>IF($E63="","",'TSO500 Automated worksheet '!$I$100)</f>
        <v>0</v>
      </c>
      <c r="AF63" s="251">
        <f>IF($E63="","",'TSO500 Automated worksheet '!$D$102)</f>
        <v>20684</v>
      </c>
      <c r="AG63" s="250">
        <f>IF($E63="","",'TSO500 Automated worksheet '!$G$102)</f>
        <v>0</v>
      </c>
      <c r="AH63" s="250">
        <f>IF($E63="","",'TSO500 Automated worksheet '!$I$102)</f>
        <v>0</v>
      </c>
      <c r="AI63" s="251">
        <f>IF($E63="","",'TSO500 Automated worksheet '!$D$104)</f>
        <v>0</v>
      </c>
      <c r="AJ63" s="250">
        <f>IF($E63="","",'TSO500 Automated worksheet '!$G$104)</f>
        <v>0</v>
      </c>
      <c r="AK63" s="251">
        <f>IF($E63="","",'TSO500 Automated worksheet '!$D$105)</f>
        <v>0</v>
      </c>
      <c r="AL63" s="250">
        <f>IF($E63="","",'TSO500 Automated worksheet '!$G$105)</f>
        <v>0</v>
      </c>
      <c r="AM63" s="251">
        <f>IF($E63="","",'TSO500 Automated worksheet '!$D$106)</f>
        <v>0</v>
      </c>
      <c r="AN63" s="250">
        <f>IF($E63="","",'TSO500 Automated worksheet '!$G$106)</f>
        <v>0</v>
      </c>
      <c r="AO63" s="51">
        <f ca="1">IF(F63=DNA_Analyte,VLOOKUP(E63,'Samples Dilution + Norm'!$C$8:$M$103,8,FALSE),IF(F63=RNA_Analyte,"",""))</f>
        <v>0</v>
      </c>
      <c r="AP63" s="51">
        <f ca="1">IF($E63="","",IF(F63=DNA_Analyte,VLOOKUP(E63,'Samples Dilution + Norm'!$C$8:$M$103,11,FALSE),IF(F63=RNA_Analyte,VLOOKUP('TSO500 Script'!C62,'Samples Dilution + Norm'!$S$8:$Z$103,8,FALSE))))</f>
        <v>17.100000000000001</v>
      </c>
      <c r="AQ63" s="51">
        <f ca="1">IF($E63="","",IF(F63=DNA_Analyte,VLOOKUP(E63,'Samples Dilution + Norm'!$C$8:$O$103,13,FALSE),IF(F63=RNA_Analyte,VLOOKUP('TSO500 Script'!C62,'Samples Dilution + Norm'!$S$8:$AA$103,10,FALSE))))</f>
        <v>0</v>
      </c>
      <c r="AR63" s="51" t="str">
        <f t="shared" ca="1" si="0"/>
        <v>Pass</v>
      </c>
      <c r="AS63" s="51">
        <f>IF($E63="","",'TSO500 Automated worksheet '!$C$60)</f>
        <v>87.54</v>
      </c>
      <c r="AT63" s="51">
        <f>IF($E63="","",'TSO500 Automated worksheet '!$C$61)</f>
        <v>487.5</v>
      </c>
      <c r="AU63" s="51">
        <f>IF($E63="","",'TSO500 Automated worksheet '!$C$62)</f>
        <v>94.56</v>
      </c>
    </row>
    <row r="64" spans="1:47" x14ac:dyDescent="0.25">
      <c r="A64" t="str">
        <f>IF($E64="","",IF(F64=DNA_Analyte,'TSO500 Booking'!$C$3,IF(F64=RNA_Analyte,'TSO500 Booking'!$C$4,"")))</f>
        <v>2302738</v>
      </c>
      <c r="B64" s="52">
        <f>IF($E64="","",'TSO500 Booking'!$C$5)</f>
        <v>44974</v>
      </c>
      <c r="C64" t="str">
        <f>IF($E64="","",'TSO500 Booking'!$F$5)</f>
        <v>BA</v>
      </c>
      <c r="D64" t="str">
        <f>IF($E64="","",'TSO500 Booking'!E70)</f>
        <v>B2304852</v>
      </c>
      <c r="E64" t="str">
        <f>IF('TSO500 Booking'!J70="","",'TSO500 Booking'!J70)</f>
        <v>B2304852-002</v>
      </c>
      <c r="F64" t="str">
        <f>IF($E64="","",'TSO500 Booking'!H70)</f>
        <v>TSO500 DNA library prep</v>
      </c>
      <c r="G64" s="51">
        <f ca="1">IF($E64="","",VLOOKUP(E64,'TSO500 Script'!$C$2:$D$97,2,FALSE))</f>
        <v>248</v>
      </c>
      <c r="H64" s="51">
        <f>IF($E64="","",'TSO500 Automated worksheet '!$D$86)</f>
        <v>20671817</v>
      </c>
      <c r="I64" s="250">
        <f>IF($E64="","",'TSO500 Automated worksheet '!$G$86)</f>
        <v>0</v>
      </c>
      <c r="J64" s="250">
        <f>IF($E64="","",'TSO500 Automated worksheet '!$I$86)</f>
        <v>0</v>
      </c>
      <c r="K64" s="251">
        <f>IF($E64="","",'TSO500 Automated worksheet '!$D$88)</f>
        <v>20671819</v>
      </c>
      <c r="L64" s="250">
        <f>IF($E64="","",'TSO500 Automated worksheet '!$G$88)</f>
        <v>0</v>
      </c>
      <c r="M64" s="250">
        <f>IF($E64="","",'TSO500 Automated worksheet '!$I$88)</f>
        <v>0</v>
      </c>
      <c r="N64" s="251">
        <f>IF($E64="","",'TSO500 Automated worksheet '!$D$90)</f>
        <v>20678875</v>
      </c>
      <c r="O64" s="250">
        <f>IF($E64="","",'TSO500 Automated worksheet '!$G$90)</f>
        <v>0</v>
      </c>
      <c r="P64" s="250">
        <f>IF($E64="","",'TSO500 Automated worksheet '!$I$90)</f>
        <v>0</v>
      </c>
      <c r="Q64" s="251">
        <f>IF($E64="","",'TSO500 Automated worksheet '!$D$92)</f>
        <v>20702106</v>
      </c>
      <c r="R64" s="250">
        <f>IF($E64="","",'TSO500 Automated worksheet '!$G$92)</f>
        <v>0</v>
      </c>
      <c r="S64" s="250">
        <f>IF($E64="","",'TSO500 Automated worksheet '!$I$92)</f>
        <v>0</v>
      </c>
      <c r="T64" s="251">
        <f>IF($E64="","",'TSO500 Automated worksheet '!$D$94)</f>
        <v>20683012</v>
      </c>
      <c r="U64" s="250">
        <f>IF($E64="","",'TSO500 Automated worksheet '!$G$94)</f>
        <v>0</v>
      </c>
      <c r="V64" s="250">
        <f>IF($E64="","",'TSO500 Automated worksheet '!$I$94)</f>
        <v>0</v>
      </c>
      <c r="W64" s="251">
        <f>IF($E64="","",'TSO500 Automated worksheet '!$D$96)</f>
        <v>20671826</v>
      </c>
      <c r="X64" s="250">
        <f>IF($E64="","",'TSO500 Automated worksheet '!$G$96)</f>
        <v>0</v>
      </c>
      <c r="Y64" s="250">
        <f>IF($E64="","",'TSO500 Automated worksheet '!$I$96)</f>
        <v>0</v>
      </c>
      <c r="Z64" s="251">
        <f>IF($E64="","",'TSO500 Automated worksheet '!$D$98)</f>
        <v>20645251</v>
      </c>
      <c r="AA64" s="250">
        <f>IF($E64="","",'TSO500 Automated worksheet '!$G$98)</f>
        <v>0</v>
      </c>
      <c r="AB64" s="250">
        <f>IF($E64="","",'TSO500 Automated worksheet '!$I$98)</f>
        <v>0</v>
      </c>
      <c r="AC64" s="251">
        <f>IF($E64="","",'TSO500 Automated worksheet '!$D$100)</f>
        <v>20678876</v>
      </c>
      <c r="AD64" s="250">
        <f>IF($E64="","",'TSO500 Automated worksheet '!$G$100)</f>
        <v>0</v>
      </c>
      <c r="AE64" s="250">
        <f>IF($E64="","",'TSO500 Automated worksheet '!$I$100)</f>
        <v>0</v>
      </c>
      <c r="AF64" s="251">
        <f>IF($E64="","",'TSO500 Automated worksheet '!$D$102)</f>
        <v>20684</v>
      </c>
      <c r="AG64" s="250">
        <f>IF($E64="","",'TSO500 Automated worksheet '!$G$102)</f>
        <v>0</v>
      </c>
      <c r="AH64" s="250">
        <f>IF($E64="","",'TSO500 Automated worksheet '!$I$102)</f>
        <v>0</v>
      </c>
      <c r="AI64" s="251">
        <f>IF($E64="","",'TSO500 Automated worksheet '!$D$104)</f>
        <v>0</v>
      </c>
      <c r="AJ64" s="250">
        <f>IF($E64="","",'TSO500 Automated worksheet '!$G$104)</f>
        <v>0</v>
      </c>
      <c r="AK64" s="251">
        <f>IF($E64="","",'TSO500 Automated worksheet '!$D$105)</f>
        <v>0</v>
      </c>
      <c r="AL64" s="250">
        <f>IF($E64="","",'TSO500 Automated worksheet '!$G$105)</f>
        <v>0</v>
      </c>
      <c r="AM64" s="251">
        <f>IF($E64="","",'TSO500 Automated worksheet '!$D$106)</f>
        <v>0</v>
      </c>
      <c r="AN64" s="250">
        <f>IF($E64="","",'TSO500 Automated worksheet '!$G$106)</f>
        <v>0</v>
      </c>
      <c r="AO64" s="51">
        <f ca="1">IF(F64=DNA_Analyte,VLOOKUP(E64,'Samples Dilution + Norm'!$C$8:$M$103,8,FALSE),IF(F64=RNA_Analyte,"",""))</f>
        <v>0</v>
      </c>
      <c r="AP64" s="51">
        <f ca="1">IF($E64="","",IF(F64=DNA_Analyte,VLOOKUP(E64,'Samples Dilution + Norm'!$C$8:$M$103,11,FALSE),IF(F64=RNA_Analyte,VLOOKUP('TSO500 Script'!C63,'Samples Dilution + Norm'!$S$8:$Z$103,8,FALSE))))</f>
        <v>17.2</v>
      </c>
      <c r="AQ64" s="51">
        <f ca="1">IF($E64="","",IF(F64=DNA_Analyte,VLOOKUP(E64,'Samples Dilution + Norm'!$C$8:$O$103,13,FALSE),IF(F64=RNA_Analyte,VLOOKUP('TSO500 Script'!C63,'Samples Dilution + Norm'!$S$8:$AA$103,10,FALSE))))</f>
        <v>0</v>
      </c>
      <c r="AR64" s="51" t="str">
        <f t="shared" ca="1" si="0"/>
        <v>Pass</v>
      </c>
      <c r="AS64" s="51">
        <f>IF($E64="","",'TSO500 Automated worksheet '!$C$60)</f>
        <v>87.54</v>
      </c>
      <c r="AT64" s="51">
        <f>IF($E64="","",'TSO500 Automated worksheet '!$C$61)</f>
        <v>487.5</v>
      </c>
      <c r="AU64" s="51">
        <f>IF($E64="","",'TSO500 Automated worksheet '!$C$62)</f>
        <v>94.56</v>
      </c>
    </row>
    <row r="65" spans="1:47" x14ac:dyDescent="0.25">
      <c r="A65" t="str">
        <f>IF($E65="","",IF(F65=DNA_Analyte,'TSO500 Booking'!$C$3,IF(F65=RNA_Analyte,'TSO500 Booking'!$C$4,"")))</f>
        <v>2302738</v>
      </c>
      <c r="B65" s="52">
        <f>IF($E65="","",'TSO500 Booking'!$C$5)</f>
        <v>44974</v>
      </c>
      <c r="C65" t="str">
        <f>IF($E65="","",'TSO500 Booking'!$F$5)</f>
        <v>BA</v>
      </c>
      <c r="D65" t="str">
        <f>IF($E65="","",'TSO500 Booking'!E71)</f>
        <v>B2304853</v>
      </c>
      <c r="E65" t="str">
        <f>IF('TSO500 Booking'!J71="","",'TSO500 Booking'!J71)</f>
        <v>B2304853-002</v>
      </c>
      <c r="F65" t="str">
        <f>IF($E65="","",'TSO500 Booking'!H71)</f>
        <v>TSO500 DNA library prep</v>
      </c>
      <c r="G65" s="51">
        <f ca="1">IF($E65="","",VLOOKUP(E65,'TSO500 Script'!$C$2:$D$97,2,FALSE))</f>
        <v>450</v>
      </c>
      <c r="H65" s="51">
        <f>IF($E65="","",'TSO500 Automated worksheet '!$D$86)</f>
        <v>20671817</v>
      </c>
      <c r="I65" s="250">
        <f>IF($E65="","",'TSO500 Automated worksheet '!$G$86)</f>
        <v>0</v>
      </c>
      <c r="J65" s="250">
        <f>IF($E65="","",'TSO500 Automated worksheet '!$I$86)</f>
        <v>0</v>
      </c>
      <c r="K65" s="251">
        <f>IF($E65="","",'TSO500 Automated worksheet '!$D$88)</f>
        <v>20671819</v>
      </c>
      <c r="L65" s="250">
        <f>IF($E65="","",'TSO500 Automated worksheet '!$G$88)</f>
        <v>0</v>
      </c>
      <c r="M65" s="250">
        <f>IF($E65="","",'TSO500 Automated worksheet '!$I$88)</f>
        <v>0</v>
      </c>
      <c r="N65" s="251">
        <f>IF($E65="","",'TSO500 Automated worksheet '!$D$90)</f>
        <v>20678875</v>
      </c>
      <c r="O65" s="250">
        <f>IF($E65="","",'TSO500 Automated worksheet '!$G$90)</f>
        <v>0</v>
      </c>
      <c r="P65" s="250">
        <f>IF($E65="","",'TSO500 Automated worksheet '!$I$90)</f>
        <v>0</v>
      </c>
      <c r="Q65" s="251">
        <f>IF($E65="","",'TSO500 Automated worksheet '!$D$92)</f>
        <v>20702106</v>
      </c>
      <c r="R65" s="250">
        <f>IF($E65="","",'TSO500 Automated worksheet '!$G$92)</f>
        <v>0</v>
      </c>
      <c r="S65" s="250">
        <f>IF($E65="","",'TSO500 Automated worksheet '!$I$92)</f>
        <v>0</v>
      </c>
      <c r="T65" s="251">
        <f>IF($E65="","",'TSO500 Automated worksheet '!$D$94)</f>
        <v>20683012</v>
      </c>
      <c r="U65" s="250">
        <f>IF($E65="","",'TSO500 Automated worksheet '!$G$94)</f>
        <v>0</v>
      </c>
      <c r="V65" s="250">
        <f>IF($E65="","",'TSO500 Automated worksheet '!$I$94)</f>
        <v>0</v>
      </c>
      <c r="W65" s="251">
        <f>IF($E65="","",'TSO500 Automated worksheet '!$D$96)</f>
        <v>20671826</v>
      </c>
      <c r="X65" s="250">
        <f>IF($E65="","",'TSO500 Automated worksheet '!$G$96)</f>
        <v>0</v>
      </c>
      <c r="Y65" s="250">
        <f>IF($E65="","",'TSO500 Automated worksheet '!$I$96)</f>
        <v>0</v>
      </c>
      <c r="Z65" s="251">
        <f>IF($E65="","",'TSO500 Automated worksheet '!$D$98)</f>
        <v>20645251</v>
      </c>
      <c r="AA65" s="250">
        <f>IF($E65="","",'TSO500 Automated worksheet '!$G$98)</f>
        <v>0</v>
      </c>
      <c r="AB65" s="250">
        <f>IF($E65="","",'TSO500 Automated worksheet '!$I$98)</f>
        <v>0</v>
      </c>
      <c r="AC65" s="251">
        <f>IF($E65="","",'TSO500 Automated worksheet '!$D$100)</f>
        <v>20678876</v>
      </c>
      <c r="AD65" s="250">
        <f>IF($E65="","",'TSO500 Automated worksheet '!$G$100)</f>
        <v>0</v>
      </c>
      <c r="AE65" s="250">
        <f>IF($E65="","",'TSO500 Automated worksheet '!$I$100)</f>
        <v>0</v>
      </c>
      <c r="AF65" s="251">
        <f>IF($E65="","",'TSO500 Automated worksheet '!$D$102)</f>
        <v>20684</v>
      </c>
      <c r="AG65" s="250">
        <f>IF($E65="","",'TSO500 Automated worksheet '!$G$102)</f>
        <v>0</v>
      </c>
      <c r="AH65" s="250">
        <f>IF($E65="","",'TSO500 Automated worksheet '!$I$102)</f>
        <v>0</v>
      </c>
      <c r="AI65" s="251">
        <f>IF($E65="","",'TSO500 Automated worksheet '!$D$104)</f>
        <v>0</v>
      </c>
      <c r="AJ65" s="250">
        <f>IF($E65="","",'TSO500 Automated worksheet '!$G$104)</f>
        <v>0</v>
      </c>
      <c r="AK65" s="251">
        <f>IF($E65="","",'TSO500 Automated worksheet '!$D$105)</f>
        <v>0</v>
      </c>
      <c r="AL65" s="250">
        <f>IF($E65="","",'TSO500 Automated worksheet '!$G$105)</f>
        <v>0</v>
      </c>
      <c r="AM65" s="251">
        <f>IF($E65="","",'TSO500 Automated worksheet '!$D$106)</f>
        <v>0</v>
      </c>
      <c r="AN65" s="250">
        <f>IF($E65="","",'TSO500 Automated worksheet '!$G$106)</f>
        <v>0</v>
      </c>
      <c r="AO65" s="51">
        <f ca="1">IF(F65=DNA_Analyte,VLOOKUP(E65,'Samples Dilution + Norm'!$C$8:$M$103,8,FALSE),IF(F65=RNA_Analyte,"",""))</f>
        <v>0</v>
      </c>
      <c r="AP65" s="51">
        <f ca="1">IF($E65="","",IF(F65=DNA_Analyte,VLOOKUP(E65,'Samples Dilution + Norm'!$C$8:$M$103,11,FALSE),IF(F65=RNA_Analyte,VLOOKUP('TSO500 Script'!C64,'Samples Dilution + Norm'!$S$8:$Z$103,8,FALSE))))</f>
        <v>26.4</v>
      </c>
      <c r="AQ65" s="51">
        <f ca="1">IF($E65="","",IF(F65=DNA_Analyte,VLOOKUP(E65,'Samples Dilution + Norm'!$C$8:$O$103,13,FALSE),IF(F65=RNA_Analyte,VLOOKUP('TSO500 Script'!C64,'Samples Dilution + Norm'!$S$8:$AA$103,10,FALSE))))</f>
        <v>0</v>
      </c>
      <c r="AR65" s="51" t="str">
        <f t="shared" ca="1" si="0"/>
        <v>Pass</v>
      </c>
      <c r="AS65" s="51">
        <f>IF($E65="","",'TSO500 Automated worksheet '!$C$60)</f>
        <v>87.54</v>
      </c>
      <c r="AT65" s="51">
        <f>IF($E65="","",'TSO500 Automated worksheet '!$C$61)</f>
        <v>487.5</v>
      </c>
      <c r="AU65" s="51">
        <f>IF($E65="","",'TSO500 Automated worksheet '!$C$62)</f>
        <v>94.56</v>
      </c>
    </row>
    <row r="66" spans="1:47" x14ac:dyDescent="0.25">
      <c r="A66" t="str">
        <f>IF($E66="","",IF(F66=DNA_Analyte,'TSO500 Booking'!$C$3,IF(F66=RNA_Analyte,'TSO500 Booking'!$C$4,"")))</f>
        <v>2302738</v>
      </c>
      <c r="B66" s="52">
        <f>IF($E66="","",'TSO500 Booking'!$C$5)</f>
        <v>44974</v>
      </c>
      <c r="C66" t="str">
        <f>IF($E66="","",'TSO500 Booking'!$F$5)</f>
        <v>BA</v>
      </c>
      <c r="D66" t="str">
        <f>IF($E66="","",'TSO500 Booking'!E72)</f>
        <v>B2304856</v>
      </c>
      <c r="E66" t="str">
        <f>IF('TSO500 Booking'!J72="","",'TSO500 Booking'!J72)</f>
        <v>B2304856-002</v>
      </c>
      <c r="F66" t="str">
        <f>IF($E66="","",'TSO500 Booking'!H72)</f>
        <v>TSO500 DNA library prep</v>
      </c>
      <c r="G66" s="51">
        <f ca="1">IF($E66="","",VLOOKUP(E66,'TSO500 Script'!$C$2:$D$97,2,FALSE))</f>
        <v>292</v>
      </c>
      <c r="H66" s="51">
        <f>IF($E66="","",'TSO500 Automated worksheet '!$D$86)</f>
        <v>20671817</v>
      </c>
      <c r="I66" s="250">
        <f>IF($E66="","",'TSO500 Automated worksheet '!$G$86)</f>
        <v>0</v>
      </c>
      <c r="J66" s="250">
        <f>IF($E66="","",'TSO500 Automated worksheet '!$I$86)</f>
        <v>0</v>
      </c>
      <c r="K66" s="251">
        <f>IF($E66="","",'TSO500 Automated worksheet '!$D$88)</f>
        <v>20671819</v>
      </c>
      <c r="L66" s="250">
        <f>IF($E66="","",'TSO500 Automated worksheet '!$G$88)</f>
        <v>0</v>
      </c>
      <c r="M66" s="250">
        <f>IF($E66="","",'TSO500 Automated worksheet '!$I$88)</f>
        <v>0</v>
      </c>
      <c r="N66" s="251">
        <f>IF($E66="","",'TSO500 Automated worksheet '!$D$90)</f>
        <v>20678875</v>
      </c>
      <c r="O66" s="250">
        <f>IF($E66="","",'TSO500 Automated worksheet '!$G$90)</f>
        <v>0</v>
      </c>
      <c r="P66" s="250">
        <f>IF($E66="","",'TSO500 Automated worksheet '!$I$90)</f>
        <v>0</v>
      </c>
      <c r="Q66" s="251">
        <f>IF($E66="","",'TSO500 Automated worksheet '!$D$92)</f>
        <v>20702106</v>
      </c>
      <c r="R66" s="250">
        <f>IF($E66="","",'TSO500 Automated worksheet '!$G$92)</f>
        <v>0</v>
      </c>
      <c r="S66" s="250">
        <f>IF($E66="","",'TSO500 Automated worksheet '!$I$92)</f>
        <v>0</v>
      </c>
      <c r="T66" s="251">
        <f>IF($E66="","",'TSO500 Automated worksheet '!$D$94)</f>
        <v>20683012</v>
      </c>
      <c r="U66" s="250">
        <f>IF($E66="","",'TSO500 Automated worksheet '!$G$94)</f>
        <v>0</v>
      </c>
      <c r="V66" s="250">
        <f>IF($E66="","",'TSO500 Automated worksheet '!$I$94)</f>
        <v>0</v>
      </c>
      <c r="W66" s="251">
        <f>IF($E66="","",'TSO500 Automated worksheet '!$D$96)</f>
        <v>20671826</v>
      </c>
      <c r="X66" s="250">
        <f>IF($E66="","",'TSO500 Automated worksheet '!$G$96)</f>
        <v>0</v>
      </c>
      <c r="Y66" s="250">
        <f>IF($E66="","",'TSO500 Automated worksheet '!$I$96)</f>
        <v>0</v>
      </c>
      <c r="Z66" s="251">
        <f>IF($E66="","",'TSO500 Automated worksheet '!$D$98)</f>
        <v>20645251</v>
      </c>
      <c r="AA66" s="250">
        <f>IF($E66="","",'TSO500 Automated worksheet '!$G$98)</f>
        <v>0</v>
      </c>
      <c r="AB66" s="250">
        <f>IF($E66="","",'TSO500 Automated worksheet '!$I$98)</f>
        <v>0</v>
      </c>
      <c r="AC66" s="251">
        <f>IF($E66="","",'TSO500 Automated worksheet '!$D$100)</f>
        <v>20678876</v>
      </c>
      <c r="AD66" s="250">
        <f>IF($E66="","",'TSO500 Automated worksheet '!$G$100)</f>
        <v>0</v>
      </c>
      <c r="AE66" s="250">
        <f>IF($E66="","",'TSO500 Automated worksheet '!$I$100)</f>
        <v>0</v>
      </c>
      <c r="AF66" s="251">
        <f>IF($E66="","",'TSO500 Automated worksheet '!$D$102)</f>
        <v>20684</v>
      </c>
      <c r="AG66" s="250">
        <f>IF($E66="","",'TSO500 Automated worksheet '!$G$102)</f>
        <v>0</v>
      </c>
      <c r="AH66" s="250">
        <f>IF($E66="","",'TSO500 Automated worksheet '!$I$102)</f>
        <v>0</v>
      </c>
      <c r="AI66" s="251">
        <f>IF($E66="","",'TSO500 Automated worksheet '!$D$104)</f>
        <v>0</v>
      </c>
      <c r="AJ66" s="250">
        <f>IF($E66="","",'TSO500 Automated worksheet '!$G$104)</f>
        <v>0</v>
      </c>
      <c r="AK66" s="251">
        <f>IF($E66="","",'TSO500 Automated worksheet '!$D$105)</f>
        <v>0</v>
      </c>
      <c r="AL66" s="250">
        <f>IF($E66="","",'TSO500 Automated worksheet '!$G$105)</f>
        <v>0</v>
      </c>
      <c r="AM66" s="251">
        <f>IF($E66="","",'TSO500 Automated worksheet '!$D$106)</f>
        <v>0</v>
      </c>
      <c r="AN66" s="250">
        <f>IF($E66="","",'TSO500 Automated worksheet '!$G$106)</f>
        <v>0</v>
      </c>
      <c r="AO66" s="51">
        <f ca="1">IF(F66=DNA_Analyte,VLOOKUP(E66,'Samples Dilution + Norm'!$C$8:$M$103,8,FALSE),IF(F66=RNA_Analyte,"",""))</f>
        <v>0</v>
      </c>
      <c r="AP66" s="51">
        <f ca="1">IF($E66="","",IF(F66=DNA_Analyte,VLOOKUP(E66,'Samples Dilution + Norm'!$C$8:$M$103,11,FALSE),IF(F66=RNA_Analyte,VLOOKUP('TSO500 Script'!C65,'Samples Dilution + Norm'!$S$8:$Z$103,8,FALSE))))</f>
        <v>28.2</v>
      </c>
      <c r="AQ66" s="51">
        <f ca="1">IF($E66="","",IF(F66=DNA_Analyte,VLOOKUP(E66,'Samples Dilution + Norm'!$C$8:$O$103,13,FALSE),IF(F66=RNA_Analyte,VLOOKUP('TSO500 Script'!C65,'Samples Dilution + Norm'!$S$8:$AA$103,10,FALSE))))</f>
        <v>0</v>
      </c>
      <c r="AR66" s="51" t="str">
        <f t="shared" ca="1" si="0"/>
        <v>Pass</v>
      </c>
      <c r="AS66" s="51">
        <f>IF($E66="","",'TSO500 Automated worksheet '!$C$60)</f>
        <v>87.54</v>
      </c>
      <c r="AT66" s="51">
        <f>IF($E66="","",'TSO500 Automated worksheet '!$C$61)</f>
        <v>487.5</v>
      </c>
      <c r="AU66" s="51">
        <f>IF($E66="","",'TSO500 Automated worksheet '!$C$62)</f>
        <v>94.56</v>
      </c>
    </row>
    <row r="67" spans="1:47" x14ac:dyDescent="0.25">
      <c r="A67" t="str">
        <f>IF($E67="","",IF(F67=DNA_Analyte,'TSO500 Booking'!$C$3,IF(F67=RNA_Analyte,'TSO500 Booking'!$C$4,"")))</f>
        <v/>
      </c>
      <c r="B67" s="52" t="str">
        <f>IF($E67="","",'TSO500 Booking'!$C$5)</f>
        <v/>
      </c>
      <c r="C67" t="str">
        <f>IF($E67="","",'TSO500 Booking'!$F$5)</f>
        <v/>
      </c>
      <c r="D67" t="str">
        <f>IF($E67="","",'TSO500 Booking'!E73)</f>
        <v/>
      </c>
      <c r="E67" t="str">
        <f>IF('TSO500 Booking'!J73="","",'TSO500 Booking'!J73)</f>
        <v/>
      </c>
      <c r="F67" t="str">
        <f>IF($E67="","",'TSO500 Booking'!H73)</f>
        <v/>
      </c>
      <c r="G67" s="51" t="str">
        <f>IF($E67="","",VLOOKUP(E67,'TSO500 Script'!$C$2:$D$97,2,FALSE))</f>
        <v/>
      </c>
      <c r="H67" s="51" t="str">
        <f>IF($E67="","",'TSO500 worksheet'!$D$126)</f>
        <v/>
      </c>
      <c r="I67" s="250" t="str">
        <f>IF($E67="","",'TSO500 Automated worksheet '!$G$86)</f>
        <v/>
      </c>
      <c r="J67" s="250" t="str">
        <f>IF($E67="","",'TSO500 Automated worksheet '!$I$86)</f>
        <v/>
      </c>
      <c r="K67" s="251" t="str">
        <f>IF($E67="","",'TSO500 Automated worksheet '!$D$88)</f>
        <v/>
      </c>
      <c r="L67" s="250" t="str">
        <f>IF($E67="","",'TSO500 Automated worksheet '!$G$88)</f>
        <v/>
      </c>
      <c r="M67" s="250" t="str">
        <f>IF($E67="","",'TSO500 Automated worksheet '!$I$88)</f>
        <v/>
      </c>
      <c r="N67" s="251" t="str">
        <f>IF($E67="","",'TSO500 Automated worksheet '!$D$90)</f>
        <v/>
      </c>
      <c r="O67" s="250" t="str">
        <f>IF($E67="","",'TSO500 Automated worksheet '!$G$90)</f>
        <v/>
      </c>
      <c r="P67" s="250" t="str">
        <f>IF($E67="","",'TSO500 Automated worksheet '!$I$90)</f>
        <v/>
      </c>
      <c r="Q67" s="251" t="str">
        <f>IF($E67="","",'TSO500 Automated worksheet '!$D$92)</f>
        <v/>
      </c>
      <c r="R67" s="250" t="str">
        <f>IF($E67="","",'TSO500 Automated worksheet '!$G$92)</f>
        <v/>
      </c>
      <c r="S67" s="250" t="str">
        <f>IF($E67="","",'TSO500 Automated worksheet '!$I$92)</f>
        <v/>
      </c>
      <c r="T67" s="251" t="str">
        <f>IF($E67="","",'TSO500 Automated worksheet '!$D$94)</f>
        <v/>
      </c>
      <c r="U67" s="250" t="str">
        <f>IF($E67="","",'TSO500 Automated worksheet '!$G$94)</f>
        <v/>
      </c>
      <c r="V67" s="250" t="str">
        <f>IF($E67="","",'TSO500 Automated worksheet '!$I$94)</f>
        <v/>
      </c>
      <c r="W67" s="251" t="str">
        <f>IF($E67="","",'TSO500 Automated worksheet '!$D$96)</f>
        <v/>
      </c>
      <c r="X67" s="250" t="str">
        <f>IF($E67="","",'TSO500 Automated worksheet '!$G$96)</f>
        <v/>
      </c>
      <c r="Y67" s="250" t="str">
        <f>IF($E67="","",'TSO500 Automated worksheet '!$I$96)</f>
        <v/>
      </c>
      <c r="Z67" s="251" t="str">
        <f>IF($E67="","",'TSO500 Automated worksheet '!$D$98)</f>
        <v/>
      </c>
      <c r="AA67" s="250" t="str">
        <f>IF($E67="","",'TSO500 Automated worksheet '!$G$98)</f>
        <v/>
      </c>
      <c r="AB67" s="250" t="str">
        <f>IF($E67="","",'TSO500 Automated worksheet '!$I$98)</f>
        <v/>
      </c>
      <c r="AC67" s="251" t="str">
        <f>IF($E67="","",'TSO500 Automated worksheet '!$D$100)</f>
        <v/>
      </c>
      <c r="AD67" s="250" t="str">
        <f>IF($E67="","",'TSO500 Automated worksheet '!$G$100)</f>
        <v/>
      </c>
      <c r="AE67" s="250" t="str">
        <f>IF($E67="","",'TSO500 Automated worksheet '!$I$100)</f>
        <v/>
      </c>
      <c r="AF67" s="251" t="str">
        <f>IF($E67="","",'TSO500 Automated worksheet '!$D$102)</f>
        <v/>
      </c>
      <c r="AG67" s="250" t="str">
        <f>IF($E67="","",'TSO500 Automated worksheet '!$G$102)</f>
        <v/>
      </c>
      <c r="AH67" s="250" t="str">
        <f>IF($E67="","",'TSO500 Automated worksheet '!$I$102)</f>
        <v/>
      </c>
      <c r="AI67" s="251" t="str">
        <f>IF($E67="","",'TSO500 Automated worksheet '!$D$104)</f>
        <v/>
      </c>
      <c r="AJ67" s="250" t="str">
        <f>IF($E67="","",'TSO500 Automated worksheet '!$G$104)</f>
        <v/>
      </c>
      <c r="AK67" s="251" t="str">
        <f>IF($E67="","",'TSO500 Automated worksheet '!$D$105)</f>
        <v/>
      </c>
      <c r="AL67" s="250" t="str">
        <f>IF($E67="","",'TSO500 Automated worksheet '!$G$105)</f>
        <v/>
      </c>
      <c r="AM67" s="251" t="str">
        <f>IF($E67="","",'TSO500 Automated worksheet '!$D$106)</f>
        <v/>
      </c>
      <c r="AN67" s="250" t="str">
        <f>IF($E67="","",'TSO500 Automated worksheet '!$G$106)</f>
        <v/>
      </c>
      <c r="AO67" s="51" t="str">
        <f>IF(F67=DNA_Analyte,VLOOKUP(E67,'Samples Dilution + Norm'!$C$8:$M$103,8,FALSE),IF(F67=RNA_Analyte,"",""))</f>
        <v/>
      </c>
      <c r="AP67" s="51" t="str">
        <f>IF($E67="","",IF(F67=DNA_Analyte,VLOOKUP(E67,'Samples Dilution + Norm'!$C$8:$M$103,11,FALSE),IF(F67=RNA_Analyte,VLOOKUP('TSO500 Script'!C66,'Samples Dilution + Norm'!$S$8:$Z$103,8,FALSE))))</f>
        <v/>
      </c>
      <c r="AQ67" s="51" t="str">
        <f>IF($E67="","",IF(F67=DNA_Analyte,VLOOKUP(E67,'Samples Dilution + Norm'!$C$8:$O$103,13,FALSE),IF(F67=RNA_Analyte,VLOOKUP('TSO500 Script'!C66,'Samples Dilution + Norm'!$S$8:$AA$103,10,FALSE))))</f>
        <v/>
      </c>
      <c r="AR67" s="51" t="str">
        <f t="shared" si="0"/>
        <v/>
      </c>
      <c r="AS67" s="51" t="str">
        <f>IF($E67="","",'TSO500 Automated worksheet '!$C$60)</f>
        <v/>
      </c>
      <c r="AT67" s="51" t="str">
        <f>IF($E67="","",'TSO500 Automated worksheet '!$C$61)</f>
        <v/>
      </c>
      <c r="AU67" s="51" t="str">
        <f>IF($E67="","",'TSO500 Automated worksheet '!$C$62)</f>
        <v/>
      </c>
    </row>
    <row r="68" spans="1:47" x14ac:dyDescent="0.25">
      <c r="A68" t="str">
        <f>IF($E68="","",IF(F68=DNA_Analyte,'TSO500 Booking'!$C$3,IF(F68=RNA_Analyte,'TSO500 Booking'!$C$4,"")))</f>
        <v/>
      </c>
      <c r="B68" s="52" t="str">
        <f>IF($E68="","",'TSO500 Booking'!$C$5)</f>
        <v/>
      </c>
      <c r="C68" t="str">
        <f>IF($E68="","",'TSO500 Booking'!$F$5)</f>
        <v/>
      </c>
      <c r="D68" t="str">
        <f>IF($E68="","",'TSO500 Booking'!E74)</f>
        <v/>
      </c>
      <c r="E68" t="str">
        <f>IF('TSO500 Booking'!J74="","",'TSO500 Booking'!J74)</f>
        <v/>
      </c>
      <c r="F68" t="str">
        <f>IF($E68="","",'TSO500 Booking'!H74)</f>
        <v/>
      </c>
      <c r="G68" s="51" t="str">
        <f>IF($E68="","",VLOOKUP(E68,'TSO500 Script'!$C$2:$D$97,2,FALSE))</f>
        <v/>
      </c>
      <c r="H68" s="51" t="str">
        <f>IF($E68="","",'TSO500 worksheet'!$D$126)</f>
        <v/>
      </c>
      <c r="I68" s="250" t="str">
        <f>IF($E68="","",'TSO500 Automated worksheet '!$G$86)</f>
        <v/>
      </c>
      <c r="J68" s="250" t="str">
        <f>IF($E68="","",'TSO500 Automated worksheet '!$I$86)</f>
        <v/>
      </c>
      <c r="K68" s="251" t="str">
        <f>IF($E68="","",'TSO500 Automated worksheet '!$D$88)</f>
        <v/>
      </c>
      <c r="L68" s="250" t="str">
        <f>IF($E68="","",'TSO500 Automated worksheet '!$G$88)</f>
        <v/>
      </c>
      <c r="M68" s="250" t="str">
        <f>IF($E68="","",'TSO500 Automated worksheet '!$I$88)</f>
        <v/>
      </c>
      <c r="N68" s="251" t="str">
        <f>IF($E68="","",'TSO500 Automated worksheet '!$D$90)</f>
        <v/>
      </c>
      <c r="O68" s="250" t="str">
        <f>IF($E68="","",'TSO500 Automated worksheet '!$G$90)</f>
        <v/>
      </c>
      <c r="P68" s="250" t="str">
        <f>IF($E68="","",'TSO500 Automated worksheet '!$I$90)</f>
        <v/>
      </c>
      <c r="Q68" s="251" t="str">
        <f>IF($E68="","",'TSO500 Automated worksheet '!$D$92)</f>
        <v/>
      </c>
      <c r="R68" s="250" t="str">
        <f>IF($E68="","",'TSO500 Automated worksheet '!$G$92)</f>
        <v/>
      </c>
      <c r="S68" s="250" t="str">
        <f>IF($E68="","",'TSO500 Automated worksheet '!$I$92)</f>
        <v/>
      </c>
      <c r="T68" s="251" t="str">
        <f>IF($E68="","",'TSO500 Automated worksheet '!$D$94)</f>
        <v/>
      </c>
      <c r="U68" s="250" t="str">
        <f>IF($E68="","",'TSO500 Automated worksheet '!$G$94)</f>
        <v/>
      </c>
      <c r="V68" s="250" t="str">
        <f>IF($E68="","",'TSO500 Automated worksheet '!$I$94)</f>
        <v/>
      </c>
      <c r="W68" s="251" t="str">
        <f>IF($E68="","",'TSO500 Automated worksheet '!$D$96)</f>
        <v/>
      </c>
      <c r="X68" s="250" t="str">
        <f>IF($E68="","",'TSO500 Automated worksheet '!$G$96)</f>
        <v/>
      </c>
      <c r="Y68" s="250" t="str">
        <f>IF($E68="","",'TSO500 Automated worksheet '!$I$96)</f>
        <v/>
      </c>
      <c r="Z68" s="251" t="str">
        <f>IF($E68="","",'TSO500 Automated worksheet '!$D$98)</f>
        <v/>
      </c>
      <c r="AA68" s="250" t="str">
        <f>IF($E68="","",'TSO500 Automated worksheet '!$G$98)</f>
        <v/>
      </c>
      <c r="AB68" s="250" t="str">
        <f>IF($E68="","",'TSO500 Automated worksheet '!$I$98)</f>
        <v/>
      </c>
      <c r="AC68" s="251" t="str">
        <f>IF($E68="","",'TSO500 Automated worksheet '!$D$100)</f>
        <v/>
      </c>
      <c r="AD68" s="250" t="str">
        <f>IF($E68="","",'TSO500 Automated worksheet '!$G$100)</f>
        <v/>
      </c>
      <c r="AE68" s="250" t="str">
        <f>IF($E68="","",'TSO500 Automated worksheet '!$I$100)</f>
        <v/>
      </c>
      <c r="AF68" s="251" t="str">
        <f>IF($E68="","",'TSO500 Automated worksheet '!$D$102)</f>
        <v/>
      </c>
      <c r="AG68" s="250" t="str">
        <f>IF($E68="","",'TSO500 Automated worksheet '!$G$102)</f>
        <v/>
      </c>
      <c r="AH68" s="250" t="str">
        <f>IF($E68="","",'TSO500 Automated worksheet '!$I$102)</f>
        <v/>
      </c>
      <c r="AI68" s="251" t="str">
        <f>IF($E68="","",'TSO500 Automated worksheet '!$D$104)</f>
        <v/>
      </c>
      <c r="AJ68" s="250" t="str">
        <f>IF($E68="","",'TSO500 Automated worksheet '!$G$104)</f>
        <v/>
      </c>
      <c r="AK68" s="251" t="str">
        <f>IF($E68="","",'TSO500 Automated worksheet '!$D$105)</f>
        <v/>
      </c>
      <c r="AL68" s="250" t="str">
        <f>IF($E68="","",'TSO500 Automated worksheet '!$G$105)</f>
        <v/>
      </c>
      <c r="AM68" s="251" t="str">
        <f>IF($E68="","",'TSO500 Automated worksheet '!$D$106)</f>
        <v/>
      </c>
      <c r="AN68" s="250" t="str">
        <f>IF($E68="","",'TSO500 Automated worksheet '!$G$106)</f>
        <v/>
      </c>
      <c r="AO68" s="51" t="str">
        <f>IF(F68=DNA_Analyte,VLOOKUP(E68,'Samples Dilution + Norm'!$C$8:$M$103,8,FALSE),IF(F68=RNA_Analyte,"",""))</f>
        <v/>
      </c>
      <c r="AP68" s="51" t="str">
        <f>IF($E68="","",IF(F68=DNA_Analyte,VLOOKUP(E68,'Samples Dilution + Norm'!$C$8:$M$103,11,FALSE),IF(F68=RNA_Analyte,VLOOKUP('TSO500 Script'!C67,'Samples Dilution + Norm'!$S$8:$Z$103,8,FALSE))))</f>
        <v/>
      </c>
      <c r="AQ68" s="51" t="str">
        <f>IF($E68="","",IF(F68=DNA_Analyte,VLOOKUP(E68,'Samples Dilution + Norm'!$C$8:$O$103,13,FALSE),IF(F68=RNA_Analyte,VLOOKUP('TSO500 Script'!C67,'Samples Dilution + Norm'!$S$8:$AA$103,10,FALSE))))</f>
        <v/>
      </c>
      <c r="AR68" s="51" t="str">
        <f t="shared" ref="AR68:AR121" si="1">IF(AP68="","",IF(AP68&gt;2.99,"Pass","Fail"))</f>
        <v/>
      </c>
      <c r="AS68" s="51" t="str">
        <f>IF($E68="","",'TSO500 Automated worksheet '!$C$60)</f>
        <v/>
      </c>
      <c r="AT68" s="51" t="str">
        <f>IF($E68="","",'TSO500 Automated worksheet '!$C$61)</f>
        <v/>
      </c>
      <c r="AU68" s="51" t="str">
        <f>IF($E68="","",'TSO500 Automated worksheet '!$C$62)</f>
        <v/>
      </c>
    </row>
    <row r="69" spans="1:47" x14ac:dyDescent="0.25">
      <c r="A69" t="str">
        <f>IF($E69="","",IF(F69=DNA_Analyte,'TSO500 Booking'!$C$3,IF(F69=RNA_Analyte,'TSO500 Booking'!$C$4,"")))</f>
        <v/>
      </c>
      <c r="B69" s="52" t="str">
        <f>IF($E69="","",'TSO500 Booking'!$C$5)</f>
        <v/>
      </c>
      <c r="C69" t="str">
        <f>IF($E69="","",'TSO500 Booking'!$F$5)</f>
        <v/>
      </c>
      <c r="D69" t="str">
        <f>IF($E69="","",'TSO500 Booking'!E75)</f>
        <v/>
      </c>
      <c r="E69" t="str">
        <f>IF('TSO500 Booking'!J75="","",'TSO500 Booking'!J75)</f>
        <v/>
      </c>
      <c r="F69" t="str">
        <f>IF($E69="","",'TSO500 Booking'!H75)</f>
        <v/>
      </c>
      <c r="G69" s="51" t="str">
        <f>IF($E69="","",VLOOKUP(E69,'TSO500 Script'!$C$2:$D$97,2,FALSE))</f>
        <v/>
      </c>
      <c r="H69" s="51" t="str">
        <f>IF($E69="","",'TSO500 worksheet'!$D$126)</f>
        <v/>
      </c>
      <c r="I69" s="250" t="str">
        <f>IF($E69="","",'TSO500 Automated worksheet '!$G$86)</f>
        <v/>
      </c>
      <c r="J69" s="250" t="str">
        <f>IF($E69="","",'TSO500 Automated worksheet '!$I$86)</f>
        <v/>
      </c>
      <c r="K69" s="251" t="str">
        <f>IF($E69="","",'TSO500 Automated worksheet '!$D$88)</f>
        <v/>
      </c>
      <c r="L69" s="250" t="str">
        <f>IF($E69="","",'TSO500 Automated worksheet '!$G$88)</f>
        <v/>
      </c>
      <c r="M69" s="250" t="str">
        <f>IF($E69="","",'TSO500 Automated worksheet '!$I$88)</f>
        <v/>
      </c>
      <c r="N69" s="251" t="str">
        <f>IF($E69="","",'TSO500 Automated worksheet '!$D$90)</f>
        <v/>
      </c>
      <c r="O69" s="250" t="str">
        <f>IF($E69="","",'TSO500 Automated worksheet '!$G$90)</f>
        <v/>
      </c>
      <c r="P69" s="250" t="str">
        <f>IF($E69="","",'TSO500 Automated worksheet '!$I$90)</f>
        <v/>
      </c>
      <c r="Q69" s="251" t="str">
        <f>IF($E69="","",'TSO500 Automated worksheet '!$D$92)</f>
        <v/>
      </c>
      <c r="R69" s="250" t="str">
        <f>IF($E69="","",'TSO500 Automated worksheet '!$G$92)</f>
        <v/>
      </c>
      <c r="S69" s="250" t="str">
        <f>IF($E69="","",'TSO500 Automated worksheet '!$I$92)</f>
        <v/>
      </c>
      <c r="T69" s="251" t="str">
        <f>IF($E69="","",'TSO500 Automated worksheet '!$D$94)</f>
        <v/>
      </c>
      <c r="U69" s="250" t="str">
        <f>IF($E69="","",'TSO500 Automated worksheet '!$G$94)</f>
        <v/>
      </c>
      <c r="V69" s="250" t="str">
        <f>IF($E69="","",'TSO500 Automated worksheet '!$I$94)</f>
        <v/>
      </c>
      <c r="W69" s="251" t="str">
        <f>IF($E69="","",'TSO500 Automated worksheet '!$D$96)</f>
        <v/>
      </c>
      <c r="X69" s="250" t="str">
        <f>IF($E69="","",'TSO500 Automated worksheet '!$G$96)</f>
        <v/>
      </c>
      <c r="Y69" s="250" t="str">
        <f>IF($E69="","",'TSO500 Automated worksheet '!$I$96)</f>
        <v/>
      </c>
      <c r="Z69" s="251" t="str">
        <f>IF($E69="","",'TSO500 Automated worksheet '!$D$98)</f>
        <v/>
      </c>
      <c r="AA69" s="250" t="str">
        <f>IF($E69="","",'TSO500 Automated worksheet '!$G$98)</f>
        <v/>
      </c>
      <c r="AB69" s="250" t="str">
        <f>IF($E69="","",'TSO500 Automated worksheet '!$I$98)</f>
        <v/>
      </c>
      <c r="AC69" s="251" t="str">
        <f>IF($E69="","",'TSO500 Automated worksheet '!$D$100)</f>
        <v/>
      </c>
      <c r="AD69" s="250" t="str">
        <f>IF($E69="","",'TSO500 Automated worksheet '!$G$100)</f>
        <v/>
      </c>
      <c r="AE69" s="250" t="str">
        <f>IF($E69="","",'TSO500 Automated worksheet '!$I$100)</f>
        <v/>
      </c>
      <c r="AF69" s="251" t="str">
        <f>IF($E69="","",'TSO500 Automated worksheet '!$D$102)</f>
        <v/>
      </c>
      <c r="AG69" s="250" t="str">
        <f>IF($E69="","",'TSO500 Automated worksheet '!$G$102)</f>
        <v/>
      </c>
      <c r="AH69" s="250" t="str">
        <f>IF($E69="","",'TSO500 Automated worksheet '!$I$102)</f>
        <v/>
      </c>
      <c r="AI69" s="251" t="str">
        <f>IF($E69="","",'TSO500 Automated worksheet '!$D$104)</f>
        <v/>
      </c>
      <c r="AJ69" s="250" t="str">
        <f>IF($E69="","",'TSO500 Automated worksheet '!$G$104)</f>
        <v/>
      </c>
      <c r="AK69" s="251" t="str">
        <f>IF($E69="","",'TSO500 Automated worksheet '!$D$105)</f>
        <v/>
      </c>
      <c r="AL69" s="250" t="str">
        <f>IF($E69="","",'TSO500 Automated worksheet '!$G$105)</f>
        <v/>
      </c>
      <c r="AM69" s="251" t="str">
        <f>IF($E69="","",'TSO500 Automated worksheet '!$D$106)</f>
        <v/>
      </c>
      <c r="AN69" s="250" t="str">
        <f>IF($E69="","",'TSO500 Automated worksheet '!$G$106)</f>
        <v/>
      </c>
      <c r="AO69" s="51" t="str">
        <f>IF(F69=DNA_Analyte,VLOOKUP(E69,'Samples Dilution + Norm'!$C$8:$M$103,8,FALSE),IF(F69=RNA_Analyte,"",""))</f>
        <v/>
      </c>
      <c r="AP69" s="51" t="str">
        <f>IF($E69="","",IF(F69=DNA_Analyte,VLOOKUP(E69,'Samples Dilution + Norm'!$C$8:$M$103,11,FALSE),IF(F69=RNA_Analyte,VLOOKUP('TSO500 Script'!C68,'Samples Dilution + Norm'!$S$8:$Z$103,8,FALSE))))</f>
        <v/>
      </c>
      <c r="AQ69" s="51" t="str">
        <f>IF($E69="","",IF(F69=DNA_Analyte,VLOOKUP(E69,'Samples Dilution + Norm'!$C$8:$O$103,13,FALSE),IF(F69=RNA_Analyte,VLOOKUP('TSO500 Script'!C68,'Samples Dilution + Norm'!$S$8:$AA$103,10,FALSE))))</f>
        <v/>
      </c>
      <c r="AR69" s="51" t="str">
        <f t="shared" si="1"/>
        <v/>
      </c>
      <c r="AS69" s="51" t="str">
        <f>IF($E69="","",'TSO500 Automated worksheet '!$C$60)</f>
        <v/>
      </c>
      <c r="AT69" s="51" t="str">
        <f>IF($E69="","",'TSO500 Automated worksheet '!$C$61)</f>
        <v/>
      </c>
      <c r="AU69" s="51" t="str">
        <f>IF($E69="","",'TSO500 Automated worksheet '!$C$62)</f>
        <v/>
      </c>
    </row>
    <row r="70" spans="1:47" x14ac:dyDescent="0.25">
      <c r="A70" t="str">
        <f>IF($E70="","",IF(F70=DNA_Analyte,'TSO500 Booking'!$C$3,IF(F70=RNA_Analyte,'TSO500 Booking'!$C$4,"")))</f>
        <v/>
      </c>
      <c r="B70" s="52" t="str">
        <f>IF($E70="","",'TSO500 Booking'!$C$5)</f>
        <v/>
      </c>
      <c r="C70" t="str">
        <f>IF($E70="","",'TSO500 Booking'!$F$5)</f>
        <v/>
      </c>
      <c r="D70" t="str">
        <f>IF($E70="","",'TSO500 Booking'!E76)</f>
        <v/>
      </c>
      <c r="E70" t="str">
        <f>IF('TSO500 Booking'!J76="","",'TSO500 Booking'!J76)</f>
        <v/>
      </c>
      <c r="F70" t="str">
        <f>IF($E70="","",'TSO500 Booking'!H76)</f>
        <v/>
      </c>
      <c r="G70" s="51" t="str">
        <f>IF($E70="","",VLOOKUP(E70,'TSO500 Script'!$C$2:$D$97,2,FALSE))</f>
        <v/>
      </c>
      <c r="H70" s="51" t="str">
        <f>IF($E70="","",'TSO500 worksheet'!$D$126)</f>
        <v/>
      </c>
      <c r="I70" s="250" t="str">
        <f>IF($E70="","",'TSO500 Automated worksheet '!$G$86)</f>
        <v/>
      </c>
      <c r="J70" s="250" t="str">
        <f>IF($E70="","",'TSO500 Automated worksheet '!$I$86)</f>
        <v/>
      </c>
      <c r="K70" s="251" t="str">
        <f>IF($E70="","",'TSO500 Automated worksheet '!$D$88)</f>
        <v/>
      </c>
      <c r="L70" s="250" t="str">
        <f>IF($E70="","",'TSO500 Automated worksheet '!$G$88)</f>
        <v/>
      </c>
      <c r="M70" s="250" t="str">
        <f>IF($E70="","",'TSO500 Automated worksheet '!$I$88)</f>
        <v/>
      </c>
      <c r="N70" s="251" t="str">
        <f>IF($E70="","",'TSO500 Automated worksheet '!$D$90)</f>
        <v/>
      </c>
      <c r="O70" s="250" t="str">
        <f>IF($E70="","",'TSO500 Automated worksheet '!$G$90)</f>
        <v/>
      </c>
      <c r="P70" s="250" t="str">
        <f>IF($E70="","",'TSO500 Automated worksheet '!$I$90)</f>
        <v/>
      </c>
      <c r="Q70" s="251" t="str">
        <f>IF($E70="","",'TSO500 Automated worksheet '!$D$92)</f>
        <v/>
      </c>
      <c r="R70" s="250" t="str">
        <f>IF($E70="","",'TSO500 Automated worksheet '!$G$92)</f>
        <v/>
      </c>
      <c r="S70" s="250" t="str">
        <f>IF($E70="","",'TSO500 Automated worksheet '!$I$92)</f>
        <v/>
      </c>
      <c r="T70" s="251" t="str">
        <f>IF($E70="","",'TSO500 Automated worksheet '!$D$94)</f>
        <v/>
      </c>
      <c r="U70" s="250" t="str">
        <f>IF($E70="","",'TSO500 Automated worksheet '!$G$94)</f>
        <v/>
      </c>
      <c r="V70" s="250" t="str">
        <f>IF($E70="","",'TSO500 Automated worksheet '!$I$94)</f>
        <v/>
      </c>
      <c r="W70" s="251" t="str">
        <f>IF($E70="","",'TSO500 Automated worksheet '!$D$96)</f>
        <v/>
      </c>
      <c r="X70" s="250" t="str">
        <f>IF($E70="","",'TSO500 Automated worksheet '!$G$96)</f>
        <v/>
      </c>
      <c r="Y70" s="250" t="str">
        <f>IF($E70="","",'TSO500 Automated worksheet '!$I$96)</f>
        <v/>
      </c>
      <c r="Z70" s="251" t="str">
        <f>IF($E70="","",'TSO500 Automated worksheet '!$D$98)</f>
        <v/>
      </c>
      <c r="AA70" s="250" t="str">
        <f>IF($E70="","",'TSO500 Automated worksheet '!$G$98)</f>
        <v/>
      </c>
      <c r="AB70" s="250" t="str">
        <f>IF($E70="","",'TSO500 Automated worksheet '!$I$98)</f>
        <v/>
      </c>
      <c r="AC70" s="251" t="str">
        <f>IF($E70="","",'TSO500 Automated worksheet '!$D$100)</f>
        <v/>
      </c>
      <c r="AD70" s="250" t="str">
        <f>IF($E70="","",'TSO500 Automated worksheet '!$G$100)</f>
        <v/>
      </c>
      <c r="AE70" s="250" t="str">
        <f>IF($E70="","",'TSO500 Automated worksheet '!$I$100)</f>
        <v/>
      </c>
      <c r="AF70" s="251" t="str">
        <f>IF($E70="","",'TSO500 Automated worksheet '!$D$102)</f>
        <v/>
      </c>
      <c r="AG70" s="250" t="str">
        <f>IF($E70="","",'TSO500 Automated worksheet '!$G$102)</f>
        <v/>
      </c>
      <c r="AH70" s="250" t="str">
        <f>IF($E70="","",'TSO500 Automated worksheet '!$I$102)</f>
        <v/>
      </c>
      <c r="AI70" s="251" t="str">
        <f>IF($E70="","",'TSO500 Automated worksheet '!$D$104)</f>
        <v/>
      </c>
      <c r="AJ70" s="250" t="str">
        <f>IF($E70="","",'TSO500 Automated worksheet '!$G$104)</f>
        <v/>
      </c>
      <c r="AK70" s="251" t="str">
        <f>IF($E70="","",'TSO500 Automated worksheet '!$D$105)</f>
        <v/>
      </c>
      <c r="AL70" s="250" t="str">
        <f>IF($E70="","",'TSO500 Automated worksheet '!$G$105)</f>
        <v/>
      </c>
      <c r="AM70" s="251" t="str">
        <f>IF($E70="","",'TSO500 Automated worksheet '!$D$106)</f>
        <v/>
      </c>
      <c r="AN70" s="250" t="str">
        <f>IF($E70="","",'TSO500 Automated worksheet '!$G$106)</f>
        <v/>
      </c>
      <c r="AO70" s="51" t="str">
        <f>IF(F70=DNA_Analyte,VLOOKUP(E70,'Samples Dilution + Norm'!$C$8:$M$103,8,FALSE),IF(F70=RNA_Analyte,"",""))</f>
        <v/>
      </c>
      <c r="AP70" s="51" t="str">
        <f>IF($E70="","",IF(F70=DNA_Analyte,VLOOKUP(E70,'Samples Dilution + Norm'!$C$8:$M$103,11,FALSE),IF(F70=RNA_Analyte,VLOOKUP('TSO500 Script'!C69,'Samples Dilution + Norm'!$S$8:$Z$103,8,FALSE))))</f>
        <v/>
      </c>
      <c r="AQ70" s="51" t="str">
        <f>IF($E70="","",IF(F70=DNA_Analyte,VLOOKUP(E70,'Samples Dilution + Norm'!$C$8:$O$103,13,FALSE),IF(F70=RNA_Analyte,VLOOKUP('TSO500 Script'!C69,'Samples Dilution + Norm'!$S$8:$AA$103,10,FALSE))))</f>
        <v/>
      </c>
      <c r="AR70" s="51" t="str">
        <f t="shared" si="1"/>
        <v/>
      </c>
      <c r="AS70" s="51" t="str">
        <f>IF($E70="","",'TSO500 Automated worksheet '!$C$60)</f>
        <v/>
      </c>
      <c r="AT70" s="51" t="str">
        <f>IF($E70="","",'TSO500 Automated worksheet '!$C$61)</f>
        <v/>
      </c>
      <c r="AU70" s="51" t="str">
        <f>IF($E70="","",'TSO500 Automated worksheet '!$C$62)</f>
        <v/>
      </c>
    </row>
    <row r="71" spans="1:47" x14ac:dyDescent="0.25">
      <c r="A71" t="str">
        <f>IF($E71="","",IF(F71=DNA_Analyte,'TSO500 Booking'!$C$3,IF(F71=RNA_Analyte,'TSO500 Booking'!$C$4,"")))</f>
        <v/>
      </c>
      <c r="B71" s="52" t="str">
        <f>IF($E71="","",'TSO500 Booking'!$C$5)</f>
        <v/>
      </c>
      <c r="C71" t="str">
        <f>IF($E71="","",'TSO500 Booking'!$F$5)</f>
        <v/>
      </c>
      <c r="D71" t="str">
        <f>IF($E71="","",'TSO500 Booking'!E77)</f>
        <v/>
      </c>
      <c r="E71" t="str">
        <f>IF('TSO500 Booking'!J77="","",'TSO500 Booking'!J77)</f>
        <v/>
      </c>
      <c r="F71" t="str">
        <f>IF($E71="","",'TSO500 Booking'!H77)</f>
        <v/>
      </c>
      <c r="G71" s="51" t="str">
        <f>IF($E71="","",VLOOKUP(E71,'TSO500 Script'!$C$2:$D$97,2,FALSE))</f>
        <v/>
      </c>
      <c r="H71" s="51" t="str">
        <f>IF($E71="","",'TSO500 worksheet'!$D$126)</f>
        <v/>
      </c>
      <c r="I71" s="250" t="str">
        <f>IF($E71="","",'TSO500 Automated worksheet '!$G$86)</f>
        <v/>
      </c>
      <c r="J71" s="250" t="str">
        <f>IF($E71="","",'TSO500 Automated worksheet '!$I$86)</f>
        <v/>
      </c>
      <c r="K71" s="251" t="str">
        <f>IF($E71="","",'TSO500 Automated worksheet '!$D$88)</f>
        <v/>
      </c>
      <c r="L71" s="250" t="str">
        <f>IF($E71="","",'TSO500 Automated worksheet '!$G$88)</f>
        <v/>
      </c>
      <c r="M71" s="250" t="str">
        <f>IF($E71="","",'TSO500 Automated worksheet '!$I$88)</f>
        <v/>
      </c>
      <c r="N71" s="251" t="str">
        <f>IF($E71="","",'TSO500 Automated worksheet '!$D$90)</f>
        <v/>
      </c>
      <c r="O71" s="250" t="str">
        <f>IF($E71="","",'TSO500 Automated worksheet '!$G$90)</f>
        <v/>
      </c>
      <c r="P71" s="250" t="str">
        <f>IF($E71="","",'TSO500 Automated worksheet '!$I$90)</f>
        <v/>
      </c>
      <c r="Q71" s="251" t="str">
        <f>IF($E71="","",'TSO500 Automated worksheet '!$D$92)</f>
        <v/>
      </c>
      <c r="R71" s="250" t="str">
        <f>IF($E71="","",'TSO500 Automated worksheet '!$G$92)</f>
        <v/>
      </c>
      <c r="S71" s="250" t="str">
        <f>IF($E71="","",'TSO500 Automated worksheet '!$I$92)</f>
        <v/>
      </c>
      <c r="T71" s="251" t="str">
        <f>IF($E71="","",'TSO500 Automated worksheet '!$D$94)</f>
        <v/>
      </c>
      <c r="U71" s="250" t="str">
        <f>IF($E71="","",'TSO500 Automated worksheet '!$G$94)</f>
        <v/>
      </c>
      <c r="V71" s="250" t="str">
        <f>IF($E71="","",'TSO500 Automated worksheet '!$I$94)</f>
        <v/>
      </c>
      <c r="W71" s="251" t="str">
        <f>IF($E71="","",'TSO500 Automated worksheet '!$D$96)</f>
        <v/>
      </c>
      <c r="X71" s="250" t="str">
        <f>IF($E71="","",'TSO500 Automated worksheet '!$G$96)</f>
        <v/>
      </c>
      <c r="Y71" s="250" t="str">
        <f>IF($E71="","",'TSO500 Automated worksheet '!$I$96)</f>
        <v/>
      </c>
      <c r="Z71" s="251" t="str">
        <f>IF($E71="","",'TSO500 Automated worksheet '!$D$98)</f>
        <v/>
      </c>
      <c r="AA71" s="250" t="str">
        <f>IF($E71="","",'TSO500 Automated worksheet '!$G$98)</f>
        <v/>
      </c>
      <c r="AB71" s="250" t="str">
        <f>IF($E71="","",'TSO500 Automated worksheet '!$I$98)</f>
        <v/>
      </c>
      <c r="AC71" s="251" t="str">
        <f>IF($E71="","",'TSO500 Automated worksheet '!$D$100)</f>
        <v/>
      </c>
      <c r="AD71" s="250" t="str">
        <f>IF($E71="","",'TSO500 Automated worksheet '!$G$100)</f>
        <v/>
      </c>
      <c r="AE71" s="250" t="str">
        <f>IF($E71="","",'TSO500 Automated worksheet '!$I$100)</f>
        <v/>
      </c>
      <c r="AF71" s="251" t="str">
        <f>IF($E71="","",'TSO500 Automated worksheet '!$D$102)</f>
        <v/>
      </c>
      <c r="AG71" s="250" t="str">
        <f>IF($E71="","",'TSO500 Automated worksheet '!$G$102)</f>
        <v/>
      </c>
      <c r="AH71" s="250" t="str">
        <f>IF($E71="","",'TSO500 Automated worksheet '!$I$102)</f>
        <v/>
      </c>
      <c r="AI71" s="251" t="str">
        <f>IF($E71="","",'TSO500 Automated worksheet '!$D$104)</f>
        <v/>
      </c>
      <c r="AJ71" s="250" t="str">
        <f>IF($E71="","",'TSO500 Automated worksheet '!$G$104)</f>
        <v/>
      </c>
      <c r="AK71" s="251" t="str">
        <f>IF($E71="","",'TSO500 Automated worksheet '!$D$105)</f>
        <v/>
      </c>
      <c r="AL71" s="250" t="str">
        <f>IF($E71="","",'TSO500 Automated worksheet '!$G$105)</f>
        <v/>
      </c>
      <c r="AM71" s="251" t="str">
        <f>IF($E71="","",'TSO500 Automated worksheet '!$D$106)</f>
        <v/>
      </c>
      <c r="AN71" s="250" t="str">
        <f>IF($E71="","",'TSO500 Automated worksheet '!$G$106)</f>
        <v/>
      </c>
      <c r="AO71" s="51" t="str">
        <f>IF(F71=DNA_Analyte,VLOOKUP(E71,'Samples Dilution + Norm'!$C$8:$M$103,8,FALSE),IF(F71=RNA_Analyte,"",""))</f>
        <v/>
      </c>
      <c r="AP71" s="51" t="str">
        <f>IF($E71="","",IF(F71=DNA_Analyte,VLOOKUP(E71,'Samples Dilution + Norm'!$C$8:$M$103,11,FALSE),IF(F71=RNA_Analyte,VLOOKUP('TSO500 Script'!C70,'Samples Dilution + Norm'!$S$8:$Z$103,8,FALSE))))</f>
        <v/>
      </c>
      <c r="AQ71" s="51" t="str">
        <f>IF($E71="","",IF(F71=DNA_Analyte,VLOOKUP(E71,'Samples Dilution + Norm'!$C$8:$O$103,13,FALSE),IF(F71=RNA_Analyte,VLOOKUP('TSO500 Script'!C70,'Samples Dilution + Norm'!$S$8:$AA$103,10,FALSE))))</f>
        <v/>
      </c>
      <c r="AR71" s="51" t="str">
        <f t="shared" si="1"/>
        <v/>
      </c>
      <c r="AS71" s="51" t="str">
        <f>IF($E71="","",'TSO500 Automated worksheet '!$C$60)</f>
        <v/>
      </c>
      <c r="AT71" s="51" t="str">
        <f>IF($E71="","",'TSO500 Automated worksheet '!$C$61)</f>
        <v/>
      </c>
      <c r="AU71" s="51" t="str">
        <f>IF($E71="","",'TSO500 Automated worksheet '!$C$62)</f>
        <v/>
      </c>
    </row>
    <row r="72" spans="1:47" x14ac:dyDescent="0.25">
      <c r="A72" t="str">
        <f>IF($E72="","",IF(F72=DNA_Analyte,'TSO500 Booking'!$C$3,IF(F72=RNA_Analyte,'TSO500 Booking'!$C$4,"")))</f>
        <v/>
      </c>
      <c r="B72" s="52" t="str">
        <f>IF($E72="","",'TSO500 Booking'!$C$5)</f>
        <v/>
      </c>
      <c r="C72" t="str">
        <f>IF($E72="","",'TSO500 Booking'!$F$5)</f>
        <v/>
      </c>
      <c r="D72" t="str">
        <f>IF($E72="","",'TSO500 Booking'!E78)</f>
        <v/>
      </c>
      <c r="E72" t="str">
        <f>IF('TSO500 Booking'!J78="","",'TSO500 Booking'!J78)</f>
        <v/>
      </c>
      <c r="F72" t="str">
        <f>IF($E72="","",'TSO500 Booking'!H78)</f>
        <v/>
      </c>
      <c r="G72" s="51" t="str">
        <f>IF($E72="","",VLOOKUP(E72,'TSO500 Script'!$C$2:$D$97,2,FALSE))</f>
        <v/>
      </c>
      <c r="H72" s="51" t="str">
        <f>IF($E72="","",'TSO500 worksheet'!$D$126)</f>
        <v/>
      </c>
      <c r="I72" s="250" t="str">
        <f>IF($E72="","",'TSO500 Automated worksheet '!$G$86)</f>
        <v/>
      </c>
      <c r="J72" s="250" t="str">
        <f>IF($E72="","",'TSO500 Automated worksheet '!$I$86)</f>
        <v/>
      </c>
      <c r="K72" s="251" t="str">
        <f>IF($E72="","",'TSO500 Automated worksheet '!$D$88)</f>
        <v/>
      </c>
      <c r="L72" s="250" t="str">
        <f>IF($E72="","",'TSO500 Automated worksheet '!$G$88)</f>
        <v/>
      </c>
      <c r="M72" s="250" t="str">
        <f>IF($E72="","",'TSO500 Automated worksheet '!$I$88)</f>
        <v/>
      </c>
      <c r="N72" s="251" t="str">
        <f>IF($E72="","",'TSO500 Automated worksheet '!$D$90)</f>
        <v/>
      </c>
      <c r="O72" s="250" t="str">
        <f>IF($E72="","",'TSO500 Automated worksheet '!$G$90)</f>
        <v/>
      </c>
      <c r="P72" s="250" t="str">
        <f>IF($E72="","",'TSO500 Automated worksheet '!$I$90)</f>
        <v/>
      </c>
      <c r="Q72" s="251" t="str">
        <f>IF($E72="","",'TSO500 Automated worksheet '!$D$92)</f>
        <v/>
      </c>
      <c r="R72" s="250" t="str">
        <f>IF($E72="","",'TSO500 Automated worksheet '!$G$92)</f>
        <v/>
      </c>
      <c r="S72" s="250" t="str">
        <f>IF($E72="","",'TSO500 Automated worksheet '!$I$92)</f>
        <v/>
      </c>
      <c r="T72" s="251" t="str">
        <f>IF($E72="","",'TSO500 Automated worksheet '!$D$94)</f>
        <v/>
      </c>
      <c r="U72" s="250" t="str">
        <f>IF($E72="","",'TSO500 Automated worksheet '!$G$94)</f>
        <v/>
      </c>
      <c r="V72" s="250" t="str">
        <f>IF($E72="","",'TSO500 Automated worksheet '!$I$94)</f>
        <v/>
      </c>
      <c r="W72" s="251" t="str">
        <f>IF($E72="","",'TSO500 Automated worksheet '!$D$96)</f>
        <v/>
      </c>
      <c r="X72" s="250" t="str">
        <f>IF($E72="","",'TSO500 Automated worksheet '!$G$96)</f>
        <v/>
      </c>
      <c r="Y72" s="250" t="str">
        <f>IF($E72="","",'TSO500 Automated worksheet '!$I$96)</f>
        <v/>
      </c>
      <c r="Z72" s="251" t="str">
        <f>IF($E72="","",'TSO500 Automated worksheet '!$D$98)</f>
        <v/>
      </c>
      <c r="AA72" s="250" t="str">
        <f>IF($E72="","",'TSO500 Automated worksheet '!$G$98)</f>
        <v/>
      </c>
      <c r="AB72" s="250" t="str">
        <f>IF($E72="","",'TSO500 Automated worksheet '!$I$98)</f>
        <v/>
      </c>
      <c r="AC72" s="251" t="str">
        <f>IF($E72="","",'TSO500 Automated worksheet '!$D$100)</f>
        <v/>
      </c>
      <c r="AD72" s="250" t="str">
        <f>IF($E72="","",'TSO500 Automated worksheet '!$G$100)</f>
        <v/>
      </c>
      <c r="AE72" s="250" t="str">
        <f>IF($E72="","",'TSO500 Automated worksheet '!$I$100)</f>
        <v/>
      </c>
      <c r="AF72" s="251" t="str">
        <f>IF($E72="","",'TSO500 Automated worksheet '!$D$102)</f>
        <v/>
      </c>
      <c r="AG72" s="250" t="str">
        <f>IF($E72="","",'TSO500 Automated worksheet '!$G$102)</f>
        <v/>
      </c>
      <c r="AH72" s="250" t="str">
        <f>IF($E72="","",'TSO500 Automated worksheet '!$I$102)</f>
        <v/>
      </c>
      <c r="AI72" s="251" t="str">
        <f>IF($E72="","",'TSO500 Automated worksheet '!$D$104)</f>
        <v/>
      </c>
      <c r="AJ72" s="250" t="str">
        <f>IF($E72="","",'TSO500 Automated worksheet '!$G$104)</f>
        <v/>
      </c>
      <c r="AK72" s="251" t="str">
        <f>IF($E72="","",'TSO500 Automated worksheet '!$D$105)</f>
        <v/>
      </c>
      <c r="AL72" s="250" t="str">
        <f>IF($E72="","",'TSO500 Automated worksheet '!$G$105)</f>
        <v/>
      </c>
      <c r="AM72" s="251" t="str">
        <f>IF($E72="","",'TSO500 Automated worksheet '!$D$106)</f>
        <v/>
      </c>
      <c r="AN72" s="250" t="str">
        <f>IF($E72="","",'TSO500 Automated worksheet '!$G$106)</f>
        <v/>
      </c>
      <c r="AO72" s="51" t="str">
        <f>IF(F72=DNA_Analyte,VLOOKUP(E72,'Samples Dilution + Norm'!$C$8:$M$103,8,FALSE),IF(F72=RNA_Analyte,"",""))</f>
        <v/>
      </c>
      <c r="AP72" s="51" t="str">
        <f>IF($E72="","",IF(F72=DNA_Analyte,VLOOKUP(E72,'Samples Dilution + Norm'!$C$8:$M$103,11,FALSE),IF(F72=RNA_Analyte,VLOOKUP('TSO500 Script'!C71,'Samples Dilution + Norm'!$S$8:$Z$103,8,FALSE))))</f>
        <v/>
      </c>
      <c r="AQ72" s="51" t="str">
        <f>IF($E72="","",IF(F72=DNA_Analyte,VLOOKUP(E72,'Samples Dilution + Norm'!$C$8:$O$103,13,FALSE),IF(F72=RNA_Analyte,VLOOKUP('TSO500 Script'!C71,'Samples Dilution + Norm'!$S$8:$AA$103,10,FALSE))))</f>
        <v/>
      </c>
      <c r="AR72" s="51" t="str">
        <f t="shared" si="1"/>
        <v/>
      </c>
      <c r="AS72" s="51" t="str">
        <f>IF($E72="","",'TSO500 Automated worksheet '!$C$60)</f>
        <v/>
      </c>
      <c r="AT72" s="51" t="str">
        <f>IF($E72="","",'TSO500 Automated worksheet '!$C$61)</f>
        <v/>
      </c>
      <c r="AU72" s="51" t="str">
        <f>IF($E72="","",'TSO500 Automated worksheet '!$C$62)</f>
        <v/>
      </c>
    </row>
    <row r="73" spans="1:47" x14ac:dyDescent="0.25">
      <c r="A73" t="str">
        <f>IF($E73="","",IF(F73=DNA_Analyte,'TSO500 Booking'!$C$3,IF(F73=RNA_Analyte,'TSO500 Booking'!$C$4,"")))</f>
        <v/>
      </c>
      <c r="B73" s="52" t="str">
        <f>IF($E73="","",'TSO500 Booking'!$C$5)</f>
        <v/>
      </c>
      <c r="C73" t="str">
        <f>IF($E73="","",'TSO500 Booking'!$F$5)</f>
        <v/>
      </c>
      <c r="D73" t="str">
        <f>IF($E73="","",'TSO500 Booking'!E79)</f>
        <v/>
      </c>
      <c r="E73" t="str">
        <f>IF('TSO500 Booking'!J79="","",'TSO500 Booking'!J79)</f>
        <v/>
      </c>
      <c r="F73" t="str">
        <f>IF($E73="","",'TSO500 Booking'!H79)</f>
        <v/>
      </c>
      <c r="G73" s="51" t="str">
        <f>IF($E73="","",VLOOKUP(E73,'TSO500 Script'!$C$2:$D$97,2,FALSE))</f>
        <v/>
      </c>
      <c r="H73" s="51" t="str">
        <f>IF($E73="","",'TSO500 worksheet'!$D$126)</f>
        <v/>
      </c>
      <c r="I73" s="250" t="str">
        <f>IF($E73="","",'TSO500 Automated worksheet '!$G$86)</f>
        <v/>
      </c>
      <c r="J73" s="250" t="str">
        <f>IF($E73="","",'TSO500 Automated worksheet '!$I$86)</f>
        <v/>
      </c>
      <c r="K73" s="251" t="str">
        <f>IF($E73="","",'TSO500 Automated worksheet '!$D$88)</f>
        <v/>
      </c>
      <c r="L73" s="250" t="str">
        <f>IF($E73="","",'TSO500 Automated worksheet '!$G$88)</f>
        <v/>
      </c>
      <c r="M73" s="250" t="str">
        <f>IF($E73="","",'TSO500 Automated worksheet '!$I$88)</f>
        <v/>
      </c>
      <c r="N73" s="251" t="str">
        <f>IF($E73="","",'TSO500 Automated worksheet '!$D$90)</f>
        <v/>
      </c>
      <c r="O73" s="250" t="str">
        <f>IF($E73="","",'TSO500 Automated worksheet '!$G$90)</f>
        <v/>
      </c>
      <c r="P73" s="250" t="str">
        <f>IF($E73="","",'TSO500 Automated worksheet '!$I$90)</f>
        <v/>
      </c>
      <c r="Q73" s="251" t="str">
        <f>IF($E73="","",'TSO500 Automated worksheet '!$D$92)</f>
        <v/>
      </c>
      <c r="R73" s="250" t="str">
        <f>IF($E73="","",'TSO500 Automated worksheet '!$G$92)</f>
        <v/>
      </c>
      <c r="S73" s="250" t="str">
        <f>IF($E73="","",'TSO500 Automated worksheet '!$I$92)</f>
        <v/>
      </c>
      <c r="T73" s="251" t="str">
        <f>IF($E73="","",'TSO500 Automated worksheet '!$D$94)</f>
        <v/>
      </c>
      <c r="U73" s="250" t="str">
        <f>IF($E73="","",'TSO500 Automated worksheet '!$G$94)</f>
        <v/>
      </c>
      <c r="V73" s="250" t="str">
        <f>IF($E73="","",'TSO500 Automated worksheet '!$I$94)</f>
        <v/>
      </c>
      <c r="W73" s="251" t="str">
        <f>IF($E73="","",'TSO500 Automated worksheet '!$D$96)</f>
        <v/>
      </c>
      <c r="X73" s="250" t="str">
        <f>IF($E73="","",'TSO500 Automated worksheet '!$G$96)</f>
        <v/>
      </c>
      <c r="Y73" s="250" t="str">
        <f>IF($E73="","",'TSO500 Automated worksheet '!$I$96)</f>
        <v/>
      </c>
      <c r="Z73" s="251" t="str">
        <f>IF($E73="","",'TSO500 Automated worksheet '!$D$98)</f>
        <v/>
      </c>
      <c r="AA73" s="250" t="str">
        <f>IF($E73="","",'TSO500 Automated worksheet '!$G$98)</f>
        <v/>
      </c>
      <c r="AB73" s="250" t="str">
        <f>IF($E73="","",'TSO500 Automated worksheet '!$I$98)</f>
        <v/>
      </c>
      <c r="AC73" s="251" t="str">
        <f>IF($E73="","",'TSO500 Automated worksheet '!$D$100)</f>
        <v/>
      </c>
      <c r="AD73" s="250" t="str">
        <f>IF($E73="","",'TSO500 Automated worksheet '!$G$100)</f>
        <v/>
      </c>
      <c r="AE73" s="250" t="str">
        <f>IF($E73="","",'TSO500 Automated worksheet '!$I$100)</f>
        <v/>
      </c>
      <c r="AF73" s="251" t="str">
        <f>IF($E73="","",'TSO500 Automated worksheet '!$D$102)</f>
        <v/>
      </c>
      <c r="AG73" s="250" t="str">
        <f>IF($E73="","",'TSO500 Automated worksheet '!$G$102)</f>
        <v/>
      </c>
      <c r="AH73" s="250" t="str">
        <f>IF($E73="","",'TSO500 Automated worksheet '!$I$102)</f>
        <v/>
      </c>
      <c r="AI73" s="251" t="str">
        <f>IF($E73="","",'TSO500 Automated worksheet '!$D$104)</f>
        <v/>
      </c>
      <c r="AJ73" s="250" t="str">
        <f>IF($E73="","",'TSO500 Automated worksheet '!$G$104)</f>
        <v/>
      </c>
      <c r="AK73" s="251" t="str">
        <f>IF($E73="","",'TSO500 Automated worksheet '!$D$105)</f>
        <v/>
      </c>
      <c r="AL73" s="250" t="str">
        <f>IF($E73="","",'TSO500 Automated worksheet '!$G$105)</f>
        <v/>
      </c>
      <c r="AM73" s="251" t="str">
        <f>IF($E73="","",'TSO500 Automated worksheet '!$D$106)</f>
        <v/>
      </c>
      <c r="AN73" s="250" t="str">
        <f>IF($E73="","",'TSO500 Automated worksheet '!$G$106)</f>
        <v/>
      </c>
      <c r="AO73" s="51" t="str">
        <f>IF(F73=DNA_Analyte,VLOOKUP(E73,'Samples Dilution + Norm'!$C$8:$M$103,8,FALSE),IF(F73=RNA_Analyte,"",""))</f>
        <v/>
      </c>
      <c r="AP73" s="51" t="str">
        <f>IF($E73="","",IF(F73=DNA_Analyte,VLOOKUP(E73,'Samples Dilution + Norm'!$C$8:$M$103,11,FALSE),IF(F73=RNA_Analyte,VLOOKUP('TSO500 Script'!C72,'Samples Dilution + Norm'!$S$8:$Z$103,8,FALSE))))</f>
        <v/>
      </c>
      <c r="AQ73" s="51" t="str">
        <f>IF($E73="","",IF(F73=DNA_Analyte,VLOOKUP(E73,'Samples Dilution + Norm'!$C$8:$O$103,13,FALSE),IF(F73=RNA_Analyte,VLOOKUP('TSO500 Script'!C72,'Samples Dilution + Norm'!$S$8:$AA$103,10,FALSE))))</f>
        <v/>
      </c>
      <c r="AR73" s="51" t="str">
        <f t="shared" si="1"/>
        <v/>
      </c>
      <c r="AS73" s="51" t="str">
        <f>IF($E73="","",'TSO500 Automated worksheet '!$C$60)</f>
        <v/>
      </c>
      <c r="AT73" s="51" t="str">
        <f>IF($E73="","",'TSO500 Automated worksheet '!$C$61)</f>
        <v/>
      </c>
      <c r="AU73" s="51" t="str">
        <f>IF($E73="","",'TSO500 Automated worksheet '!$C$62)</f>
        <v/>
      </c>
    </row>
    <row r="74" spans="1:47" x14ac:dyDescent="0.25">
      <c r="A74" t="str">
        <f>IF($E74="","",IF(F74=DNA_Analyte,'TSO500 Booking'!$C$3,IF(F74=RNA_Analyte,'TSO500 Booking'!$C$4,"")))</f>
        <v/>
      </c>
      <c r="B74" s="52" t="str">
        <f>IF($E74="","",'TSO500 Booking'!$C$5)</f>
        <v/>
      </c>
      <c r="C74" t="str">
        <f>IF($E74="","",'TSO500 Booking'!$F$5)</f>
        <v/>
      </c>
      <c r="D74" t="str">
        <f>IF($E74="","",'TSO500 Booking'!E80)</f>
        <v/>
      </c>
      <c r="E74" t="str">
        <f>IF('TSO500 Booking'!J80="","",'TSO500 Booking'!J80)</f>
        <v/>
      </c>
      <c r="F74" t="str">
        <f>IF($E74="","",'TSO500 Booking'!H80)</f>
        <v/>
      </c>
      <c r="G74" s="51" t="str">
        <f>IF($E74="","",VLOOKUP(E74,'TSO500 Script'!$C$2:$D$97,2,FALSE))</f>
        <v/>
      </c>
      <c r="H74" s="51" t="str">
        <f>IF($E74="","",'TSO500 worksheet'!$D$126)</f>
        <v/>
      </c>
      <c r="I74" s="250" t="str">
        <f>IF($E74="","",'TSO500 Automated worksheet '!$G$86)</f>
        <v/>
      </c>
      <c r="J74" s="250" t="str">
        <f>IF($E74="","",'TSO500 Automated worksheet '!$I$86)</f>
        <v/>
      </c>
      <c r="K74" s="251" t="str">
        <f>IF($E74="","",'TSO500 Automated worksheet '!$D$88)</f>
        <v/>
      </c>
      <c r="L74" s="250" t="str">
        <f>IF($E74="","",'TSO500 Automated worksheet '!$G$88)</f>
        <v/>
      </c>
      <c r="M74" s="250" t="str">
        <f>IF($E74="","",'TSO500 Automated worksheet '!$I$88)</f>
        <v/>
      </c>
      <c r="N74" s="251" t="str">
        <f>IF($E74="","",'TSO500 Automated worksheet '!$D$90)</f>
        <v/>
      </c>
      <c r="O74" s="250" t="str">
        <f>IF($E74="","",'TSO500 Automated worksheet '!$G$90)</f>
        <v/>
      </c>
      <c r="P74" s="250" t="str">
        <f>IF($E74="","",'TSO500 Automated worksheet '!$I$90)</f>
        <v/>
      </c>
      <c r="Q74" s="251" t="str">
        <f>IF($E74="","",'TSO500 Automated worksheet '!$D$92)</f>
        <v/>
      </c>
      <c r="R74" s="250" t="str">
        <f>IF($E74="","",'TSO500 Automated worksheet '!$G$92)</f>
        <v/>
      </c>
      <c r="S74" s="250" t="str">
        <f>IF($E74="","",'TSO500 Automated worksheet '!$I$92)</f>
        <v/>
      </c>
      <c r="T74" s="251" t="str">
        <f>IF($E74="","",'TSO500 Automated worksheet '!$D$94)</f>
        <v/>
      </c>
      <c r="U74" s="250" t="str">
        <f>IF($E74="","",'TSO500 Automated worksheet '!$G$94)</f>
        <v/>
      </c>
      <c r="V74" s="250" t="str">
        <f>IF($E74="","",'TSO500 Automated worksheet '!$I$94)</f>
        <v/>
      </c>
      <c r="W74" s="251" t="str">
        <f>IF($E74="","",'TSO500 Automated worksheet '!$D$96)</f>
        <v/>
      </c>
      <c r="X74" s="250" t="str">
        <f>IF($E74="","",'TSO500 Automated worksheet '!$G$96)</f>
        <v/>
      </c>
      <c r="Y74" s="250" t="str">
        <f>IF($E74="","",'TSO500 Automated worksheet '!$I$96)</f>
        <v/>
      </c>
      <c r="Z74" s="251" t="str">
        <f>IF($E74="","",'TSO500 Automated worksheet '!$D$98)</f>
        <v/>
      </c>
      <c r="AA74" s="250" t="str">
        <f>IF($E74="","",'TSO500 Automated worksheet '!$G$98)</f>
        <v/>
      </c>
      <c r="AB74" s="250" t="str">
        <f>IF($E74="","",'TSO500 Automated worksheet '!$I$98)</f>
        <v/>
      </c>
      <c r="AC74" s="251" t="str">
        <f>IF($E74="","",'TSO500 Automated worksheet '!$D$100)</f>
        <v/>
      </c>
      <c r="AD74" s="250" t="str">
        <f>IF($E74="","",'TSO500 Automated worksheet '!$G$100)</f>
        <v/>
      </c>
      <c r="AE74" s="250" t="str">
        <f>IF($E74="","",'TSO500 Automated worksheet '!$I$100)</f>
        <v/>
      </c>
      <c r="AF74" s="251" t="str">
        <f>IF($E74="","",'TSO500 Automated worksheet '!$D$102)</f>
        <v/>
      </c>
      <c r="AG74" s="250" t="str">
        <f>IF($E74="","",'TSO500 Automated worksheet '!$G$102)</f>
        <v/>
      </c>
      <c r="AH74" s="250" t="str">
        <f>IF($E74="","",'TSO500 Automated worksheet '!$I$102)</f>
        <v/>
      </c>
      <c r="AI74" s="251" t="str">
        <f>IF($E74="","",'TSO500 Automated worksheet '!$D$104)</f>
        <v/>
      </c>
      <c r="AJ74" s="250" t="str">
        <f>IF($E74="","",'TSO500 Automated worksheet '!$G$104)</f>
        <v/>
      </c>
      <c r="AK74" s="251" t="str">
        <f>IF($E74="","",'TSO500 Automated worksheet '!$D$105)</f>
        <v/>
      </c>
      <c r="AL74" s="250" t="str">
        <f>IF($E74="","",'TSO500 Automated worksheet '!$G$105)</f>
        <v/>
      </c>
      <c r="AM74" s="251" t="str">
        <f>IF($E74="","",'TSO500 Automated worksheet '!$D$106)</f>
        <v/>
      </c>
      <c r="AN74" s="250" t="str">
        <f>IF($E74="","",'TSO500 Automated worksheet '!$G$106)</f>
        <v/>
      </c>
      <c r="AO74" s="51" t="str">
        <f>IF(F74=DNA_Analyte,VLOOKUP(E74,'Samples Dilution + Norm'!$C$8:$M$103,8,FALSE),IF(F74=RNA_Analyte,"",""))</f>
        <v/>
      </c>
      <c r="AP74" s="51" t="str">
        <f>IF($E74="","",IF(F74=DNA_Analyte,VLOOKUP(E74,'Samples Dilution + Norm'!$C$8:$M$103,11,FALSE),IF(F74=RNA_Analyte,VLOOKUP('TSO500 Script'!C73,'Samples Dilution + Norm'!$S$8:$Z$103,8,FALSE))))</f>
        <v/>
      </c>
      <c r="AQ74" s="51" t="str">
        <f>IF($E74="","",IF(F74=DNA_Analyte,VLOOKUP(E74,'Samples Dilution + Norm'!$C$8:$O$103,13,FALSE),IF(F74=RNA_Analyte,VLOOKUP('TSO500 Script'!C73,'Samples Dilution + Norm'!$S$8:$AA$103,10,FALSE))))</f>
        <v/>
      </c>
      <c r="AR74" s="51" t="str">
        <f t="shared" si="1"/>
        <v/>
      </c>
      <c r="AS74" s="51" t="str">
        <f>IF($E74="","",'TSO500 Automated worksheet '!$C$60)</f>
        <v/>
      </c>
      <c r="AT74" s="51" t="str">
        <f>IF($E74="","",'TSO500 Automated worksheet '!$C$61)</f>
        <v/>
      </c>
      <c r="AU74" s="51" t="str">
        <f>IF($E74="","",'TSO500 Automated worksheet '!$C$62)</f>
        <v/>
      </c>
    </row>
    <row r="75" spans="1:47" x14ac:dyDescent="0.25">
      <c r="A75" t="str">
        <f>IF($E75="","",IF(F75=DNA_Analyte,'TSO500 Booking'!$C$3,IF(F75=RNA_Analyte,'TSO500 Booking'!$C$4,"")))</f>
        <v/>
      </c>
      <c r="B75" s="52" t="str">
        <f>IF($E75="","",'TSO500 Booking'!$C$5)</f>
        <v/>
      </c>
      <c r="C75" t="str">
        <f>IF($E75="","",'TSO500 Booking'!$F$5)</f>
        <v/>
      </c>
      <c r="D75" t="str">
        <f>IF($E75="","",'TSO500 Booking'!E81)</f>
        <v/>
      </c>
      <c r="E75" t="str">
        <f>IF('TSO500 Booking'!J81="","",'TSO500 Booking'!J81)</f>
        <v/>
      </c>
      <c r="F75" t="str">
        <f>IF($E75="","",'TSO500 Booking'!H81)</f>
        <v/>
      </c>
      <c r="G75" s="51" t="str">
        <f>IF($E75="","",VLOOKUP(E75,'TSO500 Script'!$C$2:$D$97,2,FALSE))</f>
        <v/>
      </c>
      <c r="H75" s="51" t="str">
        <f>IF($E75="","",'TSO500 worksheet'!$D$126)</f>
        <v/>
      </c>
      <c r="I75" s="250" t="str">
        <f>IF($E75="","",'TSO500 Automated worksheet '!$G$86)</f>
        <v/>
      </c>
      <c r="J75" s="250" t="str">
        <f>IF($E75="","",'TSO500 Automated worksheet '!$I$86)</f>
        <v/>
      </c>
      <c r="K75" s="251" t="str">
        <f>IF($E75="","",'TSO500 Automated worksheet '!$D$88)</f>
        <v/>
      </c>
      <c r="L75" s="250" t="str">
        <f>IF($E75="","",'TSO500 Automated worksheet '!$G$88)</f>
        <v/>
      </c>
      <c r="M75" s="250" t="str">
        <f>IF($E75="","",'TSO500 Automated worksheet '!$I$88)</f>
        <v/>
      </c>
      <c r="N75" s="251" t="str">
        <f>IF($E75="","",'TSO500 Automated worksheet '!$D$90)</f>
        <v/>
      </c>
      <c r="O75" s="250" t="str">
        <f>IF($E75="","",'TSO500 Automated worksheet '!$G$90)</f>
        <v/>
      </c>
      <c r="P75" s="250" t="str">
        <f>IF($E75="","",'TSO500 Automated worksheet '!$I$90)</f>
        <v/>
      </c>
      <c r="Q75" s="251" t="str">
        <f>IF($E75="","",'TSO500 Automated worksheet '!$D$92)</f>
        <v/>
      </c>
      <c r="R75" s="250" t="str">
        <f>IF($E75="","",'TSO500 Automated worksheet '!$G$92)</f>
        <v/>
      </c>
      <c r="S75" s="250" t="str">
        <f>IF($E75="","",'TSO500 Automated worksheet '!$I$92)</f>
        <v/>
      </c>
      <c r="T75" s="251" t="str">
        <f>IF($E75="","",'TSO500 Automated worksheet '!$D$94)</f>
        <v/>
      </c>
      <c r="U75" s="250" t="str">
        <f>IF($E75="","",'TSO500 Automated worksheet '!$G$94)</f>
        <v/>
      </c>
      <c r="V75" s="250" t="str">
        <f>IF($E75="","",'TSO500 Automated worksheet '!$I$94)</f>
        <v/>
      </c>
      <c r="W75" s="251" t="str">
        <f>IF($E75="","",'TSO500 Automated worksheet '!$D$96)</f>
        <v/>
      </c>
      <c r="X75" s="250" t="str">
        <f>IF($E75="","",'TSO500 Automated worksheet '!$G$96)</f>
        <v/>
      </c>
      <c r="Y75" s="250" t="str">
        <f>IF($E75="","",'TSO500 Automated worksheet '!$I$96)</f>
        <v/>
      </c>
      <c r="Z75" s="251" t="str">
        <f>IF($E75="","",'TSO500 Automated worksheet '!$D$98)</f>
        <v/>
      </c>
      <c r="AA75" s="250" t="str">
        <f>IF($E75="","",'TSO500 Automated worksheet '!$G$98)</f>
        <v/>
      </c>
      <c r="AB75" s="250" t="str">
        <f>IF($E75="","",'TSO500 Automated worksheet '!$I$98)</f>
        <v/>
      </c>
      <c r="AC75" s="251" t="str">
        <f>IF($E75="","",'TSO500 Automated worksheet '!$D$100)</f>
        <v/>
      </c>
      <c r="AD75" s="250" t="str">
        <f>IF($E75="","",'TSO500 Automated worksheet '!$G$100)</f>
        <v/>
      </c>
      <c r="AE75" s="250" t="str">
        <f>IF($E75="","",'TSO500 Automated worksheet '!$I$100)</f>
        <v/>
      </c>
      <c r="AF75" s="251" t="str">
        <f>IF($E75="","",'TSO500 Automated worksheet '!$D$102)</f>
        <v/>
      </c>
      <c r="AG75" s="250" t="str">
        <f>IF($E75="","",'TSO500 Automated worksheet '!$G$102)</f>
        <v/>
      </c>
      <c r="AH75" s="250" t="str">
        <f>IF($E75="","",'TSO500 Automated worksheet '!$I$102)</f>
        <v/>
      </c>
      <c r="AI75" s="251" t="str">
        <f>IF($E75="","",'TSO500 Automated worksheet '!$D$104)</f>
        <v/>
      </c>
      <c r="AJ75" s="250" t="str">
        <f>IF($E75="","",'TSO500 Automated worksheet '!$G$104)</f>
        <v/>
      </c>
      <c r="AK75" s="251" t="str">
        <f>IF($E75="","",'TSO500 Automated worksheet '!$D$105)</f>
        <v/>
      </c>
      <c r="AL75" s="250" t="str">
        <f>IF($E75="","",'TSO500 Automated worksheet '!$G$105)</f>
        <v/>
      </c>
      <c r="AM75" s="251" t="str">
        <f>IF($E75="","",'TSO500 Automated worksheet '!$D$106)</f>
        <v/>
      </c>
      <c r="AN75" s="250" t="str">
        <f>IF($E75="","",'TSO500 Automated worksheet '!$G$106)</f>
        <v/>
      </c>
      <c r="AO75" s="51" t="str">
        <f>IF(F75=DNA_Analyte,VLOOKUP(E75,'Samples Dilution + Norm'!$C$8:$M$103,8,FALSE),IF(F75=RNA_Analyte,"",""))</f>
        <v/>
      </c>
      <c r="AP75" s="51" t="str">
        <f>IF($E75="","",IF(F75=DNA_Analyte,VLOOKUP(E75,'Samples Dilution + Norm'!$C$8:$M$103,11,FALSE),IF(F75=RNA_Analyte,VLOOKUP('TSO500 Script'!C74,'Samples Dilution + Norm'!$S$8:$Z$103,8,FALSE))))</f>
        <v/>
      </c>
      <c r="AQ75" s="51" t="str">
        <f>IF($E75="","",IF(F75=DNA_Analyte,VLOOKUP(E75,'Samples Dilution + Norm'!$C$8:$O$103,13,FALSE),IF(F75=RNA_Analyte,VLOOKUP('TSO500 Script'!C74,'Samples Dilution + Norm'!$S$8:$AA$103,10,FALSE))))</f>
        <v/>
      </c>
      <c r="AR75" s="51" t="str">
        <f t="shared" si="1"/>
        <v/>
      </c>
      <c r="AS75" s="51" t="str">
        <f>IF($E75="","",'TSO500 Automated worksheet '!$C$60)</f>
        <v/>
      </c>
      <c r="AT75" s="51" t="str">
        <f>IF($E75="","",'TSO500 Automated worksheet '!$C$61)</f>
        <v/>
      </c>
      <c r="AU75" s="51" t="str">
        <f>IF($E75="","",'TSO500 Automated worksheet '!$C$62)</f>
        <v/>
      </c>
    </row>
    <row r="76" spans="1:47" x14ac:dyDescent="0.25">
      <c r="A76" t="str">
        <f>IF($E76="","",IF(F76=DNA_Analyte,'TSO500 Booking'!$C$3,IF(F76=RNA_Analyte,'TSO500 Booking'!$C$4,"")))</f>
        <v/>
      </c>
      <c r="B76" s="52" t="str">
        <f>IF($E76="","",'TSO500 Booking'!$C$5)</f>
        <v/>
      </c>
      <c r="C76" t="str">
        <f>IF($E76="","",'TSO500 Booking'!$F$5)</f>
        <v/>
      </c>
      <c r="D76" t="str">
        <f>IF($E76="","",'TSO500 Booking'!E82)</f>
        <v/>
      </c>
      <c r="E76" t="str">
        <f>IF('TSO500 Booking'!J82="","",'TSO500 Booking'!J82)</f>
        <v/>
      </c>
      <c r="F76" t="str">
        <f>IF($E76="","",'TSO500 Booking'!H82)</f>
        <v/>
      </c>
      <c r="G76" s="51" t="str">
        <f>IF($E76="","",VLOOKUP(E76,'TSO500 Script'!$C$2:$D$97,2,FALSE))</f>
        <v/>
      </c>
      <c r="H76" s="51" t="str">
        <f>IF($E76="","",'TSO500 worksheet'!$D$126)</f>
        <v/>
      </c>
      <c r="I76" s="250" t="str">
        <f>IF($E76="","",'TSO500 Automated worksheet '!$G$86)</f>
        <v/>
      </c>
      <c r="J76" s="250" t="str">
        <f>IF($E76="","",'TSO500 Automated worksheet '!$I$86)</f>
        <v/>
      </c>
      <c r="K76" s="251" t="str">
        <f>IF($E76="","",'TSO500 Automated worksheet '!$D$88)</f>
        <v/>
      </c>
      <c r="L76" s="250" t="str">
        <f>IF($E76="","",'TSO500 Automated worksheet '!$G$88)</f>
        <v/>
      </c>
      <c r="M76" s="250" t="str">
        <f>IF($E76="","",'TSO500 Automated worksheet '!$I$88)</f>
        <v/>
      </c>
      <c r="N76" s="251" t="str">
        <f>IF($E76="","",'TSO500 Automated worksheet '!$D$90)</f>
        <v/>
      </c>
      <c r="O76" s="250" t="str">
        <f>IF($E76="","",'TSO500 Automated worksheet '!$G$90)</f>
        <v/>
      </c>
      <c r="P76" s="250" t="str">
        <f>IF($E76="","",'TSO500 Automated worksheet '!$I$90)</f>
        <v/>
      </c>
      <c r="Q76" s="251" t="str">
        <f>IF($E76="","",'TSO500 Automated worksheet '!$D$92)</f>
        <v/>
      </c>
      <c r="R76" s="250" t="str">
        <f>IF($E76="","",'TSO500 Automated worksheet '!$G$92)</f>
        <v/>
      </c>
      <c r="S76" s="250" t="str">
        <f>IF($E76="","",'TSO500 Automated worksheet '!$I$92)</f>
        <v/>
      </c>
      <c r="T76" s="251" t="str">
        <f>IF($E76="","",'TSO500 Automated worksheet '!$D$94)</f>
        <v/>
      </c>
      <c r="U76" s="250" t="str">
        <f>IF($E76="","",'TSO500 Automated worksheet '!$G$94)</f>
        <v/>
      </c>
      <c r="V76" s="250" t="str">
        <f>IF($E76="","",'TSO500 Automated worksheet '!$I$94)</f>
        <v/>
      </c>
      <c r="W76" s="251" t="str">
        <f>IF($E76="","",'TSO500 Automated worksheet '!$D$96)</f>
        <v/>
      </c>
      <c r="X76" s="250" t="str">
        <f>IF($E76="","",'TSO500 Automated worksheet '!$G$96)</f>
        <v/>
      </c>
      <c r="Y76" s="250" t="str">
        <f>IF($E76="","",'TSO500 Automated worksheet '!$I$96)</f>
        <v/>
      </c>
      <c r="Z76" s="251" t="str">
        <f>IF($E76="","",'TSO500 Automated worksheet '!$D$98)</f>
        <v/>
      </c>
      <c r="AA76" s="250" t="str">
        <f>IF($E76="","",'TSO500 Automated worksheet '!$G$98)</f>
        <v/>
      </c>
      <c r="AB76" s="250" t="str">
        <f>IF($E76="","",'TSO500 Automated worksheet '!$I$98)</f>
        <v/>
      </c>
      <c r="AC76" s="251" t="str">
        <f>IF($E76="","",'TSO500 Automated worksheet '!$D$100)</f>
        <v/>
      </c>
      <c r="AD76" s="250" t="str">
        <f>IF($E76="","",'TSO500 Automated worksheet '!$G$100)</f>
        <v/>
      </c>
      <c r="AE76" s="250" t="str">
        <f>IF($E76="","",'TSO500 Automated worksheet '!$I$100)</f>
        <v/>
      </c>
      <c r="AF76" s="251" t="str">
        <f>IF($E76="","",'TSO500 Automated worksheet '!$D$102)</f>
        <v/>
      </c>
      <c r="AG76" s="250" t="str">
        <f>IF($E76="","",'TSO500 Automated worksheet '!$G$102)</f>
        <v/>
      </c>
      <c r="AH76" s="250" t="str">
        <f>IF($E76="","",'TSO500 Automated worksheet '!$I$102)</f>
        <v/>
      </c>
      <c r="AI76" s="251" t="str">
        <f>IF($E76="","",'TSO500 Automated worksheet '!$D$104)</f>
        <v/>
      </c>
      <c r="AJ76" s="250" t="str">
        <f>IF($E76="","",'TSO500 Automated worksheet '!$G$104)</f>
        <v/>
      </c>
      <c r="AK76" s="251" t="str">
        <f>IF($E76="","",'TSO500 Automated worksheet '!$D$105)</f>
        <v/>
      </c>
      <c r="AL76" s="250" t="str">
        <f>IF($E76="","",'TSO500 Automated worksheet '!$G$105)</f>
        <v/>
      </c>
      <c r="AM76" s="251" t="str">
        <f>IF($E76="","",'TSO500 Automated worksheet '!$D$106)</f>
        <v/>
      </c>
      <c r="AN76" s="250" t="str">
        <f>IF($E76="","",'TSO500 Automated worksheet '!$G$106)</f>
        <v/>
      </c>
      <c r="AO76" s="51" t="str">
        <f>IF(F76=DNA_Analyte,VLOOKUP(E76,'Samples Dilution + Norm'!$C$8:$M$103,8,FALSE),IF(F76=RNA_Analyte,"",""))</f>
        <v/>
      </c>
      <c r="AP76" s="51" t="str">
        <f>IF($E76="","",IF(F76=DNA_Analyte,VLOOKUP(E76,'Samples Dilution + Norm'!$C$8:$M$103,11,FALSE),IF(F76=RNA_Analyte,VLOOKUP('TSO500 Script'!C75,'Samples Dilution + Norm'!$S$8:$Z$103,8,FALSE))))</f>
        <v/>
      </c>
      <c r="AQ76" s="51" t="str">
        <f>IF($E76="","",IF(F76=DNA_Analyte,VLOOKUP(E76,'Samples Dilution + Norm'!$C$8:$O$103,13,FALSE),IF(F76=RNA_Analyte,VLOOKUP('TSO500 Script'!C75,'Samples Dilution + Norm'!$S$8:$AA$103,10,FALSE))))</f>
        <v/>
      </c>
      <c r="AR76" s="51" t="str">
        <f t="shared" si="1"/>
        <v/>
      </c>
      <c r="AS76" s="51" t="str">
        <f>IF($E76="","",'TSO500 Automated worksheet '!$C$60)</f>
        <v/>
      </c>
      <c r="AT76" s="51" t="str">
        <f>IF($E76="","",'TSO500 Automated worksheet '!$C$61)</f>
        <v/>
      </c>
      <c r="AU76" s="51" t="str">
        <f>IF($E76="","",'TSO500 Automated worksheet '!$C$62)</f>
        <v/>
      </c>
    </row>
    <row r="77" spans="1:47" x14ac:dyDescent="0.25">
      <c r="A77" t="str">
        <f>IF($E77="","",IF(F77=DNA_Analyte,'TSO500 Booking'!$C$3,IF(F77=RNA_Analyte,'TSO500 Booking'!$C$4,"")))</f>
        <v/>
      </c>
      <c r="B77" s="52" t="str">
        <f>IF($E77="","",'TSO500 Booking'!$C$5)</f>
        <v/>
      </c>
      <c r="C77" t="str">
        <f>IF($E77="","",'TSO500 Booking'!$F$5)</f>
        <v/>
      </c>
      <c r="D77" t="str">
        <f>IF($E77="","",'TSO500 Booking'!E83)</f>
        <v/>
      </c>
      <c r="E77" t="str">
        <f>IF('TSO500 Booking'!J83="","",'TSO500 Booking'!J83)</f>
        <v/>
      </c>
      <c r="F77" t="str">
        <f>IF($E77="","",'TSO500 Booking'!H83)</f>
        <v/>
      </c>
      <c r="G77" s="51" t="str">
        <f>IF($E77="","",VLOOKUP(E77,'TSO500 Script'!$C$2:$D$97,2,FALSE))</f>
        <v/>
      </c>
      <c r="H77" s="51" t="str">
        <f>IF($E77="","",'TSO500 worksheet'!$D$126)</f>
        <v/>
      </c>
      <c r="I77" s="250" t="str">
        <f>IF($E77="","",'TSO500 Automated worksheet '!$G$86)</f>
        <v/>
      </c>
      <c r="J77" s="250" t="str">
        <f>IF($E77="","",'TSO500 Automated worksheet '!$I$86)</f>
        <v/>
      </c>
      <c r="K77" s="251" t="str">
        <f>IF($E77="","",'TSO500 Automated worksheet '!$D$88)</f>
        <v/>
      </c>
      <c r="L77" s="250" t="str">
        <f>IF($E77="","",'TSO500 Automated worksheet '!$G$88)</f>
        <v/>
      </c>
      <c r="M77" s="250" t="str">
        <f>IF($E77="","",'TSO500 Automated worksheet '!$I$88)</f>
        <v/>
      </c>
      <c r="N77" s="251" t="str">
        <f>IF($E77="","",'TSO500 Automated worksheet '!$D$90)</f>
        <v/>
      </c>
      <c r="O77" s="250" t="str">
        <f>IF($E77="","",'TSO500 Automated worksheet '!$G$90)</f>
        <v/>
      </c>
      <c r="P77" s="250" t="str">
        <f>IF($E77="","",'TSO500 Automated worksheet '!$I$90)</f>
        <v/>
      </c>
      <c r="Q77" s="251" t="str">
        <f>IF($E77="","",'TSO500 Automated worksheet '!$D$92)</f>
        <v/>
      </c>
      <c r="R77" s="250" t="str">
        <f>IF($E77="","",'TSO500 Automated worksheet '!$G$92)</f>
        <v/>
      </c>
      <c r="S77" s="250" t="str">
        <f>IF($E77="","",'TSO500 Automated worksheet '!$I$92)</f>
        <v/>
      </c>
      <c r="T77" s="251" t="str">
        <f>IF($E77="","",'TSO500 Automated worksheet '!$D$94)</f>
        <v/>
      </c>
      <c r="U77" s="250" t="str">
        <f>IF($E77="","",'TSO500 Automated worksheet '!$G$94)</f>
        <v/>
      </c>
      <c r="V77" s="250" t="str">
        <f>IF($E77="","",'TSO500 Automated worksheet '!$I$94)</f>
        <v/>
      </c>
      <c r="W77" s="251" t="str">
        <f>IF($E77="","",'TSO500 Automated worksheet '!$D$96)</f>
        <v/>
      </c>
      <c r="X77" s="250" t="str">
        <f>IF($E77="","",'TSO500 Automated worksheet '!$G$96)</f>
        <v/>
      </c>
      <c r="Y77" s="250" t="str">
        <f>IF($E77="","",'TSO500 Automated worksheet '!$I$96)</f>
        <v/>
      </c>
      <c r="Z77" s="251" t="str">
        <f>IF($E77="","",'TSO500 Automated worksheet '!$D$98)</f>
        <v/>
      </c>
      <c r="AA77" s="250" t="str">
        <f>IF($E77="","",'TSO500 Automated worksheet '!$G$98)</f>
        <v/>
      </c>
      <c r="AB77" s="250" t="str">
        <f>IF($E77="","",'TSO500 Automated worksheet '!$I$98)</f>
        <v/>
      </c>
      <c r="AC77" s="251" t="str">
        <f>IF($E77="","",'TSO500 Automated worksheet '!$D$100)</f>
        <v/>
      </c>
      <c r="AD77" s="250" t="str">
        <f>IF($E77="","",'TSO500 Automated worksheet '!$G$100)</f>
        <v/>
      </c>
      <c r="AE77" s="250" t="str">
        <f>IF($E77="","",'TSO500 Automated worksheet '!$I$100)</f>
        <v/>
      </c>
      <c r="AF77" s="251" t="str">
        <f>IF($E77="","",'TSO500 Automated worksheet '!$D$102)</f>
        <v/>
      </c>
      <c r="AG77" s="250" t="str">
        <f>IF($E77="","",'TSO500 Automated worksheet '!$G$102)</f>
        <v/>
      </c>
      <c r="AH77" s="250" t="str">
        <f>IF($E77="","",'TSO500 Automated worksheet '!$I$102)</f>
        <v/>
      </c>
      <c r="AI77" s="251" t="str">
        <f>IF($E77="","",'TSO500 Automated worksheet '!$D$104)</f>
        <v/>
      </c>
      <c r="AJ77" s="250" t="str">
        <f>IF($E77="","",'TSO500 Automated worksheet '!$G$104)</f>
        <v/>
      </c>
      <c r="AK77" s="251" t="str">
        <f>IF($E77="","",'TSO500 Automated worksheet '!$D$105)</f>
        <v/>
      </c>
      <c r="AL77" s="250" t="str">
        <f>IF($E77="","",'TSO500 Automated worksheet '!$G$105)</f>
        <v/>
      </c>
      <c r="AM77" s="251" t="str">
        <f>IF($E77="","",'TSO500 Automated worksheet '!$D$106)</f>
        <v/>
      </c>
      <c r="AN77" s="250" t="str">
        <f>IF($E77="","",'TSO500 Automated worksheet '!$G$106)</f>
        <v/>
      </c>
      <c r="AO77" s="51" t="str">
        <f>IF(F77=DNA_Analyte,VLOOKUP(E77,'Samples Dilution + Norm'!$C$8:$M$103,8,FALSE),IF(F77=RNA_Analyte,"",""))</f>
        <v/>
      </c>
      <c r="AP77" s="51" t="str">
        <f>IF($E77="","",IF(F77=DNA_Analyte,VLOOKUP(E77,'Samples Dilution + Norm'!$C$8:$M$103,11,FALSE),IF(F77=RNA_Analyte,VLOOKUP('TSO500 Script'!C76,'Samples Dilution + Norm'!$S$8:$Z$103,8,FALSE))))</f>
        <v/>
      </c>
      <c r="AQ77" s="51" t="str">
        <f>IF($E77="","",IF(F77=DNA_Analyte,VLOOKUP(E77,'Samples Dilution + Norm'!$C$8:$O$103,13,FALSE),IF(F77=RNA_Analyte,VLOOKUP('TSO500 Script'!C76,'Samples Dilution + Norm'!$S$8:$AA$103,10,FALSE))))</f>
        <v/>
      </c>
      <c r="AR77" s="51" t="str">
        <f t="shared" si="1"/>
        <v/>
      </c>
      <c r="AS77" s="51" t="str">
        <f>IF($E77="","",'TSO500 Automated worksheet '!$C$60)</f>
        <v/>
      </c>
      <c r="AT77" s="51" t="str">
        <f>IF($E77="","",'TSO500 Automated worksheet '!$C$61)</f>
        <v/>
      </c>
      <c r="AU77" s="51" t="str">
        <f>IF($E77="","",'TSO500 Automated worksheet '!$C$62)</f>
        <v/>
      </c>
    </row>
    <row r="78" spans="1:47" x14ac:dyDescent="0.25">
      <c r="A78" t="str">
        <f>IF($E78="","",IF(F78=DNA_Analyte,'TSO500 Booking'!$C$3,IF(F78=RNA_Analyte,'TSO500 Booking'!$C$4,"")))</f>
        <v/>
      </c>
      <c r="B78" s="52" t="str">
        <f>IF($E78="","",'TSO500 Booking'!$C$5)</f>
        <v/>
      </c>
      <c r="C78" t="str">
        <f>IF($E78="","",'TSO500 Booking'!$F$5)</f>
        <v/>
      </c>
      <c r="D78" t="str">
        <f>IF($E78="","",'TSO500 Booking'!E84)</f>
        <v/>
      </c>
      <c r="E78" t="str">
        <f>IF('TSO500 Booking'!J84="","",'TSO500 Booking'!J84)</f>
        <v/>
      </c>
      <c r="F78" t="str">
        <f>IF($E78="","",'TSO500 Booking'!H84)</f>
        <v/>
      </c>
      <c r="G78" s="51" t="str">
        <f>IF($E78="","",VLOOKUP(E78,'TSO500 Script'!$C$2:$D$97,2,FALSE))</f>
        <v/>
      </c>
      <c r="H78" s="51" t="str">
        <f>IF($E78="","",'TSO500 worksheet'!$D$126)</f>
        <v/>
      </c>
      <c r="I78" s="250" t="str">
        <f>IF($E78="","",'TSO500 Automated worksheet '!$G$86)</f>
        <v/>
      </c>
      <c r="J78" s="250" t="str">
        <f>IF($E78="","",'TSO500 Automated worksheet '!$I$86)</f>
        <v/>
      </c>
      <c r="K78" s="251" t="str">
        <f>IF($E78="","",'TSO500 Automated worksheet '!$D$88)</f>
        <v/>
      </c>
      <c r="L78" s="250" t="str">
        <f>IF($E78="","",'TSO500 Automated worksheet '!$G$88)</f>
        <v/>
      </c>
      <c r="M78" s="250" t="str">
        <f>IF($E78="","",'TSO500 Automated worksheet '!$I$88)</f>
        <v/>
      </c>
      <c r="N78" s="51" t="str">
        <f>IF($E78="","",'TSO500 worksheet'!$D$128)</f>
        <v/>
      </c>
      <c r="O78" s="250" t="str">
        <f>IF($E78="","",'TSO500 Automated worksheet '!$G$90)</f>
        <v/>
      </c>
      <c r="P78" s="250" t="str">
        <f>IF($E78="","",'TSO500 Automated worksheet '!$I$90)</f>
        <v/>
      </c>
      <c r="Q78" s="251" t="str">
        <f>IF($E78="","",'TSO500 Automated worksheet '!$D$92)</f>
        <v/>
      </c>
      <c r="R78" s="250" t="str">
        <f>IF($E78="","",'TSO500 Automated worksheet '!$G$92)</f>
        <v/>
      </c>
      <c r="S78" s="250" t="str">
        <f>IF($E78="","",'TSO500 Automated worksheet '!$I$92)</f>
        <v/>
      </c>
      <c r="T78" s="251" t="str">
        <f>IF($E78="","",'TSO500 Automated worksheet '!$D$94)</f>
        <v/>
      </c>
      <c r="U78" s="250" t="str">
        <f>IF($E78="","",'TSO500 Automated worksheet '!$G$94)</f>
        <v/>
      </c>
      <c r="V78" s="250" t="str">
        <f>IF($E78="","",'TSO500 Automated worksheet '!$I$94)</f>
        <v/>
      </c>
      <c r="W78" s="251" t="str">
        <f>IF($E78="","",'TSO500 Automated worksheet '!$D$96)</f>
        <v/>
      </c>
      <c r="X78" s="250" t="str">
        <f>IF($E78="","",'TSO500 Automated worksheet '!$G$96)</f>
        <v/>
      </c>
      <c r="Y78" s="250" t="str">
        <f>IF($E78="","",'TSO500 Automated worksheet '!$I$96)</f>
        <v/>
      </c>
      <c r="Z78" s="251" t="str">
        <f>IF($E78="","",'TSO500 Automated worksheet '!$D$98)</f>
        <v/>
      </c>
      <c r="AA78" s="250" t="str">
        <f>IF($E78="","",'TSO500 Automated worksheet '!$G$98)</f>
        <v/>
      </c>
      <c r="AB78" s="250" t="str">
        <f>IF($E78="","",'TSO500 Automated worksheet '!$I$98)</f>
        <v/>
      </c>
      <c r="AC78" s="251" t="str">
        <f>IF($E78="","",'TSO500 Automated worksheet '!$D$100)</f>
        <v/>
      </c>
      <c r="AD78" s="250" t="str">
        <f>IF($E78="","",'TSO500 Automated worksheet '!$G$100)</f>
        <v/>
      </c>
      <c r="AE78" s="250" t="str">
        <f>IF($E78="","",'TSO500 Automated worksheet '!$I$100)</f>
        <v/>
      </c>
      <c r="AF78" s="251" t="str">
        <f>IF($E78="","",'TSO500 Automated worksheet '!$D$102)</f>
        <v/>
      </c>
      <c r="AG78" s="250" t="str">
        <f>IF($E78="","",'TSO500 Automated worksheet '!$G$102)</f>
        <v/>
      </c>
      <c r="AH78" s="250" t="str">
        <f>IF($E78="","",'TSO500 Automated worksheet '!$I$102)</f>
        <v/>
      </c>
      <c r="AI78" s="251" t="str">
        <f>IF($E78="","",'TSO500 Automated worksheet '!$D$104)</f>
        <v/>
      </c>
      <c r="AJ78" s="250" t="str">
        <f>IF($E78="","",'TSO500 Automated worksheet '!$G$104)</f>
        <v/>
      </c>
      <c r="AK78" s="251" t="str">
        <f>IF($E78="","",'TSO500 Automated worksheet '!$D$105)</f>
        <v/>
      </c>
      <c r="AL78" s="250" t="str">
        <f>IF($E78="","",'TSO500 Automated worksheet '!$G$105)</f>
        <v/>
      </c>
      <c r="AM78" s="251" t="str">
        <f>IF($E78="","",'TSO500 Automated worksheet '!$D$106)</f>
        <v/>
      </c>
      <c r="AN78" s="250" t="str">
        <f>IF($E78="","",'TSO500 Automated worksheet '!$G$106)</f>
        <v/>
      </c>
      <c r="AO78" s="51" t="str">
        <f>IF(F78=DNA_Analyte,VLOOKUP(E78,'Samples Dilution + Norm'!$C$8:$M$103,8,FALSE),IF(F78=RNA_Analyte,"",""))</f>
        <v/>
      </c>
      <c r="AP78" s="51" t="str">
        <f>IF($E78="","",IF(F78=DNA_Analyte,VLOOKUP(E78,'Samples Dilution + Norm'!$C$8:$M$103,11,FALSE),IF(F78=RNA_Analyte,VLOOKUP('TSO500 Script'!C77,'Samples Dilution + Norm'!$S$8:$Z$103,8,FALSE))))</f>
        <v/>
      </c>
      <c r="AQ78" s="51" t="str">
        <f>IF($E78="","",IF(F78=DNA_Analyte,VLOOKUP(E78,'Samples Dilution + Norm'!$C$8:$O$103,13,FALSE),IF(F78=RNA_Analyte,VLOOKUP('TSO500 Script'!C77,'Samples Dilution + Norm'!$S$8:$AA$103,10,FALSE))))</f>
        <v/>
      </c>
      <c r="AR78" s="51" t="str">
        <f t="shared" si="1"/>
        <v/>
      </c>
      <c r="AS78" s="51" t="str">
        <f>IF($E78="","",'TSO500 Automated worksheet '!$C$60)</f>
        <v/>
      </c>
      <c r="AT78" s="51" t="str">
        <f>IF($E78="","",'TSO500 Automated worksheet '!$C$61)</f>
        <v/>
      </c>
      <c r="AU78" s="51" t="str">
        <f>IF($E78="","",'TSO500 Automated worksheet '!$C$62)</f>
        <v/>
      </c>
    </row>
    <row r="79" spans="1:47" x14ac:dyDescent="0.25">
      <c r="A79" t="str">
        <f>IF($E79="","",IF(F79=DNA_Analyte,'TSO500 Booking'!$C$3,IF(F79=RNA_Analyte,'TSO500 Booking'!$C$4,"")))</f>
        <v/>
      </c>
      <c r="B79" s="52" t="str">
        <f>IF($E79="","",'TSO500 Booking'!$C$5)</f>
        <v/>
      </c>
      <c r="C79" t="str">
        <f>IF($E79="","",'TSO500 Booking'!$F$5)</f>
        <v/>
      </c>
      <c r="D79" t="str">
        <f>IF($E79="","",'TSO500 Booking'!E85)</f>
        <v/>
      </c>
      <c r="E79" t="str">
        <f>IF('TSO500 Booking'!J85="","",'TSO500 Booking'!J85)</f>
        <v/>
      </c>
      <c r="F79" t="str">
        <f>IF($E79="","",'TSO500 Booking'!H85)</f>
        <v/>
      </c>
      <c r="G79" s="51" t="str">
        <f>IF($E79="","",VLOOKUP(E79,'TSO500 Script'!$C$2:$D$97,2,FALSE))</f>
        <v/>
      </c>
      <c r="H79" s="51" t="str">
        <f>IF($E79="","",'TSO500 worksheet'!$D$126)</f>
        <v/>
      </c>
      <c r="I79" s="250" t="str">
        <f>IF($E79="","",'TSO500 Automated worksheet '!$G$86)</f>
        <v/>
      </c>
      <c r="J79" s="250" t="str">
        <f>IF($E79="","",'TSO500 Automated worksheet '!$I$86)</f>
        <v/>
      </c>
      <c r="K79" s="251" t="str">
        <f>IF($E79="","",'TSO500 Automated worksheet '!$D$88)</f>
        <v/>
      </c>
      <c r="L79" s="250" t="str">
        <f>IF($E79="","",'TSO500 Automated worksheet '!$G$88)</f>
        <v/>
      </c>
      <c r="M79" s="250" t="str">
        <f>IF($E79="","",'TSO500 Automated worksheet '!$I$88)</f>
        <v/>
      </c>
      <c r="N79" s="51" t="str">
        <f>IF($E79="","",'TSO500 worksheet'!$D$128)</f>
        <v/>
      </c>
      <c r="O79" s="250" t="str">
        <f>IF($E79="","",'TSO500 Automated worksheet '!$G$90)</f>
        <v/>
      </c>
      <c r="P79" s="250" t="str">
        <f>IF($E79="","",'TSO500 Automated worksheet '!$I$90)</f>
        <v/>
      </c>
      <c r="Q79" s="251" t="str">
        <f>IF($E79="","",'TSO500 Automated worksheet '!$D$92)</f>
        <v/>
      </c>
      <c r="R79" s="250" t="str">
        <f>IF($E79="","",'TSO500 Automated worksheet '!$G$92)</f>
        <v/>
      </c>
      <c r="S79" s="250" t="str">
        <f>IF($E79="","",'TSO500 Automated worksheet '!$I$92)</f>
        <v/>
      </c>
      <c r="T79" s="251" t="str">
        <f>IF($E79="","",'TSO500 Automated worksheet '!$D$94)</f>
        <v/>
      </c>
      <c r="U79" s="250" t="str">
        <f>IF($E79="","",'TSO500 Automated worksheet '!$G$94)</f>
        <v/>
      </c>
      <c r="V79" s="250" t="str">
        <f>IF($E79="","",'TSO500 Automated worksheet '!$I$94)</f>
        <v/>
      </c>
      <c r="W79" s="251" t="str">
        <f>IF($E79="","",'TSO500 Automated worksheet '!$D$96)</f>
        <v/>
      </c>
      <c r="X79" s="250" t="str">
        <f>IF($E79="","",'TSO500 Automated worksheet '!$G$96)</f>
        <v/>
      </c>
      <c r="Y79" s="250" t="str">
        <f>IF($E79="","",'TSO500 Automated worksheet '!$I$96)</f>
        <v/>
      </c>
      <c r="Z79" s="251" t="str">
        <f>IF($E79="","",'TSO500 Automated worksheet '!$D$98)</f>
        <v/>
      </c>
      <c r="AA79" s="250" t="str">
        <f>IF($E79="","",'TSO500 Automated worksheet '!$G$98)</f>
        <v/>
      </c>
      <c r="AB79" s="250" t="str">
        <f>IF($E79="","",'TSO500 Automated worksheet '!$I$98)</f>
        <v/>
      </c>
      <c r="AC79" s="251" t="str">
        <f>IF($E79="","",'TSO500 Automated worksheet '!$D$100)</f>
        <v/>
      </c>
      <c r="AD79" s="250" t="str">
        <f>IF($E79="","",'TSO500 Automated worksheet '!$G$100)</f>
        <v/>
      </c>
      <c r="AE79" s="250" t="str">
        <f>IF($E79="","",'TSO500 Automated worksheet '!$I$100)</f>
        <v/>
      </c>
      <c r="AF79" s="251" t="str">
        <f>IF($E79="","",'TSO500 Automated worksheet '!$D$102)</f>
        <v/>
      </c>
      <c r="AG79" s="250" t="str">
        <f>IF($E79="","",'TSO500 Automated worksheet '!$G$102)</f>
        <v/>
      </c>
      <c r="AH79" s="250" t="str">
        <f>IF($E79="","",'TSO500 Automated worksheet '!$I$102)</f>
        <v/>
      </c>
      <c r="AI79" s="251" t="str">
        <f>IF($E79="","",'TSO500 Automated worksheet '!$D$104)</f>
        <v/>
      </c>
      <c r="AJ79" s="250" t="str">
        <f>IF($E79="","",'TSO500 Automated worksheet '!$G$104)</f>
        <v/>
      </c>
      <c r="AK79" s="251" t="str">
        <f>IF($E79="","",'TSO500 Automated worksheet '!$D$105)</f>
        <v/>
      </c>
      <c r="AL79" s="250" t="str">
        <f>IF($E79="","",'TSO500 Automated worksheet '!$G$105)</f>
        <v/>
      </c>
      <c r="AM79" s="251" t="str">
        <f>IF($E79="","",'TSO500 Automated worksheet '!$D$106)</f>
        <v/>
      </c>
      <c r="AN79" s="250" t="str">
        <f>IF($E79="","",'TSO500 Automated worksheet '!$G$106)</f>
        <v/>
      </c>
      <c r="AO79" s="51" t="str">
        <f>IF(F79=DNA_Analyte,VLOOKUP(E79,'Samples Dilution + Norm'!$C$8:$M$103,8,FALSE),IF(F79=RNA_Analyte,"",""))</f>
        <v/>
      </c>
      <c r="AP79" s="51" t="str">
        <f>IF($E79="","",IF(F79=DNA_Analyte,VLOOKUP(E79,'Samples Dilution + Norm'!$C$8:$M$103,11,FALSE),IF(F79=RNA_Analyte,VLOOKUP('TSO500 Script'!C78,'Samples Dilution + Norm'!$S$8:$Z$103,8,FALSE))))</f>
        <v/>
      </c>
      <c r="AQ79" s="51" t="str">
        <f>IF($E79="","",IF(F79=DNA_Analyte,VLOOKUP(E79,'Samples Dilution + Norm'!$C$8:$O$103,13,FALSE),IF(F79=RNA_Analyte,VLOOKUP('TSO500 Script'!C78,'Samples Dilution + Norm'!$S$8:$AA$103,10,FALSE))))</f>
        <v/>
      </c>
      <c r="AR79" s="51" t="str">
        <f t="shared" si="1"/>
        <v/>
      </c>
      <c r="AS79" s="51" t="str">
        <f>IF($E79="","",'TSO500 Automated worksheet '!$C$60)</f>
        <v/>
      </c>
      <c r="AT79" s="51" t="str">
        <f>IF($E79="","",'TSO500 Automated worksheet '!$C$61)</f>
        <v/>
      </c>
      <c r="AU79" s="51" t="str">
        <f>IF($E79="","",'TSO500 Automated worksheet '!$C$62)</f>
        <v/>
      </c>
    </row>
    <row r="80" spans="1:47" x14ac:dyDescent="0.25">
      <c r="A80" t="str">
        <f>IF($E80="","",IF(F80=DNA_Analyte,'TSO500 Booking'!$C$3,IF(F80=RNA_Analyte,'TSO500 Booking'!$C$4,"")))</f>
        <v/>
      </c>
      <c r="B80" s="52" t="str">
        <f>IF($E80="","",'TSO500 Booking'!$C$5)</f>
        <v/>
      </c>
      <c r="C80" t="str">
        <f>IF($E80="","",'TSO500 Booking'!$F$5)</f>
        <v/>
      </c>
      <c r="D80" t="str">
        <f>IF($E80="","",'TSO500 Booking'!E86)</f>
        <v/>
      </c>
      <c r="E80" t="str">
        <f>IF('TSO500 Booking'!J86="","",'TSO500 Booking'!J86)</f>
        <v/>
      </c>
      <c r="F80" t="str">
        <f>IF($E80="","",'TSO500 Booking'!H86)</f>
        <v/>
      </c>
      <c r="G80" s="51" t="str">
        <f>IF($E80="","",VLOOKUP(E80,'TSO500 Script'!$C$2:$D$97,2,FALSE))</f>
        <v/>
      </c>
      <c r="H80" s="51" t="str">
        <f>IF($E80="","",'TSO500 worksheet'!$D$126)</f>
        <v/>
      </c>
      <c r="I80" s="250" t="str">
        <f>IF($E80="","",'TSO500 Automated worksheet '!$G$86)</f>
        <v/>
      </c>
      <c r="J80" s="250" t="str">
        <f>IF($E80="","",'TSO500 Automated worksheet '!$I$86)</f>
        <v/>
      </c>
      <c r="K80" s="251" t="str">
        <f>IF($E80="","",'TSO500 Automated worksheet '!$D$88)</f>
        <v/>
      </c>
      <c r="L80" s="250" t="str">
        <f>IF($E80="","",'TSO500 Automated worksheet '!$G$88)</f>
        <v/>
      </c>
      <c r="M80" s="250" t="str">
        <f>IF($E80="","",'TSO500 Automated worksheet '!$I$88)</f>
        <v/>
      </c>
      <c r="N80" s="51" t="str">
        <f>IF($E80="","",'TSO500 worksheet'!$D$128)</f>
        <v/>
      </c>
      <c r="O80" s="250" t="str">
        <f>IF($E80="","",'TSO500 Automated worksheet '!$G$90)</f>
        <v/>
      </c>
      <c r="P80" s="250" t="str">
        <f>IF($E80="","",'TSO500 Automated worksheet '!$I$90)</f>
        <v/>
      </c>
      <c r="Q80" s="251" t="str">
        <f>IF($E80="","",'TSO500 Automated worksheet '!$D$92)</f>
        <v/>
      </c>
      <c r="R80" s="250" t="str">
        <f>IF($E80="","",'TSO500 Automated worksheet '!$G$92)</f>
        <v/>
      </c>
      <c r="S80" s="250" t="str">
        <f>IF($E80="","",'TSO500 Automated worksheet '!$I$92)</f>
        <v/>
      </c>
      <c r="T80" s="251" t="str">
        <f>IF($E80="","",'TSO500 Automated worksheet '!$D$94)</f>
        <v/>
      </c>
      <c r="U80" s="250" t="str">
        <f>IF($E80="","",'TSO500 Automated worksheet '!$G$94)</f>
        <v/>
      </c>
      <c r="V80" s="250" t="str">
        <f>IF($E80="","",'TSO500 Automated worksheet '!$I$94)</f>
        <v/>
      </c>
      <c r="W80" s="251" t="str">
        <f>IF($E80="","",'TSO500 Automated worksheet '!$D$96)</f>
        <v/>
      </c>
      <c r="X80" s="250" t="str">
        <f>IF($E80="","",'TSO500 Automated worksheet '!$G$96)</f>
        <v/>
      </c>
      <c r="Y80" s="250" t="str">
        <f>IF($E80="","",'TSO500 Automated worksheet '!$I$96)</f>
        <v/>
      </c>
      <c r="Z80" s="251" t="str">
        <f>IF($E80="","",'TSO500 Automated worksheet '!$D$98)</f>
        <v/>
      </c>
      <c r="AA80" s="250" t="str">
        <f>IF($E80="","",'TSO500 Automated worksheet '!$G$98)</f>
        <v/>
      </c>
      <c r="AB80" s="250" t="str">
        <f>IF($E80="","",'TSO500 Automated worksheet '!$I$98)</f>
        <v/>
      </c>
      <c r="AC80" s="251" t="str">
        <f>IF($E80="","",'TSO500 Automated worksheet '!$D$100)</f>
        <v/>
      </c>
      <c r="AD80" s="250" t="str">
        <f>IF($E80="","",'TSO500 Automated worksheet '!$G$100)</f>
        <v/>
      </c>
      <c r="AE80" s="250" t="str">
        <f>IF($E80="","",'TSO500 Automated worksheet '!$I$100)</f>
        <v/>
      </c>
      <c r="AF80" s="251" t="str">
        <f>IF($E80="","",'TSO500 Automated worksheet '!$D$102)</f>
        <v/>
      </c>
      <c r="AG80" s="250" t="str">
        <f>IF($E80="","",'TSO500 Automated worksheet '!$G$102)</f>
        <v/>
      </c>
      <c r="AH80" s="250" t="str">
        <f>IF($E80="","",'TSO500 Automated worksheet '!$I$102)</f>
        <v/>
      </c>
      <c r="AI80" s="251" t="str">
        <f>IF($E80="","",'TSO500 Automated worksheet '!$D$104)</f>
        <v/>
      </c>
      <c r="AJ80" s="250" t="str">
        <f>IF($E80="","",'TSO500 Automated worksheet '!$G$104)</f>
        <v/>
      </c>
      <c r="AK80" s="251" t="str">
        <f>IF($E80="","",'TSO500 Automated worksheet '!$D$105)</f>
        <v/>
      </c>
      <c r="AL80" s="250" t="str">
        <f>IF($E80="","",'TSO500 Automated worksheet '!$G$105)</f>
        <v/>
      </c>
      <c r="AM80" s="251" t="str">
        <f>IF($E80="","",'TSO500 Automated worksheet '!$D$106)</f>
        <v/>
      </c>
      <c r="AN80" s="250" t="str">
        <f>IF($E80="","",'TSO500 Automated worksheet '!$G$106)</f>
        <v/>
      </c>
      <c r="AO80" s="51" t="str">
        <f>IF(F80=DNA_Analyte,VLOOKUP(E80,'Samples Dilution + Norm'!$C$8:$M$103,8,FALSE),IF(F80=RNA_Analyte,"",""))</f>
        <v/>
      </c>
      <c r="AP80" s="51" t="str">
        <f>IF($E80="","",IF(F80=DNA_Analyte,VLOOKUP(E80,'Samples Dilution + Norm'!$C$8:$M$103,11,FALSE),IF(F80=RNA_Analyte,VLOOKUP('TSO500 Script'!C79,'Samples Dilution + Norm'!$S$8:$Z$103,8,FALSE))))</f>
        <v/>
      </c>
      <c r="AQ80" s="51" t="str">
        <f>IF($E80="","",IF(F80=DNA_Analyte,VLOOKUP(E80,'Samples Dilution + Norm'!$C$8:$O$103,13,FALSE),IF(F80=RNA_Analyte,VLOOKUP('TSO500 Script'!C79,'Samples Dilution + Norm'!$S$8:$AA$103,10,FALSE))))</f>
        <v/>
      </c>
      <c r="AR80" s="51" t="str">
        <f t="shared" si="1"/>
        <v/>
      </c>
      <c r="AS80" s="51" t="str">
        <f>IF($E80="","",'TSO500 Automated worksheet '!$C$60)</f>
        <v/>
      </c>
      <c r="AT80" s="51" t="str">
        <f>IF($E80="","",'TSO500 Automated worksheet '!$C$61)</f>
        <v/>
      </c>
      <c r="AU80" s="51" t="str">
        <f>IF($E80="","",'TSO500 Automated worksheet '!$C$62)</f>
        <v/>
      </c>
    </row>
    <row r="81" spans="1:47" x14ac:dyDescent="0.25">
      <c r="A81" t="str">
        <f>IF($E81="","",IF(F81=DNA_Analyte,'TSO500 Booking'!$C$3,IF(F81=RNA_Analyte,'TSO500 Booking'!$C$4,"")))</f>
        <v/>
      </c>
      <c r="B81" s="52" t="str">
        <f>IF($E81="","",'TSO500 Booking'!$C$5)</f>
        <v/>
      </c>
      <c r="C81" t="str">
        <f>IF($E81="","",'TSO500 Booking'!$F$5)</f>
        <v/>
      </c>
      <c r="D81" t="str">
        <f>IF($E81="","",'TSO500 Booking'!E87)</f>
        <v/>
      </c>
      <c r="E81" t="str">
        <f>IF('TSO500 Booking'!J87="","",'TSO500 Booking'!J87)</f>
        <v/>
      </c>
      <c r="F81" t="str">
        <f>IF($E81="","",'TSO500 Booking'!H87)</f>
        <v/>
      </c>
      <c r="G81" s="51" t="str">
        <f>IF($E81="","",VLOOKUP(E81,'TSO500 Script'!$C$2:$D$97,2,FALSE))</f>
        <v/>
      </c>
      <c r="H81" s="51" t="str">
        <f>IF($E81="","",'TSO500 worksheet'!$D$126)</f>
        <v/>
      </c>
      <c r="I81" s="250" t="str">
        <f>IF($E81="","",'TSO500 Automated worksheet '!$G$86)</f>
        <v/>
      </c>
      <c r="J81" s="250" t="str">
        <f>IF($E81="","",'TSO500 Automated worksheet '!$I$86)</f>
        <v/>
      </c>
      <c r="K81" s="251" t="str">
        <f>IF($E81="","",'TSO500 Automated worksheet '!$D$88)</f>
        <v/>
      </c>
      <c r="L81" s="250" t="str">
        <f>IF($E81="","",'TSO500 Automated worksheet '!$G$88)</f>
        <v/>
      </c>
      <c r="M81" s="250" t="str">
        <f>IF($E81="","",'TSO500 Automated worksheet '!$I$88)</f>
        <v/>
      </c>
      <c r="N81" s="51" t="str">
        <f>IF($E81="","",'TSO500 worksheet'!$D$128)</f>
        <v/>
      </c>
      <c r="O81" s="250" t="str">
        <f>IF($E81="","",'TSO500 Automated worksheet '!$G$90)</f>
        <v/>
      </c>
      <c r="P81" s="250" t="str">
        <f>IF($E81="","",'TSO500 Automated worksheet '!$I$90)</f>
        <v/>
      </c>
      <c r="Q81" s="251" t="str">
        <f>IF($E81="","",'TSO500 Automated worksheet '!$D$92)</f>
        <v/>
      </c>
      <c r="R81" s="250" t="str">
        <f>IF($E81="","",'TSO500 Automated worksheet '!$G$92)</f>
        <v/>
      </c>
      <c r="S81" s="250" t="str">
        <f>IF($E81="","",'TSO500 Automated worksheet '!$I$92)</f>
        <v/>
      </c>
      <c r="T81" s="251" t="str">
        <f>IF($E81="","",'TSO500 Automated worksheet '!$D$94)</f>
        <v/>
      </c>
      <c r="U81" s="250" t="str">
        <f>IF($E81="","",'TSO500 Automated worksheet '!$G$94)</f>
        <v/>
      </c>
      <c r="V81" s="250" t="str">
        <f>IF($E81="","",'TSO500 Automated worksheet '!$I$94)</f>
        <v/>
      </c>
      <c r="W81" s="251" t="str">
        <f>IF($E81="","",'TSO500 Automated worksheet '!$D$96)</f>
        <v/>
      </c>
      <c r="X81" s="250" t="str">
        <f>IF($E81="","",'TSO500 Automated worksheet '!$G$96)</f>
        <v/>
      </c>
      <c r="Y81" s="250" t="str">
        <f>IF($E81="","",'TSO500 Automated worksheet '!$I$96)</f>
        <v/>
      </c>
      <c r="Z81" s="251" t="str">
        <f>IF($E81="","",'TSO500 Automated worksheet '!$D$98)</f>
        <v/>
      </c>
      <c r="AA81" s="250" t="str">
        <f>IF($E81="","",'TSO500 Automated worksheet '!$G$98)</f>
        <v/>
      </c>
      <c r="AB81" s="250" t="str">
        <f>IF($E81="","",'TSO500 Automated worksheet '!$I$98)</f>
        <v/>
      </c>
      <c r="AC81" s="251" t="str">
        <f>IF($E81="","",'TSO500 Automated worksheet '!$D$100)</f>
        <v/>
      </c>
      <c r="AD81" s="250" t="str">
        <f>IF($E81="","",'TSO500 Automated worksheet '!$G$100)</f>
        <v/>
      </c>
      <c r="AE81" s="250" t="str">
        <f>IF($E81="","",'TSO500 Automated worksheet '!$I$100)</f>
        <v/>
      </c>
      <c r="AF81" s="251" t="str">
        <f>IF($E81="","",'TSO500 Automated worksheet '!$D$102)</f>
        <v/>
      </c>
      <c r="AG81" s="250" t="str">
        <f>IF($E81="","",'TSO500 Automated worksheet '!$G$102)</f>
        <v/>
      </c>
      <c r="AH81" s="250" t="str">
        <f>IF($E81="","",'TSO500 Automated worksheet '!$I$102)</f>
        <v/>
      </c>
      <c r="AI81" s="251" t="str">
        <f>IF($E81="","",'TSO500 Automated worksheet '!$D$104)</f>
        <v/>
      </c>
      <c r="AJ81" s="250" t="str">
        <f>IF($E81="","",'TSO500 Automated worksheet '!$G$104)</f>
        <v/>
      </c>
      <c r="AK81" s="251" t="str">
        <f>IF($E81="","",'TSO500 Automated worksheet '!$D$105)</f>
        <v/>
      </c>
      <c r="AL81" s="250" t="str">
        <f>IF($E81="","",'TSO500 Automated worksheet '!$G$105)</f>
        <v/>
      </c>
      <c r="AM81" s="251" t="str">
        <f>IF($E81="","",'TSO500 Automated worksheet '!$D$106)</f>
        <v/>
      </c>
      <c r="AN81" s="250" t="str">
        <f>IF($E81="","",'TSO500 Automated worksheet '!$G$106)</f>
        <v/>
      </c>
      <c r="AO81" s="51" t="str">
        <f>IF(F81=DNA_Analyte,VLOOKUP(E81,'Samples Dilution + Norm'!$C$8:$M$103,8,FALSE),IF(F81=RNA_Analyte,"",""))</f>
        <v/>
      </c>
      <c r="AP81" s="51" t="str">
        <f>IF($E81="","",IF(F81=DNA_Analyte,VLOOKUP(E81,'Samples Dilution + Norm'!$C$8:$M$103,11,FALSE),IF(F81=RNA_Analyte,VLOOKUP('TSO500 Script'!C80,'Samples Dilution + Norm'!$S$8:$Z$103,8,FALSE))))</f>
        <v/>
      </c>
      <c r="AQ81" s="51" t="str">
        <f>IF($E81="","",IF(F81=DNA_Analyte,VLOOKUP(E81,'Samples Dilution + Norm'!$C$8:$O$103,13,FALSE),IF(F81=RNA_Analyte,VLOOKUP('TSO500 Script'!C80,'Samples Dilution + Norm'!$S$8:$AA$103,10,FALSE))))</f>
        <v/>
      </c>
      <c r="AR81" s="51" t="str">
        <f t="shared" si="1"/>
        <v/>
      </c>
      <c r="AS81" s="51" t="str">
        <f>IF($E81="","",'TSO500 Automated worksheet '!$C$60)</f>
        <v/>
      </c>
      <c r="AT81" s="51" t="str">
        <f>IF($E81="","",'TSO500 Automated worksheet '!$C$61)</f>
        <v/>
      </c>
      <c r="AU81" s="51" t="str">
        <f>IF($E81="","",'TSO500 Automated worksheet '!$C$62)</f>
        <v/>
      </c>
    </row>
    <row r="82" spans="1:47" x14ac:dyDescent="0.25">
      <c r="A82" t="str">
        <f>IF($E82="","",IF(F82=DNA_Analyte,'TSO500 Booking'!$C$3,IF(F82=RNA_Analyte,'TSO500 Booking'!$C$4,"")))</f>
        <v/>
      </c>
      <c r="B82" s="52" t="str">
        <f>IF($E82="","",'TSO500 Booking'!$C$5)</f>
        <v/>
      </c>
      <c r="C82" t="str">
        <f>IF($E82="","",'TSO500 Booking'!$F$5)</f>
        <v/>
      </c>
      <c r="D82" t="str">
        <f>IF($E82="","",'TSO500 Booking'!E88)</f>
        <v/>
      </c>
      <c r="E82" t="str">
        <f>IF('TSO500 Booking'!J88="","",'TSO500 Booking'!J88)</f>
        <v/>
      </c>
      <c r="F82" t="str">
        <f>IF($E82="","",'TSO500 Booking'!H88)</f>
        <v/>
      </c>
      <c r="G82" s="51" t="str">
        <f>IF($E82="","",VLOOKUP(E82,'TSO500 Script'!$C$2:$D$97,2,FALSE))</f>
        <v/>
      </c>
      <c r="H82" s="51" t="str">
        <f>IF($E82="","",'TSO500 worksheet'!$D$126)</f>
        <v/>
      </c>
      <c r="I82" s="250" t="str">
        <f>IF($E82="","",'TSO500 Automated worksheet '!$G$86)</f>
        <v/>
      </c>
      <c r="J82" s="250" t="str">
        <f>IF($E82="","",'TSO500 Automated worksheet '!$I$86)</f>
        <v/>
      </c>
      <c r="K82" s="251" t="str">
        <f>IF($E82="","",'TSO500 Automated worksheet '!$D$88)</f>
        <v/>
      </c>
      <c r="L82" s="250" t="str">
        <f>IF($E82="","",'TSO500 Automated worksheet '!$G$88)</f>
        <v/>
      </c>
      <c r="M82" s="250" t="str">
        <f>IF($E82="","",'TSO500 Automated worksheet '!$I$88)</f>
        <v/>
      </c>
      <c r="N82" s="51" t="str">
        <f>IF($E82="","",'TSO500 worksheet'!$D$128)</f>
        <v/>
      </c>
      <c r="O82" s="250" t="str">
        <f>IF($E82="","",'TSO500 Automated worksheet '!$G$90)</f>
        <v/>
      </c>
      <c r="P82" s="250" t="str">
        <f>IF($E82="","",'TSO500 Automated worksheet '!$I$90)</f>
        <v/>
      </c>
      <c r="Q82" s="251" t="str">
        <f>IF($E82="","",'TSO500 Automated worksheet '!$D$92)</f>
        <v/>
      </c>
      <c r="R82" s="250" t="str">
        <f>IF($E82="","",'TSO500 Automated worksheet '!$G$92)</f>
        <v/>
      </c>
      <c r="S82" s="250" t="str">
        <f>IF($E82="","",'TSO500 Automated worksheet '!$I$92)</f>
        <v/>
      </c>
      <c r="T82" s="251" t="str">
        <f>IF($E82="","",'TSO500 Automated worksheet '!$D$94)</f>
        <v/>
      </c>
      <c r="U82" s="250" t="str">
        <f>IF($E82="","",'TSO500 Automated worksheet '!$G$94)</f>
        <v/>
      </c>
      <c r="V82" s="250" t="str">
        <f>IF($E82="","",'TSO500 Automated worksheet '!$I$94)</f>
        <v/>
      </c>
      <c r="W82" s="251" t="str">
        <f>IF($E82="","",'TSO500 Automated worksheet '!$D$96)</f>
        <v/>
      </c>
      <c r="X82" s="250" t="str">
        <f>IF($E82="","",'TSO500 Automated worksheet '!$G$96)</f>
        <v/>
      </c>
      <c r="Y82" s="250" t="str">
        <f>IF($E82="","",'TSO500 Automated worksheet '!$I$96)</f>
        <v/>
      </c>
      <c r="Z82" s="251" t="str">
        <f>IF($E82="","",'TSO500 Automated worksheet '!$D$98)</f>
        <v/>
      </c>
      <c r="AA82" s="250" t="str">
        <f>IF($E82="","",'TSO500 Automated worksheet '!$G$98)</f>
        <v/>
      </c>
      <c r="AB82" s="250" t="str">
        <f>IF($E82="","",'TSO500 Automated worksheet '!$I$98)</f>
        <v/>
      </c>
      <c r="AC82" s="251" t="str">
        <f>IF($E82="","",'TSO500 Automated worksheet '!$D$100)</f>
        <v/>
      </c>
      <c r="AD82" s="250" t="str">
        <f>IF($E82="","",'TSO500 Automated worksheet '!$G$100)</f>
        <v/>
      </c>
      <c r="AE82" s="250" t="str">
        <f>IF($E82="","",'TSO500 Automated worksheet '!$I$100)</f>
        <v/>
      </c>
      <c r="AF82" s="251" t="str">
        <f>IF($E82="","",'TSO500 Automated worksheet '!$D$102)</f>
        <v/>
      </c>
      <c r="AG82" s="250" t="str">
        <f>IF($E82="","",'TSO500 Automated worksheet '!$G$102)</f>
        <v/>
      </c>
      <c r="AH82" s="250" t="str">
        <f>IF($E82="","",'TSO500 Automated worksheet '!$I$102)</f>
        <v/>
      </c>
      <c r="AI82" s="251" t="str">
        <f>IF($E82="","",'TSO500 Automated worksheet '!$D$104)</f>
        <v/>
      </c>
      <c r="AJ82" s="250" t="str">
        <f>IF($E82="","",'TSO500 Automated worksheet '!$G$104)</f>
        <v/>
      </c>
      <c r="AK82" s="251" t="str">
        <f>IF($E82="","",'TSO500 Automated worksheet '!$D$105)</f>
        <v/>
      </c>
      <c r="AL82" s="250" t="str">
        <f>IF($E82="","",'TSO500 Automated worksheet '!$G$105)</f>
        <v/>
      </c>
      <c r="AM82" s="251" t="str">
        <f>IF($E82="","",'TSO500 Automated worksheet '!$D$106)</f>
        <v/>
      </c>
      <c r="AN82" s="250" t="str">
        <f>IF($E82="","",'TSO500 Automated worksheet '!$G$106)</f>
        <v/>
      </c>
      <c r="AO82" s="51" t="str">
        <f>IF(F82=DNA_Analyte,VLOOKUP(E82,'Samples Dilution + Norm'!$C$8:$M$103,8,FALSE),IF(F82=RNA_Analyte,"",""))</f>
        <v/>
      </c>
      <c r="AP82" s="51" t="str">
        <f>IF($E82="","",IF(F82=DNA_Analyte,VLOOKUP(E82,'Samples Dilution + Norm'!$C$8:$M$103,11,FALSE),IF(F82=RNA_Analyte,VLOOKUP('TSO500 Script'!C81,'Samples Dilution + Norm'!$S$8:$Z$103,8,FALSE))))</f>
        <v/>
      </c>
      <c r="AQ82" s="51" t="str">
        <f>IF($E82="","",IF(F82=DNA_Analyte,VLOOKUP(E82,'Samples Dilution + Norm'!$C$8:$O$103,13,FALSE),IF(F82=RNA_Analyte,VLOOKUP('TSO500 Script'!C81,'Samples Dilution + Norm'!$S$8:$AA$103,10,FALSE))))</f>
        <v/>
      </c>
      <c r="AR82" s="51" t="str">
        <f t="shared" si="1"/>
        <v/>
      </c>
      <c r="AS82" s="51" t="str">
        <f>IF($E82="","",'TSO500 Automated worksheet '!$C$60)</f>
        <v/>
      </c>
      <c r="AT82" s="51" t="str">
        <f>IF($E82="","",'TSO500 Automated worksheet '!$C$61)</f>
        <v/>
      </c>
      <c r="AU82" s="51" t="str">
        <f>IF($E82="","",'TSO500 Automated worksheet '!$C$62)</f>
        <v/>
      </c>
    </row>
    <row r="83" spans="1:47" x14ac:dyDescent="0.25">
      <c r="A83" t="str">
        <f>IF($E83="","",IF(F83=DNA_Analyte,'TSO500 Booking'!$C$3,IF(F83=RNA_Analyte,'TSO500 Booking'!$C$4,"")))</f>
        <v/>
      </c>
      <c r="B83" s="52" t="str">
        <f>IF($E83="","",'TSO500 Booking'!$C$5)</f>
        <v/>
      </c>
      <c r="C83" t="str">
        <f>IF($E83="","",'TSO500 Booking'!$F$5)</f>
        <v/>
      </c>
      <c r="D83" t="str">
        <f>IF($E83="","",'TSO500 Booking'!E89)</f>
        <v/>
      </c>
      <c r="E83" t="str">
        <f>IF('TSO500 Booking'!J89="","",'TSO500 Booking'!J89)</f>
        <v/>
      </c>
      <c r="F83" t="str">
        <f>IF($E83="","",'TSO500 Booking'!H89)</f>
        <v/>
      </c>
      <c r="G83" s="51" t="str">
        <f>IF($E83="","",VLOOKUP(E83,'TSO500 Script'!$C$2:$D$97,2,FALSE))</f>
        <v/>
      </c>
      <c r="H83" s="51" t="str">
        <f>IF($E83="","",'TSO500 worksheet'!$D$126)</f>
        <v/>
      </c>
      <c r="I83" s="250" t="str">
        <f>IF($E83="","",'TSO500 Automated worksheet '!$G$86)</f>
        <v/>
      </c>
      <c r="J83" s="250" t="str">
        <f>IF($E83="","",'TSO500 Automated worksheet '!$I$86)</f>
        <v/>
      </c>
      <c r="K83" s="251" t="str">
        <f>IF($E83="","",'TSO500 Automated worksheet '!$D$88)</f>
        <v/>
      </c>
      <c r="L83" s="250" t="str">
        <f>IF($E83="","",'TSO500 Automated worksheet '!$G$88)</f>
        <v/>
      </c>
      <c r="M83" s="250" t="str">
        <f>IF($E83="","",'TSO500 Automated worksheet '!$I$88)</f>
        <v/>
      </c>
      <c r="N83" s="51" t="str">
        <f>IF($E83="","",'TSO500 worksheet'!$D$128)</f>
        <v/>
      </c>
      <c r="O83" s="250" t="str">
        <f>IF($E83="","",'TSO500 Automated worksheet '!$G$90)</f>
        <v/>
      </c>
      <c r="P83" s="250" t="str">
        <f>IF($E83="","",'TSO500 Automated worksheet '!$I$90)</f>
        <v/>
      </c>
      <c r="Q83" s="251" t="str">
        <f>IF($E83="","",'TSO500 Automated worksheet '!$D$92)</f>
        <v/>
      </c>
      <c r="R83" s="250" t="str">
        <f>IF($E83="","",'TSO500 Automated worksheet '!$G$92)</f>
        <v/>
      </c>
      <c r="S83" s="250" t="str">
        <f>IF($E83="","",'TSO500 Automated worksheet '!$I$92)</f>
        <v/>
      </c>
      <c r="T83" s="251" t="str">
        <f>IF($E83="","",'TSO500 Automated worksheet '!$D$94)</f>
        <v/>
      </c>
      <c r="U83" s="250" t="str">
        <f>IF($E83="","",'TSO500 Automated worksheet '!$G$94)</f>
        <v/>
      </c>
      <c r="V83" s="250" t="str">
        <f>IF($E83="","",'TSO500 Automated worksheet '!$I$94)</f>
        <v/>
      </c>
      <c r="W83" s="251" t="str">
        <f>IF($E83="","",'TSO500 Automated worksheet '!$D$96)</f>
        <v/>
      </c>
      <c r="X83" s="250" t="str">
        <f>IF($E83="","",'TSO500 Automated worksheet '!$G$96)</f>
        <v/>
      </c>
      <c r="Y83" s="250" t="str">
        <f>IF($E83="","",'TSO500 Automated worksheet '!$I$96)</f>
        <v/>
      </c>
      <c r="Z83" s="251" t="str">
        <f>IF($E83="","",'TSO500 Automated worksheet '!$D$98)</f>
        <v/>
      </c>
      <c r="AA83" s="250" t="str">
        <f>IF($E83="","",'TSO500 Automated worksheet '!$G$98)</f>
        <v/>
      </c>
      <c r="AB83" s="250" t="str">
        <f>IF($E83="","",'TSO500 Automated worksheet '!$I$98)</f>
        <v/>
      </c>
      <c r="AC83" s="251" t="str">
        <f>IF($E83="","",'TSO500 Automated worksheet '!$D$100)</f>
        <v/>
      </c>
      <c r="AD83" s="250" t="str">
        <f>IF($E83="","",'TSO500 Automated worksheet '!$G$100)</f>
        <v/>
      </c>
      <c r="AE83" s="250" t="str">
        <f>IF($E83="","",'TSO500 Automated worksheet '!$I$100)</f>
        <v/>
      </c>
      <c r="AF83" s="251" t="str">
        <f>IF($E83="","",'TSO500 Automated worksheet '!$D$102)</f>
        <v/>
      </c>
      <c r="AG83" s="250" t="str">
        <f>IF($E83="","",'TSO500 Automated worksheet '!$G$102)</f>
        <v/>
      </c>
      <c r="AH83" s="250" t="str">
        <f>IF($E83="","",'TSO500 Automated worksheet '!$I$102)</f>
        <v/>
      </c>
      <c r="AI83" s="251" t="str">
        <f>IF($E83="","",'TSO500 Automated worksheet '!$D$104)</f>
        <v/>
      </c>
      <c r="AJ83" s="250" t="str">
        <f>IF($E83="","",'TSO500 Automated worksheet '!$G$104)</f>
        <v/>
      </c>
      <c r="AK83" s="251" t="str">
        <f>IF($E83="","",'TSO500 Automated worksheet '!$D$105)</f>
        <v/>
      </c>
      <c r="AL83" s="250" t="str">
        <f>IF($E83="","",'TSO500 Automated worksheet '!$G$105)</f>
        <v/>
      </c>
      <c r="AM83" s="251" t="str">
        <f>IF($E83="","",'TSO500 Automated worksheet '!$D$106)</f>
        <v/>
      </c>
      <c r="AN83" s="250" t="str">
        <f>IF($E83="","",'TSO500 Automated worksheet '!$G$106)</f>
        <v/>
      </c>
      <c r="AO83" s="51" t="str">
        <f>IF(F83=DNA_Analyte,VLOOKUP(E83,'Samples Dilution + Norm'!$C$8:$M$103,8,FALSE),IF(F83=RNA_Analyte,"",""))</f>
        <v/>
      </c>
      <c r="AP83" s="51" t="str">
        <f>IF($E83="","",IF(F83=DNA_Analyte,VLOOKUP(E83,'Samples Dilution + Norm'!$C$8:$M$103,11,FALSE),IF(F83=RNA_Analyte,VLOOKUP('TSO500 Script'!C82,'Samples Dilution + Norm'!$S$8:$Z$103,8,FALSE))))</f>
        <v/>
      </c>
      <c r="AQ83" s="51" t="str">
        <f>IF($E83="","",IF(F83=DNA_Analyte,VLOOKUP(E83,'Samples Dilution + Norm'!$C$8:$O$103,13,FALSE),IF(F83=RNA_Analyte,VLOOKUP('TSO500 Script'!C82,'Samples Dilution + Norm'!$S$8:$AA$103,10,FALSE))))</f>
        <v/>
      </c>
      <c r="AR83" s="51" t="str">
        <f t="shared" si="1"/>
        <v/>
      </c>
      <c r="AS83" s="51" t="str">
        <f>IF($E83="","",'TSO500 Automated worksheet '!$C$60)</f>
        <v/>
      </c>
      <c r="AT83" s="51" t="str">
        <f>IF($E83="","",'TSO500 Automated worksheet '!$C$61)</f>
        <v/>
      </c>
      <c r="AU83" s="51" t="str">
        <f>IF($E83="","",'TSO500 Automated worksheet '!$C$62)</f>
        <v/>
      </c>
    </row>
    <row r="84" spans="1:47" x14ac:dyDescent="0.25">
      <c r="A84" t="str">
        <f>IF($E84="","",IF(F84=DNA_Analyte,'TSO500 Booking'!$C$3,IF(F84=RNA_Analyte,'TSO500 Booking'!$C$4,"")))</f>
        <v/>
      </c>
      <c r="B84" s="52" t="str">
        <f>IF($E84="","",'TSO500 Booking'!$C$5)</f>
        <v/>
      </c>
      <c r="C84" t="str">
        <f>IF($E84="","",'TSO500 Booking'!$F$5)</f>
        <v/>
      </c>
      <c r="D84" t="str">
        <f>IF($E84="","",'TSO500 Booking'!E90)</f>
        <v/>
      </c>
      <c r="E84" t="str">
        <f>IF('TSO500 Booking'!J90="","",'TSO500 Booking'!J90)</f>
        <v/>
      </c>
      <c r="F84" t="str">
        <f>IF($E84="","",'TSO500 Booking'!H90)</f>
        <v/>
      </c>
      <c r="G84" s="51" t="str">
        <f>IF($E84="","",VLOOKUP(E84,'TSO500 Script'!$C$2:$D$97,2,FALSE))</f>
        <v/>
      </c>
      <c r="H84" s="51" t="str">
        <f>IF($E84="","",'TSO500 worksheet'!$D$126)</f>
        <v/>
      </c>
      <c r="I84" s="250" t="str">
        <f>IF($E84="","",'TSO500 Automated worksheet '!$G$86)</f>
        <v/>
      </c>
      <c r="J84" s="250" t="str">
        <f>IF($E84="","",'TSO500 Automated worksheet '!$I$86)</f>
        <v/>
      </c>
      <c r="K84" s="251" t="str">
        <f>IF($E84="","",'TSO500 Automated worksheet '!$D$88)</f>
        <v/>
      </c>
      <c r="L84" s="250" t="str">
        <f>IF($E84="","",'TSO500 Automated worksheet '!$G$88)</f>
        <v/>
      </c>
      <c r="M84" s="250" t="str">
        <f>IF($E84="","",'TSO500 Automated worksheet '!$I$88)</f>
        <v/>
      </c>
      <c r="N84" s="51" t="str">
        <f>IF($E84="","",'TSO500 worksheet'!$D$128)</f>
        <v/>
      </c>
      <c r="O84" s="250" t="str">
        <f>IF($E84="","",'TSO500 Automated worksheet '!$G$90)</f>
        <v/>
      </c>
      <c r="P84" s="250" t="str">
        <f>IF($E84="","",'TSO500 Automated worksheet '!$I$90)</f>
        <v/>
      </c>
      <c r="Q84" s="251" t="str">
        <f>IF($E84="","",'TSO500 Automated worksheet '!$D$92)</f>
        <v/>
      </c>
      <c r="R84" s="250" t="str">
        <f>IF($E84="","",'TSO500 Automated worksheet '!$G$92)</f>
        <v/>
      </c>
      <c r="S84" s="250" t="str">
        <f>IF($E84="","",'TSO500 Automated worksheet '!$I$92)</f>
        <v/>
      </c>
      <c r="T84" s="251" t="str">
        <f>IF($E84="","",'TSO500 Automated worksheet '!$D$94)</f>
        <v/>
      </c>
      <c r="U84" s="250" t="str">
        <f>IF($E84="","",'TSO500 Automated worksheet '!$G$94)</f>
        <v/>
      </c>
      <c r="V84" s="250" t="str">
        <f>IF($E84="","",'TSO500 Automated worksheet '!$I$94)</f>
        <v/>
      </c>
      <c r="W84" s="251" t="str">
        <f>IF($E84="","",'TSO500 Automated worksheet '!$D$96)</f>
        <v/>
      </c>
      <c r="X84" s="250" t="str">
        <f>IF($E84="","",'TSO500 Automated worksheet '!$G$96)</f>
        <v/>
      </c>
      <c r="Y84" s="250" t="str">
        <f>IF($E84="","",'TSO500 Automated worksheet '!$I$96)</f>
        <v/>
      </c>
      <c r="Z84" s="251" t="str">
        <f>IF($E84="","",'TSO500 Automated worksheet '!$D$98)</f>
        <v/>
      </c>
      <c r="AA84" s="250" t="str">
        <f>IF($E84="","",'TSO500 Automated worksheet '!$G$98)</f>
        <v/>
      </c>
      <c r="AB84" s="250" t="str">
        <f>IF($E84="","",'TSO500 Automated worksheet '!$I$98)</f>
        <v/>
      </c>
      <c r="AC84" s="251" t="str">
        <f>IF($E84="","",'TSO500 Automated worksheet '!$D$100)</f>
        <v/>
      </c>
      <c r="AD84" s="250" t="str">
        <f>IF($E84="","",'TSO500 Automated worksheet '!$G$100)</f>
        <v/>
      </c>
      <c r="AE84" s="250" t="str">
        <f>IF($E84="","",'TSO500 Automated worksheet '!$I$100)</f>
        <v/>
      </c>
      <c r="AF84" s="251" t="str">
        <f>IF($E84="","",'TSO500 Automated worksheet '!$D$102)</f>
        <v/>
      </c>
      <c r="AG84" s="250" t="str">
        <f>IF($E84="","",'TSO500 Automated worksheet '!$G$102)</f>
        <v/>
      </c>
      <c r="AH84" s="250" t="str">
        <f>IF($E84="","",'TSO500 Automated worksheet '!$I$102)</f>
        <v/>
      </c>
      <c r="AI84" s="251" t="str">
        <f>IF($E84="","",'TSO500 Automated worksheet '!$D$104)</f>
        <v/>
      </c>
      <c r="AJ84" s="250" t="str">
        <f>IF($E84="","",'TSO500 Automated worksheet '!$G$104)</f>
        <v/>
      </c>
      <c r="AK84" s="251" t="str">
        <f>IF($E84="","",'TSO500 Automated worksheet '!$D$105)</f>
        <v/>
      </c>
      <c r="AL84" s="250" t="str">
        <f>IF($E84="","",'TSO500 Automated worksheet '!$G$105)</f>
        <v/>
      </c>
      <c r="AM84" s="251" t="str">
        <f>IF($E84="","",'TSO500 Automated worksheet '!$D$106)</f>
        <v/>
      </c>
      <c r="AN84" s="250" t="str">
        <f>IF($E84="","",'TSO500 Automated worksheet '!$G$106)</f>
        <v/>
      </c>
      <c r="AO84" s="51" t="str">
        <f>IF(F84=DNA_Analyte,VLOOKUP(E84,'Samples Dilution + Norm'!$C$8:$M$103,8,FALSE),IF(F84=RNA_Analyte,"",""))</f>
        <v/>
      </c>
      <c r="AP84" s="51" t="str">
        <f>IF($E84="","",IF(F84=DNA_Analyte,VLOOKUP(E84,'Samples Dilution + Norm'!$C$8:$M$103,11,FALSE),IF(F84=RNA_Analyte,VLOOKUP('TSO500 Script'!C83,'Samples Dilution + Norm'!$S$8:$Z$103,8,FALSE))))</f>
        <v/>
      </c>
      <c r="AQ84" s="51" t="str">
        <f>IF($E84="","",IF(F84=DNA_Analyte,VLOOKUP(E84,'Samples Dilution + Norm'!$C$8:$O$103,13,FALSE),IF(F84=RNA_Analyte,VLOOKUP('TSO500 Script'!C83,'Samples Dilution + Norm'!$S$8:$AA$103,10,FALSE))))</f>
        <v/>
      </c>
      <c r="AR84" s="51" t="str">
        <f t="shared" si="1"/>
        <v/>
      </c>
      <c r="AS84" s="51" t="str">
        <f>IF($E84="","",'TSO500 Automated worksheet '!$C$60)</f>
        <v/>
      </c>
      <c r="AT84" s="51" t="str">
        <f>IF($E84="","",'TSO500 Automated worksheet '!$C$61)</f>
        <v/>
      </c>
      <c r="AU84" s="51" t="str">
        <f>IF($E84="","",'TSO500 Automated worksheet '!$C$62)</f>
        <v/>
      </c>
    </row>
    <row r="85" spans="1:47" x14ac:dyDescent="0.25">
      <c r="A85" t="str">
        <f>IF($E85="","",IF(F85=DNA_Analyte,'TSO500 Booking'!$C$3,IF(F85=RNA_Analyte,'TSO500 Booking'!$C$4,"")))</f>
        <v/>
      </c>
      <c r="B85" s="52" t="str">
        <f>IF($E85="","",'TSO500 Booking'!$C$5)</f>
        <v/>
      </c>
      <c r="C85" t="str">
        <f>IF($E85="","",'TSO500 Booking'!$F$5)</f>
        <v/>
      </c>
      <c r="D85" t="str">
        <f>IF($E85="","",'TSO500 Booking'!E91)</f>
        <v/>
      </c>
      <c r="E85" t="str">
        <f>IF('TSO500 Booking'!J91="","",'TSO500 Booking'!J91)</f>
        <v/>
      </c>
      <c r="F85" t="str">
        <f>IF($E85="","",'TSO500 Booking'!H91)</f>
        <v/>
      </c>
      <c r="G85" s="51" t="str">
        <f>IF($E85="","",VLOOKUP(E85,'TSO500 Script'!$C$2:$D$97,2,FALSE))</f>
        <v/>
      </c>
      <c r="H85" s="51" t="str">
        <f>IF($E85="","",'TSO500 worksheet'!$D$126)</f>
        <v/>
      </c>
      <c r="I85" s="250" t="str">
        <f>IF($E85="","",'TSO500 Automated worksheet '!$G$86)</f>
        <v/>
      </c>
      <c r="J85" s="250" t="str">
        <f>IF($E85="","",'TSO500 Automated worksheet '!$I$86)</f>
        <v/>
      </c>
      <c r="K85" s="251" t="str">
        <f>IF($E85="","",'TSO500 Automated worksheet '!$D$88)</f>
        <v/>
      </c>
      <c r="L85" s="250" t="str">
        <f>IF($E85="","",'TSO500 Automated worksheet '!$G$88)</f>
        <v/>
      </c>
      <c r="M85" s="250" t="str">
        <f>IF($E85="","",'TSO500 Automated worksheet '!$I$88)</f>
        <v/>
      </c>
      <c r="N85" s="51" t="str">
        <f>IF($E85="","",'TSO500 worksheet'!$D$128)</f>
        <v/>
      </c>
      <c r="O85" s="250" t="str">
        <f>IF($E85="","",'TSO500 Automated worksheet '!$G$90)</f>
        <v/>
      </c>
      <c r="P85" s="250" t="str">
        <f>IF($E85="","",'TSO500 Automated worksheet '!$I$90)</f>
        <v/>
      </c>
      <c r="Q85" s="51" t="str">
        <f>IF($E85="","",'TSO500 worksheet'!$D$130)</f>
        <v/>
      </c>
      <c r="R85" s="227" t="str">
        <f>IF($E85="","",'TSO500 worksheet'!$G$130)</f>
        <v/>
      </c>
      <c r="S85" s="227" t="str">
        <f>IF($E85="","",'TSO500 worksheet'!$I$130)</f>
        <v/>
      </c>
      <c r="T85" s="251" t="str">
        <f>IF($E85="","",'TSO500 Automated worksheet '!$D$94)</f>
        <v/>
      </c>
      <c r="U85" s="250" t="str">
        <f>IF($E85="","",'TSO500 Automated worksheet '!$G$94)</f>
        <v/>
      </c>
      <c r="V85" s="250" t="str">
        <f>IF($E85="","",'TSO500 Automated worksheet '!$I$94)</f>
        <v/>
      </c>
      <c r="W85" s="251" t="str">
        <f>IF($E85="","",'TSO500 Automated worksheet '!$D$96)</f>
        <v/>
      </c>
      <c r="X85" s="250" t="str">
        <f>IF($E85="","",'TSO500 Automated worksheet '!$G$96)</f>
        <v/>
      </c>
      <c r="Y85" s="250" t="str">
        <f>IF($E85="","",'TSO500 Automated worksheet '!$I$96)</f>
        <v/>
      </c>
      <c r="Z85" s="251" t="str">
        <f>IF($E85="","",'TSO500 Automated worksheet '!$D$98)</f>
        <v/>
      </c>
      <c r="AA85" s="250" t="str">
        <f>IF($E85="","",'TSO500 Automated worksheet '!$G$98)</f>
        <v/>
      </c>
      <c r="AB85" s="250" t="str">
        <f>IF($E85="","",'TSO500 Automated worksheet '!$I$98)</f>
        <v/>
      </c>
      <c r="AC85" s="251" t="str">
        <f>IF($E85="","",'TSO500 Automated worksheet '!$D$100)</f>
        <v/>
      </c>
      <c r="AD85" s="250" t="str">
        <f>IF($E85="","",'TSO500 Automated worksheet '!$G$100)</f>
        <v/>
      </c>
      <c r="AE85" s="250" t="str">
        <f>IF($E85="","",'TSO500 Automated worksheet '!$I$100)</f>
        <v/>
      </c>
      <c r="AF85" s="251" t="str">
        <f>IF($E85="","",'TSO500 Automated worksheet '!$D$102)</f>
        <v/>
      </c>
      <c r="AG85" s="250" t="str">
        <f>IF($E85="","",'TSO500 Automated worksheet '!$G$102)</f>
        <v/>
      </c>
      <c r="AH85" s="250" t="str">
        <f>IF($E85="","",'TSO500 Automated worksheet '!$I$102)</f>
        <v/>
      </c>
      <c r="AI85" s="251" t="str">
        <f>IF($E85="","",'TSO500 Automated worksheet '!$D$104)</f>
        <v/>
      </c>
      <c r="AJ85" s="250" t="str">
        <f>IF($E85="","",'TSO500 Automated worksheet '!$G$104)</f>
        <v/>
      </c>
      <c r="AK85" s="251" t="str">
        <f>IF($E85="","",'TSO500 Automated worksheet '!$D$105)</f>
        <v/>
      </c>
      <c r="AL85" s="250" t="str">
        <f>IF($E85="","",'TSO500 Automated worksheet '!$G$105)</f>
        <v/>
      </c>
      <c r="AM85" s="251" t="str">
        <f>IF($E85="","",'TSO500 Automated worksheet '!$D$106)</f>
        <v/>
      </c>
      <c r="AN85" s="250" t="str">
        <f>IF($E85="","",'TSO500 Automated worksheet '!$G$106)</f>
        <v/>
      </c>
      <c r="AO85" s="51" t="str">
        <f>IF(F85=DNA_Analyte,VLOOKUP(E85,'Samples Dilution + Norm'!$C$8:$M$103,8,FALSE),IF(F85=RNA_Analyte,"",""))</f>
        <v/>
      </c>
      <c r="AP85" s="51" t="str">
        <f>IF($E85="","",IF(F85=DNA_Analyte,VLOOKUP(E85,'Samples Dilution + Norm'!$C$8:$M$103,11,FALSE),IF(F85=RNA_Analyte,VLOOKUP('TSO500 Script'!C84,'Samples Dilution + Norm'!$S$8:$Z$103,8,FALSE))))</f>
        <v/>
      </c>
      <c r="AQ85" s="51" t="str">
        <f>IF($E85="","",IF(F85=DNA_Analyte,VLOOKUP(E85,'Samples Dilution + Norm'!$C$8:$O$103,13,FALSE),IF(F85=RNA_Analyte,VLOOKUP('TSO500 Script'!C84,'Samples Dilution + Norm'!$S$8:$AA$103,10,FALSE))))</f>
        <v/>
      </c>
      <c r="AR85" s="51" t="str">
        <f t="shared" si="1"/>
        <v/>
      </c>
      <c r="AS85" s="51" t="str">
        <f>IF($E85="","",'TSO500 Automated worksheet '!$C$60)</f>
        <v/>
      </c>
      <c r="AT85" s="51" t="str">
        <f>IF($E85="","",'TSO500 Automated worksheet '!$C$61)</f>
        <v/>
      </c>
      <c r="AU85" s="51" t="str">
        <f>IF($E85="","",'TSO500 Automated worksheet '!$C$62)</f>
        <v/>
      </c>
    </row>
    <row r="86" spans="1:47" x14ac:dyDescent="0.25">
      <c r="A86" t="str">
        <f>IF($E86="","",IF(F86=DNA_Analyte,'TSO500 Booking'!$C$3,IF(F86=RNA_Analyte,'TSO500 Booking'!$C$4,"")))</f>
        <v/>
      </c>
      <c r="B86" s="52" t="str">
        <f>IF($E86="","",'TSO500 Booking'!$C$5)</f>
        <v/>
      </c>
      <c r="C86" t="str">
        <f>IF($E86="","",'TSO500 Booking'!$F$5)</f>
        <v/>
      </c>
      <c r="D86" t="str">
        <f>IF($E86="","",'TSO500 Booking'!E92)</f>
        <v/>
      </c>
      <c r="E86" t="str">
        <f>IF('TSO500 Booking'!J92="","",'TSO500 Booking'!J92)</f>
        <v/>
      </c>
      <c r="F86" t="str">
        <f>IF($E86="","",'TSO500 Booking'!H92)</f>
        <v/>
      </c>
      <c r="G86" s="51" t="str">
        <f>IF($E86="","",VLOOKUP(E86,'TSO500 Script'!$C$2:$D$97,2,FALSE))</f>
        <v/>
      </c>
      <c r="H86" s="51" t="str">
        <f>IF($E86="","",'TSO500 worksheet'!$D$126)</f>
        <v/>
      </c>
      <c r="I86" s="250" t="str">
        <f>IF($E86="","",'TSO500 Automated worksheet '!$G$86)</f>
        <v/>
      </c>
      <c r="J86" s="250" t="str">
        <f>IF($E86="","",'TSO500 Automated worksheet '!$I$86)</f>
        <v/>
      </c>
      <c r="K86" s="251" t="str">
        <f>IF($E86="","",'TSO500 Automated worksheet '!$D$88)</f>
        <v/>
      </c>
      <c r="L86" s="250" t="str">
        <f>IF($E86="","",'TSO500 Automated worksheet '!$G$88)</f>
        <v/>
      </c>
      <c r="M86" s="250" t="str">
        <f>IF($E86="","",'TSO500 Automated worksheet '!$I$88)</f>
        <v/>
      </c>
      <c r="N86" s="51" t="str">
        <f>IF($E86="","",'TSO500 worksheet'!$D$128)</f>
        <v/>
      </c>
      <c r="O86" s="250" t="str">
        <f>IF($E86="","",'TSO500 Automated worksheet '!$G$90)</f>
        <v/>
      </c>
      <c r="P86" s="227" t="str">
        <f>IF($E86="","",'TSO500 worksheet'!$I$128)</f>
        <v/>
      </c>
      <c r="Q86" s="51" t="str">
        <f>IF($E86="","",'TSO500 worksheet'!$D$130)</f>
        <v/>
      </c>
      <c r="R86" s="227" t="str">
        <f>IF($E86="","",'TSO500 worksheet'!$G$130)</f>
        <v/>
      </c>
      <c r="S86" s="227" t="str">
        <f>IF($E86="","",'TSO500 worksheet'!$I$130)</f>
        <v/>
      </c>
      <c r="T86" s="251" t="str">
        <f>IF($E86="","",'TSO500 Automated worksheet '!$D$94)</f>
        <v/>
      </c>
      <c r="U86" s="250" t="str">
        <f>IF($E86="","",'TSO500 Automated worksheet '!$G$94)</f>
        <v/>
      </c>
      <c r="V86" s="250" t="str">
        <f>IF($E86="","",'TSO500 Automated worksheet '!$I$94)</f>
        <v/>
      </c>
      <c r="W86" s="251" t="str">
        <f>IF($E86="","",'TSO500 Automated worksheet '!$D$96)</f>
        <v/>
      </c>
      <c r="X86" s="250" t="str">
        <f>IF($E86="","",'TSO500 Automated worksheet '!$G$96)</f>
        <v/>
      </c>
      <c r="Y86" s="250" t="str">
        <f>IF($E86="","",'TSO500 Automated worksheet '!$I$96)</f>
        <v/>
      </c>
      <c r="Z86" s="251" t="str">
        <f>IF($E86="","",'TSO500 Automated worksheet '!$D$98)</f>
        <v/>
      </c>
      <c r="AA86" s="250" t="str">
        <f>IF($E86="","",'TSO500 Automated worksheet '!$G$98)</f>
        <v/>
      </c>
      <c r="AB86" s="250" t="str">
        <f>IF($E86="","",'TSO500 Automated worksheet '!$I$98)</f>
        <v/>
      </c>
      <c r="AC86" s="251" t="str">
        <f>IF($E86="","",'TSO500 Automated worksheet '!$D$100)</f>
        <v/>
      </c>
      <c r="AD86" s="250" t="str">
        <f>IF($E86="","",'TSO500 Automated worksheet '!$G$100)</f>
        <v/>
      </c>
      <c r="AE86" s="250" t="str">
        <f>IF($E86="","",'TSO500 Automated worksheet '!$I$100)</f>
        <v/>
      </c>
      <c r="AF86" s="251" t="str">
        <f>IF($E86="","",'TSO500 Automated worksheet '!$D$102)</f>
        <v/>
      </c>
      <c r="AG86" s="250" t="str">
        <f>IF($E86="","",'TSO500 Automated worksheet '!$G$102)</f>
        <v/>
      </c>
      <c r="AH86" s="250" t="str">
        <f>IF($E86="","",'TSO500 Automated worksheet '!$I$102)</f>
        <v/>
      </c>
      <c r="AI86" s="251" t="str">
        <f>IF($E86="","",'TSO500 Automated worksheet '!$D$104)</f>
        <v/>
      </c>
      <c r="AJ86" s="250" t="str">
        <f>IF($E86="","",'TSO500 Automated worksheet '!$G$104)</f>
        <v/>
      </c>
      <c r="AK86" s="251" t="str">
        <f>IF($E86="","",'TSO500 Automated worksheet '!$D$105)</f>
        <v/>
      </c>
      <c r="AL86" s="250" t="str">
        <f>IF($E86="","",'TSO500 Automated worksheet '!$G$105)</f>
        <v/>
      </c>
      <c r="AM86" s="251" t="str">
        <f>IF($E86="","",'TSO500 Automated worksheet '!$D$106)</f>
        <v/>
      </c>
      <c r="AN86" s="250" t="str">
        <f>IF($E86="","",'TSO500 Automated worksheet '!$G$106)</f>
        <v/>
      </c>
      <c r="AO86" s="51" t="str">
        <f>IF(F86=DNA_Analyte,VLOOKUP(E86,'Samples Dilution + Norm'!$C$8:$M$103,8,FALSE),IF(F86=RNA_Analyte,"",""))</f>
        <v/>
      </c>
      <c r="AP86" s="51" t="str">
        <f>IF($E86="","",IF(F86=DNA_Analyte,VLOOKUP(E86,'Samples Dilution + Norm'!$C$8:$M$103,11,FALSE),IF(F86=RNA_Analyte,VLOOKUP('TSO500 Script'!C85,'Samples Dilution + Norm'!$S$8:$Z$103,8,FALSE))))</f>
        <v/>
      </c>
      <c r="AQ86" s="51" t="str">
        <f>IF($E86="","",IF(F86=DNA_Analyte,VLOOKUP(E86,'Samples Dilution + Norm'!$C$8:$O$103,13,FALSE),IF(F86=RNA_Analyte,VLOOKUP('TSO500 Script'!C85,'Samples Dilution + Norm'!$S$8:$AA$103,10,FALSE))))</f>
        <v/>
      </c>
      <c r="AR86" s="51" t="str">
        <f t="shared" si="1"/>
        <v/>
      </c>
      <c r="AS86" s="51" t="str">
        <f>IF($E86="","",'TSO500 Automated worksheet '!$C$60)</f>
        <v/>
      </c>
      <c r="AT86" s="51" t="str">
        <f>IF($E86="","",'TSO500 Automated worksheet '!$C$61)</f>
        <v/>
      </c>
      <c r="AU86" s="51" t="str">
        <f>IF($E86="","",'TSO500 Automated worksheet '!$C$62)</f>
        <v/>
      </c>
    </row>
    <row r="87" spans="1:47" x14ac:dyDescent="0.25">
      <c r="A87" t="str">
        <f>IF($E87="","",IF(F87=DNA_Analyte,'TSO500 Booking'!$C$3,IF(F87=RNA_Analyte,'TSO500 Booking'!$C$4,"")))</f>
        <v/>
      </c>
      <c r="B87" s="52" t="str">
        <f>IF($E87="","",'TSO500 Booking'!$C$5)</f>
        <v/>
      </c>
      <c r="C87" t="str">
        <f>IF($E87="","",'TSO500 Booking'!$F$5)</f>
        <v/>
      </c>
      <c r="D87" t="str">
        <f>IF($E87="","",'TSO500 Booking'!E93)</f>
        <v/>
      </c>
      <c r="E87" t="str">
        <f>IF('TSO500 Booking'!J93="","",'TSO500 Booking'!J93)</f>
        <v/>
      </c>
      <c r="F87" t="str">
        <f>IF($E87="","",'TSO500 Booking'!H93)</f>
        <v/>
      </c>
      <c r="G87" s="51" t="str">
        <f>IF($E87="","",VLOOKUP(E87,'TSO500 Script'!$C$2:$D$97,2,FALSE))</f>
        <v/>
      </c>
      <c r="H87" s="51" t="str">
        <f>IF($E87="","",'TSO500 worksheet'!$D$126)</f>
        <v/>
      </c>
      <c r="I87" s="250" t="str">
        <f>IF($E87="","",'TSO500 Automated worksheet '!$G$86)</f>
        <v/>
      </c>
      <c r="J87" s="250" t="str">
        <f>IF($E87="","",'TSO500 Automated worksheet '!$I$86)</f>
        <v/>
      </c>
      <c r="K87" s="251" t="str">
        <f>IF($E87="","",'TSO500 Automated worksheet '!$D$88)</f>
        <v/>
      </c>
      <c r="L87" s="250" t="str">
        <f>IF($E87="","",'TSO500 Automated worksheet '!$G$88)</f>
        <v/>
      </c>
      <c r="M87" s="250" t="str">
        <f>IF($E87="","",'TSO500 Automated worksheet '!$I$88)</f>
        <v/>
      </c>
      <c r="N87" s="51" t="str">
        <f>IF($E87="","",'TSO500 worksheet'!$D$128)</f>
        <v/>
      </c>
      <c r="O87" s="250" t="str">
        <f>IF($E87="","",'TSO500 Automated worksheet '!$G$90)</f>
        <v/>
      </c>
      <c r="P87" s="227" t="str">
        <f>IF($E87="","",'TSO500 worksheet'!$I$128)</f>
        <v/>
      </c>
      <c r="Q87" s="51" t="str">
        <f>IF($E87="","",'TSO500 worksheet'!$D$130)</f>
        <v/>
      </c>
      <c r="R87" s="227" t="str">
        <f>IF($E87="","",'TSO500 worksheet'!$G$130)</f>
        <v/>
      </c>
      <c r="S87" s="227" t="str">
        <f>IF($E87="","",'TSO500 worksheet'!$I$130)</f>
        <v/>
      </c>
      <c r="T87" s="251" t="str">
        <f>IF($E87="","",'TSO500 Automated worksheet '!$D$94)</f>
        <v/>
      </c>
      <c r="U87" s="250" t="str">
        <f>IF($E87="","",'TSO500 Automated worksheet '!$G$94)</f>
        <v/>
      </c>
      <c r="V87" s="250" t="str">
        <f>IF($E87="","",'TSO500 Automated worksheet '!$I$94)</f>
        <v/>
      </c>
      <c r="W87" s="251" t="str">
        <f>IF($E87="","",'TSO500 Automated worksheet '!$D$96)</f>
        <v/>
      </c>
      <c r="X87" s="250" t="str">
        <f>IF($E87="","",'TSO500 Automated worksheet '!$G$96)</f>
        <v/>
      </c>
      <c r="Y87" s="250" t="str">
        <f>IF($E87="","",'TSO500 Automated worksheet '!$I$96)</f>
        <v/>
      </c>
      <c r="Z87" s="251" t="str">
        <f>IF($E87="","",'TSO500 Automated worksheet '!$D$98)</f>
        <v/>
      </c>
      <c r="AA87" s="250" t="str">
        <f>IF($E87="","",'TSO500 Automated worksheet '!$G$98)</f>
        <v/>
      </c>
      <c r="AB87" s="250" t="str">
        <f>IF($E87="","",'TSO500 Automated worksheet '!$I$98)</f>
        <v/>
      </c>
      <c r="AC87" s="251" t="str">
        <f>IF($E87="","",'TSO500 Automated worksheet '!$D$100)</f>
        <v/>
      </c>
      <c r="AD87" s="250" t="str">
        <f>IF($E87="","",'TSO500 Automated worksheet '!$G$100)</f>
        <v/>
      </c>
      <c r="AE87" s="250" t="str">
        <f>IF($E87="","",'TSO500 Automated worksheet '!$I$100)</f>
        <v/>
      </c>
      <c r="AF87" s="251" t="str">
        <f>IF($E87="","",'TSO500 Automated worksheet '!$D$102)</f>
        <v/>
      </c>
      <c r="AG87" s="250" t="str">
        <f>IF($E87="","",'TSO500 Automated worksheet '!$G$102)</f>
        <v/>
      </c>
      <c r="AH87" s="250" t="str">
        <f>IF($E87="","",'TSO500 Automated worksheet '!$I$102)</f>
        <v/>
      </c>
      <c r="AI87" s="251" t="str">
        <f>IF($E87="","",'TSO500 Automated worksheet '!$D$104)</f>
        <v/>
      </c>
      <c r="AJ87" s="250" t="str">
        <f>IF($E87="","",'TSO500 Automated worksheet '!$G$104)</f>
        <v/>
      </c>
      <c r="AK87" s="251" t="str">
        <f>IF($E87="","",'TSO500 Automated worksheet '!$D$105)</f>
        <v/>
      </c>
      <c r="AL87" s="250" t="str">
        <f>IF($E87="","",'TSO500 Automated worksheet '!$G$105)</f>
        <v/>
      </c>
      <c r="AM87" s="251" t="str">
        <f>IF($E87="","",'TSO500 Automated worksheet '!$D$106)</f>
        <v/>
      </c>
      <c r="AN87" s="250" t="str">
        <f>IF($E87="","",'TSO500 Automated worksheet '!$G$106)</f>
        <v/>
      </c>
      <c r="AO87" s="51" t="str">
        <f>IF(F87=DNA_Analyte,VLOOKUP(E87,'Samples Dilution + Norm'!$C$8:$M$103,8,FALSE),IF(F87=RNA_Analyte,"",""))</f>
        <v/>
      </c>
      <c r="AP87" s="51" t="str">
        <f>IF($E87="","",IF(F87=DNA_Analyte,VLOOKUP(E87,'Samples Dilution + Norm'!$C$8:$M$103,11,FALSE),IF(F87=RNA_Analyte,VLOOKUP('TSO500 Script'!C86,'Samples Dilution + Norm'!$S$8:$Z$103,8,FALSE))))</f>
        <v/>
      </c>
      <c r="AQ87" s="51" t="str">
        <f>IF($E87="","",IF(F87=DNA_Analyte,VLOOKUP(E87,'Samples Dilution + Norm'!$C$8:$O$103,13,FALSE),IF(F87=RNA_Analyte,VLOOKUP('TSO500 Script'!C86,'Samples Dilution + Norm'!$S$8:$AA$103,10,FALSE))))</f>
        <v/>
      </c>
      <c r="AR87" s="51" t="str">
        <f t="shared" si="1"/>
        <v/>
      </c>
      <c r="AS87" s="51" t="str">
        <f>IF($E87="","",'TSO500 Automated worksheet '!$C$60)</f>
        <v/>
      </c>
      <c r="AT87" s="51" t="str">
        <f>IF($E87="","",'TSO500 Automated worksheet '!$C$61)</f>
        <v/>
      </c>
      <c r="AU87" s="51" t="str">
        <f>IF($E87="","",'TSO500 Automated worksheet '!$C$62)</f>
        <v/>
      </c>
    </row>
    <row r="88" spans="1:47" x14ac:dyDescent="0.25">
      <c r="A88" t="str">
        <f>IF($E88="","",IF(F88=DNA_Analyte,'TSO500 Booking'!$C$3,IF(F88=RNA_Analyte,'TSO500 Booking'!$C$4,"")))</f>
        <v/>
      </c>
      <c r="B88" s="52" t="str">
        <f>IF($E88="","",'TSO500 Booking'!$C$5)</f>
        <v/>
      </c>
      <c r="C88" t="str">
        <f>IF($E88="","",'TSO500 Booking'!$F$5)</f>
        <v/>
      </c>
      <c r="D88" t="str">
        <f>IF($E88="","",'TSO500 Booking'!E94)</f>
        <v/>
      </c>
      <c r="E88" t="str">
        <f>IF('TSO500 Booking'!J94="","",'TSO500 Booking'!J94)</f>
        <v/>
      </c>
      <c r="F88" t="str">
        <f>IF($E88="","",'TSO500 Booking'!H94)</f>
        <v/>
      </c>
      <c r="G88" s="51" t="str">
        <f>IF($E88="","",VLOOKUP(E88,'TSO500 Script'!$C$2:$D$97,2,FALSE))</f>
        <v/>
      </c>
      <c r="H88" s="51" t="str">
        <f>IF($E88="","",'TSO500 worksheet'!$D$126)</f>
        <v/>
      </c>
      <c r="I88" s="250" t="str">
        <f>IF($E88="","",'TSO500 Automated worksheet '!$G$86)</f>
        <v/>
      </c>
      <c r="J88" s="250" t="str">
        <f>IF($E88="","",'TSO500 Automated worksheet '!$I$86)</f>
        <v/>
      </c>
      <c r="K88" s="251" t="str">
        <f>IF($E88="","",'TSO500 Automated worksheet '!$D$88)</f>
        <v/>
      </c>
      <c r="L88" s="250" t="str">
        <f>IF($E88="","",'TSO500 Automated worksheet '!$G$88)</f>
        <v/>
      </c>
      <c r="M88" s="250" t="str">
        <f>IF($E88="","",'TSO500 Automated worksheet '!$I$88)</f>
        <v/>
      </c>
      <c r="N88" s="51" t="str">
        <f>IF($E88="","",'TSO500 worksheet'!$D$128)</f>
        <v/>
      </c>
      <c r="O88" s="250" t="str">
        <f>IF($E88="","",'TSO500 Automated worksheet '!$G$90)</f>
        <v/>
      </c>
      <c r="P88" s="227" t="str">
        <f>IF($E88="","",'TSO500 worksheet'!$I$128)</f>
        <v/>
      </c>
      <c r="Q88" s="51" t="str">
        <f>IF($E88="","",'TSO500 worksheet'!$D$130)</f>
        <v/>
      </c>
      <c r="R88" s="227" t="str">
        <f>IF($E88="","",'TSO500 worksheet'!$G$130)</f>
        <v/>
      </c>
      <c r="S88" s="227" t="str">
        <f>IF($E88="","",'TSO500 worksheet'!$I$130)</f>
        <v/>
      </c>
      <c r="T88" s="251" t="str">
        <f>IF($E88="","",'TSO500 Automated worksheet '!$D$94)</f>
        <v/>
      </c>
      <c r="U88" s="250" t="str">
        <f>IF($E88="","",'TSO500 Automated worksheet '!$G$94)</f>
        <v/>
      </c>
      <c r="V88" s="250" t="str">
        <f>IF($E88="","",'TSO500 Automated worksheet '!$I$94)</f>
        <v/>
      </c>
      <c r="W88" s="251" t="str">
        <f>IF($E88="","",'TSO500 Automated worksheet '!$D$96)</f>
        <v/>
      </c>
      <c r="X88" s="250" t="str">
        <f>IF($E88="","",'TSO500 Automated worksheet '!$G$96)</f>
        <v/>
      </c>
      <c r="Y88" s="250" t="str">
        <f>IF($E88="","",'TSO500 Automated worksheet '!$I$96)</f>
        <v/>
      </c>
      <c r="Z88" s="251" t="str">
        <f>IF($E88="","",'TSO500 Automated worksheet '!$D$98)</f>
        <v/>
      </c>
      <c r="AA88" s="250" t="str">
        <f>IF($E88="","",'TSO500 Automated worksheet '!$G$98)</f>
        <v/>
      </c>
      <c r="AB88" s="250" t="str">
        <f>IF($E88="","",'TSO500 Automated worksheet '!$I$98)</f>
        <v/>
      </c>
      <c r="AC88" s="251" t="str">
        <f>IF($E88="","",'TSO500 Automated worksheet '!$D$100)</f>
        <v/>
      </c>
      <c r="AD88" s="250" t="str">
        <f>IF($E88="","",'TSO500 Automated worksheet '!$G$100)</f>
        <v/>
      </c>
      <c r="AE88" s="250" t="str">
        <f>IF($E88="","",'TSO500 Automated worksheet '!$I$100)</f>
        <v/>
      </c>
      <c r="AF88" s="251" t="str">
        <f>IF($E88="","",'TSO500 Automated worksheet '!$D$102)</f>
        <v/>
      </c>
      <c r="AG88" s="250" t="str">
        <f>IF($E88="","",'TSO500 Automated worksheet '!$G$102)</f>
        <v/>
      </c>
      <c r="AH88" s="250" t="str">
        <f>IF($E88="","",'TSO500 Automated worksheet '!$I$102)</f>
        <v/>
      </c>
      <c r="AI88" s="251" t="str">
        <f>IF($E88="","",'TSO500 Automated worksheet '!$D$104)</f>
        <v/>
      </c>
      <c r="AJ88" s="250" t="str">
        <f>IF($E88="","",'TSO500 Automated worksheet '!$G$104)</f>
        <v/>
      </c>
      <c r="AK88" s="251" t="str">
        <f>IF($E88="","",'TSO500 Automated worksheet '!$D$105)</f>
        <v/>
      </c>
      <c r="AL88" s="250" t="str">
        <f>IF($E88="","",'TSO500 Automated worksheet '!$G$105)</f>
        <v/>
      </c>
      <c r="AM88" s="251" t="str">
        <f>IF($E88="","",'TSO500 Automated worksheet '!$D$106)</f>
        <v/>
      </c>
      <c r="AN88" s="250" t="str">
        <f>IF($E88="","",'TSO500 Automated worksheet '!$G$106)</f>
        <v/>
      </c>
      <c r="AO88" s="51" t="str">
        <f>IF(F88=DNA_Analyte,VLOOKUP(E88,'Samples Dilution + Norm'!$C$8:$M$103,8,FALSE),IF(F88=RNA_Analyte,"",""))</f>
        <v/>
      </c>
      <c r="AP88" s="51" t="str">
        <f>IF($E88="","",IF(F88=DNA_Analyte,VLOOKUP(E88,'Samples Dilution + Norm'!$C$8:$M$103,11,FALSE),IF(F88=RNA_Analyte,VLOOKUP('TSO500 Script'!C87,'Samples Dilution + Norm'!$S$8:$Z$103,8,FALSE))))</f>
        <v/>
      </c>
      <c r="AQ88" s="51" t="str">
        <f>IF($E88="","",IF(F88=DNA_Analyte,VLOOKUP(E88,'Samples Dilution + Norm'!$C$8:$O$103,13,FALSE),IF(F88=RNA_Analyte,VLOOKUP('TSO500 Script'!C87,'Samples Dilution + Norm'!$S$8:$AA$103,10,FALSE))))</f>
        <v/>
      </c>
      <c r="AR88" s="51" t="str">
        <f t="shared" si="1"/>
        <v/>
      </c>
      <c r="AS88" s="51" t="str">
        <f>IF($E88="","",'TSO500 Automated worksheet '!$C$60)</f>
        <v/>
      </c>
      <c r="AT88" s="51" t="str">
        <f>IF($E88="","",'TSO500 Automated worksheet '!$C$61)</f>
        <v/>
      </c>
      <c r="AU88" s="51" t="str">
        <f>IF($E88="","",'TSO500 Automated worksheet '!$C$62)</f>
        <v/>
      </c>
    </row>
    <row r="89" spans="1:47" x14ac:dyDescent="0.25">
      <c r="A89" t="str">
        <f>IF($E89="","",IF(F89=DNA_Analyte,'TSO500 Booking'!$C$3,IF(F89=RNA_Analyte,'TSO500 Booking'!$C$4,"")))</f>
        <v/>
      </c>
      <c r="B89" s="52" t="str">
        <f>IF($E89="","",'TSO500 Booking'!$C$5)</f>
        <v/>
      </c>
      <c r="C89" t="str">
        <f>IF($E89="","",'TSO500 Booking'!$F$5)</f>
        <v/>
      </c>
      <c r="D89" t="str">
        <f>IF($E89="","",'TSO500 Booking'!E95)</f>
        <v/>
      </c>
      <c r="E89" t="str">
        <f>IF('TSO500 Booking'!J95="","",'TSO500 Booking'!J95)</f>
        <v/>
      </c>
      <c r="F89" t="str">
        <f>IF($E89="","",'TSO500 Booking'!H95)</f>
        <v/>
      </c>
      <c r="G89" s="51" t="str">
        <f>IF($E89="","",VLOOKUP(E89,'TSO500 Script'!$C$2:$D$97,2,FALSE))</f>
        <v/>
      </c>
      <c r="H89" s="51" t="str">
        <f>IF($E89="","",'TSO500 worksheet'!$D$126)</f>
        <v/>
      </c>
      <c r="I89" s="250" t="str">
        <f>IF($E89="","",'TSO500 Automated worksheet '!$G$86)</f>
        <v/>
      </c>
      <c r="J89" s="250" t="str">
        <f>IF($E89="","",'TSO500 Automated worksheet '!$I$86)</f>
        <v/>
      </c>
      <c r="K89" s="251" t="str">
        <f>IF($E89="","",'TSO500 Automated worksheet '!$D$88)</f>
        <v/>
      </c>
      <c r="L89" s="250" t="str">
        <f>IF($E89="","",'TSO500 Automated worksheet '!$G$88)</f>
        <v/>
      </c>
      <c r="M89" s="250" t="str">
        <f>IF($E89="","",'TSO500 Automated worksheet '!$I$88)</f>
        <v/>
      </c>
      <c r="N89" s="51" t="str">
        <f>IF($E89="","",'TSO500 worksheet'!$D$128)</f>
        <v/>
      </c>
      <c r="O89" s="250" t="str">
        <f>IF($E89="","",'TSO500 Automated worksheet '!$G$90)</f>
        <v/>
      </c>
      <c r="P89" s="227" t="str">
        <f>IF($E89="","",'TSO500 worksheet'!$I$128)</f>
        <v/>
      </c>
      <c r="Q89" s="51" t="str">
        <f>IF($E89="","",'TSO500 worksheet'!$D$130)</f>
        <v/>
      </c>
      <c r="R89" s="227" t="str">
        <f>IF($E89="","",'TSO500 worksheet'!$G$130)</f>
        <v/>
      </c>
      <c r="S89" s="227" t="str">
        <f>IF($E89="","",'TSO500 worksheet'!$I$130)</f>
        <v/>
      </c>
      <c r="T89" s="251" t="str">
        <f>IF($E89="","",'TSO500 Automated worksheet '!$D$94)</f>
        <v/>
      </c>
      <c r="U89" s="250" t="str">
        <f>IF($E89="","",'TSO500 Automated worksheet '!$G$94)</f>
        <v/>
      </c>
      <c r="V89" s="250" t="str">
        <f>IF($E89="","",'TSO500 Automated worksheet '!$I$94)</f>
        <v/>
      </c>
      <c r="W89" s="251" t="str">
        <f>IF($E89="","",'TSO500 Automated worksheet '!$D$96)</f>
        <v/>
      </c>
      <c r="X89" s="250" t="str">
        <f>IF($E89="","",'TSO500 Automated worksheet '!$G$96)</f>
        <v/>
      </c>
      <c r="Y89" s="250" t="str">
        <f>IF($E89="","",'TSO500 Automated worksheet '!$I$96)</f>
        <v/>
      </c>
      <c r="Z89" s="251" t="str">
        <f>IF($E89="","",'TSO500 Automated worksheet '!$D$98)</f>
        <v/>
      </c>
      <c r="AA89" s="250" t="str">
        <f>IF($E89="","",'TSO500 Automated worksheet '!$G$98)</f>
        <v/>
      </c>
      <c r="AB89" s="250" t="str">
        <f>IF($E89="","",'TSO500 Automated worksheet '!$I$98)</f>
        <v/>
      </c>
      <c r="AC89" s="251" t="str">
        <f>IF($E89="","",'TSO500 Automated worksheet '!$D$100)</f>
        <v/>
      </c>
      <c r="AD89" s="250" t="str">
        <f>IF($E89="","",'TSO500 Automated worksheet '!$G$100)</f>
        <v/>
      </c>
      <c r="AE89" s="250" t="str">
        <f>IF($E89="","",'TSO500 Automated worksheet '!$I$100)</f>
        <v/>
      </c>
      <c r="AF89" s="251" t="str">
        <f>IF($E89="","",'TSO500 Automated worksheet '!$D$102)</f>
        <v/>
      </c>
      <c r="AG89" s="250" t="str">
        <f>IF($E89="","",'TSO500 Automated worksheet '!$G$102)</f>
        <v/>
      </c>
      <c r="AH89" s="250" t="str">
        <f>IF($E89="","",'TSO500 Automated worksheet '!$I$102)</f>
        <v/>
      </c>
      <c r="AI89" s="251" t="str">
        <f>IF($E89="","",'TSO500 Automated worksheet '!$D$104)</f>
        <v/>
      </c>
      <c r="AJ89" s="250" t="str">
        <f>IF($E89="","",'TSO500 Automated worksheet '!$G$104)</f>
        <v/>
      </c>
      <c r="AK89" s="251" t="str">
        <f>IF($E89="","",'TSO500 Automated worksheet '!$D$105)</f>
        <v/>
      </c>
      <c r="AL89" s="250" t="str">
        <f>IF($E89="","",'TSO500 Automated worksheet '!$G$105)</f>
        <v/>
      </c>
      <c r="AM89" s="251" t="str">
        <f>IF($E89="","",'TSO500 Automated worksheet '!$D$106)</f>
        <v/>
      </c>
      <c r="AN89" s="250" t="str">
        <f>IF($E89="","",'TSO500 Automated worksheet '!$G$106)</f>
        <v/>
      </c>
      <c r="AO89" s="51" t="str">
        <f>IF(F89=DNA_Analyte,VLOOKUP(E89,'Samples Dilution + Norm'!$C$8:$M$103,8,FALSE),IF(F89=RNA_Analyte,"",""))</f>
        <v/>
      </c>
      <c r="AP89" s="51" t="str">
        <f>IF($E89="","",IF(F89=DNA_Analyte,VLOOKUP(E89,'Samples Dilution + Norm'!$C$8:$M$103,11,FALSE),IF(F89=RNA_Analyte,VLOOKUP('TSO500 Script'!C88,'Samples Dilution + Norm'!$S$8:$Z$103,8,FALSE))))</f>
        <v/>
      </c>
      <c r="AQ89" s="51" t="str">
        <f>IF($E89="","",IF(F89=DNA_Analyte,VLOOKUP(E89,'Samples Dilution + Norm'!$C$8:$O$103,13,FALSE),IF(F89=RNA_Analyte,VLOOKUP('TSO500 Script'!C88,'Samples Dilution + Norm'!$S$8:$AA$103,10,FALSE))))</f>
        <v/>
      </c>
      <c r="AR89" s="51" t="str">
        <f t="shared" si="1"/>
        <v/>
      </c>
      <c r="AS89" s="51" t="str">
        <f>IF($E89="","",'TSO500 Automated worksheet '!$C$60)</f>
        <v/>
      </c>
      <c r="AT89" s="51" t="str">
        <f>IF($E89="","",'TSO500 Automated worksheet '!$C$61)</f>
        <v/>
      </c>
      <c r="AU89" s="51" t="str">
        <f>IF($E89="","",'TSO500 Automated worksheet '!$C$62)</f>
        <v/>
      </c>
    </row>
    <row r="90" spans="1:47" x14ac:dyDescent="0.25">
      <c r="A90" t="str">
        <f>IF($E90="","",IF(F90=DNA_Analyte,'TSO500 Booking'!$C$3,IF(F90=RNA_Analyte,'TSO500 Booking'!$C$4,"")))</f>
        <v/>
      </c>
      <c r="B90" s="52" t="str">
        <f>IF($E90="","",'TSO500 Booking'!$C$5)</f>
        <v/>
      </c>
      <c r="C90" t="str">
        <f>IF($E90="","",'TSO500 Booking'!$F$5)</f>
        <v/>
      </c>
      <c r="D90" t="str">
        <f>IF($E90="","",'TSO500 Booking'!E96)</f>
        <v/>
      </c>
      <c r="E90" t="str">
        <f>IF('TSO500 Booking'!J96="","",'TSO500 Booking'!J96)</f>
        <v/>
      </c>
      <c r="F90" t="str">
        <f>IF($E90="","",'TSO500 Booking'!H96)</f>
        <v/>
      </c>
      <c r="G90" s="51" t="str">
        <f>IF($E90="","",VLOOKUP(E90,'TSO500 Script'!$C$2:$D$97,2,FALSE))</f>
        <v/>
      </c>
      <c r="H90" s="51" t="str">
        <f>IF($E90="","",'TSO500 worksheet'!$D$126)</f>
        <v/>
      </c>
      <c r="I90" s="250" t="str">
        <f>IF($E90="","",'TSO500 Automated worksheet '!$G$86)</f>
        <v/>
      </c>
      <c r="J90" s="250" t="str">
        <f>IF($E90="","",'TSO500 Automated worksheet '!$I$86)</f>
        <v/>
      </c>
      <c r="K90" s="251" t="str">
        <f>IF($E90="","",'TSO500 Automated worksheet '!$D$88)</f>
        <v/>
      </c>
      <c r="L90" s="250" t="str">
        <f>IF($E90="","",'TSO500 Automated worksheet '!$G$88)</f>
        <v/>
      </c>
      <c r="M90" s="250" t="str">
        <f>IF($E90="","",'TSO500 Automated worksheet '!$I$88)</f>
        <v/>
      </c>
      <c r="N90" s="51" t="str">
        <f>IF($E90="","",'TSO500 worksheet'!$D$128)</f>
        <v/>
      </c>
      <c r="O90" s="250" t="str">
        <f>IF($E90="","",'TSO500 Automated worksheet '!$G$90)</f>
        <v/>
      </c>
      <c r="P90" s="227" t="str">
        <f>IF($E90="","",'TSO500 worksheet'!$I$128)</f>
        <v/>
      </c>
      <c r="Q90" s="51" t="str">
        <f>IF($E90="","",'TSO500 worksheet'!$D$130)</f>
        <v/>
      </c>
      <c r="R90" s="227" t="str">
        <f>IF($E90="","",'TSO500 worksheet'!$G$130)</f>
        <v/>
      </c>
      <c r="S90" s="227" t="str">
        <f>IF($E90="","",'TSO500 worksheet'!$I$130)</f>
        <v/>
      </c>
      <c r="T90" s="251" t="str">
        <f>IF($E90="","",'TSO500 Automated worksheet '!$D$94)</f>
        <v/>
      </c>
      <c r="U90" s="250" t="str">
        <f>IF($E90="","",'TSO500 Automated worksheet '!$G$94)</f>
        <v/>
      </c>
      <c r="V90" s="250" t="str">
        <f>IF($E90="","",'TSO500 Automated worksheet '!$I$94)</f>
        <v/>
      </c>
      <c r="W90" s="251" t="str">
        <f>IF($E90="","",'TSO500 Automated worksheet '!$D$96)</f>
        <v/>
      </c>
      <c r="X90" s="250" t="str">
        <f>IF($E90="","",'TSO500 Automated worksheet '!$G$96)</f>
        <v/>
      </c>
      <c r="Y90" s="250" t="str">
        <f>IF($E90="","",'TSO500 Automated worksheet '!$I$96)</f>
        <v/>
      </c>
      <c r="Z90" s="251" t="str">
        <f>IF($E90="","",'TSO500 Automated worksheet '!$D$98)</f>
        <v/>
      </c>
      <c r="AA90" s="250" t="str">
        <f>IF($E90="","",'TSO500 Automated worksheet '!$G$98)</f>
        <v/>
      </c>
      <c r="AB90" s="250" t="str">
        <f>IF($E90="","",'TSO500 Automated worksheet '!$I$98)</f>
        <v/>
      </c>
      <c r="AC90" s="251" t="str">
        <f>IF($E90="","",'TSO500 Automated worksheet '!$D$100)</f>
        <v/>
      </c>
      <c r="AD90" s="250" t="str">
        <f>IF($E90="","",'TSO500 Automated worksheet '!$G$100)</f>
        <v/>
      </c>
      <c r="AE90" s="250" t="str">
        <f>IF($E90="","",'TSO500 Automated worksheet '!$I$100)</f>
        <v/>
      </c>
      <c r="AF90" s="251" t="str">
        <f>IF($E90="","",'TSO500 Automated worksheet '!$D$102)</f>
        <v/>
      </c>
      <c r="AG90" s="250" t="str">
        <f>IF($E90="","",'TSO500 Automated worksheet '!$G$102)</f>
        <v/>
      </c>
      <c r="AH90" s="250" t="str">
        <f>IF($E90="","",'TSO500 Automated worksheet '!$I$102)</f>
        <v/>
      </c>
      <c r="AI90" s="251" t="str">
        <f>IF($E90="","",'TSO500 Automated worksheet '!$D$104)</f>
        <v/>
      </c>
      <c r="AJ90" s="250" t="str">
        <f>IF($E90="","",'TSO500 Automated worksheet '!$G$104)</f>
        <v/>
      </c>
      <c r="AK90" s="251" t="str">
        <f>IF($E90="","",'TSO500 Automated worksheet '!$D$105)</f>
        <v/>
      </c>
      <c r="AL90" s="250" t="str">
        <f>IF($E90="","",'TSO500 Automated worksheet '!$G$105)</f>
        <v/>
      </c>
      <c r="AM90" s="251" t="str">
        <f>IF($E90="","",'TSO500 Automated worksheet '!$D$106)</f>
        <v/>
      </c>
      <c r="AN90" s="250" t="str">
        <f>IF($E90="","",'TSO500 Automated worksheet '!$G$106)</f>
        <v/>
      </c>
      <c r="AO90" s="51" t="str">
        <f>IF(F90=DNA_Analyte,VLOOKUP(E90,'Samples Dilution + Norm'!$C$8:$M$103,8,FALSE),IF(F90=RNA_Analyte,"",""))</f>
        <v/>
      </c>
      <c r="AP90" s="51" t="str">
        <f>IF($E90="","",IF(F90=DNA_Analyte,VLOOKUP(E90,'Samples Dilution + Norm'!$C$8:$M$103,11,FALSE),IF(F90=RNA_Analyte,VLOOKUP('TSO500 Script'!C89,'Samples Dilution + Norm'!$S$8:$Z$103,8,FALSE))))</f>
        <v/>
      </c>
      <c r="AQ90" s="51" t="str">
        <f>IF($E90="","",IF(F90=DNA_Analyte,VLOOKUP(E90,'Samples Dilution + Norm'!$C$8:$O$103,13,FALSE),IF(F90=RNA_Analyte,VLOOKUP('TSO500 Script'!C89,'Samples Dilution + Norm'!$S$8:$AA$103,10,FALSE))))</f>
        <v/>
      </c>
      <c r="AR90" s="51" t="str">
        <f t="shared" si="1"/>
        <v/>
      </c>
      <c r="AS90" s="51" t="str">
        <f>IF($E90="","",'TSO500 Automated worksheet '!$C$60)</f>
        <v/>
      </c>
      <c r="AT90" s="51" t="str">
        <f>IF($E90="","",'TSO500 Automated worksheet '!$C$61)</f>
        <v/>
      </c>
      <c r="AU90" s="51" t="str">
        <f>IF($E90="","",'TSO500 Automated worksheet '!$C$62)</f>
        <v/>
      </c>
    </row>
    <row r="91" spans="1:47" x14ac:dyDescent="0.25">
      <c r="A91" t="str">
        <f>IF($E91="","",IF(F91=DNA_Analyte,'TSO500 Booking'!$C$3,IF(F91=RNA_Analyte,'TSO500 Booking'!$C$4,"")))</f>
        <v/>
      </c>
      <c r="B91" s="52" t="str">
        <f>IF($E91="","",'TSO500 Booking'!$C$5)</f>
        <v/>
      </c>
      <c r="C91" t="str">
        <f>IF($E91="","",'TSO500 Booking'!$F$5)</f>
        <v/>
      </c>
      <c r="D91" t="str">
        <f>IF($E91="","",'TSO500 Booking'!E97)</f>
        <v/>
      </c>
      <c r="E91" t="str">
        <f>IF('TSO500 Booking'!J97="","",'TSO500 Booking'!J97)</f>
        <v/>
      </c>
      <c r="F91" t="str">
        <f>IF($E91="","",'TSO500 Booking'!H97)</f>
        <v/>
      </c>
      <c r="G91" s="51" t="str">
        <f>IF($E91="","",VLOOKUP(E91,'TSO500 Script'!$C$2:$D$97,2,FALSE))</f>
        <v/>
      </c>
      <c r="H91" s="51" t="str">
        <f>IF($E91="","",'TSO500 worksheet'!$D$126)</f>
        <v/>
      </c>
      <c r="I91" s="250" t="str">
        <f>IF($E91="","",'TSO500 Automated worksheet '!$G$86)</f>
        <v/>
      </c>
      <c r="J91" s="250" t="str">
        <f>IF($E91="","",'TSO500 Automated worksheet '!$I$86)</f>
        <v/>
      </c>
      <c r="K91" s="251" t="str">
        <f>IF($E91="","",'TSO500 Automated worksheet '!$D$88)</f>
        <v/>
      </c>
      <c r="L91" s="250" t="str">
        <f>IF($E91="","",'TSO500 Automated worksheet '!$G$88)</f>
        <v/>
      </c>
      <c r="M91" s="250" t="str">
        <f>IF($E91="","",'TSO500 Automated worksheet '!$I$88)</f>
        <v/>
      </c>
      <c r="N91" s="51" t="str">
        <f>IF($E91="","",'TSO500 worksheet'!$D$128)</f>
        <v/>
      </c>
      <c r="O91" s="250" t="str">
        <f>IF($E91="","",'TSO500 Automated worksheet '!$G$90)</f>
        <v/>
      </c>
      <c r="P91" s="227" t="str">
        <f>IF($E91="","",'TSO500 worksheet'!$I$128)</f>
        <v/>
      </c>
      <c r="Q91" s="51" t="str">
        <f>IF($E91="","",'TSO500 worksheet'!$D$130)</f>
        <v/>
      </c>
      <c r="R91" s="227" t="str">
        <f>IF($E91="","",'TSO500 worksheet'!$G$130)</f>
        <v/>
      </c>
      <c r="S91" s="227" t="str">
        <f>IF($E91="","",'TSO500 worksheet'!$I$130)</f>
        <v/>
      </c>
      <c r="T91" s="251" t="str">
        <f>IF($E91="","",'TSO500 Automated worksheet '!$D$94)</f>
        <v/>
      </c>
      <c r="U91" s="250" t="str">
        <f>IF($E91="","",'TSO500 Automated worksheet '!$G$94)</f>
        <v/>
      </c>
      <c r="V91" s="250" t="str">
        <f>IF($E91="","",'TSO500 Automated worksheet '!$I$94)</f>
        <v/>
      </c>
      <c r="W91" s="251" t="str">
        <f>IF($E91="","",'TSO500 Automated worksheet '!$D$96)</f>
        <v/>
      </c>
      <c r="X91" s="250" t="str">
        <f>IF($E91="","",'TSO500 Automated worksheet '!$G$96)</f>
        <v/>
      </c>
      <c r="Y91" s="250" t="str">
        <f>IF($E91="","",'TSO500 Automated worksheet '!$I$96)</f>
        <v/>
      </c>
      <c r="Z91" s="251" t="str">
        <f>IF($E91="","",'TSO500 Automated worksheet '!$D$98)</f>
        <v/>
      </c>
      <c r="AA91" s="250" t="str">
        <f>IF($E91="","",'TSO500 Automated worksheet '!$G$98)</f>
        <v/>
      </c>
      <c r="AB91" s="250" t="str">
        <f>IF($E91="","",'TSO500 Automated worksheet '!$I$98)</f>
        <v/>
      </c>
      <c r="AC91" s="251" t="str">
        <f>IF($E91="","",'TSO500 Automated worksheet '!$D$100)</f>
        <v/>
      </c>
      <c r="AD91" s="250" t="str">
        <f>IF($E91="","",'TSO500 Automated worksheet '!$G$100)</f>
        <v/>
      </c>
      <c r="AE91" s="250" t="str">
        <f>IF($E91="","",'TSO500 Automated worksheet '!$I$100)</f>
        <v/>
      </c>
      <c r="AF91" s="251" t="str">
        <f>IF($E91="","",'TSO500 Automated worksheet '!$D$102)</f>
        <v/>
      </c>
      <c r="AG91" s="250" t="str">
        <f>IF($E91="","",'TSO500 Automated worksheet '!$G$102)</f>
        <v/>
      </c>
      <c r="AH91" s="250" t="str">
        <f>IF($E91="","",'TSO500 Automated worksheet '!$I$102)</f>
        <v/>
      </c>
      <c r="AI91" s="251" t="str">
        <f>IF($E91="","",'TSO500 Automated worksheet '!$D$104)</f>
        <v/>
      </c>
      <c r="AJ91" s="250" t="str">
        <f>IF($E91="","",'TSO500 Automated worksheet '!$G$104)</f>
        <v/>
      </c>
      <c r="AK91" s="251" t="str">
        <f>IF($E91="","",'TSO500 Automated worksheet '!$D$105)</f>
        <v/>
      </c>
      <c r="AL91" s="250" t="str">
        <f>IF($E91="","",'TSO500 Automated worksheet '!$G$105)</f>
        <v/>
      </c>
      <c r="AM91" s="251" t="str">
        <f>IF($E91="","",'TSO500 Automated worksheet '!$D$106)</f>
        <v/>
      </c>
      <c r="AN91" s="250" t="str">
        <f>IF($E91="","",'TSO500 Automated worksheet '!$G$106)</f>
        <v/>
      </c>
      <c r="AO91" s="51" t="str">
        <f>IF(F91=DNA_Analyte,VLOOKUP(E91,'Samples Dilution + Norm'!$C$8:$M$103,8,FALSE),IF(F91=RNA_Analyte,"",""))</f>
        <v/>
      </c>
      <c r="AP91" s="51" t="str">
        <f>IF($E91="","",IF(F91=DNA_Analyte,VLOOKUP(E91,'Samples Dilution + Norm'!$C$8:$M$103,11,FALSE),IF(F91=RNA_Analyte,VLOOKUP('TSO500 Script'!C90,'Samples Dilution + Norm'!$S$8:$Z$103,8,FALSE))))</f>
        <v/>
      </c>
      <c r="AQ91" s="51" t="str">
        <f>IF($E91="","",IF(F91=DNA_Analyte,VLOOKUP(E91,'Samples Dilution + Norm'!$C$8:$O$103,13,FALSE),IF(F91=RNA_Analyte,VLOOKUP('TSO500 Script'!C90,'Samples Dilution + Norm'!$S$8:$AA$103,10,FALSE))))</f>
        <v/>
      </c>
      <c r="AR91" s="51" t="str">
        <f t="shared" si="1"/>
        <v/>
      </c>
      <c r="AS91" s="51" t="str">
        <f>IF($E91="","",'TSO500 Automated worksheet '!$C$60)</f>
        <v/>
      </c>
      <c r="AT91" s="51" t="str">
        <f>IF($E91="","",'TSO500 Automated worksheet '!$C$61)</f>
        <v/>
      </c>
      <c r="AU91" s="51" t="str">
        <f>IF($E91="","",'TSO500 Automated worksheet '!$C$62)</f>
        <v/>
      </c>
    </row>
    <row r="92" spans="1:47" x14ac:dyDescent="0.25">
      <c r="A92" t="str">
        <f>IF($E92="","",IF(F92=DNA_Analyte,'TSO500 Booking'!$C$3,IF(F92=RNA_Analyte,'TSO500 Booking'!$C$4,"")))</f>
        <v/>
      </c>
      <c r="B92" s="52" t="str">
        <f>IF($E92="","",'TSO500 Booking'!$C$5)</f>
        <v/>
      </c>
      <c r="C92" t="str">
        <f>IF($E92="","",'TSO500 Booking'!$F$5)</f>
        <v/>
      </c>
      <c r="D92" t="str">
        <f>IF($E92="","",'TSO500 Booking'!E98)</f>
        <v/>
      </c>
      <c r="E92" t="str">
        <f>IF('TSO500 Booking'!J98="","",'TSO500 Booking'!J98)</f>
        <v/>
      </c>
      <c r="F92" t="str">
        <f>IF($E92="","",'TSO500 Booking'!H98)</f>
        <v/>
      </c>
      <c r="G92" s="51" t="str">
        <f>IF($E92="","",VLOOKUP(E92,'TSO500 Script'!$C$2:$D$97,2,FALSE))</f>
        <v/>
      </c>
      <c r="H92" s="51" t="str">
        <f>IF($E92="","",'TSO500 worksheet'!$D$126)</f>
        <v/>
      </c>
      <c r="I92" s="250" t="str">
        <f>IF($E92="","",'TSO500 Automated worksheet '!$G$86)</f>
        <v/>
      </c>
      <c r="J92" s="250" t="str">
        <f>IF($E92="","",'TSO500 Automated worksheet '!$I$86)</f>
        <v/>
      </c>
      <c r="K92" s="251" t="str">
        <f>IF($E92="","",'TSO500 Automated worksheet '!$D$88)</f>
        <v/>
      </c>
      <c r="L92" s="250" t="str">
        <f>IF($E92="","",'TSO500 Automated worksheet '!$G$88)</f>
        <v/>
      </c>
      <c r="M92" s="250" t="str">
        <f>IF($E92="","",'TSO500 Automated worksheet '!$I$88)</f>
        <v/>
      </c>
      <c r="N92" s="51" t="str">
        <f>IF($E92="","",'TSO500 worksheet'!$D$128)</f>
        <v/>
      </c>
      <c r="O92" s="250" t="str">
        <f>IF($E92="","",'TSO500 Automated worksheet '!$G$90)</f>
        <v/>
      </c>
      <c r="P92" s="227" t="str">
        <f>IF($E92="","",'TSO500 worksheet'!$I$128)</f>
        <v/>
      </c>
      <c r="Q92" s="51" t="str">
        <f>IF($E92="","",'TSO500 worksheet'!$D$130)</f>
        <v/>
      </c>
      <c r="R92" s="227" t="str">
        <f>IF($E92="","",'TSO500 worksheet'!$G$130)</f>
        <v/>
      </c>
      <c r="S92" s="227" t="str">
        <f>IF($E92="","",'TSO500 worksheet'!$I$130)</f>
        <v/>
      </c>
      <c r="T92" s="251" t="str">
        <f>IF($E92="","",'TSO500 Automated worksheet '!$D$94)</f>
        <v/>
      </c>
      <c r="U92" s="250" t="str">
        <f>IF($E92="","",'TSO500 Automated worksheet '!$G$94)</f>
        <v/>
      </c>
      <c r="V92" s="250" t="str">
        <f>IF($E92="","",'TSO500 Automated worksheet '!$I$94)</f>
        <v/>
      </c>
      <c r="W92" s="251" t="str">
        <f>IF($E92="","",'TSO500 Automated worksheet '!$D$96)</f>
        <v/>
      </c>
      <c r="X92" s="250" t="str">
        <f>IF($E92="","",'TSO500 Automated worksheet '!$G$96)</f>
        <v/>
      </c>
      <c r="Y92" s="250" t="str">
        <f>IF($E92="","",'TSO500 Automated worksheet '!$I$96)</f>
        <v/>
      </c>
      <c r="Z92" s="251" t="str">
        <f>IF($E92="","",'TSO500 Automated worksheet '!$D$98)</f>
        <v/>
      </c>
      <c r="AA92" s="250" t="str">
        <f>IF($E92="","",'TSO500 Automated worksheet '!$G$98)</f>
        <v/>
      </c>
      <c r="AB92" s="250" t="str">
        <f>IF($E92="","",'TSO500 Automated worksheet '!$I$98)</f>
        <v/>
      </c>
      <c r="AC92" s="251" t="str">
        <f>IF($E92="","",'TSO500 Automated worksheet '!$D$100)</f>
        <v/>
      </c>
      <c r="AD92" s="250" t="str">
        <f>IF($E92="","",'TSO500 Automated worksheet '!$G$100)</f>
        <v/>
      </c>
      <c r="AE92" s="250" t="str">
        <f>IF($E92="","",'TSO500 Automated worksheet '!$I$100)</f>
        <v/>
      </c>
      <c r="AF92" s="251" t="str">
        <f>IF($E92="","",'TSO500 Automated worksheet '!$D$102)</f>
        <v/>
      </c>
      <c r="AG92" s="250" t="str">
        <f>IF($E92="","",'TSO500 Automated worksheet '!$G$102)</f>
        <v/>
      </c>
      <c r="AH92" s="250" t="str">
        <f>IF($E92="","",'TSO500 Automated worksheet '!$I$102)</f>
        <v/>
      </c>
      <c r="AI92" s="251" t="str">
        <f>IF($E92="","",'TSO500 Automated worksheet '!$D$104)</f>
        <v/>
      </c>
      <c r="AJ92" s="250" t="str">
        <f>IF($E92="","",'TSO500 Automated worksheet '!$G$104)</f>
        <v/>
      </c>
      <c r="AK92" s="251" t="str">
        <f>IF($E92="","",'TSO500 Automated worksheet '!$D$105)</f>
        <v/>
      </c>
      <c r="AL92" s="250" t="str">
        <f>IF($E92="","",'TSO500 Automated worksheet '!$G$105)</f>
        <v/>
      </c>
      <c r="AM92" s="251" t="str">
        <f>IF($E92="","",'TSO500 Automated worksheet '!$D$106)</f>
        <v/>
      </c>
      <c r="AN92" s="250" t="str">
        <f>IF($E92="","",'TSO500 Automated worksheet '!$G$106)</f>
        <v/>
      </c>
      <c r="AO92" s="51" t="str">
        <f>IF(F92=DNA_Analyte,VLOOKUP(E92,'Samples Dilution + Norm'!$C$8:$M$103,8,FALSE),IF(F92=RNA_Analyte,"",""))</f>
        <v/>
      </c>
      <c r="AP92" s="51" t="str">
        <f>IF($E92="","",IF(F92=DNA_Analyte,VLOOKUP(E92,'Samples Dilution + Norm'!$C$8:$M$103,11,FALSE),IF(F92=RNA_Analyte,VLOOKUP('TSO500 Script'!C91,'Samples Dilution + Norm'!$S$8:$Z$103,8,FALSE))))</f>
        <v/>
      </c>
      <c r="AQ92" s="51" t="str">
        <f>IF($E92="","",IF(F92=DNA_Analyte,VLOOKUP(E92,'Samples Dilution + Norm'!$C$8:$O$103,13,FALSE),IF(F92=RNA_Analyte,VLOOKUP('TSO500 Script'!C91,'Samples Dilution + Norm'!$S$8:$AA$103,10,FALSE))))</f>
        <v/>
      </c>
      <c r="AR92" s="51" t="str">
        <f t="shared" si="1"/>
        <v/>
      </c>
      <c r="AS92" s="51" t="str">
        <f>IF($E92="","",'TSO500 Automated worksheet '!$C$60)</f>
        <v/>
      </c>
      <c r="AT92" s="51" t="str">
        <f>IF($E92="","",'TSO500 Automated worksheet '!$C$61)</f>
        <v/>
      </c>
      <c r="AU92" s="51" t="str">
        <f>IF($E92="","",'TSO500 Automated worksheet '!$C$62)</f>
        <v/>
      </c>
    </row>
    <row r="93" spans="1:47" x14ac:dyDescent="0.25">
      <c r="A93" t="str">
        <f>IF($E93="","",IF(F93=DNA_Analyte,'TSO500 Booking'!$C$3,IF(F93=RNA_Analyte,'TSO500 Booking'!$C$4,"")))</f>
        <v/>
      </c>
      <c r="B93" s="52" t="str">
        <f>IF($E93="","",'TSO500 Booking'!$C$5)</f>
        <v/>
      </c>
      <c r="C93" t="str">
        <f>IF($E93="","",'TSO500 Booking'!$F$5)</f>
        <v/>
      </c>
      <c r="D93" t="str">
        <f>IF($E93="","",'TSO500 Booking'!E99)</f>
        <v/>
      </c>
      <c r="E93" t="str">
        <f>IF('TSO500 Booking'!J99="","",'TSO500 Booking'!J99)</f>
        <v/>
      </c>
      <c r="F93" t="str">
        <f>IF($E93="","",'TSO500 Booking'!H99)</f>
        <v/>
      </c>
      <c r="G93" s="51" t="str">
        <f>IF($E93="","",VLOOKUP(E93,'TSO500 Script'!$C$2:$D$97,2,FALSE))</f>
        <v/>
      </c>
      <c r="H93" s="51" t="str">
        <f>IF($E93="","",'TSO500 worksheet'!$D$126)</f>
        <v/>
      </c>
      <c r="I93" s="250" t="str">
        <f>IF($E93="","",'TSO500 Automated worksheet '!$G$86)</f>
        <v/>
      </c>
      <c r="J93" s="250" t="str">
        <f>IF($E93="","",'TSO500 Automated worksheet '!$I$86)</f>
        <v/>
      </c>
      <c r="K93" s="251" t="str">
        <f>IF($E93="","",'TSO500 Automated worksheet '!$D$88)</f>
        <v/>
      </c>
      <c r="L93" s="250" t="str">
        <f>IF($E93="","",'TSO500 Automated worksheet '!$G$88)</f>
        <v/>
      </c>
      <c r="M93" s="250" t="str">
        <f>IF($E93="","",'TSO500 Automated worksheet '!$I$88)</f>
        <v/>
      </c>
      <c r="N93" s="51" t="str">
        <f>IF($E93="","",'TSO500 worksheet'!$D$128)</f>
        <v/>
      </c>
      <c r="O93" s="250" t="str">
        <f>IF($E93="","",'TSO500 Automated worksheet '!$G$90)</f>
        <v/>
      </c>
      <c r="P93" s="227" t="str">
        <f>IF($E93="","",'TSO500 worksheet'!$I$128)</f>
        <v/>
      </c>
      <c r="Q93" s="51" t="str">
        <f>IF($E93="","",'TSO500 worksheet'!$D$130)</f>
        <v/>
      </c>
      <c r="R93" s="227" t="str">
        <f>IF($E93="","",'TSO500 worksheet'!$G$130)</f>
        <v/>
      </c>
      <c r="S93" s="227" t="str">
        <f>IF($E93="","",'TSO500 worksheet'!$I$130)</f>
        <v/>
      </c>
      <c r="T93" s="251" t="str">
        <f>IF($E93="","",'TSO500 Automated worksheet '!$D$94)</f>
        <v/>
      </c>
      <c r="U93" s="250" t="str">
        <f>IF($E93="","",'TSO500 Automated worksheet '!$G$94)</f>
        <v/>
      </c>
      <c r="V93" s="250" t="str">
        <f>IF($E93="","",'TSO500 Automated worksheet '!$I$94)</f>
        <v/>
      </c>
      <c r="W93" s="251" t="str">
        <f>IF($E93="","",'TSO500 Automated worksheet '!$D$96)</f>
        <v/>
      </c>
      <c r="X93" s="250" t="str">
        <f>IF($E93="","",'TSO500 Automated worksheet '!$G$96)</f>
        <v/>
      </c>
      <c r="Y93" s="250" t="str">
        <f>IF($E93="","",'TSO500 Automated worksheet '!$I$96)</f>
        <v/>
      </c>
      <c r="Z93" s="251" t="str">
        <f>IF($E93="","",'TSO500 Automated worksheet '!$D$98)</f>
        <v/>
      </c>
      <c r="AA93" s="250" t="str">
        <f>IF($E93="","",'TSO500 Automated worksheet '!$G$98)</f>
        <v/>
      </c>
      <c r="AB93" s="250" t="str">
        <f>IF($E93="","",'TSO500 Automated worksheet '!$I$98)</f>
        <v/>
      </c>
      <c r="AC93" s="251" t="str">
        <f>IF($E93="","",'TSO500 Automated worksheet '!$D$100)</f>
        <v/>
      </c>
      <c r="AD93" s="250" t="str">
        <f>IF($E93="","",'TSO500 Automated worksheet '!$G$100)</f>
        <v/>
      </c>
      <c r="AE93" s="250" t="str">
        <f>IF($E93="","",'TSO500 Automated worksheet '!$I$100)</f>
        <v/>
      </c>
      <c r="AF93" s="251" t="str">
        <f>IF($E93="","",'TSO500 Automated worksheet '!$D$102)</f>
        <v/>
      </c>
      <c r="AG93" s="250" t="str">
        <f>IF($E93="","",'TSO500 Automated worksheet '!$G$102)</f>
        <v/>
      </c>
      <c r="AH93" s="250" t="str">
        <f>IF($E93="","",'TSO500 Automated worksheet '!$I$102)</f>
        <v/>
      </c>
      <c r="AI93" s="251" t="str">
        <f>IF($E93="","",'TSO500 Automated worksheet '!$D$104)</f>
        <v/>
      </c>
      <c r="AJ93" s="250" t="str">
        <f>IF($E93="","",'TSO500 Automated worksheet '!$G$104)</f>
        <v/>
      </c>
      <c r="AK93" s="251" t="str">
        <f>IF($E93="","",'TSO500 Automated worksheet '!$D$105)</f>
        <v/>
      </c>
      <c r="AL93" s="250" t="str">
        <f>IF($E93="","",'TSO500 Automated worksheet '!$G$105)</f>
        <v/>
      </c>
      <c r="AM93" s="251" t="str">
        <f>IF($E93="","",'TSO500 Automated worksheet '!$D$106)</f>
        <v/>
      </c>
      <c r="AN93" s="250" t="str">
        <f>IF($E93="","",'TSO500 Automated worksheet '!$G$106)</f>
        <v/>
      </c>
      <c r="AO93" s="51" t="str">
        <f>IF(F93=DNA_Analyte,VLOOKUP(E93,'Samples Dilution + Norm'!$C$8:$M$103,8,FALSE),IF(F93=RNA_Analyte,"",""))</f>
        <v/>
      </c>
      <c r="AP93" s="51" t="str">
        <f>IF($E93="","",IF(F93=DNA_Analyte,VLOOKUP(E93,'Samples Dilution + Norm'!$C$8:$M$103,11,FALSE),IF(F93=RNA_Analyte,VLOOKUP('TSO500 Script'!C92,'Samples Dilution + Norm'!$S$8:$Z$103,8,FALSE))))</f>
        <v/>
      </c>
      <c r="AQ93" s="51" t="str">
        <f>IF($E93="","",IF(F93=DNA_Analyte,VLOOKUP(E93,'Samples Dilution + Norm'!$C$8:$O$103,13,FALSE),IF(F93=RNA_Analyte,VLOOKUP('TSO500 Script'!C92,'Samples Dilution + Norm'!$S$8:$AA$103,10,FALSE))))</f>
        <v/>
      </c>
      <c r="AR93" s="51" t="str">
        <f t="shared" si="1"/>
        <v/>
      </c>
      <c r="AS93" s="51" t="str">
        <f>IF($E93="","",'TSO500 Automated worksheet '!$C$60)</f>
        <v/>
      </c>
      <c r="AT93" s="51" t="str">
        <f>IF($E93="","",'TSO500 Automated worksheet '!$C$61)</f>
        <v/>
      </c>
      <c r="AU93" s="51" t="str">
        <f>IF($E93="","",'TSO500 Automated worksheet '!$C$62)</f>
        <v/>
      </c>
    </row>
    <row r="94" spans="1:47" x14ac:dyDescent="0.25">
      <c r="A94" t="str">
        <f>IF($E94="","",IF(F94=DNA_Analyte,'TSO500 Booking'!$C$3,IF(F94=RNA_Analyte,'TSO500 Booking'!$C$4,"")))</f>
        <v/>
      </c>
      <c r="B94" s="52" t="str">
        <f>IF($E94="","",'TSO500 Booking'!$C$5)</f>
        <v/>
      </c>
      <c r="C94" t="str">
        <f>IF($E94="","",'TSO500 Booking'!$F$5)</f>
        <v/>
      </c>
      <c r="D94" t="str">
        <f>IF($E94="","",'TSO500 Booking'!E100)</f>
        <v/>
      </c>
      <c r="E94" t="str">
        <f>IF('TSO500 Booking'!J100="","",'TSO500 Booking'!J100)</f>
        <v/>
      </c>
      <c r="F94" t="str">
        <f>IF($E94="","",'TSO500 Booking'!H100)</f>
        <v/>
      </c>
      <c r="G94" s="51" t="str">
        <f>IF($E94="","",VLOOKUP(E94,'TSO500 Script'!$C$2:$D$97,2,FALSE))</f>
        <v/>
      </c>
      <c r="H94" s="51" t="str">
        <f>IF($E94="","",'TSO500 worksheet'!$D$126)</f>
        <v/>
      </c>
      <c r="I94" s="250" t="str">
        <f>IF($E94="","",'TSO500 Automated worksheet '!$G$86)</f>
        <v/>
      </c>
      <c r="J94" s="250" t="str">
        <f>IF($E94="","",'TSO500 Automated worksheet '!$I$86)</f>
        <v/>
      </c>
      <c r="K94" s="251" t="str">
        <f>IF($E94="","",'TSO500 Automated worksheet '!$D$88)</f>
        <v/>
      </c>
      <c r="L94" s="250" t="str">
        <f>IF($E94="","",'TSO500 Automated worksheet '!$G$88)</f>
        <v/>
      </c>
      <c r="M94" s="250" t="str">
        <f>IF($E94="","",'TSO500 Automated worksheet '!$I$88)</f>
        <v/>
      </c>
      <c r="N94" s="51" t="str">
        <f>IF($E94="","",'TSO500 worksheet'!$D$128)</f>
        <v/>
      </c>
      <c r="O94" s="250" t="str">
        <f>IF($E94="","",'TSO500 Automated worksheet '!$G$90)</f>
        <v/>
      </c>
      <c r="P94" s="227" t="str">
        <f>IF($E94="","",'TSO500 worksheet'!$I$128)</f>
        <v/>
      </c>
      <c r="Q94" s="51" t="str">
        <f>IF($E94="","",'TSO500 worksheet'!$D$130)</f>
        <v/>
      </c>
      <c r="R94" s="227" t="str">
        <f>IF($E94="","",'TSO500 worksheet'!$G$130)</f>
        <v/>
      </c>
      <c r="S94" s="227" t="str">
        <f>IF($E94="","",'TSO500 worksheet'!$I$130)</f>
        <v/>
      </c>
      <c r="T94" s="251" t="str">
        <f>IF($E94="","",'TSO500 Automated worksheet '!$D$94)</f>
        <v/>
      </c>
      <c r="U94" s="250" t="str">
        <f>IF($E94="","",'TSO500 Automated worksheet '!$G$94)</f>
        <v/>
      </c>
      <c r="V94" s="250" t="str">
        <f>IF($E94="","",'TSO500 Automated worksheet '!$I$94)</f>
        <v/>
      </c>
      <c r="W94" s="251" t="str">
        <f>IF($E94="","",'TSO500 Automated worksheet '!$D$96)</f>
        <v/>
      </c>
      <c r="X94" s="250" t="str">
        <f>IF($E94="","",'TSO500 Automated worksheet '!$G$96)</f>
        <v/>
      </c>
      <c r="Y94" s="250" t="str">
        <f>IF($E94="","",'TSO500 Automated worksheet '!$I$96)</f>
        <v/>
      </c>
      <c r="Z94" s="251" t="str">
        <f>IF($E94="","",'TSO500 Automated worksheet '!$D$98)</f>
        <v/>
      </c>
      <c r="AA94" s="250" t="str">
        <f>IF($E94="","",'TSO500 Automated worksheet '!$G$98)</f>
        <v/>
      </c>
      <c r="AB94" s="250" t="str">
        <f>IF($E94="","",'TSO500 Automated worksheet '!$I$98)</f>
        <v/>
      </c>
      <c r="AC94" s="251" t="str">
        <f>IF($E94="","",'TSO500 Automated worksheet '!$D$100)</f>
        <v/>
      </c>
      <c r="AD94" s="250" t="str">
        <f>IF($E94="","",'TSO500 Automated worksheet '!$G$100)</f>
        <v/>
      </c>
      <c r="AE94" s="250" t="str">
        <f>IF($E94="","",'TSO500 Automated worksheet '!$I$100)</f>
        <v/>
      </c>
      <c r="AF94" s="251" t="str">
        <f>IF($E94="","",'TSO500 Automated worksheet '!$D$102)</f>
        <v/>
      </c>
      <c r="AG94" s="250" t="str">
        <f>IF($E94="","",'TSO500 Automated worksheet '!$G$102)</f>
        <v/>
      </c>
      <c r="AH94" s="250" t="str">
        <f>IF($E94="","",'TSO500 Automated worksheet '!$I$102)</f>
        <v/>
      </c>
      <c r="AI94" s="251" t="str">
        <f>IF($E94="","",'TSO500 Automated worksheet '!$D$104)</f>
        <v/>
      </c>
      <c r="AJ94" s="250" t="str">
        <f>IF($E94="","",'TSO500 Automated worksheet '!$G$104)</f>
        <v/>
      </c>
      <c r="AK94" s="251" t="str">
        <f>IF($E94="","",'TSO500 Automated worksheet '!$D$105)</f>
        <v/>
      </c>
      <c r="AL94" s="227" t="str">
        <f>IF($E94="","",'TSO500 worksheet'!$G$143)</f>
        <v/>
      </c>
      <c r="AM94" s="251" t="str">
        <f>IF($E94="","",'TSO500 Automated worksheet '!$D$106)</f>
        <v/>
      </c>
      <c r="AN94" s="250" t="str">
        <f>IF($E94="","",'TSO500 Automated worksheet '!$G$106)</f>
        <v/>
      </c>
      <c r="AO94" s="51" t="str">
        <f>IF(F94=DNA_Analyte,VLOOKUP(E94,'Samples Dilution + Norm'!$C$8:$M$103,8,FALSE),IF(F94=RNA_Analyte,"",""))</f>
        <v/>
      </c>
      <c r="AP94" s="51" t="str">
        <f>IF($E94="","",IF(F94=DNA_Analyte,VLOOKUP(E94,'Samples Dilution + Norm'!$C$8:$M$103,11,FALSE),IF(F94=RNA_Analyte,VLOOKUP('TSO500 Script'!C93,'Samples Dilution + Norm'!$S$8:$Z$103,8,FALSE))))</f>
        <v/>
      </c>
      <c r="AQ94" s="51" t="str">
        <f>IF($E94="","",IF(F94=DNA_Analyte,VLOOKUP(E94,'Samples Dilution + Norm'!$C$8:$O$103,13,FALSE),IF(F94=RNA_Analyte,VLOOKUP('TSO500 Script'!C93,'Samples Dilution + Norm'!$S$8:$AA$103,10,FALSE))))</f>
        <v/>
      </c>
      <c r="AR94" s="51" t="str">
        <f t="shared" si="1"/>
        <v/>
      </c>
      <c r="AS94" s="51" t="str">
        <f>IF($E94="","",'TSO500 Automated worksheet '!$C$60)</f>
        <v/>
      </c>
      <c r="AT94" s="51" t="str">
        <f>IF($E94="","",'TSO500 Automated worksheet '!$C$61)</f>
        <v/>
      </c>
      <c r="AU94" s="51" t="str">
        <f>IF($E94="","",'TSO500 Automated worksheet '!$C$62)</f>
        <v/>
      </c>
    </row>
    <row r="95" spans="1:47" x14ac:dyDescent="0.25">
      <c r="A95" t="str">
        <f>IF($E95="","",IF(F95=DNA_Analyte,'TSO500 Booking'!$C$3,IF(F95=RNA_Analyte,'TSO500 Booking'!$C$4,"")))</f>
        <v/>
      </c>
      <c r="B95" s="52" t="str">
        <f>IF($E95="","",'TSO500 Booking'!$C$5)</f>
        <v/>
      </c>
      <c r="C95" t="str">
        <f>IF($E95="","",'TSO500 Booking'!$F$5)</f>
        <v/>
      </c>
      <c r="D95" t="str">
        <f>IF($E95="","",'TSO500 Booking'!E101)</f>
        <v/>
      </c>
      <c r="E95" t="str">
        <f>IF('TSO500 Booking'!J101="","",'TSO500 Booking'!J101)</f>
        <v/>
      </c>
      <c r="F95" t="str">
        <f>IF($E95="","",'TSO500 Booking'!H101)</f>
        <v/>
      </c>
      <c r="G95" s="51" t="str">
        <f>IF($E95="","",VLOOKUP(E95,'TSO500 Script'!$C$2:$D$97,2,FALSE))</f>
        <v/>
      </c>
      <c r="H95" s="51" t="str">
        <f>IF($E95="","",'TSO500 worksheet'!$D$126)</f>
        <v/>
      </c>
      <c r="I95" s="250" t="str">
        <f>IF($E95="","",'TSO500 Automated worksheet '!$G$86)</f>
        <v/>
      </c>
      <c r="J95" s="250" t="str">
        <f>IF($E95="","",'TSO500 Automated worksheet '!$I$86)</f>
        <v/>
      </c>
      <c r="K95" s="251" t="str">
        <f>IF($E95="","",'TSO500 Automated worksheet '!$D$88)</f>
        <v/>
      </c>
      <c r="L95" s="250" t="str">
        <f>IF($E95="","",'TSO500 Automated worksheet '!$G$88)</f>
        <v/>
      </c>
      <c r="M95" s="250" t="str">
        <f>IF($E95="","",'TSO500 Automated worksheet '!$I$88)</f>
        <v/>
      </c>
      <c r="N95" s="51" t="str">
        <f>IF($E95="","",'TSO500 worksheet'!$D$128)</f>
        <v/>
      </c>
      <c r="O95" s="250" t="str">
        <f>IF($E95="","",'TSO500 Automated worksheet '!$G$90)</f>
        <v/>
      </c>
      <c r="P95" s="227" t="str">
        <f>IF($E95="","",'TSO500 worksheet'!$I$128)</f>
        <v/>
      </c>
      <c r="Q95" s="51" t="str">
        <f>IF($E95="","",'TSO500 worksheet'!$D$130)</f>
        <v/>
      </c>
      <c r="R95" s="227" t="str">
        <f>IF($E95="","",'TSO500 worksheet'!$G$130)</f>
        <v/>
      </c>
      <c r="S95" s="227" t="str">
        <f>IF($E95="","",'TSO500 worksheet'!$I$130)</f>
        <v/>
      </c>
      <c r="T95" s="251" t="str">
        <f>IF($E95="","",'TSO500 Automated worksheet '!$D$94)</f>
        <v/>
      </c>
      <c r="U95" s="250" t="str">
        <f>IF($E95="","",'TSO500 Automated worksheet '!$G$94)</f>
        <v/>
      </c>
      <c r="V95" s="250" t="str">
        <f>IF($E95="","",'TSO500 Automated worksheet '!$I$94)</f>
        <v/>
      </c>
      <c r="W95" s="251" t="str">
        <f>IF($E95="","",'TSO500 Automated worksheet '!$D$96)</f>
        <v/>
      </c>
      <c r="X95" s="250" t="str">
        <f>IF($E95="","",'TSO500 Automated worksheet '!$G$96)</f>
        <v/>
      </c>
      <c r="Y95" s="250" t="str">
        <f>IF($E95="","",'TSO500 Automated worksheet '!$I$96)</f>
        <v/>
      </c>
      <c r="Z95" s="251" t="str">
        <f>IF($E95="","",'TSO500 Automated worksheet '!$D$98)</f>
        <v/>
      </c>
      <c r="AA95" s="250" t="str">
        <f>IF($E95="","",'TSO500 Automated worksheet '!$G$98)</f>
        <v/>
      </c>
      <c r="AB95" s="250" t="str">
        <f>IF($E95="","",'TSO500 Automated worksheet '!$I$98)</f>
        <v/>
      </c>
      <c r="AC95" s="251" t="str">
        <f>IF($E95="","",'TSO500 Automated worksheet '!$D$100)</f>
        <v/>
      </c>
      <c r="AD95" s="250" t="str">
        <f>IF($E95="","",'TSO500 Automated worksheet '!$G$100)</f>
        <v/>
      </c>
      <c r="AE95" s="250" t="str">
        <f>IF($E95="","",'TSO500 Automated worksheet '!$I$100)</f>
        <v/>
      </c>
      <c r="AF95" s="251" t="str">
        <f>IF($E95="","",'TSO500 Automated worksheet '!$D$102)</f>
        <v/>
      </c>
      <c r="AG95" s="250" t="str">
        <f>IF($E95="","",'TSO500 Automated worksheet '!$G$102)</f>
        <v/>
      </c>
      <c r="AH95" s="250" t="str">
        <f>IF($E95="","",'TSO500 Automated worksheet '!$I$102)</f>
        <v/>
      </c>
      <c r="AI95" s="251" t="str">
        <f>IF($E95="","",'TSO500 Automated worksheet '!$D$104)</f>
        <v/>
      </c>
      <c r="AJ95" s="250" t="str">
        <f>IF($E95="","",'TSO500 Automated worksheet '!$G$104)</f>
        <v/>
      </c>
      <c r="AK95" s="251" t="str">
        <f>IF($E95="","",'TSO500 Automated worksheet '!$D$105)</f>
        <v/>
      </c>
      <c r="AL95" s="227" t="str">
        <f>IF($E95="","",'TSO500 worksheet'!$G$143)</f>
        <v/>
      </c>
      <c r="AM95" s="251" t="str">
        <f>IF($E95="","",'TSO500 Automated worksheet '!$D$106)</f>
        <v/>
      </c>
      <c r="AN95" s="250" t="str">
        <f>IF($E95="","",'TSO500 Automated worksheet '!$G$106)</f>
        <v/>
      </c>
      <c r="AO95" s="51" t="str">
        <f>IF(F95=DNA_Analyte,VLOOKUP(E95,'Samples Dilution + Norm'!$C$8:$M$103,8,FALSE),IF(F95=RNA_Analyte,"",""))</f>
        <v/>
      </c>
      <c r="AP95" s="51" t="str">
        <f>IF($E95="","",IF(F95=DNA_Analyte,VLOOKUP(E95,'Samples Dilution + Norm'!$C$8:$M$103,11,FALSE),IF(F95=RNA_Analyte,VLOOKUP('TSO500 Script'!C94,'Samples Dilution + Norm'!$S$8:$Z$103,8,FALSE))))</f>
        <v/>
      </c>
      <c r="AQ95" s="51" t="str">
        <f>IF($E95="","",IF(F95=DNA_Analyte,VLOOKUP(E95,'Samples Dilution + Norm'!$C$8:$O$103,13,FALSE),IF(F95=RNA_Analyte,VLOOKUP('TSO500 Script'!C94,'Samples Dilution + Norm'!$S$8:$AA$103,10,FALSE))))</f>
        <v/>
      </c>
      <c r="AR95" s="51" t="str">
        <f t="shared" si="1"/>
        <v/>
      </c>
      <c r="AS95" s="51" t="str">
        <f>IF($E95="","",'TSO500 Automated worksheet '!$C$60)</f>
        <v/>
      </c>
      <c r="AT95" s="51" t="str">
        <f>IF($E95="","",'TSO500 Automated worksheet '!$C$61)</f>
        <v/>
      </c>
      <c r="AU95" s="51" t="str">
        <f>IF($E95="","",'TSO500 Automated worksheet '!$C$62)</f>
        <v/>
      </c>
    </row>
    <row r="96" spans="1:47" x14ac:dyDescent="0.25">
      <c r="A96" t="str">
        <f>IF($E96="","",IF(F96=DNA_Analyte,'TSO500 Booking'!$C$3,IF(F96=RNA_Analyte,'TSO500 Booking'!$C$4,"")))</f>
        <v/>
      </c>
      <c r="B96" s="52" t="str">
        <f>IF($E96="","",'TSO500 Booking'!$C$5)</f>
        <v/>
      </c>
      <c r="C96" t="str">
        <f>IF($E96="","",'TSO500 Booking'!$F$5)</f>
        <v/>
      </c>
      <c r="D96" t="str">
        <f>IF($E96="","",'TSO500 Booking'!E102)</f>
        <v/>
      </c>
      <c r="E96" t="str">
        <f>IF('TSO500 Booking'!J102="","",'TSO500 Booking'!J102)</f>
        <v/>
      </c>
      <c r="F96" t="str">
        <f>IF($E96="","",'TSO500 Booking'!H102)</f>
        <v/>
      </c>
      <c r="G96" s="51" t="str">
        <f>IF($E96="","",VLOOKUP(E96,'TSO500 Script'!$C$2:$D$97,2,FALSE))</f>
        <v/>
      </c>
      <c r="H96" s="51" t="str">
        <f>IF($E96="","",'TSO500 worksheet'!$D$126)</f>
        <v/>
      </c>
      <c r="I96" s="250" t="str">
        <f>IF($E96="","",'TSO500 Automated worksheet '!$G$86)</f>
        <v/>
      </c>
      <c r="J96" s="250" t="str">
        <f>IF($E96="","",'TSO500 Automated worksheet '!$I$86)</f>
        <v/>
      </c>
      <c r="K96" s="251" t="str">
        <f>IF($E96="","",'TSO500 Automated worksheet '!$D$88)</f>
        <v/>
      </c>
      <c r="L96" s="250" t="str">
        <f>IF($E96="","",'TSO500 Automated worksheet '!$G$88)</f>
        <v/>
      </c>
      <c r="M96" s="250" t="str">
        <f>IF($E96="","",'TSO500 Automated worksheet '!$I$88)</f>
        <v/>
      </c>
      <c r="N96" s="51" t="str">
        <f>IF($E96="","",'TSO500 worksheet'!$D$128)</f>
        <v/>
      </c>
      <c r="O96" s="250" t="str">
        <f>IF($E96="","",'TSO500 Automated worksheet '!$G$90)</f>
        <v/>
      </c>
      <c r="P96" s="227" t="str">
        <f>IF($E96="","",'TSO500 worksheet'!$I$128)</f>
        <v/>
      </c>
      <c r="Q96" s="51" t="str">
        <f>IF($E96="","",'TSO500 worksheet'!$D$130)</f>
        <v/>
      </c>
      <c r="R96" s="227" t="str">
        <f>IF($E96="","",'TSO500 worksheet'!$G$130)</f>
        <v/>
      </c>
      <c r="S96" s="227" t="str">
        <f>IF($E96="","",'TSO500 worksheet'!$I$130)</f>
        <v/>
      </c>
      <c r="T96" s="251" t="str">
        <f>IF($E96="","",'TSO500 Automated worksheet '!$D$94)</f>
        <v/>
      </c>
      <c r="U96" s="250" t="str">
        <f>IF($E96="","",'TSO500 Automated worksheet '!$G$94)</f>
        <v/>
      </c>
      <c r="V96" s="250" t="str">
        <f>IF($E96="","",'TSO500 Automated worksheet '!$I$94)</f>
        <v/>
      </c>
      <c r="W96" s="251" t="str">
        <f>IF($E96="","",'TSO500 Automated worksheet '!$D$96)</f>
        <v/>
      </c>
      <c r="X96" s="250" t="str">
        <f>IF($E96="","",'TSO500 Automated worksheet '!$G$96)</f>
        <v/>
      </c>
      <c r="Y96" s="250" t="str">
        <f>IF($E96="","",'TSO500 Automated worksheet '!$I$96)</f>
        <v/>
      </c>
      <c r="Z96" s="251" t="str">
        <f>IF($E96="","",'TSO500 Automated worksheet '!$D$98)</f>
        <v/>
      </c>
      <c r="AA96" s="250" t="str">
        <f>IF($E96="","",'TSO500 Automated worksheet '!$G$98)</f>
        <v/>
      </c>
      <c r="AB96" s="250" t="str">
        <f>IF($E96="","",'TSO500 Automated worksheet '!$I$98)</f>
        <v/>
      </c>
      <c r="AC96" s="251" t="str">
        <f>IF($E96="","",'TSO500 Automated worksheet '!$D$100)</f>
        <v/>
      </c>
      <c r="AD96" s="250" t="str">
        <f>IF($E96="","",'TSO500 Automated worksheet '!$G$100)</f>
        <v/>
      </c>
      <c r="AE96" s="250" t="str">
        <f>IF($E96="","",'TSO500 Automated worksheet '!$I$100)</f>
        <v/>
      </c>
      <c r="AF96" s="251" t="str">
        <f>IF($E96="","",'TSO500 Automated worksheet '!$D$102)</f>
        <v/>
      </c>
      <c r="AG96" s="250" t="str">
        <f>IF($E96="","",'TSO500 Automated worksheet '!$G$102)</f>
        <v/>
      </c>
      <c r="AH96" s="250" t="str">
        <f>IF($E96="","",'TSO500 Automated worksheet '!$I$102)</f>
        <v/>
      </c>
      <c r="AI96" s="251" t="str">
        <f>IF($E96="","",'TSO500 Automated worksheet '!$D$104)</f>
        <v/>
      </c>
      <c r="AJ96" s="250" t="str">
        <f>IF($E96="","",'TSO500 Automated worksheet '!$G$104)</f>
        <v/>
      </c>
      <c r="AK96" s="251" t="str">
        <f>IF($E96="","",'TSO500 Automated worksheet '!$D$105)</f>
        <v/>
      </c>
      <c r="AL96" s="227" t="str">
        <f>IF($E96="","",'TSO500 worksheet'!$G$143)</f>
        <v/>
      </c>
      <c r="AM96" s="251" t="str">
        <f>IF($E96="","",'TSO500 Automated worksheet '!$D$106)</f>
        <v/>
      </c>
      <c r="AN96" s="250" t="str">
        <f>IF($E96="","",'TSO500 Automated worksheet '!$G$106)</f>
        <v/>
      </c>
      <c r="AO96" s="51" t="str">
        <f>IF(F96=DNA_Analyte,VLOOKUP(E96,'Samples Dilution + Norm'!$C$8:$M$103,8,FALSE),IF(F96=RNA_Analyte,"",""))</f>
        <v/>
      </c>
      <c r="AP96" s="51" t="str">
        <f>IF($E96="","",IF(F96=DNA_Analyte,VLOOKUP(E96,'Samples Dilution + Norm'!$C$8:$M$103,11,FALSE),IF(F96=RNA_Analyte,VLOOKUP('TSO500 Script'!C95,'Samples Dilution + Norm'!$S$8:$Z$103,8,FALSE))))</f>
        <v/>
      </c>
      <c r="AQ96" s="51" t="str">
        <f>IF($E96="","",IF(F96=DNA_Analyte,VLOOKUP(E96,'Samples Dilution + Norm'!$C$8:$O$103,13,FALSE),IF(F96=RNA_Analyte,VLOOKUP('TSO500 Script'!C95,'Samples Dilution + Norm'!$S$8:$AA$103,10,FALSE))))</f>
        <v/>
      </c>
      <c r="AR96" s="51" t="str">
        <f t="shared" si="1"/>
        <v/>
      </c>
      <c r="AS96" s="51" t="str">
        <f>IF($E96="","",'TSO500 Automated worksheet '!$C$60)</f>
        <v/>
      </c>
      <c r="AT96" s="51" t="str">
        <f>IF($E96="","",'TSO500 Automated worksheet '!$C$61)</f>
        <v/>
      </c>
      <c r="AU96" s="51" t="str">
        <f>IF($E96="","",'TSO500 Automated worksheet '!$C$62)</f>
        <v/>
      </c>
    </row>
    <row r="97" spans="1:47" x14ac:dyDescent="0.25">
      <c r="A97" t="str">
        <f>IF($E97="","",IF(F97=DNA_Analyte,'TSO500 Booking'!$C$3,IF(F97=RNA_Analyte,'TSO500 Booking'!$C$4,"")))</f>
        <v/>
      </c>
      <c r="B97" s="52" t="str">
        <f>IF($E97="","",'TSO500 Booking'!$C$5)</f>
        <v/>
      </c>
      <c r="C97" t="str">
        <f>IF($E97="","",'TSO500 Booking'!$F$5)</f>
        <v/>
      </c>
      <c r="D97" t="str">
        <f>IF($E97="","",'TSO500 Booking'!E103)</f>
        <v/>
      </c>
      <c r="E97" t="str">
        <f>IF('TSO500 Booking'!J103="","",'TSO500 Booking'!J103)</f>
        <v/>
      </c>
      <c r="F97" t="str">
        <f>IF($E97="","",'TSO500 Booking'!H103)</f>
        <v/>
      </c>
      <c r="G97" s="51" t="str">
        <f>IF($E97="","",VLOOKUP(E97,'TSO500 Script'!$C$2:$D$97,2,FALSE))</f>
        <v/>
      </c>
      <c r="H97" s="51" t="str">
        <f>IF($E97="","",'TSO500 worksheet'!$D$126)</f>
        <v/>
      </c>
      <c r="I97" s="250" t="str">
        <f>IF($E97="","",'TSO500 Automated worksheet '!$G$86)</f>
        <v/>
      </c>
      <c r="J97" s="250" t="str">
        <f>IF($E97="","",'TSO500 Automated worksheet '!$I$86)</f>
        <v/>
      </c>
      <c r="K97" s="251" t="str">
        <f>IF($E97="","",'TSO500 Automated worksheet '!$D$88)</f>
        <v/>
      </c>
      <c r="L97" s="250" t="str">
        <f>IF($E97="","",'TSO500 Automated worksheet '!$G$88)</f>
        <v/>
      </c>
      <c r="M97" s="250" t="str">
        <f>IF($E97="","",'TSO500 Automated worksheet '!$I$88)</f>
        <v/>
      </c>
      <c r="N97" s="51" t="str">
        <f>IF($E97="","",'TSO500 worksheet'!$D$128)</f>
        <v/>
      </c>
      <c r="O97" s="250" t="str">
        <f>IF($E97="","",'TSO500 Automated worksheet '!$G$90)</f>
        <v/>
      </c>
      <c r="P97" s="227" t="str">
        <f>IF($E97="","",'TSO500 worksheet'!$I$128)</f>
        <v/>
      </c>
      <c r="Q97" s="51" t="str">
        <f>IF($E97="","",'TSO500 worksheet'!$D$130)</f>
        <v/>
      </c>
      <c r="R97" s="227" t="str">
        <f>IF($E97="","",'TSO500 worksheet'!$G$130)</f>
        <v/>
      </c>
      <c r="S97" s="227" t="str">
        <f>IF($E97="","",'TSO500 worksheet'!$I$130)</f>
        <v/>
      </c>
      <c r="T97" s="251" t="str">
        <f>IF($E97="","",'TSO500 Automated worksheet '!$D$94)</f>
        <v/>
      </c>
      <c r="U97" s="250" t="str">
        <f>IF($E97="","",'TSO500 Automated worksheet '!$G$94)</f>
        <v/>
      </c>
      <c r="V97" s="250" t="str">
        <f>IF($E97="","",'TSO500 Automated worksheet '!$I$94)</f>
        <v/>
      </c>
      <c r="W97" s="251" t="str">
        <f>IF($E97="","",'TSO500 Automated worksheet '!$D$96)</f>
        <v/>
      </c>
      <c r="X97" s="250" t="str">
        <f>IF($E97="","",'TSO500 Automated worksheet '!$G$96)</f>
        <v/>
      </c>
      <c r="Y97" s="250" t="str">
        <f>IF($E97="","",'TSO500 Automated worksheet '!$I$96)</f>
        <v/>
      </c>
      <c r="Z97" s="251" t="str">
        <f>IF($E97="","",'TSO500 Automated worksheet '!$D$98)</f>
        <v/>
      </c>
      <c r="AA97" s="250" t="str">
        <f>IF($E97="","",'TSO500 Automated worksheet '!$G$98)</f>
        <v/>
      </c>
      <c r="AB97" s="250" t="str">
        <f>IF($E97="","",'TSO500 Automated worksheet '!$I$98)</f>
        <v/>
      </c>
      <c r="AC97" s="251" t="str">
        <f>IF($E97="","",'TSO500 Automated worksheet '!$D$100)</f>
        <v/>
      </c>
      <c r="AD97" s="250" t="str">
        <f>IF($E97="","",'TSO500 Automated worksheet '!$G$100)</f>
        <v/>
      </c>
      <c r="AE97" s="250" t="str">
        <f>IF($E97="","",'TSO500 Automated worksheet '!$I$100)</f>
        <v/>
      </c>
      <c r="AF97" s="251" t="str">
        <f>IF($E97="","",'TSO500 Automated worksheet '!$D$102)</f>
        <v/>
      </c>
      <c r="AG97" s="250" t="str">
        <f>IF($E97="","",'TSO500 Automated worksheet '!$G$102)</f>
        <v/>
      </c>
      <c r="AH97" s="250" t="str">
        <f>IF($E97="","",'TSO500 Automated worksheet '!$I$102)</f>
        <v/>
      </c>
      <c r="AI97" s="251" t="str">
        <f>IF($E97="","",'TSO500 Automated worksheet '!$D$104)</f>
        <v/>
      </c>
      <c r="AJ97" s="250" t="str">
        <f>IF($E97="","",'TSO500 Automated worksheet '!$G$104)</f>
        <v/>
      </c>
      <c r="AK97" s="251" t="str">
        <f>IF($E97="","",'TSO500 Automated worksheet '!$D$105)</f>
        <v/>
      </c>
      <c r="AL97" s="227" t="str">
        <f>IF($E97="","",'TSO500 worksheet'!$G$143)</f>
        <v/>
      </c>
      <c r="AM97" s="251" t="str">
        <f>IF($E97="","",'TSO500 Automated worksheet '!$D$106)</f>
        <v/>
      </c>
      <c r="AN97" s="250" t="str">
        <f>IF($E97="","",'TSO500 Automated worksheet '!$G$106)</f>
        <v/>
      </c>
      <c r="AO97" s="51" t="str">
        <f>IF(F97=DNA_Analyte,VLOOKUP(E97,'Samples Dilution + Norm'!$C$8:$M$103,8,FALSE),IF(F97=RNA_Analyte,"",""))</f>
        <v/>
      </c>
      <c r="AP97" s="51" t="str">
        <f>IF($E97="","",IF(F97=DNA_Analyte,VLOOKUP(E97,'Samples Dilution + Norm'!$C$8:$M$103,11,FALSE),IF(F97=RNA_Analyte,VLOOKUP('TSO500 Script'!C96,'Samples Dilution + Norm'!$S$8:$Z$103,8,FALSE))))</f>
        <v/>
      </c>
      <c r="AQ97" s="51" t="str">
        <f>IF($E97="","",IF(F97=DNA_Analyte,VLOOKUP(E97,'Samples Dilution + Norm'!$C$8:$O$103,13,FALSE),IF(F97=RNA_Analyte,VLOOKUP('TSO500 Script'!C96,'Samples Dilution + Norm'!$S$8:$AA$103,10,FALSE))))</f>
        <v/>
      </c>
      <c r="AR97" s="51" t="str">
        <f t="shared" si="1"/>
        <v/>
      </c>
      <c r="AS97" s="51" t="str">
        <f>IF($E97="","",'TSO500 Automated worksheet '!$C$60)</f>
        <v/>
      </c>
      <c r="AT97" s="51" t="str">
        <f>IF($E97="","",'TSO500 Automated worksheet '!$C$61)</f>
        <v/>
      </c>
      <c r="AU97" s="51" t="str">
        <f>IF($E97="","",'TSO500 Automated worksheet '!$C$62)</f>
        <v/>
      </c>
    </row>
    <row r="98" spans="1:47" x14ac:dyDescent="0.25">
      <c r="A98" t="str">
        <f>IF($E98="","",IF(F98=DNA_Analyte,'TSO500 Booking'!$C$3,IF(F98=RNA_Analyte,'TSO500 Booking'!$C$4,"")))</f>
        <v/>
      </c>
      <c r="B98" s="52" t="str">
        <f>IF($E98="","",'TSO500 Booking'!$C$5)</f>
        <v/>
      </c>
      <c r="C98" t="str">
        <f>IF($E98="","",'TSO500 Booking'!$F$5)</f>
        <v/>
      </c>
      <c r="D98" t="str">
        <f>IF($E98="","",'TSO500 Booking'!E104)</f>
        <v/>
      </c>
      <c r="E98" t="str">
        <f>IF('TSO500 Booking'!J104="","",'TSO500 Booking'!J104)</f>
        <v/>
      </c>
      <c r="F98" t="str">
        <f>IF($E98="","",'TSO500 Booking'!H104)</f>
        <v/>
      </c>
      <c r="G98" s="51" t="str">
        <f>IF($E98="","",VLOOKUP(E98,'TSO500 Script'!$C$2:$D$97,2,FALSE))</f>
        <v/>
      </c>
      <c r="H98" s="51" t="str">
        <f>IF($E98="","",'TSO500 worksheet'!$D$126)</f>
        <v/>
      </c>
      <c r="I98" s="250" t="str">
        <f>IF($E98="","",'TSO500 Automated worksheet '!$G$86)</f>
        <v/>
      </c>
      <c r="J98" s="250" t="str">
        <f>IF($E98="","",'TSO500 Automated worksheet '!$I$86)</f>
        <v/>
      </c>
      <c r="K98" s="51" t="str">
        <f>IF($E98="","",'TSO500 worksheet'!$D$128)</f>
        <v/>
      </c>
      <c r="L98" s="250" t="str">
        <f>IF($E98="","",'TSO500 Automated worksheet '!$G$88)</f>
        <v/>
      </c>
      <c r="M98" s="250" t="str">
        <f>IF($E98="","",'TSO500 Automated worksheet '!$I$88)</f>
        <v/>
      </c>
      <c r="N98" s="51" t="str">
        <f>IF($E98="","",'TSO500 worksheet'!$D$128)</f>
        <v/>
      </c>
      <c r="O98" s="250" t="str">
        <f>IF($E98="","",'TSO500 Automated worksheet '!$G$90)</f>
        <v/>
      </c>
      <c r="P98" s="227" t="str">
        <f>IF($E98="","",'TSO500 worksheet'!$I$128)</f>
        <v/>
      </c>
      <c r="Q98" s="51" t="str">
        <f>IF($E98="","",'TSO500 worksheet'!$D$130)</f>
        <v/>
      </c>
      <c r="R98" s="227" t="str">
        <f>IF($E98="","",'TSO500 worksheet'!$G$130)</f>
        <v/>
      </c>
      <c r="S98" s="227" t="str">
        <f>IF($E98="","",'TSO500 worksheet'!$I$130)</f>
        <v/>
      </c>
      <c r="T98" s="251" t="str">
        <f>IF($E98="","",'TSO500 Automated worksheet '!$D$94)</f>
        <v/>
      </c>
      <c r="U98" s="250" t="str">
        <f>IF($E98="","",'TSO500 Automated worksheet '!$G$94)</f>
        <v/>
      </c>
      <c r="V98" s="250" t="str">
        <f>IF($E98="","",'TSO500 Automated worksheet '!$I$94)</f>
        <v/>
      </c>
      <c r="W98" s="251" t="str">
        <f>IF($E98="","",'TSO500 Automated worksheet '!$D$96)</f>
        <v/>
      </c>
      <c r="X98" s="250" t="str">
        <f>IF($E98="","",'TSO500 Automated worksheet '!$G$96)</f>
        <v/>
      </c>
      <c r="Y98" s="250" t="str">
        <f>IF($E98="","",'TSO500 Automated worksheet '!$I$96)</f>
        <v/>
      </c>
      <c r="Z98" s="51" t="str">
        <f>IF($E98="","",'TSO500 worksheet'!$D$136)</f>
        <v/>
      </c>
      <c r="AA98" s="227" t="str">
        <f>IF($E98="","",'TSO500 worksheet'!$G$136)</f>
        <v/>
      </c>
      <c r="AB98" s="227" t="str">
        <f>IF($E98="","",'TSO500 worksheet'!$I$136)</f>
        <v/>
      </c>
      <c r="AC98" s="251" t="str">
        <f>IF($E98="","",'TSO500 Automated worksheet '!$D$100)</f>
        <v/>
      </c>
      <c r="AD98" s="250" t="str">
        <f>IF($E98="","",'TSO500 Automated worksheet '!$G$100)</f>
        <v/>
      </c>
      <c r="AE98" s="250" t="str">
        <f>IF($E98="","",'TSO500 Automated worksheet '!$I$100)</f>
        <v/>
      </c>
      <c r="AF98" s="251" t="str">
        <f>IF($E98="","",'TSO500 Automated worksheet '!$D$102)</f>
        <v/>
      </c>
      <c r="AG98" s="250" t="str">
        <f>IF($E98="","",'TSO500 Automated worksheet '!$G$102)</f>
        <v/>
      </c>
      <c r="AH98" s="250" t="str">
        <f>IF($E98="","",'TSO500 Automated worksheet '!$I$102)</f>
        <v/>
      </c>
      <c r="AI98" s="251" t="str">
        <f>IF($E98="","",'TSO500 Automated worksheet '!$D$104)</f>
        <v/>
      </c>
      <c r="AJ98" s="250" t="str">
        <f>IF($E98="","",'TSO500 Automated worksheet '!$G$104)</f>
        <v/>
      </c>
      <c r="AK98" s="251" t="str">
        <f>IF($E98="","",'TSO500 Automated worksheet '!$D$105)</f>
        <v/>
      </c>
      <c r="AL98" s="227" t="str">
        <f>IF($E98="","",'TSO500 worksheet'!$G$143)</f>
        <v/>
      </c>
      <c r="AM98" s="251" t="str">
        <f>IF($E98="","",'TSO500 Automated worksheet '!$D$106)</f>
        <v/>
      </c>
      <c r="AN98" s="250" t="str">
        <f>IF($E98="","",'TSO500 Automated worksheet '!$G$106)</f>
        <v/>
      </c>
      <c r="AO98" s="51" t="str">
        <f>IF(F98=DNA_Analyte,VLOOKUP(E98,'Samples Dilution + Norm'!$C$8:$M$103,8,FALSE),IF(F98=RNA_Analyte,"",""))</f>
        <v/>
      </c>
      <c r="AP98" s="51" t="str">
        <f>IF($E98="","",IF(F98=DNA_Analyte,VLOOKUP(E98,'Samples Dilution + Norm'!$C$8:$M$103,11,FALSE),IF(F98=RNA_Analyte,VLOOKUP('TSO500 Script'!C97,'Samples Dilution + Norm'!$S$8:$Z$103,8,FALSE))))</f>
        <v/>
      </c>
      <c r="AQ98" s="51" t="str">
        <f>IF($E98="","",IF(F98=DNA_Analyte,VLOOKUP(E98,'Samples Dilution + Norm'!$C$8:$O$103,13,FALSE),IF(F98=RNA_Analyte,VLOOKUP('TSO500 Script'!C97,'Samples Dilution + Norm'!$S$8:$AA$103,10,FALSE))))</f>
        <v/>
      </c>
      <c r="AR98" s="51" t="str">
        <f t="shared" si="1"/>
        <v/>
      </c>
      <c r="AS98" s="51" t="str">
        <f>IF($E98="","",'TSO500 Automated worksheet '!$C$60)</f>
        <v/>
      </c>
      <c r="AT98" s="51" t="str">
        <f>IF($E98="","",'TSO500 Automated worksheet '!$C$61)</f>
        <v/>
      </c>
      <c r="AU98" s="51" t="str">
        <f>IF($E98="","",'TSO500 Automated worksheet '!$C$62)</f>
        <v/>
      </c>
    </row>
    <row r="99" spans="1:47" x14ac:dyDescent="0.25">
      <c r="A99" t="str">
        <f>IF($E99="","",IF(F99=DNA_Analyte,'TSO500 Booking'!$C$3,IF(F99=RNA_Analyte,'TSO500 Booking'!$C$4,"")))</f>
        <v/>
      </c>
      <c r="B99" s="52" t="str">
        <f>IF($E99="","",'TSO500 Booking'!$C$5)</f>
        <v/>
      </c>
      <c r="C99" t="str">
        <f>IF($E99="","",'TSO500 Booking'!$F$5)</f>
        <v/>
      </c>
      <c r="D99" t="str">
        <f>IF($E99="","",'TSO500 Booking'!E105)</f>
        <v/>
      </c>
      <c r="E99" t="str">
        <f>IF('TSO500 Booking'!J105="","",'TSO500 Booking'!J105)</f>
        <v/>
      </c>
      <c r="F99" t="str">
        <f>IF($E99="","",'TSO500 Booking'!H105)</f>
        <v/>
      </c>
      <c r="G99" s="51" t="str">
        <f>IF($E99="","",VLOOKUP(E99,'TSO500 Script'!$C$2:$D$97,2,FALSE))</f>
        <v/>
      </c>
      <c r="H99" s="51" t="str">
        <f>IF($E99="","",'TSO500 worksheet'!$D$126)</f>
        <v/>
      </c>
      <c r="I99" s="250" t="str">
        <f>IF($E99="","",'TSO500 Automated worksheet '!$G$86)</f>
        <v/>
      </c>
      <c r="J99" s="250" t="str">
        <f>IF($E99="","",'TSO500 Automated worksheet '!$I$86)</f>
        <v/>
      </c>
      <c r="K99" s="51" t="str">
        <f>IF($E99="","",'TSO500 worksheet'!$D$128)</f>
        <v/>
      </c>
      <c r="L99" s="250" t="str">
        <f>IF($E99="","",'TSO500 Automated worksheet '!$G$88)</f>
        <v/>
      </c>
      <c r="M99" s="250" t="str">
        <f>IF($E99="","",'TSO500 Automated worksheet '!$I$88)</f>
        <v/>
      </c>
      <c r="N99" s="51" t="str">
        <f>IF($E99="","",'TSO500 worksheet'!$D$128)</f>
        <v/>
      </c>
      <c r="O99" s="250" t="str">
        <f>IF($E99="","",'TSO500 Automated worksheet '!$G$90)</f>
        <v/>
      </c>
      <c r="P99" s="227" t="str">
        <f>IF($E99="","",'TSO500 worksheet'!$I$128)</f>
        <v/>
      </c>
      <c r="Q99" s="51" t="str">
        <f>IF($E99="","",'TSO500 worksheet'!$D$130)</f>
        <v/>
      </c>
      <c r="R99" s="227" t="str">
        <f>IF($E99="","",'TSO500 worksheet'!$G$130)</f>
        <v/>
      </c>
      <c r="S99" s="227" t="str">
        <f>IF($E99="","",'TSO500 worksheet'!$I$130)</f>
        <v/>
      </c>
      <c r="T99" s="251" t="str">
        <f>IF($E99="","",'TSO500 Automated worksheet '!$D$94)</f>
        <v/>
      </c>
      <c r="U99" s="250" t="str">
        <f>IF($E99="","",'TSO500 Automated worksheet '!$G$94)</f>
        <v/>
      </c>
      <c r="V99" s="250" t="str">
        <f>IF($E99="","",'TSO500 Automated worksheet '!$I$94)</f>
        <v/>
      </c>
      <c r="W99" s="251" t="str">
        <f>IF($E99="","",'TSO500 Automated worksheet '!$D$96)</f>
        <v/>
      </c>
      <c r="X99" s="250" t="str">
        <f>IF($E99="","",'TSO500 Automated worksheet '!$G$96)</f>
        <v/>
      </c>
      <c r="Y99" s="250" t="str">
        <f>IF($E99="","",'TSO500 Automated worksheet '!$I$96)</f>
        <v/>
      </c>
      <c r="Z99" s="51" t="str">
        <f>IF($E99="","",'TSO500 worksheet'!$D$136)</f>
        <v/>
      </c>
      <c r="AA99" s="227" t="str">
        <f>IF($E99="","",'TSO500 worksheet'!$G$136)</f>
        <v/>
      </c>
      <c r="AB99" s="227" t="str">
        <f>IF($E99="","",'TSO500 worksheet'!$I$136)</f>
        <v/>
      </c>
      <c r="AC99" s="251" t="str">
        <f>IF($E99="","",'TSO500 Automated worksheet '!$D$100)</f>
        <v/>
      </c>
      <c r="AD99" s="250" t="str">
        <f>IF($E99="","",'TSO500 Automated worksheet '!$G$100)</f>
        <v/>
      </c>
      <c r="AE99" s="250" t="str">
        <f>IF($E99="","",'TSO500 Automated worksheet '!$I$100)</f>
        <v/>
      </c>
      <c r="AF99" s="251" t="str">
        <f>IF($E99="","",'TSO500 Automated worksheet '!$D$102)</f>
        <v/>
      </c>
      <c r="AG99" s="250" t="str">
        <f>IF($E99="","",'TSO500 Automated worksheet '!$G$102)</f>
        <v/>
      </c>
      <c r="AH99" s="250" t="str">
        <f>IF($E99="","",'TSO500 Automated worksheet '!$I$102)</f>
        <v/>
      </c>
      <c r="AI99" s="251" t="str">
        <f>IF($E99="","",'TSO500 Automated worksheet '!$D$104)</f>
        <v/>
      </c>
      <c r="AJ99" s="250" t="str">
        <f>IF($E99="","",'TSO500 Automated worksheet '!$G$104)</f>
        <v/>
      </c>
      <c r="AK99" s="251" t="str">
        <f>IF($E99="","",'TSO500 Automated worksheet '!$D$105)</f>
        <v/>
      </c>
      <c r="AL99" s="227" t="str">
        <f>IF($E99="","",'TSO500 worksheet'!$G$143)</f>
        <v/>
      </c>
      <c r="AM99" s="251" t="str">
        <f>IF($E99="","",'TSO500 Automated worksheet '!$D$106)</f>
        <v/>
      </c>
      <c r="AN99" s="250" t="str">
        <f>IF($E99="","",'TSO500 Automated worksheet '!$G$106)</f>
        <v/>
      </c>
      <c r="AO99" s="51" t="str">
        <f>IF(F99=DNA_Analyte,VLOOKUP(E99,'Samples Dilution + Norm'!$C$8:$M$103,8,FALSE),IF(F99=RNA_Analyte,"",""))</f>
        <v/>
      </c>
      <c r="AP99" s="51" t="str">
        <f>IF($E99="","",IF(F99=DNA_Analyte,VLOOKUP(E99,'Samples Dilution + Norm'!$C$8:$M$103,11,FALSE),IF(F99=RNA_Analyte,VLOOKUP('TSO500 Script'!C98,'Samples Dilution + Norm'!$S$8:$Z$103,8,FALSE))))</f>
        <v/>
      </c>
      <c r="AQ99" s="51" t="str">
        <f>IF($E99="","",IF(F99=DNA_Analyte,VLOOKUP(E99,'Samples Dilution + Norm'!$C$8:$O$103,13,FALSE),IF(F99=RNA_Analyte,VLOOKUP('TSO500 Script'!C98,'Samples Dilution + Norm'!$S$8:$AA$103,10,FALSE))))</f>
        <v/>
      </c>
      <c r="AR99" s="51" t="str">
        <f t="shared" si="1"/>
        <v/>
      </c>
      <c r="AS99" s="51" t="str">
        <f>IF($E99="","",'TSO500 Automated worksheet '!$C$60)</f>
        <v/>
      </c>
      <c r="AT99" s="51" t="str">
        <f>IF($E99="","",'TSO500 Automated worksheet '!$C$61)</f>
        <v/>
      </c>
      <c r="AU99" s="51" t="str">
        <f>IF($E99="","",'TSO500 Automated worksheet '!$C$62)</f>
        <v/>
      </c>
    </row>
    <row r="100" spans="1:47" x14ac:dyDescent="0.25">
      <c r="A100" t="str">
        <f>IF($E100="","",IF(F100=DNA_Analyte,'TSO500 Booking'!$C$3,IF(F100=RNA_Analyte,'TSO500 Booking'!$C$4,"")))</f>
        <v/>
      </c>
      <c r="B100" s="52" t="str">
        <f>IF($E100="","",'TSO500 Booking'!$C$5)</f>
        <v/>
      </c>
      <c r="C100" t="str">
        <f>IF($E100="","",'TSO500 Booking'!$F$5)</f>
        <v/>
      </c>
      <c r="D100" t="str">
        <f>IF($E100="","",'TSO500 Booking'!E106)</f>
        <v/>
      </c>
      <c r="E100" t="str">
        <f>IF('TSO500 Booking'!J106="","",'TSO500 Booking'!J106)</f>
        <v/>
      </c>
      <c r="F100" t="str">
        <f>IF($E100="","",'TSO500 Booking'!H106)</f>
        <v/>
      </c>
      <c r="G100" s="51" t="str">
        <f>IF($E100="","",VLOOKUP(E100,'TSO500 Script'!$C$2:$D$97,2,FALSE))</f>
        <v/>
      </c>
      <c r="H100" s="51" t="str">
        <f>IF($E100="","",'TSO500 worksheet'!$D$126)</f>
        <v/>
      </c>
      <c r="I100" s="250" t="str">
        <f>IF($E100="","",'TSO500 Automated worksheet '!$G$86)</f>
        <v/>
      </c>
      <c r="J100" s="250" t="str">
        <f>IF($E100="","",'TSO500 Automated worksheet '!$I$86)</f>
        <v/>
      </c>
      <c r="K100" s="51" t="str">
        <f>IF($E100="","",'TSO500 worksheet'!$D$128)</f>
        <v/>
      </c>
      <c r="L100" s="250" t="str">
        <f>IF($E100="","",'TSO500 Automated worksheet '!$G$88)</f>
        <v/>
      </c>
      <c r="M100" s="250" t="str">
        <f>IF($E100="","",'TSO500 Automated worksheet '!$I$88)</f>
        <v/>
      </c>
      <c r="N100" s="51" t="str">
        <f>IF($E100="","",'TSO500 worksheet'!$D$128)</f>
        <v/>
      </c>
      <c r="O100" s="250" t="str">
        <f>IF($E100="","",'TSO500 Automated worksheet '!$G$90)</f>
        <v/>
      </c>
      <c r="P100" s="227" t="str">
        <f>IF($E100="","",'TSO500 worksheet'!$I$128)</f>
        <v/>
      </c>
      <c r="Q100" s="51" t="str">
        <f>IF($E100="","",'TSO500 worksheet'!$D$130)</f>
        <v/>
      </c>
      <c r="R100" s="227" t="str">
        <f>IF($E100="","",'TSO500 worksheet'!$G$130)</f>
        <v/>
      </c>
      <c r="S100" s="227" t="str">
        <f>IF($E100="","",'TSO500 worksheet'!$I$130)</f>
        <v/>
      </c>
      <c r="T100" s="251" t="str">
        <f>IF($E100="","",'TSO500 Automated worksheet '!$D$94)</f>
        <v/>
      </c>
      <c r="U100" s="250" t="str">
        <f>IF($E100="","",'TSO500 Automated worksheet '!$G$94)</f>
        <v/>
      </c>
      <c r="V100" s="250" t="str">
        <f>IF($E100="","",'TSO500 Automated worksheet '!$I$94)</f>
        <v/>
      </c>
      <c r="W100" s="251" t="str">
        <f>IF($E100="","",'TSO500 Automated worksheet '!$D$96)</f>
        <v/>
      </c>
      <c r="X100" s="250" t="str">
        <f>IF($E100="","",'TSO500 Automated worksheet '!$G$96)</f>
        <v/>
      </c>
      <c r="Y100" s="250" t="str">
        <f>IF($E100="","",'TSO500 Automated worksheet '!$I$96)</f>
        <v/>
      </c>
      <c r="Z100" s="51" t="str">
        <f>IF($E100="","",'TSO500 worksheet'!$D$136)</f>
        <v/>
      </c>
      <c r="AA100" s="227" t="str">
        <f>IF($E100="","",'TSO500 worksheet'!$G$136)</f>
        <v/>
      </c>
      <c r="AB100" s="227" t="str">
        <f>IF($E100="","",'TSO500 worksheet'!$I$136)</f>
        <v/>
      </c>
      <c r="AC100" s="251" t="str">
        <f>IF($E100="","",'TSO500 Automated worksheet '!$D$100)</f>
        <v/>
      </c>
      <c r="AD100" s="250" t="str">
        <f>IF($E100="","",'TSO500 Automated worksheet '!$G$100)</f>
        <v/>
      </c>
      <c r="AE100" s="250" t="str">
        <f>IF($E100="","",'TSO500 Automated worksheet '!$I$100)</f>
        <v/>
      </c>
      <c r="AF100" s="251" t="str">
        <f>IF($E100="","",'TSO500 Automated worksheet '!$D$102)</f>
        <v/>
      </c>
      <c r="AG100" s="250" t="str">
        <f>IF($E100="","",'TSO500 Automated worksheet '!$G$102)</f>
        <v/>
      </c>
      <c r="AH100" s="250" t="str">
        <f>IF($E100="","",'TSO500 Automated worksheet '!$I$102)</f>
        <v/>
      </c>
      <c r="AI100" s="251" t="str">
        <f>IF($E100="","",'TSO500 Automated worksheet '!$D$104)</f>
        <v/>
      </c>
      <c r="AJ100" s="250" t="str">
        <f>IF($E100="","",'TSO500 Automated worksheet '!$G$104)</f>
        <v/>
      </c>
      <c r="AK100" s="251" t="str">
        <f>IF($E100="","",'TSO500 Automated worksheet '!$D$105)</f>
        <v/>
      </c>
      <c r="AL100" s="227" t="str">
        <f>IF($E100="","",'TSO500 worksheet'!$G$143)</f>
        <v/>
      </c>
      <c r="AM100" s="251" t="str">
        <f>IF($E100="","",'TSO500 Automated worksheet '!$D$106)</f>
        <v/>
      </c>
      <c r="AN100" s="250" t="str">
        <f>IF($E100="","",'TSO500 Automated worksheet '!$G$106)</f>
        <v/>
      </c>
      <c r="AO100" s="51" t="str">
        <f>IF(F100=DNA_Analyte,VLOOKUP(E100,'Samples Dilution + Norm'!$C$8:$M$103,8,FALSE),IF(F100=RNA_Analyte,"",""))</f>
        <v/>
      </c>
      <c r="AP100" s="51" t="str">
        <f>IF($E100="","",IF(F100=DNA_Analyte,VLOOKUP(E100,'Samples Dilution + Norm'!$C$8:$M$103,11,FALSE),IF(F100=RNA_Analyte,VLOOKUP('TSO500 Script'!C99,'Samples Dilution + Norm'!$S$8:$Z$103,8,FALSE))))</f>
        <v/>
      </c>
      <c r="AQ100" s="51" t="str">
        <f>IF($E100="","",IF(F100=DNA_Analyte,VLOOKUP(E100,'Samples Dilution + Norm'!$C$8:$O$103,13,FALSE),IF(F100=RNA_Analyte,VLOOKUP('TSO500 Script'!C99,'Samples Dilution + Norm'!$S$8:$AA$103,10,FALSE))))</f>
        <v/>
      </c>
      <c r="AR100" s="51" t="str">
        <f t="shared" si="1"/>
        <v/>
      </c>
      <c r="AS100" s="51" t="str">
        <f>IF($E100="","",'TSO500 Automated worksheet '!$C$60)</f>
        <v/>
      </c>
      <c r="AT100" s="51" t="str">
        <f>IF($E100="","",'TSO500 Automated worksheet '!$C$61)</f>
        <v/>
      </c>
      <c r="AU100" s="51" t="str">
        <f>IF($E100="","",'TSO500 Automated worksheet '!$C$62)</f>
        <v/>
      </c>
    </row>
    <row r="101" spans="1:47" x14ac:dyDescent="0.25">
      <c r="D101" t="str">
        <f>IF($E101="","",'TSO500 Booking'!E107)</f>
        <v/>
      </c>
      <c r="E101" t="str">
        <f>IF('TSO500 Booking'!J107="","",'TSO500 Booking'!J107)</f>
        <v/>
      </c>
      <c r="G101" s="51" t="str">
        <f>IF($E101="","",VLOOKUP(E101,'TSO500 Script'!$C$2:$D$97,2,FALSE))</f>
        <v/>
      </c>
      <c r="H101" s="51" t="str">
        <f>IF($E101="","",'TSO500 worksheet'!$D$126)</f>
        <v/>
      </c>
      <c r="I101" s="250" t="str">
        <f>IF($E101="","",'TSO500 Automated worksheet '!$G$86)</f>
        <v/>
      </c>
      <c r="J101" s="250" t="str">
        <f>IF($E101="","",'TSO500 Automated worksheet '!$I$86)</f>
        <v/>
      </c>
      <c r="K101" s="51" t="str">
        <f>IF($E101="","",'TSO500 worksheet'!$D$128)</f>
        <v/>
      </c>
      <c r="L101" s="250" t="str">
        <f>IF($E101="","",'TSO500 Automated worksheet '!$G$88)</f>
        <v/>
      </c>
      <c r="M101" s="250" t="str">
        <f>IF($E101="","",'TSO500 Automated worksheet '!$I$88)</f>
        <v/>
      </c>
      <c r="N101" s="51" t="str">
        <f>IF($E101="","",'TSO500 worksheet'!$D$128)</f>
        <v/>
      </c>
      <c r="O101" s="250" t="str">
        <f>IF($E101="","",'TSO500 Automated worksheet '!$G$90)</f>
        <v/>
      </c>
      <c r="P101" s="227" t="str">
        <f>IF($E101="","",'TSO500 worksheet'!$I$128)</f>
        <v/>
      </c>
      <c r="Q101" s="51" t="str">
        <f>IF($E101="","",'TSO500 worksheet'!$D$130)</f>
        <v/>
      </c>
      <c r="R101" s="227" t="str">
        <f>IF($E101="","",'TSO500 worksheet'!$G$130)</f>
        <v/>
      </c>
      <c r="T101" s="251" t="str">
        <f>IF($E101="","",'TSO500 Automated worksheet '!$D$94)</f>
        <v/>
      </c>
      <c r="U101" s="250" t="str">
        <f>IF($E101="","",'TSO500 Automated worksheet '!$G$94)</f>
        <v/>
      </c>
      <c r="V101" s="250" t="str">
        <f>IF($E101="","",'TSO500 Automated worksheet '!$I$94)</f>
        <v/>
      </c>
      <c r="W101" s="251" t="str">
        <f>IF($E101="","",'TSO500 Automated worksheet '!$D$96)</f>
        <v/>
      </c>
      <c r="X101" s="250" t="str">
        <f>IF($E101="","",'TSO500 Automated worksheet '!$G$96)</f>
        <v/>
      </c>
      <c r="Y101" s="250" t="str">
        <f>IF($E101="","",'TSO500 Automated worksheet '!$I$96)</f>
        <v/>
      </c>
      <c r="Z101" s="51" t="str">
        <f>IF($E101="","",'TSO500 worksheet'!$D$136)</f>
        <v/>
      </c>
      <c r="AA101" s="227" t="str">
        <f>IF($E101="","",'TSO500 worksheet'!$G$136)</f>
        <v/>
      </c>
      <c r="AC101" s="251" t="str">
        <f>IF($E101="","",'TSO500 Automated worksheet '!$D$100)</f>
        <v/>
      </c>
      <c r="AD101" s="250" t="str">
        <f>IF($E101="","",'TSO500 Automated worksheet '!$G$100)</f>
        <v/>
      </c>
      <c r="AE101" s="250" t="str">
        <f>IF($E101="","",'TSO500 Automated worksheet '!$I$100)</f>
        <v/>
      </c>
      <c r="AF101" s="251" t="str">
        <f>IF($E101="","",'TSO500 Automated worksheet '!$D$102)</f>
        <v/>
      </c>
      <c r="AG101" s="250" t="str">
        <f>IF($E101="","",'TSO500 Automated worksheet '!$G$102)</f>
        <v/>
      </c>
      <c r="AH101" s="250" t="str">
        <f>IF($E101="","",'TSO500 Automated worksheet '!$I$102)</f>
        <v/>
      </c>
      <c r="AI101" s="251" t="str">
        <f>IF($E101="","",'TSO500 Automated worksheet '!$D$104)</f>
        <v/>
      </c>
      <c r="AJ101" s="250" t="str">
        <f>IF($E101="","",'TSO500 Automated worksheet '!$G$104)</f>
        <v/>
      </c>
      <c r="AK101" s="251" t="str">
        <f>IF($E101="","",'TSO500 Automated worksheet '!$D$105)</f>
        <v/>
      </c>
      <c r="AL101" s="227" t="str">
        <f>IF($E101="","",'TSO500 worksheet'!$G$143)</f>
        <v/>
      </c>
      <c r="AM101" s="251" t="str">
        <f>IF($E101="","",'TSO500 Automated worksheet '!$D$106)</f>
        <v/>
      </c>
      <c r="AN101" s="250" t="str">
        <f>IF($E101="","",'TSO500 Automated worksheet '!$G$106)</f>
        <v/>
      </c>
      <c r="AO101" s="51" t="str">
        <f>IF(F101=DNA_Analyte,VLOOKUP(E101,'Samples Dilution + Norm'!$C$8:$M$103,8,FALSE),IF(F101=RNA_Analyte,"",""))</f>
        <v/>
      </c>
      <c r="AQ101" s="51" t="str">
        <f>IF($E101="","",IF(F101=DNA_Analyte,VLOOKUP(E101,'Samples Dilution + Norm'!$C$8:$O$103,13,FALSE),IF(F101=RNA_Analyte,VLOOKUP('TSO500 Script'!C100,'Samples Dilution + Norm'!$S$8:$AA$103,10,FALSE))))</f>
        <v/>
      </c>
      <c r="AR101" s="51" t="str">
        <f t="shared" si="1"/>
        <v/>
      </c>
      <c r="AS101" s="51" t="str">
        <f>IF($E101="","",'TSO500 Automated worksheet '!$C$60)</f>
        <v/>
      </c>
      <c r="AT101" s="51" t="str">
        <f>IF($E101="","",'TSO500 Automated worksheet '!$C$61)</f>
        <v/>
      </c>
      <c r="AU101" s="51" t="str">
        <f>IF($E101="","",'TSO500 Automated worksheet '!$C$62)</f>
        <v/>
      </c>
    </row>
    <row r="102" spans="1:47" x14ac:dyDescent="0.25">
      <c r="D102" t="str">
        <f>IF($E102="","",'TSO500 Booking'!E108)</f>
        <v/>
      </c>
      <c r="E102" t="str">
        <f>IF('TSO500 Booking'!J108="","",'TSO500 Booking'!J108)</f>
        <v/>
      </c>
      <c r="G102" s="51" t="str">
        <f>IF($E102="","",VLOOKUP(E102,'TSO500 Script'!$C$2:$D$97,2,FALSE))</f>
        <v/>
      </c>
      <c r="H102" s="51" t="str">
        <f>IF($E102="","",'TSO500 worksheet'!$D$126)</f>
        <v/>
      </c>
      <c r="I102" s="250" t="str">
        <f>IF($E102="","",'TSO500 Automated worksheet '!$G$86)</f>
        <v/>
      </c>
      <c r="J102" s="250" t="str">
        <f>IF($E102="","",'TSO500 Automated worksheet '!$I$86)</f>
        <v/>
      </c>
      <c r="K102" s="51" t="str">
        <f>IF($E102="","",'TSO500 worksheet'!$D$128)</f>
        <v/>
      </c>
      <c r="L102" s="250" t="str">
        <f>IF($E102="","",'TSO500 Automated worksheet '!$G$88)</f>
        <v/>
      </c>
      <c r="M102" s="250" t="str">
        <f>IF($E102="","",'TSO500 Automated worksheet '!$I$88)</f>
        <v/>
      </c>
      <c r="N102" s="51" t="str">
        <f>IF($E102="","",'TSO500 worksheet'!$D$128)</f>
        <v/>
      </c>
      <c r="O102" s="250" t="str">
        <f>IF($E102="","",'TSO500 Automated worksheet '!$G$90)</f>
        <v/>
      </c>
      <c r="P102" s="227" t="str">
        <f>IF($E102="","",'TSO500 worksheet'!$I$128)</f>
        <v/>
      </c>
      <c r="Q102" s="51" t="str">
        <f>IF($E102="","",'TSO500 worksheet'!$D$130)</f>
        <v/>
      </c>
      <c r="R102" s="227" t="str">
        <f>IF($E102="","",'TSO500 worksheet'!$G$130)</f>
        <v/>
      </c>
      <c r="T102" s="251" t="str">
        <f>IF($E102="","",'TSO500 Automated worksheet '!$D$94)</f>
        <v/>
      </c>
      <c r="U102" s="250" t="str">
        <f>IF($E102="","",'TSO500 Automated worksheet '!$G$94)</f>
        <v/>
      </c>
      <c r="V102" s="250" t="str">
        <f>IF($E102="","",'TSO500 Automated worksheet '!$I$94)</f>
        <v/>
      </c>
      <c r="W102" s="251" t="str">
        <f>IF($E102="","",'TSO500 Automated worksheet '!$D$96)</f>
        <v/>
      </c>
      <c r="X102" s="250" t="str">
        <f>IF($E102="","",'TSO500 Automated worksheet '!$G$96)</f>
        <v/>
      </c>
      <c r="Y102" s="250" t="str">
        <f>IF($E102="","",'TSO500 Automated worksheet '!$I$96)</f>
        <v/>
      </c>
      <c r="Z102" s="51" t="str">
        <f>IF($E102="","",'TSO500 worksheet'!$D$136)</f>
        <v/>
      </c>
      <c r="AA102" s="227" t="str">
        <f>IF($E102="","",'TSO500 worksheet'!$G$136)</f>
        <v/>
      </c>
      <c r="AC102" s="251" t="str">
        <f>IF($E102="","",'TSO500 Automated worksheet '!$D$100)</f>
        <v/>
      </c>
      <c r="AD102" s="250" t="str">
        <f>IF($E102="","",'TSO500 Automated worksheet '!$G$100)</f>
        <v/>
      </c>
      <c r="AE102" s="250" t="str">
        <f>IF($E102="","",'TSO500 Automated worksheet '!$I$100)</f>
        <v/>
      </c>
      <c r="AF102" s="251" t="str">
        <f>IF($E102="","",'TSO500 Automated worksheet '!$D$102)</f>
        <v/>
      </c>
      <c r="AG102" s="250" t="str">
        <f>IF($E102="","",'TSO500 Automated worksheet '!$G$102)</f>
        <v/>
      </c>
      <c r="AH102" s="250" t="str">
        <f>IF($E102="","",'TSO500 Automated worksheet '!$I$102)</f>
        <v/>
      </c>
      <c r="AI102" s="251" t="str">
        <f>IF($E102="","",'TSO500 Automated worksheet '!$D$104)</f>
        <v/>
      </c>
      <c r="AJ102" s="250" t="str">
        <f>IF($E102="","",'TSO500 Automated worksheet '!$G$104)</f>
        <v/>
      </c>
      <c r="AK102" s="251" t="str">
        <f>IF($E102="","",'TSO500 Automated worksheet '!$D$105)</f>
        <v/>
      </c>
      <c r="AL102" s="227" t="str">
        <f>IF($E102="","",'TSO500 worksheet'!$G$143)</f>
        <v/>
      </c>
      <c r="AM102" s="251" t="str">
        <f>IF($E102="","",'TSO500 Automated worksheet '!$D$106)</f>
        <v/>
      </c>
      <c r="AN102" s="250" t="str">
        <f>IF($E102="","",'TSO500 Automated worksheet '!$G$106)</f>
        <v/>
      </c>
      <c r="AO102" s="51" t="str">
        <f>IF(F102=DNA_Analyte,VLOOKUP(E102,'Samples Dilution + Norm'!$C$8:$M$103,8,FALSE),IF(F102=RNA_Analyte,"",""))</f>
        <v/>
      </c>
      <c r="AQ102" s="51" t="str">
        <f>IF($E102="","",IF(F102=DNA_Analyte,VLOOKUP(E102,'Samples Dilution + Norm'!$C$8:$O$103,13,FALSE),IF(F102=RNA_Analyte,VLOOKUP('TSO500 Script'!C101,'Samples Dilution + Norm'!$S$8:$AA$103,10,FALSE))))</f>
        <v/>
      </c>
      <c r="AR102" s="51" t="str">
        <f t="shared" si="1"/>
        <v/>
      </c>
      <c r="AS102" s="51" t="str">
        <f>IF($E102="","",'TSO500 Automated worksheet '!$C$60)</f>
        <v/>
      </c>
      <c r="AT102" s="51" t="str">
        <f>IF($E102="","",'TSO500 Automated worksheet '!$C$61)</f>
        <v/>
      </c>
      <c r="AU102" s="51" t="str">
        <f>IF($E102="","",'TSO500 Automated worksheet '!$C$62)</f>
        <v/>
      </c>
    </row>
    <row r="103" spans="1:47" x14ac:dyDescent="0.25">
      <c r="D103" t="str">
        <f>IF($E103="","",'TSO500 Booking'!E109)</f>
        <v/>
      </c>
      <c r="E103" t="str">
        <f>IF('TSO500 Booking'!J109="","",'TSO500 Booking'!J109)</f>
        <v/>
      </c>
      <c r="G103" s="51" t="str">
        <f>IF($E103="","",VLOOKUP(E103,'TSO500 Script'!$C$2:$D$97,2,FALSE))</f>
        <v/>
      </c>
      <c r="H103" s="51" t="str">
        <f>IF($E103="","",'TSO500 worksheet'!$D$126)</f>
        <v/>
      </c>
      <c r="I103" s="250" t="str">
        <f>IF($E103="","",'TSO500 Automated worksheet '!$G$86)</f>
        <v/>
      </c>
      <c r="J103" s="250" t="str">
        <f>IF($E103="","",'TSO500 Automated worksheet '!$I$86)</f>
        <v/>
      </c>
      <c r="K103" s="51" t="str">
        <f>IF($E103="","",'TSO500 worksheet'!$D$128)</f>
        <v/>
      </c>
      <c r="L103" s="250" t="str">
        <f>IF($E103="","",'TSO500 Automated worksheet '!$G$88)</f>
        <v/>
      </c>
      <c r="M103" s="250" t="str">
        <f>IF($E103="","",'TSO500 Automated worksheet '!$I$88)</f>
        <v/>
      </c>
      <c r="N103" s="51" t="str">
        <f>IF($E103="","",'TSO500 worksheet'!$D$128)</f>
        <v/>
      </c>
      <c r="O103" s="250" t="str">
        <f>IF($E103="","",'TSO500 Automated worksheet '!$G$90)</f>
        <v/>
      </c>
      <c r="P103" s="227" t="str">
        <f>IF($E103="","",'TSO500 worksheet'!$I$128)</f>
        <v/>
      </c>
      <c r="Q103" s="51" t="str">
        <f>IF($E103="","",'TSO500 worksheet'!$D$130)</f>
        <v/>
      </c>
      <c r="R103" s="227" t="str">
        <f>IF($E103="","",'TSO500 worksheet'!$G$130)</f>
        <v/>
      </c>
      <c r="T103" s="251" t="str">
        <f>IF($E103="","",'TSO500 Automated worksheet '!$D$94)</f>
        <v/>
      </c>
      <c r="U103" s="250" t="str">
        <f>IF($E103="","",'TSO500 Automated worksheet '!$G$94)</f>
        <v/>
      </c>
      <c r="V103" s="250" t="str">
        <f>IF($E103="","",'TSO500 Automated worksheet '!$I$94)</f>
        <v/>
      </c>
      <c r="W103" s="251" t="str">
        <f>IF($E103="","",'TSO500 Automated worksheet '!$D$96)</f>
        <v/>
      </c>
      <c r="X103" s="250" t="str">
        <f>IF($E103="","",'TSO500 Automated worksheet '!$G$96)</f>
        <v/>
      </c>
      <c r="Y103" s="250" t="str">
        <f>IF($E103="","",'TSO500 Automated worksheet '!$I$96)</f>
        <v/>
      </c>
      <c r="Z103" s="51" t="str">
        <f>IF($E103="","",'TSO500 worksheet'!$D$136)</f>
        <v/>
      </c>
      <c r="AA103" s="227" t="str">
        <f>IF($E103="","",'TSO500 worksheet'!$G$136)</f>
        <v/>
      </c>
      <c r="AC103" s="251" t="str">
        <f>IF($E103="","",'TSO500 Automated worksheet '!$D$100)</f>
        <v/>
      </c>
      <c r="AD103" s="250" t="str">
        <f>IF($E103="","",'TSO500 Automated worksheet '!$G$100)</f>
        <v/>
      </c>
      <c r="AE103" s="250" t="str">
        <f>IF($E103="","",'TSO500 Automated worksheet '!$I$100)</f>
        <v/>
      </c>
      <c r="AF103" s="251" t="str">
        <f>IF($E103="","",'TSO500 Automated worksheet '!$D$102)</f>
        <v/>
      </c>
      <c r="AG103" s="250" t="str">
        <f>IF($E103="","",'TSO500 Automated worksheet '!$G$102)</f>
        <v/>
      </c>
      <c r="AH103" s="250" t="str">
        <f>IF($E103="","",'TSO500 Automated worksheet '!$I$102)</f>
        <v/>
      </c>
      <c r="AI103" s="251" t="str">
        <f>IF($E103="","",'TSO500 Automated worksheet '!$D$104)</f>
        <v/>
      </c>
      <c r="AJ103" s="250" t="str">
        <f>IF($E103="","",'TSO500 Automated worksheet '!$G$104)</f>
        <v/>
      </c>
      <c r="AK103" s="251" t="str">
        <f>IF($E103="","",'TSO500 Automated worksheet '!$D$105)</f>
        <v/>
      </c>
      <c r="AL103" s="227" t="str">
        <f>IF($E103="","",'TSO500 worksheet'!$G$143)</f>
        <v/>
      </c>
      <c r="AM103" s="251" t="str">
        <f>IF($E103="","",'TSO500 Automated worksheet '!$D$106)</f>
        <v/>
      </c>
      <c r="AN103" s="250" t="str">
        <f>IF($E103="","",'TSO500 Automated worksheet '!$G$106)</f>
        <v/>
      </c>
      <c r="AO103" s="51" t="str">
        <f>IF(F103=DNA_Analyte,VLOOKUP(E103,'Samples Dilution + Norm'!$C$8:$M$103,8,FALSE),IF(F103=RNA_Analyte,"",""))</f>
        <v/>
      </c>
      <c r="AQ103" s="51" t="str">
        <f>IF($E103="","",IF(F103=DNA_Analyte,VLOOKUP(E103,'Samples Dilution + Norm'!$C$8:$O$103,13,FALSE),IF(F103=RNA_Analyte,VLOOKUP('TSO500 Script'!C102,'Samples Dilution + Norm'!$S$8:$AA$103,10,FALSE))))</f>
        <v/>
      </c>
      <c r="AR103" s="51" t="str">
        <f t="shared" si="1"/>
        <v/>
      </c>
      <c r="AS103" s="51" t="str">
        <f>IF($E103="","",'TSO500 Automated worksheet '!$C$60)</f>
        <v/>
      </c>
      <c r="AT103" s="51" t="str">
        <f>IF($E103="","",'TSO500 Automated worksheet '!$C$61)</f>
        <v/>
      </c>
      <c r="AU103" s="51" t="str">
        <f>IF($E103="","",'TSO500 Automated worksheet '!$C$62)</f>
        <v/>
      </c>
    </row>
    <row r="104" spans="1:47" x14ac:dyDescent="0.25">
      <c r="D104" t="str">
        <f>IF($E104="","",'TSO500 Booking'!E110)</f>
        <v/>
      </c>
      <c r="E104" t="str">
        <f>IF('TSO500 Booking'!J110="","",'TSO500 Booking'!J110)</f>
        <v/>
      </c>
      <c r="G104" s="51" t="str">
        <f>IF($E104="","",VLOOKUP(E104,'TSO500 Script'!$C$2:$D$97,2,FALSE))</f>
        <v/>
      </c>
      <c r="H104" s="51" t="str">
        <f>IF($E104="","",'TSO500 worksheet'!$D$126)</f>
        <v/>
      </c>
      <c r="I104" s="250" t="str">
        <f>IF($E104="","",'TSO500 Automated worksheet '!$G$86)</f>
        <v/>
      </c>
      <c r="J104" s="227" t="str">
        <f>IF($E104="","",'TSO500 worksheet'!$I$126)</f>
        <v/>
      </c>
      <c r="K104" s="51" t="str">
        <f>IF($E104="","",'TSO500 worksheet'!$D$128)</f>
        <v/>
      </c>
      <c r="L104" s="250" t="str">
        <f>IF($E104="","",'TSO500 Automated worksheet '!$G$88)</f>
        <v/>
      </c>
      <c r="M104" s="250" t="str">
        <f>IF($E104="","",'TSO500 Automated worksheet '!$I$88)</f>
        <v/>
      </c>
      <c r="N104" s="51" t="str">
        <f>IF($E104="","",'TSO500 worksheet'!$D$128)</f>
        <v/>
      </c>
      <c r="O104" s="250" t="str">
        <f>IF($E104="","",'TSO500 Automated worksheet '!$G$90)</f>
        <v/>
      </c>
      <c r="P104" s="227" t="str">
        <f>IF($E104="","",'TSO500 worksheet'!$I$128)</f>
        <v/>
      </c>
      <c r="Q104" s="51" t="str">
        <f>IF($E104="","",'TSO500 worksheet'!$D$130)</f>
        <v/>
      </c>
      <c r="T104" s="251" t="str">
        <f>IF($E104="","",'TSO500 Automated worksheet '!$D$94)</f>
        <v/>
      </c>
      <c r="U104" s="250" t="str">
        <f>IF($E104="","",'TSO500 Automated worksheet '!$G$94)</f>
        <v/>
      </c>
      <c r="V104" s="250" t="str">
        <f>IF($E104="","",'TSO500 Automated worksheet '!$I$94)</f>
        <v/>
      </c>
      <c r="W104" s="251" t="str">
        <f>IF($E104="","",'TSO500 Automated worksheet '!$D$96)</f>
        <v/>
      </c>
      <c r="X104" s="250" t="str">
        <f>IF($E104="","",'TSO500 Automated worksheet '!$G$96)</f>
        <v/>
      </c>
      <c r="Y104" s="250" t="str">
        <f>IF($E104="","",'TSO500 Automated worksheet '!$I$96)</f>
        <v/>
      </c>
      <c r="Z104" s="51" t="str">
        <f>IF($E104="","",'TSO500 worksheet'!$D$136)</f>
        <v/>
      </c>
      <c r="AA104" s="227" t="str">
        <f>IF($E104="","",'TSO500 worksheet'!$G$136)</f>
        <v/>
      </c>
      <c r="AC104" s="251" t="str">
        <f>IF($E104="","",'TSO500 Automated worksheet '!$D$100)</f>
        <v/>
      </c>
      <c r="AD104" s="250" t="str">
        <f>IF($E104="","",'TSO500 Automated worksheet '!$G$100)</f>
        <v/>
      </c>
      <c r="AE104" s="250" t="str">
        <f>IF($E104="","",'TSO500 Automated worksheet '!$I$100)</f>
        <v/>
      </c>
      <c r="AF104" s="251" t="str">
        <f>IF($E104="","",'TSO500 Automated worksheet '!$D$102)</f>
        <v/>
      </c>
      <c r="AG104" s="250" t="str">
        <f>IF($E104="","",'TSO500 Automated worksheet '!$G$102)</f>
        <v/>
      </c>
      <c r="AH104" s="250" t="str">
        <f>IF($E104="","",'TSO500 Automated worksheet '!$I$102)</f>
        <v/>
      </c>
      <c r="AI104" s="251" t="str">
        <f>IF($E104="","",'TSO500 Automated worksheet '!$D$104)</f>
        <v/>
      </c>
      <c r="AJ104" s="250" t="str">
        <f>IF($E104="","",'TSO500 Automated worksheet '!$G$104)</f>
        <v/>
      </c>
      <c r="AK104" s="251" t="str">
        <f>IF($E104="","",'TSO500 Automated worksheet '!$D$105)</f>
        <v/>
      </c>
      <c r="AL104" s="227" t="str">
        <f>IF($E104="","",'TSO500 worksheet'!$G$143)</f>
        <v/>
      </c>
      <c r="AM104" s="251" t="str">
        <f>IF($E104="","",'TSO500 Automated worksheet '!$D$106)</f>
        <v/>
      </c>
      <c r="AN104" s="250" t="str">
        <f>IF($E104="","",'TSO500 Automated worksheet '!$G$106)</f>
        <v/>
      </c>
      <c r="AO104" s="51" t="str">
        <f>IF(F104=DNA_Analyte,VLOOKUP(E104,'Samples Dilution + Norm'!$C$8:$M$103,8,FALSE),IF(F104=RNA_Analyte,"",""))</f>
        <v/>
      </c>
      <c r="AQ104" s="51" t="str">
        <f>IF($E104="","",IF(F104=DNA_Analyte,VLOOKUP(E104,'Samples Dilution + Norm'!$C$8:$O$103,13,FALSE),IF(F104=RNA_Analyte,VLOOKUP('TSO500 Script'!C103,'Samples Dilution + Norm'!$S$8:$AA$103,10,FALSE))))</f>
        <v/>
      </c>
      <c r="AR104" s="51" t="str">
        <f t="shared" si="1"/>
        <v/>
      </c>
      <c r="AS104" s="51" t="str">
        <f>IF($E104="","",'TSO500 Automated worksheet '!$C$60)</f>
        <v/>
      </c>
      <c r="AT104" s="51" t="str">
        <f>IF($E104="","",'TSO500 Automated worksheet '!$C$61)</f>
        <v/>
      </c>
      <c r="AU104" s="51" t="str">
        <f>IF($E104="","",'TSO500 Automated worksheet '!$C$62)</f>
        <v/>
      </c>
    </row>
    <row r="105" spans="1:47" x14ac:dyDescent="0.25">
      <c r="D105" t="str">
        <f>IF($E105="","",'TSO500 Booking'!E111)</f>
        <v/>
      </c>
      <c r="E105" t="str">
        <f>IF('TSO500 Booking'!J111="","",'TSO500 Booking'!J111)</f>
        <v/>
      </c>
      <c r="G105" s="51" t="str">
        <f>IF($E105="","",VLOOKUP(E105,'TSO500 Script'!$C$2:$D$97,2,FALSE))</f>
        <v/>
      </c>
      <c r="H105" s="51" t="str">
        <f>IF($E105="","",'TSO500 worksheet'!$D$126)</f>
        <v/>
      </c>
      <c r="I105" s="250" t="str">
        <f>IF($E105="","",'TSO500 Automated worksheet '!$G$86)</f>
        <v/>
      </c>
      <c r="J105" s="227" t="str">
        <f>IF($E105="","",'TSO500 worksheet'!$I$126)</f>
        <v/>
      </c>
      <c r="K105" s="51" t="str">
        <f>IF($E105="","",'TSO500 worksheet'!$D$128)</f>
        <v/>
      </c>
      <c r="L105" s="250" t="str">
        <f>IF($E105="","",'TSO500 Automated worksheet '!$G$88)</f>
        <v/>
      </c>
      <c r="M105" s="250" t="str">
        <f>IF($E105="","",'TSO500 Automated worksheet '!$I$88)</f>
        <v/>
      </c>
      <c r="N105" s="51" t="str">
        <f>IF($E105="","",'TSO500 worksheet'!$D$128)</f>
        <v/>
      </c>
      <c r="O105" s="250" t="str">
        <f>IF($E105="","",'TSO500 Automated worksheet '!$G$90)</f>
        <v/>
      </c>
      <c r="P105" s="227" t="str">
        <f>IF($E105="","",'TSO500 worksheet'!$I$128)</f>
        <v/>
      </c>
      <c r="Q105" s="51" t="str">
        <f>IF($E105="","",'TSO500 worksheet'!$D$130)</f>
        <v/>
      </c>
      <c r="T105" s="251" t="str">
        <f>IF($E105="","",'TSO500 Automated worksheet '!$D$94)</f>
        <v/>
      </c>
      <c r="U105" s="250" t="str">
        <f>IF($E105="","",'TSO500 Automated worksheet '!$G$94)</f>
        <v/>
      </c>
      <c r="V105" s="250" t="str">
        <f>IF($E105="","",'TSO500 Automated worksheet '!$I$94)</f>
        <v/>
      </c>
      <c r="W105" s="251" t="str">
        <f>IF($E105="","",'TSO500 Automated worksheet '!$D$96)</f>
        <v/>
      </c>
      <c r="X105" s="250" t="str">
        <f>IF($E105="","",'TSO500 Automated worksheet '!$G$96)</f>
        <v/>
      </c>
      <c r="Y105" s="250" t="str">
        <f>IF($E105="","",'TSO500 Automated worksheet '!$I$96)</f>
        <v/>
      </c>
      <c r="Z105" s="51" t="str">
        <f>IF($E105="","",'TSO500 worksheet'!$D$136)</f>
        <v/>
      </c>
      <c r="AA105" s="227" t="str">
        <f>IF($E105="","",'TSO500 worksheet'!$G$136)</f>
        <v/>
      </c>
      <c r="AC105" s="251" t="str">
        <f>IF($E105="","",'TSO500 Automated worksheet '!$D$100)</f>
        <v/>
      </c>
      <c r="AD105" s="250" t="str">
        <f>IF($E105="","",'TSO500 Automated worksheet '!$G$100)</f>
        <v/>
      </c>
      <c r="AE105" s="250" t="str">
        <f>IF($E105="","",'TSO500 Automated worksheet '!$I$100)</f>
        <v/>
      </c>
      <c r="AF105" s="251" t="str">
        <f>IF($E105="","",'TSO500 Automated worksheet '!$D$102)</f>
        <v/>
      </c>
      <c r="AG105" s="250" t="str">
        <f>IF($E105="","",'TSO500 Automated worksheet '!$G$102)</f>
        <v/>
      </c>
      <c r="AH105" s="250" t="str">
        <f>IF($E105="","",'TSO500 Automated worksheet '!$I$102)</f>
        <v/>
      </c>
      <c r="AI105" s="251" t="str">
        <f>IF($E105="","",'TSO500 Automated worksheet '!$D$104)</f>
        <v/>
      </c>
      <c r="AJ105" s="250" t="str">
        <f>IF($E105="","",'TSO500 Automated worksheet '!$G$104)</f>
        <v/>
      </c>
      <c r="AK105" s="251" t="str">
        <f>IF($E105="","",'TSO500 Automated worksheet '!$D$105)</f>
        <v/>
      </c>
      <c r="AL105" s="227" t="str">
        <f>IF($E105="","",'TSO500 worksheet'!$G$143)</f>
        <v/>
      </c>
      <c r="AM105" s="251" t="str">
        <f>IF($E105="","",'TSO500 Automated worksheet '!$D$106)</f>
        <v/>
      </c>
      <c r="AN105" s="250" t="str">
        <f>IF($E105="","",'TSO500 Automated worksheet '!$G$106)</f>
        <v/>
      </c>
      <c r="AO105" s="51" t="str">
        <f>IF(F105=DNA_Analyte,VLOOKUP(E105,'Samples Dilution + Norm'!$C$8:$M$103,8,FALSE),IF(F105=RNA_Analyte,"",""))</f>
        <v/>
      </c>
      <c r="AQ105" s="51" t="str">
        <f>IF($E105="","",IF(F105=DNA_Analyte,VLOOKUP(E105,'Samples Dilution + Norm'!$C$8:$O$103,13,FALSE),IF(F105=RNA_Analyte,VLOOKUP('TSO500 Script'!C104,'Samples Dilution + Norm'!$S$8:$AA$103,10,FALSE))))</f>
        <v/>
      </c>
      <c r="AR105" s="51" t="str">
        <f t="shared" si="1"/>
        <v/>
      </c>
      <c r="AS105" s="51" t="str">
        <f>IF($E105="","",'TSO500 Automated worksheet '!$C$60)</f>
        <v/>
      </c>
      <c r="AT105" s="51" t="str">
        <f>IF($E105="","",'TSO500 Automated worksheet '!$C$61)</f>
        <v/>
      </c>
      <c r="AU105" s="51" t="str">
        <f>IF($E105="","",'TSO500 Automated worksheet '!$C$62)</f>
        <v/>
      </c>
    </row>
    <row r="106" spans="1:47" x14ac:dyDescent="0.25">
      <c r="D106" t="str">
        <f>IF($E106="","",'TSO500 Booking'!E112)</f>
        <v/>
      </c>
      <c r="E106" t="str">
        <f>IF('TSO500 Booking'!J112="","",'TSO500 Booking'!J112)</f>
        <v/>
      </c>
      <c r="G106" s="51" t="str">
        <f>IF($E106="","",VLOOKUP(E106,'TSO500 Script'!$C$2:$D$97,2,FALSE))</f>
        <v/>
      </c>
      <c r="H106" s="51" t="str">
        <f>IF($E106="","",'TSO500 worksheet'!$D$126)</f>
        <v/>
      </c>
      <c r="I106" s="250" t="str">
        <f>IF($E106="","",'TSO500 Automated worksheet '!$G$86)</f>
        <v/>
      </c>
      <c r="J106" s="227" t="str">
        <f>IF($E106="","",'TSO500 worksheet'!$I$126)</f>
        <v/>
      </c>
      <c r="K106" s="51" t="str">
        <f>IF($E106="","",'TSO500 worksheet'!$D$128)</f>
        <v/>
      </c>
      <c r="L106" s="250" t="str">
        <f>IF($E106="","",'TSO500 Automated worksheet '!$G$88)</f>
        <v/>
      </c>
      <c r="M106" s="250" t="str">
        <f>IF($E106="","",'TSO500 Automated worksheet '!$I$88)</f>
        <v/>
      </c>
      <c r="N106" s="51" t="str">
        <f>IF($E106="","",'TSO500 worksheet'!$D$128)</f>
        <v/>
      </c>
      <c r="O106" s="250" t="str">
        <f>IF($E106="","",'TSO500 Automated worksheet '!$G$90)</f>
        <v/>
      </c>
      <c r="P106" s="227" t="str">
        <f>IF($E106="","",'TSO500 worksheet'!$I$128)</f>
        <v/>
      </c>
      <c r="Q106" s="51" t="str">
        <f>IF($E106="","",'TSO500 worksheet'!$D$130)</f>
        <v/>
      </c>
      <c r="T106" s="251" t="str">
        <f>IF($E106="","",'TSO500 Automated worksheet '!$D$94)</f>
        <v/>
      </c>
      <c r="U106" s="250" t="str">
        <f>IF($E106="","",'TSO500 Automated worksheet '!$G$94)</f>
        <v/>
      </c>
      <c r="V106" s="250" t="str">
        <f>IF($E106="","",'TSO500 Automated worksheet '!$I$94)</f>
        <v/>
      </c>
      <c r="W106" s="251" t="str">
        <f>IF($E106="","",'TSO500 Automated worksheet '!$D$96)</f>
        <v/>
      </c>
      <c r="X106" s="250" t="str">
        <f>IF($E106="","",'TSO500 Automated worksheet '!$G$96)</f>
        <v/>
      </c>
      <c r="Y106" s="250" t="str">
        <f>IF($E106="","",'TSO500 Automated worksheet '!$I$96)</f>
        <v/>
      </c>
      <c r="Z106" s="51" t="str">
        <f>IF($E106="","",'TSO500 worksheet'!$D$136)</f>
        <v/>
      </c>
      <c r="AA106" s="227" t="str">
        <f>IF($E106="","",'TSO500 worksheet'!$G$136)</f>
        <v/>
      </c>
      <c r="AC106" s="251" t="str">
        <f>IF($E106="","",'TSO500 Automated worksheet '!$D$100)</f>
        <v/>
      </c>
      <c r="AD106" s="250" t="str">
        <f>IF($E106="","",'TSO500 Automated worksheet '!$G$100)</f>
        <v/>
      </c>
      <c r="AE106" s="250" t="str">
        <f>IF($E106="","",'TSO500 Automated worksheet '!$I$100)</f>
        <v/>
      </c>
      <c r="AF106" s="251" t="str">
        <f>IF($E106="","",'TSO500 Automated worksheet '!$D$102)</f>
        <v/>
      </c>
      <c r="AG106" s="250" t="str">
        <f>IF($E106="","",'TSO500 Automated worksheet '!$G$102)</f>
        <v/>
      </c>
      <c r="AH106" s="250" t="str">
        <f>IF($E106="","",'TSO500 Automated worksheet '!$I$102)</f>
        <v/>
      </c>
      <c r="AI106" s="251" t="str">
        <f>IF($E106="","",'TSO500 Automated worksheet '!$D$104)</f>
        <v/>
      </c>
      <c r="AJ106" s="250" t="str">
        <f>IF($E106="","",'TSO500 Automated worksheet '!$G$104)</f>
        <v/>
      </c>
      <c r="AK106" s="251" t="str">
        <f>IF($E106="","",'TSO500 Automated worksheet '!$D$105)</f>
        <v/>
      </c>
      <c r="AL106" s="227" t="str">
        <f>IF($E106="","",'TSO500 worksheet'!$G$143)</f>
        <v/>
      </c>
      <c r="AM106" s="251" t="str">
        <f>IF($E106="","",'TSO500 Automated worksheet '!$D$106)</f>
        <v/>
      </c>
      <c r="AN106" s="250" t="str">
        <f>IF($E106="","",'TSO500 Automated worksheet '!$G$106)</f>
        <v/>
      </c>
      <c r="AO106" s="51" t="str">
        <f>IF(F106=DNA_Analyte,VLOOKUP(E106,'Samples Dilution + Norm'!$C$8:$M$103,8,FALSE),IF(F106=RNA_Analyte,"",""))</f>
        <v/>
      </c>
      <c r="AQ106" s="51" t="str">
        <f>IF($E106="","",IF(F106=DNA_Analyte,VLOOKUP(E106,'Samples Dilution + Norm'!$C$8:$O$103,13,FALSE),IF(F106=RNA_Analyte,VLOOKUP('TSO500 Script'!C105,'Samples Dilution + Norm'!$S$8:$AA$103,10,FALSE))))</f>
        <v/>
      </c>
      <c r="AR106" s="51" t="str">
        <f t="shared" si="1"/>
        <v/>
      </c>
      <c r="AS106" s="51" t="str">
        <f>IF($E106="","",'TSO500 Automated worksheet '!$C$60)</f>
        <v/>
      </c>
      <c r="AT106" s="51" t="str">
        <f>IF($E106="","",'TSO500 Automated worksheet '!$C$61)</f>
        <v/>
      </c>
      <c r="AU106" s="51" t="str">
        <f>IF($E106="","",'TSO500 Automated worksheet '!$C$62)</f>
        <v/>
      </c>
    </row>
    <row r="107" spans="1:47" x14ac:dyDescent="0.25">
      <c r="D107" t="str">
        <f>IF($E107="","",'TSO500 Booking'!E113)</f>
        <v/>
      </c>
      <c r="E107" t="str">
        <f>IF('TSO500 Booking'!J113="","",'TSO500 Booking'!J113)</f>
        <v/>
      </c>
      <c r="G107" s="51" t="str">
        <f>IF($E107="","",VLOOKUP(E107,'TSO500 Script'!$C$2:$D$97,2,FALSE))</f>
        <v/>
      </c>
      <c r="H107" s="51" t="str">
        <f>IF($E107="","",'TSO500 worksheet'!$D$126)</f>
        <v/>
      </c>
      <c r="I107" s="250" t="str">
        <f>IF($E107="","",'TSO500 Automated worksheet '!$G$86)</f>
        <v/>
      </c>
      <c r="J107" s="227" t="str">
        <f>IF($E107="","",'TSO500 worksheet'!$I$126)</f>
        <v/>
      </c>
      <c r="K107" s="51" t="str">
        <f>IF($E107="","",'TSO500 worksheet'!$D$128)</f>
        <v/>
      </c>
      <c r="L107" s="250" t="str">
        <f>IF($E107="","",'TSO500 Automated worksheet '!$G$88)</f>
        <v/>
      </c>
      <c r="M107" s="250" t="str">
        <f>IF($E107="","",'TSO500 Automated worksheet '!$I$88)</f>
        <v/>
      </c>
      <c r="N107" s="51" t="str">
        <f>IF($E107="","",'TSO500 worksheet'!$D$128)</f>
        <v/>
      </c>
      <c r="O107" s="250" t="str">
        <f>IF($E107="","",'TSO500 Automated worksheet '!$G$90)</f>
        <v/>
      </c>
      <c r="P107" s="227" t="str">
        <f>IF($E107="","",'TSO500 worksheet'!$I$128)</f>
        <v/>
      </c>
      <c r="Q107" s="51" t="str">
        <f>IF($E107="","",'TSO500 worksheet'!$D$130)</f>
        <v/>
      </c>
      <c r="T107" s="251" t="str">
        <f>IF($E107="","",'TSO500 Automated worksheet '!$D$94)</f>
        <v/>
      </c>
      <c r="U107" s="250" t="str">
        <f>IF($E107="","",'TSO500 Automated worksheet '!$G$94)</f>
        <v/>
      </c>
      <c r="V107" s="250" t="str">
        <f>IF($E107="","",'TSO500 Automated worksheet '!$I$94)</f>
        <v/>
      </c>
      <c r="W107" s="251" t="str">
        <f>IF($E107="","",'TSO500 Automated worksheet '!$D$96)</f>
        <v/>
      </c>
      <c r="X107" s="250" t="str">
        <f>IF($E107="","",'TSO500 Automated worksheet '!$G$96)</f>
        <v/>
      </c>
      <c r="Y107" s="250" t="str">
        <f>IF($E107="","",'TSO500 Automated worksheet '!$I$96)</f>
        <v/>
      </c>
      <c r="Z107" s="51" t="str">
        <f>IF($E107="","",'TSO500 worksheet'!$D$136)</f>
        <v/>
      </c>
      <c r="AA107" s="227" t="str">
        <f>IF($E107="","",'TSO500 worksheet'!$G$136)</f>
        <v/>
      </c>
      <c r="AC107" s="251" t="str">
        <f>IF($E107="","",'TSO500 Automated worksheet '!$D$100)</f>
        <v/>
      </c>
      <c r="AD107" s="250" t="str">
        <f>IF($E107="","",'TSO500 Automated worksheet '!$G$100)</f>
        <v/>
      </c>
      <c r="AE107" s="250" t="str">
        <f>IF($E107="","",'TSO500 Automated worksheet '!$I$100)</f>
        <v/>
      </c>
      <c r="AF107" s="251" t="str">
        <f>IF($E107="","",'TSO500 Automated worksheet '!$D$102)</f>
        <v/>
      </c>
      <c r="AG107" s="250" t="str">
        <f>IF($E107="","",'TSO500 Automated worksheet '!$G$102)</f>
        <v/>
      </c>
      <c r="AH107" s="250" t="str">
        <f>IF($E107="","",'TSO500 Automated worksheet '!$I$102)</f>
        <v/>
      </c>
      <c r="AI107" s="251" t="str">
        <f>IF($E107="","",'TSO500 Automated worksheet '!$D$104)</f>
        <v/>
      </c>
      <c r="AJ107" s="250" t="str">
        <f>IF($E107="","",'TSO500 Automated worksheet '!$G$104)</f>
        <v/>
      </c>
      <c r="AK107" s="251" t="str">
        <f>IF($E107="","",'TSO500 Automated worksheet '!$D$105)</f>
        <v/>
      </c>
      <c r="AL107" s="227" t="str">
        <f>IF($E107="","",'TSO500 worksheet'!$G$143)</f>
        <v/>
      </c>
      <c r="AM107" s="251" t="str">
        <f>IF($E107="","",'TSO500 Automated worksheet '!$D$106)</f>
        <v/>
      </c>
      <c r="AN107" s="250" t="str">
        <f>IF($E107="","",'TSO500 Automated worksheet '!$G$106)</f>
        <v/>
      </c>
      <c r="AO107" s="51" t="str">
        <f>IF(F107=DNA_Analyte,VLOOKUP(E107,'Samples Dilution + Norm'!$C$8:$M$103,8,FALSE),IF(F107=RNA_Analyte,"",""))</f>
        <v/>
      </c>
      <c r="AQ107" s="51" t="str">
        <f>IF($E107="","",IF(F107=DNA_Analyte,VLOOKUP(E107,'Samples Dilution + Norm'!$C$8:$O$103,13,FALSE),IF(F107=RNA_Analyte,VLOOKUP('TSO500 Script'!C106,'Samples Dilution + Norm'!$S$8:$AA$103,10,FALSE))))</f>
        <v/>
      </c>
      <c r="AR107" s="51" t="str">
        <f t="shared" si="1"/>
        <v/>
      </c>
      <c r="AS107" s="51" t="str">
        <f>IF($E107="","",'TSO500 Automated worksheet '!$C$60)</f>
        <v/>
      </c>
      <c r="AT107" s="51" t="str">
        <f>IF($E107="","",'TSO500 Automated worksheet '!$C$61)</f>
        <v/>
      </c>
      <c r="AU107" s="51" t="str">
        <f>IF($E107="","",'TSO500 Automated worksheet '!$C$62)</f>
        <v/>
      </c>
    </row>
    <row r="108" spans="1:47" x14ac:dyDescent="0.25">
      <c r="D108" t="str">
        <f>IF($E108="","",'TSO500 Booking'!E114)</f>
        <v/>
      </c>
      <c r="E108" t="str">
        <f>IF('TSO500 Booking'!J114="","",'TSO500 Booking'!J114)</f>
        <v/>
      </c>
      <c r="G108" s="51" t="str">
        <f>IF($E108="","",VLOOKUP(E108,'TSO500 Script'!$C$2:$D$97,2,FALSE))</f>
        <v/>
      </c>
      <c r="H108" s="51" t="str">
        <f>IF($E108="","",'TSO500 worksheet'!$D$126)</f>
        <v/>
      </c>
      <c r="I108" s="250" t="str">
        <f>IF($E108="","",'TSO500 Automated worksheet '!$G$86)</f>
        <v/>
      </c>
      <c r="J108" s="227" t="str">
        <f>IF($E108="","",'TSO500 worksheet'!$I$126)</f>
        <v/>
      </c>
      <c r="K108" s="51" t="str">
        <f>IF($E108="","",'TSO500 worksheet'!$D$128)</f>
        <v/>
      </c>
      <c r="L108" s="250" t="str">
        <f>IF($E108="","",'TSO500 Automated worksheet '!$G$88)</f>
        <v/>
      </c>
      <c r="M108" s="250" t="str">
        <f>IF($E108="","",'TSO500 Automated worksheet '!$I$88)</f>
        <v/>
      </c>
      <c r="N108" s="51" t="str">
        <f>IF($E108="","",'TSO500 worksheet'!$D$128)</f>
        <v/>
      </c>
      <c r="O108" s="250" t="str">
        <f>IF($E108="","",'TSO500 Automated worksheet '!$G$90)</f>
        <v/>
      </c>
      <c r="P108" s="227" t="str">
        <f>IF($E108="","",'TSO500 worksheet'!$I$128)</f>
        <v/>
      </c>
      <c r="Q108" s="51" t="str">
        <f>IF($E108="","",'TSO500 worksheet'!$D$130)</f>
        <v/>
      </c>
      <c r="T108" s="251" t="str">
        <f>IF($E108="","",'TSO500 Automated worksheet '!$D$94)</f>
        <v/>
      </c>
      <c r="U108" s="250" t="str">
        <f>IF($E108="","",'TSO500 Automated worksheet '!$G$94)</f>
        <v/>
      </c>
      <c r="V108" s="250" t="str">
        <f>IF($E108="","",'TSO500 Automated worksheet '!$I$94)</f>
        <v/>
      </c>
      <c r="W108" s="251" t="str">
        <f>IF($E108="","",'TSO500 Automated worksheet '!$D$96)</f>
        <v/>
      </c>
      <c r="X108" s="250" t="str">
        <f>IF($E108="","",'TSO500 Automated worksheet '!$G$96)</f>
        <v/>
      </c>
      <c r="Y108" s="250" t="str">
        <f>IF($E108="","",'TSO500 Automated worksheet '!$I$96)</f>
        <v/>
      </c>
      <c r="Z108" s="51" t="str">
        <f>IF($E108="","",'TSO500 worksheet'!$D$136)</f>
        <v/>
      </c>
      <c r="AA108" s="227" t="str">
        <f>IF($E108="","",'TSO500 worksheet'!$G$136)</f>
        <v/>
      </c>
      <c r="AC108" s="251" t="str">
        <f>IF($E108="","",'TSO500 Automated worksheet '!$D$100)</f>
        <v/>
      </c>
      <c r="AD108" s="250" t="str">
        <f>IF($E108="","",'TSO500 Automated worksheet '!$G$100)</f>
        <v/>
      </c>
      <c r="AE108" s="250" t="str">
        <f>IF($E108="","",'TSO500 Automated worksheet '!$I$100)</f>
        <v/>
      </c>
      <c r="AF108" s="251" t="str">
        <f>IF($E108="","",'TSO500 Automated worksheet '!$D$102)</f>
        <v/>
      </c>
      <c r="AG108" s="250" t="str">
        <f>IF($E108="","",'TSO500 Automated worksheet '!$G$102)</f>
        <v/>
      </c>
      <c r="AH108" s="250" t="str">
        <f>IF($E108="","",'TSO500 Automated worksheet '!$I$102)</f>
        <v/>
      </c>
      <c r="AI108" s="251" t="str">
        <f>IF($E108="","",'TSO500 Automated worksheet '!$D$104)</f>
        <v/>
      </c>
      <c r="AJ108" s="250" t="str">
        <f>IF($E108="","",'TSO500 Automated worksheet '!$G$104)</f>
        <v/>
      </c>
      <c r="AK108" s="251" t="str">
        <f>IF($E108="","",'TSO500 Automated worksheet '!$D$105)</f>
        <v/>
      </c>
      <c r="AL108" s="227" t="str">
        <f>IF($E108="","",'TSO500 worksheet'!$G$143)</f>
        <v/>
      </c>
      <c r="AM108" s="251" t="str">
        <f>IF($E108="","",'TSO500 Automated worksheet '!$D$106)</f>
        <v/>
      </c>
      <c r="AN108" s="250" t="str">
        <f>IF($E108="","",'TSO500 Automated worksheet '!$G$106)</f>
        <v/>
      </c>
      <c r="AO108" s="51" t="str">
        <f>IF(F108=DNA_Analyte,VLOOKUP(E108,'Samples Dilution + Norm'!$C$8:$M$103,8,FALSE),IF(F108=RNA_Analyte,"",""))</f>
        <v/>
      </c>
      <c r="AQ108" s="51" t="str">
        <f>IF($E108="","",IF(F108=DNA_Analyte,VLOOKUP(E108,'Samples Dilution + Norm'!$C$8:$O$103,13,FALSE),IF(F108=RNA_Analyte,VLOOKUP('TSO500 Script'!C107,'Samples Dilution + Norm'!$S$8:$AA$103,10,FALSE))))</f>
        <v/>
      </c>
      <c r="AR108" s="51" t="str">
        <f t="shared" si="1"/>
        <v/>
      </c>
      <c r="AS108" s="51" t="str">
        <f>IF($E108="","",'TSO500 Automated worksheet '!$C$60)</f>
        <v/>
      </c>
      <c r="AT108" s="51" t="str">
        <f>IF($E108="","",'TSO500 Automated worksheet '!$C$61)</f>
        <v/>
      </c>
      <c r="AU108" s="51" t="str">
        <f>IF($E108="","",'TSO500 Automated worksheet '!$C$62)</f>
        <v/>
      </c>
    </row>
    <row r="109" spans="1:47" x14ac:dyDescent="0.25">
      <c r="D109" t="str">
        <f>IF($E109="","",'TSO500 Booking'!E115)</f>
        <v/>
      </c>
      <c r="E109" t="str">
        <f>IF('TSO500 Booking'!J115="","",'TSO500 Booking'!J115)</f>
        <v/>
      </c>
      <c r="G109" s="51" t="str">
        <f>IF($E109="","",VLOOKUP(E109,'TSO500 Script'!$C$2:$D$97,2,FALSE))</f>
        <v/>
      </c>
      <c r="H109" s="51" t="str">
        <f>IF($E109="","",'TSO500 worksheet'!$D$126)</f>
        <v/>
      </c>
      <c r="I109" s="250" t="str">
        <f>IF($E109="","",'TSO500 Automated worksheet '!$G$86)</f>
        <v/>
      </c>
      <c r="J109" s="227" t="str">
        <f>IF($E109="","",'TSO500 worksheet'!$I$126)</f>
        <v/>
      </c>
      <c r="K109" s="51" t="str">
        <f>IF($E109="","",'TSO500 worksheet'!$D$128)</f>
        <v/>
      </c>
      <c r="L109" s="250" t="str">
        <f>IF($E109="","",'TSO500 Automated worksheet '!$G$88)</f>
        <v/>
      </c>
      <c r="M109" s="250" t="str">
        <f>IF($E109="","",'TSO500 Automated worksheet '!$I$88)</f>
        <v/>
      </c>
      <c r="N109" s="51" t="str">
        <f>IF($E109="","",'TSO500 worksheet'!$D$128)</f>
        <v/>
      </c>
      <c r="O109" s="250" t="str">
        <f>IF($E109="","",'TSO500 Automated worksheet '!$G$90)</f>
        <v/>
      </c>
      <c r="P109" s="227" t="str">
        <f>IF($E109="","",'TSO500 worksheet'!$I$128)</f>
        <v/>
      </c>
      <c r="Q109" s="51" t="str">
        <f>IF($E109="","",'TSO500 worksheet'!$D$130)</f>
        <v/>
      </c>
      <c r="T109" s="251" t="str">
        <f>IF($E109="","",'TSO500 Automated worksheet '!$D$94)</f>
        <v/>
      </c>
      <c r="U109" s="250" t="str">
        <f>IF($E109="","",'TSO500 Automated worksheet '!$G$94)</f>
        <v/>
      </c>
      <c r="V109" s="250" t="str">
        <f>IF($E109="","",'TSO500 Automated worksheet '!$I$94)</f>
        <v/>
      </c>
      <c r="W109" s="251" t="str">
        <f>IF($E109="","",'TSO500 Automated worksheet '!$D$96)</f>
        <v/>
      </c>
      <c r="X109" s="250" t="str">
        <f>IF($E109="","",'TSO500 Automated worksheet '!$G$96)</f>
        <v/>
      </c>
      <c r="Y109" s="250" t="str">
        <f>IF($E109="","",'TSO500 Automated worksheet '!$I$96)</f>
        <v/>
      </c>
      <c r="Z109" s="51" t="str">
        <f>IF($E109="","",'TSO500 worksheet'!$D$136)</f>
        <v/>
      </c>
      <c r="AA109" s="227" t="str">
        <f>IF($E109="","",'TSO500 worksheet'!$G$136)</f>
        <v/>
      </c>
      <c r="AC109" s="251" t="str">
        <f>IF($E109="","",'TSO500 Automated worksheet '!$D$100)</f>
        <v/>
      </c>
      <c r="AD109" s="250" t="str">
        <f>IF($E109="","",'TSO500 Automated worksheet '!$G$100)</f>
        <v/>
      </c>
      <c r="AE109" s="250" t="str">
        <f>IF($E109="","",'TSO500 Automated worksheet '!$I$100)</f>
        <v/>
      </c>
      <c r="AF109" s="251" t="str">
        <f>IF($E109="","",'TSO500 Automated worksheet '!$D$102)</f>
        <v/>
      </c>
      <c r="AG109" s="250" t="str">
        <f>IF($E109="","",'TSO500 Automated worksheet '!$G$102)</f>
        <v/>
      </c>
      <c r="AH109" s="250" t="str">
        <f>IF($E109="","",'TSO500 Automated worksheet '!$I$102)</f>
        <v/>
      </c>
      <c r="AI109" s="251" t="str">
        <f>IF($E109="","",'TSO500 Automated worksheet '!$D$104)</f>
        <v/>
      </c>
      <c r="AJ109" s="250" t="str">
        <f>IF($E109="","",'TSO500 Automated worksheet '!$G$104)</f>
        <v/>
      </c>
      <c r="AK109" s="251" t="str">
        <f>IF($E109="","",'TSO500 Automated worksheet '!$D$105)</f>
        <v/>
      </c>
      <c r="AL109" s="227" t="str">
        <f>IF($E109="","",'TSO500 worksheet'!$G$143)</f>
        <v/>
      </c>
      <c r="AM109" s="251" t="str">
        <f>IF($E109="","",'TSO500 Automated worksheet '!$D$106)</f>
        <v/>
      </c>
      <c r="AN109" s="250" t="str">
        <f>IF($E109="","",'TSO500 Automated worksheet '!$G$106)</f>
        <v/>
      </c>
      <c r="AO109" s="51" t="str">
        <f>IF(F109=DNA_Analyte,VLOOKUP(E109,'Samples Dilution + Norm'!$C$8:$M$103,8,FALSE),IF(F109=RNA_Analyte,"",""))</f>
        <v/>
      </c>
      <c r="AQ109" s="51" t="str">
        <f>IF($E109="","",IF(F109=DNA_Analyte,VLOOKUP(E109,'Samples Dilution + Norm'!$C$8:$O$103,13,FALSE),IF(F109=RNA_Analyte,VLOOKUP('TSO500 Script'!C108,'Samples Dilution + Norm'!$S$8:$AA$103,10,FALSE))))</f>
        <v/>
      </c>
      <c r="AR109" s="51" t="str">
        <f t="shared" si="1"/>
        <v/>
      </c>
      <c r="AS109" s="51" t="str">
        <f>IF($E109="","",'TSO500 Automated worksheet '!$C$60)</f>
        <v/>
      </c>
      <c r="AT109" s="51" t="str">
        <f>IF($E109="","",'TSO500 Automated worksheet '!$C$61)</f>
        <v/>
      </c>
      <c r="AU109" s="51" t="str">
        <f>IF($E109="","",'TSO500 Automated worksheet '!$C$62)</f>
        <v/>
      </c>
    </row>
    <row r="110" spans="1:47" x14ac:dyDescent="0.25">
      <c r="D110" t="str">
        <f>IF($E110="","",'TSO500 Booking'!E116)</f>
        <v/>
      </c>
      <c r="E110" t="str">
        <f>IF('TSO500 Booking'!J116="","",'TSO500 Booking'!J116)</f>
        <v/>
      </c>
      <c r="G110" s="51" t="str">
        <f>IF($E110="","",VLOOKUP(E110,'TSO500 Script'!$C$2:$D$97,2,FALSE))</f>
        <v/>
      </c>
      <c r="H110" s="51" t="str">
        <f>IF($E110="","",'TSO500 worksheet'!$D$126)</f>
        <v/>
      </c>
      <c r="I110" s="250" t="str">
        <f>IF($E110="","",'TSO500 Automated worksheet '!$G$86)</f>
        <v/>
      </c>
      <c r="J110" s="227" t="str">
        <f>IF($E110="","",'TSO500 worksheet'!$I$126)</f>
        <v/>
      </c>
      <c r="K110" s="51" t="str">
        <f>IF($E110="","",'TSO500 worksheet'!$D$128)</f>
        <v/>
      </c>
      <c r="L110" s="250" t="str">
        <f>IF($E110="","",'TSO500 Automated worksheet '!$G$88)</f>
        <v/>
      </c>
      <c r="M110" s="250" t="str">
        <f>IF($E110="","",'TSO500 Automated worksheet '!$I$88)</f>
        <v/>
      </c>
      <c r="N110" s="51" t="str">
        <f>IF($E110="","",'TSO500 worksheet'!$D$128)</f>
        <v/>
      </c>
      <c r="O110" s="250" t="str">
        <f>IF($E110="","",'TSO500 Automated worksheet '!$G$90)</f>
        <v/>
      </c>
      <c r="P110" s="227" t="str">
        <f>IF($E110="","",'TSO500 worksheet'!$I$128)</f>
        <v/>
      </c>
      <c r="Q110" s="51" t="str">
        <f>IF($E110="","",'TSO500 worksheet'!$D$130)</f>
        <v/>
      </c>
      <c r="T110" s="251" t="str">
        <f>IF($E110="","",'TSO500 Automated worksheet '!$D$94)</f>
        <v/>
      </c>
      <c r="U110" s="250" t="str">
        <f>IF($E110="","",'TSO500 Automated worksheet '!$G$94)</f>
        <v/>
      </c>
      <c r="V110" s="250" t="str">
        <f>IF($E110="","",'TSO500 Automated worksheet '!$I$94)</f>
        <v/>
      </c>
      <c r="W110" s="251" t="str">
        <f>IF($E110="","",'TSO500 Automated worksheet '!$D$96)</f>
        <v/>
      </c>
      <c r="X110" s="250" t="str">
        <f>IF($E110="","",'TSO500 Automated worksheet '!$G$96)</f>
        <v/>
      </c>
      <c r="Y110" s="250" t="str">
        <f>IF($E110="","",'TSO500 Automated worksheet '!$I$96)</f>
        <v/>
      </c>
      <c r="Z110" s="51" t="str">
        <f>IF($E110="","",'TSO500 worksheet'!$D$136)</f>
        <v/>
      </c>
      <c r="AA110" s="227" t="str">
        <f>IF($E110="","",'TSO500 worksheet'!$G$136)</f>
        <v/>
      </c>
      <c r="AC110" s="251" t="str">
        <f>IF($E110="","",'TSO500 Automated worksheet '!$D$100)</f>
        <v/>
      </c>
      <c r="AD110" s="250" t="str">
        <f>IF($E110="","",'TSO500 Automated worksheet '!$G$100)</f>
        <v/>
      </c>
      <c r="AE110" s="250" t="str">
        <f>IF($E110="","",'TSO500 Automated worksheet '!$I$100)</f>
        <v/>
      </c>
      <c r="AF110" s="251" t="str">
        <f>IF($E110="","",'TSO500 Automated worksheet '!$D$102)</f>
        <v/>
      </c>
      <c r="AG110" s="250" t="str">
        <f>IF($E110="","",'TSO500 Automated worksheet '!$G$102)</f>
        <v/>
      </c>
      <c r="AH110" s="250" t="str">
        <f>IF($E110="","",'TSO500 Automated worksheet '!$I$102)</f>
        <v/>
      </c>
      <c r="AI110" s="251" t="str">
        <f>IF($E110="","",'TSO500 Automated worksheet '!$D$104)</f>
        <v/>
      </c>
      <c r="AJ110" s="250" t="str">
        <f>IF($E110="","",'TSO500 Automated worksheet '!$G$104)</f>
        <v/>
      </c>
      <c r="AK110" s="251" t="str">
        <f>IF($E110="","",'TSO500 Automated worksheet '!$D$105)</f>
        <v/>
      </c>
      <c r="AL110" s="227" t="str">
        <f>IF($E110="","",'TSO500 worksheet'!$G$143)</f>
        <v/>
      </c>
      <c r="AM110" s="251" t="str">
        <f>IF($E110="","",'TSO500 Automated worksheet '!$D$106)</f>
        <v/>
      </c>
      <c r="AN110" s="250" t="str">
        <f>IF($E110="","",'TSO500 Automated worksheet '!$G$106)</f>
        <v/>
      </c>
      <c r="AO110" s="51" t="str">
        <f>IF(F110=DNA_Analyte,VLOOKUP(E110,'Samples Dilution + Norm'!$C$8:$M$103,8,FALSE),IF(F110=RNA_Analyte,"",""))</f>
        <v/>
      </c>
      <c r="AQ110" s="51" t="str">
        <f>IF($E110="","",IF(F110=DNA_Analyte,VLOOKUP(E110,'Samples Dilution + Norm'!$C$8:$O$103,13,FALSE),IF(F110=RNA_Analyte,VLOOKUP('TSO500 Script'!C109,'Samples Dilution + Norm'!$S$8:$AA$103,10,FALSE))))</f>
        <v/>
      </c>
      <c r="AR110" s="51" t="str">
        <f t="shared" si="1"/>
        <v/>
      </c>
      <c r="AS110" s="51" t="str">
        <f>IF($E110="","",'TSO500 Automated worksheet '!$C$60)</f>
        <v/>
      </c>
      <c r="AT110" s="51" t="str">
        <f>IF($E110="","",'TSO500 Automated worksheet '!$C$61)</f>
        <v/>
      </c>
      <c r="AU110" s="51" t="str">
        <f>IF($E110="","",'TSO500 Automated worksheet '!$C$62)</f>
        <v/>
      </c>
    </row>
    <row r="111" spans="1:47" x14ac:dyDescent="0.25">
      <c r="D111" t="str">
        <f>IF($E111="","",'TSO500 Booking'!E117)</f>
        <v/>
      </c>
      <c r="E111" t="str">
        <f>IF('TSO500 Booking'!J117="","",'TSO500 Booking'!J117)</f>
        <v/>
      </c>
      <c r="G111" s="51" t="str">
        <f>IF($E111="","",VLOOKUP(E111,'TSO500 Script'!$C$2:$D$97,2,FALSE))</f>
        <v/>
      </c>
      <c r="H111" s="51" t="str">
        <f>IF($E111="","",'TSO500 worksheet'!$D$126)</f>
        <v/>
      </c>
      <c r="I111" s="250" t="str">
        <f>IF($E111="","",'TSO500 Automated worksheet '!$G$86)</f>
        <v/>
      </c>
      <c r="J111" s="227" t="str">
        <f>IF($E111="","",'TSO500 worksheet'!$I$126)</f>
        <v/>
      </c>
      <c r="K111" s="51" t="str">
        <f>IF($E111="","",'TSO500 worksheet'!$D$128)</f>
        <v/>
      </c>
      <c r="L111" s="250" t="str">
        <f>IF($E111="","",'TSO500 Automated worksheet '!$G$88)</f>
        <v/>
      </c>
      <c r="M111" s="250" t="str">
        <f>IF($E111="","",'TSO500 Automated worksheet '!$I$88)</f>
        <v/>
      </c>
      <c r="N111" s="51" t="str">
        <f>IF($E111="","",'TSO500 worksheet'!$D$128)</f>
        <v/>
      </c>
      <c r="O111" s="250" t="str">
        <f>IF($E111="","",'TSO500 Automated worksheet '!$G$90)</f>
        <v/>
      </c>
      <c r="P111" s="227" t="str">
        <f>IF($E111="","",'TSO500 worksheet'!$I$128)</f>
        <v/>
      </c>
      <c r="Q111" s="51" t="str">
        <f>IF($E111="","",'TSO500 worksheet'!$D$130)</f>
        <v/>
      </c>
      <c r="T111" s="251" t="str">
        <f>IF($E111="","",'TSO500 Automated worksheet '!$D$94)</f>
        <v/>
      </c>
      <c r="U111" s="250" t="str">
        <f>IF($E111="","",'TSO500 Automated worksheet '!$G$94)</f>
        <v/>
      </c>
      <c r="V111" s="250" t="str">
        <f>IF($E111="","",'TSO500 Automated worksheet '!$I$94)</f>
        <v/>
      </c>
      <c r="W111" s="251" t="str">
        <f>IF($E111="","",'TSO500 Automated worksheet '!$D$96)</f>
        <v/>
      </c>
      <c r="X111" s="250" t="str">
        <f>IF($E111="","",'TSO500 Automated worksheet '!$G$96)</f>
        <v/>
      </c>
      <c r="Y111" s="250" t="str">
        <f>IF($E111="","",'TSO500 Automated worksheet '!$I$96)</f>
        <v/>
      </c>
      <c r="Z111" s="51" t="str">
        <f>IF($E111="","",'TSO500 worksheet'!$D$136)</f>
        <v/>
      </c>
      <c r="AA111" s="227" t="str">
        <f>IF($E111="","",'TSO500 worksheet'!$G$136)</f>
        <v/>
      </c>
      <c r="AC111" s="251" t="str">
        <f>IF($E111="","",'TSO500 Automated worksheet '!$D$100)</f>
        <v/>
      </c>
      <c r="AD111" s="250" t="str">
        <f>IF($E111="","",'TSO500 Automated worksheet '!$G$100)</f>
        <v/>
      </c>
      <c r="AE111" s="250" t="str">
        <f>IF($E111="","",'TSO500 Automated worksheet '!$I$100)</f>
        <v/>
      </c>
      <c r="AF111" s="251" t="str">
        <f>IF($E111="","",'TSO500 Automated worksheet '!$D$102)</f>
        <v/>
      </c>
      <c r="AG111" s="250" t="str">
        <f>IF($E111="","",'TSO500 Automated worksheet '!$G$102)</f>
        <v/>
      </c>
      <c r="AH111" s="250" t="str">
        <f>IF($E111="","",'TSO500 Automated worksheet '!$I$102)</f>
        <v/>
      </c>
      <c r="AI111" s="251" t="str">
        <f>IF($E111="","",'TSO500 Automated worksheet '!$D$104)</f>
        <v/>
      </c>
      <c r="AJ111" s="250" t="str">
        <f>IF($E111="","",'TSO500 Automated worksheet '!$G$104)</f>
        <v/>
      </c>
      <c r="AK111" s="251" t="str">
        <f>IF($E111="","",'TSO500 Automated worksheet '!$D$105)</f>
        <v/>
      </c>
      <c r="AL111" s="227" t="str">
        <f>IF($E111="","",'TSO500 worksheet'!$G$143)</f>
        <v/>
      </c>
      <c r="AM111" s="251" t="str">
        <f>IF($E111="","",'TSO500 Automated worksheet '!$D$106)</f>
        <v/>
      </c>
      <c r="AN111" s="250" t="str">
        <f>IF($E111="","",'TSO500 Automated worksheet '!$G$106)</f>
        <v/>
      </c>
      <c r="AO111" s="51" t="str">
        <f>IF(F111=DNA_Analyte,VLOOKUP(E111,'Samples Dilution + Norm'!$C$8:$M$103,8,FALSE),IF(F111=RNA_Analyte,"",""))</f>
        <v/>
      </c>
      <c r="AQ111" s="51" t="str">
        <f>IF($E111="","",IF(F111=DNA_Analyte,VLOOKUP(E111,'Samples Dilution + Norm'!$C$8:$O$103,13,FALSE),IF(F111=RNA_Analyte,VLOOKUP('TSO500 Script'!C110,'Samples Dilution + Norm'!$S$8:$AA$103,10,FALSE))))</f>
        <v/>
      </c>
      <c r="AR111" s="51" t="str">
        <f t="shared" si="1"/>
        <v/>
      </c>
      <c r="AS111" s="51" t="str">
        <f>IF($E111="","",'TSO500 Automated worksheet '!$C$60)</f>
        <v/>
      </c>
      <c r="AT111" s="51" t="str">
        <f>IF($E111="","",'TSO500 Automated worksheet '!$C$61)</f>
        <v/>
      </c>
      <c r="AU111" s="51" t="str">
        <f>IF($E111="","",'TSO500 Automated worksheet '!$C$62)</f>
        <v/>
      </c>
    </row>
    <row r="112" spans="1:47" x14ac:dyDescent="0.25">
      <c r="D112" t="str">
        <f>IF($E112="","",'TSO500 Booking'!E118)</f>
        <v/>
      </c>
      <c r="E112" t="str">
        <f>IF('TSO500 Booking'!J118="","",'TSO500 Booking'!J118)</f>
        <v/>
      </c>
      <c r="G112" s="51" t="str">
        <f>IF($E112="","",VLOOKUP(E112,'TSO500 Script'!$C$2:$D$97,2,FALSE))</f>
        <v/>
      </c>
      <c r="H112" s="51" t="str">
        <f>IF($E112="","",'TSO500 worksheet'!$D$126)</f>
        <v/>
      </c>
      <c r="I112" s="250" t="str">
        <f>IF($E112="","",'TSO500 Automated worksheet '!$G$86)</f>
        <v/>
      </c>
      <c r="J112" s="227" t="str">
        <f>IF($E112="","",'TSO500 worksheet'!$I$126)</f>
        <v/>
      </c>
      <c r="K112" s="51" t="str">
        <f>IF($E112="","",'TSO500 worksheet'!$D$128)</f>
        <v/>
      </c>
      <c r="L112" s="250" t="str">
        <f>IF($E112="","",'TSO500 Automated worksheet '!$G$88)</f>
        <v/>
      </c>
      <c r="M112" s="250" t="str">
        <f>IF($E112="","",'TSO500 Automated worksheet '!$I$88)</f>
        <v/>
      </c>
      <c r="N112" s="51" t="str">
        <f>IF($E112="","",'TSO500 worksheet'!$D$128)</f>
        <v/>
      </c>
      <c r="O112" s="250" t="str">
        <f>IF($E112="","",'TSO500 Automated worksheet '!$G$90)</f>
        <v/>
      </c>
      <c r="P112" s="227" t="str">
        <f>IF($E112="","",'TSO500 worksheet'!$I$128)</f>
        <v/>
      </c>
      <c r="Q112" s="51" t="str">
        <f>IF($E112="","",'TSO500 worksheet'!$D$130)</f>
        <v/>
      </c>
      <c r="T112" s="251" t="str">
        <f>IF($E112="","",'TSO500 Automated worksheet '!$D$94)</f>
        <v/>
      </c>
      <c r="U112" s="250" t="str">
        <f>IF($E112="","",'TSO500 Automated worksheet '!$G$94)</f>
        <v/>
      </c>
      <c r="V112" s="250" t="str">
        <f>IF($E112="","",'TSO500 Automated worksheet '!$I$94)</f>
        <v/>
      </c>
      <c r="W112" s="251" t="str">
        <f>IF($E112="","",'TSO500 Automated worksheet '!$D$96)</f>
        <v/>
      </c>
      <c r="X112" s="250" t="str">
        <f>IF($E112="","",'TSO500 Automated worksheet '!$G$96)</f>
        <v/>
      </c>
      <c r="Y112" s="250" t="str">
        <f>IF($E112="","",'TSO500 Automated worksheet '!$I$96)</f>
        <v/>
      </c>
      <c r="Z112" s="51" t="str">
        <f>IF($E112="","",'TSO500 worksheet'!$D$136)</f>
        <v/>
      </c>
      <c r="AA112" s="227" t="str">
        <f>IF($E112="","",'TSO500 worksheet'!$G$136)</f>
        <v/>
      </c>
      <c r="AC112" s="251" t="str">
        <f>IF($E112="","",'TSO500 Automated worksheet '!$D$100)</f>
        <v/>
      </c>
      <c r="AD112" s="250" t="str">
        <f>IF($E112="","",'TSO500 Automated worksheet '!$G$100)</f>
        <v/>
      </c>
      <c r="AE112" s="250" t="str">
        <f>IF($E112="","",'TSO500 Automated worksheet '!$I$100)</f>
        <v/>
      </c>
      <c r="AF112" s="251" t="str">
        <f>IF($E112="","",'TSO500 Automated worksheet '!$D$102)</f>
        <v/>
      </c>
      <c r="AG112" s="250" t="str">
        <f>IF($E112="","",'TSO500 Automated worksheet '!$G$102)</f>
        <v/>
      </c>
      <c r="AH112" s="250" t="str">
        <f>IF($E112="","",'TSO500 Automated worksheet '!$I$102)</f>
        <v/>
      </c>
      <c r="AI112" s="251" t="str">
        <f>IF($E112="","",'TSO500 Automated worksheet '!$D$104)</f>
        <v/>
      </c>
      <c r="AJ112" s="250" t="str">
        <f>IF($E112="","",'TSO500 Automated worksheet '!$G$104)</f>
        <v/>
      </c>
      <c r="AK112" s="251" t="str">
        <f>IF($E112="","",'TSO500 Automated worksheet '!$D$105)</f>
        <v/>
      </c>
      <c r="AL112" s="227" t="str">
        <f>IF($E112="","",'TSO500 worksheet'!$G$143)</f>
        <v/>
      </c>
      <c r="AM112" s="251" t="str">
        <f>IF($E112="","",'TSO500 Automated worksheet '!$D$106)</f>
        <v/>
      </c>
      <c r="AN112" s="250" t="str">
        <f>IF($E112="","",'TSO500 Automated worksheet '!$G$106)</f>
        <v/>
      </c>
      <c r="AO112" s="51" t="str">
        <f>IF(F112=DNA_Analyte,VLOOKUP(E112,'Samples Dilution + Norm'!$C$8:$M$103,8,FALSE),IF(F112=RNA_Analyte,"",""))</f>
        <v/>
      </c>
      <c r="AQ112" s="51" t="str">
        <f>IF($E112="","",IF(F112=DNA_Analyte,VLOOKUP(E112,'Samples Dilution + Norm'!$C$8:$O$103,13,FALSE),IF(F112=RNA_Analyte,VLOOKUP('TSO500 Script'!C111,'Samples Dilution + Norm'!$S$8:$AA$103,10,FALSE))))</f>
        <v/>
      </c>
      <c r="AR112" s="51" t="str">
        <f t="shared" si="1"/>
        <v/>
      </c>
      <c r="AS112" s="51" t="str">
        <f>IF($E112="","",'TSO500 Automated worksheet '!$C$60)</f>
        <v/>
      </c>
      <c r="AT112" s="51" t="str">
        <f>IF($E112="","",'TSO500 Automated worksheet '!$C$61)</f>
        <v/>
      </c>
      <c r="AU112" s="51" t="str">
        <f>IF($E112="","",'TSO500 Automated worksheet '!$C$62)</f>
        <v/>
      </c>
    </row>
    <row r="113" spans="4:47" x14ac:dyDescent="0.25">
      <c r="D113" t="str">
        <f>IF($E113="","",'TSO500 Booking'!E119)</f>
        <v/>
      </c>
      <c r="E113" t="str">
        <f>IF('TSO500 Booking'!J119="","",'TSO500 Booking'!J119)</f>
        <v/>
      </c>
      <c r="G113" s="51" t="str">
        <f>IF($E113="","",VLOOKUP(E113,'TSO500 Script'!$C$2:$D$97,2,FALSE))</f>
        <v/>
      </c>
      <c r="H113" s="51" t="str">
        <f>IF($E113="","",'TSO500 worksheet'!$D$126)</f>
        <v/>
      </c>
      <c r="I113" s="250" t="str">
        <f>IF($E113="","",'TSO500 Automated worksheet '!$G$86)</f>
        <v/>
      </c>
      <c r="J113" s="227" t="str">
        <f>IF($E113="","",'TSO500 worksheet'!$I$126)</f>
        <v/>
      </c>
      <c r="K113" s="51" t="str">
        <f>IF($E113="","",'TSO500 worksheet'!$D$128)</f>
        <v/>
      </c>
      <c r="L113" s="250" t="str">
        <f>IF($E113="","",'TSO500 Automated worksheet '!$G$88)</f>
        <v/>
      </c>
      <c r="M113" s="250" t="str">
        <f>IF($E113="","",'TSO500 Automated worksheet '!$I$88)</f>
        <v/>
      </c>
      <c r="N113" s="51" t="str">
        <f>IF($E113="","",'TSO500 worksheet'!$D$128)</f>
        <v/>
      </c>
      <c r="O113" s="227" t="str">
        <f>IF($E113="","",'TSO500 worksheet'!$G$128)</f>
        <v/>
      </c>
      <c r="P113" s="227" t="str">
        <f>IF($E113="","",'TSO500 worksheet'!$I$128)</f>
        <v/>
      </c>
      <c r="Q113" s="51" t="str">
        <f>IF($E113="","",'TSO500 worksheet'!$D$130)</f>
        <v/>
      </c>
      <c r="T113" s="251" t="str">
        <f>IF($E113="","",'TSO500 Automated worksheet '!$D$94)</f>
        <v/>
      </c>
      <c r="U113" s="250" t="str">
        <f>IF($E113="","",'TSO500 Automated worksheet '!$G$94)</f>
        <v/>
      </c>
      <c r="V113" s="250" t="str">
        <f>IF($E113="","",'TSO500 Automated worksheet '!$I$94)</f>
        <v/>
      </c>
      <c r="W113" s="251" t="str">
        <f>IF($E113="","",'TSO500 Automated worksheet '!$D$96)</f>
        <v/>
      </c>
      <c r="X113" s="250" t="str">
        <f>IF($E113="","",'TSO500 Automated worksheet '!$G$96)</f>
        <v/>
      </c>
      <c r="Y113" s="250" t="str">
        <f>IF($E113="","",'TSO500 Automated worksheet '!$I$96)</f>
        <v/>
      </c>
      <c r="Z113" s="51" t="str">
        <f>IF($E113="","",'TSO500 worksheet'!$D$136)</f>
        <v/>
      </c>
      <c r="AA113" s="227" t="str">
        <f>IF($E113="","",'TSO500 worksheet'!$G$136)</f>
        <v/>
      </c>
      <c r="AC113" s="251" t="str">
        <f>IF($E113="","",'TSO500 Automated worksheet '!$D$100)</f>
        <v/>
      </c>
      <c r="AD113" s="250" t="str">
        <f>IF($E113="","",'TSO500 Automated worksheet '!$G$100)</f>
        <v/>
      </c>
      <c r="AE113" s="250" t="str">
        <f>IF($E113="","",'TSO500 Automated worksheet '!$I$100)</f>
        <v/>
      </c>
      <c r="AF113" s="251" t="str">
        <f>IF($E113="","",'TSO500 Automated worksheet '!$D$102)</f>
        <v/>
      </c>
      <c r="AG113" s="250" t="str">
        <f>IF($E113="","",'TSO500 Automated worksheet '!$G$102)</f>
        <v/>
      </c>
      <c r="AH113" s="250" t="str">
        <f>IF($E113="","",'TSO500 Automated worksheet '!$I$102)</f>
        <v/>
      </c>
      <c r="AI113" s="251" t="str">
        <f>IF($E113="","",'TSO500 Automated worksheet '!$D$104)</f>
        <v/>
      </c>
      <c r="AJ113" s="250" t="str">
        <f>IF($E113="","",'TSO500 Automated worksheet '!$G$104)</f>
        <v/>
      </c>
      <c r="AK113" s="251" t="str">
        <f>IF($E113="","",'TSO500 Automated worksheet '!$D$105)</f>
        <v/>
      </c>
      <c r="AL113" s="227" t="str">
        <f>IF($E113="","",'TSO500 worksheet'!$G$143)</f>
        <v/>
      </c>
      <c r="AM113" s="251" t="str">
        <f>IF($E113="","",'TSO500 Automated worksheet '!$D$106)</f>
        <v/>
      </c>
      <c r="AN113" s="250" t="str">
        <f>IF($E113="","",'TSO500 Automated worksheet '!$G$106)</f>
        <v/>
      </c>
      <c r="AO113" s="51" t="str">
        <f>IF(F113=DNA_Analyte,VLOOKUP(E113,'Samples Dilution + Norm'!$C$8:$M$103,8,FALSE),IF(F113=RNA_Analyte,"",""))</f>
        <v/>
      </c>
      <c r="AQ113" s="51" t="str">
        <f>IF($E113="","",IF(F113=DNA_Analyte,VLOOKUP(E113,'Samples Dilution + Norm'!$C$8:$O$103,13,FALSE),IF(F113=RNA_Analyte,VLOOKUP('TSO500 Script'!C112,'Samples Dilution + Norm'!$S$8:$AA$103,10,FALSE))))</f>
        <v/>
      </c>
      <c r="AR113" s="51" t="str">
        <f t="shared" si="1"/>
        <v/>
      </c>
      <c r="AS113" s="51" t="str">
        <f>IF($E113="","",'TSO500 Automated worksheet '!$C$60)</f>
        <v/>
      </c>
      <c r="AT113" s="51" t="str">
        <f>IF($E113="","",'TSO500 Automated worksheet '!$C$61)</f>
        <v/>
      </c>
      <c r="AU113" s="51" t="str">
        <f>IF($E113="","",'TSO500 Automated worksheet '!$C$62)</f>
        <v/>
      </c>
    </row>
    <row r="114" spans="4:47" x14ac:dyDescent="0.25">
      <c r="D114" t="str">
        <f>IF($E114="","",'TSO500 Booking'!E120)</f>
        <v/>
      </c>
      <c r="E114" t="str">
        <f>IF('TSO500 Booking'!J120="","",'TSO500 Booking'!J120)</f>
        <v/>
      </c>
      <c r="G114" s="51" t="str">
        <f>IF($E114="","",VLOOKUP(E114,'TSO500 Script'!$C$2:$D$97,2,FALSE))</f>
        <v/>
      </c>
      <c r="H114" s="51" t="str">
        <f>IF($E114="","",'TSO500 worksheet'!$D$126)</f>
        <v/>
      </c>
      <c r="I114" s="250" t="str">
        <f>IF($E114="","",'TSO500 Automated worksheet '!$G$86)</f>
        <v/>
      </c>
      <c r="J114" s="227" t="str">
        <f>IF($E114="","",'TSO500 worksheet'!$I$126)</f>
        <v/>
      </c>
      <c r="K114" s="51" t="str">
        <f>IF($E114="","",'TSO500 worksheet'!$D$128)</f>
        <v/>
      </c>
      <c r="L114" s="250" t="str">
        <f>IF($E114="","",'TSO500 Automated worksheet '!$G$88)</f>
        <v/>
      </c>
      <c r="M114" s="250" t="str">
        <f>IF($E114="","",'TSO500 Automated worksheet '!$I$88)</f>
        <v/>
      </c>
      <c r="N114" s="51" t="str">
        <f>IF($E114="","",'TSO500 worksheet'!$D$128)</f>
        <v/>
      </c>
      <c r="O114" s="227" t="str">
        <f>IF($E114="","",'TSO500 worksheet'!$G$128)</f>
        <v/>
      </c>
      <c r="P114" s="227" t="str">
        <f>IF($E114="","",'TSO500 worksheet'!$I$128)</f>
        <v/>
      </c>
      <c r="Q114" s="51" t="str">
        <f>IF($E114="","",'TSO500 worksheet'!$D$130)</f>
        <v/>
      </c>
      <c r="T114" s="251" t="str">
        <f>IF($E114="","",'TSO500 Automated worksheet '!$D$94)</f>
        <v/>
      </c>
      <c r="U114" s="250" t="str">
        <f>IF($E114="","",'TSO500 Automated worksheet '!$G$94)</f>
        <v/>
      </c>
      <c r="V114" s="250" t="str">
        <f>IF($E114="","",'TSO500 Automated worksheet '!$I$94)</f>
        <v/>
      </c>
      <c r="W114" s="251" t="str">
        <f>IF($E114="","",'TSO500 Automated worksheet '!$D$96)</f>
        <v/>
      </c>
      <c r="X114" s="250" t="str">
        <f>IF($E114="","",'TSO500 Automated worksheet '!$G$96)</f>
        <v/>
      </c>
      <c r="Y114" s="250" t="str">
        <f>IF($E114="","",'TSO500 Automated worksheet '!$I$96)</f>
        <v/>
      </c>
      <c r="Z114" s="51" t="str">
        <f>IF($E114="","",'TSO500 worksheet'!$D$136)</f>
        <v/>
      </c>
      <c r="AA114" s="227" t="str">
        <f>IF($E114="","",'TSO500 worksheet'!$G$136)</f>
        <v/>
      </c>
      <c r="AC114" s="251" t="str">
        <f>IF($E114="","",'TSO500 Automated worksheet '!$D$100)</f>
        <v/>
      </c>
      <c r="AD114" s="250" t="str">
        <f>IF($E114="","",'TSO500 Automated worksheet '!$G$100)</f>
        <v/>
      </c>
      <c r="AE114" s="250" t="str">
        <f>IF($E114="","",'TSO500 Automated worksheet '!$I$100)</f>
        <v/>
      </c>
      <c r="AF114" s="251" t="str">
        <f>IF($E114="","",'TSO500 Automated worksheet '!$D$102)</f>
        <v/>
      </c>
      <c r="AG114" s="250" t="str">
        <f>IF($E114="","",'TSO500 Automated worksheet '!$G$102)</f>
        <v/>
      </c>
      <c r="AH114" s="250" t="str">
        <f>IF($E114="","",'TSO500 Automated worksheet '!$I$102)</f>
        <v/>
      </c>
      <c r="AI114" s="251" t="str">
        <f>IF($E114="","",'TSO500 Automated worksheet '!$D$104)</f>
        <v/>
      </c>
      <c r="AJ114" s="250" t="str">
        <f>IF($E114="","",'TSO500 Automated worksheet '!$G$104)</f>
        <v/>
      </c>
      <c r="AK114" s="251" t="str">
        <f>IF($E114="","",'TSO500 Automated worksheet '!$D$105)</f>
        <v/>
      </c>
      <c r="AL114" s="227" t="str">
        <f>IF($E114="","",'TSO500 worksheet'!$G$143)</f>
        <v/>
      </c>
      <c r="AM114" s="251" t="str">
        <f>IF($E114="","",'TSO500 Automated worksheet '!$D$106)</f>
        <v/>
      </c>
      <c r="AN114" s="250" t="str">
        <f>IF($E114="","",'TSO500 Automated worksheet '!$G$106)</f>
        <v/>
      </c>
      <c r="AO114" s="51" t="str">
        <f>IF(F114=DNA_Analyte,VLOOKUP(E114,'Samples Dilution + Norm'!$C$8:$M$103,8,FALSE),IF(F114=RNA_Analyte,"",""))</f>
        <v/>
      </c>
      <c r="AQ114" s="51" t="str">
        <f>IF($E114="","",IF(F114=DNA_Analyte,VLOOKUP(E114,'Samples Dilution + Norm'!$C$8:$O$103,13,FALSE),IF(F114=RNA_Analyte,VLOOKUP('TSO500 Script'!C113,'Samples Dilution + Norm'!$S$8:$AA$103,10,FALSE))))</f>
        <v/>
      </c>
      <c r="AR114" s="51" t="str">
        <f t="shared" si="1"/>
        <v/>
      </c>
      <c r="AS114" s="51" t="str">
        <f>IF($E114="","",'TSO500 Automated worksheet '!$C$60)</f>
        <v/>
      </c>
      <c r="AT114" s="51" t="str">
        <f>IF($E114="","",'TSO500 Automated worksheet '!$C$61)</f>
        <v/>
      </c>
      <c r="AU114" s="51" t="str">
        <f>IF($E114="","",'TSO500 Automated worksheet '!$C$62)</f>
        <v/>
      </c>
    </row>
    <row r="115" spans="4:47" x14ac:dyDescent="0.25">
      <c r="D115" t="str">
        <f>IF($E115="","",'TSO500 Booking'!E121)</f>
        <v/>
      </c>
      <c r="E115" t="str">
        <f>IF('TSO500 Booking'!J121="","",'TSO500 Booking'!J121)</f>
        <v/>
      </c>
      <c r="G115" s="51" t="str">
        <f>IF($E115="","",VLOOKUP(E115,'TSO500 Script'!$C$2:$D$97,2,FALSE))</f>
        <v/>
      </c>
      <c r="H115" s="51" t="str">
        <f>IF($E115="","",'TSO500 worksheet'!$D$126)</f>
        <v/>
      </c>
      <c r="I115" s="250" t="str">
        <f>IF($E115="","",'TSO500 Automated worksheet '!$G$86)</f>
        <v/>
      </c>
      <c r="J115" s="227" t="str">
        <f>IF($E115="","",'TSO500 worksheet'!$I$126)</f>
        <v/>
      </c>
      <c r="K115" s="51" t="str">
        <f>IF($E115="","",'TSO500 worksheet'!$D$128)</f>
        <v/>
      </c>
      <c r="L115" s="250" t="str">
        <f>IF($E115="","",'TSO500 Automated worksheet '!$G$88)</f>
        <v/>
      </c>
      <c r="M115" s="250" t="str">
        <f>IF($E115="","",'TSO500 Automated worksheet '!$I$88)</f>
        <v/>
      </c>
      <c r="N115" s="51" t="str">
        <f>IF($E115="","",'TSO500 worksheet'!$D$128)</f>
        <v/>
      </c>
      <c r="O115" s="227" t="str">
        <f>IF($E115="","",'TSO500 worksheet'!$G$128)</f>
        <v/>
      </c>
      <c r="P115" s="227" t="str">
        <f>IF($E115="","",'TSO500 worksheet'!$I$128)</f>
        <v/>
      </c>
      <c r="Q115" s="51" t="str">
        <f>IF($E115="","",'TSO500 worksheet'!$D$130)</f>
        <v/>
      </c>
      <c r="T115" s="251" t="str">
        <f>IF($E115="","",'TSO500 Automated worksheet '!$D$94)</f>
        <v/>
      </c>
      <c r="U115" s="250" t="str">
        <f>IF($E115="","",'TSO500 Automated worksheet '!$G$94)</f>
        <v/>
      </c>
      <c r="V115" s="250" t="str">
        <f>IF($E115="","",'TSO500 Automated worksheet '!$I$94)</f>
        <v/>
      </c>
      <c r="W115" s="251" t="str">
        <f>IF($E115="","",'TSO500 Automated worksheet '!$D$96)</f>
        <v/>
      </c>
      <c r="X115" s="250" t="str">
        <f>IF($E115="","",'TSO500 Automated worksheet '!$G$96)</f>
        <v/>
      </c>
      <c r="Y115" s="250" t="str">
        <f>IF($E115="","",'TSO500 Automated worksheet '!$I$96)</f>
        <v/>
      </c>
      <c r="Z115" s="51" t="str">
        <f>IF($E115="","",'TSO500 worksheet'!$D$136)</f>
        <v/>
      </c>
      <c r="AA115" s="227" t="str">
        <f>IF($E115="","",'TSO500 worksheet'!$G$136)</f>
        <v/>
      </c>
      <c r="AC115" s="251" t="str">
        <f>IF($E115="","",'TSO500 Automated worksheet '!$D$100)</f>
        <v/>
      </c>
      <c r="AD115" s="250" t="str">
        <f>IF($E115="","",'TSO500 Automated worksheet '!$G$100)</f>
        <v/>
      </c>
      <c r="AE115" s="250" t="str">
        <f>IF($E115="","",'TSO500 Automated worksheet '!$I$100)</f>
        <v/>
      </c>
      <c r="AF115" s="251" t="str">
        <f>IF($E115="","",'TSO500 Automated worksheet '!$D$102)</f>
        <v/>
      </c>
      <c r="AG115" s="250" t="str">
        <f>IF($E115="","",'TSO500 Automated worksheet '!$G$102)</f>
        <v/>
      </c>
      <c r="AH115" s="250" t="str">
        <f>IF($E115="","",'TSO500 Automated worksheet '!$I$102)</f>
        <v/>
      </c>
      <c r="AI115" s="251" t="str">
        <f>IF($E115="","",'TSO500 Automated worksheet '!$D$104)</f>
        <v/>
      </c>
      <c r="AJ115" s="250" t="str">
        <f>IF($E115="","",'TSO500 Automated worksheet '!$G$104)</f>
        <v/>
      </c>
      <c r="AK115" s="251" t="str">
        <f>IF($E115="","",'TSO500 Automated worksheet '!$D$105)</f>
        <v/>
      </c>
      <c r="AL115" s="227" t="str">
        <f>IF($E115="","",'TSO500 worksheet'!$G$143)</f>
        <v/>
      </c>
      <c r="AM115" s="251" t="str">
        <f>IF($E115="","",'TSO500 Automated worksheet '!$D$106)</f>
        <v/>
      </c>
      <c r="AN115" s="250" t="str">
        <f>IF($E115="","",'TSO500 Automated worksheet '!$G$106)</f>
        <v/>
      </c>
      <c r="AO115" s="51" t="str">
        <f>IF(F115=DNA_Analyte,VLOOKUP(E115,'Samples Dilution + Norm'!$C$8:$M$103,8,FALSE),IF(F115=RNA_Analyte,"",""))</f>
        <v/>
      </c>
      <c r="AQ115" s="51" t="str">
        <f>IF($E115="","",IF(F115=DNA_Analyte,VLOOKUP(E115,'Samples Dilution + Norm'!$C$8:$O$103,13,FALSE),IF(F115=RNA_Analyte,VLOOKUP('TSO500 Script'!C114,'Samples Dilution + Norm'!$S$8:$AA$103,10,FALSE))))</f>
        <v/>
      </c>
      <c r="AR115" s="51" t="str">
        <f t="shared" si="1"/>
        <v/>
      </c>
      <c r="AS115" s="51" t="str">
        <f>IF($E115="","",'TSO500 Automated worksheet '!$C$60)</f>
        <v/>
      </c>
      <c r="AT115" s="51" t="str">
        <f>IF($E115="","",'TSO500 Automated worksheet '!$C$61)</f>
        <v/>
      </c>
      <c r="AU115" s="51" t="str">
        <f>IF($E115="","",'TSO500 Automated worksheet '!$C$62)</f>
        <v/>
      </c>
    </row>
    <row r="116" spans="4:47" x14ac:dyDescent="0.25">
      <c r="D116" t="str">
        <f>IF($E116="","",'TSO500 Booking'!E122)</f>
        <v/>
      </c>
      <c r="E116" t="str">
        <f>IF('TSO500 Booking'!J122="","",'TSO500 Booking'!J122)</f>
        <v/>
      </c>
      <c r="G116" s="51" t="str">
        <f>IF($E116="","",VLOOKUP(E116,'TSO500 Script'!$C$2:$D$97,2,FALSE))</f>
        <v/>
      </c>
      <c r="H116" s="51" t="str">
        <f>IF($E116="","",'TSO500 worksheet'!$D$126)</f>
        <v/>
      </c>
      <c r="I116" s="250" t="str">
        <f>IF($E116="","",'TSO500 Automated worksheet '!$G$86)</f>
        <v/>
      </c>
      <c r="J116" s="227" t="str">
        <f>IF($E116="","",'TSO500 worksheet'!$I$126)</f>
        <v/>
      </c>
      <c r="K116" s="51" t="str">
        <f>IF($E116="","",'TSO500 worksheet'!$D$128)</f>
        <v/>
      </c>
      <c r="L116" s="250" t="str">
        <f>IF($E116="","",'TSO500 Automated worksheet '!$G$88)</f>
        <v/>
      </c>
      <c r="M116" s="250" t="str">
        <f>IF($E116="","",'TSO500 Automated worksheet '!$I$88)</f>
        <v/>
      </c>
      <c r="N116" s="51" t="str">
        <f>IF($E116="","",'TSO500 worksheet'!$D$128)</f>
        <v/>
      </c>
      <c r="O116" s="227" t="str">
        <f>IF($E116="","",'TSO500 worksheet'!$G$128)</f>
        <v/>
      </c>
      <c r="P116" s="227" t="str">
        <f>IF($E116="","",'TSO500 worksheet'!$I$128)</f>
        <v/>
      </c>
      <c r="T116" s="251" t="str">
        <f>IF($E116="","",'TSO500 Automated worksheet '!$D$94)</f>
        <v/>
      </c>
      <c r="U116" s="250" t="str">
        <f>IF($E116="","",'TSO500 Automated worksheet '!$G$94)</f>
        <v/>
      </c>
      <c r="V116" s="250" t="str">
        <f>IF($E116="","",'TSO500 Automated worksheet '!$I$94)</f>
        <v/>
      </c>
      <c r="W116" s="251" t="str">
        <f>IF($E116="","",'TSO500 Automated worksheet '!$D$96)</f>
        <v/>
      </c>
      <c r="X116" s="250" t="str">
        <f>IF($E116="","",'TSO500 Automated worksheet '!$G$96)</f>
        <v/>
      </c>
      <c r="Y116" s="250" t="str">
        <f>IF($E116="","",'TSO500 Automated worksheet '!$I$96)</f>
        <v/>
      </c>
      <c r="AC116" s="251" t="str">
        <f>IF($E116="","",'TSO500 Automated worksheet '!$D$100)</f>
        <v/>
      </c>
      <c r="AD116" s="250" t="str">
        <f>IF($E116="","",'TSO500 Automated worksheet '!$G$100)</f>
        <v/>
      </c>
      <c r="AE116" s="250" t="str">
        <f>IF($E116="","",'TSO500 Automated worksheet '!$I$100)</f>
        <v/>
      </c>
      <c r="AF116" s="251" t="str">
        <f>IF($E116="","",'TSO500 Automated worksheet '!$D$102)</f>
        <v/>
      </c>
      <c r="AG116" s="250" t="str">
        <f>IF($E116="","",'TSO500 Automated worksheet '!$G$102)</f>
        <v/>
      </c>
      <c r="AH116" s="250" t="str">
        <f>IF($E116="","",'TSO500 Automated worksheet '!$I$102)</f>
        <v/>
      </c>
      <c r="AI116" s="251" t="str">
        <f>IF($E116="","",'TSO500 Automated worksheet '!$D$104)</f>
        <v/>
      </c>
      <c r="AK116" s="251" t="str">
        <f>IF($E116="","",'TSO500 worksheet'!$D$143)</f>
        <v/>
      </c>
      <c r="AL116" s="227" t="str">
        <f>IF($E116="","",'TSO500 worksheet'!$G$143)</f>
        <v/>
      </c>
      <c r="AM116" s="251" t="str">
        <f>IF($E116="","",'TSO500 Automated worksheet '!$D$106)</f>
        <v/>
      </c>
      <c r="AN116" s="250" t="str">
        <f>IF($E116="","",'TSO500 Automated worksheet '!$G$106)</f>
        <v/>
      </c>
      <c r="AO116" s="51" t="str">
        <f>IF(F116=DNA_Analyte,VLOOKUP(E116,'Samples Dilution + Norm'!$C$8:$M$103,8,FALSE),IF(F116=RNA_Analyte,"",""))</f>
        <v/>
      </c>
      <c r="AQ116" s="51" t="str">
        <f>IF($E116="","",IF(F116=DNA_Analyte,VLOOKUP(E116,'Samples Dilution + Norm'!$C$8:$O$103,13,FALSE),IF(F116=RNA_Analyte,VLOOKUP('TSO500 Script'!C115,'Samples Dilution + Norm'!$S$8:$AA$103,10,FALSE))))</f>
        <v/>
      </c>
      <c r="AR116" s="51" t="str">
        <f t="shared" si="1"/>
        <v/>
      </c>
      <c r="AS116" s="51" t="str">
        <f>IF($E116="","",'TSO500 Automated worksheet '!$C$60)</f>
        <v/>
      </c>
      <c r="AT116" s="51" t="str">
        <f>IF($E116="","",'TSO500 Automated worksheet '!$C$61)</f>
        <v/>
      </c>
      <c r="AU116" s="51" t="str">
        <f>IF($E116="","",'TSO500 Automated worksheet '!$C$62)</f>
        <v/>
      </c>
    </row>
    <row r="117" spans="4:47" x14ac:dyDescent="0.25">
      <c r="D117" t="str">
        <f>IF($E117="","",'TSO500 Booking'!E123)</f>
        <v/>
      </c>
      <c r="E117" t="str">
        <f>IF('TSO500 Booking'!J123="","",'TSO500 Booking'!J123)</f>
        <v/>
      </c>
      <c r="G117" s="51" t="str">
        <f>IF($E117="","",VLOOKUP(E117,'TSO500 Script'!$C$2:$D$97,2,FALSE))</f>
        <v/>
      </c>
      <c r="H117" s="51" t="str">
        <f>IF($E117="","",'TSO500 worksheet'!$D$126)</f>
        <v/>
      </c>
      <c r="I117" s="250" t="str">
        <f>IF($E117="","",'TSO500 Automated worksheet '!$G$86)</f>
        <v/>
      </c>
      <c r="J117" s="227" t="str">
        <f>IF($E117="","",'TSO500 worksheet'!$I$126)</f>
        <v/>
      </c>
      <c r="K117" s="51" t="str">
        <f>IF($E117="","",'TSO500 worksheet'!$D$128)</f>
        <v/>
      </c>
      <c r="L117" s="250" t="str">
        <f>IF($E117="","",'TSO500 Automated worksheet '!$G$88)</f>
        <v/>
      </c>
      <c r="M117" s="250" t="str">
        <f>IF($E117="","",'TSO500 Automated worksheet '!$I$88)</f>
        <v/>
      </c>
      <c r="N117" s="51" t="str">
        <f>IF($E117="","",'TSO500 worksheet'!$D$128)</f>
        <v/>
      </c>
      <c r="O117" s="227" t="str">
        <f>IF($E117="","",'TSO500 worksheet'!$G$128)</f>
        <v/>
      </c>
      <c r="P117" s="227" t="str">
        <f>IF($E117="","",'TSO500 worksheet'!$I$128)</f>
        <v/>
      </c>
      <c r="T117" s="251" t="str">
        <f>IF($E117="","",'TSO500 Automated worksheet '!$D$94)</f>
        <v/>
      </c>
      <c r="U117" s="250" t="str">
        <f>IF($E117="","",'TSO500 Automated worksheet '!$G$94)</f>
        <v/>
      </c>
      <c r="V117" s="250" t="str">
        <f>IF($E117="","",'TSO500 Automated worksheet '!$I$94)</f>
        <v/>
      </c>
      <c r="W117" s="251" t="str">
        <f>IF($E117="","",'TSO500 Automated worksheet '!$D$96)</f>
        <v/>
      </c>
      <c r="X117" s="250" t="str">
        <f>IF($E117="","",'TSO500 Automated worksheet '!$G$96)</f>
        <v/>
      </c>
      <c r="Y117" s="250" t="str">
        <f>IF($E117="","",'TSO500 Automated worksheet '!$I$96)</f>
        <v/>
      </c>
      <c r="AC117" s="251" t="str">
        <f>IF($E117="","",'TSO500 Automated worksheet '!$D$100)</f>
        <v/>
      </c>
      <c r="AD117" s="250" t="str">
        <f>IF($E117="","",'TSO500 Automated worksheet '!$G$100)</f>
        <v/>
      </c>
      <c r="AE117" s="250" t="str">
        <f>IF($E117="","",'TSO500 Automated worksheet '!$I$100)</f>
        <v/>
      </c>
      <c r="AF117" s="251" t="str">
        <f>IF($E117="","",'TSO500 Automated worksheet '!$D$102)</f>
        <v/>
      </c>
      <c r="AG117" s="250" t="str">
        <f>IF($E117="","",'TSO500 Automated worksheet '!$G$102)</f>
        <v/>
      </c>
      <c r="AH117" s="250" t="str">
        <f>IF($E117="","",'TSO500 Automated worksheet '!$I$102)</f>
        <v/>
      </c>
      <c r="AI117" s="251" t="str">
        <f>IF($E117="","",'TSO500 Automated worksheet '!$D$104)</f>
        <v/>
      </c>
      <c r="AK117" s="251" t="str">
        <f>IF($E117="","",'TSO500 worksheet'!$D$143)</f>
        <v/>
      </c>
      <c r="AL117" s="227" t="str">
        <f>IF($E117="","",'TSO500 worksheet'!$G$143)</f>
        <v/>
      </c>
      <c r="AM117" s="251" t="str">
        <f>IF($E117="","",'TSO500 Automated worksheet '!$D$106)</f>
        <v/>
      </c>
      <c r="AN117" s="250" t="str">
        <f>IF($E117="","",'TSO500 Automated worksheet '!$G$106)</f>
        <v/>
      </c>
      <c r="AO117" s="51" t="str">
        <f>IF(F117=DNA_Analyte,VLOOKUP(E117,'Samples Dilution + Norm'!$C$8:$M$103,8,FALSE),IF(F117=RNA_Analyte,"",""))</f>
        <v/>
      </c>
      <c r="AQ117" s="51" t="str">
        <f>IF($E117="","",IF(F117=DNA_Analyte,VLOOKUP(E117,'Samples Dilution + Norm'!$C$8:$O$103,13,FALSE),IF(F117=RNA_Analyte,VLOOKUP('TSO500 Script'!C116,'Samples Dilution + Norm'!$S$8:$AA$103,10,FALSE))))</f>
        <v/>
      </c>
      <c r="AR117" s="51" t="str">
        <f t="shared" si="1"/>
        <v/>
      </c>
      <c r="AS117" s="51" t="str">
        <f>IF($E117="","",'TSO500 Automated worksheet '!$C$60)</f>
        <v/>
      </c>
      <c r="AT117" s="51" t="str">
        <f>IF($E117="","",'TSO500 Automated worksheet '!$C$61)</f>
        <v/>
      </c>
      <c r="AU117" s="51" t="str">
        <f>IF($E117="","",'TSO500 Automated worksheet '!$C$62)</f>
        <v/>
      </c>
    </row>
    <row r="118" spans="4:47" x14ac:dyDescent="0.25">
      <c r="D118" t="str">
        <f>IF($E118="","",'TSO500 Booking'!E124)</f>
        <v/>
      </c>
      <c r="E118" t="str">
        <f>IF('TSO500 Booking'!J124="","",'TSO500 Booking'!J124)</f>
        <v/>
      </c>
      <c r="G118" s="51" t="str">
        <f>IF($E118="","",VLOOKUP(E118,'TSO500 Script'!$C$2:$D$97,2,FALSE))</f>
        <v/>
      </c>
      <c r="I118" s="250" t="str">
        <f>IF($E118="","",'TSO500 Automated worksheet '!$G$86)</f>
        <v/>
      </c>
      <c r="J118" s="227" t="str">
        <f>IF($E118="","",'TSO500 worksheet'!$I$126)</f>
        <v/>
      </c>
      <c r="K118" s="51" t="str">
        <f>IF($E118="","",'TSO500 worksheet'!$D$128)</f>
        <v/>
      </c>
      <c r="L118" s="250" t="str">
        <f>IF($E118="","",'TSO500 Automated worksheet '!$G$88)</f>
        <v/>
      </c>
      <c r="M118" s="250" t="str">
        <f>IF($E118="","",'TSO500 Automated worksheet '!$I$88)</f>
        <v/>
      </c>
      <c r="T118" s="251" t="str">
        <f>IF($E118="","",'TSO500 Automated worksheet '!$D$94)</f>
        <v/>
      </c>
      <c r="U118" s="250" t="str">
        <f>IF($E118="","",'TSO500 Automated worksheet '!$G$94)</f>
        <v/>
      </c>
      <c r="V118" s="250" t="str">
        <f>IF($E118="","",'TSO500 Automated worksheet '!$I$94)</f>
        <v/>
      </c>
      <c r="AC118" s="251" t="str">
        <f>IF($E118="","",'TSO500 Automated worksheet '!$D$100)</f>
        <v/>
      </c>
      <c r="AD118" s="250" t="str">
        <f>IF($E118="","",'TSO500 Automated worksheet '!$G$100)</f>
        <v/>
      </c>
      <c r="AE118" s="250" t="str">
        <f>IF($E118="","",'TSO500 Automated worksheet '!$I$100)</f>
        <v/>
      </c>
      <c r="AF118" s="251" t="str">
        <f>IF($E118="","",'TSO500 Automated worksheet '!$D$102)</f>
        <v/>
      </c>
      <c r="AG118" s="250" t="str">
        <f>IF($E118="","",'TSO500 Automated worksheet '!$G$102)</f>
        <v/>
      </c>
      <c r="AH118" s="250" t="str">
        <f>IF($E118="","",'TSO500 Automated worksheet '!$I$102)</f>
        <v/>
      </c>
      <c r="AM118" s="251" t="str">
        <f>IF($E118="","",'TSO500 Automated worksheet '!$D$106)</f>
        <v/>
      </c>
      <c r="AN118" s="250" t="str">
        <f>IF($E118="","",'TSO500 Automated worksheet '!$G$106)</f>
        <v/>
      </c>
      <c r="AO118" s="51" t="str">
        <f>IF(F118=DNA_Analyte,VLOOKUP(E118,'Samples Dilution + Norm'!$C$8:$M$103,8,FALSE),IF(F118=RNA_Analyte,"",""))</f>
        <v/>
      </c>
      <c r="AQ118" s="51" t="str">
        <f>IF($E118="","",IF(F118=DNA_Analyte,VLOOKUP(E118,'Samples Dilution + Norm'!$C$8:$O$103,13,FALSE),IF(F118=RNA_Analyte,VLOOKUP('TSO500 Script'!C117,'Samples Dilution + Norm'!$S$8:$AA$103,10,FALSE))))</f>
        <v/>
      </c>
      <c r="AR118" s="51" t="str">
        <f t="shared" si="1"/>
        <v/>
      </c>
      <c r="AS118" s="51" t="str">
        <f>IF($E118="","",'TSO500 Automated worksheet '!$C$60)</f>
        <v/>
      </c>
      <c r="AT118" s="51" t="str">
        <f>IF($E118="","",'TSO500 Automated worksheet '!$C$61)</f>
        <v/>
      </c>
      <c r="AU118" s="51" t="str">
        <f>IF($E118="","",'TSO500 Automated worksheet '!$C$62)</f>
        <v/>
      </c>
    </row>
    <row r="119" spans="4:47" x14ac:dyDescent="0.25">
      <c r="D119" t="str">
        <f>IF($E119="","",'TSO500 Booking'!E125)</f>
        <v/>
      </c>
      <c r="E119" t="str">
        <f>IF('TSO500 Booking'!J125="","",'TSO500 Booking'!J125)</f>
        <v/>
      </c>
      <c r="G119" s="51" t="str">
        <f>IF($E119="","",VLOOKUP(E119,'TSO500 Script'!$C$2:$D$97,2,FALSE))</f>
        <v/>
      </c>
      <c r="I119" s="250" t="str">
        <f>IF($E119="","",'TSO500 Automated worksheet '!$G$86)</f>
        <v/>
      </c>
      <c r="J119" s="227" t="str">
        <f>IF($E119="","",'TSO500 worksheet'!$I$126)</f>
        <v/>
      </c>
      <c r="K119" s="51" t="str">
        <f>IF($E119="","",'TSO500 worksheet'!$D$128)</f>
        <v/>
      </c>
      <c r="L119" s="250" t="str">
        <f>IF($E119="","",'TSO500 Automated worksheet '!$G$88)</f>
        <v/>
      </c>
      <c r="M119" s="250" t="str">
        <f>IF($E119="","",'TSO500 Automated worksheet '!$I$88)</f>
        <v/>
      </c>
      <c r="V119" s="227" t="str">
        <f>IF($E119="","",'TSO500 worksheet'!$I$132)</f>
        <v/>
      </c>
      <c r="AF119" s="251" t="str">
        <f>IF($E119="","",'TSO500 Automated worksheet '!$D$102)</f>
        <v/>
      </c>
      <c r="AG119" s="250" t="str">
        <f>IF($E119="","",'TSO500 Automated worksheet '!$G$102)</f>
        <v/>
      </c>
      <c r="AH119" s="250" t="str">
        <f>IF($E119="","",'TSO500 Automated worksheet '!$I$102)</f>
        <v/>
      </c>
      <c r="AN119" s="250" t="str">
        <f>IF($E119="","",'TSO500 Automated worksheet '!$G$106)</f>
        <v/>
      </c>
      <c r="AO119" s="51" t="str">
        <f>IF(F119=DNA_Analyte,VLOOKUP(E119,'Samples Dilution + Norm'!$C$8:$M$103,8,FALSE),IF(F119=RNA_Analyte,"",""))</f>
        <v/>
      </c>
      <c r="AQ119" s="51" t="str">
        <f>IF($E119="","",IF(F119=DNA_Analyte,VLOOKUP(E119,'Samples Dilution + Norm'!$C$8:$O$103,13,FALSE),IF(F119=RNA_Analyte,VLOOKUP('TSO500 Script'!C118,'Samples Dilution + Norm'!$S$8:$AA$103,10,FALSE))))</f>
        <v/>
      </c>
      <c r="AR119" s="51" t="str">
        <f t="shared" si="1"/>
        <v/>
      </c>
      <c r="AS119" s="51" t="str">
        <f>IF($E119="","",'TSO500 Automated worksheet '!$C$60)</f>
        <v/>
      </c>
      <c r="AT119" s="51" t="str">
        <f>IF($E119="","",'TSO500 Automated worksheet '!$C$61)</f>
        <v/>
      </c>
      <c r="AU119" s="51" t="str">
        <f>IF($E119="","",'TSO500 Automated worksheet '!$C$62)</f>
        <v/>
      </c>
    </row>
    <row r="120" spans="4:47" x14ac:dyDescent="0.25">
      <c r="D120" t="str">
        <f>IF($E120="","",'TSO500 Booking'!E126)</f>
        <v/>
      </c>
      <c r="E120" t="str">
        <f>IF('TSO500 Booking'!J126="","",'TSO500 Booking'!J126)</f>
        <v/>
      </c>
      <c r="G120" s="51" t="str">
        <f>IF($E120="","",VLOOKUP(E120,'TSO500 Script'!$C$2:$D$97,2,FALSE))</f>
        <v/>
      </c>
      <c r="I120" s="250" t="str">
        <f>IF($E120="","",'TSO500 Automated worksheet '!$G$86)</f>
        <v/>
      </c>
      <c r="J120" s="227" t="str">
        <f>IF($E120="","",'TSO500 worksheet'!$I$126)</f>
        <v/>
      </c>
      <c r="K120" s="51" t="str">
        <f>IF($E120="","",'TSO500 worksheet'!$D$128)</f>
        <v/>
      </c>
      <c r="V120" s="227" t="str">
        <f>IF($E120="","",'TSO500 worksheet'!$I$132)</f>
        <v/>
      </c>
      <c r="AF120" s="251" t="str">
        <f>IF($E120="","",'TSO500 Automated worksheet '!$D$102)</f>
        <v/>
      </c>
      <c r="AG120" s="250" t="str">
        <f>IF($E120="","",'TSO500 Automated worksheet '!$G$102)</f>
        <v/>
      </c>
      <c r="AH120" s="250" t="str">
        <f>IF($E120="","",'TSO500 Automated worksheet '!$I$102)</f>
        <v/>
      </c>
      <c r="AN120" s="227" t="str">
        <f>IF($E120="","",'TSO500 worksheet'!$G$144)</f>
        <v/>
      </c>
      <c r="AQ120" s="51" t="str">
        <f>IF($E120="","",IF(F120=DNA_Analyte,VLOOKUP(E120,'Samples Dilution + Norm'!$C$8:$O$103,13,FALSE),IF(F120=RNA_Analyte,VLOOKUP('TSO500 Script'!C119,'Samples Dilution + Norm'!$S$8:$AA$103,10,FALSE))))</f>
        <v/>
      </c>
      <c r="AR120" s="51" t="str">
        <f t="shared" si="1"/>
        <v/>
      </c>
      <c r="AS120" s="51" t="str">
        <f>IF($E120="","",'TSO500 Automated worksheet '!$C$60)</f>
        <v/>
      </c>
      <c r="AT120" s="51" t="str">
        <f>IF($E120="","",'TSO500 Automated worksheet '!$C$61)</f>
        <v/>
      </c>
      <c r="AU120" s="51" t="str">
        <f>IF($E120="","",'TSO500 Automated worksheet '!$C$62)</f>
        <v/>
      </c>
    </row>
    <row r="121" spans="4:47" x14ac:dyDescent="0.25">
      <c r="D121" t="str">
        <f>IF($E121="","",'TSO500 Booking'!E127)</f>
        <v/>
      </c>
      <c r="E121" t="str">
        <f>IF('TSO500 Booking'!J127="","",'TSO500 Booking'!J127)</f>
        <v/>
      </c>
      <c r="G121" s="51" t="str">
        <f>IF($E121="","",VLOOKUP(E121,'TSO500 Script'!$C$2:$D$97,2,FALSE))</f>
        <v/>
      </c>
      <c r="I121" s="250" t="str">
        <f>IF($E121="","",'TSO500 Automated worksheet '!$G$86)</f>
        <v/>
      </c>
      <c r="J121" s="227" t="str">
        <f>IF($E121="","",'TSO500 worksheet'!$I$126)</f>
        <v/>
      </c>
      <c r="K121" s="51" t="str">
        <f>IF($E121="","",'TSO500 worksheet'!$D$128)</f>
        <v/>
      </c>
      <c r="V121" s="227" t="str">
        <f>IF($E121="","",'TSO500 worksheet'!$I$132)</f>
        <v/>
      </c>
      <c r="AF121" s="251" t="str">
        <f>IF($E121="","",'TSO500 Automated worksheet '!$D$102)</f>
        <v/>
      </c>
      <c r="AG121" s="250" t="str">
        <f>IF($E121="","",'TSO500 Automated worksheet '!$G$102)</f>
        <v/>
      </c>
      <c r="AH121" s="250" t="str">
        <f>IF($E121="","",'TSO500 Automated worksheet '!$I$102)</f>
        <v/>
      </c>
      <c r="AN121" s="227" t="str">
        <f>IF($E121="","",'TSO500 worksheet'!$G$144)</f>
        <v/>
      </c>
      <c r="AQ121" s="51" t="str">
        <f>IF($E121="","",IF(F121=DNA_Analyte,VLOOKUP(E121,'Samples Dilution + Norm'!$C$8:$O$103,13,FALSE),IF(F121=RNA_Analyte,VLOOKUP('TSO500 Script'!C120,'Samples Dilution + Norm'!$S$8:$AA$103,10,FALSE))))</f>
        <v/>
      </c>
      <c r="AR121" s="51" t="str">
        <f t="shared" si="1"/>
        <v/>
      </c>
      <c r="AS121" s="51" t="str">
        <f>IF($E121="","",'TSO500 Automated worksheet '!$C$60)</f>
        <v/>
      </c>
      <c r="AT121" s="51" t="str">
        <f>IF($E121="","",'TSO500 Automated worksheet '!$C$61)</f>
        <v/>
      </c>
      <c r="AU121" s="51" t="str">
        <f>IF($E121="","",'TSO500 Automated worksheet '!$C$62)</f>
        <v/>
      </c>
    </row>
    <row r="122" spans="4:47" x14ac:dyDescent="0.25">
      <c r="D122" t="str">
        <f>IF($E122="","",'TSO500 Booking'!E128)</f>
        <v/>
      </c>
      <c r="E122" t="str">
        <f>IF('TSO500 Booking'!J128="","",'TSO500 Booking'!J128)</f>
        <v/>
      </c>
      <c r="I122" s="250" t="str">
        <f>IF($E122="","",'TSO500 Automated worksheet '!$G$86)</f>
        <v/>
      </c>
      <c r="K122" s="51" t="str">
        <f>IF($E122="","",'TSO500 worksheet'!$D$128)</f>
        <v/>
      </c>
      <c r="AN122" s="227" t="str">
        <f>IF($E122="","",'TSO500 worksheet'!$G$144)</f>
        <v/>
      </c>
      <c r="AQ122" s="51" t="str">
        <f>IF($E122="","",'Samples Dilution + Norm'!J108)</f>
        <v/>
      </c>
      <c r="AS122" s="51" t="str">
        <f>IF($E122="","",'TSO500 Automated worksheet '!$C$60)</f>
        <v/>
      </c>
      <c r="AT122" s="51" t="str">
        <f>IF($E122="","",'TSO500 Automated worksheet '!$C$61)</f>
        <v/>
      </c>
      <c r="AU122" s="51" t="str">
        <f>IF($E122="","",'TSO500 Automated worksheet '!$C$62)</f>
        <v/>
      </c>
    </row>
    <row r="123" spans="4:47" x14ac:dyDescent="0.25">
      <c r="D123" t="str">
        <f>IF($E123="","",'TSO500 Booking'!E129)</f>
        <v/>
      </c>
      <c r="E123" t="str">
        <f>IF('TSO500 Booking'!J129="","",'TSO500 Booking'!J129)</f>
        <v/>
      </c>
    </row>
  </sheetData>
  <sheetProtection algorithmName="SHA-512" hashValue="0WVc3UEiew5m9wkq1UOSyB8VHaOFui7qc+cwJwTBqE7IGtfxlfBWFi+ty0XiUXXNAb3huW5fac5WU2T4Nd8Vdg==" saltValue="9Evss8V6lGdC85ypHKrDjA==" spinCount="100000" sheet="1" objects="1" scenarios="1"/>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83"/>
  <sheetViews>
    <sheetView topLeftCell="A52" workbookViewId="0">
      <selection activeCell="F76" sqref="F76"/>
    </sheetView>
  </sheetViews>
  <sheetFormatPr defaultRowHeight="15" x14ac:dyDescent="0.25"/>
  <cols>
    <col min="1" max="1" width="10.7109375" bestFit="1" customWidth="1"/>
  </cols>
  <sheetData>
    <row r="1" spans="1:2" x14ac:dyDescent="0.25">
      <c r="A1" t="s">
        <v>244</v>
      </c>
    </row>
    <row r="2" spans="1:2" x14ac:dyDescent="0.25">
      <c r="A2" s="52">
        <v>43948</v>
      </c>
      <c r="B2" t="s">
        <v>217</v>
      </c>
    </row>
    <row r="3" spans="1:2" x14ac:dyDescent="0.25">
      <c r="A3" s="52">
        <v>43948</v>
      </c>
      <c r="B3" t="s">
        <v>246</v>
      </c>
    </row>
    <row r="4" spans="1:2" x14ac:dyDescent="0.25">
      <c r="A4" s="52">
        <v>43948</v>
      </c>
      <c r="B4" t="s">
        <v>241</v>
      </c>
    </row>
    <row r="5" spans="1:2" x14ac:dyDescent="0.25">
      <c r="A5" s="52">
        <v>43948</v>
      </c>
      <c r="B5" t="s">
        <v>245</v>
      </c>
    </row>
    <row r="6" spans="1:2" x14ac:dyDescent="0.25">
      <c r="A6" s="52">
        <v>43948</v>
      </c>
      <c r="B6" t="s">
        <v>247</v>
      </c>
    </row>
    <row r="7" spans="1:2" x14ac:dyDescent="0.25">
      <c r="A7" s="52">
        <v>43957</v>
      </c>
      <c r="B7" t="s">
        <v>1198</v>
      </c>
    </row>
    <row r="8" spans="1:2" x14ac:dyDescent="0.25">
      <c r="A8" s="52">
        <v>43957</v>
      </c>
      <c r="B8" t="s">
        <v>257</v>
      </c>
    </row>
    <row r="9" spans="1:2" x14ac:dyDescent="0.25">
      <c r="A9" t="s">
        <v>274</v>
      </c>
    </row>
    <row r="10" spans="1:2" x14ac:dyDescent="0.25">
      <c r="A10" s="52">
        <v>43990</v>
      </c>
      <c r="B10" t="s">
        <v>1199</v>
      </c>
    </row>
    <row r="11" spans="1:2" x14ac:dyDescent="0.25">
      <c r="A11" s="52">
        <v>43990</v>
      </c>
      <c r="B11" t="s">
        <v>258</v>
      </c>
    </row>
    <row r="12" spans="1:2" x14ac:dyDescent="0.25">
      <c r="A12" s="52">
        <v>44005</v>
      </c>
      <c r="B12" t="s">
        <v>261</v>
      </c>
    </row>
    <row r="13" spans="1:2" x14ac:dyDescent="0.25">
      <c r="A13" s="52">
        <v>44012</v>
      </c>
      <c r="B13" t="s">
        <v>266</v>
      </c>
    </row>
    <row r="14" spans="1:2" x14ac:dyDescent="0.25">
      <c r="A14" t="s">
        <v>275</v>
      </c>
    </row>
    <row r="15" spans="1:2" x14ac:dyDescent="0.25">
      <c r="A15" s="52">
        <v>44036</v>
      </c>
      <c r="B15" t="s">
        <v>268</v>
      </c>
    </row>
    <row r="16" spans="1:2" x14ac:dyDescent="0.25">
      <c r="A16" s="52">
        <v>44039</v>
      </c>
      <c r="B16" t="s">
        <v>269</v>
      </c>
    </row>
    <row r="17" spans="1:2" x14ac:dyDescent="0.25">
      <c r="A17" s="52">
        <v>44057</v>
      </c>
      <c r="B17" t="s">
        <v>272</v>
      </c>
    </row>
    <row r="18" spans="1:2" x14ac:dyDescent="0.25">
      <c r="A18" s="52">
        <v>44068</v>
      </c>
      <c r="B18" t="s">
        <v>273</v>
      </c>
    </row>
    <row r="19" spans="1:2" x14ac:dyDescent="0.25">
      <c r="A19" s="52">
        <v>44068</v>
      </c>
      <c r="B19" t="s">
        <v>280</v>
      </c>
    </row>
    <row r="20" spans="1:2" x14ac:dyDescent="0.25">
      <c r="A20" s="52">
        <v>44068</v>
      </c>
      <c r="B20" t="s">
        <v>281</v>
      </c>
    </row>
    <row r="21" spans="1:2" x14ac:dyDescent="0.25">
      <c r="A21" s="52">
        <v>44069</v>
      </c>
      <c r="B21" t="s">
        <v>325</v>
      </c>
    </row>
    <row r="22" spans="1:2" x14ac:dyDescent="0.25">
      <c r="A22" s="52">
        <v>44085</v>
      </c>
      <c r="B22" t="s">
        <v>284</v>
      </c>
    </row>
    <row r="23" spans="1:2" x14ac:dyDescent="0.25">
      <c r="A23" s="52">
        <v>44103</v>
      </c>
      <c r="B23" t="s">
        <v>286</v>
      </c>
    </row>
    <row r="24" spans="1:2" x14ac:dyDescent="0.25">
      <c r="A24" t="s">
        <v>287</v>
      </c>
    </row>
    <row r="25" spans="1:2" x14ac:dyDescent="0.25">
      <c r="A25" s="52">
        <v>44153</v>
      </c>
      <c r="B25" t="s">
        <v>326</v>
      </c>
    </row>
    <row r="26" spans="1:2" x14ac:dyDescent="0.25">
      <c r="A26" s="52">
        <v>44155</v>
      </c>
      <c r="B26" t="s">
        <v>1200</v>
      </c>
    </row>
    <row r="27" spans="1:2" x14ac:dyDescent="0.25">
      <c r="A27" s="52">
        <v>44166</v>
      </c>
      <c r="B27" t="s">
        <v>1201</v>
      </c>
    </row>
    <row r="28" spans="1:2" x14ac:dyDescent="0.25">
      <c r="A28" s="52">
        <v>44182</v>
      </c>
      <c r="B28" t="s">
        <v>768</v>
      </c>
    </row>
    <row r="29" spans="1:2" x14ac:dyDescent="0.25">
      <c r="A29" s="52">
        <v>44179</v>
      </c>
      <c r="B29" t="s">
        <v>1202</v>
      </c>
    </row>
    <row r="30" spans="1:2" x14ac:dyDescent="0.25">
      <c r="A30" s="52">
        <v>44238</v>
      </c>
      <c r="B30" t="s">
        <v>769</v>
      </c>
    </row>
    <row r="31" spans="1:2" x14ac:dyDescent="0.25">
      <c r="A31" s="52">
        <v>44277</v>
      </c>
      <c r="B31" t="s">
        <v>770</v>
      </c>
    </row>
    <row r="32" spans="1:2" x14ac:dyDescent="0.25">
      <c r="A32" s="52" t="s">
        <v>767</v>
      </c>
    </row>
    <row r="33" spans="1:2" x14ac:dyDescent="0.25">
      <c r="A33" s="52">
        <v>44298</v>
      </c>
      <c r="B33" t="s">
        <v>1206</v>
      </c>
    </row>
    <row r="34" spans="1:2" x14ac:dyDescent="0.25">
      <c r="A34" s="52">
        <v>44298</v>
      </c>
      <c r="B34" t="s">
        <v>1207</v>
      </c>
    </row>
    <row r="35" spans="1:2" x14ac:dyDescent="0.25">
      <c r="A35" s="52">
        <v>44298</v>
      </c>
      <c r="B35" t="s">
        <v>1208</v>
      </c>
    </row>
    <row r="36" spans="1:2" x14ac:dyDescent="0.25">
      <c r="A36" s="52">
        <v>44299</v>
      </c>
      <c r="B36" t="s">
        <v>1363</v>
      </c>
    </row>
    <row r="37" spans="1:2" x14ac:dyDescent="0.25">
      <c r="A37" s="52">
        <v>44299</v>
      </c>
      <c r="B37" t="s">
        <v>1210</v>
      </c>
    </row>
    <row r="38" spans="1:2" x14ac:dyDescent="0.25">
      <c r="A38" s="52">
        <v>44299</v>
      </c>
      <c r="B38" t="s">
        <v>1364</v>
      </c>
    </row>
    <row r="39" spans="1:2" x14ac:dyDescent="0.25">
      <c r="A39" s="52">
        <v>44300</v>
      </c>
      <c r="B39" t="s">
        <v>1365</v>
      </c>
    </row>
    <row r="40" spans="1:2" x14ac:dyDescent="0.25">
      <c r="A40" s="52">
        <v>44300</v>
      </c>
      <c r="B40" t="s">
        <v>1246</v>
      </c>
    </row>
    <row r="41" spans="1:2" x14ac:dyDescent="0.25">
      <c r="A41" s="52">
        <v>44300</v>
      </c>
      <c r="B41" t="s">
        <v>1276</v>
      </c>
    </row>
    <row r="42" spans="1:2" x14ac:dyDescent="0.25">
      <c r="A42" s="52">
        <v>44300</v>
      </c>
      <c r="B42" t="s">
        <v>1283</v>
      </c>
    </row>
    <row r="43" spans="1:2" x14ac:dyDescent="0.25">
      <c r="A43" s="52">
        <v>44300</v>
      </c>
      <c r="B43" t="s">
        <v>1289</v>
      </c>
    </row>
    <row r="44" spans="1:2" x14ac:dyDescent="0.25">
      <c r="A44" s="52">
        <v>44301</v>
      </c>
      <c r="B44" t="s">
        <v>1295</v>
      </c>
    </row>
    <row r="45" spans="1:2" x14ac:dyDescent="0.25">
      <c r="A45" s="52">
        <v>44313</v>
      </c>
      <c r="B45" t="s">
        <v>1366</v>
      </c>
    </row>
    <row r="46" spans="1:2" x14ac:dyDescent="0.25">
      <c r="A46" s="52">
        <v>44349</v>
      </c>
      <c r="B46" t="s">
        <v>1303</v>
      </c>
    </row>
    <row r="47" spans="1:2" x14ac:dyDescent="0.25">
      <c r="A47" s="52">
        <v>44355</v>
      </c>
      <c r="B47" t="s">
        <v>1304</v>
      </c>
    </row>
    <row r="48" spans="1:2" x14ac:dyDescent="0.25">
      <c r="A48" s="52">
        <v>44421</v>
      </c>
      <c r="B48" t="s">
        <v>1328</v>
      </c>
    </row>
    <row r="49" spans="1:2" x14ac:dyDescent="0.25">
      <c r="A49" s="52">
        <v>44421</v>
      </c>
      <c r="B49" t="s">
        <v>1336</v>
      </c>
    </row>
    <row r="50" spans="1:2" x14ac:dyDescent="0.25">
      <c r="A50" t="s">
        <v>1337</v>
      </c>
    </row>
    <row r="51" spans="1:2" x14ac:dyDescent="0.25">
      <c r="A51" s="52">
        <v>44439</v>
      </c>
      <c r="B51" t="s">
        <v>1345</v>
      </c>
    </row>
    <row r="52" spans="1:2" x14ac:dyDescent="0.25">
      <c r="A52" s="52">
        <v>44439</v>
      </c>
      <c r="B52" t="s">
        <v>1367</v>
      </c>
    </row>
    <row r="53" spans="1:2" x14ac:dyDescent="0.25">
      <c r="A53" s="52">
        <v>44439</v>
      </c>
      <c r="B53" t="s">
        <v>1358</v>
      </c>
    </row>
    <row r="54" spans="1:2" x14ac:dyDescent="0.25">
      <c r="A54" s="52">
        <v>44439</v>
      </c>
      <c r="B54" t="s">
        <v>1361</v>
      </c>
    </row>
    <row r="55" spans="1:2" x14ac:dyDescent="0.25">
      <c r="A55" s="52">
        <v>44440</v>
      </c>
      <c r="B55" t="s">
        <v>1368</v>
      </c>
    </row>
    <row r="56" spans="1:2" x14ac:dyDescent="0.25">
      <c r="A56" s="52">
        <v>44440</v>
      </c>
      <c r="B56" t="s">
        <v>1375</v>
      </c>
    </row>
    <row r="57" spans="1:2" x14ac:dyDescent="0.25">
      <c r="A57" s="52">
        <v>44440</v>
      </c>
      <c r="B57" t="s">
        <v>1392</v>
      </c>
    </row>
    <row r="58" spans="1:2" x14ac:dyDescent="0.25">
      <c r="A58" s="52">
        <v>44440</v>
      </c>
      <c r="B58" t="s">
        <v>1394</v>
      </c>
    </row>
    <row r="59" spans="1:2" x14ac:dyDescent="0.25">
      <c r="A59" s="52">
        <v>44440</v>
      </c>
      <c r="B59" t="s">
        <v>1393</v>
      </c>
    </row>
    <row r="60" spans="1:2" x14ac:dyDescent="0.25">
      <c r="A60" s="52">
        <v>44441</v>
      </c>
      <c r="B60" t="s">
        <v>1396</v>
      </c>
    </row>
    <row r="61" spans="1:2" x14ac:dyDescent="0.25">
      <c r="A61" s="52">
        <v>44459</v>
      </c>
      <c r="B61" t="s">
        <v>1409</v>
      </c>
    </row>
    <row r="62" spans="1:2" x14ac:dyDescent="0.25">
      <c r="A62" s="52">
        <v>44490</v>
      </c>
      <c r="B62" t="s">
        <v>1410</v>
      </c>
    </row>
    <row r="63" spans="1:2" x14ac:dyDescent="0.25">
      <c r="A63" s="52">
        <v>44490</v>
      </c>
      <c r="B63" t="s">
        <v>1412</v>
      </c>
    </row>
    <row r="64" spans="1:2" x14ac:dyDescent="0.25">
      <c r="A64" s="52">
        <v>44512</v>
      </c>
      <c r="B64" t="s">
        <v>1422</v>
      </c>
    </row>
    <row r="65" spans="1:2" x14ac:dyDescent="0.25">
      <c r="A65" s="52">
        <v>44512</v>
      </c>
      <c r="B65" t="s">
        <v>1424</v>
      </c>
    </row>
    <row r="66" spans="1:2" x14ac:dyDescent="0.25">
      <c r="A66" s="52">
        <v>44568</v>
      </c>
      <c r="B66" t="s">
        <v>1427</v>
      </c>
    </row>
    <row r="67" spans="1:2" x14ac:dyDescent="0.25">
      <c r="A67" s="52">
        <v>44608</v>
      </c>
      <c r="B67" t="s">
        <v>1441</v>
      </c>
    </row>
    <row r="68" spans="1:2" x14ac:dyDescent="0.25">
      <c r="A68" s="52">
        <v>44621</v>
      </c>
      <c r="B68" t="s">
        <v>1440</v>
      </c>
    </row>
    <row r="69" spans="1:2" x14ac:dyDescent="0.25">
      <c r="A69" t="s">
        <v>1444</v>
      </c>
    </row>
    <row r="70" spans="1:2" x14ac:dyDescent="0.25">
      <c r="A70" s="52">
        <v>44621</v>
      </c>
      <c r="B70" t="s">
        <v>1443</v>
      </c>
    </row>
    <row r="71" spans="1:2" x14ac:dyDescent="0.25">
      <c r="A71" s="52">
        <v>44631</v>
      </c>
      <c r="B71" t="s">
        <v>1456</v>
      </c>
    </row>
    <row r="72" spans="1:2" x14ac:dyDescent="0.25">
      <c r="A72" s="52">
        <v>44631</v>
      </c>
      <c r="B72" t="s">
        <v>1455</v>
      </c>
    </row>
    <row r="73" spans="1:2" x14ac:dyDescent="0.25">
      <c r="A73" s="81" t="s">
        <v>1458</v>
      </c>
      <c r="B73" s="81" t="s">
        <v>1457</v>
      </c>
    </row>
    <row r="74" spans="1:2" x14ac:dyDescent="0.25">
      <c r="A74" t="s">
        <v>1461</v>
      </c>
    </row>
    <row r="75" spans="1:2" x14ac:dyDescent="0.25">
      <c r="A75" s="52">
        <v>44971</v>
      </c>
      <c r="B75" t="s">
        <v>1462</v>
      </c>
    </row>
    <row r="80" spans="1:2" x14ac:dyDescent="0.25">
      <c r="A80" s="81" t="s">
        <v>248</v>
      </c>
    </row>
    <row r="81" spans="1:1" x14ac:dyDescent="0.25">
      <c r="A81" t="s">
        <v>1203</v>
      </c>
    </row>
    <row r="82" spans="1:1" x14ac:dyDescent="0.25">
      <c r="A82" t="s">
        <v>1275</v>
      </c>
    </row>
    <row r="83" spans="1:1" x14ac:dyDescent="0.25">
      <c r="A83" t="s">
        <v>1397</v>
      </c>
    </row>
  </sheetData>
  <sheetProtection algorithmName="SHA-512" hashValue="BQyTP3/r4XOIp1gP8oPKQhUVOuNNUQJiWEuHKbOus0nwgRflOXI1eaXdl8T/2psyx86k17EsHjd8LVaG5+80Iw==" saltValue="QR9Fl/IV6FiYzAdAl2/wog=="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Y59"/>
  <sheetViews>
    <sheetView workbookViewId="0">
      <selection activeCell="P19" sqref="P19"/>
    </sheetView>
  </sheetViews>
  <sheetFormatPr defaultRowHeight="15" x14ac:dyDescent="0.25"/>
  <cols>
    <col min="2" max="2" width="23.5703125" customWidth="1"/>
    <col min="3" max="3" width="13.42578125" customWidth="1"/>
    <col min="4" max="4" width="9.85546875" bestFit="1" customWidth="1"/>
    <col min="5" max="5" width="20.28515625" bestFit="1" customWidth="1"/>
    <col min="6" max="6" width="27.7109375" customWidth="1"/>
    <col min="7" max="7" width="14.85546875" bestFit="1" customWidth="1"/>
    <col min="10" max="10" width="14.7109375" bestFit="1" customWidth="1"/>
    <col min="12" max="12" width="16.85546875" bestFit="1" customWidth="1"/>
    <col min="16" max="16" width="14.85546875" bestFit="1" customWidth="1"/>
    <col min="25" max="25" width="0" hidden="1" customWidth="1"/>
  </cols>
  <sheetData>
    <row r="1" spans="2:25" ht="15.75" thickBot="1" x14ac:dyDescent="0.3"/>
    <row r="2" spans="2:25" x14ac:dyDescent="0.25">
      <c r="B2" s="101" t="s">
        <v>389</v>
      </c>
      <c r="C2" s="102"/>
      <c r="D2" s="102" t="s">
        <v>331</v>
      </c>
      <c r="E2" s="102" t="s">
        <v>390</v>
      </c>
      <c r="F2" s="102" t="s">
        <v>391</v>
      </c>
      <c r="G2" s="102" t="s">
        <v>392</v>
      </c>
      <c r="H2" s="131" t="s">
        <v>393</v>
      </c>
      <c r="I2" s="131" t="s">
        <v>414</v>
      </c>
      <c r="J2" s="111" t="s">
        <v>415</v>
      </c>
      <c r="K2" s="112"/>
      <c r="L2" s="123" t="s">
        <v>412</v>
      </c>
      <c r="M2" s="124"/>
      <c r="N2" s="166"/>
      <c r="O2" s="167" t="s">
        <v>393</v>
      </c>
      <c r="P2" s="131" t="s">
        <v>392</v>
      </c>
      <c r="Q2" s="168" t="s">
        <v>159</v>
      </c>
    </row>
    <row r="3" spans="2:25" x14ac:dyDescent="0.25">
      <c r="B3" s="38" t="str">
        <f>IF('TSO500 Booking'!$C$5="","",('TSO500 Booking'!C9))</f>
        <v>Helen</v>
      </c>
      <c r="C3" s="36" t="str">
        <f>IF('TSO500 Booking'!$C$5="","",('TSO500 Booking'!D9))</f>
        <v>SPILLER</v>
      </c>
      <c r="D3" s="36" t="str">
        <f>IF('TSO500 Booking'!$C$5="","",('TSO500 Booking'!E9))</f>
        <v>B2303375</v>
      </c>
      <c r="E3" s="36" t="e">
        <f>IF('TSO500 Booking'!$C$5="","",('Samples Dilution + Norm'!#REF!))</f>
        <v>#REF!</v>
      </c>
      <c r="F3" s="103" t="e">
        <f>IF('TSO500 Booking'!$C$5="","",(E3*10^6)/($M$3*660))</f>
        <v>#REF!</v>
      </c>
      <c r="G3" s="103" t="e">
        <f>IF('TSO500 Booking'!$C$5="","",($M$5*$M$6)/(F3*$M$8))</f>
        <v>#REF!</v>
      </c>
      <c r="H3" s="36" t="s">
        <v>215</v>
      </c>
      <c r="I3" s="36" t="e">
        <f>IF($F3&lt;$M$5,"Yes","")</f>
        <v>#REF!</v>
      </c>
      <c r="J3" s="132" t="e">
        <f>IF(I3="Yes",(($C$27/$M$8)*$C$26)/($F3),"")</f>
        <v>#REF!</v>
      </c>
      <c r="K3" s="31"/>
      <c r="L3" s="125" t="s">
        <v>394</v>
      </c>
      <c r="M3" s="126">
        <v>281</v>
      </c>
      <c r="N3" s="166"/>
      <c r="O3" s="38" t="s">
        <v>215</v>
      </c>
      <c r="P3" s="163" t="e">
        <f t="shared" ref="P3:P10" si="0">($M$5*$M$6)/(F3*$M$8)</f>
        <v>#REF!</v>
      </c>
      <c r="Q3" s="411" t="e">
        <f>($M$6-SUM($G$3:$G$10))</f>
        <v>#REF!</v>
      </c>
    </row>
    <row r="4" spans="2:25" x14ac:dyDescent="0.25">
      <c r="B4" s="38" t="str">
        <f>IF('TSO500 Booking'!$C$5="","",('TSO500 Booking'!C10))</f>
        <v>Mark</v>
      </c>
      <c r="C4" s="36" t="str">
        <f>IF('TSO500 Booking'!$C$5="","",('TSO500 Booking'!D10))</f>
        <v>FRICKER</v>
      </c>
      <c r="D4" s="36" t="str">
        <f>IF('TSO500 Booking'!$C$5="","",('TSO500 Booking'!E10))</f>
        <v>B2303416</v>
      </c>
      <c r="E4" s="36" t="e">
        <f>IF('TSO500 Booking'!$C$5="","",('Samples Dilution + Norm'!#REF!))</f>
        <v>#REF!</v>
      </c>
      <c r="F4" s="103" t="e">
        <f>IF('TSO500 Booking'!$C$5="","",(E4*10^6)/($M$3*660))</f>
        <v>#REF!</v>
      </c>
      <c r="G4" s="103" t="e">
        <f>IF('TSO500 Booking'!$C$5="","",($M$5*$M$6)/(F4*$M$8))</f>
        <v>#REF!</v>
      </c>
      <c r="H4" s="36" t="s">
        <v>332</v>
      </c>
      <c r="I4" s="36" t="e">
        <f t="shared" ref="I4:I10" si="1">IF($F4&lt;$M$5,"Yes","")</f>
        <v>#REF!</v>
      </c>
      <c r="J4" s="132" t="e">
        <f t="shared" ref="J4:J18" si="2">IF(I4="Yes",(($C$27/$M$8)*$C$26)/($F4),"")</f>
        <v>#REF!</v>
      </c>
      <c r="K4" s="31"/>
      <c r="L4" s="127"/>
      <c r="M4" s="126"/>
      <c r="N4" s="165"/>
      <c r="O4" s="38" t="s">
        <v>332</v>
      </c>
      <c r="P4" s="163" t="e">
        <f t="shared" si="0"/>
        <v>#REF!</v>
      </c>
      <c r="Q4" s="412"/>
      <c r="Y4">
        <v>6</v>
      </c>
    </row>
    <row r="5" spans="2:25" x14ac:dyDescent="0.25">
      <c r="B5" s="130" t="str">
        <f>IF('TSO500 Booking'!$C$5="","",('TSO500 Booking'!C11))</f>
        <v>Susan</v>
      </c>
      <c r="C5" s="36" t="str">
        <f>IF('TSO500 Booking'!$C$5="","",('TSO500 Booking'!D11))</f>
        <v>HOBSON</v>
      </c>
      <c r="D5" s="36" t="str">
        <f>IF('TSO500 Booking'!$C$5="","",('TSO500 Booking'!E11))</f>
        <v>B2303420</v>
      </c>
      <c r="E5" s="36" t="e">
        <f>IF('TSO500 Booking'!$C$5="","",('Samples Dilution + Norm'!#REF!))</f>
        <v>#REF!</v>
      </c>
      <c r="F5" s="103" t="e">
        <f>IF('TSO500 Booking'!$C$5="","",(E5*10^6)/($M$3*660))</f>
        <v>#REF!</v>
      </c>
      <c r="G5" s="103" t="e">
        <f>IF('TSO500 Booking'!$C$5="","",($M$5*$M$6)/(F5*$M$8))</f>
        <v>#REF!</v>
      </c>
      <c r="H5" s="36" t="s">
        <v>333</v>
      </c>
      <c r="I5" s="36" t="e">
        <f t="shared" si="1"/>
        <v>#REF!</v>
      </c>
      <c r="J5" s="132" t="e">
        <f t="shared" si="2"/>
        <v>#REF!</v>
      </c>
      <c r="K5" s="31"/>
      <c r="L5" s="125" t="s">
        <v>395</v>
      </c>
      <c r="M5" s="126">
        <v>14</v>
      </c>
      <c r="N5" s="166"/>
      <c r="O5" s="38" t="s">
        <v>333</v>
      </c>
      <c r="P5" s="163" t="e">
        <f t="shared" si="0"/>
        <v>#REF!</v>
      </c>
      <c r="Q5" s="412"/>
      <c r="Y5">
        <v>7</v>
      </c>
    </row>
    <row r="6" spans="2:25" x14ac:dyDescent="0.25">
      <c r="B6" s="38" t="str">
        <f>IF('TSO500 Booking'!$C$5="","",('TSO500 Booking'!C12))</f>
        <v>Hugh</v>
      </c>
      <c r="C6" s="36" t="str">
        <f>IF('TSO500 Booking'!$C$5="","",('TSO500 Booking'!D12))</f>
        <v>GLADDEN</v>
      </c>
      <c r="D6" s="36" t="str">
        <f>IF('TSO500 Booking'!$C$5="","",('TSO500 Booking'!E12))</f>
        <v>B2303424</v>
      </c>
      <c r="E6" s="36" t="e">
        <f>IF('TSO500 Booking'!$C$5="","",('Samples Dilution + Norm'!#REF!))</f>
        <v>#REF!</v>
      </c>
      <c r="F6" s="103" t="e">
        <f>IF('TSO500 Booking'!$C$5="","",(E6*10^6)/($M$3*660))</f>
        <v>#REF!</v>
      </c>
      <c r="G6" s="103" t="e">
        <f>IF('TSO500 Booking'!$C$5="","",($M$5*$M$6)/(F6*$M$8))</f>
        <v>#REF!</v>
      </c>
      <c r="H6" s="36" t="s">
        <v>334</v>
      </c>
      <c r="I6" s="36" t="e">
        <f t="shared" si="1"/>
        <v>#REF!</v>
      </c>
      <c r="J6" s="132" t="e">
        <f t="shared" si="2"/>
        <v>#REF!</v>
      </c>
      <c r="K6" s="31"/>
      <c r="L6" s="125" t="s">
        <v>396</v>
      </c>
      <c r="M6" s="126">
        <v>200</v>
      </c>
      <c r="N6" s="166"/>
      <c r="O6" s="38" t="s">
        <v>334</v>
      </c>
      <c r="P6" s="163" t="e">
        <f t="shared" si="0"/>
        <v>#REF!</v>
      </c>
      <c r="Q6" s="412"/>
      <c r="Y6">
        <v>8</v>
      </c>
    </row>
    <row r="7" spans="2:25" x14ac:dyDescent="0.25">
      <c r="B7" s="38" t="str">
        <f>IF('TSO500 Booking'!$C$5="","",('TSO500 Booking'!C13))</f>
        <v>Richard</v>
      </c>
      <c r="C7" s="36" t="str">
        <f>IF('TSO500 Booking'!$C$5="","",('TSO500 Booking'!D13))</f>
        <v>WYATT</v>
      </c>
      <c r="D7" s="36" t="str">
        <f>IF('TSO500 Booking'!$C$5="","",('TSO500 Booking'!E13))</f>
        <v>B2303467</v>
      </c>
      <c r="E7" s="36" t="e">
        <f>IF('TSO500 Booking'!$C$5="","",('Samples Dilution + Norm'!#REF!))</f>
        <v>#REF!</v>
      </c>
      <c r="F7" s="103" t="e">
        <f>IF('TSO500 Booking'!$C$5="","",(E7*10^6)/($M$3*660))</f>
        <v>#REF!</v>
      </c>
      <c r="G7" s="103" t="e">
        <f>IF('TSO500 Booking'!$C$5="","",($M$5*$M$6)/(F7*$M$8))</f>
        <v>#REF!</v>
      </c>
      <c r="H7" s="36" t="s">
        <v>335</v>
      </c>
      <c r="I7" s="36" t="e">
        <f t="shared" si="1"/>
        <v>#REF!</v>
      </c>
      <c r="J7" s="132" t="e">
        <f t="shared" si="2"/>
        <v>#REF!</v>
      </c>
      <c r="K7" s="31"/>
      <c r="L7" s="127"/>
      <c r="M7" s="126"/>
      <c r="N7" s="166"/>
      <c r="O7" s="38" t="s">
        <v>335</v>
      </c>
      <c r="P7" s="163" t="e">
        <f t="shared" si="0"/>
        <v>#REF!</v>
      </c>
      <c r="Q7" s="412"/>
      <c r="Y7">
        <v>9</v>
      </c>
    </row>
    <row r="8" spans="2:25" ht="15.75" thickBot="1" x14ac:dyDescent="0.3">
      <c r="B8" s="38" t="str">
        <f>IF('TSO500 Booking'!$C$5="","",('TSO500 Booking'!C14))</f>
        <v>Sharon</v>
      </c>
      <c r="C8" s="36" t="str">
        <f>IF('TSO500 Booking'!$C$5="","",('TSO500 Booking'!D14))</f>
        <v>KNOWLES</v>
      </c>
      <c r="D8" s="36" t="str">
        <f>IF('TSO500 Booking'!$C$5="","",('TSO500 Booking'!E14))</f>
        <v>B2303589</v>
      </c>
      <c r="E8" s="36" t="e">
        <f>IF('TSO500 Booking'!$C$5="","",('Samples Dilution + Norm'!#REF!))</f>
        <v>#REF!</v>
      </c>
      <c r="F8" s="103" t="e">
        <f>IF('TSO500 Booking'!$C$5="","",(E8*10^6)/($M$3*660))</f>
        <v>#REF!</v>
      </c>
      <c r="G8" s="103" t="e">
        <f>IF('TSO500 Booking'!$C$5="","",($M$5*$M$6)/(F8*$M$8))</f>
        <v>#REF!</v>
      </c>
      <c r="H8" s="36" t="s">
        <v>336</v>
      </c>
      <c r="I8" s="36" t="e">
        <f t="shared" si="1"/>
        <v>#REF!</v>
      </c>
      <c r="J8" s="132" t="e">
        <f t="shared" si="2"/>
        <v>#REF!</v>
      </c>
      <c r="K8" s="31"/>
      <c r="L8" s="128" t="s">
        <v>397</v>
      </c>
      <c r="M8" s="129">
        <v>8</v>
      </c>
      <c r="N8" s="165"/>
      <c r="O8" s="38" t="s">
        <v>336</v>
      </c>
      <c r="P8" s="163" t="e">
        <f t="shared" si="0"/>
        <v>#REF!</v>
      </c>
      <c r="Q8" s="412"/>
      <c r="Y8">
        <v>10</v>
      </c>
    </row>
    <row r="9" spans="2:25" ht="15.75" thickBot="1" x14ac:dyDescent="0.3">
      <c r="B9" s="38" t="str">
        <f>IF('TSO500 Booking'!$C$5="","",('TSO500 Booking'!C15))</f>
        <v>Bridget</v>
      </c>
      <c r="C9" s="36" t="str">
        <f>IF('TSO500 Booking'!$C$5="","",('TSO500 Booking'!D15))</f>
        <v>HALL</v>
      </c>
      <c r="D9" s="36" t="str">
        <f>IF('TSO500 Booking'!$C$5="","",('TSO500 Booking'!E15))</f>
        <v>B2303726</v>
      </c>
      <c r="E9" s="36" t="e">
        <f>IF('TSO500 Booking'!$C$5="","",('Samples Dilution + Norm'!#REF!))</f>
        <v>#REF!</v>
      </c>
      <c r="F9" s="103" t="e">
        <f>IF('TSO500 Booking'!$C$5="","",(E9*10^6)/($M$3*660))</f>
        <v>#REF!</v>
      </c>
      <c r="G9" s="103" t="e">
        <f>IF('TSO500 Booking'!$C$5="","",($M$5*$M$6)/(F9*$M$8))</f>
        <v>#REF!</v>
      </c>
      <c r="H9" s="36" t="s">
        <v>337</v>
      </c>
      <c r="I9" s="36" t="e">
        <f t="shared" si="1"/>
        <v>#REF!</v>
      </c>
      <c r="J9" s="132" t="e">
        <f t="shared" si="2"/>
        <v>#REF!</v>
      </c>
      <c r="K9" s="31"/>
      <c r="N9" s="51"/>
      <c r="O9" s="38" t="s">
        <v>337</v>
      </c>
      <c r="P9" s="163" t="e">
        <f t="shared" si="0"/>
        <v>#REF!</v>
      </c>
      <c r="Q9" s="412"/>
      <c r="Y9">
        <v>11</v>
      </c>
    </row>
    <row r="10" spans="2:25" x14ac:dyDescent="0.25">
      <c r="B10" s="38" t="str">
        <f>IF('TSO500 Booking'!$C$5="","",('TSO500 Booking'!C16))</f>
        <v>Richard</v>
      </c>
      <c r="C10" s="36" t="str">
        <f>IF('TSO500 Booking'!$C$5="","",('TSO500 Booking'!D16))</f>
        <v>PEDWELL</v>
      </c>
      <c r="D10" s="36" t="str">
        <f>IF('TSO500 Booking'!$C$5="","",('TSO500 Booking'!E16))</f>
        <v>B2303754</v>
      </c>
      <c r="E10" s="36" t="e">
        <f>IF('TSO500 Booking'!$C$5="","",('Samples Dilution + Norm'!#REF!))</f>
        <v>#REF!</v>
      </c>
      <c r="F10" s="103" t="e">
        <f>IF('TSO500 Booking'!$C$5="","",(E10*10^6)/($M$3*660))</f>
        <v>#REF!</v>
      </c>
      <c r="G10" s="103" t="e">
        <f>IF('TSO500 Booking'!$C$5="","",($M$5*$M$6)/(F10*$M$8))</f>
        <v>#REF!</v>
      </c>
      <c r="H10" s="36" t="s">
        <v>338</v>
      </c>
      <c r="I10" s="36" t="e">
        <f t="shared" si="1"/>
        <v>#REF!</v>
      </c>
      <c r="J10" s="132" t="e">
        <f t="shared" si="2"/>
        <v>#REF!</v>
      </c>
      <c r="K10" s="31"/>
      <c r="L10" s="116" t="s">
        <v>413</v>
      </c>
      <c r="M10" s="117"/>
      <c r="N10" s="112"/>
      <c r="O10" s="38" t="s">
        <v>338</v>
      </c>
      <c r="P10" s="163" t="e">
        <f t="shared" si="0"/>
        <v>#REF!</v>
      </c>
      <c r="Q10" s="412"/>
      <c r="Y10">
        <v>12</v>
      </c>
    </row>
    <row r="11" spans="2:25" x14ac:dyDescent="0.25">
      <c r="B11" s="38" t="str">
        <f>IF('TSO500 Booking'!$C$5="","",('TSO500 Booking'!C17))</f>
        <v>Clive</v>
      </c>
      <c r="C11" s="36" t="str">
        <f>IF('TSO500 Booking'!$C$5="","",('TSO500 Booking'!D17))</f>
        <v>HUTTON</v>
      </c>
      <c r="D11" s="36" t="str">
        <f>IF('TSO500 Booking'!$C$5="","",('TSO500 Booking'!E17))</f>
        <v>B2303778</v>
      </c>
      <c r="E11" s="36">
        <f>IF('TSO500 Booking'!$C$5="","",('Samples Dilution + Norm'!$M16))</f>
        <v>18.600000000000001</v>
      </c>
      <c r="F11" s="103">
        <f>IF('TSO500 Booking'!$C$5="","",(E11*10^6)/($M$12*660))</f>
        <v>100.29116790682627</v>
      </c>
      <c r="G11" s="103">
        <f>IF('TSO500 Booking'!$C$5="","",($M$14*$M$15)/(F11*$M$17))</f>
        <v>2.6173790322580643</v>
      </c>
      <c r="H11" s="36" t="s">
        <v>339</v>
      </c>
      <c r="I11" s="36" t="str">
        <f>IF($F11&lt;$M$14,"Yes","")</f>
        <v/>
      </c>
      <c r="J11" s="132" t="str">
        <f t="shared" si="2"/>
        <v/>
      </c>
      <c r="K11" s="31"/>
      <c r="L11" s="118"/>
      <c r="M11" s="119"/>
      <c r="N11" s="166"/>
      <c r="O11" s="38" t="s">
        <v>339</v>
      </c>
      <c r="P11" s="164">
        <f t="shared" ref="P11:P18" si="3">($M$14*$M$15)/(F11*$M$17)</f>
        <v>2.6173790322580643</v>
      </c>
      <c r="Q11" s="411">
        <f>($M$15-SUM($G$11:$G$18))</f>
        <v>132.57256548008985</v>
      </c>
      <c r="Y11">
        <v>13</v>
      </c>
    </row>
    <row r="12" spans="2:25" x14ac:dyDescent="0.25">
      <c r="B12" s="38" t="str">
        <f>IF('TSO500 Booking'!$C$5="","",('TSO500 Booking'!C18))</f>
        <v>Bryan</v>
      </c>
      <c r="C12" s="36" t="str">
        <f>IF('TSO500 Booking'!$C$5="","",('TSO500 Booking'!D18))</f>
        <v>WILLS</v>
      </c>
      <c r="D12" s="36" t="str">
        <f>IF('TSO500 Booking'!$C$5="","",('TSO500 Booking'!E18))</f>
        <v>B2303780</v>
      </c>
      <c r="E12" s="36">
        <f>IF('TSO500 Booking'!$C$5="","",('Samples Dilution + Norm'!$M17))</f>
        <v>22.6</v>
      </c>
      <c r="F12" s="103">
        <f>IF('TSO500 Booking'!$C$5="","",(E12*10^6)/($M$12*660))</f>
        <v>121.85916100506847</v>
      </c>
      <c r="G12" s="103">
        <f>IF('TSO500 Booking'!$C$5="","",($M$14*$M$15)/(F12*$M$17))</f>
        <v>2.1541261061946906</v>
      </c>
      <c r="H12" s="36" t="s">
        <v>340</v>
      </c>
      <c r="I12" s="36" t="str">
        <f t="shared" ref="I12:I18" si="4">IF($F12&lt;$M$14,"Yes","")</f>
        <v/>
      </c>
      <c r="J12" s="132" t="str">
        <f t="shared" si="2"/>
        <v/>
      </c>
      <c r="K12" s="31"/>
      <c r="L12" s="120" t="s">
        <v>394</v>
      </c>
      <c r="M12" s="119">
        <v>281</v>
      </c>
      <c r="N12" s="166"/>
      <c r="O12" s="38" t="s">
        <v>340</v>
      </c>
      <c r="P12" s="164">
        <f t="shared" si="3"/>
        <v>2.1541261061946906</v>
      </c>
      <c r="Q12" s="412"/>
      <c r="Y12">
        <v>14</v>
      </c>
    </row>
    <row r="13" spans="2:25" x14ac:dyDescent="0.25">
      <c r="B13" s="38" t="str">
        <f>IF('TSO500 Booking'!$C$5="","",('TSO500 Booking'!C19))</f>
        <v>Charles</v>
      </c>
      <c r="C13" s="36" t="str">
        <f>IF('TSO500 Booking'!$C$5="","",('TSO500 Booking'!D19))</f>
        <v>HILL</v>
      </c>
      <c r="D13" s="36" t="str">
        <f>IF('TSO500 Booking'!$C$5="","",('TSO500 Booking'!E19))</f>
        <v>B2303831</v>
      </c>
      <c r="E13" s="36">
        <f>IF('TSO500 Booking'!$C$5="","",('Samples Dilution + Norm'!$M18))</f>
        <v>27.8</v>
      </c>
      <c r="F13" s="103">
        <f>IF('TSO500 Booking'!$C$5="","",(E13*10^6)/($M$12*660))</f>
        <v>149.89755203278335</v>
      </c>
      <c r="G13" s="103">
        <f>IF('TSO500 Booking'!$C$5="","",($M$14*$M$15)/(F13*$M$17))</f>
        <v>1.7511960431654676</v>
      </c>
      <c r="H13" s="36" t="s">
        <v>162</v>
      </c>
      <c r="I13" s="36" t="str">
        <f t="shared" si="4"/>
        <v/>
      </c>
      <c r="J13" s="132" t="str">
        <f t="shared" si="2"/>
        <v/>
      </c>
      <c r="K13" s="31"/>
      <c r="L13" s="118"/>
      <c r="M13" s="119"/>
      <c r="N13" s="166"/>
      <c r="O13" s="38" t="s">
        <v>162</v>
      </c>
      <c r="P13" s="164">
        <f t="shared" si="3"/>
        <v>1.7511960431654676</v>
      </c>
      <c r="Q13" s="412"/>
      <c r="Y13">
        <v>15</v>
      </c>
    </row>
    <row r="14" spans="2:25" x14ac:dyDescent="0.25">
      <c r="B14" s="38" t="str">
        <f>IF('TSO500 Booking'!$C$5="","",('TSO500 Booking'!C20))</f>
        <v>Carole</v>
      </c>
      <c r="C14" s="36" t="str">
        <f>IF('TSO500 Booking'!$C$5="","",('TSO500 Booking'!D20))</f>
        <v>BEATTIE</v>
      </c>
      <c r="D14" s="36" t="str">
        <f>IF('TSO500 Booking'!$C$5="","",('TSO500 Booking'!E20))</f>
        <v>B2303853</v>
      </c>
      <c r="E14" s="36">
        <f>IF('TSO500 Booking'!$C$5="","",('Samples Dilution + Norm'!$M19))</f>
        <v>17.3</v>
      </c>
      <c r="F14" s="103">
        <f>IF('TSO500 Booking'!$C$5="","",(E14*10^6)/($M$12*660))</f>
        <v>93.281570149897547</v>
      </c>
      <c r="G14" s="103">
        <f>IF('TSO500 Booking'!$C$5="","",($M$14*$M$15)/(F14*$M$17))</f>
        <v>2.8140606936416188</v>
      </c>
      <c r="H14" s="36" t="s">
        <v>341</v>
      </c>
      <c r="I14" s="36" t="str">
        <f t="shared" si="4"/>
        <v/>
      </c>
      <c r="J14" s="132" t="str">
        <f t="shared" si="2"/>
        <v/>
      </c>
      <c r="K14" s="31"/>
      <c r="L14" s="120" t="s">
        <v>395</v>
      </c>
      <c r="M14" s="119">
        <v>14</v>
      </c>
      <c r="N14" s="165"/>
      <c r="O14" s="38" t="s">
        <v>341</v>
      </c>
      <c r="P14" s="164">
        <f t="shared" si="3"/>
        <v>2.8140606936416188</v>
      </c>
      <c r="Q14" s="412"/>
      <c r="Y14">
        <v>16</v>
      </c>
    </row>
    <row r="15" spans="2:25" x14ac:dyDescent="0.25">
      <c r="B15" s="38" t="str">
        <f>IF('TSO500 Booking'!$C$5="","",('TSO500 Booking'!C21))</f>
        <v>Stephen</v>
      </c>
      <c r="C15" s="36" t="str">
        <f>IF('TSO500 Booking'!$C$5="","",('TSO500 Booking'!D21))</f>
        <v>GILBERT</v>
      </c>
      <c r="D15" s="36" t="str">
        <f>IF('TSO500 Booking'!$C$5="","",('TSO500 Booking'!E21))</f>
        <v>B2303857</v>
      </c>
      <c r="E15" s="36">
        <f>IF('TSO500 Booking'!$C$5="","",('Samples Dilution + Norm'!$M20))</f>
        <v>20.6</v>
      </c>
      <c r="F15" s="103">
        <f>IF('TSO500 Booking'!$C$5="","",(E15*10^6)/($M$12*660))</f>
        <v>111.07516445594737</v>
      </c>
      <c r="G15" s="103">
        <f>IF('TSO500 Booking'!$C$5="","",($M$14*$M$15)/(F15*$M$17))</f>
        <v>2.3632645631067963</v>
      </c>
      <c r="H15" s="36" t="s">
        <v>342</v>
      </c>
      <c r="I15" s="36" t="str">
        <f t="shared" si="4"/>
        <v/>
      </c>
      <c r="J15" s="132" t="str">
        <f t="shared" si="2"/>
        <v/>
      </c>
      <c r="K15" s="31"/>
      <c r="L15" s="120" t="s">
        <v>396</v>
      </c>
      <c r="M15" s="119">
        <v>150</v>
      </c>
      <c r="N15" s="166"/>
      <c r="O15" s="38" t="s">
        <v>342</v>
      </c>
      <c r="P15" s="164">
        <f t="shared" si="3"/>
        <v>2.3632645631067963</v>
      </c>
      <c r="Q15" s="412"/>
      <c r="Y15">
        <v>17</v>
      </c>
    </row>
    <row r="16" spans="2:25" x14ac:dyDescent="0.25">
      <c r="B16" s="38" t="str">
        <f>IF('TSO500 Booking'!$C$5="","",('TSO500 Booking'!C22))</f>
        <v>Sylvia</v>
      </c>
      <c r="C16" s="36" t="str">
        <f>IF('TSO500 Booking'!$C$5="","",('TSO500 Booking'!D22))</f>
        <v>DUNN</v>
      </c>
      <c r="D16" s="36" t="str">
        <f>IF('TSO500 Booking'!$C$5="","",('TSO500 Booking'!E22))</f>
        <v>B2303879</v>
      </c>
      <c r="E16" s="36">
        <f>IF('TSO500 Booking'!$C$5="","",('Samples Dilution + Norm'!$M21))</f>
        <v>24.6</v>
      </c>
      <c r="F16" s="103">
        <f>IF('TSO500 Booking'!$C$5="","",(E16*10^6)/($M$12*660))</f>
        <v>132.64315755418957</v>
      </c>
      <c r="G16" s="103">
        <f>IF('TSO500 Booking'!$C$5="","",($M$14*$M$15)/(F16*$M$17))</f>
        <v>1.9789939024390246</v>
      </c>
      <c r="H16" s="36" t="s">
        <v>343</v>
      </c>
      <c r="I16" s="36" t="str">
        <f t="shared" si="4"/>
        <v/>
      </c>
      <c r="J16" s="132" t="str">
        <f t="shared" si="2"/>
        <v/>
      </c>
      <c r="K16" s="31"/>
      <c r="L16" s="118"/>
      <c r="M16" s="119"/>
      <c r="N16" s="166"/>
      <c r="O16" s="38" t="s">
        <v>343</v>
      </c>
      <c r="P16" s="164">
        <f t="shared" si="3"/>
        <v>1.9789939024390246</v>
      </c>
      <c r="Q16" s="412"/>
      <c r="Y16">
        <v>18</v>
      </c>
    </row>
    <row r="17" spans="2:25" ht="15.75" thickBot="1" x14ac:dyDescent="0.3">
      <c r="B17" s="38" t="str">
        <f>IF('TSO500 Booking'!$C$5="","",('TSO500 Booking'!C23))</f>
        <v>Lesley</v>
      </c>
      <c r="C17" s="36" t="str">
        <f>IF('TSO500 Booking'!$C$5="","",('TSO500 Booking'!D23))</f>
        <v>RICHARDSON</v>
      </c>
      <c r="D17" s="36" t="str">
        <f>IF('TSO500 Booking'!$C$5="","",('TSO500 Booking'!E23))</f>
        <v>B2303891</v>
      </c>
      <c r="E17" s="36">
        <f>IF('TSO500 Booking'!$C$5="","",('Samples Dilution + Norm'!$M22))</f>
        <v>25.2</v>
      </c>
      <c r="F17" s="103">
        <f>IF('TSO500 Booking'!$C$5="","",(E17*10^6)/($M$12*660))</f>
        <v>135.87835651892593</v>
      </c>
      <c r="G17" s="103">
        <f>IF('TSO500 Booking'!$C$5="","",($M$14*$M$15)/(F17*$M$17))</f>
        <v>1.9318749999999998</v>
      </c>
      <c r="H17" s="36" t="s">
        <v>344</v>
      </c>
      <c r="I17" s="36" t="str">
        <f t="shared" si="4"/>
        <v/>
      </c>
      <c r="J17" s="132" t="str">
        <f t="shared" si="2"/>
        <v/>
      </c>
      <c r="K17" s="31"/>
      <c r="L17" s="121" t="s">
        <v>397</v>
      </c>
      <c r="M17" s="122">
        <v>8</v>
      </c>
      <c r="N17" s="166"/>
      <c r="O17" s="38" t="s">
        <v>344</v>
      </c>
      <c r="P17" s="164">
        <f t="shared" si="3"/>
        <v>1.9318749999999998</v>
      </c>
      <c r="Q17" s="412"/>
      <c r="Y17">
        <v>19</v>
      </c>
    </row>
    <row r="18" spans="2:25" ht="15.75" thickBot="1" x14ac:dyDescent="0.3">
      <c r="B18" s="40" t="str">
        <f>IF('TSO500 Booking'!$C$5="","",('TSO500 Booking'!C24))</f>
        <v>Christine</v>
      </c>
      <c r="C18" s="41" t="str">
        <f>IF('TSO500 Booking'!$C$5="","",('TSO500 Booking'!D24))</f>
        <v>RICHARDS</v>
      </c>
      <c r="D18" s="41" t="str">
        <f>IF('TSO500 Booking'!$C$5="","",('TSO500 Booking'!E24))</f>
        <v>B2303942</v>
      </c>
      <c r="E18" s="36">
        <f>IF('TSO500 Booking'!$C$5="","",('Samples Dilution + Norm'!$M23))</f>
        <v>26.8</v>
      </c>
      <c r="F18" s="104">
        <f>IF('TSO500 Booking'!$C$5="","",(E18*10^6)/($M$12*660))</f>
        <v>144.50555375822279</v>
      </c>
      <c r="G18" s="104">
        <f>IF('TSO500 Booking'!$C$5="","",($M$14*$M$15)/(F18*$M$17))</f>
        <v>1.8165391791044778</v>
      </c>
      <c r="H18" s="41" t="s">
        <v>345</v>
      </c>
      <c r="I18" s="41" t="str">
        <f t="shared" si="4"/>
        <v/>
      </c>
      <c r="J18" s="133" t="str">
        <f t="shared" si="2"/>
        <v/>
      </c>
      <c r="K18" s="31"/>
      <c r="O18" s="40" t="s">
        <v>345</v>
      </c>
      <c r="P18" s="169">
        <f t="shared" si="3"/>
        <v>1.8165391791044778</v>
      </c>
      <c r="Q18" s="413"/>
      <c r="Y18">
        <v>20</v>
      </c>
    </row>
    <row r="19" spans="2:25" x14ac:dyDescent="0.25">
      <c r="Y19">
        <v>21</v>
      </c>
    </row>
    <row r="20" spans="2:25" x14ac:dyDescent="0.25">
      <c r="Y20">
        <v>22</v>
      </c>
    </row>
    <row r="21" spans="2:25" x14ac:dyDescent="0.25">
      <c r="B21" s="80" t="s">
        <v>408</v>
      </c>
      <c r="F21" s="80" t="s">
        <v>409</v>
      </c>
      <c r="Y21">
        <v>23</v>
      </c>
    </row>
    <row r="22" spans="2:25" ht="15.75" thickBot="1" x14ac:dyDescent="0.3">
      <c r="Y22">
        <v>24</v>
      </c>
    </row>
    <row r="23" spans="2:25" ht="17.25" x14ac:dyDescent="0.25">
      <c r="B23" s="414" t="s">
        <v>398</v>
      </c>
      <c r="C23" s="415"/>
      <c r="F23" s="418" t="s">
        <v>398</v>
      </c>
      <c r="G23" s="419"/>
      <c r="Y23">
        <v>25</v>
      </c>
    </row>
    <row r="24" spans="2:25" x14ac:dyDescent="0.25">
      <c r="B24" s="416" t="s">
        <v>399</v>
      </c>
      <c r="C24" s="134"/>
      <c r="F24" s="420" t="s">
        <v>399</v>
      </c>
      <c r="G24" s="141"/>
      <c r="L24" s="31"/>
    </row>
    <row r="25" spans="2:25" x14ac:dyDescent="0.25">
      <c r="B25" s="417"/>
      <c r="C25" s="135"/>
      <c r="F25" s="421"/>
      <c r="G25" s="142"/>
    </row>
    <row r="26" spans="2:25" x14ac:dyDescent="0.25">
      <c r="B26" s="136" t="s">
        <v>400</v>
      </c>
      <c r="C26" s="137">
        <v>4</v>
      </c>
      <c r="F26" s="143" t="s">
        <v>400</v>
      </c>
      <c r="G26" s="144">
        <v>4</v>
      </c>
    </row>
    <row r="27" spans="2:25" x14ac:dyDescent="0.25">
      <c r="B27" s="136" t="s">
        <v>401</v>
      </c>
      <c r="C27" s="137">
        <v>50</v>
      </c>
      <c r="F27" s="143" t="s">
        <v>401</v>
      </c>
      <c r="G27" s="144">
        <v>50</v>
      </c>
    </row>
    <row r="28" spans="2:25" x14ac:dyDescent="0.25">
      <c r="B28" s="136" t="s">
        <v>402</v>
      </c>
      <c r="C28" s="138" t="e">
        <f>(C27*C26/AVERAGE(C24:C25))</f>
        <v>#DIV/0!</v>
      </c>
      <c r="F28" s="143" t="s">
        <v>402</v>
      </c>
      <c r="G28" s="145" t="e">
        <f>(G27*G26/AVERAGE(G24:G25))</f>
        <v>#DIV/0!</v>
      </c>
    </row>
    <row r="29" spans="2:25" ht="15.75" thickBot="1" x14ac:dyDescent="0.3">
      <c r="B29" s="139" t="s">
        <v>403</v>
      </c>
      <c r="C29" s="140" t="e">
        <f>($C$27-$C$28)</f>
        <v>#DIV/0!</v>
      </c>
      <c r="F29" s="146" t="s">
        <v>403</v>
      </c>
      <c r="G29" s="147" t="e">
        <f>($G$27-$G$28)</f>
        <v>#DIV/0!</v>
      </c>
    </row>
    <row r="31" spans="2:25" x14ac:dyDescent="0.25">
      <c r="B31" s="80" t="s">
        <v>410</v>
      </c>
      <c r="F31" s="80" t="s">
        <v>411</v>
      </c>
    </row>
    <row r="32" spans="2:25" ht="15.75" thickBot="1" x14ac:dyDescent="0.3"/>
    <row r="33" spans="2:7" ht="17.25" x14ac:dyDescent="0.25">
      <c r="B33" s="148" t="s">
        <v>404</v>
      </c>
      <c r="C33" s="149"/>
      <c r="D33" s="113"/>
      <c r="E33" s="114"/>
      <c r="F33" s="155" t="s">
        <v>404</v>
      </c>
      <c r="G33" s="156"/>
    </row>
    <row r="34" spans="2:7" x14ac:dyDescent="0.25">
      <c r="B34" s="150" t="s">
        <v>405</v>
      </c>
      <c r="C34" s="151"/>
      <c r="D34" s="115" t="str">
        <f>IF(AJ12="No","Re-tapestation diluted pool","")</f>
        <v/>
      </c>
      <c r="E34" s="114"/>
      <c r="F34" s="157" t="s">
        <v>405</v>
      </c>
      <c r="G34" s="158"/>
    </row>
    <row r="35" spans="2:7" x14ac:dyDescent="0.25">
      <c r="B35" s="150"/>
      <c r="C35" s="151"/>
      <c r="D35" s="115"/>
      <c r="E35" s="114"/>
      <c r="F35" s="157"/>
      <c r="G35" s="158"/>
    </row>
    <row r="36" spans="2:7" x14ac:dyDescent="0.25">
      <c r="B36" s="152" t="s">
        <v>406</v>
      </c>
      <c r="C36" s="153" t="e">
        <f>AVERAGE(C34:C35)</f>
        <v>#DIV/0!</v>
      </c>
      <c r="D36" s="113" t="str">
        <f>IF(AND($AN$31="Yes",$AN$33="Yes"),"Proceed to spike in samples and dilute to loading concentration",IF(AND($AN$31="Yes",$AN$33="No"),"Remake/dilute "&amp;$T$17&amp;"nM pool",""))</f>
        <v/>
      </c>
      <c r="E36" s="114"/>
      <c r="F36" s="159" t="s">
        <v>406</v>
      </c>
      <c r="G36" s="160" t="e">
        <f>AVERAGE(G34:G35)</f>
        <v>#DIV/0!</v>
      </c>
    </row>
    <row r="37" spans="2:7" ht="15.75" thickBot="1" x14ac:dyDescent="0.3">
      <c r="B37" s="139" t="s">
        <v>407</v>
      </c>
      <c r="C37" s="154" t="e">
        <f>((C36*C27)/C26)-$M$6</f>
        <v>#DIV/0!</v>
      </c>
      <c r="D37" s="113"/>
      <c r="E37" s="113"/>
      <c r="F37" s="146" t="s">
        <v>407</v>
      </c>
      <c r="G37" s="161" t="e">
        <f>((G36*G27)/G26)-$M$6</f>
        <v>#DIV/0!</v>
      </c>
    </row>
    <row r="41" spans="2:7" x14ac:dyDescent="0.25">
      <c r="B41" s="80"/>
    </row>
    <row r="42" spans="2:7" x14ac:dyDescent="0.25">
      <c r="G42" t="s">
        <v>416</v>
      </c>
    </row>
    <row r="43" spans="2:7" x14ac:dyDescent="0.25">
      <c r="G43">
        <v>269</v>
      </c>
    </row>
    <row r="44" spans="2:7" x14ac:dyDescent="0.25">
      <c r="G44">
        <v>261</v>
      </c>
    </row>
    <row r="45" spans="2:7" x14ac:dyDescent="0.25">
      <c r="G45">
        <v>270</v>
      </c>
    </row>
    <row r="46" spans="2:7" x14ac:dyDescent="0.25">
      <c r="G46">
        <v>266</v>
      </c>
    </row>
    <row r="47" spans="2:7" x14ac:dyDescent="0.25">
      <c r="G47">
        <v>264</v>
      </c>
    </row>
    <row r="48" spans="2:7" x14ac:dyDescent="0.25">
      <c r="G48">
        <v>253</v>
      </c>
    </row>
    <row r="49" spans="6:7" x14ac:dyDescent="0.25">
      <c r="G49">
        <v>293</v>
      </c>
    </row>
    <row r="50" spans="6:7" x14ac:dyDescent="0.25">
      <c r="G50">
        <v>309</v>
      </c>
    </row>
    <row r="51" spans="6:7" x14ac:dyDescent="0.25">
      <c r="G51">
        <v>293</v>
      </c>
    </row>
    <row r="52" spans="6:7" x14ac:dyDescent="0.25">
      <c r="G52">
        <v>295</v>
      </c>
    </row>
    <row r="53" spans="6:7" x14ac:dyDescent="0.25">
      <c r="G53">
        <v>304</v>
      </c>
    </row>
    <row r="54" spans="6:7" x14ac:dyDescent="0.25">
      <c r="G54">
        <v>295</v>
      </c>
    </row>
    <row r="55" spans="6:7" x14ac:dyDescent="0.25">
      <c r="G55">
        <v>253</v>
      </c>
    </row>
    <row r="56" spans="6:7" x14ac:dyDescent="0.25">
      <c r="G56">
        <v>310</v>
      </c>
    </row>
    <row r="58" spans="6:7" x14ac:dyDescent="0.25">
      <c r="F58" t="s">
        <v>417</v>
      </c>
      <c r="G58" s="162">
        <f>AVERAGE(G43:G56)</f>
        <v>281.07142857142856</v>
      </c>
    </row>
    <row r="59" spans="6:7" x14ac:dyDescent="0.25">
      <c r="F59" t="s">
        <v>418</v>
      </c>
      <c r="G59" s="162">
        <f>STDEV(G43:G56)</f>
        <v>20.719609016634408</v>
      </c>
    </row>
  </sheetData>
  <mergeCells count="6">
    <mergeCell ref="Q3:Q10"/>
    <mergeCell ref="Q11:Q18"/>
    <mergeCell ref="B23:C23"/>
    <mergeCell ref="B24:B25"/>
    <mergeCell ref="F23:G23"/>
    <mergeCell ref="F24:F25"/>
  </mergeCells>
  <conditionalFormatting sqref="G3:G10">
    <cfRule type="cellIs" dxfId="9" priority="13" operator="between">
      <formula>-100</formula>
      <formula>100</formula>
    </cfRule>
  </conditionalFormatting>
  <conditionalFormatting sqref="G11:G18">
    <cfRule type="cellIs" dxfId="8" priority="12" operator="between">
      <formula>-100</formula>
      <formula>100</formula>
    </cfRule>
  </conditionalFormatting>
  <conditionalFormatting sqref="C35">
    <cfRule type="expression" dxfId="7" priority="6">
      <formula>$AN$31="No"</formula>
    </cfRule>
  </conditionalFormatting>
  <conditionalFormatting sqref="C36">
    <cfRule type="expression" dxfId="6" priority="7">
      <formula>$AN$34="No"</formula>
    </cfRule>
    <cfRule type="expression" dxfId="5" priority="8">
      <formula>$AN$34="Yes"</formula>
    </cfRule>
  </conditionalFormatting>
  <conditionalFormatting sqref="G35">
    <cfRule type="expression" dxfId="4" priority="3">
      <formula>$AN$31="No"</formula>
    </cfRule>
  </conditionalFormatting>
  <conditionalFormatting sqref="G36">
    <cfRule type="expression" dxfId="3" priority="4">
      <formula>$AN$34="No"</formula>
    </cfRule>
    <cfRule type="expression" dxfId="2" priority="5">
      <formula>$AN$34="Yes"</formula>
    </cfRule>
  </conditionalFormatting>
  <conditionalFormatting sqref="F3:F18">
    <cfRule type="cellIs" dxfId="1" priority="2" operator="between">
      <formula>-1</formula>
      <formula>13</formula>
    </cfRule>
  </conditionalFormatting>
  <conditionalFormatting sqref="I3:I18">
    <cfRule type="containsText" dxfId="0" priority="1" operator="containsText" text="Yes">
      <formula>NOT(ISERROR(SEARCH("Yes",I3)))</formula>
    </cfRule>
  </conditionalFormatting>
  <dataValidations disablePrompts="1" count="1">
    <dataValidation type="list" allowBlank="1" showInputMessage="1" showErrorMessage="1" sqref="M5 M14" xr:uid="{00000000-0002-0000-0F00-000000000000}">
      <formula1>$Y$4:$Y$23</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22</vt:i4>
      </vt:variant>
    </vt:vector>
  </HeadingPairs>
  <TitlesOfParts>
    <vt:vector size="38" baseType="lpstr">
      <vt:lpstr>TSO500 Booking</vt:lpstr>
      <vt:lpstr>TSO500 Automated worksheet </vt:lpstr>
      <vt:lpstr>TSO500 worksheet</vt:lpstr>
      <vt:lpstr>Samples Dilution + Norm</vt:lpstr>
      <vt:lpstr>Plate map</vt:lpstr>
      <vt:lpstr>TSO500 Script</vt:lpstr>
      <vt:lpstr>Index script</vt:lpstr>
      <vt:lpstr>TSO500 DNA Loading</vt:lpstr>
      <vt:lpstr>TSO500 RNA  Loading</vt:lpstr>
      <vt:lpstr>Indicies</vt:lpstr>
      <vt:lpstr>TSO500 Combined Loading</vt:lpstr>
      <vt:lpstr>Loading QM</vt:lpstr>
      <vt:lpstr>TSO500 QM</vt:lpstr>
      <vt:lpstr>TSO500 QM Auto</vt:lpstr>
      <vt:lpstr>Change log</vt:lpstr>
      <vt:lpstr>Manual Pooling</vt:lpstr>
      <vt:lpstr>Combined_Plate</vt:lpstr>
      <vt:lpstr>DNA_Analyte</vt:lpstr>
      <vt:lpstr>DNA_dilution</vt:lpstr>
      <vt:lpstr>DNA_dilutionfactor</vt:lpstr>
      <vt:lpstr>DNA_Plate</vt:lpstr>
      <vt:lpstr>DNAC2</vt:lpstr>
      <vt:lpstr>DNAV2</vt:lpstr>
      <vt:lpstr>Index_ID</vt:lpstr>
      <vt:lpstr>NextSeq_kits</vt:lpstr>
      <vt:lpstr>NGS_instrument</vt:lpstr>
      <vt:lpstr>NovaSeq_kits</vt:lpstr>
      <vt:lpstr>'Index script'!Print_Area</vt:lpstr>
      <vt:lpstr>'Samples Dilution + Norm'!Print_Area</vt:lpstr>
      <vt:lpstr>'TSO500 Automated worksheet '!Print_Area</vt:lpstr>
      <vt:lpstr>'TSO500 Booking'!Print_Area</vt:lpstr>
      <vt:lpstr>'TSO500 worksheet'!Print_Area</vt:lpstr>
      <vt:lpstr>RNA_Analyte</vt:lpstr>
      <vt:lpstr>RNA_dilution</vt:lpstr>
      <vt:lpstr>RNA_Plate</vt:lpstr>
      <vt:lpstr>RNAC2</vt:lpstr>
      <vt:lpstr>RNAV2</vt:lpstr>
      <vt:lpstr>Thermal_cycler</vt:lpstr>
    </vt:vector>
  </TitlesOfParts>
  <Company>NBT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Amber Gilmour</cp:lastModifiedBy>
  <cp:lastPrinted>2023-02-17T14:41:53Z</cp:lastPrinted>
  <dcterms:created xsi:type="dcterms:W3CDTF">2019-11-25T10:46:35Z</dcterms:created>
  <dcterms:modified xsi:type="dcterms:W3CDTF">2023-02-23T13:54:51Z</dcterms:modified>
</cp:coreProperties>
</file>