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omments3.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updateLinks="never" defaultThemeVersion="124226"/>
  <mc:AlternateContent xmlns:mc="http://schemas.openxmlformats.org/markup-compatibility/2006">
    <mc:Choice Requires="x15">
      <x15ac:absPath xmlns:x15ac="http://schemas.microsoft.com/office/spreadsheetml/2010/11/ac" url="K:\01 NGS\Roche KAPA workflows\DNA Solid Tumour Prep\DNA Solid Tumour @ Bristol Archive\2023\03 March\2303550\"/>
    </mc:Choice>
  </mc:AlternateContent>
  <xr:revisionPtr revIDLastSave="0" documentId="13_ncr:1_{856801F1-33F2-466F-8937-4FF62A733485}" xr6:coauthVersionLast="47" xr6:coauthVersionMax="47" xr10:uidLastSave="{00000000-0000-0000-0000-000000000000}"/>
  <bookViews>
    <workbookView xWindow="-120" yWindow="-120" windowWidth="29040" windowHeight="15840" tabRatio="838" activeTab="6" xr2:uid="{00000000-000D-0000-FFFF-FFFF00000000}"/>
  </bookViews>
  <sheets>
    <sheet name="HCAP Booking" sheetId="1" r:id="rId1"/>
    <sheet name="HCAP Worksheet" sheetId="16" r:id="rId2"/>
    <sheet name="DNA Sample Normalization" sheetId="17" r:id="rId3"/>
    <sheet name="Tube Layout" sheetId="9" r:id="rId4"/>
    <sheet name="HCAP Robot Script" sheetId="3" r:id="rId5"/>
    <sheet name="Manual Pooling" sheetId="15" state="hidden" r:id="rId6"/>
    <sheet name="Auto Pooling Robot Script" sheetId="5" r:id="rId7"/>
    <sheet name="HCAP QM" sheetId="6" r:id="rId8"/>
    <sheet name="NGS loading QM" sheetId="12" r:id="rId9"/>
    <sheet name="Index" sheetId="8" state="hidden" r:id="rId10"/>
    <sheet name="DNA Sample sheet" sheetId="18" r:id="rId11"/>
    <sheet name="RNA Sample sheet" sheetId="19" r:id="rId12"/>
    <sheet name="Combined Sample sheet" sheetId="13" r:id="rId13"/>
    <sheet name="MiSeq sample sheet" sheetId="14" state="hidden" r:id="rId14"/>
    <sheet name="Change log" sheetId="10" r:id="rId15"/>
  </sheets>
  <externalReferences>
    <externalReference r:id="rId16"/>
  </externalReferences>
  <definedNames>
    <definedName name="_xlnm._FilterDatabase" localSheetId="0" hidden="1">'HCAP Booking'!$A$9:$H$104</definedName>
    <definedName name="_xlnm._FilterDatabase" localSheetId="7" hidden="1">'HCAP QM'!$A$2:$CM$2</definedName>
    <definedName name="_xlnm._FilterDatabase" localSheetId="4" hidden="1">'HCAP Robot Script'!$R$1:$W$97</definedName>
    <definedName name="Dilution_Factor">'HCAP Robot Script'!$AW$2:$AW$97</definedName>
    <definedName name="DilutionFactor_Vol">'HCAP Robot Script'!$AZ$2:$AZ$97</definedName>
    <definedName name="DNAC2">'DNA Sample Normalization'!$H$3</definedName>
    <definedName name="DNAV2">'DNA Sample Normalization'!$I$3</definedName>
    <definedName name="Index_ID">'HCAP Robot Script'!$V$2:$V$97</definedName>
    <definedName name="MiSeq_Kit">'HCAP Booking'!$W$9:$W$10</definedName>
    <definedName name="NextSeq_Kit">'HCAP Booking'!$X$9:$X$12</definedName>
    <definedName name="NGS_Instrument">'HCAP Booking'!$V$9:$V$14</definedName>
    <definedName name="NovaSeq_Kit">'HCAP Booking'!$Y$9:$Y$20</definedName>
    <definedName name="Panel_Name">'HCAP Robot Script'!$W$2:$W$97</definedName>
    <definedName name="Panel_PoolNo">'HCAP Robot Script'!$AG$2:$AG$97</definedName>
    <definedName name="PCRPlate_Well">'HCAP Robot Script'!$G$2:$G$97</definedName>
    <definedName name="PlateMap_Info">'HCAP Robot Script'!$AU$2:$AU$97</definedName>
    <definedName name="Pooling_requirements">'HCAP Booking'!$AH$9:$AH$11</definedName>
    <definedName name="_xlnm.Print_Area" localSheetId="6">'Auto Pooling Robot Script'!$H$1:$M$107</definedName>
    <definedName name="_xlnm.Print_Area" localSheetId="0">'HCAP Booking'!$A$1:$J$104</definedName>
    <definedName name="_xlnm.Print_Area" localSheetId="4">'HCAP Robot Script'!$A$1:$CK$112</definedName>
    <definedName name="_xlnm.Print_Area" localSheetId="1">'HCAP Worksheet'!$A$1:$J$159</definedName>
    <definedName name="_xlnm.Print_Area" localSheetId="3">'Tube Layout'!$A$1:$Q$106</definedName>
    <definedName name="Thermal_Cyclers">'HCAP Booking'!$U$9:$U$34</definedName>
    <definedName name="Tube_ID">'HCAP Robot Script'!$C$2:$C$97</definedName>
    <definedName name="UDI_Index">Index!$D$2:$H$386</definedName>
    <definedName name="Workflow_type">'HCAP Booking'!$AG$9:$AG$11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6" i="9" l="1"/>
  <c r="G56" i="9"/>
  <c r="F56" i="9"/>
  <c r="E56" i="9"/>
  <c r="D56" i="9"/>
  <c r="C56" i="9"/>
  <c r="H55" i="9"/>
  <c r="G55" i="9"/>
  <c r="F55" i="9"/>
  <c r="E55" i="9"/>
  <c r="D55" i="9"/>
  <c r="C55" i="9"/>
  <c r="H54" i="9"/>
  <c r="G54" i="9"/>
  <c r="F54" i="9"/>
  <c r="E54" i="9"/>
  <c r="D54" i="9"/>
  <c r="C54" i="9"/>
  <c r="H53" i="9"/>
  <c r="G53" i="9"/>
  <c r="F53" i="9"/>
  <c r="E53" i="9"/>
  <c r="D53" i="9"/>
  <c r="C53" i="9"/>
  <c r="H52" i="9"/>
  <c r="G52" i="9"/>
  <c r="F52" i="9"/>
  <c r="E52" i="9"/>
  <c r="D52" i="9"/>
  <c r="C52" i="9"/>
  <c r="H51" i="9"/>
  <c r="G51" i="9"/>
  <c r="F51" i="9"/>
  <c r="E51" i="9"/>
  <c r="D51" i="9"/>
  <c r="C51" i="9"/>
  <c r="H50" i="9"/>
  <c r="G50" i="9"/>
  <c r="F50" i="9"/>
  <c r="E50" i="9"/>
  <c r="D50" i="9"/>
  <c r="C50" i="9"/>
  <c r="H49" i="9"/>
  <c r="G49" i="9"/>
  <c r="F49" i="9"/>
  <c r="E49" i="9"/>
  <c r="D49" i="9"/>
  <c r="C49" i="9"/>
  <c r="B6" i="19" l="1"/>
  <c r="B3" i="19"/>
  <c r="AU98" i="3"/>
  <c r="B6" i="18"/>
  <c r="B3" i="18"/>
  <c r="I14" i="17" l="1"/>
  <c r="I15" i="17"/>
  <c r="I16" i="17"/>
  <c r="I18" i="17"/>
  <c r="I19" i="17"/>
  <c r="I20" i="17"/>
  <c r="I22" i="17"/>
  <c r="I23" i="17"/>
  <c r="I24" i="17"/>
  <c r="I25" i="17"/>
  <c r="I26" i="17"/>
  <c r="I27" i="17"/>
  <c r="I28" i="17"/>
  <c r="I29" i="17"/>
  <c r="I30" i="17"/>
  <c r="I31" i="17"/>
  <c r="I32" i="17"/>
  <c r="I33" i="17"/>
  <c r="I34" i="17"/>
  <c r="I35" i="17"/>
  <c r="I36" i="17"/>
  <c r="I37" i="17"/>
  <c r="I38" i="17"/>
  <c r="I40" i="17"/>
  <c r="I44" i="17"/>
  <c r="I46" i="17"/>
  <c r="I47" i="17"/>
  <c r="I48" i="17"/>
  <c r="I49" i="17"/>
  <c r="I50" i="17"/>
  <c r="I51" i="17"/>
  <c r="I52" i="17"/>
  <c r="I53" i="17"/>
  <c r="I54" i="17"/>
  <c r="I55" i="17"/>
  <c r="I59"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3" i="17"/>
  <c r="B8" i="12"/>
  <c r="B3" i="12"/>
  <c r="E8" i="12"/>
  <c r="E3" i="12"/>
  <c r="N60" i="5"/>
  <c r="N70" i="5"/>
  <c r="W3" i="12" l="1"/>
  <c r="V3" i="12"/>
  <c r="U3" i="12"/>
  <c r="H13" i="17"/>
  <c r="AM8" i="12"/>
  <c r="AL8" i="12"/>
  <c r="AK8" i="12"/>
  <c r="AJ8" i="12"/>
  <c r="AI8" i="12"/>
  <c r="AH8" i="12"/>
  <c r="AG8" i="12"/>
  <c r="AF8" i="12"/>
  <c r="AE8" i="12"/>
  <c r="AD8" i="12"/>
  <c r="AC8" i="12"/>
  <c r="AB8" i="12"/>
  <c r="AA8" i="12"/>
  <c r="Z8" i="12"/>
  <c r="Y8" i="12"/>
  <c r="X8" i="12"/>
  <c r="W8" i="12"/>
  <c r="V8" i="12"/>
  <c r="N8" i="12"/>
  <c r="U8" i="12"/>
  <c r="T8" i="12"/>
  <c r="S8" i="12"/>
  <c r="R8" i="12"/>
  <c r="AQ3" i="12"/>
  <c r="AP3" i="12"/>
  <c r="AO3" i="12"/>
  <c r="AI3" i="12"/>
  <c r="AH3" i="12"/>
  <c r="AG3" i="12"/>
  <c r="AF3" i="12"/>
  <c r="AE3" i="12"/>
  <c r="AD3" i="12"/>
  <c r="AC3" i="12"/>
  <c r="AB3" i="12"/>
  <c r="Q8" i="12"/>
  <c r="P8" i="12"/>
  <c r="O8" i="12"/>
  <c r="I8" i="12"/>
  <c r="I3" i="12"/>
  <c r="H86" i="5"/>
  <c r="C4" i="1" l="1"/>
  <c r="E49" i="6"/>
  <c r="E50" i="6"/>
  <c r="B5" i="19" l="1"/>
  <c r="B4" i="18"/>
  <c r="B4" i="19"/>
  <c r="B5" i="18"/>
  <c r="EQ50" i="6"/>
  <c r="AT50" i="6"/>
  <c r="EQ49" i="6"/>
  <c r="AT49" i="6"/>
  <c r="EE50" i="6"/>
  <c r="ED50" i="6"/>
  <c r="EE49" i="6"/>
  <c r="ED49" i="6"/>
  <c r="EJ49" i="6"/>
  <c r="EI49" i="6"/>
  <c r="EJ50" i="6"/>
  <c r="EI50" i="6"/>
  <c r="N1" i="17"/>
  <c r="A3" i="12"/>
  <c r="ER49" i="6"/>
  <c r="ET49" i="6"/>
  <c r="EP49" i="6"/>
  <c r="ES49" i="6"/>
  <c r="EK49" i="6"/>
  <c r="EH49" i="6"/>
  <c r="EF49" i="6"/>
  <c r="EB49" i="6"/>
  <c r="EG49" i="6"/>
  <c r="EO49" i="6"/>
  <c r="EN49" i="6"/>
  <c r="EL49" i="6"/>
  <c r="ES50" i="6"/>
  <c r="ER50" i="6"/>
  <c r="EP50" i="6"/>
  <c r="EO50" i="6"/>
  <c r="EN50" i="6"/>
  <c r="EL50" i="6"/>
  <c r="ET50" i="6"/>
  <c r="EK50" i="6"/>
  <c r="EH50" i="6"/>
  <c r="EF50" i="6"/>
  <c r="EG50" i="6"/>
  <c r="EB50" i="6"/>
  <c r="BB50" i="6"/>
  <c r="EA50" i="6"/>
  <c r="E64" i="9"/>
  <c r="E44" i="9"/>
  <c r="BR49" i="6"/>
  <c r="EA49" i="6"/>
  <c r="E1" i="9"/>
  <c r="G78" i="9"/>
  <c r="U49" i="6"/>
  <c r="AW50" i="6"/>
  <c r="BD50" i="6"/>
  <c r="AO50" i="6"/>
  <c r="AG50" i="6"/>
  <c r="Y50" i="6"/>
  <c r="M50" i="6"/>
  <c r="AK49" i="6"/>
  <c r="AN50" i="6"/>
  <c r="AF50" i="6"/>
  <c r="X50" i="6"/>
  <c r="I50" i="6"/>
  <c r="AC49" i="6"/>
  <c r="AV50" i="6"/>
  <c r="BC50" i="6"/>
  <c r="AS50" i="6"/>
  <c r="AK50" i="6"/>
  <c r="AC50" i="6"/>
  <c r="U50" i="6"/>
  <c r="AR50" i="6"/>
  <c r="AJ50" i="6"/>
  <c r="AB50" i="6"/>
  <c r="Q50" i="6"/>
  <c r="AS49" i="6"/>
  <c r="M49" i="6"/>
  <c r="AX50" i="6"/>
  <c r="A50" i="6"/>
  <c r="DX50" i="6"/>
  <c r="DY50" i="6"/>
  <c r="DZ50" i="6"/>
  <c r="DV50" i="6"/>
  <c r="DW50" i="6"/>
  <c r="DQ50" i="6"/>
  <c r="DN50" i="6"/>
  <c r="DJ50" i="6"/>
  <c r="DU50" i="6"/>
  <c r="DP50" i="6"/>
  <c r="DT50" i="6"/>
  <c r="DR50" i="6"/>
  <c r="DO50" i="6"/>
  <c r="DL50" i="6"/>
  <c r="DH50" i="6"/>
  <c r="DC50" i="6"/>
  <c r="DS50" i="6"/>
  <c r="DM50" i="6"/>
  <c r="DG50" i="6"/>
  <c r="DF50" i="6"/>
  <c r="CY50" i="6"/>
  <c r="DK50" i="6"/>
  <c r="DI50" i="6"/>
  <c r="DE50" i="6"/>
  <c r="DB50" i="6"/>
  <c r="DD50" i="6"/>
  <c r="DA50" i="6"/>
  <c r="CV50" i="6"/>
  <c r="CX50" i="6"/>
  <c r="CN50" i="6"/>
  <c r="CK50" i="6"/>
  <c r="CZ50" i="6"/>
  <c r="CL50" i="6"/>
  <c r="CU50" i="6"/>
  <c r="CM50" i="6"/>
  <c r="CW50" i="6"/>
  <c r="CT50" i="6"/>
  <c r="CJ50" i="6"/>
  <c r="CF50" i="6"/>
  <c r="CE50" i="6"/>
  <c r="CD50" i="6"/>
  <c r="CC50" i="6"/>
  <c r="CB50" i="6"/>
  <c r="CA50" i="6"/>
  <c r="BZ50" i="6"/>
  <c r="BY50" i="6"/>
  <c r="BX50" i="6"/>
  <c r="CG50" i="6"/>
  <c r="CH50" i="6"/>
  <c r="CI50" i="6"/>
  <c r="BW50" i="6"/>
  <c r="BV50" i="6"/>
  <c r="BU50" i="6"/>
  <c r="BT50" i="6"/>
  <c r="BS50" i="6"/>
  <c r="BR50" i="6"/>
  <c r="BQ50" i="6"/>
  <c r="BP50" i="6"/>
  <c r="BO50" i="6"/>
  <c r="BN50" i="6"/>
  <c r="BM50" i="6"/>
  <c r="BL50" i="6"/>
  <c r="BK50" i="6"/>
  <c r="BI50" i="6"/>
  <c r="BH50" i="6"/>
  <c r="BF50" i="6"/>
  <c r="BE50" i="6"/>
  <c r="AN49" i="6"/>
  <c r="AF49" i="6"/>
  <c r="X49" i="6"/>
  <c r="P49" i="6"/>
  <c r="H49" i="6"/>
  <c r="AV49" i="6"/>
  <c r="AX49" i="6"/>
  <c r="BJ50" i="6"/>
  <c r="A49" i="6"/>
  <c r="DY49" i="6"/>
  <c r="DZ49" i="6"/>
  <c r="DW49" i="6"/>
  <c r="DX49" i="6"/>
  <c r="DR49" i="6"/>
  <c r="DO49" i="6"/>
  <c r="DK49" i="6"/>
  <c r="DV49" i="6"/>
  <c r="DT49" i="6"/>
  <c r="DQ49" i="6"/>
  <c r="DS49" i="6"/>
  <c r="DM49" i="6"/>
  <c r="DI49" i="6"/>
  <c r="DD49" i="6"/>
  <c r="DP49" i="6"/>
  <c r="DU49" i="6"/>
  <c r="DJ49" i="6"/>
  <c r="CZ49" i="6"/>
  <c r="DL49" i="6"/>
  <c r="DC49" i="6"/>
  <c r="DF49" i="6"/>
  <c r="DG49" i="6"/>
  <c r="DN49" i="6"/>
  <c r="DH49" i="6"/>
  <c r="DE49" i="6"/>
  <c r="DB49" i="6"/>
  <c r="CX49" i="6"/>
  <c r="CW49" i="6"/>
  <c r="CL49" i="6"/>
  <c r="CH49" i="6"/>
  <c r="CU49" i="6"/>
  <c r="CM49" i="6"/>
  <c r="CV49" i="6"/>
  <c r="CT49" i="6"/>
  <c r="DA49" i="6"/>
  <c r="CY49" i="6"/>
  <c r="CN49" i="6"/>
  <c r="CK49" i="6"/>
  <c r="CG49" i="6"/>
  <c r="CJ49" i="6"/>
  <c r="CI49" i="6"/>
  <c r="CF49" i="6"/>
  <c r="CE49" i="6"/>
  <c r="CD49" i="6"/>
  <c r="CC49" i="6"/>
  <c r="CB49" i="6"/>
  <c r="CA49" i="6"/>
  <c r="BZ49" i="6"/>
  <c r="BY49" i="6"/>
  <c r="BX49" i="6"/>
  <c r="BW49" i="6"/>
  <c r="BV49" i="6"/>
  <c r="BU49" i="6"/>
  <c r="BT49" i="6"/>
  <c r="BS49" i="6"/>
  <c r="BJ49" i="6"/>
  <c r="BG49" i="6"/>
  <c r="BE49" i="6"/>
  <c r="BF49" i="6"/>
  <c r="BH49" i="6"/>
  <c r="BI49" i="6"/>
  <c r="BK49" i="6"/>
  <c r="BL49" i="6"/>
  <c r="BM49" i="6"/>
  <c r="BN49" i="6"/>
  <c r="BO49" i="6"/>
  <c r="BP49" i="6"/>
  <c r="BQ49" i="6"/>
  <c r="AR49" i="6"/>
  <c r="AJ49" i="6"/>
  <c r="AB49" i="6"/>
  <c r="T49" i="6"/>
  <c r="L49" i="6"/>
  <c r="D49" i="6"/>
  <c r="AW49" i="6"/>
  <c r="AO49" i="6"/>
  <c r="AG49" i="6"/>
  <c r="Y49" i="6"/>
  <c r="Q49" i="6"/>
  <c r="I49" i="6"/>
  <c r="BB49" i="6"/>
  <c r="BC49" i="6"/>
  <c r="BD49" i="6"/>
  <c r="BG50" i="6"/>
  <c r="AU50" i="6"/>
  <c r="AQ50" i="6"/>
  <c r="AM50" i="6"/>
  <c r="AI50" i="6"/>
  <c r="AE50" i="6"/>
  <c r="AA50" i="6"/>
  <c r="W50" i="6"/>
  <c r="S50" i="6"/>
  <c r="O50" i="6"/>
  <c r="K50" i="6"/>
  <c r="G50" i="6"/>
  <c r="C50" i="6"/>
  <c r="AU49" i="6"/>
  <c r="AQ49" i="6"/>
  <c r="AM49" i="6"/>
  <c r="AI49" i="6"/>
  <c r="AE49" i="6"/>
  <c r="AA49" i="6"/>
  <c r="W49" i="6"/>
  <c r="S49" i="6"/>
  <c r="O49" i="6"/>
  <c r="K49" i="6"/>
  <c r="G49" i="6"/>
  <c r="C49" i="6"/>
  <c r="T50" i="6"/>
  <c r="P50" i="6"/>
  <c r="L50" i="6"/>
  <c r="H50" i="6"/>
  <c r="D50" i="6"/>
  <c r="AP50" i="6"/>
  <c r="AL50" i="6"/>
  <c r="AH50" i="6"/>
  <c r="AD50" i="6"/>
  <c r="Z50" i="6"/>
  <c r="V50" i="6"/>
  <c r="R50" i="6"/>
  <c r="N50" i="6"/>
  <c r="J50" i="6"/>
  <c r="F50" i="6"/>
  <c r="B50" i="6"/>
  <c r="AP49" i="6"/>
  <c r="AL49" i="6"/>
  <c r="AH49" i="6"/>
  <c r="AD49" i="6"/>
  <c r="Z49" i="6"/>
  <c r="V49" i="6"/>
  <c r="R49" i="6"/>
  <c r="N49" i="6"/>
  <c r="J49" i="6"/>
  <c r="F49" i="6"/>
  <c r="B49"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Q47" i="6" l="1"/>
  <c r="AT47" i="6"/>
  <c r="EQ35" i="6"/>
  <c r="AT35" i="6"/>
  <c r="EQ27" i="6"/>
  <c r="AT27" i="6"/>
  <c r="EQ15" i="6"/>
  <c r="AT15" i="6"/>
  <c r="EQ46" i="6"/>
  <c r="AT46" i="6"/>
  <c r="EQ42" i="6"/>
  <c r="AT42" i="6"/>
  <c r="EQ38" i="6"/>
  <c r="AT38" i="6"/>
  <c r="EQ34" i="6"/>
  <c r="AT34" i="6"/>
  <c r="EQ30" i="6"/>
  <c r="AT30" i="6"/>
  <c r="EQ26" i="6"/>
  <c r="AT26" i="6"/>
  <c r="EQ22" i="6"/>
  <c r="AT22" i="6"/>
  <c r="EQ18" i="6"/>
  <c r="AT18" i="6"/>
  <c r="EQ14" i="6"/>
  <c r="AT14" i="6"/>
  <c r="EQ10" i="6"/>
  <c r="AT10" i="6"/>
  <c r="EQ6" i="6"/>
  <c r="AT6" i="6"/>
  <c r="EQ43" i="6"/>
  <c r="AT43" i="6"/>
  <c r="EQ31" i="6"/>
  <c r="AT31" i="6"/>
  <c r="EQ19" i="6"/>
  <c r="AT19" i="6"/>
  <c r="EQ7" i="6"/>
  <c r="AT7" i="6"/>
  <c r="EQ45" i="6"/>
  <c r="AT45" i="6"/>
  <c r="EQ41" i="6"/>
  <c r="AT41" i="6"/>
  <c r="EQ37" i="6"/>
  <c r="AT37" i="6"/>
  <c r="EQ33" i="6"/>
  <c r="AT33" i="6"/>
  <c r="EQ29" i="6"/>
  <c r="AT29" i="6"/>
  <c r="EQ25" i="6"/>
  <c r="AT25" i="6"/>
  <c r="EQ21" i="6"/>
  <c r="AT21" i="6"/>
  <c r="EQ17" i="6"/>
  <c r="AT17" i="6"/>
  <c r="EQ13" i="6"/>
  <c r="AT13" i="6"/>
  <c r="EQ9" i="6"/>
  <c r="AT9" i="6"/>
  <c r="EQ5" i="6"/>
  <c r="AT5" i="6"/>
  <c r="EQ39" i="6"/>
  <c r="AT39" i="6"/>
  <c r="EQ23" i="6"/>
  <c r="AT23" i="6"/>
  <c r="EQ11" i="6"/>
  <c r="AT11" i="6"/>
  <c r="EQ48" i="6"/>
  <c r="AT48" i="6"/>
  <c r="EQ44" i="6"/>
  <c r="AT44" i="6"/>
  <c r="EQ40" i="6"/>
  <c r="AT40" i="6"/>
  <c r="EQ36" i="6"/>
  <c r="AT36" i="6"/>
  <c r="EQ32" i="6"/>
  <c r="AT32" i="6"/>
  <c r="EQ28" i="6"/>
  <c r="AT28" i="6"/>
  <c r="EQ24" i="6"/>
  <c r="AT24" i="6"/>
  <c r="EQ20" i="6"/>
  <c r="AT20" i="6"/>
  <c r="EQ16" i="6"/>
  <c r="AT16" i="6"/>
  <c r="EQ12" i="6"/>
  <c r="AT12" i="6"/>
  <c r="EQ8" i="6"/>
  <c r="AT8" i="6"/>
  <c r="EQ4" i="6"/>
  <c r="AT4" i="6"/>
  <c r="D11" i="6"/>
  <c r="EE41" i="6"/>
  <c r="ED41" i="6"/>
  <c r="EE29" i="6"/>
  <c r="ED29" i="6"/>
  <c r="EE17" i="6"/>
  <c r="ED17" i="6"/>
  <c r="EE5" i="6"/>
  <c r="ED5" i="6"/>
  <c r="ED48" i="6"/>
  <c r="EE48" i="6"/>
  <c r="ED44" i="6"/>
  <c r="EE44" i="6"/>
  <c r="EE40" i="6"/>
  <c r="ED40" i="6"/>
  <c r="EE36" i="6"/>
  <c r="ED36" i="6"/>
  <c r="EE32" i="6"/>
  <c r="ED32" i="6"/>
  <c r="EE28" i="6"/>
  <c r="ED28" i="6"/>
  <c r="EE24" i="6"/>
  <c r="ED24" i="6"/>
  <c r="EE20" i="6"/>
  <c r="ED20" i="6"/>
  <c r="EE16" i="6"/>
  <c r="ED16" i="6"/>
  <c r="EE12" i="6"/>
  <c r="ED12" i="6"/>
  <c r="EE8" i="6"/>
  <c r="ED8" i="6"/>
  <c r="EE4" i="6"/>
  <c r="ED4" i="6"/>
  <c r="EE45" i="6"/>
  <c r="ED45" i="6"/>
  <c r="F33" i="6"/>
  <c r="EE33" i="6"/>
  <c r="ED33" i="6"/>
  <c r="EE21" i="6"/>
  <c r="ED21" i="6"/>
  <c r="EE9" i="6"/>
  <c r="ED9" i="6"/>
  <c r="EE47" i="6"/>
  <c r="ED47" i="6"/>
  <c r="ED43" i="6"/>
  <c r="EE43" i="6"/>
  <c r="EE39" i="6"/>
  <c r="ED39" i="6"/>
  <c r="ED35" i="6"/>
  <c r="EE35" i="6"/>
  <c r="EE31" i="6"/>
  <c r="ED31" i="6"/>
  <c r="ED27" i="6"/>
  <c r="EE27" i="6"/>
  <c r="EE23" i="6"/>
  <c r="ED23" i="6"/>
  <c r="ED19" i="6"/>
  <c r="EE19" i="6"/>
  <c r="EE15" i="6"/>
  <c r="ED15" i="6"/>
  <c r="ED11" i="6"/>
  <c r="EE11" i="6"/>
  <c r="EE7" i="6"/>
  <c r="ED7" i="6"/>
  <c r="EE37" i="6"/>
  <c r="ED37" i="6"/>
  <c r="EE25" i="6"/>
  <c r="ED25" i="6"/>
  <c r="EE13" i="6"/>
  <c r="ED13" i="6"/>
  <c r="EE46" i="6"/>
  <c r="ED46" i="6"/>
  <c r="EE42" i="6"/>
  <c r="ED42" i="6"/>
  <c r="EE38" i="6"/>
  <c r="ED38" i="6"/>
  <c r="EE34" i="6"/>
  <c r="ED34" i="6"/>
  <c r="EE30" i="6"/>
  <c r="ED30" i="6"/>
  <c r="EE26" i="6"/>
  <c r="ED26" i="6"/>
  <c r="EE22" i="6"/>
  <c r="ED22" i="6"/>
  <c r="EE18" i="6"/>
  <c r="ED18" i="6"/>
  <c r="EE14" i="6"/>
  <c r="ED14" i="6"/>
  <c r="EE10" i="6"/>
  <c r="ED10" i="6"/>
  <c r="EE6" i="6"/>
  <c r="ED6" i="6"/>
  <c r="EJ37" i="6"/>
  <c r="EI37" i="6"/>
  <c r="EJ25" i="6"/>
  <c r="EI25" i="6"/>
  <c r="EJ13" i="6"/>
  <c r="EI13" i="6"/>
  <c r="EJ48" i="6"/>
  <c r="EI48" i="6"/>
  <c r="EI44" i="6"/>
  <c r="EJ44" i="6"/>
  <c r="EJ40" i="6"/>
  <c r="EI40" i="6"/>
  <c r="EI36" i="6"/>
  <c r="EJ36" i="6"/>
  <c r="EJ32" i="6"/>
  <c r="EI32" i="6"/>
  <c r="EJ28" i="6"/>
  <c r="EI28" i="6"/>
  <c r="EJ24" i="6"/>
  <c r="EI24" i="6"/>
  <c r="EI20" i="6"/>
  <c r="EJ20" i="6"/>
  <c r="EJ16" i="6"/>
  <c r="EI16" i="6"/>
  <c r="EJ12" i="6"/>
  <c r="EI12" i="6"/>
  <c r="EJ8" i="6"/>
  <c r="EI8" i="6"/>
  <c r="EI4" i="6"/>
  <c r="EJ4" i="6"/>
  <c r="EJ41" i="6"/>
  <c r="EI41" i="6"/>
  <c r="EJ29" i="6"/>
  <c r="EI29" i="6"/>
  <c r="EJ17" i="6"/>
  <c r="EI17" i="6"/>
  <c r="EJ5" i="6"/>
  <c r="EI5" i="6"/>
  <c r="EJ47" i="6"/>
  <c r="EI47" i="6"/>
  <c r="EJ43" i="6"/>
  <c r="EI43" i="6"/>
  <c r="EJ39" i="6"/>
  <c r="EI39" i="6"/>
  <c r="EJ35" i="6"/>
  <c r="EI35" i="6"/>
  <c r="EJ31" i="6"/>
  <c r="EI31" i="6"/>
  <c r="EJ27" i="6"/>
  <c r="EI27" i="6"/>
  <c r="EJ23" i="6"/>
  <c r="EI23" i="6"/>
  <c r="EJ19" i="6"/>
  <c r="EI19" i="6"/>
  <c r="EJ15" i="6"/>
  <c r="EI15" i="6"/>
  <c r="EJ11" i="6"/>
  <c r="EI11" i="6"/>
  <c r="EJ7" i="6"/>
  <c r="EI7" i="6"/>
  <c r="EJ45" i="6"/>
  <c r="EI45" i="6"/>
  <c r="EJ33" i="6"/>
  <c r="EI33" i="6"/>
  <c r="EJ21" i="6"/>
  <c r="EI21" i="6"/>
  <c r="EJ9" i="6"/>
  <c r="EI9" i="6"/>
  <c r="EJ46" i="6"/>
  <c r="EI46" i="6"/>
  <c r="EJ42" i="6"/>
  <c r="EI42" i="6"/>
  <c r="EJ38" i="6"/>
  <c r="EI38" i="6"/>
  <c r="EJ34" i="6"/>
  <c r="EI34" i="6"/>
  <c r="EJ30" i="6"/>
  <c r="EI30" i="6"/>
  <c r="EJ26" i="6"/>
  <c r="EI26" i="6"/>
  <c r="EJ22" i="6"/>
  <c r="EI22" i="6"/>
  <c r="EJ18" i="6"/>
  <c r="EI18" i="6"/>
  <c r="EJ14" i="6"/>
  <c r="EI14" i="6"/>
  <c r="EJ10" i="6"/>
  <c r="EI10" i="6"/>
  <c r="EJ6" i="6"/>
  <c r="EI6" i="6"/>
  <c r="D39" i="6"/>
  <c r="F34" i="6"/>
  <c r="EA21" i="6"/>
  <c r="ER21" i="6"/>
  <c r="ET21" i="6"/>
  <c r="EP21" i="6"/>
  <c r="ES21" i="6"/>
  <c r="EK21" i="6"/>
  <c r="EH21" i="6"/>
  <c r="EF21" i="6"/>
  <c r="EB21" i="6"/>
  <c r="EO21" i="6"/>
  <c r="EN21" i="6"/>
  <c r="EL21" i="6"/>
  <c r="EG21" i="6"/>
  <c r="EA17" i="6"/>
  <c r="ER17" i="6"/>
  <c r="ET17" i="6"/>
  <c r="EP17" i="6"/>
  <c r="ES17" i="6"/>
  <c r="EK17" i="6"/>
  <c r="EH17" i="6"/>
  <c r="EF17" i="6"/>
  <c r="EB17" i="6"/>
  <c r="EG17" i="6"/>
  <c r="EO17" i="6"/>
  <c r="EN17" i="6"/>
  <c r="EL17" i="6"/>
  <c r="EA13" i="6"/>
  <c r="ER13" i="6"/>
  <c r="ET13" i="6"/>
  <c r="EP13" i="6"/>
  <c r="EK13" i="6"/>
  <c r="EH13" i="6"/>
  <c r="EF13" i="6"/>
  <c r="EB13" i="6"/>
  <c r="EO13" i="6"/>
  <c r="EN13" i="6"/>
  <c r="EL13" i="6"/>
  <c r="EG13" i="6"/>
  <c r="ES13" i="6"/>
  <c r="EA9" i="6"/>
  <c r="ER9" i="6"/>
  <c r="ET9" i="6"/>
  <c r="EP9" i="6"/>
  <c r="EK9" i="6"/>
  <c r="EH9" i="6"/>
  <c r="EF9" i="6"/>
  <c r="EB9" i="6"/>
  <c r="ES9" i="6"/>
  <c r="EG9" i="6"/>
  <c r="EO9" i="6"/>
  <c r="EL9" i="6"/>
  <c r="EN9" i="6"/>
  <c r="EA5" i="6"/>
  <c r="ER5" i="6"/>
  <c r="ET5" i="6"/>
  <c r="EP5" i="6"/>
  <c r="ES5" i="6"/>
  <c r="EH5" i="6"/>
  <c r="EF5" i="6"/>
  <c r="EB5" i="6"/>
  <c r="EO5" i="6"/>
  <c r="EN5" i="6"/>
  <c r="EL5" i="6"/>
  <c r="EK5" i="6"/>
  <c r="EG5" i="6"/>
  <c r="EA42" i="6"/>
  <c r="ES42" i="6"/>
  <c r="ER42" i="6"/>
  <c r="ET42" i="6"/>
  <c r="EP42" i="6"/>
  <c r="EO42" i="6"/>
  <c r="EN42" i="6"/>
  <c r="EL42" i="6"/>
  <c r="EK42" i="6"/>
  <c r="EH42" i="6"/>
  <c r="EF42" i="6"/>
  <c r="EB42" i="6"/>
  <c r="EG42" i="6"/>
  <c r="EA34" i="6"/>
  <c r="ES34" i="6"/>
  <c r="ER34" i="6"/>
  <c r="ET34" i="6"/>
  <c r="EP34" i="6"/>
  <c r="EO34" i="6"/>
  <c r="EN34" i="6"/>
  <c r="EL34" i="6"/>
  <c r="EK34" i="6"/>
  <c r="EH34" i="6"/>
  <c r="EF34" i="6"/>
  <c r="EB34" i="6"/>
  <c r="EG34" i="6"/>
  <c r="EA22" i="6"/>
  <c r="ES22" i="6"/>
  <c r="ER22" i="6"/>
  <c r="ET22" i="6"/>
  <c r="EP22" i="6"/>
  <c r="EO22" i="6"/>
  <c r="EN22" i="6"/>
  <c r="EL22" i="6"/>
  <c r="EK22" i="6"/>
  <c r="EH22" i="6"/>
  <c r="EF22" i="6"/>
  <c r="EG22" i="6"/>
  <c r="EB22" i="6"/>
  <c r="EA14" i="6"/>
  <c r="ES14" i="6"/>
  <c r="ER14" i="6"/>
  <c r="ET14" i="6"/>
  <c r="EP14" i="6"/>
  <c r="EO14" i="6"/>
  <c r="EN14" i="6"/>
  <c r="EL14" i="6"/>
  <c r="EK14" i="6"/>
  <c r="EH14" i="6"/>
  <c r="EF14" i="6"/>
  <c r="EG14" i="6"/>
  <c r="EB14" i="6"/>
  <c r="EA6" i="6"/>
  <c r="ES6" i="6"/>
  <c r="ER6" i="6"/>
  <c r="ET6" i="6"/>
  <c r="EP6" i="6"/>
  <c r="EO6" i="6"/>
  <c r="EN6" i="6"/>
  <c r="EL6" i="6"/>
  <c r="EK6" i="6"/>
  <c r="EH6" i="6"/>
  <c r="EF6" i="6"/>
  <c r="EG6" i="6"/>
  <c r="EB6" i="6"/>
  <c r="EA41" i="6"/>
  <c r="ER41" i="6"/>
  <c r="ET41" i="6"/>
  <c r="EP41" i="6"/>
  <c r="EL41" i="6"/>
  <c r="EK41" i="6"/>
  <c r="EH41" i="6"/>
  <c r="EF41" i="6"/>
  <c r="EB41" i="6"/>
  <c r="ES41" i="6"/>
  <c r="EG41" i="6"/>
  <c r="EO41" i="6"/>
  <c r="EN41" i="6"/>
  <c r="EA33" i="6"/>
  <c r="ER33" i="6"/>
  <c r="ET33" i="6"/>
  <c r="EP33" i="6"/>
  <c r="ES33" i="6"/>
  <c r="EK33" i="6"/>
  <c r="EH33" i="6"/>
  <c r="EF33" i="6"/>
  <c r="EB33" i="6"/>
  <c r="EG33" i="6"/>
  <c r="EO33" i="6"/>
  <c r="EN33" i="6"/>
  <c r="EL33" i="6"/>
  <c r="EA25" i="6"/>
  <c r="ER25" i="6"/>
  <c r="ET25" i="6"/>
  <c r="EP25" i="6"/>
  <c r="EK25" i="6"/>
  <c r="EH25" i="6"/>
  <c r="EF25" i="6"/>
  <c r="EB25" i="6"/>
  <c r="ES25" i="6"/>
  <c r="EG25" i="6"/>
  <c r="EN25" i="6"/>
  <c r="EO25" i="6"/>
  <c r="EL25" i="6"/>
  <c r="EA44" i="6"/>
  <c r="ET44" i="6"/>
  <c r="EP44" i="6"/>
  <c r="EO44" i="6"/>
  <c r="EN44" i="6"/>
  <c r="ES44" i="6"/>
  <c r="EG44" i="6"/>
  <c r="EL44" i="6"/>
  <c r="ER44" i="6"/>
  <c r="EB44" i="6"/>
  <c r="EK44" i="6"/>
  <c r="EH44" i="6"/>
  <c r="EF44" i="6"/>
  <c r="EA32" i="6"/>
  <c r="ET32" i="6"/>
  <c r="EP32" i="6"/>
  <c r="EO32" i="6"/>
  <c r="EN32" i="6"/>
  <c r="EL32" i="6"/>
  <c r="ES32" i="6"/>
  <c r="ER32" i="6"/>
  <c r="EG32" i="6"/>
  <c r="EK32" i="6"/>
  <c r="EH32" i="6"/>
  <c r="EF32" i="6"/>
  <c r="EB32" i="6"/>
  <c r="EA20" i="6"/>
  <c r="ET20" i="6"/>
  <c r="EP20" i="6"/>
  <c r="EO20" i="6"/>
  <c r="EN20" i="6"/>
  <c r="EL20" i="6"/>
  <c r="ES20" i="6"/>
  <c r="ER20" i="6"/>
  <c r="EG20" i="6"/>
  <c r="EB20" i="6"/>
  <c r="EK20" i="6"/>
  <c r="EH20" i="6"/>
  <c r="EF20" i="6"/>
  <c r="EA12" i="6"/>
  <c r="ET12" i="6"/>
  <c r="EP12" i="6"/>
  <c r="EO12" i="6"/>
  <c r="EN12" i="6"/>
  <c r="EL12" i="6"/>
  <c r="ES12" i="6"/>
  <c r="EG12" i="6"/>
  <c r="ER12" i="6"/>
  <c r="EK12" i="6"/>
  <c r="EH12" i="6"/>
  <c r="EF12" i="6"/>
  <c r="EB12" i="6"/>
  <c r="EA4" i="6"/>
  <c r="ET4" i="6"/>
  <c r="EP4" i="6"/>
  <c r="EO4" i="6"/>
  <c r="EN4" i="6"/>
  <c r="EL4" i="6"/>
  <c r="ES4" i="6"/>
  <c r="ER4" i="6"/>
  <c r="EK4" i="6"/>
  <c r="EG4" i="6"/>
  <c r="EB4" i="6"/>
  <c r="EH4" i="6"/>
  <c r="EF4" i="6"/>
  <c r="EA46" i="6"/>
  <c r="ES46" i="6"/>
  <c r="ER46" i="6"/>
  <c r="ET46" i="6"/>
  <c r="EP46" i="6"/>
  <c r="EO46" i="6"/>
  <c r="EN46" i="6"/>
  <c r="EL46" i="6"/>
  <c r="EK46" i="6"/>
  <c r="EH46" i="6"/>
  <c r="EF46" i="6"/>
  <c r="EG46" i="6"/>
  <c r="EB46" i="6"/>
  <c r="EA38" i="6"/>
  <c r="ES38" i="6"/>
  <c r="ER38" i="6"/>
  <c r="ET38" i="6"/>
  <c r="EP38" i="6"/>
  <c r="EO38" i="6"/>
  <c r="EN38" i="6"/>
  <c r="EL38" i="6"/>
  <c r="EK38" i="6"/>
  <c r="EH38" i="6"/>
  <c r="EF38" i="6"/>
  <c r="EG38" i="6"/>
  <c r="EB38" i="6"/>
  <c r="EA26" i="6"/>
  <c r="ES26" i="6"/>
  <c r="ER26" i="6"/>
  <c r="ET26" i="6"/>
  <c r="EP26" i="6"/>
  <c r="EO26" i="6"/>
  <c r="EN26" i="6"/>
  <c r="EL26" i="6"/>
  <c r="EK26" i="6"/>
  <c r="EH26" i="6"/>
  <c r="EF26" i="6"/>
  <c r="EB26" i="6"/>
  <c r="EG26" i="6"/>
  <c r="EA18" i="6"/>
  <c r="ES18" i="6"/>
  <c r="ER18" i="6"/>
  <c r="ET18" i="6"/>
  <c r="EP18" i="6"/>
  <c r="EO18" i="6"/>
  <c r="EN18" i="6"/>
  <c r="EL18" i="6"/>
  <c r="EK18" i="6"/>
  <c r="EH18" i="6"/>
  <c r="EF18" i="6"/>
  <c r="EB18" i="6"/>
  <c r="EG18" i="6"/>
  <c r="EA45" i="6"/>
  <c r="ER45" i="6"/>
  <c r="ET45" i="6"/>
  <c r="EP45" i="6"/>
  <c r="EK45" i="6"/>
  <c r="EH45" i="6"/>
  <c r="EF45" i="6"/>
  <c r="EB45" i="6"/>
  <c r="EO45" i="6"/>
  <c r="EN45" i="6"/>
  <c r="EG45" i="6"/>
  <c r="EL45" i="6"/>
  <c r="ES45" i="6"/>
  <c r="EA37" i="6"/>
  <c r="ER37" i="6"/>
  <c r="ET37" i="6"/>
  <c r="EP37" i="6"/>
  <c r="ES37" i="6"/>
  <c r="EK37" i="6"/>
  <c r="EH37" i="6"/>
  <c r="EF37" i="6"/>
  <c r="EB37" i="6"/>
  <c r="EO37" i="6"/>
  <c r="EN37" i="6"/>
  <c r="EL37" i="6"/>
  <c r="EG37" i="6"/>
  <c r="EA29" i="6"/>
  <c r="ER29" i="6"/>
  <c r="ET29" i="6"/>
  <c r="EP29" i="6"/>
  <c r="EK29" i="6"/>
  <c r="EH29" i="6"/>
  <c r="EF29" i="6"/>
  <c r="EB29" i="6"/>
  <c r="EO29" i="6"/>
  <c r="EN29" i="6"/>
  <c r="EL29" i="6"/>
  <c r="EG29" i="6"/>
  <c r="ES29" i="6"/>
  <c r="D14" i="6"/>
  <c r="EA48" i="6"/>
  <c r="ET48" i="6"/>
  <c r="EP48" i="6"/>
  <c r="EO48" i="6"/>
  <c r="EN48" i="6"/>
  <c r="ES48" i="6"/>
  <c r="ER48" i="6"/>
  <c r="EG48" i="6"/>
  <c r="EL48" i="6"/>
  <c r="EK48" i="6"/>
  <c r="EH48" i="6"/>
  <c r="EF48" i="6"/>
  <c r="EB48" i="6"/>
  <c r="EA40" i="6"/>
  <c r="ET40" i="6"/>
  <c r="EP40" i="6"/>
  <c r="EO40" i="6"/>
  <c r="EN40" i="6"/>
  <c r="ES40" i="6"/>
  <c r="EG40" i="6"/>
  <c r="ER40" i="6"/>
  <c r="EK40" i="6"/>
  <c r="EH40" i="6"/>
  <c r="EF40" i="6"/>
  <c r="EL40" i="6"/>
  <c r="EB40" i="6"/>
  <c r="EA36" i="6"/>
  <c r="ET36" i="6"/>
  <c r="EP36" i="6"/>
  <c r="EO36" i="6"/>
  <c r="EN36" i="6"/>
  <c r="EL36" i="6"/>
  <c r="ES36" i="6"/>
  <c r="ER36" i="6"/>
  <c r="EG36" i="6"/>
  <c r="EB36" i="6"/>
  <c r="EK36" i="6"/>
  <c r="EH36" i="6"/>
  <c r="EF36" i="6"/>
  <c r="EA28" i="6"/>
  <c r="ET28" i="6"/>
  <c r="EP28" i="6"/>
  <c r="EO28" i="6"/>
  <c r="EN28" i="6"/>
  <c r="EL28" i="6"/>
  <c r="ES28" i="6"/>
  <c r="EG28" i="6"/>
  <c r="ER28" i="6"/>
  <c r="EK28" i="6"/>
  <c r="EH28" i="6"/>
  <c r="EF28" i="6"/>
  <c r="EB28" i="6"/>
  <c r="EA24" i="6"/>
  <c r="ET24" i="6"/>
  <c r="EP24" i="6"/>
  <c r="EO24" i="6"/>
  <c r="EN24" i="6"/>
  <c r="EL24" i="6"/>
  <c r="ES24" i="6"/>
  <c r="EG24" i="6"/>
  <c r="ER24" i="6"/>
  <c r="EK24" i="6"/>
  <c r="EH24" i="6"/>
  <c r="EF24" i="6"/>
  <c r="EB24" i="6"/>
  <c r="EA16" i="6"/>
  <c r="ET16" i="6"/>
  <c r="EP16" i="6"/>
  <c r="EO16" i="6"/>
  <c r="EN16" i="6"/>
  <c r="EL16" i="6"/>
  <c r="ES16" i="6"/>
  <c r="ER16" i="6"/>
  <c r="EG16" i="6"/>
  <c r="EK16" i="6"/>
  <c r="EH16" i="6"/>
  <c r="EF16" i="6"/>
  <c r="EB16" i="6"/>
  <c r="EA8" i="6"/>
  <c r="ET8" i="6"/>
  <c r="EP8" i="6"/>
  <c r="EO8" i="6"/>
  <c r="EN8" i="6"/>
  <c r="EL8" i="6"/>
  <c r="ES8" i="6"/>
  <c r="EG8" i="6"/>
  <c r="ER8" i="6"/>
  <c r="EK8" i="6"/>
  <c r="EH8" i="6"/>
  <c r="EF8" i="6"/>
  <c r="EB8" i="6"/>
  <c r="ES47" i="6"/>
  <c r="ER47" i="6"/>
  <c r="ET47" i="6"/>
  <c r="EP47" i="6"/>
  <c r="EL47" i="6"/>
  <c r="EO47" i="6"/>
  <c r="EN47" i="6"/>
  <c r="EK47" i="6"/>
  <c r="EH47" i="6"/>
  <c r="EF47" i="6"/>
  <c r="EB47" i="6"/>
  <c r="EG47" i="6"/>
  <c r="ES43" i="6"/>
  <c r="ER43" i="6"/>
  <c r="EO43" i="6"/>
  <c r="EN43" i="6"/>
  <c r="EL43" i="6"/>
  <c r="EP43" i="6"/>
  <c r="EB43" i="6"/>
  <c r="EK43" i="6"/>
  <c r="EH43" i="6"/>
  <c r="EF43" i="6"/>
  <c r="EG43" i="6"/>
  <c r="ET43" i="6"/>
  <c r="EA39" i="6"/>
  <c r="ES39" i="6"/>
  <c r="ER39" i="6"/>
  <c r="ET39" i="6"/>
  <c r="EP39" i="6"/>
  <c r="EK39" i="6"/>
  <c r="EH39" i="6"/>
  <c r="EF39" i="6"/>
  <c r="EG39" i="6"/>
  <c r="EO39" i="6"/>
  <c r="EL39" i="6"/>
  <c r="EN39" i="6"/>
  <c r="EB39" i="6"/>
  <c r="ES35" i="6"/>
  <c r="ER35" i="6"/>
  <c r="ET35" i="6"/>
  <c r="EP35" i="6"/>
  <c r="EO35" i="6"/>
  <c r="EN35" i="6"/>
  <c r="EL35" i="6"/>
  <c r="EB35" i="6"/>
  <c r="EK35" i="6"/>
  <c r="EG35" i="6"/>
  <c r="EH35" i="6"/>
  <c r="EF35" i="6"/>
  <c r="EA31" i="6"/>
  <c r="ES31" i="6"/>
  <c r="ER31" i="6"/>
  <c r="ET31" i="6"/>
  <c r="EP31" i="6"/>
  <c r="EO31" i="6"/>
  <c r="EN31" i="6"/>
  <c r="EL31" i="6"/>
  <c r="EK31" i="6"/>
  <c r="EH31" i="6"/>
  <c r="EF31" i="6"/>
  <c r="EB31" i="6"/>
  <c r="EG31" i="6"/>
  <c r="ES27" i="6"/>
  <c r="ER27" i="6"/>
  <c r="EO27" i="6"/>
  <c r="EN27" i="6"/>
  <c r="EL27" i="6"/>
  <c r="EP27" i="6"/>
  <c r="EK27" i="6"/>
  <c r="EH27" i="6"/>
  <c r="EF27" i="6"/>
  <c r="EB27" i="6"/>
  <c r="EG27" i="6"/>
  <c r="ET27" i="6"/>
  <c r="ES23" i="6"/>
  <c r="ER23" i="6"/>
  <c r="ET23" i="6"/>
  <c r="EP23" i="6"/>
  <c r="EK23" i="6"/>
  <c r="EH23" i="6"/>
  <c r="EF23" i="6"/>
  <c r="EG23" i="6"/>
  <c r="EN23" i="6"/>
  <c r="EO23" i="6"/>
  <c r="EL23" i="6"/>
  <c r="EB23" i="6"/>
  <c r="EA19" i="6"/>
  <c r="ES19" i="6"/>
  <c r="ER19" i="6"/>
  <c r="ET19" i="6"/>
  <c r="EP19" i="6"/>
  <c r="EO19" i="6"/>
  <c r="EN19" i="6"/>
  <c r="EL19" i="6"/>
  <c r="EB19" i="6"/>
  <c r="EH19" i="6"/>
  <c r="EF19" i="6"/>
  <c r="EG19" i="6"/>
  <c r="EK19" i="6"/>
  <c r="ES15" i="6"/>
  <c r="ER15" i="6"/>
  <c r="ET15" i="6"/>
  <c r="EP15" i="6"/>
  <c r="EO15" i="6"/>
  <c r="EN15" i="6"/>
  <c r="EL15" i="6"/>
  <c r="EK15" i="6"/>
  <c r="EH15" i="6"/>
  <c r="EF15" i="6"/>
  <c r="EB15" i="6"/>
  <c r="EG15" i="6"/>
  <c r="ES11" i="6"/>
  <c r="ER11" i="6"/>
  <c r="EO11" i="6"/>
  <c r="EN11" i="6"/>
  <c r="EL11" i="6"/>
  <c r="ET11" i="6"/>
  <c r="EK11" i="6"/>
  <c r="EH11" i="6"/>
  <c r="EF11" i="6"/>
  <c r="EB11" i="6"/>
  <c r="EG11" i="6"/>
  <c r="EP11" i="6"/>
  <c r="EA7" i="6"/>
  <c r="ES7" i="6"/>
  <c r="ER7" i="6"/>
  <c r="ET7" i="6"/>
  <c r="EP7" i="6"/>
  <c r="EK7" i="6"/>
  <c r="EH7" i="6"/>
  <c r="EF7" i="6"/>
  <c r="EG7" i="6"/>
  <c r="EO7" i="6"/>
  <c r="EL7" i="6"/>
  <c r="EN7" i="6"/>
  <c r="EB7" i="6"/>
  <c r="EA30" i="6"/>
  <c r="ES30" i="6"/>
  <c r="ER30" i="6"/>
  <c r="ET30" i="6"/>
  <c r="EP30" i="6"/>
  <c r="EO30" i="6"/>
  <c r="EN30" i="6"/>
  <c r="EL30" i="6"/>
  <c r="EK30" i="6"/>
  <c r="EH30" i="6"/>
  <c r="EF30" i="6"/>
  <c r="EB30" i="6"/>
  <c r="EG30" i="6"/>
  <c r="EA10" i="6"/>
  <c r="ES10" i="6"/>
  <c r="ER10" i="6"/>
  <c r="ET10" i="6"/>
  <c r="EP10" i="6"/>
  <c r="EO10" i="6"/>
  <c r="EN10" i="6"/>
  <c r="EL10" i="6"/>
  <c r="EK10" i="6"/>
  <c r="EH10" i="6"/>
  <c r="EF10" i="6"/>
  <c r="EB10" i="6"/>
  <c r="EG10" i="6"/>
  <c r="H47" i="6"/>
  <c r="EA47" i="6"/>
  <c r="D43" i="6"/>
  <c r="EA43" i="6"/>
  <c r="H35" i="6"/>
  <c r="EA35" i="6"/>
  <c r="G27" i="6"/>
  <c r="EA27" i="6"/>
  <c r="D23" i="6"/>
  <c r="EA23" i="6"/>
  <c r="H15" i="6"/>
  <c r="EA15" i="6"/>
  <c r="H11" i="6"/>
  <c r="EA11" i="6"/>
  <c r="DZ48" i="6"/>
  <c r="DX48" i="6"/>
  <c r="DT48" i="6"/>
  <c r="DY48" i="6"/>
  <c r="DS48" i="6"/>
  <c r="DL48" i="6"/>
  <c r="DV48" i="6"/>
  <c r="DR48" i="6"/>
  <c r="DW48" i="6"/>
  <c r="DU48" i="6"/>
  <c r="DN48" i="6"/>
  <c r="DJ48" i="6"/>
  <c r="DE48" i="6"/>
  <c r="DP48" i="6"/>
  <c r="DO48" i="6"/>
  <c r="DQ48" i="6"/>
  <c r="DK48" i="6"/>
  <c r="DH48" i="6"/>
  <c r="DC48" i="6"/>
  <c r="DA48" i="6"/>
  <c r="DF48" i="6"/>
  <c r="DM48" i="6"/>
  <c r="DG48" i="6"/>
  <c r="DD48" i="6"/>
  <c r="DI48" i="6"/>
  <c r="CZ48" i="6"/>
  <c r="CU48" i="6"/>
  <c r="CM48" i="6"/>
  <c r="CI48" i="6"/>
  <c r="DB48" i="6"/>
  <c r="CV48" i="6"/>
  <c r="CT48" i="6"/>
  <c r="CJ48" i="6"/>
  <c r="CY48" i="6"/>
  <c r="CW48" i="6"/>
  <c r="CN48" i="6"/>
  <c r="CK48" i="6"/>
  <c r="CX48" i="6"/>
  <c r="CL48" i="6"/>
  <c r="CH48" i="6"/>
  <c r="CF48" i="6"/>
  <c r="CE48" i="6"/>
  <c r="CD48" i="6"/>
  <c r="CC48" i="6"/>
  <c r="CB48" i="6"/>
  <c r="CA48" i="6"/>
  <c r="BZ48" i="6"/>
  <c r="BY48" i="6"/>
  <c r="BX48" i="6"/>
  <c r="BW48" i="6"/>
  <c r="BV48" i="6"/>
  <c r="BU48" i="6"/>
  <c r="BT48" i="6"/>
  <c r="BS48" i="6"/>
  <c r="BR48" i="6"/>
  <c r="CG48" i="6"/>
  <c r="AZ48" i="6"/>
  <c r="AX48" i="6"/>
  <c r="AV48" i="6"/>
  <c r="AR48" i="6"/>
  <c r="BQ48" i="6"/>
  <c r="BP48" i="6"/>
  <c r="BO48" i="6"/>
  <c r="BN48" i="6"/>
  <c r="BM48" i="6"/>
  <c r="BL48" i="6"/>
  <c r="BK48" i="6"/>
  <c r="BI48" i="6"/>
  <c r="BH48" i="6"/>
  <c r="BF48" i="6"/>
  <c r="BE48" i="6"/>
  <c r="BJ48" i="6"/>
  <c r="BG48" i="6"/>
  <c r="AY48" i="6"/>
  <c r="AW48" i="6"/>
  <c r="AU48" i="6"/>
  <c r="AS48" i="6"/>
  <c r="AQ48" i="6"/>
  <c r="BD48" i="6"/>
  <c r="BC48" i="6"/>
  <c r="BB48" i="6"/>
  <c r="BA48" i="6"/>
  <c r="AP48" i="6"/>
  <c r="DZ32" i="6"/>
  <c r="DX32" i="6"/>
  <c r="DT32" i="6"/>
  <c r="DY32" i="6"/>
  <c r="DS32" i="6"/>
  <c r="DL32" i="6"/>
  <c r="DW32" i="6"/>
  <c r="DU32" i="6"/>
  <c r="DR32" i="6"/>
  <c r="DN32" i="6"/>
  <c r="DJ32" i="6"/>
  <c r="DE32" i="6"/>
  <c r="DV32" i="6"/>
  <c r="DO32" i="6"/>
  <c r="DQ32" i="6"/>
  <c r="DP32" i="6"/>
  <c r="DM32" i="6"/>
  <c r="DG32" i="6"/>
  <c r="DC32" i="6"/>
  <c r="DA32" i="6"/>
  <c r="CW32" i="6"/>
  <c r="DI32" i="6"/>
  <c r="DH32" i="6"/>
  <c r="DD32" i="6"/>
  <c r="DK32" i="6"/>
  <c r="DF32" i="6"/>
  <c r="DB32" i="6"/>
  <c r="CU32" i="6"/>
  <c r="CM32" i="6"/>
  <c r="CI32" i="6"/>
  <c r="CY32" i="6"/>
  <c r="CV32" i="6"/>
  <c r="CT32" i="6"/>
  <c r="CJ32" i="6"/>
  <c r="CZ32" i="6"/>
  <c r="CX32" i="6"/>
  <c r="CN32" i="6"/>
  <c r="CK32" i="6"/>
  <c r="CL32" i="6"/>
  <c r="CH32" i="6"/>
  <c r="CF32" i="6"/>
  <c r="CE32" i="6"/>
  <c r="CD32" i="6"/>
  <c r="CC32" i="6"/>
  <c r="CB32" i="6"/>
  <c r="CA32" i="6"/>
  <c r="BZ32" i="6"/>
  <c r="BY32" i="6"/>
  <c r="BX32" i="6"/>
  <c r="BW32" i="6"/>
  <c r="BV32" i="6"/>
  <c r="BU32" i="6"/>
  <c r="BT32" i="6"/>
  <c r="BS32" i="6"/>
  <c r="BR32" i="6"/>
  <c r="CG32" i="6"/>
  <c r="AZ32" i="6"/>
  <c r="AX32" i="6"/>
  <c r="AV32" i="6"/>
  <c r="AR32" i="6"/>
  <c r="BQ32" i="6"/>
  <c r="BP32" i="6"/>
  <c r="BO32" i="6"/>
  <c r="BN32" i="6"/>
  <c r="BM32" i="6"/>
  <c r="BL32" i="6"/>
  <c r="BK32" i="6"/>
  <c r="BI32" i="6"/>
  <c r="BH32" i="6"/>
  <c r="BF32" i="6"/>
  <c r="BE32" i="6"/>
  <c r="BJ32" i="6"/>
  <c r="BG32" i="6"/>
  <c r="AY32" i="6"/>
  <c r="AW32" i="6"/>
  <c r="AU32" i="6"/>
  <c r="AS32" i="6"/>
  <c r="AQ32" i="6"/>
  <c r="BD32" i="6"/>
  <c r="BC32" i="6"/>
  <c r="BB32" i="6"/>
  <c r="BA32" i="6"/>
  <c r="AP32" i="6"/>
  <c r="DZ20" i="6"/>
  <c r="DX20" i="6"/>
  <c r="DT20" i="6"/>
  <c r="DU20" i="6"/>
  <c r="DS20" i="6"/>
  <c r="DL20" i="6"/>
  <c r="DV20" i="6"/>
  <c r="DN20" i="6"/>
  <c r="DW20" i="6"/>
  <c r="DP20" i="6"/>
  <c r="DK20" i="6"/>
  <c r="DE20" i="6"/>
  <c r="DQ20" i="6"/>
  <c r="DH20" i="6"/>
  <c r="DO20" i="6"/>
  <c r="DY20" i="6"/>
  <c r="DR20" i="6"/>
  <c r="DJ20" i="6"/>
  <c r="DI20" i="6"/>
  <c r="DD20" i="6"/>
  <c r="DA20" i="6"/>
  <c r="CW20" i="6"/>
  <c r="DG20" i="6"/>
  <c r="DF20" i="6"/>
  <c r="DC20" i="6"/>
  <c r="DB20" i="6"/>
  <c r="CZ20" i="6"/>
  <c r="DM20" i="6"/>
  <c r="CY20" i="6"/>
  <c r="CT20" i="6"/>
  <c r="CV20" i="6"/>
  <c r="CM20" i="6"/>
  <c r="CI20" i="6"/>
  <c r="CS20" i="6"/>
  <c r="CN20" i="6"/>
  <c r="CJ20" i="6"/>
  <c r="CR20" i="6"/>
  <c r="CK20" i="6"/>
  <c r="CX20" i="6"/>
  <c r="CU20" i="6"/>
  <c r="CQ20" i="6"/>
  <c r="CL20" i="6"/>
  <c r="CH20" i="6"/>
  <c r="CF20" i="6"/>
  <c r="CE20" i="6"/>
  <c r="CD20" i="6"/>
  <c r="CC20" i="6"/>
  <c r="CB20" i="6"/>
  <c r="CA20" i="6"/>
  <c r="BZ20" i="6"/>
  <c r="BY20" i="6"/>
  <c r="BX20" i="6"/>
  <c r="BW20" i="6"/>
  <c r="BV20" i="6"/>
  <c r="BU20" i="6"/>
  <c r="BT20" i="6"/>
  <c r="BS20" i="6"/>
  <c r="BR20" i="6"/>
  <c r="CG20" i="6"/>
  <c r="BO20" i="6"/>
  <c r="BN20" i="6"/>
  <c r="BM20" i="6"/>
  <c r="BL20" i="6"/>
  <c r="BK20" i="6"/>
  <c r="BI20" i="6"/>
  <c r="BH20" i="6"/>
  <c r="BF20" i="6"/>
  <c r="BE20" i="6"/>
  <c r="AZ20" i="6"/>
  <c r="AX20" i="6"/>
  <c r="AV20" i="6"/>
  <c r="AR20" i="6"/>
  <c r="BJ20" i="6"/>
  <c r="BG20" i="6"/>
  <c r="AY20" i="6"/>
  <c r="AW20" i="6"/>
  <c r="AU20" i="6"/>
  <c r="AS20" i="6"/>
  <c r="AQ20" i="6"/>
  <c r="BQ20" i="6"/>
  <c r="BP20" i="6"/>
  <c r="BD20" i="6"/>
  <c r="BC20" i="6"/>
  <c r="BB20" i="6"/>
  <c r="BA20" i="6"/>
  <c r="AP20" i="6"/>
  <c r="DZ4" i="6"/>
  <c r="DW4" i="6"/>
  <c r="DX4" i="6"/>
  <c r="DT4" i="6"/>
  <c r="DU4" i="6"/>
  <c r="DL4" i="6"/>
  <c r="DY4" i="6"/>
  <c r="DN4" i="6"/>
  <c r="DP4" i="6"/>
  <c r="DK4" i="6"/>
  <c r="DE4" i="6"/>
  <c r="DV4" i="6"/>
  <c r="DS4" i="6"/>
  <c r="DJ4" i="6"/>
  <c r="DH4" i="6"/>
  <c r="DR4" i="6"/>
  <c r="DQ4" i="6"/>
  <c r="DM4" i="6"/>
  <c r="DG4" i="6"/>
  <c r="DD4" i="6"/>
  <c r="DA4" i="6"/>
  <c r="CW4" i="6"/>
  <c r="DO4" i="6"/>
  <c r="CZ4" i="6"/>
  <c r="DI4" i="6"/>
  <c r="DF4" i="6"/>
  <c r="DC4" i="6"/>
  <c r="DB4" i="6"/>
  <c r="CY4" i="6"/>
  <c r="CT4" i="6"/>
  <c r="CV4" i="6"/>
  <c r="CM4" i="6"/>
  <c r="CI4" i="6"/>
  <c r="CS4" i="6"/>
  <c r="CN4" i="6"/>
  <c r="CJ4" i="6"/>
  <c r="CX4" i="6"/>
  <c r="CR4" i="6"/>
  <c r="CK4" i="6"/>
  <c r="CU4" i="6"/>
  <c r="CQ4" i="6"/>
  <c r="CL4" i="6"/>
  <c r="CH4" i="6"/>
  <c r="CF4" i="6"/>
  <c r="CE4" i="6"/>
  <c r="CD4" i="6"/>
  <c r="CC4" i="6"/>
  <c r="CB4" i="6"/>
  <c r="CA4" i="6"/>
  <c r="BZ4" i="6"/>
  <c r="BY4" i="6"/>
  <c r="BX4" i="6"/>
  <c r="BW4" i="6"/>
  <c r="BV4" i="6"/>
  <c r="BU4" i="6"/>
  <c r="BT4" i="6"/>
  <c r="BS4" i="6"/>
  <c r="BR4" i="6"/>
  <c r="CG4" i="6"/>
  <c r="BO4" i="6"/>
  <c r="BN4" i="6"/>
  <c r="BM4" i="6"/>
  <c r="BL4" i="6"/>
  <c r="BK4" i="6"/>
  <c r="BI4" i="6"/>
  <c r="BH4" i="6"/>
  <c r="BF4" i="6"/>
  <c r="BE4" i="6"/>
  <c r="BD4" i="6"/>
  <c r="AZ4" i="6"/>
  <c r="AX4" i="6"/>
  <c r="AV4" i="6"/>
  <c r="AR4" i="6"/>
  <c r="BJ4" i="6"/>
  <c r="BG4" i="6"/>
  <c r="AY4" i="6"/>
  <c r="AW4" i="6"/>
  <c r="AU4" i="6"/>
  <c r="AS4" i="6"/>
  <c r="AQ4" i="6"/>
  <c r="BQ4" i="6"/>
  <c r="BP4" i="6"/>
  <c r="BC4" i="6"/>
  <c r="BB4" i="6"/>
  <c r="BA4" i="6"/>
  <c r="AP4" i="6"/>
  <c r="G39" i="6"/>
  <c r="DX39" i="6"/>
  <c r="DY39" i="6"/>
  <c r="DU39" i="6"/>
  <c r="DW39" i="6"/>
  <c r="DP39" i="6"/>
  <c r="DM39" i="6"/>
  <c r="DT39" i="6"/>
  <c r="DQ39" i="6"/>
  <c r="DZ39" i="6"/>
  <c r="DR39" i="6"/>
  <c r="DO39" i="6"/>
  <c r="DL39" i="6"/>
  <c r="DG39" i="6"/>
  <c r="DF39" i="6"/>
  <c r="DS39" i="6"/>
  <c r="DN39" i="6"/>
  <c r="DV39" i="6"/>
  <c r="DK39" i="6"/>
  <c r="DJ39" i="6"/>
  <c r="DB39" i="6"/>
  <c r="CX39" i="6"/>
  <c r="DD39" i="6"/>
  <c r="DE39" i="6"/>
  <c r="DI39" i="6"/>
  <c r="DH39" i="6"/>
  <c r="DA39" i="6"/>
  <c r="CW39" i="6"/>
  <c r="CU39" i="6"/>
  <c r="CT39" i="6"/>
  <c r="CN39" i="6"/>
  <c r="CJ39" i="6"/>
  <c r="CZ39" i="6"/>
  <c r="CY39" i="6"/>
  <c r="CK39" i="6"/>
  <c r="CV39" i="6"/>
  <c r="CL39" i="6"/>
  <c r="DC39" i="6"/>
  <c r="CM39" i="6"/>
  <c r="CI39" i="6"/>
  <c r="CG39" i="6"/>
  <c r="BV39" i="6"/>
  <c r="BU39" i="6"/>
  <c r="BT39" i="6"/>
  <c r="BS39" i="6"/>
  <c r="BR39" i="6"/>
  <c r="BQ39" i="6"/>
  <c r="CH39" i="6"/>
  <c r="CF39" i="6"/>
  <c r="CE39" i="6"/>
  <c r="CD39" i="6"/>
  <c r="CC39" i="6"/>
  <c r="CB39" i="6"/>
  <c r="CA39" i="6"/>
  <c r="BZ39" i="6"/>
  <c r="BY39" i="6"/>
  <c r="BX39" i="6"/>
  <c r="BW39" i="6"/>
  <c r="AQ39" i="6"/>
  <c r="AY39" i="6"/>
  <c r="AW39" i="6"/>
  <c r="AU39" i="6"/>
  <c r="AS39" i="6"/>
  <c r="BP39" i="6"/>
  <c r="BO39" i="6"/>
  <c r="BN39" i="6"/>
  <c r="BM39" i="6"/>
  <c r="BL39" i="6"/>
  <c r="BK39" i="6"/>
  <c r="BI39" i="6"/>
  <c r="BH39" i="6"/>
  <c r="BF39" i="6"/>
  <c r="BE39" i="6"/>
  <c r="BD39" i="6"/>
  <c r="BC39" i="6"/>
  <c r="BB39" i="6"/>
  <c r="BA39" i="6"/>
  <c r="BJ39" i="6"/>
  <c r="BG39" i="6"/>
  <c r="AZ39" i="6"/>
  <c r="AX39" i="6"/>
  <c r="AV39" i="6"/>
  <c r="AR39" i="6"/>
  <c r="AP39" i="6"/>
  <c r="DX31" i="6"/>
  <c r="DY31" i="6"/>
  <c r="DU31" i="6"/>
  <c r="DZ31" i="6"/>
  <c r="DT31" i="6"/>
  <c r="DP31" i="6"/>
  <c r="DM31" i="6"/>
  <c r="DI31" i="6"/>
  <c r="DW31" i="6"/>
  <c r="DS31" i="6"/>
  <c r="DN31" i="6"/>
  <c r="DV31" i="6"/>
  <c r="DK31" i="6"/>
  <c r="DG31" i="6"/>
  <c r="DF31" i="6"/>
  <c r="DB31" i="6"/>
  <c r="DQ31" i="6"/>
  <c r="DL31" i="6"/>
  <c r="DH31" i="6"/>
  <c r="DR31" i="6"/>
  <c r="DD31" i="6"/>
  <c r="CX31" i="6"/>
  <c r="DO31" i="6"/>
  <c r="CZ31" i="6"/>
  <c r="DJ31" i="6"/>
  <c r="DE31" i="6"/>
  <c r="CY31" i="6"/>
  <c r="CU31" i="6"/>
  <c r="CT31" i="6"/>
  <c r="CN31" i="6"/>
  <c r="DA31" i="6"/>
  <c r="CW31" i="6"/>
  <c r="CV31" i="6"/>
  <c r="CJ31" i="6"/>
  <c r="DC31" i="6"/>
  <c r="CK31" i="6"/>
  <c r="CL31" i="6"/>
  <c r="CM31" i="6"/>
  <c r="CI31" i="6"/>
  <c r="CF31" i="6"/>
  <c r="CE31" i="6"/>
  <c r="CD31" i="6"/>
  <c r="CC31" i="6"/>
  <c r="CB31" i="6"/>
  <c r="CA31" i="6"/>
  <c r="BZ31" i="6"/>
  <c r="BY31" i="6"/>
  <c r="BX31" i="6"/>
  <c r="BW31" i="6"/>
  <c r="BV31" i="6"/>
  <c r="BU31" i="6"/>
  <c r="BT31" i="6"/>
  <c r="BS31" i="6"/>
  <c r="BR31" i="6"/>
  <c r="BQ31" i="6"/>
  <c r="BP31" i="6"/>
  <c r="CH31" i="6"/>
  <c r="CG31" i="6"/>
  <c r="BO31" i="6"/>
  <c r="BN31" i="6"/>
  <c r="BM31" i="6"/>
  <c r="BL31" i="6"/>
  <c r="BK31" i="6"/>
  <c r="BI31" i="6"/>
  <c r="BH31" i="6"/>
  <c r="BF31" i="6"/>
  <c r="BE31" i="6"/>
  <c r="BJ31" i="6"/>
  <c r="BG31" i="6"/>
  <c r="AY31" i="6"/>
  <c r="AW31" i="6"/>
  <c r="AU31" i="6"/>
  <c r="AS31" i="6"/>
  <c r="BD31" i="6"/>
  <c r="BC31" i="6"/>
  <c r="BB31" i="6"/>
  <c r="BA31" i="6"/>
  <c r="AZ31" i="6"/>
  <c r="AX31" i="6"/>
  <c r="AV31" i="6"/>
  <c r="AR31" i="6"/>
  <c r="AP31" i="6"/>
  <c r="AQ31" i="6"/>
  <c r="DX19" i="6"/>
  <c r="DY19" i="6"/>
  <c r="DU19" i="6"/>
  <c r="DV19" i="6"/>
  <c r="DP19" i="6"/>
  <c r="DM19" i="6"/>
  <c r="DI19" i="6"/>
  <c r="DS19" i="6"/>
  <c r="DW19" i="6"/>
  <c r="DT19" i="6"/>
  <c r="DO19" i="6"/>
  <c r="DZ19" i="6"/>
  <c r="DQ19" i="6"/>
  <c r="DG19" i="6"/>
  <c r="DF19" i="6"/>
  <c r="DB19" i="6"/>
  <c r="DJ19" i="6"/>
  <c r="DR19" i="6"/>
  <c r="DK19" i="6"/>
  <c r="DH19" i="6"/>
  <c r="DE19" i="6"/>
  <c r="CX19" i="6"/>
  <c r="DL19" i="6"/>
  <c r="DA19" i="6"/>
  <c r="DD19" i="6"/>
  <c r="DN19" i="6"/>
  <c r="DC19" i="6"/>
  <c r="CZ19" i="6"/>
  <c r="CU19" i="6"/>
  <c r="CQ19" i="6"/>
  <c r="CN19" i="6"/>
  <c r="CS19" i="6"/>
  <c r="CJ19" i="6"/>
  <c r="CW19" i="6"/>
  <c r="CR19" i="6"/>
  <c r="CK19" i="6"/>
  <c r="CY19" i="6"/>
  <c r="CL19" i="6"/>
  <c r="CV19" i="6"/>
  <c r="CT19" i="6"/>
  <c r="CM19" i="6"/>
  <c r="CI19" i="6"/>
  <c r="BV19" i="6"/>
  <c r="BU19" i="6"/>
  <c r="BT19" i="6"/>
  <c r="BS19" i="6"/>
  <c r="BR19" i="6"/>
  <c r="BQ19" i="6"/>
  <c r="BP19" i="6"/>
  <c r="CG19" i="6"/>
  <c r="CH19" i="6"/>
  <c r="CF19" i="6"/>
  <c r="CE19" i="6"/>
  <c r="CD19" i="6"/>
  <c r="CC19" i="6"/>
  <c r="CB19" i="6"/>
  <c r="CA19" i="6"/>
  <c r="BZ19" i="6"/>
  <c r="BY19" i="6"/>
  <c r="BX19" i="6"/>
  <c r="BW19" i="6"/>
  <c r="BJ19" i="6"/>
  <c r="BG19" i="6"/>
  <c r="AY19" i="6"/>
  <c r="AW19" i="6"/>
  <c r="AU19" i="6"/>
  <c r="AS19" i="6"/>
  <c r="AQ19" i="6"/>
  <c r="BD19" i="6"/>
  <c r="BC19" i="6"/>
  <c r="BB19" i="6"/>
  <c r="BA19" i="6"/>
  <c r="BO19" i="6"/>
  <c r="BN19" i="6"/>
  <c r="BM19" i="6"/>
  <c r="BL19" i="6"/>
  <c r="BK19" i="6"/>
  <c r="BI19" i="6"/>
  <c r="BH19" i="6"/>
  <c r="BF19" i="6"/>
  <c r="BE19" i="6"/>
  <c r="AZ19" i="6"/>
  <c r="AX19" i="6"/>
  <c r="AV19" i="6"/>
  <c r="AR19" i="6"/>
  <c r="AP19" i="6"/>
  <c r="G11" i="6"/>
  <c r="DW11" i="6"/>
  <c r="DX11" i="6"/>
  <c r="DY11" i="6"/>
  <c r="DU11" i="6"/>
  <c r="DS11" i="6"/>
  <c r="DP11" i="6"/>
  <c r="DM11" i="6"/>
  <c r="DI11" i="6"/>
  <c r="DT11" i="6"/>
  <c r="DZ11" i="6"/>
  <c r="DR11" i="6"/>
  <c r="DN11" i="6"/>
  <c r="DJ11" i="6"/>
  <c r="DG11" i="6"/>
  <c r="DF11" i="6"/>
  <c r="DB11" i="6"/>
  <c r="DO11" i="6"/>
  <c r="DQ11" i="6"/>
  <c r="DV11" i="6"/>
  <c r="DK11" i="6"/>
  <c r="DC11" i="6"/>
  <c r="CX11" i="6"/>
  <c r="DD11" i="6"/>
  <c r="DE11" i="6"/>
  <c r="DL11" i="6"/>
  <c r="DH11" i="6"/>
  <c r="CU11" i="6"/>
  <c r="CQ11" i="6"/>
  <c r="CN11" i="6"/>
  <c r="CJ11" i="6"/>
  <c r="DA11" i="6"/>
  <c r="CY11" i="6"/>
  <c r="CW11" i="6"/>
  <c r="CV11" i="6"/>
  <c r="CT11" i="6"/>
  <c r="CK11" i="6"/>
  <c r="CZ11" i="6"/>
  <c r="CS11" i="6"/>
  <c r="CL11" i="6"/>
  <c r="CR11" i="6"/>
  <c r="CM11" i="6"/>
  <c r="CI11" i="6"/>
  <c r="BV11" i="6"/>
  <c r="BU11" i="6"/>
  <c r="BT11" i="6"/>
  <c r="BS11" i="6"/>
  <c r="BR11" i="6"/>
  <c r="BQ11" i="6"/>
  <c r="BP11" i="6"/>
  <c r="CF11" i="6"/>
  <c r="CE11" i="6"/>
  <c r="CD11" i="6"/>
  <c r="CC11" i="6"/>
  <c r="CB11" i="6"/>
  <c r="CA11" i="6"/>
  <c r="BZ11" i="6"/>
  <c r="BY11" i="6"/>
  <c r="BX11" i="6"/>
  <c r="BW11" i="6"/>
  <c r="CH11" i="6"/>
  <c r="CG11" i="6"/>
  <c r="BO11" i="6"/>
  <c r="BN11" i="6"/>
  <c r="BM11" i="6"/>
  <c r="BL11" i="6"/>
  <c r="BK11" i="6"/>
  <c r="BI11" i="6"/>
  <c r="BH11" i="6"/>
  <c r="BF11" i="6"/>
  <c r="BE11" i="6"/>
  <c r="AY11" i="6"/>
  <c r="AW11" i="6"/>
  <c r="AU11" i="6"/>
  <c r="AS11" i="6"/>
  <c r="BJ11" i="6"/>
  <c r="BG11" i="6"/>
  <c r="BD11" i="6"/>
  <c r="BC11" i="6"/>
  <c r="BB11" i="6"/>
  <c r="BA11" i="6"/>
  <c r="AZ11" i="6"/>
  <c r="AX11" i="6"/>
  <c r="AV11" i="6"/>
  <c r="AR11" i="6"/>
  <c r="AP11" i="6"/>
  <c r="AQ11" i="6"/>
  <c r="D27" i="6"/>
  <c r="F42" i="6"/>
  <c r="DX42" i="6"/>
  <c r="DY42" i="6"/>
  <c r="DZ42" i="6"/>
  <c r="DV42" i="6"/>
  <c r="DT42" i="6"/>
  <c r="DQ42" i="6"/>
  <c r="DN42" i="6"/>
  <c r="DJ42" i="6"/>
  <c r="DS42" i="6"/>
  <c r="DW42" i="6"/>
  <c r="DK42" i="6"/>
  <c r="DH42" i="6"/>
  <c r="DC42" i="6"/>
  <c r="DU42" i="6"/>
  <c r="DM42" i="6"/>
  <c r="DR42" i="6"/>
  <c r="DL42" i="6"/>
  <c r="DD42" i="6"/>
  <c r="CY42" i="6"/>
  <c r="DI42" i="6"/>
  <c r="CZ42" i="6"/>
  <c r="DF42" i="6"/>
  <c r="DG42" i="6"/>
  <c r="DP42" i="6"/>
  <c r="DO42" i="6"/>
  <c r="DE42" i="6"/>
  <c r="CV42" i="6"/>
  <c r="DA42" i="6"/>
  <c r="CX42" i="6"/>
  <c r="CU42" i="6"/>
  <c r="CK42" i="6"/>
  <c r="CT42" i="6"/>
  <c r="CL42" i="6"/>
  <c r="CW42" i="6"/>
  <c r="CN42" i="6"/>
  <c r="CM42" i="6"/>
  <c r="DB42" i="6"/>
  <c r="CJ42" i="6"/>
  <c r="CF42" i="6"/>
  <c r="CE42" i="6"/>
  <c r="CD42" i="6"/>
  <c r="CC42" i="6"/>
  <c r="CB42" i="6"/>
  <c r="CA42" i="6"/>
  <c r="BZ42" i="6"/>
  <c r="BY42" i="6"/>
  <c r="BX42" i="6"/>
  <c r="BW42" i="6"/>
  <c r="CH42" i="6"/>
  <c r="CG42" i="6"/>
  <c r="CI42" i="6"/>
  <c r="BV42" i="6"/>
  <c r="BU42" i="6"/>
  <c r="BT42" i="6"/>
  <c r="BS42" i="6"/>
  <c r="BR42" i="6"/>
  <c r="BQ42" i="6"/>
  <c r="BP42" i="6"/>
  <c r="BO42" i="6"/>
  <c r="BN42" i="6"/>
  <c r="BM42" i="6"/>
  <c r="BL42" i="6"/>
  <c r="BK42" i="6"/>
  <c r="BI42" i="6"/>
  <c r="BH42" i="6"/>
  <c r="BF42" i="6"/>
  <c r="BE42" i="6"/>
  <c r="AY42" i="6"/>
  <c r="AW42" i="6"/>
  <c r="AU42" i="6"/>
  <c r="AS42" i="6"/>
  <c r="AQ42" i="6"/>
  <c r="AP42" i="6"/>
  <c r="BJ42" i="6"/>
  <c r="BG42" i="6"/>
  <c r="BD42" i="6"/>
  <c r="BC42" i="6"/>
  <c r="BB42" i="6"/>
  <c r="BA42" i="6"/>
  <c r="AZ42" i="6"/>
  <c r="AX42" i="6"/>
  <c r="AV42" i="6"/>
  <c r="AR42" i="6"/>
  <c r="DX38" i="6"/>
  <c r="DY38" i="6"/>
  <c r="DZ38" i="6"/>
  <c r="DV38" i="6"/>
  <c r="DQ38" i="6"/>
  <c r="DN38" i="6"/>
  <c r="DJ38" i="6"/>
  <c r="DW38" i="6"/>
  <c r="DU38" i="6"/>
  <c r="DR38" i="6"/>
  <c r="DS38" i="6"/>
  <c r="DM38" i="6"/>
  <c r="DH38" i="6"/>
  <c r="DC38" i="6"/>
  <c r="DL38" i="6"/>
  <c r="DK38" i="6"/>
  <c r="DG38" i="6"/>
  <c r="DT38" i="6"/>
  <c r="DO38" i="6"/>
  <c r="DI38" i="6"/>
  <c r="CY38" i="6"/>
  <c r="DE38" i="6"/>
  <c r="DP38" i="6"/>
  <c r="DF38" i="6"/>
  <c r="DD38" i="6"/>
  <c r="DB38" i="6"/>
  <c r="CX38" i="6"/>
  <c r="CV38" i="6"/>
  <c r="CZ38" i="6"/>
  <c r="CW38" i="6"/>
  <c r="CK38" i="6"/>
  <c r="CU38" i="6"/>
  <c r="CL38" i="6"/>
  <c r="CT38" i="6"/>
  <c r="CM38" i="6"/>
  <c r="DA38" i="6"/>
  <c r="CN38" i="6"/>
  <c r="CJ38" i="6"/>
  <c r="CF38" i="6"/>
  <c r="CE38" i="6"/>
  <c r="CD38" i="6"/>
  <c r="CC38" i="6"/>
  <c r="CB38" i="6"/>
  <c r="CA38" i="6"/>
  <c r="BZ38" i="6"/>
  <c r="BY38" i="6"/>
  <c r="BX38" i="6"/>
  <c r="BW38" i="6"/>
  <c r="CH38" i="6"/>
  <c r="CI38" i="6"/>
  <c r="CG38" i="6"/>
  <c r="BV38" i="6"/>
  <c r="BU38" i="6"/>
  <c r="BT38" i="6"/>
  <c r="BS38" i="6"/>
  <c r="BR38" i="6"/>
  <c r="BQ38" i="6"/>
  <c r="BP38" i="6"/>
  <c r="BO38" i="6"/>
  <c r="BN38" i="6"/>
  <c r="BM38" i="6"/>
  <c r="BL38" i="6"/>
  <c r="BK38" i="6"/>
  <c r="BI38" i="6"/>
  <c r="BH38" i="6"/>
  <c r="BF38" i="6"/>
  <c r="BE38" i="6"/>
  <c r="AY38" i="6"/>
  <c r="AW38" i="6"/>
  <c r="AU38" i="6"/>
  <c r="AS38" i="6"/>
  <c r="AQ38" i="6"/>
  <c r="BD38" i="6"/>
  <c r="BC38" i="6"/>
  <c r="BB38" i="6"/>
  <c r="BA38" i="6"/>
  <c r="AP38" i="6"/>
  <c r="BJ38" i="6"/>
  <c r="BG38" i="6"/>
  <c r="AZ38" i="6"/>
  <c r="AX38" i="6"/>
  <c r="AV38" i="6"/>
  <c r="AR38" i="6"/>
  <c r="DX30" i="6"/>
  <c r="DY30" i="6"/>
  <c r="DZ30" i="6"/>
  <c r="DV30" i="6"/>
  <c r="DU30" i="6"/>
  <c r="DQ30" i="6"/>
  <c r="DN30" i="6"/>
  <c r="DJ30" i="6"/>
  <c r="DO30" i="6"/>
  <c r="DP30" i="6"/>
  <c r="DH30" i="6"/>
  <c r="DC30" i="6"/>
  <c r="DK30" i="6"/>
  <c r="DR30" i="6"/>
  <c r="DT30" i="6"/>
  <c r="DW30" i="6"/>
  <c r="DS30" i="6"/>
  <c r="DI30" i="6"/>
  <c r="DE30" i="6"/>
  <c r="CY30" i="6"/>
  <c r="DA30" i="6"/>
  <c r="DM30" i="6"/>
  <c r="DG30" i="6"/>
  <c r="DF30" i="6"/>
  <c r="DL30" i="6"/>
  <c r="DD30" i="6"/>
  <c r="CZ30" i="6"/>
  <c r="CV30" i="6"/>
  <c r="CT30" i="6"/>
  <c r="CK30" i="6"/>
  <c r="CX30" i="6"/>
  <c r="CN30" i="6"/>
  <c r="CL30" i="6"/>
  <c r="CM30" i="6"/>
  <c r="DB30" i="6"/>
  <c r="CW30" i="6"/>
  <c r="CU30" i="6"/>
  <c r="CJ30" i="6"/>
  <c r="CF30" i="6"/>
  <c r="CE30" i="6"/>
  <c r="CD30" i="6"/>
  <c r="CC30" i="6"/>
  <c r="CB30" i="6"/>
  <c r="CA30" i="6"/>
  <c r="BZ30" i="6"/>
  <c r="BY30" i="6"/>
  <c r="BX30" i="6"/>
  <c r="BW30" i="6"/>
  <c r="CH30" i="6"/>
  <c r="CG30" i="6"/>
  <c r="CI30" i="6"/>
  <c r="BV30" i="6"/>
  <c r="BU30" i="6"/>
  <c r="BT30" i="6"/>
  <c r="BS30" i="6"/>
  <c r="BR30" i="6"/>
  <c r="BQ30" i="6"/>
  <c r="BP30" i="6"/>
  <c r="BO30" i="6"/>
  <c r="BN30" i="6"/>
  <c r="BM30" i="6"/>
  <c r="BL30" i="6"/>
  <c r="BK30" i="6"/>
  <c r="BI30" i="6"/>
  <c r="BH30" i="6"/>
  <c r="BF30" i="6"/>
  <c r="BE30" i="6"/>
  <c r="BJ30" i="6"/>
  <c r="BG30" i="6"/>
  <c r="AY30" i="6"/>
  <c r="AW30" i="6"/>
  <c r="AU30" i="6"/>
  <c r="AS30" i="6"/>
  <c r="AQ30" i="6"/>
  <c r="BD30" i="6"/>
  <c r="BC30" i="6"/>
  <c r="BB30" i="6"/>
  <c r="BA30" i="6"/>
  <c r="AZ30" i="6"/>
  <c r="AX30" i="6"/>
  <c r="AV30" i="6"/>
  <c r="AR30" i="6"/>
  <c r="AP30" i="6"/>
  <c r="F26" i="6"/>
  <c r="DX26" i="6"/>
  <c r="DY26" i="6"/>
  <c r="DZ26" i="6"/>
  <c r="DV26" i="6"/>
  <c r="DT26" i="6"/>
  <c r="DQ26" i="6"/>
  <c r="DN26" i="6"/>
  <c r="DJ26" i="6"/>
  <c r="DW26" i="6"/>
  <c r="DS26" i="6"/>
  <c r="DU26" i="6"/>
  <c r="DK26" i="6"/>
  <c r="DH26" i="6"/>
  <c r="DC26" i="6"/>
  <c r="DP26" i="6"/>
  <c r="DL26" i="6"/>
  <c r="DR26" i="6"/>
  <c r="DO26" i="6"/>
  <c r="DD26" i="6"/>
  <c r="CY26" i="6"/>
  <c r="DM26" i="6"/>
  <c r="DF26" i="6"/>
  <c r="DB26" i="6"/>
  <c r="CZ26" i="6"/>
  <c r="DE26" i="6"/>
  <c r="DI26" i="6"/>
  <c r="DG26" i="6"/>
  <c r="CV26" i="6"/>
  <c r="CR26" i="6"/>
  <c r="CU26" i="6"/>
  <c r="CT26" i="6"/>
  <c r="CQ26" i="6"/>
  <c r="CK26" i="6"/>
  <c r="CW26" i="6"/>
  <c r="CS26" i="6"/>
  <c r="CL26" i="6"/>
  <c r="DA26" i="6"/>
  <c r="CN26" i="6"/>
  <c r="CM26" i="6"/>
  <c r="CX26" i="6"/>
  <c r="CJ26" i="6"/>
  <c r="CF26" i="6"/>
  <c r="CE26" i="6"/>
  <c r="CD26" i="6"/>
  <c r="CC26" i="6"/>
  <c r="CB26" i="6"/>
  <c r="CA26" i="6"/>
  <c r="BZ26" i="6"/>
  <c r="BY26" i="6"/>
  <c r="BX26" i="6"/>
  <c r="BW26" i="6"/>
  <c r="CI26" i="6"/>
  <c r="CH26" i="6"/>
  <c r="CG26" i="6"/>
  <c r="BV26" i="6"/>
  <c r="BU26" i="6"/>
  <c r="BT26" i="6"/>
  <c r="BS26" i="6"/>
  <c r="BR26" i="6"/>
  <c r="BQ26" i="6"/>
  <c r="BP26" i="6"/>
  <c r="BO26" i="6"/>
  <c r="BN26" i="6"/>
  <c r="BM26" i="6"/>
  <c r="BL26" i="6"/>
  <c r="BK26" i="6"/>
  <c r="BI26" i="6"/>
  <c r="BH26" i="6"/>
  <c r="BF26" i="6"/>
  <c r="BE26" i="6"/>
  <c r="AY26" i="6"/>
  <c r="AW26" i="6"/>
  <c r="AU26" i="6"/>
  <c r="AS26" i="6"/>
  <c r="AQ26" i="6"/>
  <c r="AP26" i="6"/>
  <c r="BJ26" i="6"/>
  <c r="BG26" i="6"/>
  <c r="BD26" i="6"/>
  <c r="BC26" i="6"/>
  <c r="BB26" i="6"/>
  <c r="BA26" i="6"/>
  <c r="AZ26" i="6"/>
  <c r="AX26" i="6"/>
  <c r="AV26" i="6"/>
  <c r="AR26" i="6"/>
  <c r="F18" i="6"/>
  <c r="DX18" i="6"/>
  <c r="DY18" i="6"/>
  <c r="DZ18" i="6"/>
  <c r="DV18" i="6"/>
  <c r="DW18" i="6"/>
  <c r="DQ18" i="6"/>
  <c r="DN18" i="6"/>
  <c r="DJ18" i="6"/>
  <c r="DT18" i="6"/>
  <c r="DP18" i="6"/>
  <c r="DU18" i="6"/>
  <c r="DR18" i="6"/>
  <c r="DO18" i="6"/>
  <c r="DL18" i="6"/>
  <c r="DH18" i="6"/>
  <c r="DC18" i="6"/>
  <c r="DS18" i="6"/>
  <c r="DG18" i="6"/>
  <c r="DF18" i="6"/>
  <c r="DB18" i="6"/>
  <c r="CY18" i="6"/>
  <c r="DI18" i="6"/>
  <c r="DD18" i="6"/>
  <c r="DM18" i="6"/>
  <c r="DK18" i="6"/>
  <c r="DE18" i="6"/>
  <c r="DA18" i="6"/>
  <c r="CW18" i="6"/>
  <c r="CV18" i="6"/>
  <c r="CR18" i="6"/>
  <c r="CN18" i="6"/>
  <c r="CK18" i="6"/>
  <c r="CZ18" i="6"/>
  <c r="CL18" i="6"/>
  <c r="CX18" i="6"/>
  <c r="CU18" i="6"/>
  <c r="CT18" i="6"/>
  <c r="CQ18" i="6"/>
  <c r="CM18" i="6"/>
  <c r="CS18" i="6"/>
  <c r="CJ18" i="6"/>
  <c r="CF18" i="6"/>
  <c r="CE18" i="6"/>
  <c r="CD18" i="6"/>
  <c r="CC18" i="6"/>
  <c r="CB18" i="6"/>
  <c r="CA18" i="6"/>
  <c r="BZ18" i="6"/>
  <c r="BY18" i="6"/>
  <c r="BX18" i="6"/>
  <c r="BW18" i="6"/>
  <c r="CI18" i="6"/>
  <c r="CG18" i="6"/>
  <c r="CH18" i="6"/>
  <c r="BV18" i="6"/>
  <c r="BU18" i="6"/>
  <c r="BT18" i="6"/>
  <c r="BS18" i="6"/>
  <c r="BR18" i="6"/>
  <c r="BQ18" i="6"/>
  <c r="BP18" i="6"/>
  <c r="BO18" i="6"/>
  <c r="BN18" i="6"/>
  <c r="BM18" i="6"/>
  <c r="BL18" i="6"/>
  <c r="BK18" i="6"/>
  <c r="BI18" i="6"/>
  <c r="BH18" i="6"/>
  <c r="BF18" i="6"/>
  <c r="BE18" i="6"/>
  <c r="AY18" i="6"/>
  <c r="AW18" i="6"/>
  <c r="AU18" i="6"/>
  <c r="AS18" i="6"/>
  <c r="AQ18" i="6"/>
  <c r="BD18" i="6"/>
  <c r="BC18" i="6"/>
  <c r="BB18" i="6"/>
  <c r="BA18" i="6"/>
  <c r="AZ18" i="6"/>
  <c r="AX18" i="6"/>
  <c r="AV18" i="6"/>
  <c r="AR18" i="6"/>
  <c r="BJ18" i="6"/>
  <c r="BG18" i="6"/>
  <c r="AP18" i="6"/>
  <c r="DX14" i="6"/>
  <c r="DY14" i="6"/>
  <c r="DZ14" i="6"/>
  <c r="DV14" i="6"/>
  <c r="DU14" i="6"/>
  <c r="DQ14" i="6"/>
  <c r="DN14" i="6"/>
  <c r="DJ14" i="6"/>
  <c r="DW14" i="6"/>
  <c r="DS14" i="6"/>
  <c r="DO14" i="6"/>
  <c r="DT14" i="6"/>
  <c r="DP14" i="6"/>
  <c r="DH14" i="6"/>
  <c r="DC14" i="6"/>
  <c r="DR14" i="6"/>
  <c r="DM14" i="6"/>
  <c r="DI14" i="6"/>
  <c r="DL14" i="6"/>
  <c r="DE14" i="6"/>
  <c r="CY14" i="6"/>
  <c r="DA14" i="6"/>
  <c r="DK14" i="6"/>
  <c r="DF14" i="6"/>
  <c r="DG14" i="6"/>
  <c r="DD14" i="6"/>
  <c r="CZ14" i="6"/>
  <c r="CV14" i="6"/>
  <c r="CR14" i="6"/>
  <c r="CX14" i="6"/>
  <c r="CS14" i="6"/>
  <c r="CK14" i="6"/>
  <c r="CN14" i="6"/>
  <c r="CL14" i="6"/>
  <c r="DB14" i="6"/>
  <c r="CW14" i="6"/>
  <c r="CM14" i="6"/>
  <c r="CU14" i="6"/>
  <c r="CT14" i="6"/>
  <c r="CQ14" i="6"/>
  <c r="CJ14" i="6"/>
  <c r="CF14" i="6"/>
  <c r="CE14" i="6"/>
  <c r="CD14" i="6"/>
  <c r="CC14" i="6"/>
  <c r="CB14" i="6"/>
  <c r="CA14" i="6"/>
  <c r="BZ14" i="6"/>
  <c r="BY14" i="6"/>
  <c r="BX14" i="6"/>
  <c r="BW14" i="6"/>
  <c r="CH14" i="6"/>
  <c r="CG14" i="6"/>
  <c r="CI14" i="6"/>
  <c r="BV14" i="6"/>
  <c r="BU14" i="6"/>
  <c r="BT14" i="6"/>
  <c r="BS14" i="6"/>
  <c r="BR14" i="6"/>
  <c r="BQ14" i="6"/>
  <c r="BP14" i="6"/>
  <c r="BO14" i="6"/>
  <c r="BN14" i="6"/>
  <c r="BM14" i="6"/>
  <c r="BL14" i="6"/>
  <c r="BK14" i="6"/>
  <c r="BI14" i="6"/>
  <c r="BH14" i="6"/>
  <c r="BF14" i="6"/>
  <c r="BE14" i="6"/>
  <c r="BJ14" i="6"/>
  <c r="BG14" i="6"/>
  <c r="AY14" i="6"/>
  <c r="AW14" i="6"/>
  <c r="AU14" i="6"/>
  <c r="AS14" i="6"/>
  <c r="AQ14" i="6"/>
  <c r="BD14" i="6"/>
  <c r="BC14" i="6"/>
  <c r="BB14" i="6"/>
  <c r="BA14" i="6"/>
  <c r="AZ14" i="6"/>
  <c r="AX14" i="6"/>
  <c r="AV14" i="6"/>
  <c r="AR14" i="6"/>
  <c r="AP14" i="6"/>
  <c r="DX6" i="6"/>
  <c r="DY6" i="6"/>
  <c r="DZ6" i="6"/>
  <c r="DV6" i="6"/>
  <c r="DS6" i="6"/>
  <c r="DQ6" i="6"/>
  <c r="DN6" i="6"/>
  <c r="DJ6" i="6"/>
  <c r="DT6" i="6"/>
  <c r="DR6" i="6"/>
  <c r="DW6" i="6"/>
  <c r="DM6" i="6"/>
  <c r="DI6" i="6"/>
  <c r="DH6" i="6"/>
  <c r="DC6" i="6"/>
  <c r="DG6" i="6"/>
  <c r="DP6" i="6"/>
  <c r="DO6" i="6"/>
  <c r="DL6" i="6"/>
  <c r="DU6" i="6"/>
  <c r="CY6" i="6"/>
  <c r="DF6" i="6"/>
  <c r="DD6" i="6"/>
  <c r="DK6" i="6"/>
  <c r="DE6" i="6"/>
  <c r="CX6" i="6"/>
  <c r="CV6" i="6"/>
  <c r="CR6" i="6"/>
  <c r="DB6" i="6"/>
  <c r="CZ6" i="6"/>
  <c r="CK6" i="6"/>
  <c r="CG6" i="6"/>
  <c r="CU6" i="6"/>
  <c r="CT6" i="6"/>
  <c r="CQ6" i="6"/>
  <c r="CL6" i="6"/>
  <c r="CW6" i="6"/>
  <c r="CS6" i="6"/>
  <c r="CM6" i="6"/>
  <c r="DA6" i="6"/>
  <c r="CN6" i="6"/>
  <c r="CJ6" i="6"/>
  <c r="CF6" i="6"/>
  <c r="CE6" i="6"/>
  <c r="CD6" i="6"/>
  <c r="CC6" i="6"/>
  <c r="CB6" i="6"/>
  <c r="CA6" i="6"/>
  <c r="BZ6" i="6"/>
  <c r="BY6" i="6"/>
  <c r="BX6" i="6"/>
  <c r="BW6" i="6"/>
  <c r="CH6" i="6"/>
  <c r="CI6" i="6"/>
  <c r="BV6" i="6"/>
  <c r="BU6" i="6"/>
  <c r="BT6" i="6"/>
  <c r="BS6" i="6"/>
  <c r="BR6" i="6"/>
  <c r="BQ6" i="6"/>
  <c r="BP6" i="6"/>
  <c r="BO6" i="6"/>
  <c r="BN6" i="6"/>
  <c r="BM6" i="6"/>
  <c r="BL6" i="6"/>
  <c r="BK6" i="6"/>
  <c r="BI6" i="6"/>
  <c r="BH6" i="6"/>
  <c r="BF6" i="6"/>
  <c r="BE6" i="6"/>
  <c r="BD6" i="6"/>
  <c r="AY6" i="6"/>
  <c r="AW6" i="6"/>
  <c r="AU6" i="6"/>
  <c r="AS6" i="6"/>
  <c r="AQ6" i="6"/>
  <c r="BC6" i="6"/>
  <c r="BB6" i="6"/>
  <c r="BA6" i="6"/>
  <c r="AP6" i="6"/>
  <c r="BJ6" i="6"/>
  <c r="BG6" i="6"/>
  <c r="AZ6" i="6"/>
  <c r="AX6" i="6"/>
  <c r="AV6" i="6"/>
  <c r="AR6" i="6"/>
  <c r="DY45" i="6"/>
  <c r="DZ45" i="6"/>
  <c r="DW45" i="6"/>
  <c r="DV45" i="6"/>
  <c r="DR45" i="6"/>
  <c r="DO45" i="6"/>
  <c r="DK45" i="6"/>
  <c r="DX45" i="6"/>
  <c r="DU45" i="6"/>
  <c r="DP45" i="6"/>
  <c r="DQ45" i="6"/>
  <c r="DL45" i="6"/>
  <c r="DI45" i="6"/>
  <c r="DD45" i="6"/>
  <c r="DM45" i="6"/>
  <c r="DT45" i="6"/>
  <c r="DS45" i="6"/>
  <c r="DG45" i="6"/>
  <c r="DF45" i="6"/>
  <c r="CZ45" i="6"/>
  <c r="DB45" i="6"/>
  <c r="DE45" i="6"/>
  <c r="DN45" i="6"/>
  <c r="DJ45" i="6"/>
  <c r="DH45" i="6"/>
  <c r="DA45" i="6"/>
  <c r="CW45" i="6"/>
  <c r="CN45" i="6"/>
  <c r="CL45" i="6"/>
  <c r="CH45" i="6"/>
  <c r="DC45" i="6"/>
  <c r="CY45" i="6"/>
  <c r="CX45" i="6"/>
  <c r="CM45" i="6"/>
  <c r="CU45" i="6"/>
  <c r="CJ45" i="6"/>
  <c r="CV45" i="6"/>
  <c r="CT45" i="6"/>
  <c r="CK45" i="6"/>
  <c r="CG45" i="6"/>
  <c r="CI45" i="6"/>
  <c r="BV45" i="6"/>
  <c r="BU45" i="6"/>
  <c r="BT45" i="6"/>
  <c r="BS45" i="6"/>
  <c r="CF45" i="6"/>
  <c r="CE45" i="6"/>
  <c r="CD45" i="6"/>
  <c r="CC45" i="6"/>
  <c r="CB45" i="6"/>
  <c r="CA45" i="6"/>
  <c r="BZ45" i="6"/>
  <c r="BY45" i="6"/>
  <c r="BX45" i="6"/>
  <c r="BW45" i="6"/>
  <c r="BJ45" i="6"/>
  <c r="BG45" i="6"/>
  <c r="BQ45" i="6"/>
  <c r="BD45" i="6"/>
  <c r="BC45" i="6"/>
  <c r="BB45" i="6"/>
  <c r="BA45" i="6"/>
  <c r="AP45" i="6"/>
  <c r="AZ45" i="6"/>
  <c r="AX45" i="6"/>
  <c r="AV45" i="6"/>
  <c r="BR45" i="6"/>
  <c r="BP45" i="6"/>
  <c r="BO45" i="6"/>
  <c r="BN45" i="6"/>
  <c r="BM45" i="6"/>
  <c r="BL45" i="6"/>
  <c r="BK45" i="6"/>
  <c r="BI45" i="6"/>
  <c r="BH45" i="6"/>
  <c r="BF45" i="6"/>
  <c r="BE45" i="6"/>
  <c r="AY45" i="6"/>
  <c r="AW45" i="6"/>
  <c r="AU45" i="6"/>
  <c r="AS45" i="6"/>
  <c r="AQ45" i="6"/>
  <c r="AR45" i="6"/>
  <c r="DY41" i="6"/>
  <c r="DZ41" i="6"/>
  <c r="DW41" i="6"/>
  <c r="DU41" i="6"/>
  <c r="DR41" i="6"/>
  <c r="DO41" i="6"/>
  <c r="DK41" i="6"/>
  <c r="DX41" i="6"/>
  <c r="DV41" i="6"/>
  <c r="DT41" i="6"/>
  <c r="DN41" i="6"/>
  <c r="DP41" i="6"/>
  <c r="DI41" i="6"/>
  <c r="DD41" i="6"/>
  <c r="DQ41" i="6"/>
  <c r="DH41" i="6"/>
  <c r="DS41" i="6"/>
  <c r="DM41" i="6"/>
  <c r="DE41" i="6"/>
  <c r="CZ41" i="6"/>
  <c r="DJ41" i="6"/>
  <c r="DF41" i="6"/>
  <c r="DC41" i="6"/>
  <c r="DA41" i="6"/>
  <c r="DL41" i="6"/>
  <c r="DG41" i="6"/>
  <c r="CY41" i="6"/>
  <c r="CV41" i="6"/>
  <c r="CT41" i="6"/>
  <c r="CL41" i="6"/>
  <c r="CH41" i="6"/>
  <c r="CW41" i="6"/>
  <c r="CN41" i="6"/>
  <c r="CM41" i="6"/>
  <c r="DB41" i="6"/>
  <c r="CJ41" i="6"/>
  <c r="CX41" i="6"/>
  <c r="CU41" i="6"/>
  <c r="CK41" i="6"/>
  <c r="CG41" i="6"/>
  <c r="CF41" i="6"/>
  <c r="CE41" i="6"/>
  <c r="CD41" i="6"/>
  <c r="CC41" i="6"/>
  <c r="CB41" i="6"/>
  <c r="CA41" i="6"/>
  <c r="BZ41" i="6"/>
  <c r="BY41" i="6"/>
  <c r="BX41" i="6"/>
  <c r="BW41" i="6"/>
  <c r="CI41" i="6"/>
  <c r="BV41" i="6"/>
  <c r="BU41" i="6"/>
  <c r="BT41" i="6"/>
  <c r="BS41" i="6"/>
  <c r="BJ41" i="6"/>
  <c r="BG41" i="6"/>
  <c r="BP41" i="6"/>
  <c r="BO41" i="6"/>
  <c r="BN41" i="6"/>
  <c r="BM41" i="6"/>
  <c r="BL41" i="6"/>
  <c r="BK41" i="6"/>
  <c r="BI41" i="6"/>
  <c r="BH41" i="6"/>
  <c r="BF41" i="6"/>
  <c r="BE41" i="6"/>
  <c r="BD41" i="6"/>
  <c r="BC41" i="6"/>
  <c r="BB41" i="6"/>
  <c r="BA41" i="6"/>
  <c r="BR41" i="6"/>
  <c r="AZ41" i="6"/>
  <c r="AX41" i="6"/>
  <c r="AV41" i="6"/>
  <c r="AR41" i="6"/>
  <c r="AP41" i="6"/>
  <c r="BQ41" i="6"/>
  <c r="AY41" i="6"/>
  <c r="AW41" i="6"/>
  <c r="AU41" i="6"/>
  <c r="AS41" i="6"/>
  <c r="AQ41" i="6"/>
  <c r="D37" i="6"/>
  <c r="DY37" i="6"/>
  <c r="DZ37" i="6"/>
  <c r="DW37" i="6"/>
  <c r="DT37" i="6"/>
  <c r="DR37" i="6"/>
  <c r="DO37" i="6"/>
  <c r="DK37" i="6"/>
  <c r="DU37" i="6"/>
  <c r="DS37" i="6"/>
  <c r="DV37" i="6"/>
  <c r="DN37" i="6"/>
  <c r="DJ37" i="6"/>
  <c r="DI37" i="6"/>
  <c r="DD37" i="6"/>
  <c r="DP37" i="6"/>
  <c r="DX37" i="6"/>
  <c r="DQ37" i="6"/>
  <c r="DC37" i="6"/>
  <c r="CZ37" i="6"/>
  <c r="DL37" i="6"/>
  <c r="DG37" i="6"/>
  <c r="DE37" i="6"/>
  <c r="DM37" i="6"/>
  <c r="DH37" i="6"/>
  <c r="DF37" i="6"/>
  <c r="CY37" i="6"/>
  <c r="CU37" i="6"/>
  <c r="CL37" i="6"/>
  <c r="CH37" i="6"/>
  <c r="DB37" i="6"/>
  <c r="CX37" i="6"/>
  <c r="CV37" i="6"/>
  <c r="CT37" i="6"/>
  <c r="CM37" i="6"/>
  <c r="CI37" i="6"/>
  <c r="DA37" i="6"/>
  <c r="CN37" i="6"/>
  <c r="CJ37" i="6"/>
  <c r="CW37" i="6"/>
  <c r="CK37" i="6"/>
  <c r="CG37" i="6"/>
  <c r="CF37" i="6"/>
  <c r="CE37" i="6"/>
  <c r="CD37" i="6"/>
  <c r="CC37" i="6"/>
  <c r="CB37" i="6"/>
  <c r="CA37" i="6"/>
  <c r="BZ37" i="6"/>
  <c r="BY37" i="6"/>
  <c r="BX37" i="6"/>
  <c r="BW37" i="6"/>
  <c r="BV37" i="6"/>
  <c r="BU37" i="6"/>
  <c r="BT37" i="6"/>
  <c r="BS37" i="6"/>
  <c r="BJ37" i="6"/>
  <c r="BG37" i="6"/>
  <c r="BR37" i="6"/>
  <c r="BQ37" i="6"/>
  <c r="BD37" i="6"/>
  <c r="BC37" i="6"/>
  <c r="BB37" i="6"/>
  <c r="BA37" i="6"/>
  <c r="BP37" i="6"/>
  <c r="BO37" i="6"/>
  <c r="BN37" i="6"/>
  <c r="BM37" i="6"/>
  <c r="BL37" i="6"/>
  <c r="BK37" i="6"/>
  <c r="BI37" i="6"/>
  <c r="BH37" i="6"/>
  <c r="BF37" i="6"/>
  <c r="BE37" i="6"/>
  <c r="AZ37" i="6"/>
  <c r="AX37" i="6"/>
  <c r="AV37" i="6"/>
  <c r="AR37" i="6"/>
  <c r="AY37" i="6"/>
  <c r="AW37" i="6"/>
  <c r="AU37" i="6"/>
  <c r="AS37" i="6"/>
  <c r="AQ37" i="6"/>
  <c r="AP37" i="6"/>
  <c r="DY33" i="6"/>
  <c r="DZ33" i="6"/>
  <c r="DW33" i="6"/>
  <c r="DX33" i="6"/>
  <c r="DR33" i="6"/>
  <c r="DO33" i="6"/>
  <c r="DK33" i="6"/>
  <c r="DV33" i="6"/>
  <c r="DT33" i="6"/>
  <c r="DQ33" i="6"/>
  <c r="DU33" i="6"/>
  <c r="DS33" i="6"/>
  <c r="DM33" i="6"/>
  <c r="DI33" i="6"/>
  <c r="DD33" i="6"/>
  <c r="DJ33" i="6"/>
  <c r="DG33" i="6"/>
  <c r="DP33" i="6"/>
  <c r="DL33" i="6"/>
  <c r="DH33" i="6"/>
  <c r="CZ33" i="6"/>
  <c r="DN33" i="6"/>
  <c r="DF33" i="6"/>
  <c r="DB33" i="6"/>
  <c r="DE33" i="6"/>
  <c r="DC33" i="6"/>
  <c r="CX33" i="6"/>
  <c r="CL33" i="6"/>
  <c r="CH33" i="6"/>
  <c r="DA33" i="6"/>
  <c r="CW33" i="6"/>
  <c r="CU33" i="6"/>
  <c r="CM33" i="6"/>
  <c r="CI33" i="6"/>
  <c r="CY33" i="6"/>
  <c r="CV33" i="6"/>
  <c r="CT33" i="6"/>
  <c r="CJ33" i="6"/>
  <c r="CN33" i="6"/>
  <c r="CK33" i="6"/>
  <c r="CG33" i="6"/>
  <c r="CF33" i="6"/>
  <c r="CE33" i="6"/>
  <c r="CD33" i="6"/>
  <c r="CC33" i="6"/>
  <c r="CB33" i="6"/>
  <c r="CA33" i="6"/>
  <c r="BZ33" i="6"/>
  <c r="BY33" i="6"/>
  <c r="BX33" i="6"/>
  <c r="BW33" i="6"/>
  <c r="BV33" i="6"/>
  <c r="BU33" i="6"/>
  <c r="BT33" i="6"/>
  <c r="BS33" i="6"/>
  <c r="BR33" i="6"/>
  <c r="BJ33" i="6"/>
  <c r="BG33" i="6"/>
  <c r="BD33" i="6"/>
  <c r="BC33" i="6"/>
  <c r="BB33" i="6"/>
  <c r="BA33" i="6"/>
  <c r="AR33" i="6"/>
  <c r="AZ33" i="6"/>
  <c r="AX33" i="6"/>
  <c r="AV33" i="6"/>
  <c r="BQ33" i="6"/>
  <c r="BP33" i="6"/>
  <c r="BO33" i="6"/>
  <c r="BN33" i="6"/>
  <c r="BM33" i="6"/>
  <c r="BL33" i="6"/>
  <c r="BK33" i="6"/>
  <c r="BI33" i="6"/>
  <c r="BH33" i="6"/>
  <c r="BF33" i="6"/>
  <c r="BE33" i="6"/>
  <c r="AY33" i="6"/>
  <c r="AW33" i="6"/>
  <c r="AU33" i="6"/>
  <c r="AS33" i="6"/>
  <c r="AQ33" i="6"/>
  <c r="AP33" i="6"/>
  <c r="DY29" i="6"/>
  <c r="DZ29" i="6"/>
  <c r="DW29" i="6"/>
  <c r="DV29" i="6"/>
  <c r="DR29" i="6"/>
  <c r="DO29" i="6"/>
  <c r="DK29" i="6"/>
  <c r="DU29" i="6"/>
  <c r="DP29" i="6"/>
  <c r="DX29" i="6"/>
  <c r="DT29" i="6"/>
  <c r="DQ29" i="6"/>
  <c r="DL29" i="6"/>
  <c r="DD29" i="6"/>
  <c r="DS29" i="6"/>
  <c r="DM29" i="6"/>
  <c r="DI29" i="6"/>
  <c r="DN29" i="6"/>
  <c r="DJ29" i="6"/>
  <c r="DF29" i="6"/>
  <c r="DB29" i="6"/>
  <c r="CZ29" i="6"/>
  <c r="DG29" i="6"/>
  <c r="DE29" i="6"/>
  <c r="DH29" i="6"/>
  <c r="DA29" i="6"/>
  <c r="CW29" i="6"/>
  <c r="DC29" i="6"/>
  <c r="CY29" i="6"/>
  <c r="CX29" i="6"/>
  <c r="CN29" i="6"/>
  <c r="CL29" i="6"/>
  <c r="CH29" i="6"/>
  <c r="CM29" i="6"/>
  <c r="CI29" i="6"/>
  <c r="CU29" i="6"/>
  <c r="CJ29" i="6"/>
  <c r="CV29" i="6"/>
  <c r="CT29" i="6"/>
  <c r="CK29" i="6"/>
  <c r="CG29" i="6"/>
  <c r="BV29" i="6"/>
  <c r="BU29" i="6"/>
  <c r="BT29" i="6"/>
  <c r="BS29" i="6"/>
  <c r="BR29" i="6"/>
  <c r="CF29" i="6"/>
  <c r="CE29" i="6"/>
  <c r="CD29" i="6"/>
  <c r="CC29" i="6"/>
  <c r="CB29" i="6"/>
  <c r="CA29" i="6"/>
  <c r="BZ29" i="6"/>
  <c r="BY29" i="6"/>
  <c r="BX29" i="6"/>
  <c r="BW29" i="6"/>
  <c r="BJ29" i="6"/>
  <c r="BG29" i="6"/>
  <c r="BQ29" i="6"/>
  <c r="BP29" i="6"/>
  <c r="BD29" i="6"/>
  <c r="BC29" i="6"/>
  <c r="BB29" i="6"/>
  <c r="BA29" i="6"/>
  <c r="AP29" i="6"/>
  <c r="AZ29" i="6"/>
  <c r="AX29" i="6"/>
  <c r="AV29" i="6"/>
  <c r="BO29" i="6"/>
  <c r="BN29" i="6"/>
  <c r="BM29" i="6"/>
  <c r="BL29" i="6"/>
  <c r="BK29" i="6"/>
  <c r="BI29" i="6"/>
  <c r="BH29" i="6"/>
  <c r="BF29" i="6"/>
  <c r="BE29" i="6"/>
  <c r="AY29" i="6"/>
  <c r="AW29" i="6"/>
  <c r="AU29" i="6"/>
  <c r="AS29" i="6"/>
  <c r="AQ29" i="6"/>
  <c r="AR29" i="6"/>
  <c r="DY25" i="6"/>
  <c r="DZ25" i="6"/>
  <c r="DW25" i="6"/>
  <c r="DU25" i="6"/>
  <c r="DR25" i="6"/>
  <c r="DO25" i="6"/>
  <c r="DK25" i="6"/>
  <c r="DT25" i="6"/>
  <c r="DS25" i="6"/>
  <c r="DX25" i="6"/>
  <c r="DN25" i="6"/>
  <c r="DP25" i="6"/>
  <c r="DD25" i="6"/>
  <c r="DL25" i="6"/>
  <c r="DJ25" i="6"/>
  <c r="DH25" i="6"/>
  <c r="DQ25" i="6"/>
  <c r="DM25" i="6"/>
  <c r="DV25" i="6"/>
  <c r="DG25" i="6"/>
  <c r="DE25" i="6"/>
  <c r="CZ25" i="6"/>
  <c r="DA25" i="6"/>
  <c r="DI25" i="6"/>
  <c r="DF25" i="6"/>
  <c r="DC25" i="6"/>
  <c r="DB25" i="6"/>
  <c r="CY25" i="6"/>
  <c r="CS25" i="6"/>
  <c r="CW25" i="6"/>
  <c r="CV25" i="6"/>
  <c r="CL25" i="6"/>
  <c r="CH25" i="6"/>
  <c r="CN25" i="6"/>
  <c r="CM25" i="6"/>
  <c r="CI25" i="6"/>
  <c r="CX25" i="6"/>
  <c r="CR25" i="6"/>
  <c r="CJ25" i="6"/>
  <c r="CU25" i="6"/>
  <c r="CT25" i="6"/>
  <c r="CQ25" i="6"/>
  <c r="CK25" i="6"/>
  <c r="CG25" i="6"/>
  <c r="CF25" i="6"/>
  <c r="CE25" i="6"/>
  <c r="CD25" i="6"/>
  <c r="CC25" i="6"/>
  <c r="CB25" i="6"/>
  <c r="CA25" i="6"/>
  <c r="BZ25" i="6"/>
  <c r="BY25" i="6"/>
  <c r="BX25" i="6"/>
  <c r="BW25" i="6"/>
  <c r="BV25" i="6"/>
  <c r="BU25" i="6"/>
  <c r="BT25" i="6"/>
  <c r="BS25" i="6"/>
  <c r="BR25" i="6"/>
  <c r="BJ25" i="6"/>
  <c r="BG25" i="6"/>
  <c r="BO25" i="6"/>
  <c r="BN25" i="6"/>
  <c r="BM25" i="6"/>
  <c r="BL25" i="6"/>
  <c r="BK25" i="6"/>
  <c r="BI25" i="6"/>
  <c r="BH25" i="6"/>
  <c r="BF25" i="6"/>
  <c r="BE25" i="6"/>
  <c r="BD25" i="6"/>
  <c r="BC25" i="6"/>
  <c r="BB25" i="6"/>
  <c r="BA25" i="6"/>
  <c r="AZ25" i="6"/>
  <c r="AX25" i="6"/>
  <c r="AV25" i="6"/>
  <c r="AR25" i="6"/>
  <c r="BQ25" i="6"/>
  <c r="BP25" i="6"/>
  <c r="AY25" i="6"/>
  <c r="AW25" i="6"/>
  <c r="AU25" i="6"/>
  <c r="AS25" i="6"/>
  <c r="AQ25" i="6"/>
  <c r="AP25" i="6"/>
  <c r="DY21" i="6"/>
  <c r="DZ21" i="6"/>
  <c r="DW21" i="6"/>
  <c r="DT21" i="6"/>
  <c r="DR21" i="6"/>
  <c r="DO21" i="6"/>
  <c r="DK21" i="6"/>
  <c r="DX21" i="6"/>
  <c r="DV21" i="6"/>
  <c r="DS21" i="6"/>
  <c r="DN21" i="6"/>
  <c r="DJ21" i="6"/>
  <c r="DD21" i="6"/>
  <c r="DM21" i="6"/>
  <c r="DI21" i="6"/>
  <c r="DP21" i="6"/>
  <c r="DU21" i="6"/>
  <c r="DQ21" i="6"/>
  <c r="DC21" i="6"/>
  <c r="CZ21" i="6"/>
  <c r="DL21" i="6"/>
  <c r="DG21" i="6"/>
  <c r="DF21" i="6"/>
  <c r="DH21" i="6"/>
  <c r="DE21" i="6"/>
  <c r="CS21" i="6"/>
  <c r="DB21" i="6"/>
  <c r="DA21" i="6"/>
  <c r="CX21" i="6"/>
  <c r="CU21" i="6"/>
  <c r="CT21" i="6"/>
  <c r="CQ21" i="6"/>
  <c r="CL21" i="6"/>
  <c r="CH21" i="6"/>
  <c r="CV21" i="6"/>
  <c r="CM21" i="6"/>
  <c r="CI21" i="6"/>
  <c r="CW21" i="6"/>
  <c r="CN21" i="6"/>
  <c r="CJ21" i="6"/>
  <c r="CY21" i="6"/>
  <c r="CR21" i="6"/>
  <c r="CK21" i="6"/>
  <c r="CG21" i="6"/>
  <c r="CF21" i="6"/>
  <c r="CE21" i="6"/>
  <c r="CD21" i="6"/>
  <c r="CC21" i="6"/>
  <c r="CB21" i="6"/>
  <c r="CA21" i="6"/>
  <c r="BZ21" i="6"/>
  <c r="BY21" i="6"/>
  <c r="BX21" i="6"/>
  <c r="BW21" i="6"/>
  <c r="BV21" i="6"/>
  <c r="BU21" i="6"/>
  <c r="BT21" i="6"/>
  <c r="BS21" i="6"/>
  <c r="BR21" i="6"/>
  <c r="BJ21" i="6"/>
  <c r="BG21" i="6"/>
  <c r="BQ21" i="6"/>
  <c r="BP21" i="6"/>
  <c r="BD21" i="6"/>
  <c r="BC21" i="6"/>
  <c r="BB21" i="6"/>
  <c r="BA21" i="6"/>
  <c r="BO21" i="6"/>
  <c r="BN21" i="6"/>
  <c r="BM21" i="6"/>
  <c r="BL21" i="6"/>
  <c r="BK21" i="6"/>
  <c r="BI21" i="6"/>
  <c r="BH21" i="6"/>
  <c r="BF21" i="6"/>
  <c r="BE21" i="6"/>
  <c r="AZ21" i="6"/>
  <c r="AX21" i="6"/>
  <c r="AV21" i="6"/>
  <c r="AR21" i="6"/>
  <c r="AP21" i="6"/>
  <c r="AY21" i="6"/>
  <c r="AW21" i="6"/>
  <c r="AU21" i="6"/>
  <c r="AS21" i="6"/>
  <c r="AQ21" i="6"/>
  <c r="F17" i="6"/>
  <c r="DY17" i="6"/>
  <c r="DZ17" i="6"/>
  <c r="DW17" i="6"/>
  <c r="DX17" i="6"/>
  <c r="DR17" i="6"/>
  <c r="DO17" i="6"/>
  <c r="DK17" i="6"/>
  <c r="DU17" i="6"/>
  <c r="DQ17" i="6"/>
  <c r="DS17" i="6"/>
  <c r="DM17" i="6"/>
  <c r="DI17" i="6"/>
  <c r="DD17" i="6"/>
  <c r="DN17" i="6"/>
  <c r="DL17" i="6"/>
  <c r="DG17" i="6"/>
  <c r="DT17" i="6"/>
  <c r="DV17" i="6"/>
  <c r="DP17" i="6"/>
  <c r="CZ17" i="6"/>
  <c r="DJ17" i="6"/>
  <c r="DE17" i="6"/>
  <c r="DH17" i="6"/>
  <c r="DF17" i="6"/>
  <c r="DB17" i="6"/>
  <c r="CX17" i="6"/>
  <c r="CS17" i="6"/>
  <c r="CW17" i="6"/>
  <c r="CR17" i="6"/>
  <c r="CL17" i="6"/>
  <c r="CH17" i="6"/>
  <c r="DC17" i="6"/>
  <c r="CY17" i="6"/>
  <c r="CU17" i="6"/>
  <c r="CT17" i="6"/>
  <c r="CQ17" i="6"/>
  <c r="CM17" i="6"/>
  <c r="CI17" i="6"/>
  <c r="CV17" i="6"/>
  <c r="CJ17" i="6"/>
  <c r="DA17" i="6"/>
  <c r="CN17" i="6"/>
  <c r="CK17" i="6"/>
  <c r="CG17" i="6"/>
  <c r="CF17" i="6"/>
  <c r="CE17" i="6"/>
  <c r="CD17" i="6"/>
  <c r="CC17" i="6"/>
  <c r="CB17" i="6"/>
  <c r="CA17" i="6"/>
  <c r="BZ17" i="6"/>
  <c r="BY17" i="6"/>
  <c r="BX17" i="6"/>
  <c r="BW17" i="6"/>
  <c r="BV17" i="6"/>
  <c r="BU17" i="6"/>
  <c r="BT17" i="6"/>
  <c r="BS17" i="6"/>
  <c r="BR17" i="6"/>
  <c r="BJ17" i="6"/>
  <c r="BG17" i="6"/>
  <c r="BD17" i="6"/>
  <c r="BC17" i="6"/>
  <c r="BB17" i="6"/>
  <c r="BA17" i="6"/>
  <c r="AZ17" i="6"/>
  <c r="AX17" i="6"/>
  <c r="AV17" i="6"/>
  <c r="AR17" i="6"/>
  <c r="BQ17" i="6"/>
  <c r="BP17" i="6"/>
  <c r="BO17" i="6"/>
  <c r="BN17" i="6"/>
  <c r="BM17" i="6"/>
  <c r="BL17" i="6"/>
  <c r="BK17" i="6"/>
  <c r="BI17" i="6"/>
  <c r="BH17" i="6"/>
  <c r="BF17" i="6"/>
  <c r="BE17" i="6"/>
  <c r="AY17" i="6"/>
  <c r="AW17" i="6"/>
  <c r="AU17" i="6"/>
  <c r="AS17" i="6"/>
  <c r="AQ17" i="6"/>
  <c r="AP17" i="6"/>
  <c r="DY13" i="6"/>
  <c r="DZ13" i="6"/>
  <c r="DW13" i="6"/>
  <c r="DS13" i="6"/>
  <c r="DV13" i="6"/>
  <c r="DR13" i="6"/>
  <c r="DO13" i="6"/>
  <c r="DK13" i="6"/>
  <c r="DT13" i="6"/>
  <c r="DP13" i="6"/>
  <c r="DQ13" i="6"/>
  <c r="DL13" i="6"/>
  <c r="DD13" i="6"/>
  <c r="DU13" i="6"/>
  <c r="DN13" i="6"/>
  <c r="DX13" i="6"/>
  <c r="DM13" i="6"/>
  <c r="DF13" i="6"/>
  <c r="DB13" i="6"/>
  <c r="CZ13" i="6"/>
  <c r="DH13" i="6"/>
  <c r="DC13" i="6"/>
  <c r="DG13" i="6"/>
  <c r="DI13" i="6"/>
  <c r="DJ13" i="6"/>
  <c r="DE13" i="6"/>
  <c r="DA13" i="6"/>
  <c r="CW13" i="6"/>
  <c r="CS13" i="6"/>
  <c r="CN13" i="6"/>
  <c r="CL13" i="6"/>
  <c r="CH13" i="6"/>
  <c r="CR13" i="6"/>
  <c r="CM13" i="6"/>
  <c r="CI13" i="6"/>
  <c r="CU13" i="6"/>
  <c r="CT13" i="6"/>
  <c r="CQ13" i="6"/>
  <c r="CJ13" i="6"/>
  <c r="CY13" i="6"/>
  <c r="CX13" i="6"/>
  <c r="CV13" i="6"/>
  <c r="CK13" i="6"/>
  <c r="CG13" i="6"/>
  <c r="BV13" i="6"/>
  <c r="BU13" i="6"/>
  <c r="BT13" i="6"/>
  <c r="BS13" i="6"/>
  <c r="BR13" i="6"/>
  <c r="CF13" i="6"/>
  <c r="CE13" i="6"/>
  <c r="CD13" i="6"/>
  <c r="CC13" i="6"/>
  <c r="CB13" i="6"/>
  <c r="CA13" i="6"/>
  <c r="BZ13" i="6"/>
  <c r="BY13" i="6"/>
  <c r="BX13" i="6"/>
  <c r="BW13" i="6"/>
  <c r="BJ13" i="6"/>
  <c r="BG13" i="6"/>
  <c r="BQ13" i="6"/>
  <c r="BP13" i="6"/>
  <c r="BD13" i="6"/>
  <c r="BC13" i="6"/>
  <c r="BB13" i="6"/>
  <c r="BA13" i="6"/>
  <c r="AP13" i="6"/>
  <c r="AZ13" i="6"/>
  <c r="AX13" i="6"/>
  <c r="AV13" i="6"/>
  <c r="AR13" i="6"/>
  <c r="BO13" i="6"/>
  <c r="BN13" i="6"/>
  <c r="BM13" i="6"/>
  <c r="BL13" i="6"/>
  <c r="BK13" i="6"/>
  <c r="BI13" i="6"/>
  <c r="BH13" i="6"/>
  <c r="BF13" i="6"/>
  <c r="BE13" i="6"/>
  <c r="AY13" i="6"/>
  <c r="AW13" i="6"/>
  <c r="AU13" i="6"/>
  <c r="AS13" i="6"/>
  <c r="AQ13" i="6"/>
  <c r="F9" i="6"/>
  <c r="DY9" i="6"/>
  <c r="DZ9" i="6"/>
  <c r="DW9" i="6"/>
  <c r="DS9" i="6"/>
  <c r="DU9" i="6"/>
  <c r="DR9" i="6"/>
  <c r="DO9" i="6"/>
  <c r="DK9" i="6"/>
  <c r="DN9" i="6"/>
  <c r="DX9" i="6"/>
  <c r="DV9" i="6"/>
  <c r="DP9" i="6"/>
  <c r="DD9" i="6"/>
  <c r="DQ9" i="6"/>
  <c r="DH9" i="6"/>
  <c r="DT9" i="6"/>
  <c r="DJ9" i="6"/>
  <c r="DE9" i="6"/>
  <c r="CZ9" i="6"/>
  <c r="DM9" i="6"/>
  <c r="DG9" i="6"/>
  <c r="DA9" i="6"/>
  <c r="DI9" i="6"/>
  <c r="DL9" i="6"/>
  <c r="DF9" i="6"/>
  <c r="DC9" i="6"/>
  <c r="CY9" i="6"/>
  <c r="CS9" i="6"/>
  <c r="CV9" i="6"/>
  <c r="CL9" i="6"/>
  <c r="CH9" i="6"/>
  <c r="DB9" i="6"/>
  <c r="CX9" i="6"/>
  <c r="CN9" i="6"/>
  <c r="CM9" i="6"/>
  <c r="CI9" i="6"/>
  <c r="CR9" i="6"/>
  <c r="CJ9" i="6"/>
  <c r="CW9" i="6"/>
  <c r="CU9" i="6"/>
  <c r="CT9" i="6"/>
  <c r="CQ9" i="6"/>
  <c r="CK9" i="6"/>
  <c r="CG9" i="6"/>
  <c r="CF9" i="6"/>
  <c r="CE9" i="6"/>
  <c r="CD9" i="6"/>
  <c r="CC9" i="6"/>
  <c r="CB9" i="6"/>
  <c r="CA9" i="6"/>
  <c r="BZ9" i="6"/>
  <c r="BY9" i="6"/>
  <c r="BX9" i="6"/>
  <c r="BW9" i="6"/>
  <c r="BV9" i="6"/>
  <c r="BU9" i="6"/>
  <c r="BT9" i="6"/>
  <c r="BS9" i="6"/>
  <c r="BR9" i="6"/>
  <c r="BJ9" i="6"/>
  <c r="BG9" i="6"/>
  <c r="BO9" i="6"/>
  <c r="BN9" i="6"/>
  <c r="BM9" i="6"/>
  <c r="BL9" i="6"/>
  <c r="BK9" i="6"/>
  <c r="BI9" i="6"/>
  <c r="BH9" i="6"/>
  <c r="BF9" i="6"/>
  <c r="BE9" i="6"/>
  <c r="BD9" i="6"/>
  <c r="BC9" i="6"/>
  <c r="BB9" i="6"/>
  <c r="BA9" i="6"/>
  <c r="AZ9" i="6"/>
  <c r="AX9" i="6"/>
  <c r="AV9" i="6"/>
  <c r="AR9" i="6"/>
  <c r="BQ9" i="6"/>
  <c r="BP9" i="6"/>
  <c r="AY9" i="6"/>
  <c r="AW9" i="6"/>
  <c r="AU9" i="6"/>
  <c r="AS9" i="6"/>
  <c r="AQ9" i="6"/>
  <c r="AP9" i="6"/>
  <c r="DY5" i="6"/>
  <c r="DZ5" i="6"/>
  <c r="DW5" i="6"/>
  <c r="DS5" i="6"/>
  <c r="DT5" i="6"/>
  <c r="DR5" i="6"/>
  <c r="DO5" i="6"/>
  <c r="DK5" i="6"/>
  <c r="DV5" i="6"/>
  <c r="DX5" i="6"/>
  <c r="DU5" i="6"/>
  <c r="DN5" i="6"/>
  <c r="DJ5" i="6"/>
  <c r="DD5" i="6"/>
  <c r="DP5" i="6"/>
  <c r="DM5" i="6"/>
  <c r="DQ5" i="6"/>
  <c r="DL5" i="6"/>
  <c r="DH5" i="6"/>
  <c r="DC5" i="6"/>
  <c r="CZ5" i="6"/>
  <c r="DI5" i="6"/>
  <c r="DF5" i="6"/>
  <c r="DB5" i="6"/>
  <c r="DG5" i="6"/>
  <c r="DE5" i="6"/>
  <c r="CS5" i="6"/>
  <c r="CU5" i="6"/>
  <c r="CT5" i="6"/>
  <c r="CQ5" i="6"/>
  <c r="CL5" i="6"/>
  <c r="CH5" i="6"/>
  <c r="CW5" i="6"/>
  <c r="CV5" i="6"/>
  <c r="CM5" i="6"/>
  <c r="CI5" i="6"/>
  <c r="DA5" i="6"/>
  <c r="CY5" i="6"/>
  <c r="CN5" i="6"/>
  <c r="CJ5" i="6"/>
  <c r="CX5" i="6"/>
  <c r="CR5" i="6"/>
  <c r="CK5" i="6"/>
  <c r="CG5" i="6"/>
  <c r="CF5" i="6"/>
  <c r="CE5" i="6"/>
  <c r="CD5" i="6"/>
  <c r="CC5" i="6"/>
  <c r="CB5" i="6"/>
  <c r="CA5" i="6"/>
  <c r="BZ5" i="6"/>
  <c r="BY5" i="6"/>
  <c r="BX5" i="6"/>
  <c r="BW5" i="6"/>
  <c r="BV5" i="6"/>
  <c r="BU5" i="6"/>
  <c r="BT5" i="6"/>
  <c r="BS5" i="6"/>
  <c r="BR5" i="6"/>
  <c r="BJ5" i="6"/>
  <c r="BG5" i="6"/>
  <c r="BQ5" i="6"/>
  <c r="BP5" i="6"/>
  <c r="BC5" i="6"/>
  <c r="BB5" i="6"/>
  <c r="BA5" i="6"/>
  <c r="AP5" i="6"/>
  <c r="BO5" i="6"/>
  <c r="BN5" i="6"/>
  <c r="BM5" i="6"/>
  <c r="BL5" i="6"/>
  <c r="BK5" i="6"/>
  <c r="BI5" i="6"/>
  <c r="BH5" i="6"/>
  <c r="BF5" i="6"/>
  <c r="BE5" i="6"/>
  <c r="BD5" i="6"/>
  <c r="AZ5" i="6"/>
  <c r="AX5" i="6"/>
  <c r="AV5" i="6"/>
  <c r="AR5" i="6"/>
  <c r="AY5" i="6"/>
  <c r="AW5" i="6"/>
  <c r="AU5" i="6"/>
  <c r="AS5" i="6"/>
  <c r="AQ5" i="6"/>
  <c r="G19" i="6"/>
  <c r="DZ36" i="6"/>
  <c r="DX36" i="6"/>
  <c r="DT36" i="6"/>
  <c r="DU36" i="6"/>
  <c r="DS36" i="6"/>
  <c r="DL36" i="6"/>
  <c r="DV36" i="6"/>
  <c r="DN36" i="6"/>
  <c r="DY36" i="6"/>
  <c r="DP36" i="6"/>
  <c r="DK36" i="6"/>
  <c r="DE36" i="6"/>
  <c r="DM36" i="6"/>
  <c r="DH36" i="6"/>
  <c r="DO36" i="6"/>
  <c r="DR36" i="6"/>
  <c r="DW36" i="6"/>
  <c r="DQ36" i="6"/>
  <c r="DD36" i="6"/>
  <c r="DA36" i="6"/>
  <c r="CW36" i="6"/>
  <c r="CZ36" i="6"/>
  <c r="DF36" i="6"/>
  <c r="DI36" i="6"/>
  <c r="DJ36" i="6"/>
  <c r="DG36" i="6"/>
  <c r="CY36" i="6"/>
  <c r="DB36" i="6"/>
  <c r="CX36" i="6"/>
  <c r="CV36" i="6"/>
  <c r="CT36" i="6"/>
  <c r="CM36" i="6"/>
  <c r="CI36" i="6"/>
  <c r="CN36" i="6"/>
  <c r="CJ36" i="6"/>
  <c r="DC36" i="6"/>
  <c r="CK36" i="6"/>
  <c r="CU36" i="6"/>
  <c r="CL36" i="6"/>
  <c r="CH36" i="6"/>
  <c r="CF36" i="6"/>
  <c r="CE36" i="6"/>
  <c r="CD36" i="6"/>
  <c r="CC36" i="6"/>
  <c r="CB36" i="6"/>
  <c r="CA36" i="6"/>
  <c r="BZ36" i="6"/>
  <c r="BY36" i="6"/>
  <c r="BX36" i="6"/>
  <c r="BW36" i="6"/>
  <c r="BV36" i="6"/>
  <c r="BU36" i="6"/>
  <c r="BT36" i="6"/>
  <c r="BS36" i="6"/>
  <c r="BR36" i="6"/>
  <c r="CG36" i="6"/>
  <c r="BP36" i="6"/>
  <c r="BO36" i="6"/>
  <c r="BN36" i="6"/>
  <c r="BM36" i="6"/>
  <c r="BL36" i="6"/>
  <c r="BK36" i="6"/>
  <c r="BI36" i="6"/>
  <c r="BH36" i="6"/>
  <c r="BF36" i="6"/>
  <c r="BE36" i="6"/>
  <c r="AZ36" i="6"/>
  <c r="AX36" i="6"/>
  <c r="AV36" i="6"/>
  <c r="AR36" i="6"/>
  <c r="BJ36" i="6"/>
  <c r="BG36" i="6"/>
  <c r="AY36" i="6"/>
  <c r="AW36" i="6"/>
  <c r="AU36" i="6"/>
  <c r="AS36" i="6"/>
  <c r="AQ36" i="6"/>
  <c r="BQ36" i="6"/>
  <c r="BD36" i="6"/>
  <c r="BC36" i="6"/>
  <c r="BB36" i="6"/>
  <c r="BA36" i="6"/>
  <c r="AP36" i="6"/>
  <c r="DZ8" i="6"/>
  <c r="DW8" i="6"/>
  <c r="DX8" i="6"/>
  <c r="DT8" i="6"/>
  <c r="DV8" i="6"/>
  <c r="DL8" i="6"/>
  <c r="DU8" i="6"/>
  <c r="DY8" i="6"/>
  <c r="DS8" i="6"/>
  <c r="DP8" i="6"/>
  <c r="DO8" i="6"/>
  <c r="DQ8" i="6"/>
  <c r="DE8" i="6"/>
  <c r="DM8" i="6"/>
  <c r="DK8" i="6"/>
  <c r="DI8" i="6"/>
  <c r="DR8" i="6"/>
  <c r="DF8" i="6"/>
  <c r="DB8" i="6"/>
  <c r="DA8" i="6"/>
  <c r="CW8" i="6"/>
  <c r="DN8" i="6"/>
  <c r="DC8" i="6"/>
  <c r="DJ8" i="6"/>
  <c r="DH8" i="6"/>
  <c r="DG8" i="6"/>
  <c r="DD8" i="6"/>
  <c r="CZ8" i="6"/>
  <c r="CT8" i="6"/>
  <c r="CY8" i="6"/>
  <c r="CX8" i="6"/>
  <c r="CS8" i="6"/>
  <c r="CN8" i="6"/>
  <c r="CM8" i="6"/>
  <c r="CI8" i="6"/>
  <c r="CR8" i="6"/>
  <c r="CJ8" i="6"/>
  <c r="CU8" i="6"/>
  <c r="CQ8" i="6"/>
  <c r="CK8" i="6"/>
  <c r="CV8" i="6"/>
  <c r="CL8" i="6"/>
  <c r="CH8" i="6"/>
  <c r="CG8" i="6"/>
  <c r="BV8" i="6"/>
  <c r="BU8" i="6"/>
  <c r="BT8" i="6"/>
  <c r="BS8" i="6"/>
  <c r="BR8" i="6"/>
  <c r="CF8" i="6"/>
  <c r="CE8" i="6"/>
  <c r="CD8" i="6"/>
  <c r="CC8" i="6"/>
  <c r="CB8" i="6"/>
  <c r="CA8" i="6"/>
  <c r="BZ8" i="6"/>
  <c r="BY8" i="6"/>
  <c r="BX8" i="6"/>
  <c r="BW8" i="6"/>
  <c r="BJ8" i="6"/>
  <c r="BG8" i="6"/>
  <c r="AZ8" i="6"/>
  <c r="AX8" i="6"/>
  <c r="AV8" i="6"/>
  <c r="AR8" i="6"/>
  <c r="AP8" i="6"/>
  <c r="BQ8" i="6"/>
  <c r="BP8" i="6"/>
  <c r="AY8" i="6"/>
  <c r="AW8" i="6"/>
  <c r="AU8" i="6"/>
  <c r="AS8" i="6"/>
  <c r="AQ8" i="6"/>
  <c r="BO8" i="6"/>
  <c r="BN8" i="6"/>
  <c r="BM8" i="6"/>
  <c r="BL8" i="6"/>
  <c r="BK8" i="6"/>
  <c r="BI8" i="6"/>
  <c r="BH8" i="6"/>
  <c r="BF8" i="6"/>
  <c r="BE8" i="6"/>
  <c r="BD8" i="6"/>
  <c r="BC8" i="6"/>
  <c r="BB8" i="6"/>
  <c r="BA8" i="6"/>
  <c r="DZ40" i="6"/>
  <c r="DX40" i="6"/>
  <c r="DT40" i="6"/>
  <c r="DV40" i="6"/>
  <c r="DS40" i="6"/>
  <c r="DL40" i="6"/>
  <c r="DW40" i="6"/>
  <c r="DP40" i="6"/>
  <c r="DO40" i="6"/>
  <c r="DU40" i="6"/>
  <c r="DQ40" i="6"/>
  <c r="DE40" i="6"/>
  <c r="DY40" i="6"/>
  <c r="DJ40" i="6"/>
  <c r="DI40" i="6"/>
  <c r="DR40" i="6"/>
  <c r="DN40" i="6"/>
  <c r="DH40" i="6"/>
  <c r="DG40" i="6"/>
  <c r="DF40" i="6"/>
  <c r="DA40" i="6"/>
  <c r="CW40" i="6"/>
  <c r="DB40" i="6"/>
  <c r="DK40" i="6"/>
  <c r="DD40" i="6"/>
  <c r="DM40" i="6"/>
  <c r="DC40" i="6"/>
  <c r="CZ40" i="6"/>
  <c r="CN40" i="6"/>
  <c r="CM40" i="6"/>
  <c r="CI40" i="6"/>
  <c r="CJ40" i="6"/>
  <c r="CY40" i="6"/>
  <c r="CX40" i="6"/>
  <c r="CU40" i="6"/>
  <c r="CK40" i="6"/>
  <c r="CV40" i="6"/>
  <c r="CT40" i="6"/>
  <c r="CL40" i="6"/>
  <c r="CH40" i="6"/>
  <c r="CG40" i="6"/>
  <c r="BV40" i="6"/>
  <c r="BU40" i="6"/>
  <c r="BT40" i="6"/>
  <c r="BS40" i="6"/>
  <c r="BR40" i="6"/>
  <c r="CF40" i="6"/>
  <c r="CE40" i="6"/>
  <c r="CD40" i="6"/>
  <c r="CC40" i="6"/>
  <c r="CB40" i="6"/>
  <c r="CA40" i="6"/>
  <c r="BZ40" i="6"/>
  <c r="BY40" i="6"/>
  <c r="BX40" i="6"/>
  <c r="BW40" i="6"/>
  <c r="BJ40" i="6"/>
  <c r="BG40" i="6"/>
  <c r="AZ40" i="6"/>
  <c r="AX40" i="6"/>
  <c r="AV40" i="6"/>
  <c r="AR40" i="6"/>
  <c r="AP40" i="6"/>
  <c r="AQ40" i="6"/>
  <c r="BQ40" i="6"/>
  <c r="AY40" i="6"/>
  <c r="AW40" i="6"/>
  <c r="AU40" i="6"/>
  <c r="AS40" i="6"/>
  <c r="BP40" i="6"/>
  <c r="BO40" i="6"/>
  <c r="BN40" i="6"/>
  <c r="BM40" i="6"/>
  <c r="BL40" i="6"/>
  <c r="BK40" i="6"/>
  <c r="BI40" i="6"/>
  <c r="BH40" i="6"/>
  <c r="BF40" i="6"/>
  <c r="BE40" i="6"/>
  <c r="BD40" i="6"/>
  <c r="BC40" i="6"/>
  <c r="BB40" i="6"/>
  <c r="BA40" i="6"/>
  <c r="DZ24" i="6"/>
  <c r="DX24" i="6"/>
  <c r="DT24" i="6"/>
  <c r="DV24" i="6"/>
  <c r="DS24" i="6"/>
  <c r="DL24" i="6"/>
  <c r="DY24" i="6"/>
  <c r="DW24" i="6"/>
  <c r="DU24" i="6"/>
  <c r="DP24" i="6"/>
  <c r="DO24" i="6"/>
  <c r="DQ24" i="6"/>
  <c r="DE24" i="6"/>
  <c r="DR24" i="6"/>
  <c r="DN24" i="6"/>
  <c r="DM24" i="6"/>
  <c r="DF24" i="6"/>
  <c r="DB24" i="6"/>
  <c r="DA24" i="6"/>
  <c r="CW24" i="6"/>
  <c r="DK24" i="6"/>
  <c r="DD24" i="6"/>
  <c r="DI24" i="6"/>
  <c r="DH24" i="6"/>
  <c r="DG24" i="6"/>
  <c r="DJ24" i="6"/>
  <c r="CZ24" i="6"/>
  <c r="CT24" i="6"/>
  <c r="CS24" i="6"/>
  <c r="CN24" i="6"/>
  <c r="CM24" i="6"/>
  <c r="CI24" i="6"/>
  <c r="CY24" i="6"/>
  <c r="CX24" i="6"/>
  <c r="CR24" i="6"/>
  <c r="CJ24" i="6"/>
  <c r="CU24" i="6"/>
  <c r="CQ24" i="6"/>
  <c r="CK24" i="6"/>
  <c r="DC24" i="6"/>
  <c r="CV24" i="6"/>
  <c r="CL24" i="6"/>
  <c r="CH24" i="6"/>
  <c r="CG24" i="6"/>
  <c r="BV24" i="6"/>
  <c r="BU24" i="6"/>
  <c r="BT24" i="6"/>
  <c r="BS24" i="6"/>
  <c r="BR24" i="6"/>
  <c r="CF24" i="6"/>
  <c r="CE24" i="6"/>
  <c r="CD24" i="6"/>
  <c r="CC24" i="6"/>
  <c r="CB24" i="6"/>
  <c r="CA24" i="6"/>
  <c r="BZ24" i="6"/>
  <c r="BY24" i="6"/>
  <c r="BX24" i="6"/>
  <c r="BW24" i="6"/>
  <c r="BJ24" i="6"/>
  <c r="BG24" i="6"/>
  <c r="AZ24" i="6"/>
  <c r="AX24" i="6"/>
  <c r="AV24" i="6"/>
  <c r="AR24" i="6"/>
  <c r="BQ24" i="6"/>
  <c r="BP24" i="6"/>
  <c r="AY24" i="6"/>
  <c r="AW24" i="6"/>
  <c r="AU24" i="6"/>
  <c r="AS24" i="6"/>
  <c r="AQ24" i="6"/>
  <c r="BO24" i="6"/>
  <c r="BN24" i="6"/>
  <c r="BM24" i="6"/>
  <c r="BL24" i="6"/>
  <c r="BK24" i="6"/>
  <c r="BI24" i="6"/>
  <c r="BH24" i="6"/>
  <c r="BF24" i="6"/>
  <c r="BE24" i="6"/>
  <c r="BD24" i="6"/>
  <c r="BC24" i="6"/>
  <c r="BB24" i="6"/>
  <c r="BA24" i="6"/>
  <c r="AP24" i="6"/>
  <c r="DZ12" i="6"/>
  <c r="DW12" i="6"/>
  <c r="DX12" i="6"/>
  <c r="DT12" i="6"/>
  <c r="DL12" i="6"/>
  <c r="DV12" i="6"/>
  <c r="DQ12" i="6"/>
  <c r="DY12" i="6"/>
  <c r="DU12" i="6"/>
  <c r="DR12" i="6"/>
  <c r="DO12" i="6"/>
  <c r="DM12" i="6"/>
  <c r="DI12" i="6"/>
  <c r="DE12" i="6"/>
  <c r="DJ12" i="6"/>
  <c r="DG12" i="6"/>
  <c r="DS12" i="6"/>
  <c r="DP12" i="6"/>
  <c r="DN12" i="6"/>
  <c r="DH12" i="6"/>
  <c r="DA12" i="6"/>
  <c r="CW12" i="6"/>
  <c r="DK12" i="6"/>
  <c r="DF12" i="6"/>
  <c r="DB12" i="6"/>
  <c r="DD12" i="6"/>
  <c r="DC12" i="6"/>
  <c r="CX12" i="6"/>
  <c r="CT12" i="6"/>
  <c r="CR12" i="6"/>
  <c r="CM12" i="6"/>
  <c r="CI12" i="6"/>
  <c r="CU12" i="6"/>
  <c r="CQ12" i="6"/>
  <c r="CJ12" i="6"/>
  <c r="CY12" i="6"/>
  <c r="CV12" i="6"/>
  <c r="CK12" i="6"/>
  <c r="CZ12" i="6"/>
  <c r="CS12" i="6"/>
  <c r="CN12" i="6"/>
  <c r="CL12" i="6"/>
  <c r="CH12" i="6"/>
  <c r="CG12" i="6"/>
  <c r="BV12" i="6"/>
  <c r="BU12" i="6"/>
  <c r="BT12" i="6"/>
  <c r="BS12" i="6"/>
  <c r="BR12" i="6"/>
  <c r="CF12" i="6"/>
  <c r="CE12" i="6"/>
  <c r="CD12" i="6"/>
  <c r="CC12" i="6"/>
  <c r="CB12" i="6"/>
  <c r="CA12" i="6"/>
  <c r="BZ12" i="6"/>
  <c r="BY12" i="6"/>
  <c r="BX12" i="6"/>
  <c r="BW12" i="6"/>
  <c r="AZ12" i="6"/>
  <c r="AX12" i="6"/>
  <c r="AV12" i="6"/>
  <c r="AR12" i="6"/>
  <c r="BO12" i="6"/>
  <c r="BN12" i="6"/>
  <c r="BM12" i="6"/>
  <c r="BL12" i="6"/>
  <c r="BK12" i="6"/>
  <c r="BI12" i="6"/>
  <c r="BH12" i="6"/>
  <c r="BF12" i="6"/>
  <c r="BE12" i="6"/>
  <c r="AY12" i="6"/>
  <c r="AW12" i="6"/>
  <c r="AU12" i="6"/>
  <c r="AS12" i="6"/>
  <c r="AQ12" i="6"/>
  <c r="BQ12" i="6"/>
  <c r="BP12" i="6"/>
  <c r="BJ12" i="6"/>
  <c r="BG12" i="6"/>
  <c r="BD12" i="6"/>
  <c r="BC12" i="6"/>
  <c r="BB12" i="6"/>
  <c r="BA12" i="6"/>
  <c r="AP12" i="6"/>
  <c r="DX47" i="6"/>
  <c r="DY47" i="6"/>
  <c r="DU47" i="6"/>
  <c r="DZ47" i="6"/>
  <c r="DT47" i="6"/>
  <c r="DP47" i="6"/>
  <c r="DM47" i="6"/>
  <c r="DW47" i="6"/>
  <c r="DS47" i="6"/>
  <c r="DK47" i="6"/>
  <c r="DG47" i="6"/>
  <c r="DF47" i="6"/>
  <c r="DN47" i="6"/>
  <c r="DJ47" i="6"/>
  <c r="DH47" i="6"/>
  <c r="DV47" i="6"/>
  <c r="DR47" i="6"/>
  <c r="DQ47" i="6"/>
  <c r="DD47" i="6"/>
  <c r="DB47" i="6"/>
  <c r="CX47" i="6"/>
  <c r="CZ47" i="6"/>
  <c r="DO47" i="6"/>
  <c r="DI47" i="6"/>
  <c r="DE47" i="6"/>
  <c r="DL47" i="6"/>
  <c r="DC47" i="6"/>
  <c r="CY47" i="6"/>
  <c r="CU47" i="6"/>
  <c r="CT47" i="6"/>
  <c r="CN47" i="6"/>
  <c r="CV47" i="6"/>
  <c r="CJ47" i="6"/>
  <c r="CW47" i="6"/>
  <c r="CK47" i="6"/>
  <c r="DA47" i="6"/>
  <c r="CL47" i="6"/>
  <c r="CM47" i="6"/>
  <c r="CI47" i="6"/>
  <c r="CF47" i="6"/>
  <c r="CE47" i="6"/>
  <c r="CD47" i="6"/>
  <c r="CC47" i="6"/>
  <c r="CB47" i="6"/>
  <c r="CA47" i="6"/>
  <c r="BZ47" i="6"/>
  <c r="BY47" i="6"/>
  <c r="BX47" i="6"/>
  <c r="BW47" i="6"/>
  <c r="BV47" i="6"/>
  <c r="BU47" i="6"/>
  <c r="BT47" i="6"/>
  <c r="BS47" i="6"/>
  <c r="BR47" i="6"/>
  <c r="BQ47" i="6"/>
  <c r="CH47" i="6"/>
  <c r="CG47" i="6"/>
  <c r="BP47" i="6"/>
  <c r="BO47" i="6"/>
  <c r="BN47" i="6"/>
  <c r="BM47" i="6"/>
  <c r="BL47" i="6"/>
  <c r="BK47" i="6"/>
  <c r="BI47" i="6"/>
  <c r="BH47" i="6"/>
  <c r="BF47" i="6"/>
  <c r="BE47" i="6"/>
  <c r="BJ47" i="6"/>
  <c r="BG47" i="6"/>
  <c r="AY47" i="6"/>
  <c r="AW47" i="6"/>
  <c r="AU47" i="6"/>
  <c r="AS47" i="6"/>
  <c r="AQ47" i="6"/>
  <c r="BD47" i="6"/>
  <c r="BC47" i="6"/>
  <c r="BB47" i="6"/>
  <c r="BA47" i="6"/>
  <c r="AZ47" i="6"/>
  <c r="AX47" i="6"/>
  <c r="AV47" i="6"/>
  <c r="AR47" i="6"/>
  <c r="AP47" i="6"/>
  <c r="H27" i="6"/>
  <c r="DX27" i="6"/>
  <c r="DY27" i="6"/>
  <c r="DU27" i="6"/>
  <c r="DP27" i="6"/>
  <c r="DM27" i="6"/>
  <c r="DI27" i="6"/>
  <c r="DZ27" i="6"/>
  <c r="DV27" i="6"/>
  <c r="DT27" i="6"/>
  <c r="DR27" i="6"/>
  <c r="DW27" i="6"/>
  <c r="DS27" i="6"/>
  <c r="DN27" i="6"/>
  <c r="DJ27" i="6"/>
  <c r="DG27" i="6"/>
  <c r="DF27" i="6"/>
  <c r="DB27" i="6"/>
  <c r="DQ27" i="6"/>
  <c r="DH27" i="6"/>
  <c r="DC27" i="6"/>
  <c r="CX27" i="6"/>
  <c r="DO27" i="6"/>
  <c r="DK27" i="6"/>
  <c r="DD27" i="6"/>
  <c r="DL27" i="6"/>
  <c r="DE27" i="6"/>
  <c r="CU27" i="6"/>
  <c r="CT27" i="6"/>
  <c r="CN27" i="6"/>
  <c r="CZ27" i="6"/>
  <c r="CJ27" i="6"/>
  <c r="CV27" i="6"/>
  <c r="CK27" i="6"/>
  <c r="CY27" i="6"/>
  <c r="CW27" i="6"/>
  <c r="CL27" i="6"/>
  <c r="DA27" i="6"/>
  <c r="CM27" i="6"/>
  <c r="CI27" i="6"/>
  <c r="BV27" i="6"/>
  <c r="BU27" i="6"/>
  <c r="BT27" i="6"/>
  <c r="BS27" i="6"/>
  <c r="BR27" i="6"/>
  <c r="BQ27" i="6"/>
  <c r="BP27" i="6"/>
  <c r="CF27" i="6"/>
  <c r="CE27" i="6"/>
  <c r="CD27" i="6"/>
  <c r="CC27" i="6"/>
  <c r="CB27" i="6"/>
  <c r="CA27" i="6"/>
  <c r="BZ27" i="6"/>
  <c r="BY27" i="6"/>
  <c r="BX27" i="6"/>
  <c r="BW27" i="6"/>
  <c r="CH27" i="6"/>
  <c r="CG27" i="6"/>
  <c r="AQ27" i="6"/>
  <c r="BO27" i="6"/>
  <c r="BN27" i="6"/>
  <c r="BM27" i="6"/>
  <c r="BL27" i="6"/>
  <c r="BK27" i="6"/>
  <c r="BI27" i="6"/>
  <c r="BH27" i="6"/>
  <c r="BF27" i="6"/>
  <c r="BE27" i="6"/>
  <c r="AY27" i="6"/>
  <c r="AW27" i="6"/>
  <c r="AU27" i="6"/>
  <c r="AS27" i="6"/>
  <c r="BJ27" i="6"/>
  <c r="BG27" i="6"/>
  <c r="BD27" i="6"/>
  <c r="BC27" i="6"/>
  <c r="BB27" i="6"/>
  <c r="BA27" i="6"/>
  <c r="AZ27" i="6"/>
  <c r="AX27" i="6"/>
  <c r="AV27" i="6"/>
  <c r="AR27" i="6"/>
  <c r="AP27" i="6"/>
  <c r="DW7" i="6"/>
  <c r="DX7" i="6"/>
  <c r="DY7" i="6"/>
  <c r="DU7" i="6"/>
  <c r="DP7" i="6"/>
  <c r="DM7" i="6"/>
  <c r="DI7" i="6"/>
  <c r="DZ7" i="6"/>
  <c r="DS7" i="6"/>
  <c r="DV7" i="6"/>
  <c r="DQ7" i="6"/>
  <c r="DT7" i="6"/>
  <c r="DR7" i="6"/>
  <c r="DO7" i="6"/>
  <c r="DL7" i="6"/>
  <c r="DG7" i="6"/>
  <c r="DF7" i="6"/>
  <c r="DB7" i="6"/>
  <c r="DN7" i="6"/>
  <c r="CX7" i="6"/>
  <c r="DE7" i="6"/>
  <c r="DC7" i="6"/>
  <c r="DJ7" i="6"/>
  <c r="DH7" i="6"/>
  <c r="DD7" i="6"/>
  <c r="DK7" i="6"/>
  <c r="DA7" i="6"/>
  <c r="CW7" i="6"/>
  <c r="CU7" i="6"/>
  <c r="CQ7" i="6"/>
  <c r="CN7" i="6"/>
  <c r="CR7" i="6"/>
  <c r="CJ7" i="6"/>
  <c r="CZ7" i="6"/>
  <c r="CK7" i="6"/>
  <c r="CV7" i="6"/>
  <c r="CT7" i="6"/>
  <c r="CL7" i="6"/>
  <c r="CY7" i="6"/>
  <c r="CS7" i="6"/>
  <c r="CM7" i="6"/>
  <c r="CI7" i="6"/>
  <c r="CG7" i="6"/>
  <c r="BV7" i="6"/>
  <c r="BU7" i="6"/>
  <c r="BT7" i="6"/>
  <c r="BS7" i="6"/>
  <c r="BR7" i="6"/>
  <c r="BQ7" i="6"/>
  <c r="BP7" i="6"/>
  <c r="CH7" i="6"/>
  <c r="CF7" i="6"/>
  <c r="CE7" i="6"/>
  <c r="CD7" i="6"/>
  <c r="CC7" i="6"/>
  <c r="CB7" i="6"/>
  <c r="CA7" i="6"/>
  <c r="BZ7" i="6"/>
  <c r="BY7" i="6"/>
  <c r="BX7" i="6"/>
  <c r="BW7" i="6"/>
  <c r="AY7" i="6"/>
  <c r="AW7" i="6"/>
  <c r="AU7" i="6"/>
  <c r="AS7" i="6"/>
  <c r="AQ7" i="6"/>
  <c r="BO7" i="6"/>
  <c r="BN7" i="6"/>
  <c r="BM7" i="6"/>
  <c r="BL7" i="6"/>
  <c r="BK7" i="6"/>
  <c r="BI7" i="6"/>
  <c r="BH7" i="6"/>
  <c r="BF7" i="6"/>
  <c r="BE7" i="6"/>
  <c r="BD7" i="6"/>
  <c r="BC7" i="6"/>
  <c r="BB7" i="6"/>
  <c r="BA7" i="6"/>
  <c r="BJ7" i="6"/>
  <c r="BG7" i="6"/>
  <c r="AZ7" i="6"/>
  <c r="AX7" i="6"/>
  <c r="AV7" i="6"/>
  <c r="AR7" i="6"/>
  <c r="AP7" i="6"/>
  <c r="DZ44" i="6"/>
  <c r="DX44" i="6"/>
  <c r="DT44" i="6"/>
  <c r="DW44" i="6"/>
  <c r="DS44" i="6"/>
  <c r="DL44" i="6"/>
  <c r="DY44" i="6"/>
  <c r="DU44" i="6"/>
  <c r="DQ44" i="6"/>
  <c r="DV44" i="6"/>
  <c r="DR44" i="6"/>
  <c r="DO44" i="6"/>
  <c r="DM44" i="6"/>
  <c r="DE44" i="6"/>
  <c r="DK44" i="6"/>
  <c r="DN44" i="6"/>
  <c r="DP44" i="6"/>
  <c r="DI44" i="6"/>
  <c r="DA44" i="6"/>
  <c r="CW44" i="6"/>
  <c r="DJ44" i="6"/>
  <c r="DH44" i="6"/>
  <c r="DF44" i="6"/>
  <c r="DG44" i="6"/>
  <c r="DD44" i="6"/>
  <c r="DB44" i="6"/>
  <c r="CX44" i="6"/>
  <c r="DC44" i="6"/>
  <c r="CY44" i="6"/>
  <c r="CM44" i="6"/>
  <c r="CI44" i="6"/>
  <c r="CU44" i="6"/>
  <c r="CJ44" i="6"/>
  <c r="CV44" i="6"/>
  <c r="CT44" i="6"/>
  <c r="CK44" i="6"/>
  <c r="CZ44" i="6"/>
  <c r="CN44" i="6"/>
  <c r="CL44" i="6"/>
  <c r="CH44" i="6"/>
  <c r="CG44" i="6"/>
  <c r="BV44" i="6"/>
  <c r="BU44" i="6"/>
  <c r="BT44" i="6"/>
  <c r="BS44" i="6"/>
  <c r="BR44" i="6"/>
  <c r="CF44" i="6"/>
  <c r="CE44" i="6"/>
  <c r="CD44" i="6"/>
  <c r="CC44" i="6"/>
  <c r="CB44" i="6"/>
  <c r="CA44" i="6"/>
  <c r="BZ44" i="6"/>
  <c r="BY44" i="6"/>
  <c r="BX44" i="6"/>
  <c r="BW44" i="6"/>
  <c r="AZ44" i="6"/>
  <c r="AX44" i="6"/>
  <c r="AV44" i="6"/>
  <c r="AR44" i="6"/>
  <c r="BP44" i="6"/>
  <c r="BO44" i="6"/>
  <c r="BN44" i="6"/>
  <c r="BM44" i="6"/>
  <c r="BL44" i="6"/>
  <c r="BK44" i="6"/>
  <c r="BI44" i="6"/>
  <c r="BH44" i="6"/>
  <c r="BF44" i="6"/>
  <c r="BE44" i="6"/>
  <c r="AY44" i="6"/>
  <c r="AW44" i="6"/>
  <c r="AU44" i="6"/>
  <c r="AS44" i="6"/>
  <c r="BQ44" i="6"/>
  <c r="BJ44" i="6"/>
  <c r="BG44" i="6"/>
  <c r="BD44" i="6"/>
  <c r="BC44" i="6"/>
  <c r="BB44" i="6"/>
  <c r="BA44" i="6"/>
  <c r="AP44" i="6"/>
  <c r="AQ44" i="6"/>
  <c r="DZ28" i="6"/>
  <c r="DX28" i="6"/>
  <c r="DT28" i="6"/>
  <c r="DW28" i="6"/>
  <c r="DS28" i="6"/>
  <c r="DL28" i="6"/>
  <c r="DY28" i="6"/>
  <c r="DV28" i="6"/>
  <c r="DQ28" i="6"/>
  <c r="DR28" i="6"/>
  <c r="DO28" i="6"/>
  <c r="DM28" i="6"/>
  <c r="DI28" i="6"/>
  <c r="DE28" i="6"/>
  <c r="DN28" i="6"/>
  <c r="DG28" i="6"/>
  <c r="DU28" i="6"/>
  <c r="DK28" i="6"/>
  <c r="DA28" i="6"/>
  <c r="CW28" i="6"/>
  <c r="DJ28" i="6"/>
  <c r="DC28" i="6"/>
  <c r="DP28" i="6"/>
  <c r="DF28" i="6"/>
  <c r="DH28" i="6"/>
  <c r="DD28" i="6"/>
  <c r="CX28" i="6"/>
  <c r="CM28" i="6"/>
  <c r="CI28" i="6"/>
  <c r="CZ28" i="6"/>
  <c r="CU28" i="6"/>
  <c r="CJ28" i="6"/>
  <c r="DB28" i="6"/>
  <c r="CV28" i="6"/>
  <c r="CT28" i="6"/>
  <c r="CK28" i="6"/>
  <c r="CY28" i="6"/>
  <c r="CN28" i="6"/>
  <c r="CL28" i="6"/>
  <c r="CH28" i="6"/>
  <c r="CG28" i="6"/>
  <c r="BV28" i="6"/>
  <c r="BU28" i="6"/>
  <c r="BT28" i="6"/>
  <c r="BS28" i="6"/>
  <c r="BR28" i="6"/>
  <c r="CF28" i="6"/>
  <c r="CE28" i="6"/>
  <c r="CD28" i="6"/>
  <c r="CC28" i="6"/>
  <c r="CB28" i="6"/>
  <c r="CA28" i="6"/>
  <c r="BZ28" i="6"/>
  <c r="BY28" i="6"/>
  <c r="BX28" i="6"/>
  <c r="BW28" i="6"/>
  <c r="AZ28" i="6"/>
  <c r="AX28" i="6"/>
  <c r="AV28" i="6"/>
  <c r="AR28" i="6"/>
  <c r="AP28" i="6"/>
  <c r="BO28" i="6"/>
  <c r="BN28" i="6"/>
  <c r="BM28" i="6"/>
  <c r="BL28" i="6"/>
  <c r="BK28" i="6"/>
  <c r="BI28" i="6"/>
  <c r="BH28" i="6"/>
  <c r="BF28" i="6"/>
  <c r="BE28" i="6"/>
  <c r="AY28" i="6"/>
  <c r="AW28" i="6"/>
  <c r="AU28" i="6"/>
  <c r="AS28" i="6"/>
  <c r="AQ28" i="6"/>
  <c r="BQ28" i="6"/>
  <c r="BP28" i="6"/>
  <c r="BJ28" i="6"/>
  <c r="BG28" i="6"/>
  <c r="BD28" i="6"/>
  <c r="BC28" i="6"/>
  <c r="BB28" i="6"/>
  <c r="BA28" i="6"/>
  <c r="DZ16" i="6"/>
  <c r="DW16" i="6"/>
  <c r="DX16" i="6"/>
  <c r="DT16" i="6"/>
  <c r="DY16" i="6"/>
  <c r="DS16" i="6"/>
  <c r="DL16" i="6"/>
  <c r="DU16" i="6"/>
  <c r="DR16" i="6"/>
  <c r="DV16" i="6"/>
  <c r="DN16" i="6"/>
  <c r="DJ16" i="6"/>
  <c r="DE16" i="6"/>
  <c r="DP16" i="6"/>
  <c r="DK16" i="6"/>
  <c r="DM16" i="6"/>
  <c r="DQ16" i="6"/>
  <c r="DC16" i="6"/>
  <c r="DA16" i="6"/>
  <c r="CW16" i="6"/>
  <c r="DH16" i="6"/>
  <c r="DO16" i="6"/>
  <c r="DF16" i="6"/>
  <c r="DI16" i="6"/>
  <c r="DG16" i="6"/>
  <c r="DD16" i="6"/>
  <c r="CT16" i="6"/>
  <c r="CZ16" i="6"/>
  <c r="CY16" i="6"/>
  <c r="CU16" i="6"/>
  <c r="CQ16" i="6"/>
  <c r="CM16" i="6"/>
  <c r="CI16" i="6"/>
  <c r="CX16" i="6"/>
  <c r="CV16" i="6"/>
  <c r="CJ16" i="6"/>
  <c r="CS16" i="6"/>
  <c r="CN16" i="6"/>
  <c r="CK16" i="6"/>
  <c r="DB16" i="6"/>
  <c r="CR16" i="6"/>
  <c r="CL16" i="6"/>
  <c r="CH16" i="6"/>
  <c r="CF16" i="6"/>
  <c r="CE16" i="6"/>
  <c r="CD16" i="6"/>
  <c r="CC16" i="6"/>
  <c r="CB16" i="6"/>
  <c r="CA16" i="6"/>
  <c r="BZ16" i="6"/>
  <c r="BY16" i="6"/>
  <c r="BX16" i="6"/>
  <c r="BW16" i="6"/>
  <c r="BV16" i="6"/>
  <c r="BU16" i="6"/>
  <c r="BT16" i="6"/>
  <c r="BS16" i="6"/>
  <c r="BR16" i="6"/>
  <c r="CG16" i="6"/>
  <c r="AZ16" i="6"/>
  <c r="AX16" i="6"/>
  <c r="AV16" i="6"/>
  <c r="AR16" i="6"/>
  <c r="AP16" i="6"/>
  <c r="BQ16" i="6"/>
  <c r="BP16" i="6"/>
  <c r="BO16" i="6"/>
  <c r="BN16" i="6"/>
  <c r="BM16" i="6"/>
  <c r="BL16" i="6"/>
  <c r="BK16" i="6"/>
  <c r="BI16" i="6"/>
  <c r="BH16" i="6"/>
  <c r="BF16" i="6"/>
  <c r="BE16" i="6"/>
  <c r="BJ16" i="6"/>
  <c r="BG16" i="6"/>
  <c r="AY16" i="6"/>
  <c r="AW16" i="6"/>
  <c r="AU16" i="6"/>
  <c r="AS16" i="6"/>
  <c r="AQ16" i="6"/>
  <c r="BD16" i="6"/>
  <c r="BC16" i="6"/>
  <c r="BB16" i="6"/>
  <c r="BA16" i="6"/>
  <c r="DX43" i="6"/>
  <c r="DY43" i="6"/>
  <c r="DU43" i="6"/>
  <c r="DP43" i="6"/>
  <c r="DM43" i="6"/>
  <c r="DV43" i="6"/>
  <c r="DR43" i="6"/>
  <c r="DT43" i="6"/>
  <c r="DS43" i="6"/>
  <c r="DN43" i="6"/>
  <c r="DJ43" i="6"/>
  <c r="DG43" i="6"/>
  <c r="DF43" i="6"/>
  <c r="DO43" i="6"/>
  <c r="DW43" i="6"/>
  <c r="DZ43" i="6"/>
  <c r="DQ43" i="6"/>
  <c r="DC43" i="6"/>
  <c r="DB43" i="6"/>
  <c r="CX43" i="6"/>
  <c r="DH43" i="6"/>
  <c r="DE43" i="6"/>
  <c r="DI43" i="6"/>
  <c r="DL43" i="6"/>
  <c r="DK43" i="6"/>
  <c r="DD43" i="6"/>
  <c r="CU43" i="6"/>
  <c r="CT43" i="6"/>
  <c r="CN43" i="6"/>
  <c r="CJ43" i="6"/>
  <c r="DA43" i="6"/>
  <c r="CV43" i="6"/>
  <c r="CK43" i="6"/>
  <c r="CZ43" i="6"/>
  <c r="CL43" i="6"/>
  <c r="CY43" i="6"/>
  <c r="CW43" i="6"/>
  <c r="CM43" i="6"/>
  <c r="CI43" i="6"/>
  <c r="BV43" i="6"/>
  <c r="BU43" i="6"/>
  <c r="BT43" i="6"/>
  <c r="BS43" i="6"/>
  <c r="BR43" i="6"/>
  <c r="BQ43" i="6"/>
  <c r="CF43" i="6"/>
  <c r="CE43" i="6"/>
  <c r="CD43" i="6"/>
  <c r="CC43" i="6"/>
  <c r="CB43" i="6"/>
  <c r="CA43" i="6"/>
  <c r="BZ43" i="6"/>
  <c r="BY43" i="6"/>
  <c r="BX43" i="6"/>
  <c r="BW43" i="6"/>
  <c r="CH43" i="6"/>
  <c r="CG43" i="6"/>
  <c r="AS43" i="6"/>
  <c r="BP43" i="6"/>
  <c r="BO43" i="6"/>
  <c r="BN43" i="6"/>
  <c r="BM43" i="6"/>
  <c r="BL43" i="6"/>
  <c r="BK43" i="6"/>
  <c r="BI43" i="6"/>
  <c r="BH43" i="6"/>
  <c r="BF43" i="6"/>
  <c r="BE43" i="6"/>
  <c r="AY43" i="6"/>
  <c r="AW43" i="6"/>
  <c r="AU43" i="6"/>
  <c r="BJ43" i="6"/>
  <c r="BG43" i="6"/>
  <c r="BD43" i="6"/>
  <c r="BC43" i="6"/>
  <c r="BB43" i="6"/>
  <c r="BA43" i="6"/>
  <c r="AZ43" i="6"/>
  <c r="AX43" i="6"/>
  <c r="AV43" i="6"/>
  <c r="AR43" i="6"/>
  <c r="AP43" i="6"/>
  <c r="AQ43" i="6"/>
  <c r="DX35" i="6"/>
  <c r="DY35" i="6"/>
  <c r="DU35" i="6"/>
  <c r="DV35" i="6"/>
  <c r="DP35" i="6"/>
  <c r="DM35" i="6"/>
  <c r="DZ35" i="6"/>
  <c r="DO35" i="6"/>
  <c r="DW35" i="6"/>
  <c r="DT35" i="6"/>
  <c r="DQ35" i="6"/>
  <c r="DG35" i="6"/>
  <c r="DF35" i="6"/>
  <c r="DB35" i="6"/>
  <c r="DR35" i="6"/>
  <c r="DI35" i="6"/>
  <c r="DL35" i="6"/>
  <c r="DS35" i="6"/>
  <c r="DE35" i="6"/>
  <c r="CX35" i="6"/>
  <c r="DK35" i="6"/>
  <c r="DC35" i="6"/>
  <c r="DA35" i="6"/>
  <c r="DN35" i="6"/>
  <c r="DH35" i="6"/>
  <c r="DJ35" i="6"/>
  <c r="DD35" i="6"/>
  <c r="CZ35" i="6"/>
  <c r="CU35" i="6"/>
  <c r="CT35" i="6"/>
  <c r="CN35" i="6"/>
  <c r="CJ35" i="6"/>
  <c r="CK35" i="6"/>
  <c r="CW35" i="6"/>
  <c r="CL35" i="6"/>
  <c r="CY35" i="6"/>
  <c r="CV35" i="6"/>
  <c r="CM35" i="6"/>
  <c r="CI35" i="6"/>
  <c r="BV35" i="6"/>
  <c r="BU35" i="6"/>
  <c r="BT35" i="6"/>
  <c r="BS35" i="6"/>
  <c r="BR35" i="6"/>
  <c r="BQ35" i="6"/>
  <c r="CG35" i="6"/>
  <c r="CH35" i="6"/>
  <c r="CF35" i="6"/>
  <c r="CE35" i="6"/>
  <c r="CD35" i="6"/>
  <c r="CC35" i="6"/>
  <c r="CB35" i="6"/>
  <c r="CA35" i="6"/>
  <c r="BZ35" i="6"/>
  <c r="BY35" i="6"/>
  <c r="BX35" i="6"/>
  <c r="BW35" i="6"/>
  <c r="BJ35" i="6"/>
  <c r="BG35" i="6"/>
  <c r="AY35" i="6"/>
  <c r="AW35" i="6"/>
  <c r="AU35" i="6"/>
  <c r="AQ35" i="6"/>
  <c r="BD35" i="6"/>
  <c r="BC35" i="6"/>
  <c r="BB35" i="6"/>
  <c r="BA35" i="6"/>
  <c r="BP35" i="6"/>
  <c r="BO35" i="6"/>
  <c r="BN35" i="6"/>
  <c r="BM35" i="6"/>
  <c r="BL35" i="6"/>
  <c r="BK35" i="6"/>
  <c r="BI35" i="6"/>
  <c r="BH35" i="6"/>
  <c r="BF35" i="6"/>
  <c r="BE35" i="6"/>
  <c r="AZ35" i="6"/>
  <c r="AX35" i="6"/>
  <c r="AV35" i="6"/>
  <c r="AR35" i="6"/>
  <c r="AP35" i="6"/>
  <c r="AS35" i="6"/>
  <c r="DX23" i="6"/>
  <c r="DY23" i="6"/>
  <c r="DU23" i="6"/>
  <c r="DW23" i="6"/>
  <c r="DP23" i="6"/>
  <c r="DM23" i="6"/>
  <c r="DI23" i="6"/>
  <c r="DQ23" i="6"/>
  <c r="DV23" i="6"/>
  <c r="DR23" i="6"/>
  <c r="DO23" i="6"/>
  <c r="DL23" i="6"/>
  <c r="DG23" i="6"/>
  <c r="DF23" i="6"/>
  <c r="DB23" i="6"/>
  <c r="DT23" i="6"/>
  <c r="DK23" i="6"/>
  <c r="DZ23" i="6"/>
  <c r="DS23" i="6"/>
  <c r="CX23" i="6"/>
  <c r="DH23" i="6"/>
  <c r="DE23" i="6"/>
  <c r="DJ23" i="6"/>
  <c r="DN23" i="6"/>
  <c r="DD23" i="6"/>
  <c r="DA23" i="6"/>
  <c r="CW23" i="6"/>
  <c r="CU23" i="6"/>
  <c r="CQ23" i="6"/>
  <c r="CN23" i="6"/>
  <c r="CY23" i="6"/>
  <c r="CR23" i="6"/>
  <c r="CJ23" i="6"/>
  <c r="CK23" i="6"/>
  <c r="DC23" i="6"/>
  <c r="CV23" i="6"/>
  <c r="CT23" i="6"/>
  <c r="CL23" i="6"/>
  <c r="CZ23" i="6"/>
  <c r="CS23" i="6"/>
  <c r="CM23" i="6"/>
  <c r="CI23" i="6"/>
  <c r="CG23" i="6"/>
  <c r="BV23" i="6"/>
  <c r="BU23" i="6"/>
  <c r="BT23" i="6"/>
  <c r="BS23" i="6"/>
  <c r="BR23" i="6"/>
  <c r="BQ23" i="6"/>
  <c r="BP23" i="6"/>
  <c r="CH23" i="6"/>
  <c r="CF23" i="6"/>
  <c r="CE23" i="6"/>
  <c r="CD23" i="6"/>
  <c r="CC23" i="6"/>
  <c r="CB23" i="6"/>
  <c r="CA23" i="6"/>
  <c r="BZ23" i="6"/>
  <c r="BY23" i="6"/>
  <c r="BX23" i="6"/>
  <c r="BW23" i="6"/>
  <c r="AY23" i="6"/>
  <c r="AW23" i="6"/>
  <c r="AU23" i="6"/>
  <c r="AS23" i="6"/>
  <c r="BO23" i="6"/>
  <c r="BN23" i="6"/>
  <c r="BM23" i="6"/>
  <c r="BL23" i="6"/>
  <c r="BK23" i="6"/>
  <c r="BI23" i="6"/>
  <c r="BH23" i="6"/>
  <c r="BF23" i="6"/>
  <c r="BE23" i="6"/>
  <c r="BD23" i="6"/>
  <c r="BC23" i="6"/>
  <c r="BB23" i="6"/>
  <c r="BA23" i="6"/>
  <c r="BJ23" i="6"/>
  <c r="BG23" i="6"/>
  <c r="AZ23" i="6"/>
  <c r="AX23" i="6"/>
  <c r="AV23" i="6"/>
  <c r="AR23" i="6"/>
  <c r="AP23" i="6"/>
  <c r="AQ23" i="6"/>
  <c r="DW15" i="6"/>
  <c r="DX15" i="6"/>
  <c r="DY15" i="6"/>
  <c r="DU15" i="6"/>
  <c r="DZ15" i="6"/>
  <c r="DT15" i="6"/>
  <c r="DP15" i="6"/>
  <c r="DM15" i="6"/>
  <c r="DI15" i="6"/>
  <c r="DV15" i="6"/>
  <c r="DS15" i="6"/>
  <c r="DN15" i="6"/>
  <c r="DK15" i="6"/>
  <c r="DG15" i="6"/>
  <c r="DF15" i="6"/>
  <c r="DB15" i="6"/>
  <c r="DH15" i="6"/>
  <c r="DR15" i="6"/>
  <c r="DL15" i="6"/>
  <c r="DQ15" i="6"/>
  <c r="DD15" i="6"/>
  <c r="CX15" i="6"/>
  <c r="DJ15" i="6"/>
  <c r="DE15" i="6"/>
  <c r="CZ15" i="6"/>
  <c r="DO15" i="6"/>
  <c r="CY15" i="6"/>
  <c r="CU15" i="6"/>
  <c r="CQ15" i="6"/>
  <c r="CN15" i="6"/>
  <c r="DC15" i="6"/>
  <c r="CV15" i="6"/>
  <c r="CT15" i="6"/>
  <c r="CJ15" i="6"/>
  <c r="CS15" i="6"/>
  <c r="CK15" i="6"/>
  <c r="DA15" i="6"/>
  <c r="CR15" i="6"/>
  <c r="CL15" i="6"/>
  <c r="CW15" i="6"/>
  <c r="CM15" i="6"/>
  <c r="CI15" i="6"/>
  <c r="CF15" i="6"/>
  <c r="CE15" i="6"/>
  <c r="CD15" i="6"/>
  <c r="CC15" i="6"/>
  <c r="CB15" i="6"/>
  <c r="CA15" i="6"/>
  <c r="BZ15" i="6"/>
  <c r="BY15" i="6"/>
  <c r="BX15" i="6"/>
  <c r="BW15" i="6"/>
  <c r="BV15" i="6"/>
  <c r="BU15" i="6"/>
  <c r="BT15" i="6"/>
  <c r="BS15" i="6"/>
  <c r="BR15" i="6"/>
  <c r="BQ15" i="6"/>
  <c r="BP15" i="6"/>
  <c r="CH15" i="6"/>
  <c r="CG15" i="6"/>
  <c r="BO15" i="6"/>
  <c r="BN15" i="6"/>
  <c r="BM15" i="6"/>
  <c r="BL15" i="6"/>
  <c r="BK15" i="6"/>
  <c r="BI15" i="6"/>
  <c r="BH15" i="6"/>
  <c r="BF15" i="6"/>
  <c r="BE15" i="6"/>
  <c r="AQ15" i="6"/>
  <c r="BJ15" i="6"/>
  <c r="BG15" i="6"/>
  <c r="AY15" i="6"/>
  <c r="AW15" i="6"/>
  <c r="AU15" i="6"/>
  <c r="AS15" i="6"/>
  <c r="BD15" i="6"/>
  <c r="BC15" i="6"/>
  <c r="BB15" i="6"/>
  <c r="BA15" i="6"/>
  <c r="AZ15" i="6"/>
  <c r="AX15" i="6"/>
  <c r="AV15" i="6"/>
  <c r="AR15" i="6"/>
  <c r="AP15" i="6"/>
  <c r="G35" i="6"/>
  <c r="DX46" i="6"/>
  <c r="DY46" i="6"/>
  <c r="DZ46" i="6"/>
  <c r="DV46" i="6"/>
  <c r="DU46" i="6"/>
  <c r="DQ46" i="6"/>
  <c r="DN46" i="6"/>
  <c r="DJ46" i="6"/>
  <c r="DW46" i="6"/>
  <c r="DT46" i="6"/>
  <c r="DO46" i="6"/>
  <c r="DP46" i="6"/>
  <c r="DH46" i="6"/>
  <c r="DC46" i="6"/>
  <c r="DR46" i="6"/>
  <c r="DL46" i="6"/>
  <c r="DI46" i="6"/>
  <c r="DS46" i="6"/>
  <c r="DE46" i="6"/>
  <c r="CY46" i="6"/>
  <c r="DM46" i="6"/>
  <c r="DG46" i="6"/>
  <c r="DD46" i="6"/>
  <c r="DA46" i="6"/>
  <c r="DK46" i="6"/>
  <c r="DF46" i="6"/>
  <c r="CZ46" i="6"/>
  <c r="CV46" i="6"/>
  <c r="DB46" i="6"/>
  <c r="CW46" i="6"/>
  <c r="CT46" i="6"/>
  <c r="CK46" i="6"/>
  <c r="CN46" i="6"/>
  <c r="CL46" i="6"/>
  <c r="CX46" i="6"/>
  <c r="CM46" i="6"/>
  <c r="CU46" i="6"/>
  <c r="CJ46" i="6"/>
  <c r="CF46" i="6"/>
  <c r="CE46" i="6"/>
  <c r="CD46" i="6"/>
  <c r="CC46" i="6"/>
  <c r="CB46" i="6"/>
  <c r="CA46" i="6"/>
  <c r="BZ46" i="6"/>
  <c r="BY46" i="6"/>
  <c r="BX46" i="6"/>
  <c r="BW46" i="6"/>
  <c r="CH46" i="6"/>
  <c r="CI46" i="6"/>
  <c r="CG46" i="6"/>
  <c r="BV46" i="6"/>
  <c r="BU46" i="6"/>
  <c r="BT46" i="6"/>
  <c r="BS46" i="6"/>
  <c r="BR46" i="6"/>
  <c r="BQ46" i="6"/>
  <c r="BP46" i="6"/>
  <c r="BO46" i="6"/>
  <c r="BN46" i="6"/>
  <c r="BM46" i="6"/>
  <c r="BL46" i="6"/>
  <c r="BK46" i="6"/>
  <c r="BI46" i="6"/>
  <c r="BH46" i="6"/>
  <c r="BF46" i="6"/>
  <c r="BE46" i="6"/>
  <c r="BJ46" i="6"/>
  <c r="BG46" i="6"/>
  <c r="AY46" i="6"/>
  <c r="AW46" i="6"/>
  <c r="AU46" i="6"/>
  <c r="AS46" i="6"/>
  <c r="AQ46" i="6"/>
  <c r="BD46" i="6"/>
  <c r="BC46" i="6"/>
  <c r="BB46" i="6"/>
  <c r="BA46" i="6"/>
  <c r="AZ46" i="6"/>
  <c r="AX46" i="6"/>
  <c r="AV46" i="6"/>
  <c r="AR46" i="6"/>
  <c r="AP46" i="6"/>
  <c r="D34" i="6"/>
  <c r="DX34" i="6"/>
  <c r="DY34" i="6"/>
  <c r="DZ34" i="6"/>
  <c r="DV34" i="6"/>
  <c r="DW34" i="6"/>
  <c r="DQ34" i="6"/>
  <c r="DN34" i="6"/>
  <c r="DJ34" i="6"/>
  <c r="DT34" i="6"/>
  <c r="DP34" i="6"/>
  <c r="DR34" i="6"/>
  <c r="DO34" i="6"/>
  <c r="DL34" i="6"/>
  <c r="DH34" i="6"/>
  <c r="DC34" i="6"/>
  <c r="DS34" i="6"/>
  <c r="DM34" i="6"/>
  <c r="DU34" i="6"/>
  <c r="DF34" i="6"/>
  <c r="DB34" i="6"/>
  <c r="CY34" i="6"/>
  <c r="DI34" i="6"/>
  <c r="DD34" i="6"/>
  <c r="DG34" i="6"/>
  <c r="DK34" i="6"/>
  <c r="DE34" i="6"/>
  <c r="DA34" i="6"/>
  <c r="CW34" i="6"/>
  <c r="CV34" i="6"/>
  <c r="CN34" i="6"/>
  <c r="CK34" i="6"/>
  <c r="CL34" i="6"/>
  <c r="CU34" i="6"/>
  <c r="CM34" i="6"/>
  <c r="CZ34" i="6"/>
  <c r="CX34" i="6"/>
  <c r="CT34" i="6"/>
  <c r="CJ34" i="6"/>
  <c r="CF34" i="6"/>
  <c r="CE34" i="6"/>
  <c r="CD34" i="6"/>
  <c r="CC34" i="6"/>
  <c r="CB34" i="6"/>
  <c r="CA34" i="6"/>
  <c r="BZ34" i="6"/>
  <c r="BY34" i="6"/>
  <c r="BX34" i="6"/>
  <c r="BW34" i="6"/>
  <c r="CI34" i="6"/>
  <c r="CG34" i="6"/>
  <c r="CH34" i="6"/>
  <c r="BV34" i="6"/>
  <c r="BU34" i="6"/>
  <c r="BT34" i="6"/>
  <c r="BS34" i="6"/>
  <c r="BR34" i="6"/>
  <c r="BQ34" i="6"/>
  <c r="BP34" i="6"/>
  <c r="BO34" i="6"/>
  <c r="BN34" i="6"/>
  <c r="BM34" i="6"/>
  <c r="BL34" i="6"/>
  <c r="BK34" i="6"/>
  <c r="BI34" i="6"/>
  <c r="BH34" i="6"/>
  <c r="BF34" i="6"/>
  <c r="BE34" i="6"/>
  <c r="AY34" i="6"/>
  <c r="AW34" i="6"/>
  <c r="AU34" i="6"/>
  <c r="AS34" i="6"/>
  <c r="BD34" i="6"/>
  <c r="BC34" i="6"/>
  <c r="BB34" i="6"/>
  <c r="BA34" i="6"/>
  <c r="AZ34" i="6"/>
  <c r="AX34" i="6"/>
  <c r="AV34" i="6"/>
  <c r="AR34" i="6"/>
  <c r="BJ34" i="6"/>
  <c r="BG34" i="6"/>
  <c r="AQ34" i="6"/>
  <c r="AP34" i="6"/>
  <c r="D22" i="6"/>
  <c r="DX22" i="6"/>
  <c r="DY22" i="6"/>
  <c r="DZ22" i="6"/>
  <c r="DV22" i="6"/>
  <c r="DQ22" i="6"/>
  <c r="DN22" i="6"/>
  <c r="DJ22" i="6"/>
  <c r="DU22" i="6"/>
  <c r="DR22" i="6"/>
  <c r="DT22" i="6"/>
  <c r="DS22" i="6"/>
  <c r="DM22" i="6"/>
  <c r="DI22" i="6"/>
  <c r="DH22" i="6"/>
  <c r="DC22" i="6"/>
  <c r="DW22" i="6"/>
  <c r="DO22" i="6"/>
  <c r="DG22" i="6"/>
  <c r="DL22" i="6"/>
  <c r="CY22" i="6"/>
  <c r="DP22" i="6"/>
  <c r="DE22" i="6"/>
  <c r="DF22" i="6"/>
  <c r="DD22" i="6"/>
  <c r="DK22" i="6"/>
  <c r="CX22" i="6"/>
  <c r="CV22" i="6"/>
  <c r="CR22" i="6"/>
  <c r="CK22" i="6"/>
  <c r="DB22" i="6"/>
  <c r="DA22" i="6"/>
  <c r="CU22" i="6"/>
  <c r="CT22" i="6"/>
  <c r="CQ22" i="6"/>
  <c r="CL22" i="6"/>
  <c r="CZ22" i="6"/>
  <c r="CS22" i="6"/>
  <c r="CM22" i="6"/>
  <c r="CW22" i="6"/>
  <c r="CN22" i="6"/>
  <c r="CJ22" i="6"/>
  <c r="CF22" i="6"/>
  <c r="CE22" i="6"/>
  <c r="CD22" i="6"/>
  <c r="CC22" i="6"/>
  <c r="CB22" i="6"/>
  <c r="CA22" i="6"/>
  <c r="BZ22" i="6"/>
  <c r="BY22" i="6"/>
  <c r="BX22" i="6"/>
  <c r="BW22" i="6"/>
  <c r="CH22" i="6"/>
  <c r="CI22" i="6"/>
  <c r="CG22" i="6"/>
  <c r="BV22" i="6"/>
  <c r="BU22" i="6"/>
  <c r="BT22" i="6"/>
  <c r="BS22" i="6"/>
  <c r="BR22" i="6"/>
  <c r="BQ22" i="6"/>
  <c r="BP22" i="6"/>
  <c r="BO22" i="6"/>
  <c r="BN22" i="6"/>
  <c r="BM22" i="6"/>
  <c r="BL22" i="6"/>
  <c r="BK22" i="6"/>
  <c r="BI22" i="6"/>
  <c r="BH22" i="6"/>
  <c r="BF22" i="6"/>
  <c r="BE22" i="6"/>
  <c r="AY22" i="6"/>
  <c r="AW22" i="6"/>
  <c r="AU22" i="6"/>
  <c r="AS22" i="6"/>
  <c r="AQ22" i="6"/>
  <c r="BD22" i="6"/>
  <c r="BC22" i="6"/>
  <c r="BB22" i="6"/>
  <c r="BA22" i="6"/>
  <c r="AP22" i="6"/>
  <c r="BJ22" i="6"/>
  <c r="BG22" i="6"/>
  <c r="AZ22" i="6"/>
  <c r="AX22" i="6"/>
  <c r="AV22" i="6"/>
  <c r="AR22" i="6"/>
  <c r="F10" i="6"/>
  <c r="DX10" i="6"/>
  <c r="DY10" i="6"/>
  <c r="DZ10" i="6"/>
  <c r="DV10" i="6"/>
  <c r="DT10" i="6"/>
  <c r="DQ10" i="6"/>
  <c r="DN10" i="6"/>
  <c r="DJ10" i="6"/>
  <c r="DU10" i="6"/>
  <c r="DS10" i="6"/>
  <c r="DK10" i="6"/>
  <c r="DH10" i="6"/>
  <c r="DC10" i="6"/>
  <c r="DL10" i="6"/>
  <c r="DW10" i="6"/>
  <c r="DP10" i="6"/>
  <c r="DR10" i="6"/>
  <c r="DO10" i="6"/>
  <c r="DI10" i="6"/>
  <c r="DG10" i="6"/>
  <c r="DD10" i="6"/>
  <c r="CY10" i="6"/>
  <c r="CZ10" i="6"/>
  <c r="DM10" i="6"/>
  <c r="DE10" i="6"/>
  <c r="DF10" i="6"/>
  <c r="DB10" i="6"/>
  <c r="CV10" i="6"/>
  <c r="CR10" i="6"/>
  <c r="DA10" i="6"/>
  <c r="CW10" i="6"/>
  <c r="CU10" i="6"/>
  <c r="CT10" i="6"/>
  <c r="CQ10" i="6"/>
  <c r="CK10" i="6"/>
  <c r="CS10" i="6"/>
  <c r="CL10" i="6"/>
  <c r="CX10" i="6"/>
  <c r="CN10" i="6"/>
  <c r="CM10" i="6"/>
  <c r="CJ10" i="6"/>
  <c r="CF10" i="6"/>
  <c r="CE10" i="6"/>
  <c r="CD10" i="6"/>
  <c r="CC10" i="6"/>
  <c r="CB10" i="6"/>
  <c r="CA10" i="6"/>
  <c r="BZ10" i="6"/>
  <c r="BY10" i="6"/>
  <c r="BX10" i="6"/>
  <c r="BW10" i="6"/>
  <c r="CI10" i="6"/>
  <c r="CH10" i="6"/>
  <c r="CG10" i="6"/>
  <c r="BV10" i="6"/>
  <c r="BU10" i="6"/>
  <c r="BT10" i="6"/>
  <c r="BS10" i="6"/>
  <c r="BR10" i="6"/>
  <c r="BQ10" i="6"/>
  <c r="BP10" i="6"/>
  <c r="BO10" i="6"/>
  <c r="BN10" i="6"/>
  <c r="BM10" i="6"/>
  <c r="BL10" i="6"/>
  <c r="BK10" i="6"/>
  <c r="BI10" i="6"/>
  <c r="BH10" i="6"/>
  <c r="BF10" i="6"/>
  <c r="BE10" i="6"/>
  <c r="AY10" i="6"/>
  <c r="AW10" i="6"/>
  <c r="AU10" i="6"/>
  <c r="AS10" i="6"/>
  <c r="AQ10" i="6"/>
  <c r="AP10" i="6"/>
  <c r="BJ10" i="6"/>
  <c r="BG10" i="6"/>
  <c r="BD10" i="6"/>
  <c r="BC10" i="6"/>
  <c r="BB10" i="6"/>
  <c r="BA10" i="6"/>
  <c r="AZ10" i="6"/>
  <c r="AX10" i="6"/>
  <c r="AV10" i="6"/>
  <c r="AR10" i="6"/>
  <c r="H31" i="6"/>
  <c r="H45" i="6"/>
  <c r="AO45" i="6"/>
  <c r="AN45" i="6"/>
  <c r="AM45" i="6"/>
  <c r="AL45" i="6"/>
  <c r="AK45" i="6"/>
  <c r="AJ45" i="6"/>
  <c r="AI45" i="6"/>
  <c r="AH45" i="6"/>
  <c r="AG45" i="6"/>
  <c r="AF45" i="6"/>
  <c r="AE45" i="6"/>
  <c r="AD45" i="6"/>
  <c r="AC45" i="6"/>
  <c r="AB45" i="6"/>
  <c r="AA45" i="6"/>
  <c r="Z45" i="6"/>
  <c r="Y45" i="6"/>
  <c r="X45" i="6"/>
  <c r="W45" i="6"/>
  <c r="V45" i="6"/>
  <c r="U45" i="6"/>
  <c r="T45" i="6"/>
  <c r="H41" i="6"/>
  <c r="AO41" i="6"/>
  <c r="AN41" i="6"/>
  <c r="AM41" i="6"/>
  <c r="AL41" i="6"/>
  <c r="AK41" i="6"/>
  <c r="AJ41" i="6"/>
  <c r="AI41" i="6"/>
  <c r="AH41" i="6"/>
  <c r="AG41" i="6"/>
  <c r="AF41" i="6"/>
  <c r="AE41" i="6"/>
  <c r="AD41" i="6"/>
  <c r="AC41" i="6"/>
  <c r="AB41" i="6"/>
  <c r="AA41" i="6"/>
  <c r="Z41" i="6"/>
  <c r="Y41" i="6"/>
  <c r="X41" i="6"/>
  <c r="W41" i="6"/>
  <c r="V41" i="6"/>
  <c r="U41" i="6"/>
  <c r="T41" i="6"/>
  <c r="H37" i="6"/>
  <c r="AO37" i="6"/>
  <c r="AN37" i="6"/>
  <c r="AM37" i="6"/>
  <c r="AL37" i="6"/>
  <c r="AK37" i="6"/>
  <c r="AH37" i="6"/>
  <c r="AJ37" i="6"/>
  <c r="AI37" i="6"/>
  <c r="AG37" i="6"/>
  <c r="AF37" i="6"/>
  <c r="AE37" i="6"/>
  <c r="X37" i="6"/>
  <c r="W37" i="6"/>
  <c r="V37" i="6"/>
  <c r="U37" i="6"/>
  <c r="T37" i="6"/>
  <c r="AD37" i="6"/>
  <c r="Y37" i="6"/>
  <c r="AB37" i="6"/>
  <c r="AA37" i="6"/>
  <c r="Z37" i="6"/>
  <c r="AC37" i="6"/>
  <c r="H33" i="6"/>
  <c r="AO33" i="6"/>
  <c r="AN33" i="6"/>
  <c r="AM33" i="6"/>
  <c r="AL33" i="6"/>
  <c r="AK33" i="6"/>
  <c r="AH33" i="6"/>
  <c r="AD33" i="6"/>
  <c r="AC33" i="6"/>
  <c r="AB33" i="6"/>
  <c r="AA33" i="6"/>
  <c r="Z33" i="6"/>
  <c r="Y33" i="6"/>
  <c r="AJ33" i="6"/>
  <c r="AG33" i="6"/>
  <c r="AF33" i="6"/>
  <c r="AE33" i="6"/>
  <c r="X33" i="6"/>
  <c r="W33" i="6"/>
  <c r="V33" i="6"/>
  <c r="U33" i="6"/>
  <c r="T33" i="6"/>
  <c r="AI33" i="6"/>
  <c r="H29" i="6"/>
  <c r="AO29" i="6"/>
  <c r="AN29" i="6"/>
  <c r="AM29" i="6"/>
  <c r="AL29" i="6"/>
  <c r="AK29" i="6"/>
  <c r="AJ29" i="6"/>
  <c r="AI29" i="6"/>
  <c r="AH29" i="6"/>
  <c r="AG29" i="6"/>
  <c r="AF29" i="6"/>
  <c r="AE29" i="6"/>
  <c r="AD29" i="6"/>
  <c r="AC29" i="6"/>
  <c r="AB29" i="6"/>
  <c r="AA29" i="6"/>
  <c r="Z29" i="6"/>
  <c r="Y29" i="6"/>
  <c r="X29" i="6"/>
  <c r="W29" i="6"/>
  <c r="V29" i="6"/>
  <c r="U29" i="6"/>
  <c r="T29" i="6"/>
  <c r="H25" i="6"/>
  <c r="AO25" i="6"/>
  <c r="AN25" i="6"/>
  <c r="AM25" i="6"/>
  <c r="AL25" i="6"/>
  <c r="AK25" i="6"/>
  <c r="AJ25" i="6"/>
  <c r="AI25" i="6"/>
  <c r="AH25" i="6"/>
  <c r="AG25" i="6"/>
  <c r="AF25" i="6"/>
  <c r="AE25" i="6"/>
  <c r="AD25" i="6"/>
  <c r="AC25" i="6"/>
  <c r="AB25" i="6"/>
  <c r="AA25" i="6"/>
  <c r="Z25" i="6"/>
  <c r="Y25" i="6"/>
  <c r="X25" i="6"/>
  <c r="W25" i="6"/>
  <c r="V25" i="6"/>
  <c r="U25" i="6"/>
  <c r="T25" i="6"/>
  <c r="H21" i="6"/>
  <c r="AO21" i="6"/>
  <c r="AN21" i="6"/>
  <c r="AM21" i="6"/>
  <c r="AL21" i="6"/>
  <c r="AK21" i="6"/>
  <c r="AH21" i="6"/>
  <c r="AJ21" i="6"/>
  <c r="AI21" i="6"/>
  <c r="AG21" i="6"/>
  <c r="AF21" i="6"/>
  <c r="AE21" i="6"/>
  <c r="AD21" i="6"/>
  <c r="X21" i="6"/>
  <c r="W21" i="6"/>
  <c r="V21" i="6"/>
  <c r="U21" i="6"/>
  <c r="T21" i="6"/>
  <c r="Z21" i="6"/>
  <c r="AC21" i="6"/>
  <c r="Y21" i="6"/>
  <c r="AB21" i="6"/>
  <c r="AA21" i="6"/>
  <c r="H17" i="6"/>
  <c r="AO17" i="6"/>
  <c r="AN17" i="6"/>
  <c r="AM17" i="6"/>
  <c r="AL17" i="6"/>
  <c r="AK17" i="6"/>
  <c r="AH17" i="6"/>
  <c r="AI17" i="6"/>
  <c r="AC17" i="6"/>
  <c r="AB17" i="6"/>
  <c r="AA17" i="6"/>
  <c r="Z17" i="6"/>
  <c r="Y17" i="6"/>
  <c r="AG17" i="6"/>
  <c r="AF17" i="6"/>
  <c r="AE17" i="6"/>
  <c r="AD17" i="6"/>
  <c r="X17" i="6"/>
  <c r="W17" i="6"/>
  <c r="V17" i="6"/>
  <c r="U17" i="6"/>
  <c r="T17" i="6"/>
  <c r="AJ17" i="6"/>
  <c r="H13" i="6"/>
  <c r="AO13" i="6"/>
  <c r="AN13" i="6"/>
  <c r="AM13" i="6"/>
  <c r="AL13" i="6"/>
  <c r="AK13" i="6"/>
  <c r="AJ13" i="6"/>
  <c r="AI13" i="6"/>
  <c r="AH13" i="6"/>
  <c r="AG13" i="6"/>
  <c r="AF13" i="6"/>
  <c r="AE13" i="6"/>
  <c r="AD13" i="6"/>
  <c r="AC13" i="6"/>
  <c r="AB13" i="6"/>
  <c r="AA13" i="6"/>
  <c r="Z13" i="6"/>
  <c r="Y13" i="6"/>
  <c r="X13" i="6"/>
  <c r="W13" i="6"/>
  <c r="V13" i="6"/>
  <c r="U13" i="6"/>
  <c r="T13" i="6"/>
  <c r="H5" i="6"/>
  <c r="AO5" i="6"/>
  <c r="AN5" i="6"/>
  <c r="AM5" i="6"/>
  <c r="AL5" i="6"/>
  <c r="AK5" i="6"/>
  <c r="AJ5" i="6"/>
  <c r="AG5" i="6"/>
  <c r="AI5" i="6"/>
  <c r="AH5" i="6"/>
  <c r="AF5" i="6"/>
  <c r="AE5" i="6"/>
  <c r="AD5" i="6"/>
  <c r="W5" i="6"/>
  <c r="V5" i="6"/>
  <c r="U5" i="6"/>
  <c r="T5" i="6"/>
  <c r="AB5" i="6"/>
  <c r="AA5" i="6"/>
  <c r="Z5" i="6"/>
  <c r="AC5" i="6"/>
  <c r="Y5" i="6"/>
  <c r="X5" i="6"/>
  <c r="D42" i="6"/>
  <c r="D10" i="6"/>
  <c r="AO48" i="6"/>
  <c r="AN48" i="6"/>
  <c r="AM48" i="6"/>
  <c r="AL48" i="6"/>
  <c r="AK48" i="6"/>
  <c r="AH48" i="6"/>
  <c r="AG48" i="6"/>
  <c r="AF48" i="6"/>
  <c r="AE48" i="6"/>
  <c r="AJ48" i="6"/>
  <c r="AI48" i="6"/>
  <c r="AB48" i="6"/>
  <c r="X48" i="6"/>
  <c r="U48" i="6"/>
  <c r="W48" i="6"/>
  <c r="AD48" i="6"/>
  <c r="Z48" i="6"/>
  <c r="AC48" i="6"/>
  <c r="Y48" i="6"/>
  <c r="T48" i="6"/>
  <c r="AA48" i="6"/>
  <c r="V48" i="6"/>
  <c r="AO44" i="6"/>
  <c r="AN44" i="6"/>
  <c r="AM44" i="6"/>
  <c r="AL44" i="6"/>
  <c r="AK44" i="6"/>
  <c r="AH44" i="6"/>
  <c r="AG44" i="6"/>
  <c r="AF44" i="6"/>
  <c r="AE44" i="6"/>
  <c r="AJ44" i="6"/>
  <c r="AD44" i="6"/>
  <c r="AC44" i="6"/>
  <c r="AB44" i="6"/>
  <c r="AA44" i="6"/>
  <c r="Z44" i="6"/>
  <c r="Y44" i="6"/>
  <c r="AI44" i="6"/>
  <c r="T44" i="6"/>
  <c r="X44" i="6"/>
  <c r="W44" i="6"/>
  <c r="V44" i="6"/>
  <c r="U44" i="6"/>
  <c r="AO40" i="6"/>
  <c r="AN40" i="6"/>
  <c r="AM40" i="6"/>
  <c r="AL40" i="6"/>
  <c r="AK40" i="6"/>
  <c r="AJ40" i="6"/>
  <c r="AI40" i="6"/>
  <c r="AH40" i="6"/>
  <c r="AG40" i="6"/>
  <c r="AF40" i="6"/>
  <c r="AE40" i="6"/>
  <c r="AD40" i="6"/>
  <c r="AC40" i="6"/>
  <c r="AB40" i="6"/>
  <c r="AA40" i="6"/>
  <c r="Z40" i="6"/>
  <c r="Y40" i="6"/>
  <c r="V40" i="6"/>
  <c r="T40" i="6"/>
  <c r="X40" i="6"/>
  <c r="W40" i="6"/>
  <c r="U40" i="6"/>
  <c r="AO36" i="6"/>
  <c r="AN36" i="6"/>
  <c r="AM36" i="6"/>
  <c r="AL36" i="6"/>
  <c r="AK36" i="6"/>
  <c r="AH36" i="6"/>
  <c r="AG36" i="6"/>
  <c r="AF36" i="6"/>
  <c r="AE36" i="6"/>
  <c r="AJ36" i="6"/>
  <c r="AI36" i="6"/>
  <c r="AD36" i="6"/>
  <c r="AC36" i="6"/>
  <c r="AB36" i="6"/>
  <c r="AA36" i="6"/>
  <c r="Z36" i="6"/>
  <c r="Y36" i="6"/>
  <c r="X36" i="6"/>
  <c r="W36" i="6"/>
  <c r="V36" i="6"/>
  <c r="U36" i="6"/>
  <c r="T36" i="6"/>
  <c r="AO32" i="6"/>
  <c r="AN32" i="6"/>
  <c r="AM32" i="6"/>
  <c r="AL32" i="6"/>
  <c r="AK32" i="6"/>
  <c r="AH32" i="6"/>
  <c r="AG32" i="6"/>
  <c r="AF32" i="6"/>
  <c r="AE32" i="6"/>
  <c r="AJ32" i="6"/>
  <c r="AI32" i="6"/>
  <c r="AC32" i="6"/>
  <c r="Y32" i="6"/>
  <c r="X32" i="6"/>
  <c r="W32" i="6"/>
  <c r="U32" i="6"/>
  <c r="AA32" i="6"/>
  <c r="AD32" i="6"/>
  <c r="Z32" i="6"/>
  <c r="T32" i="6"/>
  <c r="AB32" i="6"/>
  <c r="V32" i="6"/>
  <c r="AO28" i="6"/>
  <c r="AN28" i="6"/>
  <c r="AM28" i="6"/>
  <c r="AL28" i="6"/>
  <c r="AK28" i="6"/>
  <c r="AH28" i="6"/>
  <c r="AG28" i="6"/>
  <c r="AF28" i="6"/>
  <c r="AE28" i="6"/>
  <c r="AD28" i="6"/>
  <c r="AC28" i="6"/>
  <c r="AB28" i="6"/>
  <c r="AA28" i="6"/>
  <c r="Z28" i="6"/>
  <c r="Y28" i="6"/>
  <c r="AJ28" i="6"/>
  <c r="AI28" i="6"/>
  <c r="X28" i="6"/>
  <c r="W28" i="6"/>
  <c r="V28" i="6"/>
  <c r="U28" i="6"/>
  <c r="T28" i="6"/>
  <c r="AO24" i="6"/>
  <c r="AN24" i="6"/>
  <c r="AM24" i="6"/>
  <c r="AL24" i="6"/>
  <c r="AK24" i="6"/>
  <c r="AJ24" i="6"/>
  <c r="AI24" i="6"/>
  <c r="AH24" i="6"/>
  <c r="AG24" i="6"/>
  <c r="AF24" i="6"/>
  <c r="AE24" i="6"/>
  <c r="AD24" i="6"/>
  <c r="AC24" i="6"/>
  <c r="AB24" i="6"/>
  <c r="AA24" i="6"/>
  <c r="Z24" i="6"/>
  <c r="Y24" i="6"/>
  <c r="V24" i="6"/>
  <c r="T24" i="6"/>
  <c r="X24" i="6"/>
  <c r="W24" i="6"/>
  <c r="U24" i="6"/>
  <c r="AO20" i="6"/>
  <c r="AN20" i="6"/>
  <c r="AM20" i="6"/>
  <c r="AL20" i="6"/>
  <c r="AK20" i="6"/>
  <c r="AH20" i="6"/>
  <c r="AG20" i="6"/>
  <c r="AF20" i="6"/>
  <c r="AE20" i="6"/>
  <c r="AD20" i="6"/>
  <c r="AJ20" i="6"/>
  <c r="AI20" i="6"/>
  <c r="X20" i="6"/>
  <c r="AC20" i="6"/>
  <c r="AB20" i="6"/>
  <c r="AA20" i="6"/>
  <c r="Z20" i="6"/>
  <c r="Y20" i="6"/>
  <c r="W20" i="6"/>
  <c r="V20" i="6"/>
  <c r="U20" i="6"/>
  <c r="T20" i="6"/>
  <c r="AO16" i="6"/>
  <c r="AN16" i="6"/>
  <c r="AM16" i="6"/>
  <c r="AL16" i="6"/>
  <c r="AK16" i="6"/>
  <c r="AJ16" i="6"/>
  <c r="AH16" i="6"/>
  <c r="AG16" i="6"/>
  <c r="AF16" i="6"/>
  <c r="AE16" i="6"/>
  <c r="AD16" i="6"/>
  <c r="AI16" i="6"/>
  <c r="X16" i="6"/>
  <c r="W16" i="6"/>
  <c r="U16" i="6"/>
  <c r="AB16" i="6"/>
  <c r="AA16" i="6"/>
  <c r="Z16" i="6"/>
  <c r="T16" i="6"/>
  <c r="AC16" i="6"/>
  <c r="Y16" i="6"/>
  <c r="V16" i="6"/>
  <c r="AO12" i="6"/>
  <c r="AN12" i="6"/>
  <c r="AM12" i="6"/>
  <c r="AL12" i="6"/>
  <c r="AK12" i="6"/>
  <c r="AJ12" i="6"/>
  <c r="AH12" i="6"/>
  <c r="AG12" i="6"/>
  <c r="AF12" i="6"/>
  <c r="AE12" i="6"/>
  <c r="AD12" i="6"/>
  <c r="AC12" i="6"/>
  <c r="AB12" i="6"/>
  <c r="AA12" i="6"/>
  <c r="Z12" i="6"/>
  <c r="Y12" i="6"/>
  <c r="X12" i="6"/>
  <c r="AI12" i="6"/>
  <c r="T12" i="6"/>
  <c r="W12" i="6"/>
  <c r="V12" i="6"/>
  <c r="U12" i="6"/>
  <c r="AO8" i="6"/>
  <c r="AN8" i="6"/>
  <c r="AM8" i="6"/>
  <c r="AL8" i="6"/>
  <c r="AK8" i="6"/>
  <c r="AJ8" i="6"/>
  <c r="AI8" i="6"/>
  <c r="AH8" i="6"/>
  <c r="AG8" i="6"/>
  <c r="AF8" i="6"/>
  <c r="AE8" i="6"/>
  <c r="AD8" i="6"/>
  <c r="AC8" i="6"/>
  <c r="AB8" i="6"/>
  <c r="AA8" i="6"/>
  <c r="Z8" i="6"/>
  <c r="Y8" i="6"/>
  <c r="X8" i="6"/>
  <c r="V8" i="6"/>
  <c r="T8" i="6"/>
  <c r="W8" i="6"/>
  <c r="U8" i="6"/>
  <c r="AO4" i="6"/>
  <c r="AN4" i="6"/>
  <c r="AM4" i="6"/>
  <c r="AL4" i="6"/>
  <c r="AK4" i="6"/>
  <c r="AJ4" i="6"/>
  <c r="AG4" i="6"/>
  <c r="AF4" i="6"/>
  <c r="AE4" i="6"/>
  <c r="AD4" i="6"/>
  <c r="AI4" i="6"/>
  <c r="AH4" i="6"/>
  <c r="AC4" i="6"/>
  <c r="AB4" i="6"/>
  <c r="AA4" i="6"/>
  <c r="Z4" i="6"/>
  <c r="Y4" i="6"/>
  <c r="X4" i="6"/>
  <c r="W4" i="6"/>
  <c r="V4" i="6"/>
  <c r="U4" i="6"/>
  <c r="T4" i="6"/>
  <c r="D41" i="6"/>
  <c r="D29" i="6"/>
  <c r="D17" i="6"/>
  <c r="D9" i="6"/>
  <c r="F41" i="6"/>
  <c r="F25" i="6"/>
  <c r="G47" i="6"/>
  <c r="AJ47" i="6"/>
  <c r="AI47" i="6"/>
  <c r="AO47" i="6"/>
  <c r="AN47" i="6"/>
  <c r="AM47" i="6"/>
  <c r="AL47" i="6"/>
  <c r="AK47" i="6"/>
  <c r="X47" i="6"/>
  <c r="W47" i="6"/>
  <c r="V47" i="6"/>
  <c r="U47" i="6"/>
  <c r="AH47" i="6"/>
  <c r="AG47" i="6"/>
  <c r="AF47" i="6"/>
  <c r="AE47" i="6"/>
  <c r="AD47" i="6"/>
  <c r="AC47" i="6"/>
  <c r="AB47" i="6"/>
  <c r="AA47" i="6"/>
  <c r="Z47" i="6"/>
  <c r="Y47" i="6"/>
  <c r="T47" i="6"/>
  <c r="AO43" i="6"/>
  <c r="AN43" i="6"/>
  <c r="AM43" i="6"/>
  <c r="AL43" i="6"/>
  <c r="AK43" i="6"/>
  <c r="AJ43" i="6"/>
  <c r="AI43" i="6"/>
  <c r="AH43" i="6"/>
  <c r="X43" i="6"/>
  <c r="W43" i="6"/>
  <c r="V43" i="6"/>
  <c r="U43" i="6"/>
  <c r="AG43" i="6"/>
  <c r="AF43" i="6"/>
  <c r="AA43" i="6"/>
  <c r="T43" i="6"/>
  <c r="AE43" i="6"/>
  <c r="AC43" i="6"/>
  <c r="Y43" i="6"/>
  <c r="AB43" i="6"/>
  <c r="AD43" i="6"/>
  <c r="Z43" i="6"/>
  <c r="H39" i="6"/>
  <c r="AO39" i="6"/>
  <c r="AN39" i="6"/>
  <c r="AM39" i="6"/>
  <c r="AL39" i="6"/>
  <c r="AK39" i="6"/>
  <c r="AI39" i="6"/>
  <c r="AD39" i="6"/>
  <c r="AC39" i="6"/>
  <c r="AB39" i="6"/>
  <c r="AA39" i="6"/>
  <c r="Z39" i="6"/>
  <c r="Y39" i="6"/>
  <c r="X39" i="6"/>
  <c r="W39" i="6"/>
  <c r="V39" i="6"/>
  <c r="U39" i="6"/>
  <c r="AG39" i="6"/>
  <c r="AF39" i="6"/>
  <c r="AE39" i="6"/>
  <c r="AJ39" i="6"/>
  <c r="AH39" i="6"/>
  <c r="T39" i="6"/>
  <c r="AJ35" i="6"/>
  <c r="AI35" i="6"/>
  <c r="AN35" i="6"/>
  <c r="X35" i="6"/>
  <c r="W35" i="6"/>
  <c r="V35" i="6"/>
  <c r="U35" i="6"/>
  <c r="AO35" i="6"/>
  <c r="AK35" i="6"/>
  <c r="AD35" i="6"/>
  <c r="AC35" i="6"/>
  <c r="AB35" i="6"/>
  <c r="AA35" i="6"/>
  <c r="Z35" i="6"/>
  <c r="Y35" i="6"/>
  <c r="AL35" i="6"/>
  <c r="AH35" i="6"/>
  <c r="AM35" i="6"/>
  <c r="AG35" i="6"/>
  <c r="T35" i="6"/>
  <c r="AF35" i="6"/>
  <c r="AE35" i="6"/>
  <c r="G31" i="6"/>
  <c r="AJ31" i="6"/>
  <c r="AI31" i="6"/>
  <c r="AO31" i="6"/>
  <c r="AN31" i="6"/>
  <c r="AM31" i="6"/>
  <c r="AL31" i="6"/>
  <c r="AK31" i="6"/>
  <c r="X31" i="6"/>
  <c r="W31" i="6"/>
  <c r="V31" i="6"/>
  <c r="U31" i="6"/>
  <c r="AH31" i="6"/>
  <c r="AG31" i="6"/>
  <c r="AF31" i="6"/>
  <c r="AE31" i="6"/>
  <c r="AD31" i="6"/>
  <c r="AC31" i="6"/>
  <c r="AB31" i="6"/>
  <c r="AA31" i="6"/>
  <c r="Z31" i="6"/>
  <c r="Y31" i="6"/>
  <c r="T31" i="6"/>
  <c r="AO27" i="6"/>
  <c r="AN27" i="6"/>
  <c r="AM27" i="6"/>
  <c r="AL27" i="6"/>
  <c r="AK27" i="6"/>
  <c r="AJ27" i="6"/>
  <c r="AI27" i="6"/>
  <c r="AH27" i="6"/>
  <c r="X27" i="6"/>
  <c r="W27" i="6"/>
  <c r="V27" i="6"/>
  <c r="U27" i="6"/>
  <c r="AG27" i="6"/>
  <c r="AE27" i="6"/>
  <c r="AF27" i="6"/>
  <c r="AD27" i="6"/>
  <c r="Z27" i="6"/>
  <c r="AC27" i="6"/>
  <c r="Y27" i="6"/>
  <c r="AB27" i="6"/>
  <c r="T27" i="6"/>
  <c r="AA27" i="6"/>
  <c r="H23" i="6"/>
  <c r="AO23" i="6"/>
  <c r="AN23" i="6"/>
  <c r="AM23" i="6"/>
  <c r="AL23" i="6"/>
  <c r="AK23" i="6"/>
  <c r="AJ23" i="6"/>
  <c r="AC23" i="6"/>
  <c r="AB23" i="6"/>
  <c r="AA23" i="6"/>
  <c r="Z23" i="6"/>
  <c r="Y23" i="6"/>
  <c r="X23" i="6"/>
  <c r="W23" i="6"/>
  <c r="V23" i="6"/>
  <c r="U23" i="6"/>
  <c r="AI23" i="6"/>
  <c r="AG23" i="6"/>
  <c r="AF23" i="6"/>
  <c r="AE23" i="6"/>
  <c r="AD23" i="6"/>
  <c r="AH23" i="6"/>
  <c r="T23" i="6"/>
  <c r="AJ19" i="6"/>
  <c r="AI19" i="6"/>
  <c r="AO19" i="6"/>
  <c r="AK19" i="6"/>
  <c r="X19" i="6"/>
  <c r="W19" i="6"/>
  <c r="V19" i="6"/>
  <c r="U19" i="6"/>
  <c r="AL19" i="6"/>
  <c r="AC19" i="6"/>
  <c r="AB19" i="6"/>
  <c r="AA19" i="6"/>
  <c r="Z19" i="6"/>
  <c r="Y19" i="6"/>
  <c r="AM19" i="6"/>
  <c r="AH19" i="6"/>
  <c r="AN19" i="6"/>
  <c r="AG19" i="6"/>
  <c r="AD19" i="6"/>
  <c r="T19" i="6"/>
  <c r="AE19" i="6"/>
  <c r="AF19" i="6"/>
  <c r="D15" i="6"/>
  <c r="AI15" i="6"/>
  <c r="AO15" i="6"/>
  <c r="AN15" i="6"/>
  <c r="AM15" i="6"/>
  <c r="AL15" i="6"/>
  <c r="AK15" i="6"/>
  <c r="AJ15" i="6"/>
  <c r="X15" i="6"/>
  <c r="W15" i="6"/>
  <c r="V15" i="6"/>
  <c r="U15" i="6"/>
  <c r="AH15" i="6"/>
  <c r="AG15" i="6"/>
  <c r="AF15" i="6"/>
  <c r="AE15" i="6"/>
  <c r="AD15" i="6"/>
  <c r="AC15" i="6"/>
  <c r="AB15" i="6"/>
  <c r="AA15" i="6"/>
  <c r="Z15" i="6"/>
  <c r="Y15" i="6"/>
  <c r="T15" i="6"/>
  <c r="AO11" i="6"/>
  <c r="AN11" i="6"/>
  <c r="AM11" i="6"/>
  <c r="AL11" i="6"/>
  <c r="AK11" i="6"/>
  <c r="AJ11" i="6"/>
  <c r="AI11" i="6"/>
  <c r="AH11" i="6"/>
  <c r="AG11" i="6"/>
  <c r="X11" i="6"/>
  <c r="W11" i="6"/>
  <c r="V11" i="6"/>
  <c r="U11" i="6"/>
  <c r="AF11" i="6"/>
  <c r="AD11" i="6"/>
  <c r="AC11" i="6"/>
  <c r="AE11" i="6"/>
  <c r="AA11" i="6"/>
  <c r="Z11" i="6"/>
  <c r="Y11" i="6"/>
  <c r="T11" i="6"/>
  <c r="AB11" i="6"/>
  <c r="AO7" i="6"/>
  <c r="AN7" i="6"/>
  <c r="AM7" i="6"/>
  <c r="AL7" i="6"/>
  <c r="AK7" i="6"/>
  <c r="AJ7" i="6"/>
  <c r="AC7" i="6"/>
  <c r="AB7" i="6"/>
  <c r="AA7" i="6"/>
  <c r="Z7" i="6"/>
  <c r="Y7" i="6"/>
  <c r="X7" i="6"/>
  <c r="W7" i="6"/>
  <c r="V7" i="6"/>
  <c r="U7" i="6"/>
  <c r="AF7" i="6"/>
  <c r="AE7" i="6"/>
  <c r="AD7" i="6"/>
  <c r="AI7" i="6"/>
  <c r="AH7" i="6"/>
  <c r="AG7" i="6"/>
  <c r="T7" i="6"/>
  <c r="G43" i="6"/>
  <c r="G23" i="6"/>
  <c r="H43" i="6"/>
  <c r="H19" i="6"/>
  <c r="H46" i="6"/>
  <c r="AO46" i="6"/>
  <c r="AN46" i="6"/>
  <c r="AM46" i="6"/>
  <c r="AL46" i="6"/>
  <c r="AK46" i="6"/>
  <c r="AJ46" i="6"/>
  <c r="AI46" i="6"/>
  <c r="AH46" i="6"/>
  <c r="AG46" i="6"/>
  <c r="AF46" i="6"/>
  <c r="AE46" i="6"/>
  <c r="AD46" i="6"/>
  <c r="AC46" i="6"/>
  <c r="AB46" i="6"/>
  <c r="AA46" i="6"/>
  <c r="Z46" i="6"/>
  <c r="Y46" i="6"/>
  <c r="T46" i="6"/>
  <c r="X46" i="6"/>
  <c r="W46" i="6"/>
  <c r="V46" i="6"/>
  <c r="U46" i="6"/>
  <c r="H42" i="6"/>
  <c r="AO42" i="6"/>
  <c r="AN42" i="6"/>
  <c r="AM42" i="6"/>
  <c r="AL42" i="6"/>
  <c r="AK42" i="6"/>
  <c r="AJ42" i="6"/>
  <c r="AI42" i="6"/>
  <c r="AH42" i="6"/>
  <c r="AG42" i="6"/>
  <c r="AF42" i="6"/>
  <c r="AE42" i="6"/>
  <c r="AD42" i="6"/>
  <c r="AC42" i="6"/>
  <c r="AB42" i="6"/>
  <c r="AA42" i="6"/>
  <c r="Z42" i="6"/>
  <c r="Y42" i="6"/>
  <c r="X42" i="6"/>
  <c r="W42" i="6"/>
  <c r="V42" i="6"/>
  <c r="U42" i="6"/>
  <c r="T42" i="6"/>
  <c r="H38" i="6"/>
  <c r="AO38" i="6"/>
  <c r="AN38" i="6"/>
  <c r="AM38" i="6"/>
  <c r="AL38" i="6"/>
  <c r="AK38" i="6"/>
  <c r="AJ38" i="6"/>
  <c r="AI38" i="6"/>
  <c r="AH38" i="6"/>
  <c r="AG38" i="6"/>
  <c r="AF38" i="6"/>
  <c r="AE38" i="6"/>
  <c r="AD38" i="6"/>
  <c r="AC38" i="6"/>
  <c r="AB38" i="6"/>
  <c r="AA38" i="6"/>
  <c r="Z38" i="6"/>
  <c r="Y38" i="6"/>
  <c r="X38" i="6"/>
  <c r="W38" i="6"/>
  <c r="V38" i="6"/>
  <c r="U38" i="6"/>
  <c r="T38" i="6"/>
  <c r="H34" i="6"/>
  <c r="AO34" i="6"/>
  <c r="AN34" i="6"/>
  <c r="AM34" i="6"/>
  <c r="AL34" i="6"/>
  <c r="AK34" i="6"/>
  <c r="AJ34" i="6"/>
  <c r="AI34" i="6"/>
  <c r="AH34" i="6"/>
  <c r="AG34" i="6"/>
  <c r="AF34" i="6"/>
  <c r="AE34" i="6"/>
  <c r="AD34" i="6"/>
  <c r="AC34" i="6"/>
  <c r="AB34" i="6"/>
  <c r="AA34" i="6"/>
  <c r="Z34" i="6"/>
  <c r="Y34" i="6"/>
  <c r="T34" i="6"/>
  <c r="X34" i="6"/>
  <c r="W34" i="6"/>
  <c r="V34" i="6"/>
  <c r="U34" i="6"/>
  <c r="H30" i="6"/>
  <c r="AO30" i="6"/>
  <c r="AN30" i="6"/>
  <c r="AM30" i="6"/>
  <c r="AL30" i="6"/>
  <c r="AK30" i="6"/>
  <c r="AJ30" i="6"/>
  <c r="AI30" i="6"/>
  <c r="AH30" i="6"/>
  <c r="AG30" i="6"/>
  <c r="AF30" i="6"/>
  <c r="AE30" i="6"/>
  <c r="AD30" i="6"/>
  <c r="AC30" i="6"/>
  <c r="AB30" i="6"/>
  <c r="AA30" i="6"/>
  <c r="Z30" i="6"/>
  <c r="Y30" i="6"/>
  <c r="T30" i="6"/>
  <c r="X30" i="6"/>
  <c r="W30" i="6"/>
  <c r="V30" i="6"/>
  <c r="U30" i="6"/>
  <c r="H26" i="6"/>
  <c r="AO26" i="6"/>
  <c r="AN26" i="6"/>
  <c r="AM26" i="6"/>
  <c r="AL26" i="6"/>
  <c r="AK26" i="6"/>
  <c r="AJ26" i="6"/>
  <c r="AI26" i="6"/>
  <c r="AH26" i="6"/>
  <c r="AG26" i="6"/>
  <c r="AF26" i="6"/>
  <c r="AE26" i="6"/>
  <c r="AD26" i="6"/>
  <c r="AC26" i="6"/>
  <c r="AB26" i="6"/>
  <c r="AA26" i="6"/>
  <c r="Z26" i="6"/>
  <c r="Y26" i="6"/>
  <c r="X26" i="6"/>
  <c r="W26" i="6"/>
  <c r="V26" i="6"/>
  <c r="U26" i="6"/>
  <c r="T26" i="6"/>
  <c r="H22" i="6"/>
  <c r="AO22" i="6"/>
  <c r="AN22" i="6"/>
  <c r="AM22" i="6"/>
  <c r="AL22" i="6"/>
  <c r="AK22" i="6"/>
  <c r="AJ22" i="6"/>
  <c r="AI22" i="6"/>
  <c r="AH22" i="6"/>
  <c r="AG22" i="6"/>
  <c r="AF22" i="6"/>
  <c r="AE22" i="6"/>
  <c r="AD22" i="6"/>
  <c r="AC22" i="6"/>
  <c r="AB22" i="6"/>
  <c r="AA22" i="6"/>
  <c r="Z22" i="6"/>
  <c r="Y22" i="6"/>
  <c r="W22" i="6"/>
  <c r="X22" i="6"/>
  <c r="V22" i="6"/>
  <c r="U22" i="6"/>
  <c r="T22" i="6"/>
  <c r="H18" i="6"/>
  <c r="AO18" i="6"/>
  <c r="AN18" i="6"/>
  <c r="AM18" i="6"/>
  <c r="AL18" i="6"/>
  <c r="AK18" i="6"/>
  <c r="AJ18" i="6"/>
  <c r="AI18" i="6"/>
  <c r="AH18" i="6"/>
  <c r="AG18" i="6"/>
  <c r="AF18" i="6"/>
  <c r="AE18" i="6"/>
  <c r="AD18" i="6"/>
  <c r="AC18" i="6"/>
  <c r="AB18" i="6"/>
  <c r="AA18" i="6"/>
  <c r="Z18" i="6"/>
  <c r="Y18" i="6"/>
  <c r="W18" i="6"/>
  <c r="V18" i="6"/>
  <c r="U18" i="6"/>
  <c r="X18" i="6"/>
  <c r="T18" i="6"/>
  <c r="H14" i="6"/>
  <c r="AO14" i="6"/>
  <c r="AN14" i="6"/>
  <c r="AM14" i="6"/>
  <c r="AL14" i="6"/>
  <c r="AK14" i="6"/>
  <c r="AJ14" i="6"/>
  <c r="AI14" i="6"/>
  <c r="AH14" i="6"/>
  <c r="AG14" i="6"/>
  <c r="AF14" i="6"/>
  <c r="AE14" i="6"/>
  <c r="AD14" i="6"/>
  <c r="AC14" i="6"/>
  <c r="AB14" i="6"/>
  <c r="AA14" i="6"/>
  <c r="Z14" i="6"/>
  <c r="Y14" i="6"/>
  <c r="U14" i="6"/>
  <c r="X14" i="6"/>
  <c r="T14" i="6"/>
  <c r="W14" i="6"/>
  <c r="V14" i="6"/>
  <c r="H10" i="6"/>
  <c r="AO10" i="6"/>
  <c r="AN10" i="6"/>
  <c r="AM10" i="6"/>
  <c r="AL10" i="6"/>
  <c r="AK10" i="6"/>
  <c r="AJ10" i="6"/>
  <c r="AI10" i="6"/>
  <c r="AH10" i="6"/>
  <c r="AG10" i="6"/>
  <c r="AF10" i="6"/>
  <c r="AE10" i="6"/>
  <c r="AD10" i="6"/>
  <c r="AC10" i="6"/>
  <c r="AB10" i="6"/>
  <c r="AA10" i="6"/>
  <c r="Z10" i="6"/>
  <c r="Y10" i="6"/>
  <c r="W10" i="6"/>
  <c r="V10" i="6"/>
  <c r="U10" i="6"/>
  <c r="T10" i="6"/>
  <c r="X10" i="6"/>
  <c r="H6" i="6"/>
  <c r="AO6" i="6"/>
  <c r="AN6" i="6"/>
  <c r="AM6" i="6"/>
  <c r="AL6" i="6"/>
  <c r="AK6" i="6"/>
  <c r="AJ6" i="6"/>
  <c r="AI6" i="6"/>
  <c r="AH6" i="6"/>
  <c r="AG6" i="6"/>
  <c r="AF6" i="6"/>
  <c r="AE6" i="6"/>
  <c r="AD6" i="6"/>
  <c r="AC6" i="6"/>
  <c r="AB6" i="6"/>
  <c r="AA6" i="6"/>
  <c r="Z6" i="6"/>
  <c r="Y6" i="6"/>
  <c r="X6" i="6"/>
  <c r="W6" i="6"/>
  <c r="V6" i="6"/>
  <c r="U6" i="6"/>
  <c r="T6" i="6"/>
  <c r="H9" i="6"/>
  <c r="AO9" i="6"/>
  <c r="AN9" i="6"/>
  <c r="AM9" i="6"/>
  <c r="AL9" i="6"/>
  <c r="AK9" i="6"/>
  <c r="AJ9" i="6"/>
  <c r="AI9" i="6"/>
  <c r="AH9" i="6"/>
  <c r="AG9" i="6"/>
  <c r="AF9" i="6"/>
  <c r="AE9" i="6"/>
  <c r="AD9" i="6"/>
  <c r="AC9" i="6"/>
  <c r="AB9" i="6"/>
  <c r="AA9" i="6"/>
  <c r="Z9" i="6"/>
  <c r="Y9" i="6"/>
  <c r="X9" i="6"/>
  <c r="W9" i="6"/>
  <c r="V9" i="6"/>
  <c r="U9" i="6"/>
  <c r="T9" i="6"/>
  <c r="D45" i="6"/>
  <c r="D33" i="6"/>
  <c r="D21" i="6"/>
  <c r="D13" i="6"/>
  <c r="F46" i="6"/>
  <c r="F38" i="6"/>
  <c r="F30" i="6"/>
  <c r="F22" i="6"/>
  <c r="F14" i="6"/>
  <c r="D38" i="6"/>
  <c r="D30" i="6"/>
  <c r="D25" i="6"/>
  <c r="D18" i="6"/>
  <c r="D5" i="6"/>
  <c r="F45" i="6"/>
  <c r="F37" i="6"/>
  <c r="F29" i="6"/>
  <c r="F21" i="6"/>
  <c r="F13" i="6"/>
  <c r="F5" i="6"/>
  <c r="G15" i="6"/>
  <c r="D46" i="6"/>
  <c r="D26" i="6"/>
  <c r="D6" i="6"/>
  <c r="F6" i="6"/>
  <c r="D7" i="6"/>
  <c r="P7" i="6"/>
  <c r="O7" i="6"/>
  <c r="N7" i="6"/>
  <c r="S7" i="6"/>
  <c r="Q7" i="6"/>
  <c r="M7" i="6"/>
  <c r="J7" i="6"/>
  <c r="I7" i="6"/>
  <c r="R7" i="6"/>
  <c r="K7" i="6"/>
  <c r="L7" i="6"/>
  <c r="G46" i="6"/>
  <c r="G42" i="6"/>
  <c r="G38" i="6"/>
  <c r="G34" i="6"/>
  <c r="G30" i="6"/>
  <c r="G26" i="6"/>
  <c r="G22" i="6"/>
  <c r="G18" i="6"/>
  <c r="G14" i="6"/>
  <c r="G10" i="6"/>
  <c r="G6" i="6"/>
  <c r="D48" i="6"/>
  <c r="S48" i="6"/>
  <c r="R48" i="6"/>
  <c r="Q48" i="6"/>
  <c r="L48" i="6"/>
  <c r="P48" i="6"/>
  <c r="O48" i="6"/>
  <c r="N48" i="6"/>
  <c r="M48" i="6"/>
  <c r="K48" i="6"/>
  <c r="J48" i="6"/>
  <c r="I48" i="6"/>
  <c r="D40" i="6"/>
  <c r="S40" i="6"/>
  <c r="R40" i="6"/>
  <c r="Q40" i="6"/>
  <c r="M40" i="6"/>
  <c r="L40" i="6"/>
  <c r="O40" i="6"/>
  <c r="J40" i="6"/>
  <c r="I40" i="6"/>
  <c r="P40" i="6"/>
  <c r="N40" i="6"/>
  <c r="K40" i="6"/>
  <c r="D28" i="6"/>
  <c r="S28" i="6"/>
  <c r="R28" i="6"/>
  <c r="Q28" i="6"/>
  <c r="L28" i="6"/>
  <c r="O28" i="6"/>
  <c r="M28" i="6"/>
  <c r="K28" i="6"/>
  <c r="J28" i="6"/>
  <c r="I28" i="6"/>
  <c r="P28" i="6"/>
  <c r="N28" i="6"/>
  <c r="D20" i="6"/>
  <c r="S20" i="6"/>
  <c r="R20" i="6"/>
  <c r="Q20" i="6"/>
  <c r="P20" i="6"/>
  <c r="O20" i="6"/>
  <c r="N20" i="6"/>
  <c r="L20" i="6"/>
  <c r="M20" i="6"/>
  <c r="K20" i="6"/>
  <c r="J20" i="6"/>
  <c r="I20" i="6"/>
  <c r="D12" i="6"/>
  <c r="S12" i="6"/>
  <c r="R12" i="6"/>
  <c r="Q12" i="6"/>
  <c r="L12" i="6"/>
  <c r="P12" i="6"/>
  <c r="N12" i="6"/>
  <c r="K12" i="6"/>
  <c r="J12" i="6"/>
  <c r="I12" i="6"/>
  <c r="O12" i="6"/>
  <c r="M12" i="6"/>
  <c r="D4" i="6"/>
  <c r="S4" i="6"/>
  <c r="R4" i="6"/>
  <c r="Q4" i="6"/>
  <c r="P4" i="6"/>
  <c r="O4" i="6"/>
  <c r="N4" i="6"/>
  <c r="L4" i="6"/>
  <c r="M4" i="6"/>
  <c r="K4" i="6"/>
  <c r="J4" i="6"/>
  <c r="I4" i="6"/>
  <c r="G7" i="6"/>
  <c r="F47" i="6"/>
  <c r="P47" i="6"/>
  <c r="O47" i="6"/>
  <c r="N47" i="6"/>
  <c r="S47" i="6"/>
  <c r="R47" i="6"/>
  <c r="Q47" i="6"/>
  <c r="M47" i="6"/>
  <c r="L47" i="6"/>
  <c r="K47" i="6"/>
  <c r="J47" i="6"/>
  <c r="I47" i="6"/>
  <c r="F39" i="6"/>
  <c r="P39" i="6"/>
  <c r="O39" i="6"/>
  <c r="N39" i="6"/>
  <c r="S39" i="6"/>
  <c r="Q39" i="6"/>
  <c r="M39" i="6"/>
  <c r="J39" i="6"/>
  <c r="I39" i="6"/>
  <c r="R39" i="6"/>
  <c r="K39" i="6"/>
  <c r="L39" i="6"/>
  <c r="F31" i="6"/>
  <c r="P31" i="6"/>
  <c r="O31" i="6"/>
  <c r="N31" i="6"/>
  <c r="S31" i="6"/>
  <c r="R31" i="6"/>
  <c r="Q31" i="6"/>
  <c r="M31" i="6"/>
  <c r="K31" i="6"/>
  <c r="L31" i="6"/>
  <c r="I31" i="6"/>
  <c r="J31" i="6"/>
  <c r="F27" i="6"/>
  <c r="P27" i="6"/>
  <c r="O27" i="6"/>
  <c r="N27" i="6"/>
  <c r="S27" i="6"/>
  <c r="R27" i="6"/>
  <c r="Q27" i="6"/>
  <c r="M27" i="6"/>
  <c r="K27" i="6"/>
  <c r="J27" i="6"/>
  <c r="I27" i="6"/>
  <c r="L27" i="6"/>
  <c r="F19" i="6"/>
  <c r="P19" i="6"/>
  <c r="O19" i="6"/>
  <c r="N19" i="6"/>
  <c r="M19" i="6"/>
  <c r="K19" i="6"/>
  <c r="S19" i="6"/>
  <c r="Q19" i="6"/>
  <c r="L19" i="6"/>
  <c r="J19" i="6"/>
  <c r="I19" i="6"/>
  <c r="R19" i="6"/>
  <c r="F11" i="6"/>
  <c r="P11" i="6"/>
  <c r="O11" i="6"/>
  <c r="N11" i="6"/>
  <c r="S11" i="6"/>
  <c r="R11" i="6"/>
  <c r="Q11" i="6"/>
  <c r="K11" i="6"/>
  <c r="J11" i="6"/>
  <c r="I11" i="6"/>
  <c r="L11" i="6"/>
  <c r="M11" i="6"/>
  <c r="D47" i="6"/>
  <c r="D31" i="6"/>
  <c r="M46" i="6"/>
  <c r="P46" i="6"/>
  <c r="O46" i="6"/>
  <c r="N46" i="6"/>
  <c r="R46" i="6"/>
  <c r="L46" i="6"/>
  <c r="K46" i="6"/>
  <c r="J46" i="6"/>
  <c r="S46" i="6"/>
  <c r="Q46" i="6"/>
  <c r="I46" i="6"/>
  <c r="M42" i="6"/>
  <c r="S42" i="6"/>
  <c r="R42" i="6"/>
  <c r="Q42" i="6"/>
  <c r="P42" i="6"/>
  <c r="O42" i="6"/>
  <c r="N42" i="6"/>
  <c r="K42" i="6"/>
  <c r="L42" i="6"/>
  <c r="J42" i="6"/>
  <c r="I42" i="6"/>
  <c r="M38" i="6"/>
  <c r="S38" i="6"/>
  <c r="R38" i="6"/>
  <c r="Q38" i="6"/>
  <c r="K38" i="6"/>
  <c r="O38" i="6"/>
  <c r="J38" i="6"/>
  <c r="P38" i="6"/>
  <c r="N38" i="6"/>
  <c r="L38" i="6"/>
  <c r="I38" i="6"/>
  <c r="M34" i="6"/>
  <c r="K34" i="6"/>
  <c r="R34" i="6"/>
  <c r="L34" i="6"/>
  <c r="P34" i="6"/>
  <c r="N34" i="6"/>
  <c r="J34" i="6"/>
  <c r="I34" i="6"/>
  <c r="S34" i="6"/>
  <c r="Q34" i="6"/>
  <c r="O34" i="6"/>
  <c r="M30" i="6"/>
  <c r="P30" i="6"/>
  <c r="O30" i="6"/>
  <c r="N30" i="6"/>
  <c r="K30" i="6"/>
  <c r="S30" i="6"/>
  <c r="Q30" i="6"/>
  <c r="L30" i="6"/>
  <c r="J30" i="6"/>
  <c r="I30" i="6"/>
  <c r="R30" i="6"/>
  <c r="M26" i="6"/>
  <c r="S26" i="6"/>
  <c r="R26" i="6"/>
  <c r="Q26" i="6"/>
  <c r="P26" i="6"/>
  <c r="O26" i="6"/>
  <c r="N26" i="6"/>
  <c r="K26" i="6"/>
  <c r="L26" i="6"/>
  <c r="I26" i="6"/>
  <c r="J26" i="6"/>
  <c r="M22" i="6"/>
  <c r="S22" i="6"/>
  <c r="R22" i="6"/>
  <c r="Q22" i="6"/>
  <c r="K22" i="6"/>
  <c r="P22" i="6"/>
  <c r="N22" i="6"/>
  <c r="J22" i="6"/>
  <c r="I22" i="6"/>
  <c r="O22" i="6"/>
  <c r="L22" i="6"/>
  <c r="M18" i="6"/>
  <c r="K18" i="6"/>
  <c r="S18" i="6"/>
  <c r="Q18" i="6"/>
  <c r="L18" i="6"/>
  <c r="O18" i="6"/>
  <c r="J18" i="6"/>
  <c r="I18" i="6"/>
  <c r="R18" i="6"/>
  <c r="P18" i="6"/>
  <c r="N18" i="6"/>
  <c r="M14" i="6"/>
  <c r="P14" i="6"/>
  <c r="O14" i="6"/>
  <c r="N14" i="6"/>
  <c r="K14" i="6"/>
  <c r="R14" i="6"/>
  <c r="L14" i="6"/>
  <c r="J14" i="6"/>
  <c r="I14" i="6"/>
  <c r="S14" i="6"/>
  <c r="Q14" i="6"/>
  <c r="M10" i="6"/>
  <c r="S10" i="6"/>
  <c r="R10" i="6"/>
  <c r="Q10" i="6"/>
  <c r="P10" i="6"/>
  <c r="O10" i="6"/>
  <c r="N10" i="6"/>
  <c r="K10" i="6"/>
  <c r="L10" i="6"/>
  <c r="I10" i="6"/>
  <c r="J10" i="6"/>
  <c r="M6" i="6"/>
  <c r="S6" i="6"/>
  <c r="R6" i="6"/>
  <c r="Q6" i="6"/>
  <c r="K6" i="6"/>
  <c r="O6" i="6"/>
  <c r="J6" i="6"/>
  <c r="I6" i="6"/>
  <c r="P6" i="6"/>
  <c r="N6" i="6"/>
  <c r="L6" i="6"/>
  <c r="G45" i="6"/>
  <c r="G41" i="6"/>
  <c r="G37" i="6"/>
  <c r="G33" i="6"/>
  <c r="G29" i="6"/>
  <c r="G25" i="6"/>
  <c r="G21" i="6"/>
  <c r="G17" i="6"/>
  <c r="G13" i="6"/>
  <c r="G9" i="6"/>
  <c r="G5" i="6"/>
  <c r="D44" i="6"/>
  <c r="S44" i="6"/>
  <c r="R44" i="6"/>
  <c r="Q44" i="6"/>
  <c r="L44" i="6"/>
  <c r="P44" i="6"/>
  <c r="N44" i="6"/>
  <c r="K44" i="6"/>
  <c r="J44" i="6"/>
  <c r="I44" i="6"/>
  <c r="O44" i="6"/>
  <c r="M44" i="6"/>
  <c r="D36" i="6"/>
  <c r="S36" i="6"/>
  <c r="R36" i="6"/>
  <c r="Q36" i="6"/>
  <c r="P36" i="6"/>
  <c r="O36" i="6"/>
  <c r="N36" i="6"/>
  <c r="L36" i="6"/>
  <c r="M36" i="6"/>
  <c r="K36" i="6"/>
  <c r="J36" i="6"/>
  <c r="I36" i="6"/>
  <c r="D32" i="6"/>
  <c r="S32" i="6"/>
  <c r="R32" i="6"/>
  <c r="Q32" i="6"/>
  <c r="L32" i="6"/>
  <c r="P32" i="6"/>
  <c r="O32" i="6"/>
  <c r="N32" i="6"/>
  <c r="J32" i="6"/>
  <c r="I32" i="6"/>
  <c r="M32" i="6"/>
  <c r="K32" i="6"/>
  <c r="D24" i="6"/>
  <c r="S24" i="6"/>
  <c r="R24" i="6"/>
  <c r="Q24" i="6"/>
  <c r="M24" i="6"/>
  <c r="L24" i="6"/>
  <c r="P24" i="6"/>
  <c r="N24" i="6"/>
  <c r="J24" i="6"/>
  <c r="I24" i="6"/>
  <c r="O24" i="6"/>
  <c r="K24" i="6"/>
  <c r="D16" i="6"/>
  <c r="S16" i="6"/>
  <c r="R16" i="6"/>
  <c r="Q16" i="6"/>
  <c r="L16" i="6"/>
  <c r="P16" i="6"/>
  <c r="O16" i="6"/>
  <c r="N16" i="6"/>
  <c r="M16" i="6"/>
  <c r="J16" i="6"/>
  <c r="I16" i="6"/>
  <c r="K16" i="6"/>
  <c r="D8" i="6"/>
  <c r="S8" i="6"/>
  <c r="R8" i="6"/>
  <c r="Q8" i="6"/>
  <c r="M8" i="6"/>
  <c r="L8" i="6"/>
  <c r="O8" i="6"/>
  <c r="J8" i="6"/>
  <c r="I8" i="6"/>
  <c r="P8" i="6"/>
  <c r="N8" i="6"/>
  <c r="K8" i="6"/>
  <c r="H7" i="6"/>
  <c r="F43" i="6"/>
  <c r="P43" i="6"/>
  <c r="O43" i="6"/>
  <c r="N43" i="6"/>
  <c r="S43" i="6"/>
  <c r="R43" i="6"/>
  <c r="Q43" i="6"/>
  <c r="K43" i="6"/>
  <c r="J43" i="6"/>
  <c r="L43" i="6"/>
  <c r="M43" i="6"/>
  <c r="I43" i="6"/>
  <c r="F35" i="6"/>
  <c r="P35" i="6"/>
  <c r="O35" i="6"/>
  <c r="N35" i="6"/>
  <c r="M35" i="6"/>
  <c r="K35" i="6"/>
  <c r="R35" i="6"/>
  <c r="L35" i="6"/>
  <c r="J35" i="6"/>
  <c r="I35" i="6"/>
  <c r="S35" i="6"/>
  <c r="Q35" i="6"/>
  <c r="F23" i="6"/>
  <c r="P23" i="6"/>
  <c r="O23" i="6"/>
  <c r="N23" i="6"/>
  <c r="R23" i="6"/>
  <c r="J23" i="6"/>
  <c r="I23" i="6"/>
  <c r="S23" i="6"/>
  <c r="Q23" i="6"/>
  <c r="K23" i="6"/>
  <c r="M23" i="6"/>
  <c r="L23" i="6"/>
  <c r="F15" i="6"/>
  <c r="P15" i="6"/>
  <c r="O15" i="6"/>
  <c r="N15" i="6"/>
  <c r="S15" i="6"/>
  <c r="R15" i="6"/>
  <c r="Q15" i="6"/>
  <c r="M15" i="6"/>
  <c r="K15" i="6"/>
  <c r="L15" i="6"/>
  <c r="J15" i="6"/>
  <c r="I15" i="6"/>
  <c r="D35" i="6"/>
  <c r="D19" i="6"/>
  <c r="M45" i="6"/>
  <c r="K45" i="6"/>
  <c r="J45" i="6"/>
  <c r="L45" i="6"/>
  <c r="R45" i="6"/>
  <c r="P45" i="6"/>
  <c r="N45" i="6"/>
  <c r="S45" i="6"/>
  <c r="Q45" i="6"/>
  <c r="I45" i="6"/>
  <c r="O45" i="6"/>
  <c r="P41" i="6"/>
  <c r="O41" i="6"/>
  <c r="N41" i="6"/>
  <c r="K41" i="6"/>
  <c r="J41" i="6"/>
  <c r="I41" i="6"/>
  <c r="M41" i="6"/>
  <c r="L41" i="6"/>
  <c r="S41" i="6"/>
  <c r="Q41" i="6"/>
  <c r="R41" i="6"/>
  <c r="S37" i="6"/>
  <c r="R37" i="6"/>
  <c r="Q37" i="6"/>
  <c r="K37" i="6"/>
  <c r="J37" i="6"/>
  <c r="I37" i="6"/>
  <c r="P37" i="6"/>
  <c r="O37" i="6"/>
  <c r="N37" i="6"/>
  <c r="L37" i="6"/>
  <c r="M37" i="6"/>
  <c r="K33" i="6"/>
  <c r="J33" i="6"/>
  <c r="I33" i="6"/>
  <c r="S33" i="6"/>
  <c r="R33" i="6"/>
  <c r="Q33" i="6"/>
  <c r="L33" i="6"/>
  <c r="P33" i="6"/>
  <c r="N33" i="6"/>
  <c r="O33" i="6"/>
  <c r="M33" i="6"/>
  <c r="M29" i="6"/>
  <c r="K29" i="6"/>
  <c r="J29" i="6"/>
  <c r="I29" i="6"/>
  <c r="L29" i="6"/>
  <c r="S29" i="6"/>
  <c r="Q29" i="6"/>
  <c r="O29" i="6"/>
  <c r="R29" i="6"/>
  <c r="P29" i="6"/>
  <c r="N29" i="6"/>
  <c r="P25" i="6"/>
  <c r="O25" i="6"/>
  <c r="N25" i="6"/>
  <c r="K25" i="6"/>
  <c r="J25" i="6"/>
  <c r="I25" i="6"/>
  <c r="M25" i="6"/>
  <c r="L25" i="6"/>
  <c r="R25" i="6"/>
  <c r="S25" i="6"/>
  <c r="Q25" i="6"/>
  <c r="S21" i="6"/>
  <c r="R21" i="6"/>
  <c r="Q21" i="6"/>
  <c r="K21" i="6"/>
  <c r="J21" i="6"/>
  <c r="I21" i="6"/>
  <c r="P21" i="6"/>
  <c r="O21" i="6"/>
  <c r="N21" i="6"/>
  <c r="L21" i="6"/>
  <c r="M21" i="6"/>
  <c r="K17" i="6"/>
  <c r="J17" i="6"/>
  <c r="I17" i="6"/>
  <c r="S17" i="6"/>
  <c r="R17" i="6"/>
  <c r="Q17" i="6"/>
  <c r="L17" i="6"/>
  <c r="O17" i="6"/>
  <c r="M17" i="6"/>
  <c r="P17" i="6"/>
  <c r="N17" i="6"/>
  <c r="M13" i="6"/>
  <c r="K13" i="6"/>
  <c r="J13" i="6"/>
  <c r="I13" i="6"/>
  <c r="L13" i="6"/>
  <c r="R13" i="6"/>
  <c r="P13" i="6"/>
  <c r="N13" i="6"/>
  <c r="S13" i="6"/>
  <c r="Q13" i="6"/>
  <c r="O13" i="6"/>
  <c r="P9" i="6"/>
  <c r="O9" i="6"/>
  <c r="N9" i="6"/>
  <c r="K9" i="6"/>
  <c r="J9" i="6"/>
  <c r="I9" i="6"/>
  <c r="M9" i="6"/>
  <c r="L9" i="6"/>
  <c r="S9" i="6"/>
  <c r="Q9" i="6"/>
  <c r="R9" i="6"/>
  <c r="S5" i="6"/>
  <c r="R5" i="6"/>
  <c r="Q5" i="6"/>
  <c r="K5" i="6"/>
  <c r="J5" i="6"/>
  <c r="I5" i="6"/>
  <c r="P5" i="6"/>
  <c r="O5" i="6"/>
  <c r="N5" i="6"/>
  <c r="L5" i="6"/>
  <c r="M5" i="6"/>
  <c r="G48" i="6"/>
  <c r="G44" i="6"/>
  <c r="G40" i="6"/>
  <c r="G36" i="6"/>
  <c r="G32" i="6"/>
  <c r="G28" i="6"/>
  <c r="G24" i="6"/>
  <c r="G20" i="6"/>
  <c r="G16" i="6"/>
  <c r="G12" i="6"/>
  <c r="G8" i="6"/>
  <c r="G4" i="6"/>
  <c r="H48" i="6"/>
  <c r="H44" i="6"/>
  <c r="H40" i="6"/>
  <c r="H36" i="6"/>
  <c r="H32" i="6"/>
  <c r="H28" i="6"/>
  <c r="H24" i="6"/>
  <c r="H20" i="6"/>
  <c r="H16" i="6"/>
  <c r="H12" i="6"/>
  <c r="H8" i="6"/>
  <c r="H4" i="6"/>
  <c r="F48" i="6"/>
  <c r="F44" i="6"/>
  <c r="F40" i="6"/>
  <c r="F36" i="6"/>
  <c r="F32" i="6"/>
  <c r="F28" i="6"/>
  <c r="F24" i="6"/>
  <c r="F20" i="6"/>
  <c r="F16" i="6"/>
  <c r="F12" i="6"/>
  <c r="F8" i="6"/>
  <c r="F4" i="6"/>
  <c r="F7" i="6"/>
  <c r="I46" i="5"/>
  <c r="EM6" i="6" l="1"/>
  <c r="EM10" i="6"/>
  <c r="EM14" i="6"/>
  <c r="EM18" i="6"/>
  <c r="EM22" i="6"/>
  <c r="EM26" i="6"/>
  <c r="EM30" i="6"/>
  <c r="EM34" i="6"/>
  <c r="EM38" i="6"/>
  <c r="EM42" i="6"/>
  <c r="EM46" i="6"/>
  <c r="EM50" i="6"/>
  <c r="EM13" i="6"/>
  <c r="EM21" i="6"/>
  <c r="EM33" i="6"/>
  <c r="EM41" i="6"/>
  <c r="EM7" i="6"/>
  <c r="EM11" i="6"/>
  <c r="EM15" i="6"/>
  <c r="EM19" i="6"/>
  <c r="EM23" i="6"/>
  <c r="EM27" i="6"/>
  <c r="EM31" i="6"/>
  <c r="EM35" i="6"/>
  <c r="EM39" i="6"/>
  <c r="EM43" i="6"/>
  <c r="EM47" i="6"/>
  <c r="EM5" i="6"/>
  <c r="EM17" i="6"/>
  <c r="EM29" i="6"/>
  <c r="EM45" i="6"/>
  <c r="EM4" i="6"/>
  <c r="EM8" i="6"/>
  <c r="EM12" i="6"/>
  <c r="EM16" i="6"/>
  <c r="EM20" i="6"/>
  <c r="EM24" i="6"/>
  <c r="EM28" i="6"/>
  <c r="EM32" i="6"/>
  <c r="EM36" i="6"/>
  <c r="EM40" i="6"/>
  <c r="EM44" i="6"/>
  <c r="EM48" i="6"/>
  <c r="EM9" i="6"/>
  <c r="EM25" i="6"/>
  <c r="EM37" i="6"/>
  <c r="EM49" i="6"/>
  <c r="AS9" i="1"/>
  <c r="AS12" i="1"/>
  <c r="AP12" i="1"/>
  <c r="AU12" i="1" s="1"/>
  <c r="AS11" i="1"/>
  <c r="AP11" i="1"/>
  <c r="AU11" i="1" s="1"/>
  <c r="AS10" i="1"/>
  <c r="AP10" i="1"/>
  <c r="AU10" i="1" s="1"/>
  <c r="AP9" i="1"/>
  <c r="AU9" i="1" s="1"/>
  <c r="AY9" i="1" s="1"/>
  <c r="G30" i="15" l="1"/>
  <c r="F84" i="17"/>
  <c r="G84" i="17" s="1"/>
  <c r="H84" i="17" s="1"/>
  <c r="K84" i="17"/>
  <c r="F85" i="17"/>
  <c r="G85" i="17" s="1"/>
  <c r="H85" i="17" s="1"/>
  <c r="K85" i="17"/>
  <c r="F86" i="17"/>
  <c r="G86" i="17" s="1"/>
  <c r="H86" i="17" s="1"/>
  <c r="K86" i="17"/>
  <c r="F87" i="17"/>
  <c r="G87" i="17" s="1"/>
  <c r="H87" i="17" s="1"/>
  <c r="K87" i="17"/>
  <c r="F88" i="17"/>
  <c r="G88" i="17" s="1"/>
  <c r="H88" i="17" s="1"/>
  <c r="K88" i="17"/>
  <c r="F89" i="17"/>
  <c r="G89" i="17" s="1"/>
  <c r="H89" i="17" s="1"/>
  <c r="K89" i="17"/>
  <c r="F90" i="17"/>
  <c r="G90" i="17" s="1"/>
  <c r="H90" i="17" s="1"/>
  <c r="K90" i="17"/>
  <c r="F91" i="17"/>
  <c r="G91" i="17" s="1"/>
  <c r="H91" i="17" s="1"/>
  <c r="K91" i="17"/>
  <c r="F92" i="17"/>
  <c r="G92" i="17" s="1"/>
  <c r="H92" i="17" s="1"/>
  <c r="K92" i="17"/>
  <c r="F93" i="17"/>
  <c r="G93" i="17" s="1"/>
  <c r="H93" i="17" s="1"/>
  <c r="K93" i="17"/>
  <c r="F94" i="17"/>
  <c r="G94" i="17" s="1"/>
  <c r="H94" i="17" s="1"/>
  <c r="K94" i="17"/>
  <c r="F95" i="17"/>
  <c r="G95" i="17" s="1"/>
  <c r="H95" i="17" s="1"/>
  <c r="K95" i="17"/>
  <c r="F96" i="17"/>
  <c r="G96" i="17" s="1"/>
  <c r="H96" i="17" s="1"/>
  <c r="K96" i="17"/>
  <c r="F97" i="17"/>
  <c r="G97" i="17" s="1"/>
  <c r="H97" i="17" s="1"/>
  <c r="K97" i="17"/>
  <c r="F98" i="17"/>
  <c r="G98" i="17" s="1"/>
  <c r="H98" i="17" s="1"/>
  <c r="K98" i="17"/>
  <c r="F99" i="17"/>
  <c r="G99" i="17" s="1"/>
  <c r="H99" i="17" s="1"/>
  <c r="K99" i="17"/>
  <c r="F100" i="17"/>
  <c r="G100" i="17" s="1"/>
  <c r="H100" i="17" s="1"/>
  <c r="K100" i="17"/>
  <c r="F101" i="17"/>
  <c r="G101" i="17" s="1"/>
  <c r="H101" i="17" s="1"/>
  <c r="K101" i="17"/>
  <c r="F102" i="17"/>
  <c r="G102" i="17" s="1"/>
  <c r="H102" i="17" s="1"/>
  <c r="K102" i="17"/>
  <c r="F103" i="17"/>
  <c r="G103" i="17" s="1"/>
  <c r="H103" i="17" s="1"/>
  <c r="K103" i="17"/>
  <c r="F104" i="17"/>
  <c r="G104" i="17" s="1"/>
  <c r="H104" i="17" s="1"/>
  <c r="K104" i="17"/>
  <c r="F105" i="17"/>
  <c r="G105" i="17" s="1"/>
  <c r="H105" i="17" s="1"/>
  <c r="K105" i="17"/>
  <c r="F106" i="17"/>
  <c r="G106" i="17" s="1"/>
  <c r="H106" i="17" s="1"/>
  <c r="K106" i="17"/>
  <c r="F107" i="17"/>
  <c r="G107" i="17" s="1"/>
  <c r="H107" i="17" s="1"/>
  <c r="K107" i="17"/>
  <c r="F108" i="17"/>
  <c r="G108" i="17" s="1"/>
  <c r="H108" i="17" s="1"/>
  <c r="K108" i="17"/>
  <c r="F61" i="17"/>
  <c r="G61" i="17" s="1"/>
  <c r="H61" i="17" s="1"/>
  <c r="K61" i="17"/>
  <c r="F62" i="17"/>
  <c r="G62" i="17" s="1"/>
  <c r="H62" i="17" s="1"/>
  <c r="K62" i="17"/>
  <c r="F63" i="17"/>
  <c r="G63" i="17" s="1"/>
  <c r="H63" i="17" s="1"/>
  <c r="K63" i="17"/>
  <c r="F64" i="17"/>
  <c r="G64" i="17" s="1"/>
  <c r="H64" i="17" s="1"/>
  <c r="K64" i="17"/>
  <c r="F65" i="17"/>
  <c r="G65" i="17" s="1"/>
  <c r="H65" i="17" s="1"/>
  <c r="K65" i="17"/>
  <c r="F66" i="17"/>
  <c r="G66" i="17" s="1"/>
  <c r="H66" i="17" s="1"/>
  <c r="K66" i="17"/>
  <c r="F67" i="17"/>
  <c r="G67" i="17" s="1"/>
  <c r="H67" i="17" s="1"/>
  <c r="K67" i="17"/>
  <c r="F68" i="17"/>
  <c r="G68" i="17" s="1"/>
  <c r="H68" i="17" s="1"/>
  <c r="K68" i="17"/>
  <c r="F69" i="17"/>
  <c r="G69" i="17" s="1"/>
  <c r="H69" i="17" s="1"/>
  <c r="K69" i="17"/>
  <c r="F70" i="17"/>
  <c r="G70" i="17" s="1"/>
  <c r="H70" i="17" s="1"/>
  <c r="K70" i="17"/>
  <c r="F71" i="17"/>
  <c r="G71" i="17" s="1"/>
  <c r="H71" i="17" s="1"/>
  <c r="K71" i="17"/>
  <c r="F72" i="17"/>
  <c r="G72" i="17" s="1"/>
  <c r="H72" i="17" s="1"/>
  <c r="K72" i="17"/>
  <c r="F73" i="17"/>
  <c r="G73" i="17" s="1"/>
  <c r="H73" i="17" s="1"/>
  <c r="K73" i="17"/>
  <c r="F74" i="17"/>
  <c r="G74" i="17" s="1"/>
  <c r="H74" i="17" s="1"/>
  <c r="K74" i="17"/>
  <c r="F75" i="17"/>
  <c r="G75" i="17" s="1"/>
  <c r="H75" i="17" s="1"/>
  <c r="K75" i="17"/>
  <c r="F76" i="17"/>
  <c r="G76" i="17" s="1"/>
  <c r="H76" i="17" s="1"/>
  <c r="K76" i="17"/>
  <c r="F77" i="17"/>
  <c r="G77" i="17" s="1"/>
  <c r="H77" i="17" s="1"/>
  <c r="K77" i="17"/>
  <c r="F78" i="17"/>
  <c r="G78" i="17" s="1"/>
  <c r="H78" i="17" s="1"/>
  <c r="K78" i="17"/>
  <c r="F79" i="17"/>
  <c r="G79" i="17" s="1"/>
  <c r="H79" i="17" s="1"/>
  <c r="K79" i="17"/>
  <c r="F80" i="17"/>
  <c r="G80" i="17" s="1"/>
  <c r="H80" i="17" s="1"/>
  <c r="K80" i="17"/>
  <c r="F81" i="17"/>
  <c r="G81" i="17" s="1"/>
  <c r="H81" i="17" s="1"/>
  <c r="K81" i="17"/>
  <c r="F82" i="17"/>
  <c r="G82" i="17" s="1"/>
  <c r="H82" i="17" s="1"/>
  <c r="K82" i="17"/>
  <c r="F83" i="17"/>
  <c r="G83" i="17" s="1"/>
  <c r="H83" i="17" s="1"/>
  <c r="K8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13" i="17"/>
  <c r="G6" i="15" l="1"/>
  <c r="AF3" i="3" l="1"/>
  <c r="AF4" i="3" s="1"/>
  <c r="AF5" i="3" s="1"/>
  <c r="AF6" i="3" s="1"/>
  <c r="AF7" i="3" s="1"/>
  <c r="AF8" i="3" s="1"/>
  <c r="AF9" i="3" s="1"/>
  <c r="AF10" i="3" s="1"/>
  <c r="AF11" i="3" s="1"/>
  <c r="AF12" i="3" s="1"/>
  <c r="AF13" i="3" s="1"/>
  <c r="AF14" i="3" s="1"/>
  <c r="AF15" i="3" s="1"/>
  <c r="AF16" i="3" s="1"/>
  <c r="AF17" i="3" s="1"/>
  <c r="AF18" i="3" s="1"/>
  <c r="AF19" i="3" s="1"/>
  <c r="AF20" i="3" s="1"/>
  <c r="AF21" i="3" s="1"/>
  <c r="AF22" i="3" s="1"/>
  <c r="AF23" i="3" s="1"/>
  <c r="AF24" i="3" s="1"/>
  <c r="AF25" i="3" s="1"/>
  <c r="AF26" i="3" s="1"/>
  <c r="AF27" i="3" s="1"/>
  <c r="AF28" i="3" s="1"/>
  <c r="AF29" i="3" s="1"/>
  <c r="AF30" i="3" s="1"/>
  <c r="AF31" i="3" s="1"/>
  <c r="AF32" i="3" s="1"/>
  <c r="AF33" i="3" s="1"/>
  <c r="AF34" i="3" s="1"/>
  <c r="AF35" i="3" s="1"/>
  <c r="AF36" i="3" s="1"/>
  <c r="AF37" i="3" s="1"/>
  <c r="AF38" i="3" s="1"/>
  <c r="AF39" i="3" s="1"/>
  <c r="AF40" i="3" s="1"/>
  <c r="AF41" i="3" s="1"/>
  <c r="AF42" i="3" s="1"/>
  <c r="AF43" i="3" s="1"/>
  <c r="AF44" i="3" s="1"/>
  <c r="AF45" i="3" s="1"/>
  <c r="AF46" i="3" s="1"/>
  <c r="AF47" i="3" s="1"/>
  <c r="AF48" i="3" s="1"/>
  <c r="AF49" i="3" s="1"/>
  <c r="AF50" i="3" s="1"/>
  <c r="AF51" i="3" s="1"/>
  <c r="AF52" i="3" s="1"/>
  <c r="AF53" i="3" s="1"/>
  <c r="AF54" i="3" s="1"/>
  <c r="AF55" i="3" s="1"/>
  <c r="AF56" i="3" s="1"/>
  <c r="AF57" i="3" s="1"/>
  <c r="AF58" i="3" s="1"/>
  <c r="AF59" i="3" s="1"/>
  <c r="AF60" i="3" s="1"/>
  <c r="AF61" i="3" s="1"/>
  <c r="AF62" i="3" s="1"/>
  <c r="AF63" i="3" s="1"/>
  <c r="AF64" i="3" s="1"/>
  <c r="AF65" i="3" s="1"/>
  <c r="AF66" i="3" s="1"/>
  <c r="AF67" i="3" s="1"/>
  <c r="AF68" i="3" s="1"/>
  <c r="AF69" i="3" s="1"/>
  <c r="AF70" i="3" s="1"/>
  <c r="AF71" i="3" s="1"/>
  <c r="AF72" i="3" s="1"/>
  <c r="AF73" i="3" s="1"/>
  <c r="AF74" i="3" s="1"/>
  <c r="AF75" i="3" s="1"/>
  <c r="AF76" i="3" s="1"/>
  <c r="AF77" i="3" s="1"/>
  <c r="AF78" i="3" s="1"/>
  <c r="AF79" i="3" s="1"/>
  <c r="AF80" i="3" s="1"/>
  <c r="AF81" i="3" s="1"/>
  <c r="AF82" i="3" s="1"/>
  <c r="AF83" i="3" s="1"/>
  <c r="AF84" i="3" s="1"/>
  <c r="AF85" i="3" s="1"/>
  <c r="AF86" i="3" s="1"/>
  <c r="AF87" i="3" s="1"/>
  <c r="AF88" i="3" s="1"/>
  <c r="AF89" i="3" s="1"/>
  <c r="AF90" i="3" s="1"/>
  <c r="AF91" i="3" s="1"/>
  <c r="AF92" i="3" s="1"/>
  <c r="AF93" i="3" s="1"/>
  <c r="AF94" i="3" s="1"/>
  <c r="AF95" i="3" s="1"/>
  <c r="AF96" i="3" s="1"/>
  <c r="AF97" i="3" s="1"/>
  <c r="T2" i="3"/>
  <c r="F13" i="17" l="1"/>
  <c r="G13" i="17" s="1"/>
  <c r="F14" i="17"/>
  <c r="G14" i="17" s="1"/>
  <c r="H14" i="17" s="1"/>
  <c r="F15" i="17"/>
  <c r="G15" i="17" s="1"/>
  <c r="H15" i="17" s="1"/>
  <c r="F16" i="17"/>
  <c r="G16" i="17" s="1"/>
  <c r="H16" i="17" s="1"/>
  <c r="F17" i="17"/>
  <c r="G17" i="17" s="1"/>
  <c r="F18" i="17"/>
  <c r="G18" i="17" s="1"/>
  <c r="H18" i="17" s="1"/>
  <c r="F19" i="17"/>
  <c r="G19" i="17" s="1"/>
  <c r="H19" i="17" s="1"/>
  <c r="F20" i="17"/>
  <c r="G20" i="17" s="1"/>
  <c r="H20" i="17" s="1"/>
  <c r="F21" i="17"/>
  <c r="G21" i="17" s="1"/>
  <c r="F22" i="17"/>
  <c r="G22" i="17" s="1"/>
  <c r="H22" i="17" s="1"/>
  <c r="F23" i="17"/>
  <c r="G23" i="17" s="1"/>
  <c r="H23" i="17" s="1"/>
  <c r="F24" i="17"/>
  <c r="G24" i="17" s="1"/>
  <c r="H24" i="17" s="1"/>
  <c r="F25" i="17"/>
  <c r="G25" i="17" s="1"/>
  <c r="H25" i="17" s="1"/>
  <c r="F26" i="17"/>
  <c r="G26" i="17" s="1"/>
  <c r="H26" i="17" s="1"/>
  <c r="F27" i="17"/>
  <c r="G27" i="17" s="1"/>
  <c r="H27" i="17" s="1"/>
  <c r="F28" i="17"/>
  <c r="G28" i="17" s="1"/>
  <c r="H28" i="17" s="1"/>
  <c r="F29" i="17"/>
  <c r="G29" i="17" s="1"/>
  <c r="H29" i="17" s="1"/>
  <c r="F30" i="17"/>
  <c r="G30" i="17" s="1"/>
  <c r="H30" i="17" s="1"/>
  <c r="F31" i="17"/>
  <c r="G31" i="17" s="1"/>
  <c r="F32" i="17"/>
  <c r="G32" i="17" s="1"/>
  <c r="H32" i="17" s="1"/>
  <c r="F33" i="17"/>
  <c r="G33" i="17" s="1"/>
  <c r="H33" i="17" s="1"/>
  <c r="F34" i="17"/>
  <c r="G34" i="17" s="1"/>
  <c r="H34" i="17" s="1"/>
  <c r="F35" i="17"/>
  <c r="G35" i="17" s="1"/>
  <c r="H35" i="17" s="1"/>
  <c r="F36" i="17"/>
  <c r="G36" i="17" s="1"/>
  <c r="H36" i="17" s="1"/>
  <c r="F37" i="17"/>
  <c r="G37" i="17" s="1"/>
  <c r="H37" i="17" s="1"/>
  <c r="F38" i="17"/>
  <c r="G38" i="17" s="1"/>
  <c r="H38" i="17" s="1"/>
  <c r="F39" i="17"/>
  <c r="G39" i="17" s="1"/>
  <c r="F40" i="17"/>
  <c r="G40" i="17" s="1"/>
  <c r="H40" i="17" s="1"/>
  <c r="F41" i="17"/>
  <c r="G41" i="17" s="1"/>
  <c r="F42" i="17"/>
  <c r="G42" i="17" s="1"/>
  <c r="F43" i="17"/>
  <c r="G43" i="17" s="1"/>
  <c r="F44" i="17"/>
  <c r="G44" i="17" s="1"/>
  <c r="H44" i="17" s="1"/>
  <c r="F45" i="17"/>
  <c r="G45" i="17" s="1"/>
  <c r="F46" i="17"/>
  <c r="G46" i="17" s="1"/>
  <c r="H46" i="17" s="1"/>
  <c r="F47" i="17"/>
  <c r="G47" i="17" s="1"/>
  <c r="H47" i="17" s="1"/>
  <c r="F48" i="17"/>
  <c r="G48" i="17" s="1"/>
  <c r="H48" i="17" s="1"/>
  <c r="F49" i="17"/>
  <c r="G49" i="17" s="1"/>
  <c r="H49" i="17" s="1"/>
  <c r="F50" i="17"/>
  <c r="G50" i="17" s="1"/>
  <c r="F51" i="17"/>
  <c r="G51" i="17" s="1"/>
  <c r="H51" i="17" s="1"/>
  <c r="F52" i="17"/>
  <c r="G52" i="17" s="1"/>
  <c r="H52" i="17" s="1"/>
  <c r="F53" i="17"/>
  <c r="G53" i="17" s="1"/>
  <c r="H53" i="17" s="1"/>
  <c r="F54" i="17"/>
  <c r="G54" i="17" s="1"/>
  <c r="F55" i="17"/>
  <c r="G55" i="17" s="1"/>
  <c r="F56" i="17"/>
  <c r="G56" i="17" s="1"/>
  <c r="F57" i="17"/>
  <c r="G57" i="17" s="1"/>
  <c r="I57" i="17" s="1"/>
  <c r="H57" i="17" s="1"/>
  <c r="F58" i="17"/>
  <c r="G58" i="17" s="1"/>
  <c r="I58" i="17" s="1"/>
  <c r="H58" i="17" s="1"/>
  <c r="F59" i="17"/>
  <c r="G59" i="17" s="1"/>
  <c r="F60" i="17"/>
  <c r="G60" i="17" s="1"/>
  <c r="H31" i="17"/>
  <c r="H50" i="17"/>
  <c r="H54" i="17"/>
  <c r="H55" i="17"/>
  <c r="H59" i="17"/>
  <c r="H60" i="17" l="1"/>
  <c r="I60" i="17"/>
  <c r="I56" i="17"/>
  <c r="H56" i="17" s="1"/>
  <c r="I43" i="17"/>
  <c r="H43" i="17" s="1"/>
  <c r="H42" i="17"/>
  <c r="I42" i="17"/>
  <c r="I39" i="17"/>
  <c r="H39" i="17" s="1"/>
  <c r="I45" i="17"/>
  <c r="H45" i="17" s="1"/>
  <c r="I41" i="17"/>
  <c r="H41" i="17" s="1"/>
  <c r="I21" i="17"/>
  <c r="H21" i="17" s="1"/>
  <c r="I17" i="17"/>
  <c r="H17" i="17" s="1"/>
  <c r="AK12" i="1"/>
  <c r="AK11" i="1"/>
  <c r="AK10" i="1"/>
  <c r="AK9" i="1"/>
  <c r="B4" i="1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F7" i="15"/>
  <c r="F8" i="15"/>
  <c r="F9" i="15"/>
  <c r="F10" i="15"/>
  <c r="F11" i="15"/>
  <c r="F12" i="15"/>
  <c r="F13" i="15"/>
  <c r="F14" i="15"/>
  <c r="F15" i="15"/>
  <c r="F16" i="15"/>
  <c r="F17" i="15"/>
  <c r="F18" i="15"/>
  <c r="F19" i="15"/>
  <c r="F20" i="15"/>
  <c r="F21" i="15"/>
  <c r="F22" i="15"/>
  <c r="F23" i="15"/>
  <c r="F24" i="15"/>
  <c r="F25" i="15"/>
  <c r="F26" i="15"/>
  <c r="F27" i="15"/>
  <c r="F28" i="15"/>
  <c r="F29" i="15"/>
  <c r="F6" i="15"/>
  <c r="C98" i="16"/>
  <c r="C97" i="16"/>
  <c r="C46" i="16"/>
  <c r="C45" i="16"/>
  <c r="A95" i="16"/>
  <c r="A43" i="16"/>
  <c r="C4" i="16"/>
  <c r="C3" i="16"/>
  <c r="B2" i="17" l="1"/>
  <c r="C2" i="16"/>
  <c r="G29" i="15"/>
  <c r="H29" i="15" s="1"/>
  <c r="G28" i="15"/>
  <c r="H28" i="15" s="1"/>
  <c r="G27" i="15"/>
  <c r="H27" i="15" s="1"/>
  <c r="G26" i="15"/>
  <c r="H26" i="15" s="1"/>
  <c r="G25" i="15"/>
  <c r="H25" i="15" s="1"/>
  <c r="G24" i="15"/>
  <c r="H24" i="15" s="1"/>
  <c r="H23" i="15"/>
  <c r="G23" i="15"/>
  <c r="G22" i="15"/>
  <c r="H22" i="15" s="1"/>
  <c r="G21" i="15"/>
  <c r="H21" i="15" s="1"/>
  <c r="G20" i="15"/>
  <c r="H20" i="15" s="1"/>
  <c r="G19" i="15"/>
  <c r="H19" i="15" s="1"/>
  <c r="G18" i="15"/>
  <c r="H18" i="15" s="1"/>
  <c r="G17" i="15"/>
  <c r="H17" i="15" s="1"/>
  <c r="G16" i="15"/>
  <c r="H16" i="15" s="1"/>
  <c r="G15" i="15"/>
  <c r="H15" i="15" s="1"/>
  <c r="G14" i="15"/>
  <c r="H14" i="15" s="1"/>
  <c r="G13" i="15"/>
  <c r="G12" i="15"/>
  <c r="H12" i="15" s="1"/>
  <c r="G11" i="15"/>
  <c r="H11" i="15" s="1"/>
  <c r="G10" i="15"/>
  <c r="H10" i="15" s="1"/>
  <c r="G9" i="15"/>
  <c r="H9" i="15" s="1"/>
  <c r="G8" i="15"/>
  <c r="H8" i="15" s="1"/>
  <c r="G7" i="15"/>
  <c r="H7" i="15" s="1"/>
  <c r="G31" i="15" l="1"/>
  <c r="H6" i="15"/>
  <c r="H13" i="15"/>
  <c r="I51" i="5" l="1"/>
  <c r="D8" i="12" l="1"/>
  <c r="D3" i="12"/>
  <c r="P10" i="1" l="1"/>
  <c r="P11" i="1"/>
  <c r="P12" i="1"/>
  <c r="P13" i="1"/>
  <c r="P14" i="1"/>
  <c r="P15" i="1"/>
  <c r="P16" i="1"/>
  <c r="P17" i="1"/>
  <c r="P18" i="1"/>
  <c r="P19" i="1"/>
  <c r="P20" i="1"/>
  <c r="P21" i="1"/>
  <c r="P22" i="1"/>
  <c r="P23" i="1"/>
  <c r="P25" i="1"/>
  <c r="P26" i="1"/>
  <c r="P27" i="1"/>
  <c r="P28" i="1"/>
  <c r="P29" i="1"/>
  <c r="P30" i="1"/>
  <c r="P31" i="1"/>
  <c r="P32" i="1"/>
  <c r="P33" i="1"/>
  <c r="P34" i="1"/>
  <c r="P35" i="1"/>
  <c r="P36" i="1"/>
  <c r="P37" i="1"/>
  <c r="P38" i="1"/>
  <c r="P40"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9" i="1"/>
  <c r="Q71" i="1" a="1"/>
  <c r="Q104" i="1" a="1"/>
  <c r="Q38" i="1" a="1"/>
  <c r="Q80" i="1" a="1"/>
  <c r="Q11" i="1" a="1"/>
  <c r="Q78" i="1" a="1"/>
  <c r="Q69" i="1" a="1"/>
  <c r="Q102" i="1" a="1"/>
  <c r="Q20" i="1" a="1"/>
  <c r="Q18" i="1" a="1"/>
  <c r="Q81" i="1" a="1"/>
  <c r="Q79" i="1" a="1"/>
  <c r="Q100" i="1" a="1"/>
  <c r="Q92" i="1" a="1"/>
  <c r="Q16" i="1" a="1"/>
  <c r="Q90" i="1" a="1"/>
  <c r="Q87" i="1" a="1"/>
  <c r="Q60" i="1" a="1"/>
  <c r="Q75" i="1" a="1"/>
  <c r="Q35" i="1" a="1"/>
  <c r="Q66" i="1" a="1"/>
  <c r="Q55" i="1" a="1"/>
  <c r="Q27" i="1" a="1"/>
  <c r="Q14" i="1" a="1"/>
  <c r="Q46" i="1" a="1"/>
  <c r="Q24" i="1" a="1"/>
  <c r="Q76" i="1" a="1"/>
  <c r="Q95" i="1" a="1"/>
  <c r="Q13" i="1" a="1"/>
  <c r="Q57" i="1" a="1"/>
  <c r="Q74" i="1" a="1"/>
  <c r="Q19" i="1" a="1"/>
  <c r="Q17" i="1" a="1"/>
  <c r="Q53" i="1" a="1"/>
  <c r="Q96" i="1" a="1"/>
  <c r="Q36" i="1" a="1"/>
  <c r="Q50" i="1" a="1"/>
  <c r="Q40" i="1" a="1"/>
  <c r="Q45" i="1" a="1"/>
  <c r="Q86" i="1" a="1"/>
  <c r="Q52" i="1" a="1"/>
  <c r="Q44" i="1" a="1"/>
  <c r="Q70" i="1" a="1"/>
  <c r="Q58" i="1" a="1"/>
  <c r="Q67" i="1" a="1"/>
  <c r="Q98" i="1" a="1"/>
  <c r="Q99" i="1" a="1"/>
  <c r="Q63" i="1" a="1"/>
  <c r="Q85" i="1" a="1"/>
  <c r="Q88" i="1" a="1"/>
  <c r="Q84" i="1" a="1"/>
  <c r="Q33" i="1" a="1"/>
  <c r="Q59" i="1" a="1"/>
  <c r="Q89" i="1" a="1"/>
  <c r="Q91" i="1" a="1"/>
  <c r="Q10" i="1" a="1"/>
  <c r="Q22" i="1" a="1"/>
  <c r="Q83" i="1" a="1"/>
  <c r="Q28" i="1" a="1"/>
  <c r="Q21" i="1" a="1"/>
  <c r="Q54" i="1" a="1"/>
  <c r="Q49" i="1" a="1"/>
  <c r="Q48" i="1" a="1"/>
  <c r="Q77" i="1" a="1"/>
  <c r="Q29" i="1" a="1"/>
  <c r="Q51" i="1" a="1"/>
  <c r="Q43" i="1" a="1"/>
  <c r="Q97" i="1" a="1"/>
  <c r="Q15" i="1" a="1"/>
  <c r="Q103" i="1" a="1"/>
  <c r="Q12" i="1" a="1"/>
  <c r="Q41" i="1" a="1"/>
  <c r="Q101" i="1" a="1"/>
  <c r="Q26" i="1" a="1"/>
  <c r="Q61" i="1" a="1"/>
  <c r="Q93" i="1" a="1"/>
  <c r="Q82" i="1" a="1"/>
  <c r="Q56" i="1" a="1"/>
  <c r="Q32" i="1" a="1"/>
  <c r="Q47" i="1" a="1"/>
  <c r="Q39" i="1" a="1"/>
  <c r="Q34" i="1" a="1"/>
  <c r="Q73" i="1" a="1"/>
  <c r="Q68" i="1" a="1"/>
  <c r="Q30" i="1" a="1"/>
  <c r="Q9" i="1" a="1"/>
  <c r="Q25" i="1" a="1"/>
  <c r="Q37" i="1" a="1"/>
  <c r="Q31" i="1" a="1"/>
  <c r="Q72" i="1" a="1"/>
  <c r="Q42" i="1" a="1"/>
  <c r="Q94" i="1" a="1"/>
  <c r="Q65" i="1" a="1"/>
  <c r="Q62" i="1" a="1"/>
  <c r="Q23" i="1" a="1"/>
  <c r="Q64" i="1" a="1"/>
  <c r="Q24" i="1" l="1"/>
  <c r="Q26" i="1"/>
  <c r="Q28" i="1"/>
  <c r="Q30" i="1"/>
  <c r="Q32" i="1"/>
  <c r="Q34" i="1"/>
  <c r="Q36" i="1"/>
  <c r="Q38" i="1"/>
  <c r="Q40" i="1"/>
  <c r="Q42" i="1"/>
  <c r="Q44" i="1"/>
  <c r="Q46" i="1"/>
  <c r="Q48" i="1"/>
  <c r="Q50" i="1"/>
  <c r="Q52" i="1"/>
  <c r="Q54" i="1"/>
  <c r="Q56" i="1"/>
  <c r="Q58" i="1"/>
  <c r="Q60" i="1"/>
  <c r="Q62" i="1"/>
  <c r="Q64" i="1"/>
  <c r="Q72" i="1"/>
  <c r="Q78" i="1"/>
  <c r="Q86" i="1"/>
  <c r="Q94" i="1"/>
  <c r="Q102" i="1"/>
  <c r="Q27" i="1"/>
  <c r="Q29" i="1"/>
  <c r="Q33" i="1"/>
  <c r="Q37" i="1"/>
  <c r="Q41" i="1"/>
  <c r="Q45" i="1"/>
  <c r="Q49" i="1"/>
  <c r="Q53" i="1"/>
  <c r="Q57" i="1"/>
  <c r="Q61" i="1"/>
  <c r="Q65" i="1"/>
  <c r="Q69" i="1"/>
  <c r="Q73" i="1"/>
  <c r="Q77" i="1"/>
  <c r="Q81" i="1"/>
  <c r="Q85" i="1"/>
  <c r="Q89" i="1"/>
  <c r="Q93" i="1"/>
  <c r="Q97" i="1"/>
  <c r="Q101" i="1"/>
  <c r="Q70" i="1"/>
  <c r="Q76" i="1"/>
  <c r="Q84" i="1"/>
  <c r="Q92" i="1"/>
  <c r="Q100" i="1"/>
  <c r="Q25" i="1"/>
  <c r="Q31" i="1"/>
  <c r="Q35" i="1"/>
  <c r="Q39" i="1"/>
  <c r="Q43" i="1"/>
  <c r="Q47" i="1"/>
  <c r="Q51" i="1"/>
  <c r="Q55" i="1"/>
  <c r="Q59" i="1"/>
  <c r="Q63" i="1"/>
  <c r="Q67" i="1"/>
  <c r="Q71" i="1"/>
  <c r="Q75" i="1"/>
  <c r="Q79" i="1"/>
  <c r="Q83" i="1"/>
  <c r="Q87" i="1"/>
  <c r="Q91" i="1"/>
  <c r="Q95" i="1"/>
  <c r="Q99" i="1"/>
  <c r="Q103" i="1"/>
  <c r="Q66" i="1"/>
  <c r="Q74" i="1"/>
  <c r="Q80" i="1"/>
  <c r="Q88" i="1"/>
  <c r="Q96" i="1"/>
  <c r="Q104" i="1"/>
  <c r="Q68" i="1"/>
  <c r="Q82" i="1"/>
  <c r="Q90" i="1"/>
  <c r="Q98" i="1"/>
  <c r="Q23" i="1"/>
  <c r="Q21" i="1"/>
  <c r="Q19" i="1"/>
  <c r="Q17" i="1"/>
  <c r="Q15" i="1"/>
  <c r="Q13" i="1"/>
  <c r="Q22" i="1"/>
  <c r="Q20" i="1"/>
  <c r="Q18" i="1"/>
  <c r="Q16" i="1"/>
  <c r="Q14" i="1"/>
  <c r="Q12" i="1"/>
  <c r="Q11" i="1"/>
  <c r="Q10" i="1"/>
  <c r="Q9" i="1"/>
  <c r="S9" i="1" s="1"/>
  <c r="R90" i="1" l="1"/>
  <c r="S90" i="1"/>
  <c r="R96" i="1"/>
  <c r="S96" i="1"/>
  <c r="R66" i="1"/>
  <c r="S66" i="1"/>
  <c r="R91" i="1"/>
  <c r="S91" i="1"/>
  <c r="R75" i="1"/>
  <c r="S75" i="1"/>
  <c r="R59" i="1"/>
  <c r="S59" i="1"/>
  <c r="R43" i="1"/>
  <c r="S43" i="1"/>
  <c r="R25" i="1"/>
  <c r="S25" i="1"/>
  <c r="R76" i="1"/>
  <c r="S76" i="1"/>
  <c r="R93" i="1"/>
  <c r="S93" i="1"/>
  <c r="R77" i="1"/>
  <c r="S77" i="1"/>
  <c r="R61" i="1"/>
  <c r="S61" i="1"/>
  <c r="R45" i="1"/>
  <c r="S45" i="1"/>
  <c r="R29" i="1"/>
  <c r="S29" i="1"/>
  <c r="R86" i="1"/>
  <c r="S86" i="1"/>
  <c r="R62" i="1"/>
  <c r="S62" i="1"/>
  <c r="R54" i="1"/>
  <c r="S54" i="1"/>
  <c r="R46" i="1"/>
  <c r="S46" i="1"/>
  <c r="R38" i="1"/>
  <c r="S38" i="1"/>
  <c r="R30" i="1"/>
  <c r="S30" i="1"/>
  <c r="R82" i="1"/>
  <c r="S82" i="1"/>
  <c r="R88" i="1"/>
  <c r="S88" i="1"/>
  <c r="R103" i="1"/>
  <c r="S103" i="1"/>
  <c r="R87" i="1"/>
  <c r="S87" i="1"/>
  <c r="R71" i="1"/>
  <c r="S71" i="1"/>
  <c r="R55" i="1"/>
  <c r="S55" i="1"/>
  <c r="R39" i="1"/>
  <c r="S39" i="1"/>
  <c r="R100" i="1"/>
  <c r="S100" i="1"/>
  <c r="R70" i="1"/>
  <c r="S70" i="1"/>
  <c r="R89" i="1"/>
  <c r="S89" i="1"/>
  <c r="R73" i="1"/>
  <c r="S73" i="1"/>
  <c r="R57" i="1"/>
  <c r="S57" i="1"/>
  <c r="R41" i="1"/>
  <c r="S41" i="1"/>
  <c r="R27" i="1"/>
  <c r="S27" i="1"/>
  <c r="R78" i="1"/>
  <c r="S78" i="1"/>
  <c r="R60" i="1"/>
  <c r="S60" i="1"/>
  <c r="R52" i="1"/>
  <c r="S52" i="1"/>
  <c r="R44" i="1"/>
  <c r="S44" i="1"/>
  <c r="R36" i="1"/>
  <c r="S36" i="1"/>
  <c r="R28" i="1"/>
  <c r="S28" i="1"/>
  <c r="R68" i="1"/>
  <c r="S68" i="1"/>
  <c r="R80" i="1"/>
  <c r="S80" i="1"/>
  <c r="R99" i="1"/>
  <c r="S99" i="1"/>
  <c r="R83" i="1"/>
  <c r="S83" i="1"/>
  <c r="R67" i="1"/>
  <c r="S67" i="1"/>
  <c r="R51" i="1"/>
  <c r="S51" i="1"/>
  <c r="R35" i="1"/>
  <c r="S35" i="1"/>
  <c r="R92" i="1"/>
  <c r="S92" i="1"/>
  <c r="R101" i="1"/>
  <c r="S101" i="1"/>
  <c r="R85" i="1"/>
  <c r="S85" i="1"/>
  <c r="R69" i="1"/>
  <c r="S69" i="1"/>
  <c r="R53" i="1"/>
  <c r="S53" i="1"/>
  <c r="R37" i="1"/>
  <c r="S37" i="1"/>
  <c r="R102" i="1"/>
  <c r="S102" i="1"/>
  <c r="R72" i="1"/>
  <c r="S72" i="1"/>
  <c r="R58" i="1"/>
  <c r="S58" i="1"/>
  <c r="R50" i="1"/>
  <c r="S50" i="1"/>
  <c r="R42" i="1"/>
  <c r="S42" i="1"/>
  <c r="R34" i="1"/>
  <c r="S34" i="1"/>
  <c r="R26" i="1"/>
  <c r="S26" i="1"/>
  <c r="R98" i="1"/>
  <c r="S98" i="1"/>
  <c r="S104" i="1"/>
  <c r="R104" i="1"/>
  <c r="R74" i="1"/>
  <c r="S74" i="1"/>
  <c r="R95" i="1"/>
  <c r="S95" i="1"/>
  <c r="R79" i="1"/>
  <c r="S79" i="1"/>
  <c r="R63" i="1"/>
  <c r="S63" i="1"/>
  <c r="R47" i="1"/>
  <c r="S47" i="1"/>
  <c r="R31" i="1"/>
  <c r="S31" i="1"/>
  <c r="R84" i="1"/>
  <c r="S84" i="1"/>
  <c r="R97" i="1"/>
  <c r="S97" i="1"/>
  <c r="R81" i="1"/>
  <c r="S81" i="1"/>
  <c r="R65" i="1"/>
  <c r="S65" i="1"/>
  <c r="R49" i="1"/>
  <c r="S49" i="1"/>
  <c r="R33" i="1"/>
  <c r="S33" i="1"/>
  <c r="R94" i="1"/>
  <c r="S94" i="1"/>
  <c r="R64" i="1"/>
  <c r="S64" i="1"/>
  <c r="R56" i="1"/>
  <c r="S56" i="1"/>
  <c r="R48" i="1"/>
  <c r="S48" i="1"/>
  <c r="R40" i="1"/>
  <c r="S40" i="1"/>
  <c r="R32" i="1"/>
  <c r="S32" i="1"/>
  <c r="R24" i="1"/>
  <c r="S24" i="1"/>
  <c r="R20" i="1"/>
  <c r="S20" i="1"/>
  <c r="R10" i="1"/>
  <c r="S10" i="1"/>
  <c r="R16" i="1"/>
  <c r="S16" i="1"/>
  <c r="R15" i="1"/>
  <c r="S15" i="1"/>
  <c r="R23" i="1"/>
  <c r="S23" i="1"/>
  <c r="R12" i="1"/>
  <c r="S12" i="1"/>
  <c r="R11" i="1"/>
  <c r="S11" i="1"/>
  <c r="R18" i="1"/>
  <c r="S18" i="1"/>
  <c r="R17" i="1"/>
  <c r="S17" i="1"/>
  <c r="R19" i="1"/>
  <c r="S19" i="1"/>
  <c r="R14" i="1"/>
  <c r="S14" i="1"/>
  <c r="R22" i="1"/>
  <c r="S22" i="1"/>
  <c r="R13" i="1"/>
  <c r="S13" i="1"/>
  <c r="R21" i="1"/>
  <c r="S21" i="1"/>
  <c r="P63" i="9"/>
  <c r="R9" i="1"/>
  <c r="A118" i="1"/>
  <c r="E2" i="1" s="1"/>
  <c r="L83" i="5" l="1"/>
  <c r="L85" i="5" l="1"/>
  <c r="L84" i="5"/>
  <c r="I39" i="5"/>
  <c r="I40" i="5" s="1"/>
  <c r="A116" i="1" l="1"/>
  <c r="D50" i="16" l="1"/>
  <c r="M8" i="12"/>
  <c r="L8" i="12"/>
  <c r="K8" i="12"/>
  <c r="J8" i="12"/>
  <c r="G8" i="12"/>
  <c r="F8" i="12"/>
  <c r="M3" i="12"/>
  <c r="L3" i="12"/>
  <c r="K3" i="12"/>
  <c r="J3" i="12"/>
  <c r="AN3" i="12"/>
  <c r="AM3" i="12"/>
  <c r="AL3" i="12"/>
  <c r="AK3" i="12"/>
  <c r="AJ3" i="12"/>
  <c r="AA3" i="12"/>
  <c r="Z3" i="12"/>
  <c r="Y3" i="12"/>
  <c r="X3" i="12"/>
  <c r="T3" i="12"/>
  <c r="Q3" i="12"/>
  <c r="S3" i="12"/>
  <c r="R3" i="12"/>
  <c r="P3" i="12"/>
  <c r="O3" i="12"/>
  <c r="C44" i="16" l="1"/>
  <c r="C96" i="16"/>
  <c r="A8" i="12"/>
  <c r="A113" i="1"/>
  <c r="E1" i="1" l="1"/>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2" i="3"/>
  <c r="N3" i="12" l="1"/>
  <c r="G3" i="12"/>
  <c r="F3" i="12"/>
  <c r="J7" i="5"/>
  <c r="J8" i="5"/>
  <c r="J9" i="5"/>
  <c r="J10" i="5"/>
  <c r="J11" i="5"/>
  <c r="J12" i="5"/>
  <c r="J13" i="5"/>
  <c r="J6" i="5"/>
  <c r="B4" i="14" l="1"/>
  <c r="B3" i="14"/>
  <c r="B5" i="14"/>
  <c r="B6" i="14"/>
  <c r="B5" i="13" l="1"/>
  <c r="B6" i="13"/>
  <c r="B3" i="13"/>
  <c r="H4" i="5" l="1"/>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2" i="3"/>
  <c r="O2" i="3" l="1"/>
  <c r="N2" i="3"/>
  <c r="O90" i="3"/>
  <c r="N90" i="3"/>
  <c r="O86" i="3"/>
  <c r="N86" i="3"/>
  <c r="O82" i="3"/>
  <c r="N82" i="3"/>
  <c r="N78" i="3"/>
  <c r="O78" i="3"/>
  <c r="O74" i="3"/>
  <c r="N74" i="3"/>
  <c r="O70" i="3"/>
  <c r="N70" i="3"/>
  <c r="N66" i="3"/>
  <c r="O66" i="3"/>
  <c r="O62" i="3"/>
  <c r="N62" i="3"/>
  <c r="O58" i="3"/>
  <c r="N58" i="3"/>
  <c r="N54" i="3"/>
  <c r="O54" i="3"/>
  <c r="O50" i="3"/>
  <c r="N50" i="3"/>
  <c r="N46" i="3"/>
  <c r="O46" i="3"/>
  <c r="O42" i="3"/>
  <c r="N42" i="3"/>
  <c r="O38" i="3"/>
  <c r="N38" i="3"/>
  <c r="N34" i="3"/>
  <c r="O34" i="3"/>
  <c r="N30" i="3"/>
  <c r="O30" i="3"/>
  <c r="O26" i="3"/>
  <c r="N26" i="3"/>
  <c r="O22" i="3"/>
  <c r="N22" i="3"/>
  <c r="O18" i="3"/>
  <c r="N18" i="3"/>
  <c r="O14" i="3"/>
  <c r="N14" i="3"/>
  <c r="N10" i="3"/>
  <c r="O10" i="3"/>
  <c r="O6" i="3"/>
  <c r="N6" i="3"/>
  <c r="N93" i="3"/>
  <c r="O93" i="3"/>
  <c r="N85" i="3"/>
  <c r="O85" i="3"/>
  <c r="N81" i="3"/>
  <c r="O81" i="3"/>
  <c r="N77" i="3"/>
  <c r="O77" i="3"/>
  <c r="N73" i="3"/>
  <c r="O73" i="3"/>
  <c r="N69" i="3"/>
  <c r="O69" i="3"/>
  <c r="N65" i="3"/>
  <c r="O65" i="3"/>
  <c r="N61" i="3"/>
  <c r="O61" i="3"/>
  <c r="N57" i="3"/>
  <c r="O57" i="3"/>
  <c r="N53" i="3"/>
  <c r="O53" i="3"/>
  <c r="N49" i="3"/>
  <c r="O49" i="3"/>
  <c r="N45" i="3"/>
  <c r="O45" i="3"/>
  <c r="N41" i="3"/>
  <c r="O41" i="3"/>
  <c r="N37" i="3"/>
  <c r="O37" i="3"/>
  <c r="N33" i="3"/>
  <c r="O33" i="3"/>
  <c r="N29" i="3"/>
  <c r="O29" i="3"/>
  <c r="N25" i="3"/>
  <c r="O25" i="3"/>
  <c r="N21" i="3"/>
  <c r="O21" i="3"/>
  <c r="N17" i="3"/>
  <c r="O17" i="3"/>
  <c r="N13" i="3"/>
  <c r="O13" i="3"/>
  <c r="N9" i="3"/>
  <c r="O9" i="3"/>
  <c r="N5" i="3"/>
  <c r="O5" i="3"/>
  <c r="O94" i="3"/>
  <c r="N94" i="3"/>
  <c r="O96" i="3"/>
  <c r="N96" i="3"/>
  <c r="N88" i="3"/>
  <c r="O88" i="3"/>
  <c r="O80" i="3"/>
  <c r="N80" i="3"/>
  <c r="O76" i="3"/>
  <c r="N76" i="3"/>
  <c r="N72" i="3"/>
  <c r="O72" i="3"/>
  <c r="O68" i="3"/>
  <c r="N68" i="3"/>
  <c r="O64" i="3"/>
  <c r="N64" i="3"/>
  <c r="N60" i="3"/>
  <c r="O60" i="3"/>
  <c r="O56" i="3"/>
  <c r="N56" i="3"/>
  <c r="O52" i="3"/>
  <c r="N52" i="3"/>
  <c r="N48" i="3"/>
  <c r="O48" i="3"/>
  <c r="O44" i="3"/>
  <c r="N44" i="3"/>
  <c r="N40" i="3"/>
  <c r="O40" i="3"/>
  <c r="O36" i="3"/>
  <c r="N36" i="3"/>
  <c r="O32" i="3"/>
  <c r="N32" i="3"/>
  <c r="O28" i="3"/>
  <c r="N28" i="3"/>
  <c r="N24" i="3"/>
  <c r="O24" i="3"/>
  <c r="N20" i="3"/>
  <c r="O20" i="3"/>
  <c r="N16" i="3"/>
  <c r="O16" i="3"/>
  <c r="O12" i="3"/>
  <c r="N12" i="3"/>
  <c r="O8" i="3"/>
  <c r="N8" i="3"/>
  <c r="N4" i="3"/>
  <c r="O4" i="3"/>
  <c r="N97" i="3"/>
  <c r="O97" i="3"/>
  <c r="N89" i="3"/>
  <c r="O89" i="3"/>
  <c r="N92" i="3"/>
  <c r="O92" i="3"/>
  <c r="N84" i="3"/>
  <c r="O84" i="3"/>
  <c r="N95" i="3"/>
  <c r="O95" i="3"/>
  <c r="N91" i="3"/>
  <c r="O91" i="3"/>
  <c r="N87" i="3"/>
  <c r="O87" i="3"/>
  <c r="N83" i="3"/>
  <c r="O83" i="3"/>
  <c r="N79" i="3"/>
  <c r="O79" i="3"/>
  <c r="N75" i="3"/>
  <c r="O75" i="3"/>
  <c r="N71" i="3"/>
  <c r="O71" i="3"/>
  <c r="N67" i="3"/>
  <c r="O67" i="3"/>
  <c r="N63" i="3"/>
  <c r="O63" i="3"/>
  <c r="N59" i="3"/>
  <c r="O59" i="3"/>
  <c r="N55" i="3"/>
  <c r="O55" i="3"/>
  <c r="N51" i="3"/>
  <c r="O51" i="3"/>
  <c r="N47" i="3"/>
  <c r="O47" i="3"/>
  <c r="N43" i="3"/>
  <c r="O43" i="3"/>
  <c r="N39" i="3"/>
  <c r="O39" i="3"/>
  <c r="N35" i="3"/>
  <c r="O35" i="3"/>
  <c r="N31" i="3"/>
  <c r="O31" i="3"/>
  <c r="N27" i="3"/>
  <c r="O27" i="3"/>
  <c r="N23" i="3"/>
  <c r="O23" i="3"/>
  <c r="N19" i="3"/>
  <c r="O19" i="3"/>
  <c r="N15" i="3"/>
  <c r="O15" i="3"/>
  <c r="N11" i="3"/>
  <c r="O11" i="3"/>
  <c r="N7" i="3"/>
  <c r="O7" i="3"/>
  <c r="N3" i="3"/>
  <c r="O3" i="3"/>
  <c r="AN2" i="3"/>
  <c r="BE94" i="3"/>
  <c r="BF94" i="3" s="1"/>
  <c r="AN94" i="3"/>
  <c r="BE90" i="3"/>
  <c r="BF90" i="3" s="1"/>
  <c r="AN90" i="3"/>
  <c r="BE86" i="3"/>
  <c r="BF86" i="3" s="1"/>
  <c r="AN86" i="3"/>
  <c r="BE82" i="3"/>
  <c r="BF82" i="3" s="1"/>
  <c r="AN82" i="3"/>
  <c r="BE78" i="3"/>
  <c r="BF78" i="3" s="1"/>
  <c r="AN78" i="3"/>
  <c r="BE74" i="3"/>
  <c r="BF74" i="3" s="1"/>
  <c r="AN74" i="3"/>
  <c r="BE70" i="3"/>
  <c r="BF70" i="3" s="1"/>
  <c r="AN70" i="3"/>
  <c r="BE66" i="3"/>
  <c r="BF66" i="3" s="1"/>
  <c r="AN66" i="3"/>
  <c r="BE62" i="3"/>
  <c r="BF62" i="3" s="1"/>
  <c r="AN62" i="3"/>
  <c r="BE58" i="3"/>
  <c r="BF58" i="3" s="1"/>
  <c r="AN58" i="3"/>
  <c r="BE54" i="3"/>
  <c r="BF54" i="3" s="1"/>
  <c r="AN54" i="3"/>
  <c r="BE50" i="3"/>
  <c r="BF50" i="3" s="1"/>
  <c r="AN50" i="3"/>
  <c r="AN46" i="3"/>
  <c r="AN42" i="3"/>
  <c r="AN38" i="3"/>
  <c r="AN34" i="3"/>
  <c r="AN30" i="3"/>
  <c r="AN26" i="3"/>
  <c r="AN22" i="3"/>
  <c r="AN18" i="3"/>
  <c r="AN14" i="3"/>
  <c r="AN10" i="3"/>
  <c r="AN6" i="3"/>
  <c r="BE97" i="3"/>
  <c r="BF97" i="3" s="1"/>
  <c r="AN97" i="3"/>
  <c r="BE85" i="3"/>
  <c r="BF85" i="3" s="1"/>
  <c r="AN85" i="3"/>
  <c r="BE73" i="3"/>
  <c r="BF73" i="3" s="1"/>
  <c r="AN73" i="3"/>
  <c r="BE69" i="3"/>
  <c r="BF69" i="3" s="1"/>
  <c r="AN69" i="3"/>
  <c r="BE65" i="3"/>
  <c r="BF65" i="3" s="1"/>
  <c r="AN65" i="3"/>
  <c r="BE61" i="3"/>
  <c r="BF61" i="3" s="1"/>
  <c r="AN61" i="3"/>
  <c r="BE57" i="3"/>
  <c r="BF57" i="3" s="1"/>
  <c r="AN57" i="3"/>
  <c r="BE53" i="3"/>
  <c r="BF53" i="3" s="1"/>
  <c r="AN53" i="3"/>
  <c r="AN49" i="3"/>
  <c r="AN45" i="3"/>
  <c r="AN41" i="3"/>
  <c r="AN37" i="3"/>
  <c r="AN33" i="3"/>
  <c r="AN29" i="3"/>
  <c r="AN25" i="3"/>
  <c r="AN21" i="3"/>
  <c r="AN17" i="3"/>
  <c r="AN13" i="3"/>
  <c r="AN9" i="3"/>
  <c r="AN5" i="3"/>
  <c r="BE93" i="3"/>
  <c r="BF93" i="3" s="1"/>
  <c r="AN93" i="3"/>
  <c r="BE77" i="3"/>
  <c r="BF77" i="3" s="1"/>
  <c r="AN77" i="3"/>
  <c r="BE96" i="3"/>
  <c r="BF96" i="3" s="1"/>
  <c r="AN96" i="3"/>
  <c r="BE92" i="3"/>
  <c r="BF92" i="3" s="1"/>
  <c r="AN92" i="3"/>
  <c r="BE88" i="3"/>
  <c r="BF88" i="3" s="1"/>
  <c r="AN88" i="3"/>
  <c r="BE84" i="3"/>
  <c r="BF84" i="3" s="1"/>
  <c r="AN84" i="3"/>
  <c r="BE80" i="3"/>
  <c r="BF80" i="3" s="1"/>
  <c r="AN80" i="3"/>
  <c r="BE76" i="3"/>
  <c r="BF76" i="3" s="1"/>
  <c r="AN76" i="3"/>
  <c r="BE72" i="3"/>
  <c r="BF72" i="3" s="1"/>
  <c r="AN72" i="3"/>
  <c r="BE68" i="3"/>
  <c r="BF68" i="3" s="1"/>
  <c r="AN68" i="3"/>
  <c r="BE64" i="3"/>
  <c r="BF64" i="3" s="1"/>
  <c r="AN64" i="3"/>
  <c r="BE60" i="3"/>
  <c r="BF60" i="3" s="1"/>
  <c r="AN60" i="3"/>
  <c r="BE56" i="3"/>
  <c r="BF56" i="3" s="1"/>
  <c r="AN56" i="3"/>
  <c r="BE52" i="3"/>
  <c r="BF52" i="3" s="1"/>
  <c r="AN52" i="3"/>
  <c r="AN48" i="3"/>
  <c r="AN44" i="3"/>
  <c r="AN40" i="3"/>
  <c r="AN36" i="3"/>
  <c r="AN32" i="3"/>
  <c r="AN28" i="3"/>
  <c r="AN24" i="3"/>
  <c r="AN20" i="3"/>
  <c r="AN16" i="3"/>
  <c r="AN12" i="3"/>
  <c r="AN8" i="3"/>
  <c r="AN4" i="3"/>
  <c r="BE89" i="3"/>
  <c r="BF89" i="3" s="1"/>
  <c r="AN89" i="3"/>
  <c r="BE81" i="3"/>
  <c r="BF81" i="3" s="1"/>
  <c r="AN81" i="3"/>
  <c r="BE95" i="3"/>
  <c r="BF95" i="3" s="1"/>
  <c r="AN95" i="3"/>
  <c r="BE91" i="3"/>
  <c r="BF91" i="3" s="1"/>
  <c r="AN91" i="3"/>
  <c r="BE87" i="3"/>
  <c r="BF87" i="3" s="1"/>
  <c r="AN87" i="3"/>
  <c r="BE83" i="3"/>
  <c r="BF83" i="3" s="1"/>
  <c r="AN83" i="3"/>
  <c r="BE79" i="3"/>
  <c r="BF79" i="3" s="1"/>
  <c r="AN79" i="3"/>
  <c r="BE75" i="3"/>
  <c r="BF75" i="3" s="1"/>
  <c r="AN75" i="3"/>
  <c r="BE71" i="3"/>
  <c r="BF71" i="3" s="1"/>
  <c r="AN71" i="3"/>
  <c r="BE67" i="3"/>
  <c r="BF67" i="3" s="1"/>
  <c r="AN67" i="3"/>
  <c r="BE63" i="3"/>
  <c r="BF63" i="3" s="1"/>
  <c r="AN63" i="3"/>
  <c r="BE59" i="3"/>
  <c r="BF59" i="3" s="1"/>
  <c r="AN59" i="3"/>
  <c r="BE55" i="3"/>
  <c r="BF55" i="3" s="1"/>
  <c r="AN55" i="3"/>
  <c r="BE51" i="3"/>
  <c r="BF51" i="3" s="1"/>
  <c r="AN51" i="3"/>
  <c r="AN47" i="3"/>
  <c r="AN43" i="3"/>
  <c r="AN39" i="3"/>
  <c r="AN35" i="3"/>
  <c r="AN31" i="3"/>
  <c r="AN27" i="3"/>
  <c r="AN23" i="3"/>
  <c r="AN19" i="3"/>
  <c r="AN15" i="3"/>
  <c r="AN11" i="3"/>
  <c r="AN7" i="3"/>
  <c r="AN3" i="3"/>
  <c r="BE46" i="3"/>
  <c r="BF46" i="3" s="1"/>
  <c r="BE42" i="3"/>
  <c r="BF42" i="3" s="1"/>
  <c r="BE38" i="3"/>
  <c r="BF38" i="3" s="1"/>
  <c r="BE34" i="3"/>
  <c r="BF34" i="3" s="1"/>
  <c r="BE30" i="3"/>
  <c r="BF30" i="3" s="1"/>
  <c r="BE26" i="3"/>
  <c r="BF26" i="3" s="1"/>
  <c r="BE22" i="3"/>
  <c r="BF22" i="3" s="1"/>
  <c r="BE18" i="3"/>
  <c r="BF18" i="3" s="1"/>
  <c r="BE14" i="3"/>
  <c r="BF14" i="3" s="1"/>
  <c r="BE10" i="3"/>
  <c r="BF10" i="3" s="1"/>
  <c r="BE6" i="3"/>
  <c r="BF6" i="3" s="1"/>
  <c r="BE2" i="3"/>
  <c r="BF2" i="3" s="1"/>
  <c r="BE49" i="3"/>
  <c r="BF49" i="3" s="1"/>
  <c r="BE45" i="3"/>
  <c r="BF45" i="3" s="1"/>
  <c r="BE41" i="3"/>
  <c r="BF41" i="3" s="1"/>
  <c r="BE37" i="3"/>
  <c r="BF37" i="3" s="1"/>
  <c r="BE33" i="3"/>
  <c r="BF33" i="3" s="1"/>
  <c r="BE29" i="3"/>
  <c r="BF29" i="3" s="1"/>
  <c r="BE25" i="3"/>
  <c r="BF25" i="3" s="1"/>
  <c r="BE21" i="3"/>
  <c r="BF21" i="3" s="1"/>
  <c r="BE17" i="3"/>
  <c r="BF17" i="3" s="1"/>
  <c r="BE13" i="3"/>
  <c r="BF13" i="3" s="1"/>
  <c r="BE9" i="3"/>
  <c r="BF9" i="3" s="1"/>
  <c r="BE5" i="3"/>
  <c r="BF5" i="3" s="1"/>
  <c r="BE48" i="3"/>
  <c r="BF48" i="3" s="1"/>
  <c r="BE44" i="3"/>
  <c r="BF44" i="3" s="1"/>
  <c r="BE40" i="3"/>
  <c r="BF40" i="3" s="1"/>
  <c r="BE36" i="3"/>
  <c r="BF36" i="3" s="1"/>
  <c r="BE32" i="3"/>
  <c r="BF32" i="3" s="1"/>
  <c r="BE28" i="3"/>
  <c r="BF28" i="3" s="1"/>
  <c r="BE24" i="3"/>
  <c r="BF24" i="3" s="1"/>
  <c r="BE20" i="3"/>
  <c r="BF20" i="3" s="1"/>
  <c r="BE16" i="3"/>
  <c r="BF16" i="3" s="1"/>
  <c r="BE12" i="3"/>
  <c r="BF12" i="3" s="1"/>
  <c r="BE8" i="3"/>
  <c r="BF8" i="3" s="1"/>
  <c r="BE4" i="3"/>
  <c r="BF4" i="3" s="1"/>
  <c r="BE47" i="3"/>
  <c r="BF47" i="3" s="1"/>
  <c r="BE43" i="3"/>
  <c r="BF43" i="3" s="1"/>
  <c r="BE39" i="3"/>
  <c r="BF39" i="3" s="1"/>
  <c r="BE35" i="3"/>
  <c r="BF35" i="3" s="1"/>
  <c r="BE31" i="3"/>
  <c r="BF31" i="3" s="1"/>
  <c r="BE27" i="3"/>
  <c r="BF27" i="3" s="1"/>
  <c r="BE23" i="3"/>
  <c r="BF23" i="3" s="1"/>
  <c r="BE19" i="3"/>
  <c r="BF19" i="3" s="1"/>
  <c r="BE15" i="3"/>
  <c r="BF15" i="3" s="1"/>
  <c r="BE11" i="3"/>
  <c r="BF11" i="3" s="1"/>
  <c r="BE7" i="3"/>
  <c r="BF7" i="3" s="1"/>
  <c r="BE3" i="3"/>
  <c r="BF3" i="3" s="1"/>
  <c r="D46" i="9"/>
  <c r="C386" i="8" l="1"/>
  <c r="C385" i="8"/>
  <c r="C384" i="8"/>
  <c r="C383" i="8"/>
  <c r="C382" i="8"/>
  <c r="C381" i="8"/>
  <c r="C380" i="8"/>
  <c r="C379" i="8"/>
  <c r="C378" i="8"/>
  <c r="C377" i="8"/>
  <c r="C376" i="8"/>
  <c r="C375" i="8"/>
  <c r="C374" i="8"/>
  <c r="C373" i="8"/>
  <c r="C372" i="8"/>
  <c r="C371" i="8"/>
  <c r="C370" i="8"/>
  <c r="C369" i="8"/>
  <c r="C368" i="8"/>
  <c r="C367" i="8"/>
  <c r="C366" i="8"/>
  <c r="C365" i="8"/>
  <c r="C364" i="8"/>
  <c r="C363" i="8"/>
  <c r="C362" i="8"/>
  <c r="C361" i="8"/>
  <c r="C360" i="8"/>
  <c r="C359" i="8"/>
  <c r="C358" i="8"/>
  <c r="C357" i="8"/>
  <c r="C356" i="8"/>
  <c r="C355" i="8"/>
  <c r="C354" i="8"/>
  <c r="C353" i="8"/>
  <c r="C352" i="8"/>
  <c r="C351" i="8"/>
  <c r="C350" i="8"/>
  <c r="C349" i="8"/>
  <c r="C348" i="8"/>
  <c r="C347" i="8"/>
  <c r="C346" i="8"/>
  <c r="C345" i="8"/>
  <c r="C344" i="8"/>
  <c r="C343" i="8"/>
  <c r="C342" i="8"/>
  <c r="C341" i="8"/>
  <c r="C340" i="8"/>
  <c r="C339" i="8"/>
  <c r="C338" i="8"/>
  <c r="C337" i="8"/>
  <c r="C336" i="8"/>
  <c r="C335" i="8"/>
  <c r="C334" i="8"/>
  <c r="C333" i="8"/>
  <c r="C332" i="8"/>
  <c r="C331" i="8"/>
  <c r="C330" i="8"/>
  <c r="C329" i="8"/>
  <c r="C328" i="8"/>
  <c r="C327" i="8"/>
  <c r="C326" i="8"/>
  <c r="C325" i="8"/>
  <c r="C324" i="8"/>
  <c r="C323" i="8"/>
  <c r="C322" i="8"/>
  <c r="C321" i="8"/>
  <c r="C320" i="8"/>
  <c r="C319" i="8"/>
  <c r="C318" i="8"/>
  <c r="C317" i="8"/>
  <c r="C316" i="8"/>
  <c r="C315" i="8"/>
  <c r="C314" i="8"/>
  <c r="C313" i="8"/>
  <c r="C312" i="8"/>
  <c r="C311" i="8"/>
  <c r="C310" i="8"/>
  <c r="C309" i="8"/>
  <c r="C308" i="8"/>
  <c r="C307" i="8"/>
  <c r="C306" i="8"/>
  <c r="C305" i="8"/>
  <c r="C304" i="8"/>
  <c r="C303" i="8"/>
  <c r="C302" i="8"/>
  <c r="C301" i="8"/>
  <c r="C300" i="8"/>
  <c r="C299" i="8"/>
  <c r="C298" i="8"/>
  <c r="C297" i="8"/>
  <c r="C296" i="8"/>
  <c r="C295" i="8"/>
  <c r="C294" i="8"/>
  <c r="C293" i="8"/>
  <c r="C292" i="8"/>
  <c r="C291" i="8"/>
  <c r="C290" i="8"/>
  <c r="C289" i="8"/>
  <c r="C288" i="8"/>
  <c r="C287" i="8"/>
  <c r="C286" i="8"/>
  <c r="C285" i="8"/>
  <c r="C284" i="8"/>
  <c r="C283" i="8"/>
  <c r="C282" i="8"/>
  <c r="C281" i="8"/>
  <c r="C280" i="8"/>
  <c r="C279" i="8"/>
  <c r="C278" i="8"/>
  <c r="C277" i="8"/>
  <c r="C276" i="8"/>
  <c r="C275" i="8"/>
  <c r="C274" i="8"/>
  <c r="C273" i="8"/>
  <c r="C272" i="8"/>
  <c r="C271" i="8"/>
  <c r="C270" i="8"/>
  <c r="C269" i="8"/>
  <c r="C268" i="8"/>
  <c r="C267" i="8"/>
  <c r="C266" i="8"/>
  <c r="C265" i="8"/>
  <c r="C264" i="8"/>
  <c r="C263" i="8"/>
  <c r="C262" i="8"/>
  <c r="C261" i="8"/>
  <c r="C260" i="8"/>
  <c r="C259" i="8"/>
  <c r="C258" i="8"/>
  <c r="C257" i="8"/>
  <c r="C256" i="8"/>
  <c r="C255" i="8"/>
  <c r="C254" i="8"/>
  <c r="C253" i="8"/>
  <c r="C252" i="8"/>
  <c r="C251" i="8"/>
  <c r="C250" i="8"/>
  <c r="C249" i="8"/>
  <c r="C248" i="8"/>
  <c r="C247" i="8"/>
  <c r="C246" i="8"/>
  <c r="C245" i="8"/>
  <c r="C244" i="8"/>
  <c r="C243" i="8"/>
  <c r="C242" i="8"/>
  <c r="C241" i="8"/>
  <c r="C240" i="8"/>
  <c r="C239" i="8"/>
  <c r="C238" i="8"/>
  <c r="C237" i="8"/>
  <c r="C236" i="8"/>
  <c r="C235" i="8"/>
  <c r="C234" i="8"/>
  <c r="C233" i="8"/>
  <c r="C232" i="8"/>
  <c r="C231" i="8"/>
  <c r="C230" i="8"/>
  <c r="C229" i="8"/>
  <c r="C228" i="8"/>
  <c r="C227" i="8"/>
  <c r="C226" i="8"/>
  <c r="C225" i="8"/>
  <c r="C224" i="8"/>
  <c r="C223" i="8"/>
  <c r="C222" i="8"/>
  <c r="C221" i="8"/>
  <c r="C220" i="8"/>
  <c r="C219" i="8"/>
  <c r="C218" i="8"/>
  <c r="C217" i="8"/>
  <c r="C216" i="8"/>
  <c r="C215" i="8"/>
  <c r="C214" i="8"/>
  <c r="C213" i="8"/>
  <c r="C212" i="8"/>
  <c r="C211" i="8"/>
  <c r="C210" i="8"/>
  <c r="C209" i="8"/>
  <c r="C208" i="8"/>
  <c r="C207" i="8"/>
  <c r="C206" i="8"/>
  <c r="C205" i="8"/>
  <c r="C204" i="8"/>
  <c r="C203" i="8"/>
  <c r="C202" i="8"/>
  <c r="C201" i="8"/>
  <c r="C200" i="8"/>
  <c r="C199" i="8"/>
  <c r="C198" i="8"/>
  <c r="C197" i="8"/>
  <c r="C196" i="8"/>
  <c r="C195" i="8"/>
  <c r="C194" i="8"/>
  <c r="C193" i="8"/>
  <c r="C192" i="8"/>
  <c r="C191" i="8"/>
  <c r="C190" i="8"/>
  <c r="C189" i="8"/>
  <c r="C188" i="8"/>
  <c r="C187" i="8"/>
  <c r="C186" i="8"/>
  <c r="C185" i="8"/>
  <c r="C184" i="8"/>
  <c r="C183" i="8"/>
  <c r="C182" i="8"/>
  <c r="C181" i="8"/>
  <c r="C180" i="8"/>
  <c r="C179" i="8"/>
  <c r="C178" i="8"/>
  <c r="C177" i="8"/>
  <c r="C176" i="8"/>
  <c r="C175" i="8"/>
  <c r="C174" i="8"/>
  <c r="C173" i="8"/>
  <c r="C172" i="8"/>
  <c r="C171" i="8"/>
  <c r="C170" i="8"/>
  <c r="C169" i="8"/>
  <c r="C168" i="8"/>
  <c r="C167" i="8"/>
  <c r="C166" i="8"/>
  <c r="C165" i="8"/>
  <c r="C164" i="8"/>
  <c r="C163" i="8"/>
  <c r="C162" i="8"/>
  <c r="C161" i="8"/>
  <c r="C160" i="8"/>
  <c r="C159" i="8"/>
  <c r="C158" i="8"/>
  <c r="C157" i="8"/>
  <c r="C156" i="8"/>
  <c r="C155" i="8"/>
  <c r="C154" i="8"/>
  <c r="C153" i="8"/>
  <c r="C152" i="8"/>
  <c r="C151" i="8"/>
  <c r="C150" i="8"/>
  <c r="C149" i="8"/>
  <c r="C148" i="8"/>
  <c r="C147" i="8"/>
  <c r="C146" i="8"/>
  <c r="C145" i="8"/>
  <c r="C144" i="8"/>
  <c r="C143" i="8"/>
  <c r="C142" i="8"/>
  <c r="C141" i="8"/>
  <c r="C140" i="8"/>
  <c r="C139" i="8"/>
  <c r="C138" i="8"/>
  <c r="C137" i="8"/>
  <c r="C136" i="8"/>
  <c r="C135" i="8"/>
  <c r="C134" i="8"/>
  <c r="C133" i="8"/>
  <c r="C132" i="8"/>
  <c r="C131" i="8"/>
  <c r="C130" i="8"/>
  <c r="C129" i="8"/>
  <c r="C128" i="8"/>
  <c r="C127" i="8"/>
  <c r="C126" i="8"/>
  <c r="C125"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C3" i="8"/>
  <c r="E51" i="6" l="1"/>
  <c r="AT51" i="6" s="1"/>
  <c r="E52" i="6"/>
  <c r="AT52" i="6" s="1"/>
  <c r="E53" i="6"/>
  <c r="AT53" i="6" s="1"/>
  <c r="E54" i="6"/>
  <c r="AT54" i="6" s="1"/>
  <c r="E55" i="6"/>
  <c r="AT55" i="6" s="1"/>
  <c r="E56" i="6"/>
  <c r="AT56" i="6" s="1"/>
  <c r="E57" i="6"/>
  <c r="AT57" i="6" s="1"/>
  <c r="E58" i="6"/>
  <c r="AT58" i="6" s="1"/>
  <c r="E59" i="6"/>
  <c r="AT59" i="6" s="1"/>
  <c r="E60" i="6"/>
  <c r="AT60" i="6" s="1"/>
  <c r="E61" i="6"/>
  <c r="AT61" i="6" s="1"/>
  <c r="E62" i="6"/>
  <c r="AT62" i="6" s="1"/>
  <c r="E63" i="6"/>
  <c r="AT63" i="6" s="1"/>
  <c r="E64" i="6"/>
  <c r="AT64" i="6" s="1"/>
  <c r="E65" i="6"/>
  <c r="AT65" i="6" s="1"/>
  <c r="E66" i="6"/>
  <c r="AT66" i="6" s="1"/>
  <c r="E67" i="6"/>
  <c r="AT67" i="6" s="1"/>
  <c r="E68" i="6"/>
  <c r="AT68" i="6" s="1"/>
  <c r="E69" i="6"/>
  <c r="AT69" i="6" s="1"/>
  <c r="E70" i="6"/>
  <c r="AT70" i="6" s="1"/>
  <c r="E71" i="6"/>
  <c r="AT71" i="6" s="1"/>
  <c r="E72" i="6"/>
  <c r="AT72" i="6" s="1"/>
  <c r="E73" i="6"/>
  <c r="AT73" i="6" s="1"/>
  <c r="E74" i="6"/>
  <c r="AT74" i="6" s="1"/>
  <c r="E75" i="6"/>
  <c r="AT75" i="6" s="1"/>
  <c r="E76" i="6"/>
  <c r="AT76" i="6" s="1"/>
  <c r="E77" i="6"/>
  <c r="AT77" i="6" s="1"/>
  <c r="E78" i="6"/>
  <c r="AT78" i="6" s="1"/>
  <c r="E79" i="6"/>
  <c r="AT79" i="6" s="1"/>
  <c r="E80" i="6"/>
  <c r="AT80" i="6" s="1"/>
  <c r="E81" i="6"/>
  <c r="AT81" i="6" s="1"/>
  <c r="E82" i="6"/>
  <c r="AT82" i="6" s="1"/>
  <c r="E83" i="6"/>
  <c r="AT83" i="6" s="1"/>
  <c r="E84" i="6"/>
  <c r="AT84" i="6" s="1"/>
  <c r="E85" i="6"/>
  <c r="AT85" i="6" s="1"/>
  <c r="E86" i="6"/>
  <c r="AT86" i="6" s="1"/>
  <c r="E87" i="6"/>
  <c r="AT87" i="6" s="1"/>
  <c r="E88" i="6"/>
  <c r="AT88" i="6" s="1"/>
  <c r="E89" i="6"/>
  <c r="AT89" i="6" s="1"/>
  <c r="E90" i="6"/>
  <c r="AT90" i="6" s="1"/>
  <c r="E91" i="6"/>
  <c r="AT91" i="6" s="1"/>
  <c r="E92" i="6"/>
  <c r="AT92" i="6" s="1"/>
  <c r="E93" i="6"/>
  <c r="AT93" i="6" s="1"/>
  <c r="E94" i="6"/>
  <c r="AT94" i="6" s="1"/>
  <c r="E95" i="6"/>
  <c r="AT95" i="6" s="1"/>
  <c r="E96" i="6"/>
  <c r="AT96" i="6" s="1"/>
  <c r="E97" i="6"/>
  <c r="AT97" i="6" s="1"/>
  <c r="E98" i="6"/>
  <c r="AT98" i="6" s="1"/>
  <c r="E3" i="6"/>
  <c r="EQ3" i="6" s="1"/>
  <c r="ED3" i="6" l="1"/>
  <c r="EE3" i="6"/>
  <c r="EJ3" i="6"/>
  <c r="EI3" i="6"/>
  <c r="ET3" i="6"/>
  <c r="ES3" i="6"/>
  <c r="ER3" i="6"/>
  <c r="EP3" i="6"/>
  <c r="EO3" i="6"/>
  <c r="EN3" i="6"/>
  <c r="EK3" i="6"/>
  <c r="EH3" i="6"/>
  <c r="EF3" i="6"/>
  <c r="EL3" i="6"/>
  <c r="EG3" i="6"/>
  <c r="EM3" i="6"/>
  <c r="EB3" i="6"/>
  <c r="EA3" i="6"/>
  <c r="DZ3" i="6"/>
  <c r="DV3" i="6"/>
  <c r="DR3" i="6"/>
  <c r="DN3" i="6"/>
  <c r="DU3" i="6"/>
  <c r="DP3" i="6"/>
  <c r="DY3" i="6"/>
  <c r="DT3" i="6"/>
  <c r="DH3" i="6"/>
  <c r="DG3" i="6"/>
  <c r="DC3" i="6"/>
  <c r="DS3" i="6"/>
  <c r="DM3" i="6"/>
  <c r="DJ3" i="6"/>
  <c r="DQ3" i="6"/>
  <c r="DO3" i="6"/>
  <c r="DD3" i="6"/>
  <c r="CY3" i="6"/>
  <c r="DX3" i="6"/>
  <c r="DK3" i="6"/>
  <c r="DW3" i="6"/>
  <c r="DL3" i="6"/>
  <c r="DI3" i="6"/>
  <c r="DA3" i="6"/>
  <c r="CX3" i="6"/>
  <c r="CT3" i="6"/>
  <c r="CN3" i="6"/>
  <c r="DB3" i="6"/>
  <c r="CV3" i="6"/>
  <c r="CK3" i="6"/>
  <c r="CZ3" i="6"/>
  <c r="CU3" i="6"/>
  <c r="DF3" i="6"/>
  <c r="CM3" i="6"/>
  <c r="DE3" i="6"/>
  <c r="CW3" i="6"/>
  <c r="CL3" i="6"/>
  <c r="CH3" i="6"/>
  <c r="BW3" i="6"/>
  <c r="BV3" i="6"/>
  <c r="BU3" i="6"/>
  <c r="BT3" i="6"/>
  <c r="BS3" i="6"/>
  <c r="BR3" i="6"/>
  <c r="BQ3" i="6"/>
  <c r="CJ3" i="6"/>
  <c r="CI3" i="6"/>
  <c r="CG3" i="6"/>
  <c r="CF3" i="6"/>
  <c r="CE3" i="6"/>
  <c r="CD3" i="6"/>
  <c r="CC3" i="6"/>
  <c r="CB3" i="6"/>
  <c r="CA3" i="6"/>
  <c r="BZ3" i="6"/>
  <c r="BY3" i="6"/>
  <c r="BX3" i="6"/>
  <c r="BJ3" i="6"/>
  <c r="AR3" i="6"/>
  <c r="AZ3" i="6"/>
  <c r="AX3" i="6"/>
  <c r="AV3" i="6"/>
  <c r="AT3" i="6"/>
  <c r="BD3" i="6"/>
  <c r="BC3" i="6"/>
  <c r="BB3" i="6"/>
  <c r="BA3" i="6"/>
  <c r="BP3" i="6"/>
  <c r="BO3" i="6"/>
  <c r="BN3" i="6"/>
  <c r="BM3" i="6"/>
  <c r="BL3" i="6"/>
  <c r="BK3" i="6"/>
  <c r="BI3" i="6"/>
  <c r="BH3" i="6"/>
  <c r="BG3" i="6"/>
  <c r="BF3" i="6"/>
  <c r="BE3" i="6"/>
  <c r="AY3" i="6"/>
  <c r="AW3" i="6"/>
  <c r="AU3" i="6"/>
  <c r="AS3" i="6"/>
  <c r="AQ3" i="6"/>
  <c r="AP3" i="6"/>
  <c r="AJ3" i="6"/>
  <c r="AI3" i="6"/>
  <c r="AM3" i="6"/>
  <c r="X3" i="6"/>
  <c r="W3" i="6"/>
  <c r="V3" i="6"/>
  <c r="U3" i="6"/>
  <c r="AN3" i="6"/>
  <c r="AD3" i="6"/>
  <c r="AC3" i="6"/>
  <c r="AB3" i="6"/>
  <c r="AA3" i="6"/>
  <c r="Z3" i="6"/>
  <c r="Y3" i="6"/>
  <c r="AO3" i="6"/>
  <c r="AK3" i="6"/>
  <c r="AH3" i="6"/>
  <c r="AL3" i="6"/>
  <c r="AG3" i="6"/>
  <c r="T3" i="6"/>
  <c r="AE3" i="6"/>
  <c r="AF3" i="6"/>
  <c r="P3" i="6"/>
  <c r="L3" i="6"/>
  <c r="O3" i="6"/>
  <c r="N3" i="6"/>
  <c r="M3" i="6"/>
  <c r="S3" i="6"/>
  <c r="Q3" i="6"/>
  <c r="A3" i="6"/>
  <c r="K3" i="6"/>
  <c r="J3" i="6"/>
  <c r="H3" i="6"/>
  <c r="R3" i="6"/>
  <c r="I3" i="6"/>
  <c r="D3" i="6"/>
  <c r="CB95" i="6"/>
  <c r="CD95" i="6"/>
  <c r="CC95" i="6"/>
  <c r="CE95" i="6"/>
  <c r="CB83" i="6"/>
  <c r="CC83" i="6"/>
  <c r="CD83" i="6"/>
  <c r="CE83" i="6"/>
  <c r="CB55" i="6"/>
  <c r="CC55" i="6"/>
  <c r="CD55" i="6"/>
  <c r="CE55" i="6"/>
  <c r="CB94" i="6"/>
  <c r="CD94" i="6"/>
  <c r="CE94" i="6"/>
  <c r="CC94" i="6"/>
  <c r="CB90" i="6"/>
  <c r="CD90" i="6"/>
  <c r="CE90" i="6"/>
  <c r="CC90" i="6"/>
  <c r="CB86" i="6"/>
  <c r="CC86" i="6"/>
  <c r="CD86" i="6"/>
  <c r="CE86" i="6"/>
  <c r="CB82" i="6"/>
  <c r="CC82" i="6"/>
  <c r="CD82" i="6"/>
  <c r="CE82" i="6"/>
  <c r="CB78" i="6"/>
  <c r="CC78" i="6"/>
  <c r="CD78" i="6"/>
  <c r="CE78" i="6"/>
  <c r="CB74" i="6"/>
  <c r="CC74" i="6"/>
  <c r="CD74" i="6"/>
  <c r="CE74" i="6"/>
  <c r="CB70" i="6"/>
  <c r="CC70" i="6"/>
  <c r="CD70" i="6"/>
  <c r="CE70" i="6"/>
  <c r="CB66" i="6"/>
  <c r="CC66" i="6"/>
  <c r="CD66" i="6"/>
  <c r="CE66" i="6"/>
  <c r="CB62" i="6"/>
  <c r="CC62" i="6"/>
  <c r="CD62" i="6"/>
  <c r="CE62" i="6"/>
  <c r="CB58" i="6"/>
  <c r="CC58" i="6"/>
  <c r="CD58" i="6"/>
  <c r="CE58" i="6"/>
  <c r="CB54" i="6"/>
  <c r="CC54" i="6"/>
  <c r="CD54" i="6"/>
  <c r="CE54" i="6"/>
  <c r="CB91" i="6"/>
  <c r="CD91" i="6"/>
  <c r="CC91" i="6"/>
  <c r="CE91" i="6"/>
  <c r="CB79" i="6"/>
  <c r="CC79" i="6"/>
  <c r="CD79" i="6"/>
  <c r="CE79" i="6"/>
  <c r="CB71" i="6"/>
  <c r="CC71" i="6"/>
  <c r="CD71" i="6"/>
  <c r="CE71" i="6"/>
  <c r="CB63" i="6"/>
  <c r="CC63" i="6"/>
  <c r="CD63" i="6"/>
  <c r="CE63" i="6"/>
  <c r="CB51" i="6"/>
  <c r="CC51" i="6"/>
  <c r="CD51" i="6"/>
  <c r="CE51" i="6"/>
  <c r="CB98" i="6"/>
  <c r="CD98" i="6"/>
  <c r="CE98" i="6"/>
  <c r="CC98" i="6"/>
  <c r="CB97" i="6"/>
  <c r="CD97" i="6"/>
  <c r="CC97" i="6"/>
  <c r="CE97" i="6"/>
  <c r="CB93" i="6"/>
  <c r="CD93" i="6"/>
  <c r="CC93" i="6"/>
  <c r="CE93" i="6"/>
  <c r="CB89" i="6"/>
  <c r="CD89" i="6"/>
  <c r="CC89" i="6"/>
  <c r="CE89" i="6"/>
  <c r="CB85" i="6"/>
  <c r="CC85" i="6"/>
  <c r="CD85" i="6"/>
  <c r="CE85" i="6"/>
  <c r="CB81" i="6"/>
  <c r="CC81" i="6"/>
  <c r="CD81" i="6"/>
  <c r="CE81" i="6"/>
  <c r="CB77" i="6"/>
  <c r="CC77" i="6"/>
  <c r="CD77" i="6"/>
  <c r="CE77" i="6"/>
  <c r="CB73" i="6"/>
  <c r="CC73" i="6"/>
  <c r="CD73" i="6"/>
  <c r="CE73" i="6"/>
  <c r="CB69" i="6"/>
  <c r="CC69" i="6"/>
  <c r="CD69" i="6"/>
  <c r="CE69" i="6"/>
  <c r="CB65" i="6"/>
  <c r="CC65" i="6"/>
  <c r="CD65" i="6"/>
  <c r="CE65" i="6"/>
  <c r="CB61" i="6"/>
  <c r="CC61" i="6"/>
  <c r="CD61" i="6"/>
  <c r="CE61" i="6"/>
  <c r="CB57" i="6"/>
  <c r="CC57" i="6"/>
  <c r="CD57" i="6"/>
  <c r="CE57" i="6"/>
  <c r="CB53" i="6"/>
  <c r="CC53" i="6"/>
  <c r="CD53" i="6"/>
  <c r="CE53" i="6"/>
  <c r="CB87" i="6"/>
  <c r="CC87" i="6"/>
  <c r="CD87" i="6"/>
  <c r="CE87" i="6"/>
  <c r="CB75" i="6"/>
  <c r="CC75" i="6"/>
  <c r="CD75" i="6"/>
  <c r="CE75" i="6"/>
  <c r="CB67" i="6"/>
  <c r="CC67" i="6"/>
  <c r="CD67" i="6"/>
  <c r="CE67" i="6"/>
  <c r="CB59" i="6"/>
  <c r="CC59" i="6"/>
  <c r="CD59" i="6"/>
  <c r="CE59" i="6"/>
  <c r="CB96" i="6"/>
  <c r="CD96" i="6"/>
  <c r="CC96" i="6"/>
  <c r="CE96" i="6"/>
  <c r="CB92" i="6"/>
  <c r="CD92" i="6"/>
  <c r="CC92" i="6"/>
  <c r="CE92" i="6"/>
  <c r="CB88" i="6"/>
  <c r="CC88" i="6"/>
  <c r="CD88" i="6"/>
  <c r="CE88" i="6"/>
  <c r="CB84" i="6"/>
  <c r="CC84" i="6"/>
  <c r="CD84" i="6"/>
  <c r="CE84" i="6"/>
  <c r="CB80" i="6"/>
  <c r="CC80" i="6"/>
  <c r="CD80" i="6"/>
  <c r="CE80" i="6"/>
  <c r="CB76" i="6"/>
  <c r="CC76" i="6"/>
  <c r="CD76" i="6"/>
  <c r="CE76" i="6"/>
  <c r="CB72" i="6"/>
  <c r="CC72" i="6"/>
  <c r="CD72" i="6"/>
  <c r="CE72" i="6"/>
  <c r="CB68" i="6"/>
  <c r="CC68" i="6"/>
  <c r="CD68" i="6"/>
  <c r="CE68" i="6"/>
  <c r="CB64" i="6"/>
  <c r="CC64" i="6"/>
  <c r="CD64" i="6"/>
  <c r="CE64" i="6"/>
  <c r="CB60" i="6"/>
  <c r="CC60" i="6"/>
  <c r="CD60" i="6"/>
  <c r="CE60" i="6"/>
  <c r="CB56" i="6"/>
  <c r="CC56" i="6"/>
  <c r="CD56" i="6"/>
  <c r="CE56" i="6"/>
  <c r="CB52" i="6"/>
  <c r="CC52" i="6"/>
  <c r="CD52" i="6"/>
  <c r="CE52" i="6"/>
  <c r="AP95" i="6"/>
  <c r="AS95" i="6"/>
  <c r="AO95" i="6"/>
  <c r="AS91" i="6"/>
  <c r="AO91" i="6"/>
  <c r="AP91" i="6"/>
  <c r="AO87" i="6"/>
  <c r="AP87" i="6"/>
  <c r="AS87" i="6"/>
  <c r="AO83" i="6"/>
  <c r="AP83" i="6"/>
  <c r="AS83" i="6"/>
  <c r="AP79" i="6"/>
  <c r="AS79" i="6"/>
  <c r="AO79" i="6"/>
  <c r="AS75" i="6"/>
  <c r="AO75" i="6"/>
  <c r="AP75" i="6"/>
  <c r="AO71" i="6"/>
  <c r="AP71" i="6"/>
  <c r="AS71" i="6"/>
  <c r="AO67" i="6"/>
  <c r="AP67" i="6"/>
  <c r="AS67" i="6"/>
  <c r="AP63" i="6"/>
  <c r="AS63" i="6"/>
  <c r="AO63" i="6"/>
  <c r="AS59" i="6"/>
  <c r="AO59" i="6"/>
  <c r="AP59" i="6"/>
  <c r="AO55" i="6"/>
  <c r="AP55" i="6"/>
  <c r="AS55" i="6"/>
  <c r="AO51" i="6"/>
  <c r="AP51" i="6"/>
  <c r="AS51" i="6"/>
  <c r="AS98" i="6"/>
  <c r="AO98" i="6"/>
  <c r="AP98" i="6"/>
  <c r="AS94" i="6"/>
  <c r="AO94" i="6"/>
  <c r="AP94" i="6"/>
  <c r="AS90" i="6"/>
  <c r="AO90" i="6"/>
  <c r="AP90" i="6"/>
  <c r="AS86" i="6"/>
  <c r="AP86" i="6"/>
  <c r="AO86" i="6"/>
  <c r="AS82" i="6"/>
  <c r="AO82" i="6"/>
  <c r="AP82" i="6"/>
  <c r="AS78" i="6"/>
  <c r="AO78" i="6"/>
  <c r="AP78" i="6"/>
  <c r="AS74" i="6"/>
  <c r="AO74" i="6"/>
  <c r="AP74" i="6"/>
  <c r="AS70" i="6"/>
  <c r="AP70" i="6"/>
  <c r="AO70" i="6"/>
  <c r="AS66" i="6"/>
  <c r="AO66" i="6"/>
  <c r="AP66" i="6"/>
  <c r="AS62" i="6"/>
  <c r="AO62" i="6"/>
  <c r="AP62" i="6"/>
  <c r="AS58" i="6"/>
  <c r="AO58" i="6"/>
  <c r="AP58" i="6"/>
  <c r="AS54" i="6"/>
  <c r="AP54" i="6"/>
  <c r="AO54" i="6"/>
  <c r="AP97" i="6"/>
  <c r="AO97" i="6"/>
  <c r="AS97" i="6"/>
  <c r="AP93" i="6"/>
  <c r="AS93" i="6"/>
  <c r="AO93" i="6"/>
  <c r="AP89" i="6"/>
  <c r="AO89" i="6"/>
  <c r="AS89" i="6"/>
  <c r="AP85" i="6"/>
  <c r="AO85" i="6"/>
  <c r="AS85" i="6"/>
  <c r="AP81" i="6"/>
  <c r="AO81" i="6"/>
  <c r="AS81" i="6"/>
  <c r="AP77" i="6"/>
  <c r="AS77" i="6"/>
  <c r="AO77" i="6"/>
  <c r="AP73" i="6"/>
  <c r="AO73" i="6"/>
  <c r="AS73" i="6"/>
  <c r="AP69" i="6"/>
  <c r="AO69" i="6"/>
  <c r="AS69" i="6"/>
  <c r="AP65" i="6"/>
  <c r="AO65" i="6"/>
  <c r="AS65" i="6"/>
  <c r="AP61" i="6"/>
  <c r="AS61" i="6"/>
  <c r="AO61" i="6"/>
  <c r="AP57" i="6"/>
  <c r="AO57" i="6"/>
  <c r="AS57" i="6"/>
  <c r="AP53" i="6"/>
  <c r="AO53" i="6"/>
  <c r="AS53" i="6"/>
  <c r="AO96" i="6"/>
  <c r="AP96" i="6"/>
  <c r="AS96" i="6"/>
  <c r="AO92" i="6"/>
  <c r="AP92" i="6"/>
  <c r="AS92" i="6"/>
  <c r="AO88" i="6"/>
  <c r="AP88" i="6"/>
  <c r="AS88" i="6"/>
  <c r="AO84" i="6"/>
  <c r="AS84" i="6"/>
  <c r="AP84" i="6"/>
  <c r="AO80" i="6"/>
  <c r="AP80" i="6"/>
  <c r="AS80" i="6"/>
  <c r="AO76" i="6"/>
  <c r="AP76" i="6"/>
  <c r="AS76" i="6"/>
  <c r="AO72" i="6"/>
  <c r="AP72" i="6"/>
  <c r="AS72" i="6"/>
  <c r="AO68" i="6"/>
  <c r="AS68" i="6"/>
  <c r="AP68" i="6"/>
  <c r="AO64" i="6"/>
  <c r="AP64" i="6"/>
  <c r="AS64" i="6"/>
  <c r="AO60" i="6"/>
  <c r="AP60" i="6"/>
  <c r="AS60" i="6"/>
  <c r="AO56" i="6"/>
  <c r="AP56" i="6"/>
  <c r="AS56" i="6"/>
  <c r="AO52" i="6"/>
  <c r="AS52" i="6"/>
  <c r="AP52" i="6"/>
  <c r="AX95" i="6"/>
  <c r="AX87" i="6"/>
  <c r="AX75" i="6"/>
  <c r="AX67" i="6"/>
  <c r="AX63" i="6"/>
  <c r="AX59" i="6"/>
  <c r="AX55" i="6"/>
  <c r="AX51" i="6"/>
  <c r="AX98" i="6"/>
  <c r="AX94" i="6"/>
  <c r="AX90" i="6"/>
  <c r="AX86" i="6"/>
  <c r="AX82" i="6"/>
  <c r="AX78" i="6"/>
  <c r="AX74" i="6"/>
  <c r="AX70" i="6"/>
  <c r="AX66" i="6"/>
  <c r="AX62" i="6"/>
  <c r="AX58" i="6"/>
  <c r="AX54" i="6"/>
  <c r="AX91" i="6"/>
  <c r="AX83" i="6"/>
  <c r="AX79" i="6"/>
  <c r="AX71" i="6"/>
  <c r="AX97" i="6"/>
  <c r="AX93" i="6"/>
  <c r="AX89" i="6"/>
  <c r="AX85" i="6"/>
  <c r="AX81" i="6"/>
  <c r="AX77" i="6"/>
  <c r="AX73" i="6"/>
  <c r="AX69" i="6"/>
  <c r="AX65" i="6"/>
  <c r="AX61" i="6"/>
  <c r="AX57" i="6"/>
  <c r="AX53" i="6"/>
  <c r="AX96" i="6"/>
  <c r="AX92" i="6"/>
  <c r="AX88" i="6"/>
  <c r="AX84" i="6"/>
  <c r="AX80" i="6"/>
  <c r="AX76" i="6"/>
  <c r="AX72" i="6"/>
  <c r="AX68" i="6"/>
  <c r="AX64" i="6"/>
  <c r="AX60" i="6"/>
  <c r="AX56" i="6"/>
  <c r="AX52" i="6"/>
  <c r="AL95" i="6"/>
  <c r="AM95" i="6"/>
  <c r="AN95" i="6"/>
  <c r="AL87" i="6"/>
  <c r="AM87" i="6"/>
  <c r="AN87" i="6"/>
  <c r="AL79" i="6"/>
  <c r="AM79" i="6"/>
  <c r="AN79" i="6"/>
  <c r="AL71" i="6"/>
  <c r="AM71" i="6"/>
  <c r="AN71" i="6"/>
  <c r="AL63" i="6"/>
  <c r="AM63" i="6"/>
  <c r="AN63" i="6"/>
  <c r="AL55" i="6"/>
  <c r="AM55" i="6"/>
  <c r="AN55" i="6"/>
  <c r="AL51" i="6"/>
  <c r="AN51" i="6"/>
  <c r="AM51" i="6"/>
  <c r="AN94" i="6"/>
  <c r="AM94" i="6"/>
  <c r="AL94" i="6"/>
  <c r="AN86" i="6"/>
  <c r="AM86" i="6"/>
  <c r="AL86" i="6"/>
  <c r="AN78" i="6"/>
  <c r="AM78" i="6"/>
  <c r="AL78" i="6"/>
  <c r="AN70" i="6"/>
  <c r="AM70" i="6"/>
  <c r="AL70" i="6"/>
  <c r="AN62" i="6"/>
  <c r="AM62" i="6"/>
  <c r="AL62" i="6"/>
  <c r="AM93" i="6"/>
  <c r="AN93" i="6"/>
  <c r="AL93" i="6"/>
  <c r="AM89" i="6"/>
  <c r="AN89" i="6"/>
  <c r="AL89" i="6"/>
  <c r="AM85" i="6"/>
  <c r="AN85" i="6"/>
  <c r="AL85" i="6"/>
  <c r="AM81" i="6"/>
  <c r="AN81" i="6"/>
  <c r="AL81" i="6"/>
  <c r="AM77" i="6"/>
  <c r="AN77" i="6"/>
  <c r="AL77" i="6"/>
  <c r="AM73" i="6"/>
  <c r="AN73" i="6"/>
  <c r="AL73" i="6"/>
  <c r="AM69" i="6"/>
  <c r="AN69" i="6"/>
  <c r="AL69" i="6"/>
  <c r="AM65" i="6"/>
  <c r="AN65" i="6"/>
  <c r="AL65" i="6"/>
  <c r="AM61" i="6"/>
  <c r="AN61" i="6"/>
  <c r="AL61" i="6"/>
  <c r="AM57" i="6"/>
  <c r="AN57" i="6"/>
  <c r="AL57" i="6"/>
  <c r="AM53" i="6"/>
  <c r="AN53" i="6"/>
  <c r="AL53" i="6"/>
  <c r="AL91" i="6"/>
  <c r="AN91" i="6"/>
  <c r="AM91" i="6"/>
  <c r="AL83" i="6"/>
  <c r="AN83" i="6"/>
  <c r="AM83" i="6"/>
  <c r="AL75" i="6"/>
  <c r="AN75" i="6"/>
  <c r="AM75" i="6"/>
  <c r="AL67" i="6"/>
  <c r="AN67" i="6"/>
  <c r="AM67" i="6"/>
  <c r="AL59" i="6"/>
  <c r="AN59" i="6"/>
  <c r="AM59" i="6"/>
  <c r="AN98" i="6"/>
  <c r="AL98" i="6"/>
  <c r="AM98" i="6"/>
  <c r="AN90" i="6"/>
  <c r="AL90" i="6"/>
  <c r="AM90" i="6"/>
  <c r="AN82" i="6"/>
  <c r="AL82" i="6"/>
  <c r="AM82" i="6"/>
  <c r="AN74" i="6"/>
  <c r="AL74" i="6"/>
  <c r="AM74" i="6"/>
  <c r="AN66" i="6"/>
  <c r="AL66" i="6"/>
  <c r="AM66" i="6"/>
  <c r="AN58" i="6"/>
  <c r="AL58" i="6"/>
  <c r="AM58" i="6"/>
  <c r="AN54" i="6"/>
  <c r="AM54" i="6"/>
  <c r="AL54" i="6"/>
  <c r="AM97" i="6"/>
  <c r="AN97" i="6"/>
  <c r="AL97" i="6"/>
  <c r="AL96" i="6"/>
  <c r="AM96" i="6"/>
  <c r="AN96" i="6"/>
  <c r="AL92" i="6"/>
  <c r="AM92" i="6"/>
  <c r="AN92" i="6"/>
  <c r="AL88" i="6"/>
  <c r="AM88" i="6"/>
  <c r="AN88" i="6"/>
  <c r="AL84" i="6"/>
  <c r="AM84" i="6"/>
  <c r="AN84" i="6"/>
  <c r="AL80" i="6"/>
  <c r="AM80" i="6"/>
  <c r="AN80" i="6"/>
  <c r="AL76" i="6"/>
  <c r="AM76" i="6"/>
  <c r="AN76" i="6"/>
  <c r="AL72" i="6"/>
  <c r="AM72" i="6"/>
  <c r="AN72" i="6"/>
  <c r="AL68" i="6"/>
  <c r="AM68" i="6"/>
  <c r="AN68" i="6"/>
  <c r="AL64" i="6"/>
  <c r="AM64" i="6"/>
  <c r="AN64" i="6"/>
  <c r="AL60" i="6"/>
  <c r="AM60" i="6"/>
  <c r="AN60" i="6"/>
  <c r="AL56" i="6"/>
  <c r="AM56" i="6"/>
  <c r="AN56" i="6"/>
  <c r="AL52" i="6"/>
  <c r="AM52" i="6"/>
  <c r="AN52" i="6"/>
  <c r="Y92" i="6"/>
  <c r="X92" i="6"/>
  <c r="Y84" i="6"/>
  <c r="X84" i="6"/>
  <c r="Y76" i="6"/>
  <c r="X76" i="6"/>
  <c r="Y68" i="6"/>
  <c r="X68" i="6"/>
  <c r="Y60" i="6"/>
  <c r="X60" i="6"/>
  <c r="Y52" i="6"/>
  <c r="X52" i="6"/>
  <c r="X95" i="6"/>
  <c r="Y95" i="6"/>
  <c r="X87" i="6"/>
  <c r="Y87" i="6"/>
  <c r="X79" i="6"/>
  <c r="Y79" i="6"/>
  <c r="X71" i="6"/>
  <c r="Y71" i="6"/>
  <c r="X67" i="6"/>
  <c r="Y67" i="6"/>
  <c r="X59" i="6"/>
  <c r="Y59" i="6"/>
  <c r="X51" i="6"/>
  <c r="Y51" i="6"/>
  <c r="Y98" i="6"/>
  <c r="X98" i="6"/>
  <c r="Y94" i="6"/>
  <c r="X94" i="6"/>
  <c r="Y90" i="6"/>
  <c r="X90" i="6"/>
  <c r="Y86" i="6"/>
  <c r="X86" i="6"/>
  <c r="Y82" i="6"/>
  <c r="X82" i="6"/>
  <c r="Y78" i="6"/>
  <c r="X78" i="6"/>
  <c r="Y74" i="6"/>
  <c r="X74" i="6"/>
  <c r="Y70" i="6"/>
  <c r="X70" i="6"/>
  <c r="Y66" i="6"/>
  <c r="X66" i="6"/>
  <c r="Y62" i="6"/>
  <c r="X62" i="6"/>
  <c r="Y58" i="6"/>
  <c r="X58" i="6"/>
  <c r="Y54" i="6"/>
  <c r="X54" i="6"/>
  <c r="Y96" i="6"/>
  <c r="X96" i="6"/>
  <c r="Y88" i="6"/>
  <c r="X88" i="6"/>
  <c r="Y80" i="6"/>
  <c r="X80" i="6"/>
  <c r="Y72" i="6"/>
  <c r="X72" i="6"/>
  <c r="Y64" i="6"/>
  <c r="X64" i="6"/>
  <c r="Y56" i="6"/>
  <c r="X56" i="6"/>
  <c r="X91" i="6"/>
  <c r="Y91" i="6"/>
  <c r="X83" i="6"/>
  <c r="Y83" i="6"/>
  <c r="X75" i="6"/>
  <c r="Y75" i="6"/>
  <c r="X63" i="6"/>
  <c r="Y63" i="6"/>
  <c r="X55" i="6"/>
  <c r="Y55" i="6"/>
  <c r="X97" i="6"/>
  <c r="Y97" i="6"/>
  <c r="Y93" i="6"/>
  <c r="X93" i="6"/>
  <c r="X89" i="6"/>
  <c r="Y89" i="6"/>
  <c r="Y85" i="6"/>
  <c r="X85" i="6"/>
  <c r="X81" i="6"/>
  <c r="Y81" i="6"/>
  <c r="X77" i="6"/>
  <c r="Y77" i="6"/>
  <c r="X73" i="6"/>
  <c r="Y73" i="6"/>
  <c r="X69" i="6"/>
  <c r="Y69" i="6"/>
  <c r="X65" i="6"/>
  <c r="Y65" i="6"/>
  <c r="X61" i="6"/>
  <c r="Y61" i="6"/>
  <c r="X57" i="6"/>
  <c r="Y57" i="6"/>
  <c r="X53" i="6"/>
  <c r="Y53" i="6"/>
  <c r="G91" i="6"/>
  <c r="V91" i="6"/>
  <c r="U91" i="6"/>
  <c r="T91" i="6"/>
  <c r="V83" i="6"/>
  <c r="U83" i="6"/>
  <c r="T83" i="6"/>
  <c r="V71" i="6"/>
  <c r="U71" i="6"/>
  <c r="T71" i="6"/>
  <c r="G59" i="6"/>
  <c r="V59" i="6"/>
  <c r="U59" i="6"/>
  <c r="T59" i="6"/>
  <c r="G51" i="6"/>
  <c r="V51" i="6"/>
  <c r="U51" i="6"/>
  <c r="T51" i="6"/>
  <c r="U98" i="6"/>
  <c r="V98" i="6"/>
  <c r="T98" i="6"/>
  <c r="U94" i="6"/>
  <c r="V94" i="6"/>
  <c r="T94" i="6"/>
  <c r="U90" i="6"/>
  <c r="V90" i="6"/>
  <c r="T90" i="6"/>
  <c r="U86" i="6"/>
  <c r="V86" i="6"/>
  <c r="T86" i="6"/>
  <c r="U82" i="6"/>
  <c r="V82" i="6"/>
  <c r="T82" i="6"/>
  <c r="U78" i="6"/>
  <c r="V78" i="6"/>
  <c r="T78" i="6"/>
  <c r="U74" i="6"/>
  <c r="V74" i="6"/>
  <c r="T74" i="6"/>
  <c r="U70" i="6"/>
  <c r="V70" i="6"/>
  <c r="T70" i="6"/>
  <c r="U66" i="6"/>
  <c r="V66" i="6"/>
  <c r="T66" i="6"/>
  <c r="U62" i="6"/>
  <c r="V62" i="6"/>
  <c r="T62" i="6"/>
  <c r="U58" i="6"/>
  <c r="V58" i="6"/>
  <c r="T58" i="6"/>
  <c r="U54" i="6"/>
  <c r="V54" i="6"/>
  <c r="T54" i="6"/>
  <c r="G3" i="6"/>
  <c r="V95" i="6"/>
  <c r="U95" i="6"/>
  <c r="T95" i="6"/>
  <c r="U87" i="6"/>
  <c r="V87" i="6"/>
  <c r="T87" i="6"/>
  <c r="G79" i="6"/>
  <c r="V79" i="6"/>
  <c r="U79" i="6"/>
  <c r="T79" i="6"/>
  <c r="G75" i="6"/>
  <c r="U75" i="6"/>
  <c r="V75" i="6"/>
  <c r="T75" i="6"/>
  <c r="G67" i="6"/>
  <c r="V67" i="6"/>
  <c r="U67" i="6"/>
  <c r="T67" i="6"/>
  <c r="G63" i="6"/>
  <c r="U63" i="6"/>
  <c r="V63" i="6"/>
  <c r="T63" i="6"/>
  <c r="V55" i="6"/>
  <c r="U55" i="6"/>
  <c r="T55" i="6"/>
  <c r="U97" i="6"/>
  <c r="V97" i="6"/>
  <c r="T97" i="6"/>
  <c r="U93" i="6"/>
  <c r="V93" i="6"/>
  <c r="T93" i="6"/>
  <c r="U89" i="6"/>
  <c r="V89" i="6"/>
  <c r="T89" i="6"/>
  <c r="U85" i="6"/>
  <c r="V85" i="6"/>
  <c r="T85" i="6"/>
  <c r="U81" i="6"/>
  <c r="V81" i="6"/>
  <c r="T81" i="6"/>
  <c r="U77" i="6"/>
  <c r="V77" i="6"/>
  <c r="T77" i="6"/>
  <c r="U73" i="6"/>
  <c r="V73" i="6"/>
  <c r="T73" i="6"/>
  <c r="U69" i="6"/>
  <c r="V69" i="6"/>
  <c r="T69" i="6"/>
  <c r="U65" i="6"/>
  <c r="V65" i="6"/>
  <c r="T65" i="6"/>
  <c r="U61" i="6"/>
  <c r="V61" i="6"/>
  <c r="T61" i="6"/>
  <c r="U57" i="6"/>
  <c r="V57" i="6"/>
  <c r="T57" i="6"/>
  <c r="U53" i="6"/>
  <c r="V53" i="6"/>
  <c r="T53" i="6"/>
  <c r="V96" i="6"/>
  <c r="T96" i="6"/>
  <c r="U96" i="6"/>
  <c r="V92" i="6"/>
  <c r="T92" i="6"/>
  <c r="U92" i="6"/>
  <c r="V88" i="6"/>
  <c r="T88" i="6"/>
  <c r="U88" i="6"/>
  <c r="V84" i="6"/>
  <c r="T84" i="6"/>
  <c r="U84" i="6"/>
  <c r="V80" i="6"/>
  <c r="T80" i="6"/>
  <c r="U80" i="6"/>
  <c r="V76" i="6"/>
  <c r="T76" i="6"/>
  <c r="U76" i="6"/>
  <c r="V72" i="6"/>
  <c r="T72" i="6"/>
  <c r="U72" i="6"/>
  <c r="V68" i="6"/>
  <c r="T68" i="6"/>
  <c r="U68" i="6"/>
  <c r="V64" i="6"/>
  <c r="T64" i="6"/>
  <c r="U64" i="6"/>
  <c r="V60" i="6"/>
  <c r="T60" i="6"/>
  <c r="U60" i="6"/>
  <c r="V56" i="6"/>
  <c r="T56" i="6"/>
  <c r="U56" i="6"/>
  <c r="V52" i="6"/>
  <c r="T52" i="6"/>
  <c r="U52" i="6"/>
  <c r="G95" i="6"/>
  <c r="G71" i="6"/>
  <c r="G98" i="6"/>
  <c r="G94" i="6"/>
  <c r="G90" i="6"/>
  <c r="G86" i="6"/>
  <c r="G82" i="6"/>
  <c r="G78" i="6"/>
  <c r="G74" i="6"/>
  <c r="G70" i="6"/>
  <c r="G66" i="6"/>
  <c r="G62" i="6"/>
  <c r="G58" i="6"/>
  <c r="G54" i="6"/>
  <c r="G87" i="6"/>
  <c r="G83" i="6"/>
  <c r="G55" i="6"/>
  <c r="G97" i="6"/>
  <c r="G93" i="6"/>
  <c r="G89" i="6"/>
  <c r="G85" i="6"/>
  <c r="G81" i="6"/>
  <c r="G77" i="6"/>
  <c r="G73" i="6"/>
  <c r="G69" i="6"/>
  <c r="G65" i="6"/>
  <c r="G61" i="6"/>
  <c r="G57" i="6"/>
  <c r="G53" i="6"/>
  <c r="G96" i="6"/>
  <c r="G92" i="6"/>
  <c r="G88" i="6"/>
  <c r="G84" i="6"/>
  <c r="G80" i="6"/>
  <c r="G76" i="6"/>
  <c r="G72" i="6"/>
  <c r="G68" i="6"/>
  <c r="G64" i="6"/>
  <c r="G60" i="6"/>
  <c r="G56" i="6"/>
  <c r="G52" i="6"/>
  <c r="D91" i="6"/>
  <c r="D67" i="6"/>
  <c r="D63" i="6"/>
  <c r="D59" i="6"/>
  <c r="D79" i="6"/>
  <c r="D75" i="6"/>
  <c r="D51" i="6"/>
  <c r="BW95" i="6"/>
  <c r="BX95" i="6"/>
  <c r="BY95" i="6"/>
  <c r="BU95" i="6"/>
  <c r="BT95" i="6"/>
  <c r="BR95" i="6"/>
  <c r="BV95" i="6"/>
  <c r="BS95" i="6"/>
  <c r="BQ95" i="6"/>
  <c r="BO95" i="6"/>
  <c r="BM95" i="6"/>
  <c r="BP95" i="6"/>
  <c r="BN95" i="6"/>
  <c r="BL95" i="6"/>
  <c r="BB95" i="6"/>
  <c r="BA95" i="6"/>
  <c r="BF95" i="6"/>
  <c r="BK95" i="6"/>
  <c r="BI95" i="6"/>
  <c r="BH95" i="6"/>
  <c r="BE95" i="6"/>
  <c r="AZ95" i="6"/>
  <c r="AK95" i="6"/>
  <c r="BG95" i="6"/>
  <c r="BD95" i="6"/>
  <c r="AY95" i="6"/>
  <c r="AJ95" i="6"/>
  <c r="BJ95" i="6"/>
  <c r="AI95" i="6"/>
  <c r="AA95" i="6"/>
  <c r="AG95" i="6"/>
  <c r="AD95" i="6"/>
  <c r="Z95" i="6"/>
  <c r="AH95" i="6"/>
  <c r="AE95" i="6"/>
  <c r="AC95" i="6"/>
  <c r="W95" i="6"/>
  <c r="N95" i="6"/>
  <c r="AF95" i="6"/>
  <c r="L95" i="6"/>
  <c r="AB95" i="6"/>
  <c r="R95" i="6"/>
  <c r="O95" i="6"/>
  <c r="M95" i="6"/>
  <c r="J95" i="6"/>
  <c r="S95" i="6"/>
  <c r="Q95" i="6"/>
  <c r="P95" i="6"/>
  <c r="I95" i="6"/>
  <c r="K95" i="6"/>
  <c r="H95" i="6"/>
  <c r="F95" i="6"/>
  <c r="BW83" i="6"/>
  <c r="BX83" i="6"/>
  <c r="BY83" i="6"/>
  <c r="BU83" i="6"/>
  <c r="BV83" i="6"/>
  <c r="BT83" i="6"/>
  <c r="BR83" i="6"/>
  <c r="BS83" i="6"/>
  <c r="BQ83" i="6"/>
  <c r="BO83" i="6"/>
  <c r="BM83" i="6"/>
  <c r="BN83" i="6"/>
  <c r="BP83" i="6"/>
  <c r="BL83" i="6"/>
  <c r="BB83" i="6"/>
  <c r="BA83" i="6"/>
  <c r="BF83" i="6"/>
  <c r="BK83" i="6"/>
  <c r="BI83" i="6"/>
  <c r="BH83" i="6"/>
  <c r="BE83" i="6"/>
  <c r="BJ83" i="6"/>
  <c r="BG83" i="6"/>
  <c r="BD83" i="6"/>
  <c r="AZ83" i="6"/>
  <c r="AK83" i="6"/>
  <c r="AI83" i="6"/>
  <c r="AY83" i="6"/>
  <c r="AJ83" i="6"/>
  <c r="AA83" i="6"/>
  <c r="AG83" i="6"/>
  <c r="AD83" i="6"/>
  <c r="Z83" i="6"/>
  <c r="AH83" i="6"/>
  <c r="AE83" i="6"/>
  <c r="AC83" i="6"/>
  <c r="W83" i="6"/>
  <c r="N83" i="6"/>
  <c r="AB83" i="6"/>
  <c r="M83" i="6"/>
  <c r="J83" i="6"/>
  <c r="R83" i="6"/>
  <c r="O83" i="6"/>
  <c r="S83" i="6"/>
  <c r="Q83" i="6"/>
  <c r="P83" i="6"/>
  <c r="I83" i="6"/>
  <c r="AF83" i="6"/>
  <c r="L83" i="6"/>
  <c r="K83" i="6"/>
  <c r="H83" i="6"/>
  <c r="F83" i="6"/>
  <c r="BW71" i="6"/>
  <c r="BX71" i="6"/>
  <c r="BY71" i="6"/>
  <c r="BU71" i="6"/>
  <c r="BT71" i="6"/>
  <c r="BV71" i="6"/>
  <c r="BR71" i="6"/>
  <c r="BS71" i="6"/>
  <c r="BQ71" i="6"/>
  <c r="BO71" i="6"/>
  <c r="BM71" i="6"/>
  <c r="BP71" i="6"/>
  <c r="BN71" i="6"/>
  <c r="BL71" i="6"/>
  <c r="BB71" i="6"/>
  <c r="BA71" i="6"/>
  <c r="BF71" i="6"/>
  <c r="BK71" i="6"/>
  <c r="BI71" i="6"/>
  <c r="BH71" i="6"/>
  <c r="BE71" i="6"/>
  <c r="AZ71" i="6"/>
  <c r="AK71" i="6"/>
  <c r="BJ71" i="6"/>
  <c r="BD71" i="6"/>
  <c r="BG71" i="6"/>
  <c r="AY71" i="6"/>
  <c r="AJ71" i="6"/>
  <c r="AI71" i="6"/>
  <c r="AA71" i="6"/>
  <c r="AG71" i="6"/>
  <c r="AD71" i="6"/>
  <c r="Z71" i="6"/>
  <c r="AH71" i="6"/>
  <c r="AE71" i="6"/>
  <c r="AC71" i="6"/>
  <c r="W71" i="6"/>
  <c r="N71" i="6"/>
  <c r="M71" i="6"/>
  <c r="AB71" i="6"/>
  <c r="R71" i="6"/>
  <c r="O71" i="6"/>
  <c r="J71" i="6"/>
  <c r="AF71" i="6"/>
  <c r="S71" i="6"/>
  <c r="Q71" i="6"/>
  <c r="P71" i="6"/>
  <c r="I71" i="6"/>
  <c r="L71" i="6"/>
  <c r="K71" i="6"/>
  <c r="H71" i="6"/>
  <c r="F71" i="6"/>
  <c r="BW55" i="6"/>
  <c r="BX55" i="6"/>
  <c r="BY55" i="6"/>
  <c r="BU55" i="6"/>
  <c r="BT55" i="6"/>
  <c r="BV55" i="6"/>
  <c r="BR55" i="6"/>
  <c r="BP55" i="6"/>
  <c r="BS55" i="6"/>
  <c r="BQ55" i="6"/>
  <c r="BO55" i="6"/>
  <c r="BM55" i="6"/>
  <c r="BN55" i="6"/>
  <c r="BL55" i="6"/>
  <c r="BB55" i="6"/>
  <c r="BA55" i="6"/>
  <c r="BF55" i="6"/>
  <c r="BK55" i="6"/>
  <c r="BI55" i="6"/>
  <c r="BH55" i="6"/>
  <c r="BE55" i="6"/>
  <c r="AZ55" i="6"/>
  <c r="AK55" i="6"/>
  <c r="BD55" i="6"/>
  <c r="BJ55" i="6"/>
  <c r="BG55" i="6"/>
  <c r="AY55" i="6"/>
  <c r="AJ55" i="6"/>
  <c r="AI55" i="6"/>
  <c r="AA55" i="6"/>
  <c r="AG55" i="6"/>
  <c r="AD55" i="6"/>
  <c r="Z55" i="6"/>
  <c r="AH55" i="6"/>
  <c r="AE55" i="6"/>
  <c r="AC55" i="6"/>
  <c r="W55" i="6"/>
  <c r="N55" i="6"/>
  <c r="K55" i="6"/>
  <c r="AB55" i="6"/>
  <c r="R55" i="6"/>
  <c r="O55" i="6"/>
  <c r="L55" i="6"/>
  <c r="J55" i="6"/>
  <c r="AF55" i="6"/>
  <c r="S55" i="6"/>
  <c r="Q55" i="6"/>
  <c r="P55" i="6"/>
  <c r="I55" i="6"/>
  <c r="M55" i="6"/>
  <c r="H55" i="6"/>
  <c r="F55" i="6"/>
  <c r="BY98" i="6"/>
  <c r="BW98" i="6"/>
  <c r="BX98" i="6"/>
  <c r="BT98" i="6"/>
  <c r="BU98" i="6"/>
  <c r="BV98" i="6"/>
  <c r="BS98" i="6"/>
  <c r="BR98" i="6"/>
  <c r="BL98" i="6"/>
  <c r="BP98" i="6"/>
  <c r="BM98" i="6"/>
  <c r="BQ98" i="6"/>
  <c r="BN98" i="6"/>
  <c r="BO98" i="6"/>
  <c r="BJ98" i="6"/>
  <c r="BH98" i="6"/>
  <c r="BD98" i="6"/>
  <c r="BK98" i="6"/>
  <c r="BE98" i="6"/>
  <c r="BG98" i="6"/>
  <c r="BA98" i="6"/>
  <c r="BI98" i="6"/>
  <c r="BB98" i="6"/>
  <c r="AJ98" i="6"/>
  <c r="AY98" i="6"/>
  <c r="AK98" i="6"/>
  <c r="BF98" i="6"/>
  <c r="AI98" i="6"/>
  <c r="AZ98" i="6"/>
  <c r="AH98" i="6"/>
  <c r="AD98" i="6"/>
  <c r="AF98" i="6"/>
  <c r="AC98" i="6"/>
  <c r="AA98" i="6"/>
  <c r="W98" i="6"/>
  <c r="N98" i="6"/>
  <c r="AG98" i="6"/>
  <c r="AB98" i="6"/>
  <c r="S98" i="6"/>
  <c r="P98" i="6"/>
  <c r="I98" i="6"/>
  <c r="Z98" i="6"/>
  <c r="O98" i="6"/>
  <c r="Q98" i="6"/>
  <c r="J98" i="6"/>
  <c r="M98" i="6"/>
  <c r="L98" i="6"/>
  <c r="K98" i="6"/>
  <c r="AE98" i="6"/>
  <c r="R98" i="6"/>
  <c r="H98" i="6"/>
  <c r="F98" i="6"/>
  <c r="BY94" i="6"/>
  <c r="BW94" i="6"/>
  <c r="BX94" i="6"/>
  <c r="BT94" i="6"/>
  <c r="BU94" i="6"/>
  <c r="BV94" i="6"/>
  <c r="BS94" i="6"/>
  <c r="BR94" i="6"/>
  <c r="BQ94" i="6"/>
  <c r="BO94" i="6"/>
  <c r="BL94" i="6"/>
  <c r="BM94" i="6"/>
  <c r="BN94" i="6"/>
  <c r="BP94" i="6"/>
  <c r="BJ94" i="6"/>
  <c r="BH94" i="6"/>
  <c r="BD94" i="6"/>
  <c r="BK94" i="6"/>
  <c r="BE94" i="6"/>
  <c r="BG94" i="6"/>
  <c r="BA94" i="6"/>
  <c r="BF94" i="6"/>
  <c r="AJ94" i="6"/>
  <c r="BB94" i="6"/>
  <c r="AZ94" i="6"/>
  <c r="AY94" i="6"/>
  <c r="AK94" i="6"/>
  <c r="BI94" i="6"/>
  <c r="AI94" i="6"/>
  <c r="AH94" i="6"/>
  <c r="AD94" i="6"/>
  <c r="AF94" i="6"/>
  <c r="AC94" i="6"/>
  <c r="AA94" i="6"/>
  <c r="W94" i="6"/>
  <c r="N94" i="6"/>
  <c r="AG94" i="6"/>
  <c r="AB94" i="6"/>
  <c r="S94" i="6"/>
  <c r="P94" i="6"/>
  <c r="I94" i="6"/>
  <c r="O94" i="6"/>
  <c r="AE94" i="6"/>
  <c r="Q94" i="6"/>
  <c r="J94" i="6"/>
  <c r="R94" i="6"/>
  <c r="Z94" i="6"/>
  <c r="M94" i="6"/>
  <c r="L94" i="6"/>
  <c r="K94" i="6"/>
  <c r="H94" i="6"/>
  <c r="F94" i="6"/>
  <c r="BY90" i="6"/>
  <c r="BW90" i="6"/>
  <c r="BX90" i="6"/>
  <c r="BT90" i="6"/>
  <c r="BV90" i="6"/>
  <c r="BU90" i="6"/>
  <c r="BS90" i="6"/>
  <c r="BR90" i="6"/>
  <c r="BL90" i="6"/>
  <c r="BP90" i="6"/>
  <c r="BO90" i="6"/>
  <c r="BM90" i="6"/>
  <c r="BQ90" i="6"/>
  <c r="BN90" i="6"/>
  <c r="BJ90" i="6"/>
  <c r="BH90" i="6"/>
  <c r="BD90" i="6"/>
  <c r="BK90" i="6"/>
  <c r="BE90" i="6"/>
  <c r="BG90" i="6"/>
  <c r="BA90" i="6"/>
  <c r="BB90" i="6"/>
  <c r="AJ90" i="6"/>
  <c r="BF90" i="6"/>
  <c r="AY90" i="6"/>
  <c r="AK90" i="6"/>
  <c r="BI90" i="6"/>
  <c r="AZ90" i="6"/>
  <c r="AI90" i="6"/>
  <c r="AH90" i="6"/>
  <c r="AD90" i="6"/>
  <c r="AF90" i="6"/>
  <c r="AC90" i="6"/>
  <c r="AA90" i="6"/>
  <c r="W90" i="6"/>
  <c r="N90" i="6"/>
  <c r="AG90" i="6"/>
  <c r="AB90" i="6"/>
  <c r="S90" i="6"/>
  <c r="P90" i="6"/>
  <c r="I90" i="6"/>
  <c r="AE90" i="6"/>
  <c r="R90" i="6"/>
  <c r="Z90" i="6"/>
  <c r="Q90" i="6"/>
  <c r="J90" i="6"/>
  <c r="M90" i="6"/>
  <c r="L90" i="6"/>
  <c r="K90" i="6"/>
  <c r="O90" i="6"/>
  <c r="F90" i="6"/>
  <c r="H90" i="6"/>
  <c r="BY86" i="6"/>
  <c r="BW86" i="6"/>
  <c r="BT86" i="6"/>
  <c r="BU86" i="6"/>
  <c r="BS86" i="6"/>
  <c r="BV86" i="6"/>
  <c r="BX86" i="6"/>
  <c r="BR86" i="6"/>
  <c r="BQ86" i="6"/>
  <c r="BL86" i="6"/>
  <c r="BM86" i="6"/>
  <c r="BO86" i="6"/>
  <c r="BN86" i="6"/>
  <c r="BP86" i="6"/>
  <c r="BJ86" i="6"/>
  <c r="BH86" i="6"/>
  <c r="BD86" i="6"/>
  <c r="BK86" i="6"/>
  <c r="BE86" i="6"/>
  <c r="BG86" i="6"/>
  <c r="BA86" i="6"/>
  <c r="AJ86" i="6"/>
  <c r="AZ86" i="6"/>
  <c r="BI86" i="6"/>
  <c r="AY86" i="6"/>
  <c r="AK86" i="6"/>
  <c r="BF86" i="6"/>
  <c r="BB86" i="6"/>
  <c r="AI86" i="6"/>
  <c r="AH86" i="6"/>
  <c r="AD86" i="6"/>
  <c r="AF86" i="6"/>
  <c r="AC86" i="6"/>
  <c r="AA86" i="6"/>
  <c r="W86" i="6"/>
  <c r="N86" i="6"/>
  <c r="AG86" i="6"/>
  <c r="AB86" i="6"/>
  <c r="Z86" i="6"/>
  <c r="S86" i="6"/>
  <c r="P86" i="6"/>
  <c r="I86" i="6"/>
  <c r="AE86" i="6"/>
  <c r="Q86" i="6"/>
  <c r="J86" i="6"/>
  <c r="M86" i="6"/>
  <c r="L86" i="6"/>
  <c r="K86" i="6"/>
  <c r="R86" i="6"/>
  <c r="O86" i="6"/>
  <c r="H86" i="6"/>
  <c r="F86" i="6"/>
  <c r="BY82" i="6"/>
  <c r="BW82" i="6"/>
  <c r="BX82" i="6"/>
  <c r="BT82" i="6"/>
  <c r="BU82" i="6"/>
  <c r="BV82" i="6"/>
  <c r="BS82" i="6"/>
  <c r="BR82" i="6"/>
  <c r="BL82" i="6"/>
  <c r="BP82" i="6"/>
  <c r="BM82" i="6"/>
  <c r="BQ82" i="6"/>
  <c r="BN82" i="6"/>
  <c r="BO82" i="6"/>
  <c r="BJ82" i="6"/>
  <c r="BH82" i="6"/>
  <c r="BD82" i="6"/>
  <c r="BK82" i="6"/>
  <c r="BE82" i="6"/>
  <c r="BG82" i="6"/>
  <c r="BA82" i="6"/>
  <c r="BI82" i="6"/>
  <c r="BB82" i="6"/>
  <c r="AJ82" i="6"/>
  <c r="AY82" i="6"/>
  <c r="AK82" i="6"/>
  <c r="BF82" i="6"/>
  <c r="AI82" i="6"/>
  <c r="AZ82" i="6"/>
  <c r="AH82" i="6"/>
  <c r="AD82" i="6"/>
  <c r="AF82" i="6"/>
  <c r="AC82" i="6"/>
  <c r="AA82" i="6"/>
  <c r="W82" i="6"/>
  <c r="N82" i="6"/>
  <c r="AG82" i="6"/>
  <c r="AB82" i="6"/>
  <c r="S82" i="6"/>
  <c r="P82" i="6"/>
  <c r="I82" i="6"/>
  <c r="Q82" i="6"/>
  <c r="J82" i="6"/>
  <c r="R82" i="6"/>
  <c r="O82" i="6"/>
  <c r="M82" i="6"/>
  <c r="L82" i="6"/>
  <c r="K82" i="6"/>
  <c r="AE82" i="6"/>
  <c r="Z82" i="6"/>
  <c r="H82" i="6"/>
  <c r="F82" i="6"/>
  <c r="BY78" i="6"/>
  <c r="BW78" i="6"/>
  <c r="BX78" i="6"/>
  <c r="BT78" i="6"/>
  <c r="BU78" i="6"/>
  <c r="BV78" i="6"/>
  <c r="BS78" i="6"/>
  <c r="BR78" i="6"/>
  <c r="BQ78" i="6"/>
  <c r="BO78" i="6"/>
  <c r="BL78" i="6"/>
  <c r="BM78" i="6"/>
  <c r="BN78" i="6"/>
  <c r="BP78" i="6"/>
  <c r="BJ78" i="6"/>
  <c r="BH78" i="6"/>
  <c r="BD78" i="6"/>
  <c r="BK78" i="6"/>
  <c r="BE78" i="6"/>
  <c r="BG78" i="6"/>
  <c r="BA78" i="6"/>
  <c r="BF78" i="6"/>
  <c r="AJ78" i="6"/>
  <c r="AY78" i="6"/>
  <c r="AK78" i="6"/>
  <c r="BI78" i="6"/>
  <c r="AI78" i="6"/>
  <c r="BB78" i="6"/>
  <c r="AZ78" i="6"/>
  <c r="AH78" i="6"/>
  <c r="AD78" i="6"/>
  <c r="AF78" i="6"/>
  <c r="AC78" i="6"/>
  <c r="AA78" i="6"/>
  <c r="W78" i="6"/>
  <c r="N78" i="6"/>
  <c r="AG78" i="6"/>
  <c r="AB78" i="6"/>
  <c r="S78" i="6"/>
  <c r="P78" i="6"/>
  <c r="I78" i="6"/>
  <c r="R78" i="6"/>
  <c r="O78" i="6"/>
  <c r="AE78" i="6"/>
  <c r="Q78" i="6"/>
  <c r="J78" i="6"/>
  <c r="Z78" i="6"/>
  <c r="M78" i="6"/>
  <c r="L78" i="6"/>
  <c r="K78" i="6"/>
  <c r="H78" i="6"/>
  <c r="F78" i="6"/>
  <c r="BY74" i="6"/>
  <c r="BW74" i="6"/>
  <c r="BX74" i="6"/>
  <c r="BT74" i="6"/>
  <c r="BV74" i="6"/>
  <c r="BS74" i="6"/>
  <c r="BU74" i="6"/>
  <c r="BR74" i="6"/>
  <c r="BL74" i="6"/>
  <c r="BP74" i="6"/>
  <c r="BO74" i="6"/>
  <c r="BM74" i="6"/>
  <c r="BQ74" i="6"/>
  <c r="BN74" i="6"/>
  <c r="BJ74" i="6"/>
  <c r="BH74" i="6"/>
  <c r="BD74" i="6"/>
  <c r="BK74" i="6"/>
  <c r="BE74" i="6"/>
  <c r="BG74" i="6"/>
  <c r="BA74" i="6"/>
  <c r="BB74" i="6"/>
  <c r="AJ74" i="6"/>
  <c r="AZ74" i="6"/>
  <c r="BF74" i="6"/>
  <c r="AY74" i="6"/>
  <c r="AK74" i="6"/>
  <c r="AI74" i="6"/>
  <c r="BI74" i="6"/>
  <c r="AH74" i="6"/>
  <c r="AD74" i="6"/>
  <c r="AF74" i="6"/>
  <c r="AC74" i="6"/>
  <c r="AA74" i="6"/>
  <c r="W74" i="6"/>
  <c r="N74" i="6"/>
  <c r="AG74" i="6"/>
  <c r="AB74" i="6"/>
  <c r="S74" i="6"/>
  <c r="P74" i="6"/>
  <c r="I74" i="6"/>
  <c r="Z74" i="6"/>
  <c r="Q74" i="6"/>
  <c r="J74" i="6"/>
  <c r="AE74" i="6"/>
  <c r="M74" i="6"/>
  <c r="L74" i="6"/>
  <c r="K74" i="6"/>
  <c r="R74" i="6"/>
  <c r="O74" i="6"/>
  <c r="F74" i="6"/>
  <c r="H74" i="6"/>
  <c r="BY70" i="6"/>
  <c r="BW70" i="6"/>
  <c r="BT70" i="6"/>
  <c r="BX70" i="6"/>
  <c r="BU70" i="6"/>
  <c r="BS70" i="6"/>
  <c r="BR70" i="6"/>
  <c r="BQ70" i="6"/>
  <c r="BL70" i="6"/>
  <c r="BM70" i="6"/>
  <c r="BO70" i="6"/>
  <c r="BN70" i="6"/>
  <c r="BV70" i="6"/>
  <c r="BP70" i="6"/>
  <c r="BJ70" i="6"/>
  <c r="BH70" i="6"/>
  <c r="BD70" i="6"/>
  <c r="BK70" i="6"/>
  <c r="BE70" i="6"/>
  <c r="BG70" i="6"/>
  <c r="BA70" i="6"/>
  <c r="AJ70" i="6"/>
  <c r="BB70" i="6"/>
  <c r="BI70" i="6"/>
  <c r="AY70" i="6"/>
  <c r="AK70" i="6"/>
  <c r="BF70" i="6"/>
  <c r="AZ70" i="6"/>
  <c r="AI70" i="6"/>
  <c r="AH70" i="6"/>
  <c r="AD70" i="6"/>
  <c r="AF70" i="6"/>
  <c r="AC70" i="6"/>
  <c r="AA70" i="6"/>
  <c r="W70" i="6"/>
  <c r="N70" i="6"/>
  <c r="AG70" i="6"/>
  <c r="AB70" i="6"/>
  <c r="Z70" i="6"/>
  <c r="S70" i="6"/>
  <c r="P70" i="6"/>
  <c r="I70" i="6"/>
  <c r="R70" i="6"/>
  <c r="O70" i="6"/>
  <c r="AE70" i="6"/>
  <c r="Q70" i="6"/>
  <c r="J70" i="6"/>
  <c r="M70" i="6"/>
  <c r="L70" i="6"/>
  <c r="K70" i="6"/>
  <c r="H70" i="6"/>
  <c r="F70" i="6"/>
  <c r="BY66" i="6"/>
  <c r="BW66" i="6"/>
  <c r="BX66" i="6"/>
  <c r="BT66" i="6"/>
  <c r="BU66" i="6"/>
  <c r="BV66" i="6"/>
  <c r="BS66" i="6"/>
  <c r="BP66" i="6"/>
  <c r="BR66" i="6"/>
  <c r="BQ66" i="6"/>
  <c r="BL66" i="6"/>
  <c r="BM66" i="6"/>
  <c r="BN66" i="6"/>
  <c r="BO66" i="6"/>
  <c r="BJ66" i="6"/>
  <c r="BH66" i="6"/>
  <c r="BD66" i="6"/>
  <c r="BK66" i="6"/>
  <c r="BE66" i="6"/>
  <c r="BG66" i="6"/>
  <c r="BA66" i="6"/>
  <c r="BI66" i="6"/>
  <c r="BB66" i="6"/>
  <c r="AJ66" i="6"/>
  <c r="AY66" i="6"/>
  <c r="AK66" i="6"/>
  <c r="BF66" i="6"/>
  <c r="AI66" i="6"/>
  <c r="AZ66" i="6"/>
  <c r="AH66" i="6"/>
  <c r="AD66" i="6"/>
  <c r="AF66" i="6"/>
  <c r="AC66" i="6"/>
  <c r="AA66" i="6"/>
  <c r="W66" i="6"/>
  <c r="N66" i="6"/>
  <c r="AG66" i="6"/>
  <c r="AB66" i="6"/>
  <c r="S66" i="6"/>
  <c r="P66" i="6"/>
  <c r="I66" i="6"/>
  <c r="AE66" i="6"/>
  <c r="Z66" i="6"/>
  <c r="R66" i="6"/>
  <c r="Q66" i="6"/>
  <c r="J66" i="6"/>
  <c r="O66" i="6"/>
  <c r="M66" i="6"/>
  <c r="L66" i="6"/>
  <c r="K66" i="6"/>
  <c r="H66" i="6"/>
  <c r="F66" i="6"/>
  <c r="BY62" i="6"/>
  <c r="BW62" i="6"/>
  <c r="BX62" i="6"/>
  <c r="BT62" i="6"/>
  <c r="BU62" i="6"/>
  <c r="BV62" i="6"/>
  <c r="BS62" i="6"/>
  <c r="BP62" i="6"/>
  <c r="BR62" i="6"/>
  <c r="BO62" i="6"/>
  <c r="BL62" i="6"/>
  <c r="BM62" i="6"/>
  <c r="BQ62" i="6"/>
  <c r="BN62" i="6"/>
  <c r="BJ62" i="6"/>
  <c r="BH62" i="6"/>
  <c r="BD62" i="6"/>
  <c r="BK62" i="6"/>
  <c r="BE62" i="6"/>
  <c r="BG62" i="6"/>
  <c r="BA62" i="6"/>
  <c r="BF62" i="6"/>
  <c r="AJ62" i="6"/>
  <c r="AY62" i="6"/>
  <c r="AK62" i="6"/>
  <c r="BI62" i="6"/>
  <c r="AI62" i="6"/>
  <c r="BB62" i="6"/>
  <c r="AZ62" i="6"/>
  <c r="AH62" i="6"/>
  <c r="AD62" i="6"/>
  <c r="AF62" i="6"/>
  <c r="AC62" i="6"/>
  <c r="AA62" i="6"/>
  <c r="W62" i="6"/>
  <c r="N62" i="6"/>
  <c r="AG62" i="6"/>
  <c r="AB62" i="6"/>
  <c r="S62" i="6"/>
  <c r="P62" i="6"/>
  <c r="I62" i="6"/>
  <c r="AE62" i="6"/>
  <c r="Q62" i="6"/>
  <c r="J62" i="6"/>
  <c r="Z62" i="6"/>
  <c r="M62" i="6"/>
  <c r="L62" i="6"/>
  <c r="K62" i="6"/>
  <c r="R62" i="6"/>
  <c r="O62" i="6"/>
  <c r="H62" i="6"/>
  <c r="F62" i="6"/>
  <c r="BY58" i="6"/>
  <c r="BW58" i="6"/>
  <c r="BX58" i="6"/>
  <c r="BT58" i="6"/>
  <c r="BV58" i="6"/>
  <c r="BS58" i="6"/>
  <c r="BP58" i="6"/>
  <c r="BU58" i="6"/>
  <c r="BR58" i="6"/>
  <c r="BQ58" i="6"/>
  <c r="BL58" i="6"/>
  <c r="BO58" i="6"/>
  <c r="BM58" i="6"/>
  <c r="BN58" i="6"/>
  <c r="BJ58" i="6"/>
  <c r="BH58" i="6"/>
  <c r="BD58" i="6"/>
  <c r="BK58" i="6"/>
  <c r="BE58" i="6"/>
  <c r="BG58" i="6"/>
  <c r="BA58" i="6"/>
  <c r="BB58" i="6"/>
  <c r="AJ58" i="6"/>
  <c r="BI58" i="6"/>
  <c r="BF58" i="6"/>
  <c r="AY58" i="6"/>
  <c r="AK58" i="6"/>
  <c r="AZ58" i="6"/>
  <c r="AI58" i="6"/>
  <c r="AH58" i="6"/>
  <c r="AD58" i="6"/>
  <c r="AF58" i="6"/>
  <c r="AC58" i="6"/>
  <c r="AA58" i="6"/>
  <c r="W58" i="6"/>
  <c r="N58" i="6"/>
  <c r="AG58" i="6"/>
  <c r="AB58" i="6"/>
  <c r="S58" i="6"/>
  <c r="P58" i="6"/>
  <c r="I58" i="6"/>
  <c r="Z58" i="6"/>
  <c r="Q58" i="6"/>
  <c r="J58" i="6"/>
  <c r="O58" i="6"/>
  <c r="M58" i="6"/>
  <c r="L58" i="6"/>
  <c r="K58" i="6"/>
  <c r="AE58" i="6"/>
  <c r="R58" i="6"/>
  <c r="H58" i="6"/>
  <c r="F58" i="6"/>
  <c r="BY54" i="6"/>
  <c r="BW54" i="6"/>
  <c r="BT54" i="6"/>
  <c r="BS54" i="6"/>
  <c r="BX54" i="6"/>
  <c r="BU54" i="6"/>
  <c r="BV54" i="6"/>
  <c r="BP54" i="6"/>
  <c r="BR54" i="6"/>
  <c r="BL54" i="6"/>
  <c r="BM54" i="6"/>
  <c r="BQ54" i="6"/>
  <c r="BO54" i="6"/>
  <c r="BN54" i="6"/>
  <c r="BJ54" i="6"/>
  <c r="BH54" i="6"/>
  <c r="BD54" i="6"/>
  <c r="BK54" i="6"/>
  <c r="BE54" i="6"/>
  <c r="BG54" i="6"/>
  <c r="BA54" i="6"/>
  <c r="AJ54" i="6"/>
  <c r="AZ54" i="6"/>
  <c r="BI54" i="6"/>
  <c r="AY54" i="6"/>
  <c r="AK54" i="6"/>
  <c r="BB54" i="6"/>
  <c r="AI54" i="6"/>
  <c r="BF54" i="6"/>
  <c r="AH54" i="6"/>
  <c r="AD54" i="6"/>
  <c r="AF54" i="6"/>
  <c r="AC54" i="6"/>
  <c r="AA54" i="6"/>
  <c r="W54" i="6"/>
  <c r="N54" i="6"/>
  <c r="AG54" i="6"/>
  <c r="AB54" i="6"/>
  <c r="Z54" i="6"/>
  <c r="S54" i="6"/>
  <c r="P54" i="6"/>
  <c r="I54" i="6"/>
  <c r="R54" i="6"/>
  <c r="O54" i="6"/>
  <c r="AE54" i="6"/>
  <c r="Q54" i="6"/>
  <c r="J54" i="6"/>
  <c r="M54" i="6"/>
  <c r="L54" i="6"/>
  <c r="K54" i="6"/>
  <c r="F54" i="6"/>
  <c r="H54" i="6"/>
  <c r="D98" i="6"/>
  <c r="D94" i="6"/>
  <c r="D90" i="6"/>
  <c r="D86" i="6"/>
  <c r="D82" i="6"/>
  <c r="D78" i="6"/>
  <c r="D74" i="6"/>
  <c r="D70" i="6"/>
  <c r="D66" i="6"/>
  <c r="D62" i="6"/>
  <c r="D58" i="6"/>
  <c r="D54" i="6"/>
  <c r="F3" i="6"/>
  <c r="BW87" i="6"/>
  <c r="BX87" i="6"/>
  <c r="BY87" i="6"/>
  <c r="BU87" i="6"/>
  <c r="BT87" i="6"/>
  <c r="BV87" i="6"/>
  <c r="BR87" i="6"/>
  <c r="BS87" i="6"/>
  <c r="BQ87" i="6"/>
  <c r="BO87" i="6"/>
  <c r="BM87" i="6"/>
  <c r="BP87" i="6"/>
  <c r="BN87" i="6"/>
  <c r="BL87" i="6"/>
  <c r="BB87" i="6"/>
  <c r="BA87" i="6"/>
  <c r="BF87" i="6"/>
  <c r="BK87" i="6"/>
  <c r="BI87" i="6"/>
  <c r="BH87" i="6"/>
  <c r="BE87" i="6"/>
  <c r="AZ87" i="6"/>
  <c r="AK87" i="6"/>
  <c r="BD87" i="6"/>
  <c r="BJ87" i="6"/>
  <c r="BG87" i="6"/>
  <c r="AY87" i="6"/>
  <c r="AJ87" i="6"/>
  <c r="AI87" i="6"/>
  <c r="AA87" i="6"/>
  <c r="AG87" i="6"/>
  <c r="AD87" i="6"/>
  <c r="Z87" i="6"/>
  <c r="AH87" i="6"/>
  <c r="AE87" i="6"/>
  <c r="AC87" i="6"/>
  <c r="W87" i="6"/>
  <c r="N87" i="6"/>
  <c r="M87" i="6"/>
  <c r="L87" i="6"/>
  <c r="AB87" i="6"/>
  <c r="R87" i="6"/>
  <c r="O87" i="6"/>
  <c r="K87" i="6"/>
  <c r="J87" i="6"/>
  <c r="AF87" i="6"/>
  <c r="S87" i="6"/>
  <c r="Q87" i="6"/>
  <c r="P87" i="6"/>
  <c r="I87" i="6"/>
  <c r="H87" i="6"/>
  <c r="F87" i="6"/>
  <c r="BW67" i="6"/>
  <c r="BX67" i="6"/>
  <c r="BY67" i="6"/>
  <c r="BU67" i="6"/>
  <c r="BV67" i="6"/>
  <c r="BR67" i="6"/>
  <c r="BP67" i="6"/>
  <c r="BT67" i="6"/>
  <c r="BS67" i="6"/>
  <c r="BQ67" i="6"/>
  <c r="BO67" i="6"/>
  <c r="BM67" i="6"/>
  <c r="BN67" i="6"/>
  <c r="BL67" i="6"/>
  <c r="BB67" i="6"/>
  <c r="BA67" i="6"/>
  <c r="BF67" i="6"/>
  <c r="BK67" i="6"/>
  <c r="BI67" i="6"/>
  <c r="BH67" i="6"/>
  <c r="BE67" i="6"/>
  <c r="BJ67" i="6"/>
  <c r="BG67" i="6"/>
  <c r="BD67" i="6"/>
  <c r="AZ67" i="6"/>
  <c r="AK67" i="6"/>
  <c r="AY67" i="6"/>
  <c r="AJ67" i="6"/>
  <c r="AI67" i="6"/>
  <c r="AA67" i="6"/>
  <c r="AG67" i="6"/>
  <c r="AD67" i="6"/>
  <c r="Z67" i="6"/>
  <c r="AH67" i="6"/>
  <c r="AE67" i="6"/>
  <c r="AC67" i="6"/>
  <c r="W67" i="6"/>
  <c r="N67" i="6"/>
  <c r="AF67" i="6"/>
  <c r="K67" i="6"/>
  <c r="J67" i="6"/>
  <c r="R67" i="6"/>
  <c r="O67" i="6"/>
  <c r="AB67" i="6"/>
  <c r="L67" i="6"/>
  <c r="S67" i="6"/>
  <c r="Q67" i="6"/>
  <c r="P67" i="6"/>
  <c r="I67" i="6"/>
  <c r="M67" i="6"/>
  <c r="H67" i="6"/>
  <c r="F67" i="6"/>
  <c r="BW59" i="6"/>
  <c r="BX59" i="6"/>
  <c r="BU59" i="6"/>
  <c r="BT59" i="6"/>
  <c r="BY59" i="6"/>
  <c r="BV59" i="6"/>
  <c r="BR59" i="6"/>
  <c r="BP59" i="6"/>
  <c r="BS59" i="6"/>
  <c r="BQ59" i="6"/>
  <c r="BO59" i="6"/>
  <c r="BM59" i="6"/>
  <c r="BN59" i="6"/>
  <c r="BL59" i="6"/>
  <c r="BB59" i="6"/>
  <c r="BA59" i="6"/>
  <c r="BF59" i="6"/>
  <c r="BK59" i="6"/>
  <c r="BI59" i="6"/>
  <c r="BH59" i="6"/>
  <c r="BE59" i="6"/>
  <c r="BJ59" i="6"/>
  <c r="BD59" i="6"/>
  <c r="AZ59" i="6"/>
  <c r="AK59" i="6"/>
  <c r="BG59" i="6"/>
  <c r="AY59" i="6"/>
  <c r="AJ59" i="6"/>
  <c r="AI59" i="6"/>
  <c r="AA59" i="6"/>
  <c r="AG59" i="6"/>
  <c r="AD59" i="6"/>
  <c r="Z59" i="6"/>
  <c r="AH59" i="6"/>
  <c r="AE59" i="6"/>
  <c r="AC59" i="6"/>
  <c r="W59" i="6"/>
  <c r="N59" i="6"/>
  <c r="AB59" i="6"/>
  <c r="M59" i="6"/>
  <c r="J59" i="6"/>
  <c r="AF59" i="6"/>
  <c r="R59" i="6"/>
  <c r="O59" i="6"/>
  <c r="S59" i="6"/>
  <c r="Q59" i="6"/>
  <c r="P59" i="6"/>
  <c r="I59" i="6"/>
  <c r="L59" i="6"/>
  <c r="K59" i="6"/>
  <c r="H59" i="6"/>
  <c r="F59" i="6"/>
  <c r="D95" i="6"/>
  <c r="D87" i="6"/>
  <c r="D83" i="6"/>
  <c r="D71" i="6"/>
  <c r="D55" i="6"/>
  <c r="BX97" i="6"/>
  <c r="BY97" i="6"/>
  <c r="BV97" i="6"/>
  <c r="BW97" i="6"/>
  <c r="BT97" i="6"/>
  <c r="BU97" i="6"/>
  <c r="BR97" i="6"/>
  <c r="BQ97" i="6"/>
  <c r="BP97" i="6"/>
  <c r="BL97" i="6"/>
  <c r="BO97" i="6"/>
  <c r="BM97" i="6"/>
  <c r="BS97" i="6"/>
  <c r="BN97" i="6"/>
  <c r="BG97" i="6"/>
  <c r="BB97" i="6"/>
  <c r="BI97" i="6"/>
  <c r="BH97" i="6"/>
  <c r="BK97" i="6"/>
  <c r="BF97" i="6"/>
  <c r="BE97" i="6"/>
  <c r="BA97" i="6"/>
  <c r="AZ97" i="6"/>
  <c r="AI97" i="6"/>
  <c r="AJ97" i="6"/>
  <c r="AK97" i="6"/>
  <c r="BJ97" i="6"/>
  <c r="BD97" i="6"/>
  <c r="AY97" i="6"/>
  <c r="AG97" i="6"/>
  <c r="Z97" i="6"/>
  <c r="AA97" i="6"/>
  <c r="AD97" i="6"/>
  <c r="AF97" i="6"/>
  <c r="AE97" i="6"/>
  <c r="Q97" i="6"/>
  <c r="W97" i="6"/>
  <c r="R97" i="6"/>
  <c r="O97" i="6"/>
  <c r="M97" i="6"/>
  <c r="L97" i="6"/>
  <c r="K97" i="6"/>
  <c r="AH97" i="6"/>
  <c r="AB97" i="6"/>
  <c r="S97" i="6"/>
  <c r="P97" i="6"/>
  <c r="I97" i="6"/>
  <c r="AC97" i="6"/>
  <c r="N97" i="6"/>
  <c r="J97" i="6"/>
  <c r="H97" i="6"/>
  <c r="F97" i="6"/>
  <c r="BX93" i="6"/>
  <c r="BY93" i="6"/>
  <c r="BW93" i="6"/>
  <c r="BT93" i="6"/>
  <c r="BU93" i="6"/>
  <c r="BR93" i="6"/>
  <c r="BV93" i="6"/>
  <c r="BQ93" i="6"/>
  <c r="BS93" i="6"/>
  <c r="BL93" i="6"/>
  <c r="BP93" i="6"/>
  <c r="BM93" i="6"/>
  <c r="BO93" i="6"/>
  <c r="BN93" i="6"/>
  <c r="BG93" i="6"/>
  <c r="BB93" i="6"/>
  <c r="BI93" i="6"/>
  <c r="BH93" i="6"/>
  <c r="BK93" i="6"/>
  <c r="BF93" i="6"/>
  <c r="BE93" i="6"/>
  <c r="AZ93" i="6"/>
  <c r="AI93" i="6"/>
  <c r="BJ93" i="6"/>
  <c r="BD93" i="6"/>
  <c r="AJ93" i="6"/>
  <c r="AK93" i="6"/>
  <c r="BA93" i="6"/>
  <c r="AY93" i="6"/>
  <c r="AG93" i="6"/>
  <c r="Z93" i="6"/>
  <c r="AA93" i="6"/>
  <c r="AD93" i="6"/>
  <c r="AF93" i="6"/>
  <c r="AE93" i="6"/>
  <c r="AB93" i="6"/>
  <c r="Q93" i="6"/>
  <c r="J93" i="6"/>
  <c r="R93" i="6"/>
  <c r="O93" i="6"/>
  <c r="M93" i="6"/>
  <c r="L93" i="6"/>
  <c r="K93" i="6"/>
  <c r="AH93" i="6"/>
  <c r="AC93" i="6"/>
  <c r="W93" i="6"/>
  <c r="N93" i="6"/>
  <c r="S93" i="6"/>
  <c r="P93" i="6"/>
  <c r="I93" i="6"/>
  <c r="H93" i="6"/>
  <c r="F93" i="6"/>
  <c r="BX89" i="6"/>
  <c r="BY89" i="6"/>
  <c r="BW89" i="6"/>
  <c r="BT89" i="6"/>
  <c r="BU89" i="6"/>
  <c r="BV89" i="6"/>
  <c r="BR89" i="6"/>
  <c r="BQ89" i="6"/>
  <c r="BP89" i="6"/>
  <c r="BO89" i="6"/>
  <c r="BS89" i="6"/>
  <c r="BL89" i="6"/>
  <c r="BM89" i="6"/>
  <c r="BN89" i="6"/>
  <c r="BG89" i="6"/>
  <c r="BB89" i="6"/>
  <c r="BI89" i="6"/>
  <c r="BH89" i="6"/>
  <c r="BK89" i="6"/>
  <c r="BF89" i="6"/>
  <c r="BE89" i="6"/>
  <c r="AZ89" i="6"/>
  <c r="AI89" i="6"/>
  <c r="BA89" i="6"/>
  <c r="AJ89" i="6"/>
  <c r="AK89" i="6"/>
  <c r="BJ89" i="6"/>
  <c r="BD89" i="6"/>
  <c r="AY89" i="6"/>
  <c r="AG89" i="6"/>
  <c r="Z89" i="6"/>
  <c r="AA89" i="6"/>
  <c r="AD89" i="6"/>
  <c r="AF89" i="6"/>
  <c r="AE89" i="6"/>
  <c r="AH89" i="6"/>
  <c r="Q89" i="6"/>
  <c r="J89" i="6"/>
  <c r="AC89" i="6"/>
  <c r="W89" i="6"/>
  <c r="N89" i="6"/>
  <c r="R89" i="6"/>
  <c r="O89" i="6"/>
  <c r="M89" i="6"/>
  <c r="L89" i="6"/>
  <c r="K89" i="6"/>
  <c r="AB89" i="6"/>
  <c r="S89" i="6"/>
  <c r="P89" i="6"/>
  <c r="I89" i="6"/>
  <c r="H89" i="6"/>
  <c r="F89" i="6"/>
  <c r="BX85" i="6"/>
  <c r="BY85" i="6"/>
  <c r="BW85" i="6"/>
  <c r="BU85" i="6"/>
  <c r="BV85" i="6"/>
  <c r="BR85" i="6"/>
  <c r="BQ85" i="6"/>
  <c r="BT85" i="6"/>
  <c r="BO85" i="6"/>
  <c r="BL85" i="6"/>
  <c r="BS85" i="6"/>
  <c r="BP85" i="6"/>
  <c r="BM85" i="6"/>
  <c r="BN85" i="6"/>
  <c r="BG85" i="6"/>
  <c r="BB85" i="6"/>
  <c r="BI85" i="6"/>
  <c r="BH85" i="6"/>
  <c r="BK85" i="6"/>
  <c r="BF85" i="6"/>
  <c r="BE85" i="6"/>
  <c r="AZ85" i="6"/>
  <c r="AI85" i="6"/>
  <c r="AK85" i="6"/>
  <c r="BJ85" i="6"/>
  <c r="BD85" i="6"/>
  <c r="BA85" i="6"/>
  <c r="AJ85" i="6"/>
  <c r="AY85" i="6"/>
  <c r="AG85" i="6"/>
  <c r="Z85" i="6"/>
  <c r="AA85" i="6"/>
  <c r="AD85" i="6"/>
  <c r="AF85" i="6"/>
  <c r="AE85" i="6"/>
  <c r="AC85" i="6"/>
  <c r="AB85" i="6"/>
  <c r="W85" i="6"/>
  <c r="N85" i="6"/>
  <c r="Q85" i="6"/>
  <c r="AH85" i="6"/>
  <c r="R85" i="6"/>
  <c r="O85" i="6"/>
  <c r="M85" i="6"/>
  <c r="L85" i="6"/>
  <c r="K85" i="6"/>
  <c r="S85" i="6"/>
  <c r="P85" i="6"/>
  <c r="I85" i="6"/>
  <c r="J85" i="6"/>
  <c r="H85" i="6"/>
  <c r="F85" i="6"/>
  <c r="BX81" i="6"/>
  <c r="BY81" i="6"/>
  <c r="BV81" i="6"/>
  <c r="BW81" i="6"/>
  <c r="BT81" i="6"/>
  <c r="BR81" i="6"/>
  <c r="BU81" i="6"/>
  <c r="BQ81" i="6"/>
  <c r="BP81" i="6"/>
  <c r="BL81" i="6"/>
  <c r="BO81" i="6"/>
  <c r="BM81" i="6"/>
  <c r="BS81" i="6"/>
  <c r="BN81" i="6"/>
  <c r="BG81" i="6"/>
  <c r="BB81" i="6"/>
  <c r="BI81" i="6"/>
  <c r="BH81" i="6"/>
  <c r="BK81" i="6"/>
  <c r="BF81" i="6"/>
  <c r="BE81" i="6"/>
  <c r="BA81" i="6"/>
  <c r="AZ81" i="6"/>
  <c r="AI81" i="6"/>
  <c r="AK81" i="6"/>
  <c r="AJ81" i="6"/>
  <c r="BJ81" i="6"/>
  <c r="BD81" i="6"/>
  <c r="AY81" i="6"/>
  <c r="AG81" i="6"/>
  <c r="Z81" i="6"/>
  <c r="AA81" i="6"/>
  <c r="AD81" i="6"/>
  <c r="AF81" i="6"/>
  <c r="AE81" i="6"/>
  <c r="Q81" i="6"/>
  <c r="R81" i="6"/>
  <c r="O81" i="6"/>
  <c r="M81" i="6"/>
  <c r="L81" i="6"/>
  <c r="K81" i="6"/>
  <c r="AC81" i="6"/>
  <c r="N81" i="6"/>
  <c r="AH81" i="6"/>
  <c r="AB81" i="6"/>
  <c r="S81" i="6"/>
  <c r="P81" i="6"/>
  <c r="I81" i="6"/>
  <c r="W81" i="6"/>
  <c r="J81" i="6"/>
  <c r="H81" i="6"/>
  <c r="F81" i="6"/>
  <c r="BX77" i="6"/>
  <c r="BY77" i="6"/>
  <c r="BW77" i="6"/>
  <c r="BT77" i="6"/>
  <c r="BU77" i="6"/>
  <c r="BR77" i="6"/>
  <c r="BQ77" i="6"/>
  <c r="BV77" i="6"/>
  <c r="BS77" i="6"/>
  <c r="BL77" i="6"/>
  <c r="BP77" i="6"/>
  <c r="BM77" i="6"/>
  <c r="BO77" i="6"/>
  <c r="BN77" i="6"/>
  <c r="BG77" i="6"/>
  <c r="BB77" i="6"/>
  <c r="BI77" i="6"/>
  <c r="BH77" i="6"/>
  <c r="BK77" i="6"/>
  <c r="BF77" i="6"/>
  <c r="BE77" i="6"/>
  <c r="AZ77" i="6"/>
  <c r="AI77" i="6"/>
  <c r="AK77" i="6"/>
  <c r="BJ77" i="6"/>
  <c r="BD77" i="6"/>
  <c r="AJ77" i="6"/>
  <c r="BA77" i="6"/>
  <c r="AY77" i="6"/>
  <c r="AG77" i="6"/>
  <c r="Z77" i="6"/>
  <c r="AA77" i="6"/>
  <c r="AD77" i="6"/>
  <c r="AF77" i="6"/>
  <c r="AE77" i="6"/>
  <c r="AB77" i="6"/>
  <c r="Q77" i="6"/>
  <c r="AH77" i="6"/>
  <c r="J77" i="6"/>
  <c r="R77" i="6"/>
  <c r="O77" i="6"/>
  <c r="M77" i="6"/>
  <c r="L77" i="6"/>
  <c r="K77" i="6"/>
  <c r="AC77" i="6"/>
  <c r="W77" i="6"/>
  <c r="N77" i="6"/>
  <c r="S77" i="6"/>
  <c r="P77" i="6"/>
  <c r="I77" i="6"/>
  <c r="H77" i="6"/>
  <c r="F77" i="6"/>
  <c r="BX73" i="6"/>
  <c r="BY73" i="6"/>
  <c r="BW73" i="6"/>
  <c r="BT73" i="6"/>
  <c r="BU73" i="6"/>
  <c r="BV73" i="6"/>
  <c r="BR73" i="6"/>
  <c r="BQ73" i="6"/>
  <c r="BP73" i="6"/>
  <c r="BO73" i="6"/>
  <c r="BS73" i="6"/>
  <c r="BL73" i="6"/>
  <c r="BM73" i="6"/>
  <c r="BN73" i="6"/>
  <c r="BG73" i="6"/>
  <c r="BB73" i="6"/>
  <c r="BI73" i="6"/>
  <c r="BH73" i="6"/>
  <c r="BK73" i="6"/>
  <c r="BF73" i="6"/>
  <c r="BE73" i="6"/>
  <c r="AZ73" i="6"/>
  <c r="AI73" i="6"/>
  <c r="AK73" i="6"/>
  <c r="AJ73" i="6"/>
  <c r="BA73" i="6"/>
  <c r="BJ73" i="6"/>
  <c r="BD73" i="6"/>
  <c r="AY73" i="6"/>
  <c r="AG73" i="6"/>
  <c r="Z73" i="6"/>
  <c r="AA73" i="6"/>
  <c r="AD73" i="6"/>
  <c r="AF73" i="6"/>
  <c r="AE73" i="6"/>
  <c r="AH73" i="6"/>
  <c r="Q73" i="6"/>
  <c r="J73" i="6"/>
  <c r="AC73" i="6"/>
  <c r="W73" i="6"/>
  <c r="N73" i="6"/>
  <c r="R73" i="6"/>
  <c r="O73" i="6"/>
  <c r="M73" i="6"/>
  <c r="L73" i="6"/>
  <c r="K73" i="6"/>
  <c r="AB73" i="6"/>
  <c r="S73" i="6"/>
  <c r="P73" i="6"/>
  <c r="I73" i="6"/>
  <c r="H73" i="6"/>
  <c r="F73" i="6"/>
  <c r="BX69" i="6"/>
  <c r="BY69" i="6"/>
  <c r="BW69" i="6"/>
  <c r="BU69" i="6"/>
  <c r="BV69" i="6"/>
  <c r="BT69" i="6"/>
  <c r="BR69" i="6"/>
  <c r="BQ69" i="6"/>
  <c r="BO69" i="6"/>
  <c r="BL69" i="6"/>
  <c r="BS69" i="6"/>
  <c r="BP69" i="6"/>
  <c r="BM69" i="6"/>
  <c r="BN69" i="6"/>
  <c r="BG69" i="6"/>
  <c r="BB69" i="6"/>
  <c r="BI69" i="6"/>
  <c r="BH69" i="6"/>
  <c r="BK69" i="6"/>
  <c r="BF69" i="6"/>
  <c r="BE69" i="6"/>
  <c r="AZ69" i="6"/>
  <c r="AI69" i="6"/>
  <c r="AK69" i="6"/>
  <c r="BJ69" i="6"/>
  <c r="BD69" i="6"/>
  <c r="BA69" i="6"/>
  <c r="AJ69" i="6"/>
  <c r="AY69" i="6"/>
  <c r="AG69" i="6"/>
  <c r="Z69" i="6"/>
  <c r="AA69" i="6"/>
  <c r="AD69" i="6"/>
  <c r="AF69" i="6"/>
  <c r="AE69" i="6"/>
  <c r="AC69" i="6"/>
  <c r="AB69" i="6"/>
  <c r="W69" i="6"/>
  <c r="N69" i="6"/>
  <c r="Q69" i="6"/>
  <c r="AH69" i="6"/>
  <c r="R69" i="6"/>
  <c r="O69" i="6"/>
  <c r="M69" i="6"/>
  <c r="L69" i="6"/>
  <c r="K69" i="6"/>
  <c r="S69" i="6"/>
  <c r="P69" i="6"/>
  <c r="I69" i="6"/>
  <c r="J69" i="6"/>
  <c r="H69" i="6"/>
  <c r="F69" i="6"/>
  <c r="BX65" i="6"/>
  <c r="BY65" i="6"/>
  <c r="BV65" i="6"/>
  <c r="BT65" i="6"/>
  <c r="BR65" i="6"/>
  <c r="BW65" i="6"/>
  <c r="BU65" i="6"/>
  <c r="BP65" i="6"/>
  <c r="BQ65" i="6"/>
  <c r="BL65" i="6"/>
  <c r="BO65" i="6"/>
  <c r="BM65" i="6"/>
  <c r="BS65" i="6"/>
  <c r="BN65" i="6"/>
  <c r="BG65" i="6"/>
  <c r="BB65" i="6"/>
  <c r="BI65" i="6"/>
  <c r="BH65" i="6"/>
  <c r="BK65" i="6"/>
  <c r="BF65" i="6"/>
  <c r="BE65" i="6"/>
  <c r="BA65" i="6"/>
  <c r="AZ65" i="6"/>
  <c r="AI65" i="6"/>
  <c r="AK65" i="6"/>
  <c r="AJ65" i="6"/>
  <c r="BJ65" i="6"/>
  <c r="BD65" i="6"/>
  <c r="AY65" i="6"/>
  <c r="AG65" i="6"/>
  <c r="Z65" i="6"/>
  <c r="AA65" i="6"/>
  <c r="AD65" i="6"/>
  <c r="AF65" i="6"/>
  <c r="AE65" i="6"/>
  <c r="Q65" i="6"/>
  <c r="AC65" i="6"/>
  <c r="N65" i="6"/>
  <c r="J65" i="6"/>
  <c r="R65" i="6"/>
  <c r="O65" i="6"/>
  <c r="M65" i="6"/>
  <c r="L65" i="6"/>
  <c r="K65" i="6"/>
  <c r="W65" i="6"/>
  <c r="AH65" i="6"/>
  <c r="AB65" i="6"/>
  <c r="S65" i="6"/>
  <c r="P65" i="6"/>
  <c r="I65" i="6"/>
  <c r="H65" i="6"/>
  <c r="F65" i="6"/>
  <c r="BX61" i="6"/>
  <c r="BY61" i="6"/>
  <c r="BW61" i="6"/>
  <c r="BT61" i="6"/>
  <c r="BU61" i="6"/>
  <c r="BV61" i="6"/>
  <c r="BR61" i="6"/>
  <c r="BP61" i="6"/>
  <c r="BQ61" i="6"/>
  <c r="BS61" i="6"/>
  <c r="BL61" i="6"/>
  <c r="BM61" i="6"/>
  <c r="BO61" i="6"/>
  <c r="BN61" i="6"/>
  <c r="BG61" i="6"/>
  <c r="BB61" i="6"/>
  <c r="BI61" i="6"/>
  <c r="BH61" i="6"/>
  <c r="BK61" i="6"/>
  <c r="BF61" i="6"/>
  <c r="BE61" i="6"/>
  <c r="AZ61" i="6"/>
  <c r="AI61" i="6"/>
  <c r="AK61" i="6"/>
  <c r="BJ61" i="6"/>
  <c r="BD61" i="6"/>
  <c r="AJ61" i="6"/>
  <c r="BA61" i="6"/>
  <c r="AY61" i="6"/>
  <c r="AG61" i="6"/>
  <c r="Z61" i="6"/>
  <c r="AA61" i="6"/>
  <c r="AD61" i="6"/>
  <c r="AF61" i="6"/>
  <c r="AE61" i="6"/>
  <c r="AB61" i="6"/>
  <c r="Q61" i="6"/>
  <c r="AH61" i="6"/>
  <c r="R61" i="6"/>
  <c r="O61" i="6"/>
  <c r="M61" i="6"/>
  <c r="L61" i="6"/>
  <c r="K61" i="6"/>
  <c r="J61" i="6"/>
  <c r="AC61" i="6"/>
  <c r="W61" i="6"/>
  <c r="N61" i="6"/>
  <c r="S61" i="6"/>
  <c r="P61" i="6"/>
  <c r="I61" i="6"/>
  <c r="H61" i="6"/>
  <c r="F61" i="6"/>
  <c r="BX57" i="6"/>
  <c r="BY57" i="6"/>
  <c r="BW57" i="6"/>
  <c r="BT57" i="6"/>
  <c r="BR57" i="6"/>
  <c r="BU57" i="6"/>
  <c r="BV57" i="6"/>
  <c r="BP57" i="6"/>
  <c r="BQ57" i="6"/>
  <c r="BO57" i="6"/>
  <c r="BS57" i="6"/>
  <c r="BL57" i="6"/>
  <c r="BM57" i="6"/>
  <c r="BN57" i="6"/>
  <c r="BG57" i="6"/>
  <c r="BB57" i="6"/>
  <c r="BI57" i="6"/>
  <c r="BH57" i="6"/>
  <c r="BK57" i="6"/>
  <c r="BF57" i="6"/>
  <c r="BE57" i="6"/>
  <c r="AZ57" i="6"/>
  <c r="AI57" i="6"/>
  <c r="AJ57" i="6"/>
  <c r="AK57" i="6"/>
  <c r="BJ57" i="6"/>
  <c r="BD57" i="6"/>
  <c r="AY57" i="6"/>
  <c r="BA57" i="6"/>
  <c r="AG57" i="6"/>
  <c r="Z57" i="6"/>
  <c r="AA57" i="6"/>
  <c r="AD57" i="6"/>
  <c r="AF57" i="6"/>
  <c r="AE57" i="6"/>
  <c r="AH57" i="6"/>
  <c r="Q57" i="6"/>
  <c r="AC57" i="6"/>
  <c r="W57" i="6"/>
  <c r="N57" i="6"/>
  <c r="R57" i="6"/>
  <c r="O57" i="6"/>
  <c r="M57" i="6"/>
  <c r="L57" i="6"/>
  <c r="K57" i="6"/>
  <c r="AB57" i="6"/>
  <c r="S57" i="6"/>
  <c r="P57" i="6"/>
  <c r="I57" i="6"/>
  <c r="J57" i="6"/>
  <c r="H57" i="6"/>
  <c r="F57" i="6"/>
  <c r="BX53" i="6"/>
  <c r="BY53" i="6"/>
  <c r="BW53" i="6"/>
  <c r="BU53" i="6"/>
  <c r="BR53" i="6"/>
  <c r="BV53" i="6"/>
  <c r="BS53" i="6"/>
  <c r="BP53" i="6"/>
  <c r="BT53" i="6"/>
  <c r="BQ53" i="6"/>
  <c r="BO53" i="6"/>
  <c r="BL53" i="6"/>
  <c r="BM53" i="6"/>
  <c r="BN53" i="6"/>
  <c r="BG53" i="6"/>
  <c r="BB53" i="6"/>
  <c r="BI53" i="6"/>
  <c r="BH53" i="6"/>
  <c r="BK53" i="6"/>
  <c r="BF53" i="6"/>
  <c r="BE53" i="6"/>
  <c r="AZ53" i="6"/>
  <c r="AI53" i="6"/>
  <c r="BJ53" i="6"/>
  <c r="BD53" i="6"/>
  <c r="BA53" i="6"/>
  <c r="AJ53" i="6"/>
  <c r="AK53" i="6"/>
  <c r="AY53" i="6"/>
  <c r="AG53" i="6"/>
  <c r="Z53" i="6"/>
  <c r="AA53" i="6"/>
  <c r="AD53" i="6"/>
  <c r="AF53" i="6"/>
  <c r="AE53" i="6"/>
  <c r="AC53" i="6"/>
  <c r="AB53" i="6"/>
  <c r="W53" i="6"/>
  <c r="N53" i="6"/>
  <c r="Q53" i="6"/>
  <c r="J53" i="6"/>
  <c r="AH53" i="6"/>
  <c r="R53" i="6"/>
  <c r="O53" i="6"/>
  <c r="M53" i="6"/>
  <c r="L53" i="6"/>
  <c r="K53" i="6"/>
  <c r="S53" i="6"/>
  <c r="P53" i="6"/>
  <c r="I53" i="6"/>
  <c r="H53" i="6"/>
  <c r="F53" i="6"/>
  <c r="D97" i="6"/>
  <c r="D93" i="6"/>
  <c r="D89" i="6"/>
  <c r="D85" i="6"/>
  <c r="D81" i="6"/>
  <c r="D77" i="6"/>
  <c r="D73" i="6"/>
  <c r="D69" i="6"/>
  <c r="D65" i="6"/>
  <c r="D61" i="6"/>
  <c r="D57" i="6"/>
  <c r="D53" i="6"/>
  <c r="BW91" i="6"/>
  <c r="BX91" i="6"/>
  <c r="BU91" i="6"/>
  <c r="BY91" i="6"/>
  <c r="BT91" i="6"/>
  <c r="BV91" i="6"/>
  <c r="BR91" i="6"/>
  <c r="BS91" i="6"/>
  <c r="BQ91" i="6"/>
  <c r="BO91" i="6"/>
  <c r="BM91" i="6"/>
  <c r="BN91" i="6"/>
  <c r="BP91" i="6"/>
  <c r="BL91" i="6"/>
  <c r="BB91" i="6"/>
  <c r="BA91" i="6"/>
  <c r="BF91" i="6"/>
  <c r="BK91" i="6"/>
  <c r="BI91" i="6"/>
  <c r="BH91" i="6"/>
  <c r="BE91" i="6"/>
  <c r="BJ91" i="6"/>
  <c r="BD91" i="6"/>
  <c r="AZ91" i="6"/>
  <c r="AK91" i="6"/>
  <c r="AY91" i="6"/>
  <c r="AJ91" i="6"/>
  <c r="BG91" i="6"/>
  <c r="AI91" i="6"/>
  <c r="AA91" i="6"/>
  <c r="AG91" i="6"/>
  <c r="AD91" i="6"/>
  <c r="Z91" i="6"/>
  <c r="AH91" i="6"/>
  <c r="AE91" i="6"/>
  <c r="AC91" i="6"/>
  <c r="W91" i="6"/>
  <c r="N91" i="6"/>
  <c r="K91" i="6"/>
  <c r="AF91" i="6"/>
  <c r="R91" i="6"/>
  <c r="O91" i="6"/>
  <c r="L91" i="6"/>
  <c r="S91" i="6"/>
  <c r="Q91" i="6"/>
  <c r="P91" i="6"/>
  <c r="I91" i="6"/>
  <c r="AB91" i="6"/>
  <c r="M91" i="6"/>
  <c r="J91" i="6"/>
  <c r="H91" i="6"/>
  <c r="F91" i="6"/>
  <c r="BW79" i="6"/>
  <c r="BX79" i="6"/>
  <c r="BY79" i="6"/>
  <c r="BU79" i="6"/>
  <c r="BT79" i="6"/>
  <c r="BV79" i="6"/>
  <c r="BR79" i="6"/>
  <c r="BS79" i="6"/>
  <c r="BQ79" i="6"/>
  <c r="BO79" i="6"/>
  <c r="BM79" i="6"/>
  <c r="BP79" i="6"/>
  <c r="BN79" i="6"/>
  <c r="BL79" i="6"/>
  <c r="BB79" i="6"/>
  <c r="BA79" i="6"/>
  <c r="BF79" i="6"/>
  <c r="BK79" i="6"/>
  <c r="BI79" i="6"/>
  <c r="BH79" i="6"/>
  <c r="BE79" i="6"/>
  <c r="AZ79" i="6"/>
  <c r="AK79" i="6"/>
  <c r="BG79" i="6"/>
  <c r="AI79" i="6"/>
  <c r="AY79" i="6"/>
  <c r="AJ79" i="6"/>
  <c r="BJ79" i="6"/>
  <c r="BD79" i="6"/>
  <c r="AA79" i="6"/>
  <c r="AG79" i="6"/>
  <c r="AD79" i="6"/>
  <c r="Z79" i="6"/>
  <c r="AH79" i="6"/>
  <c r="AE79" i="6"/>
  <c r="AC79" i="6"/>
  <c r="W79" i="6"/>
  <c r="N79" i="6"/>
  <c r="AF79" i="6"/>
  <c r="K79" i="6"/>
  <c r="AB79" i="6"/>
  <c r="R79" i="6"/>
  <c r="O79" i="6"/>
  <c r="L79" i="6"/>
  <c r="J79" i="6"/>
  <c r="S79" i="6"/>
  <c r="Q79" i="6"/>
  <c r="P79" i="6"/>
  <c r="I79" i="6"/>
  <c r="M79" i="6"/>
  <c r="H79" i="6"/>
  <c r="F79" i="6"/>
  <c r="BW75" i="6"/>
  <c r="BX75" i="6"/>
  <c r="BU75" i="6"/>
  <c r="BY75" i="6"/>
  <c r="BT75" i="6"/>
  <c r="BV75" i="6"/>
  <c r="BR75" i="6"/>
  <c r="BS75" i="6"/>
  <c r="BQ75" i="6"/>
  <c r="BO75" i="6"/>
  <c r="BM75" i="6"/>
  <c r="BN75" i="6"/>
  <c r="BL75" i="6"/>
  <c r="BP75" i="6"/>
  <c r="BB75" i="6"/>
  <c r="BA75" i="6"/>
  <c r="BF75" i="6"/>
  <c r="BK75" i="6"/>
  <c r="BI75" i="6"/>
  <c r="BH75" i="6"/>
  <c r="BE75" i="6"/>
  <c r="BJ75" i="6"/>
  <c r="BD75" i="6"/>
  <c r="AZ75" i="6"/>
  <c r="AK75" i="6"/>
  <c r="AY75" i="6"/>
  <c r="AJ75" i="6"/>
  <c r="BG75" i="6"/>
  <c r="AI75" i="6"/>
  <c r="AA75" i="6"/>
  <c r="AG75" i="6"/>
  <c r="AD75" i="6"/>
  <c r="Z75" i="6"/>
  <c r="AH75" i="6"/>
  <c r="AE75" i="6"/>
  <c r="AC75" i="6"/>
  <c r="W75" i="6"/>
  <c r="N75" i="6"/>
  <c r="L75" i="6"/>
  <c r="AF75" i="6"/>
  <c r="R75" i="6"/>
  <c r="O75" i="6"/>
  <c r="M75" i="6"/>
  <c r="K75" i="6"/>
  <c r="S75" i="6"/>
  <c r="Q75" i="6"/>
  <c r="P75" i="6"/>
  <c r="I75" i="6"/>
  <c r="AB75" i="6"/>
  <c r="J75" i="6"/>
  <c r="H75" i="6"/>
  <c r="F75" i="6"/>
  <c r="BW63" i="6"/>
  <c r="BX63" i="6"/>
  <c r="BY63" i="6"/>
  <c r="BU63" i="6"/>
  <c r="BT63" i="6"/>
  <c r="BR63" i="6"/>
  <c r="BP63" i="6"/>
  <c r="BS63" i="6"/>
  <c r="BQ63" i="6"/>
  <c r="BO63" i="6"/>
  <c r="BM63" i="6"/>
  <c r="BN63" i="6"/>
  <c r="BV63" i="6"/>
  <c r="BL63" i="6"/>
  <c r="BB63" i="6"/>
  <c r="BA63" i="6"/>
  <c r="BF63" i="6"/>
  <c r="BK63" i="6"/>
  <c r="BI63" i="6"/>
  <c r="BH63" i="6"/>
  <c r="BE63" i="6"/>
  <c r="AZ63" i="6"/>
  <c r="AK63" i="6"/>
  <c r="BG63" i="6"/>
  <c r="AY63" i="6"/>
  <c r="AJ63" i="6"/>
  <c r="BJ63" i="6"/>
  <c r="BD63" i="6"/>
  <c r="AI63" i="6"/>
  <c r="AA63" i="6"/>
  <c r="AG63" i="6"/>
  <c r="AD63" i="6"/>
  <c r="Z63" i="6"/>
  <c r="AH63" i="6"/>
  <c r="AE63" i="6"/>
  <c r="AC63" i="6"/>
  <c r="W63" i="6"/>
  <c r="N63" i="6"/>
  <c r="AF63" i="6"/>
  <c r="L63" i="6"/>
  <c r="AB63" i="6"/>
  <c r="R63" i="6"/>
  <c r="O63" i="6"/>
  <c r="M63" i="6"/>
  <c r="K63" i="6"/>
  <c r="S63" i="6"/>
  <c r="Q63" i="6"/>
  <c r="P63" i="6"/>
  <c r="I63" i="6"/>
  <c r="J63" i="6"/>
  <c r="H63" i="6"/>
  <c r="F63" i="6"/>
  <c r="BW51" i="6"/>
  <c r="BX51" i="6"/>
  <c r="BY51" i="6"/>
  <c r="BU51" i="6"/>
  <c r="BV51" i="6"/>
  <c r="BR51" i="6"/>
  <c r="BS51" i="6"/>
  <c r="BT51" i="6"/>
  <c r="BP51" i="6"/>
  <c r="BQ51" i="6"/>
  <c r="BO51" i="6"/>
  <c r="BM51" i="6"/>
  <c r="BN51" i="6"/>
  <c r="BL51" i="6"/>
  <c r="BB51" i="6"/>
  <c r="BA51" i="6"/>
  <c r="BF51" i="6"/>
  <c r="BK51" i="6"/>
  <c r="BI51" i="6"/>
  <c r="BH51" i="6"/>
  <c r="BE51" i="6"/>
  <c r="BJ51" i="6"/>
  <c r="BG51" i="6"/>
  <c r="BD51" i="6"/>
  <c r="AZ51" i="6"/>
  <c r="AK51" i="6"/>
  <c r="AY51" i="6"/>
  <c r="AJ51" i="6"/>
  <c r="AI51" i="6"/>
  <c r="AA51" i="6"/>
  <c r="AG51" i="6"/>
  <c r="AD51" i="6"/>
  <c r="Z51" i="6"/>
  <c r="AH51" i="6"/>
  <c r="AE51" i="6"/>
  <c r="AC51" i="6"/>
  <c r="W51" i="6"/>
  <c r="N51" i="6"/>
  <c r="AF51" i="6"/>
  <c r="M51" i="6"/>
  <c r="K51" i="6"/>
  <c r="R51" i="6"/>
  <c r="O51" i="6"/>
  <c r="S51" i="6"/>
  <c r="Q51" i="6"/>
  <c r="P51" i="6"/>
  <c r="I51" i="6"/>
  <c r="AB51" i="6"/>
  <c r="L51" i="6"/>
  <c r="J51" i="6"/>
  <c r="H51" i="6"/>
  <c r="F51" i="6"/>
  <c r="BW96" i="6"/>
  <c r="BX96" i="6"/>
  <c r="BY96" i="6"/>
  <c r="BV96" i="6"/>
  <c r="BT96" i="6"/>
  <c r="BU96" i="6"/>
  <c r="BS96" i="6"/>
  <c r="BN96" i="6"/>
  <c r="BO96" i="6"/>
  <c r="BR96" i="6"/>
  <c r="BP96" i="6"/>
  <c r="BL96" i="6"/>
  <c r="BM96" i="6"/>
  <c r="BQ96" i="6"/>
  <c r="BJ96" i="6"/>
  <c r="BI96" i="6"/>
  <c r="BF96" i="6"/>
  <c r="BD96" i="6"/>
  <c r="BK96" i="6"/>
  <c r="BG96" i="6"/>
  <c r="BE96" i="6"/>
  <c r="BA96" i="6"/>
  <c r="BH96" i="6"/>
  <c r="AJ96" i="6"/>
  <c r="AY96" i="6"/>
  <c r="AI96" i="6"/>
  <c r="AZ96" i="6"/>
  <c r="BB96" i="6"/>
  <c r="AK96" i="6"/>
  <c r="AF96" i="6"/>
  <c r="AD96" i="6"/>
  <c r="AC96" i="6"/>
  <c r="W96" i="6"/>
  <c r="N96" i="6"/>
  <c r="AH96" i="6"/>
  <c r="AA96" i="6"/>
  <c r="Z96" i="6"/>
  <c r="AB96" i="6"/>
  <c r="S96" i="6"/>
  <c r="P96" i="6"/>
  <c r="M96" i="6"/>
  <c r="L96" i="6"/>
  <c r="K96" i="6"/>
  <c r="I96" i="6"/>
  <c r="R96" i="6"/>
  <c r="Q96" i="6"/>
  <c r="AG96" i="6"/>
  <c r="J96" i="6"/>
  <c r="AE96" i="6"/>
  <c r="O96" i="6"/>
  <c r="H96" i="6"/>
  <c r="F96" i="6"/>
  <c r="BW92" i="6"/>
  <c r="BX92" i="6"/>
  <c r="BY92" i="6"/>
  <c r="BV92" i="6"/>
  <c r="BU92" i="6"/>
  <c r="BS92" i="6"/>
  <c r="BP92" i="6"/>
  <c r="BN92" i="6"/>
  <c r="BQ92" i="6"/>
  <c r="BT92" i="6"/>
  <c r="BO92" i="6"/>
  <c r="BL92" i="6"/>
  <c r="BM92" i="6"/>
  <c r="BR92" i="6"/>
  <c r="BJ92" i="6"/>
  <c r="BI92" i="6"/>
  <c r="BF92" i="6"/>
  <c r="BD92" i="6"/>
  <c r="BK92" i="6"/>
  <c r="BG92" i="6"/>
  <c r="BE92" i="6"/>
  <c r="BA92" i="6"/>
  <c r="AJ92" i="6"/>
  <c r="BB92" i="6"/>
  <c r="AY92" i="6"/>
  <c r="AI92" i="6"/>
  <c r="BH92" i="6"/>
  <c r="AK92" i="6"/>
  <c r="AZ92" i="6"/>
  <c r="AF92" i="6"/>
  <c r="AD92" i="6"/>
  <c r="AC92" i="6"/>
  <c r="W92" i="6"/>
  <c r="N92" i="6"/>
  <c r="AH92" i="6"/>
  <c r="AA92" i="6"/>
  <c r="Z92" i="6"/>
  <c r="AB92" i="6"/>
  <c r="AE92" i="6"/>
  <c r="S92" i="6"/>
  <c r="P92" i="6"/>
  <c r="M92" i="6"/>
  <c r="L92" i="6"/>
  <c r="K92" i="6"/>
  <c r="I92" i="6"/>
  <c r="J92" i="6"/>
  <c r="Q92" i="6"/>
  <c r="O92" i="6"/>
  <c r="AG92" i="6"/>
  <c r="R92" i="6"/>
  <c r="F92" i="6"/>
  <c r="H92" i="6"/>
  <c r="BW88" i="6"/>
  <c r="BX88" i="6"/>
  <c r="BY88" i="6"/>
  <c r="BV88" i="6"/>
  <c r="BT88" i="6"/>
  <c r="BS88" i="6"/>
  <c r="BU88" i="6"/>
  <c r="BR88" i="6"/>
  <c r="BN88" i="6"/>
  <c r="BP88" i="6"/>
  <c r="BL88" i="6"/>
  <c r="BQ88" i="6"/>
  <c r="BO88" i="6"/>
  <c r="BM88" i="6"/>
  <c r="BJ88" i="6"/>
  <c r="BI88" i="6"/>
  <c r="BF88" i="6"/>
  <c r="BD88" i="6"/>
  <c r="BK88" i="6"/>
  <c r="BG88" i="6"/>
  <c r="BE88" i="6"/>
  <c r="BA88" i="6"/>
  <c r="BH88" i="6"/>
  <c r="AJ88" i="6"/>
  <c r="AY88" i="6"/>
  <c r="AI88" i="6"/>
  <c r="BB88" i="6"/>
  <c r="AK88" i="6"/>
  <c r="AZ88" i="6"/>
  <c r="AF88" i="6"/>
  <c r="AD88" i="6"/>
  <c r="AC88" i="6"/>
  <c r="W88" i="6"/>
  <c r="N88" i="6"/>
  <c r="AH88" i="6"/>
  <c r="AA88" i="6"/>
  <c r="Z88" i="6"/>
  <c r="AB88" i="6"/>
  <c r="S88" i="6"/>
  <c r="P88" i="6"/>
  <c r="M88" i="6"/>
  <c r="L88" i="6"/>
  <c r="K88" i="6"/>
  <c r="I88" i="6"/>
  <c r="AG88" i="6"/>
  <c r="Q88" i="6"/>
  <c r="O88" i="6"/>
  <c r="J88" i="6"/>
  <c r="R88" i="6"/>
  <c r="AE88" i="6"/>
  <c r="F88" i="6"/>
  <c r="H88" i="6"/>
  <c r="BW84" i="6"/>
  <c r="BX84" i="6"/>
  <c r="BY84" i="6"/>
  <c r="BV84" i="6"/>
  <c r="BT84" i="6"/>
  <c r="BU84" i="6"/>
  <c r="BS84" i="6"/>
  <c r="BP84" i="6"/>
  <c r="BO84" i="6"/>
  <c r="BN84" i="6"/>
  <c r="BR84" i="6"/>
  <c r="BQ84" i="6"/>
  <c r="BL84" i="6"/>
  <c r="BM84" i="6"/>
  <c r="BJ84" i="6"/>
  <c r="BI84" i="6"/>
  <c r="BF84" i="6"/>
  <c r="BD84" i="6"/>
  <c r="BK84" i="6"/>
  <c r="BG84" i="6"/>
  <c r="BE84" i="6"/>
  <c r="BA84" i="6"/>
  <c r="BH84" i="6"/>
  <c r="BB84" i="6"/>
  <c r="AY84" i="6"/>
  <c r="AI84" i="6"/>
  <c r="AZ84" i="6"/>
  <c r="AK84" i="6"/>
  <c r="AJ84" i="6"/>
  <c r="AF84" i="6"/>
  <c r="AD84" i="6"/>
  <c r="AC84" i="6"/>
  <c r="W84" i="6"/>
  <c r="N84" i="6"/>
  <c r="AH84" i="6"/>
  <c r="AA84" i="6"/>
  <c r="Z84" i="6"/>
  <c r="AB84" i="6"/>
  <c r="AG84" i="6"/>
  <c r="AE84" i="6"/>
  <c r="S84" i="6"/>
  <c r="P84" i="6"/>
  <c r="M84" i="6"/>
  <c r="L84" i="6"/>
  <c r="K84" i="6"/>
  <c r="I84" i="6"/>
  <c r="R84" i="6"/>
  <c r="O84" i="6"/>
  <c r="J84" i="6"/>
  <c r="Q84" i="6"/>
  <c r="H84" i="6"/>
  <c r="F84" i="6"/>
  <c r="BW80" i="6"/>
  <c r="BX80" i="6"/>
  <c r="BY80" i="6"/>
  <c r="BV80" i="6"/>
  <c r="BT80" i="6"/>
  <c r="BU80" i="6"/>
  <c r="BS80" i="6"/>
  <c r="BN80" i="6"/>
  <c r="BO80" i="6"/>
  <c r="BR80" i="6"/>
  <c r="BP80" i="6"/>
  <c r="BL80" i="6"/>
  <c r="BQ80" i="6"/>
  <c r="BM80" i="6"/>
  <c r="BJ80" i="6"/>
  <c r="BI80" i="6"/>
  <c r="BF80" i="6"/>
  <c r="BD80" i="6"/>
  <c r="BK80" i="6"/>
  <c r="BG80" i="6"/>
  <c r="BE80" i="6"/>
  <c r="BA80" i="6"/>
  <c r="BH80" i="6"/>
  <c r="AZ80" i="6"/>
  <c r="AY80" i="6"/>
  <c r="AI80" i="6"/>
  <c r="BB80" i="6"/>
  <c r="AK80" i="6"/>
  <c r="AJ80" i="6"/>
  <c r="AF80" i="6"/>
  <c r="AD80" i="6"/>
  <c r="AC80" i="6"/>
  <c r="W80" i="6"/>
  <c r="N80" i="6"/>
  <c r="AH80" i="6"/>
  <c r="AA80" i="6"/>
  <c r="Z80" i="6"/>
  <c r="AB80" i="6"/>
  <c r="S80" i="6"/>
  <c r="P80" i="6"/>
  <c r="M80" i="6"/>
  <c r="L80" i="6"/>
  <c r="K80" i="6"/>
  <c r="I80" i="6"/>
  <c r="Q80" i="6"/>
  <c r="AG80" i="6"/>
  <c r="J80" i="6"/>
  <c r="AE80" i="6"/>
  <c r="R80" i="6"/>
  <c r="O80" i="6"/>
  <c r="F80" i="6"/>
  <c r="H80" i="6"/>
  <c r="BW76" i="6"/>
  <c r="BX76" i="6"/>
  <c r="BY76" i="6"/>
  <c r="BV76" i="6"/>
  <c r="BU76" i="6"/>
  <c r="BT76" i="6"/>
  <c r="BS76" i="6"/>
  <c r="BP76" i="6"/>
  <c r="BN76" i="6"/>
  <c r="BQ76" i="6"/>
  <c r="BO76" i="6"/>
  <c r="BL76" i="6"/>
  <c r="BR76" i="6"/>
  <c r="BM76" i="6"/>
  <c r="BJ76" i="6"/>
  <c r="BI76" i="6"/>
  <c r="BF76" i="6"/>
  <c r="BD76" i="6"/>
  <c r="BK76" i="6"/>
  <c r="BG76" i="6"/>
  <c r="BE76" i="6"/>
  <c r="BA76" i="6"/>
  <c r="BB76" i="6"/>
  <c r="AY76" i="6"/>
  <c r="AI76" i="6"/>
  <c r="AZ76" i="6"/>
  <c r="AJ76" i="6"/>
  <c r="BH76" i="6"/>
  <c r="AK76" i="6"/>
  <c r="AF76" i="6"/>
  <c r="AD76" i="6"/>
  <c r="AC76" i="6"/>
  <c r="W76" i="6"/>
  <c r="N76" i="6"/>
  <c r="AH76" i="6"/>
  <c r="AA76" i="6"/>
  <c r="Z76" i="6"/>
  <c r="AB76" i="6"/>
  <c r="AE76" i="6"/>
  <c r="S76" i="6"/>
  <c r="P76" i="6"/>
  <c r="M76" i="6"/>
  <c r="L76" i="6"/>
  <c r="K76" i="6"/>
  <c r="I76" i="6"/>
  <c r="R76" i="6"/>
  <c r="J76" i="6"/>
  <c r="Q76" i="6"/>
  <c r="O76" i="6"/>
  <c r="AG76" i="6"/>
  <c r="H76" i="6"/>
  <c r="F76" i="6"/>
  <c r="BW72" i="6"/>
  <c r="BX72" i="6"/>
  <c r="BY72" i="6"/>
  <c r="BV72" i="6"/>
  <c r="BT72" i="6"/>
  <c r="BU72" i="6"/>
  <c r="BS72" i="6"/>
  <c r="BR72" i="6"/>
  <c r="BN72" i="6"/>
  <c r="BP72" i="6"/>
  <c r="BL72" i="6"/>
  <c r="BO72" i="6"/>
  <c r="BQ72" i="6"/>
  <c r="BM72" i="6"/>
  <c r="BJ72" i="6"/>
  <c r="BI72" i="6"/>
  <c r="BF72" i="6"/>
  <c r="BD72" i="6"/>
  <c r="BK72" i="6"/>
  <c r="BG72" i="6"/>
  <c r="BE72" i="6"/>
  <c r="BA72" i="6"/>
  <c r="BH72" i="6"/>
  <c r="AY72" i="6"/>
  <c r="AI72" i="6"/>
  <c r="AJ72" i="6"/>
  <c r="BB72" i="6"/>
  <c r="AK72" i="6"/>
  <c r="AZ72" i="6"/>
  <c r="AF72" i="6"/>
  <c r="AD72" i="6"/>
  <c r="AC72" i="6"/>
  <c r="W72" i="6"/>
  <c r="N72" i="6"/>
  <c r="AH72" i="6"/>
  <c r="AA72" i="6"/>
  <c r="Z72" i="6"/>
  <c r="AB72" i="6"/>
  <c r="S72" i="6"/>
  <c r="P72" i="6"/>
  <c r="M72" i="6"/>
  <c r="L72" i="6"/>
  <c r="K72" i="6"/>
  <c r="I72" i="6"/>
  <c r="AG72" i="6"/>
  <c r="O72" i="6"/>
  <c r="J72" i="6"/>
  <c r="R72" i="6"/>
  <c r="AE72" i="6"/>
  <c r="Q72" i="6"/>
  <c r="F72" i="6"/>
  <c r="H72" i="6"/>
  <c r="BW68" i="6"/>
  <c r="BX68" i="6"/>
  <c r="BY68" i="6"/>
  <c r="BV68" i="6"/>
  <c r="BT68" i="6"/>
  <c r="BU68" i="6"/>
  <c r="BP68" i="6"/>
  <c r="BS68" i="6"/>
  <c r="BO68" i="6"/>
  <c r="BN68" i="6"/>
  <c r="BR68" i="6"/>
  <c r="BQ68" i="6"/>
  <c r="BL68" i="6"/>
  <c r="BM68" i="6"/>
  <c r="BJ68" i="6"/>
  <c r="BI68" i="6"/>
  <c r="BF68" i="6"/>
  <c r="BD68" i="6"/>
  <c r="BK68" i="6"/>
  <c r="BG68" i="6"/>
  <c r="BE68" i="6"/>
  <c r="BA68" i="6"/>
  <c r="AZ68" i="6"/>
  <c r="BH68" i="6"/>
  <c r="BB68" i="6"/>
  <c r="AY68" i="6"/>
  <c r="AI68" i="6"/>
  <c r="AJ68" i="6"/>
  <c r="AK68" i="6"/>
  <c r="AF68" i="6"/>
  <c r="AD68" i="6"/>
  <c r="AC68" i="6"/>
  <c r="W68" i="6"/>
  <c r="N68" i="6"/>
  <c r="AH68" i="6"/>
  <c r="AA68" i="6"/>
  <c r="Z68" i="6"/>
  <c r="AB68" i="6"/>
  <c r="AG68" i="6"/>
  <c r="AE68" i="6"/>
  <c r="S68" i="6"/>
  <c r="P68" i="6"/>
  <c r="M68" i="6"/>
  <c r="L68" i="6"/>
  <c r="K68" i="6"/>
  <c r="I68" i="6"/>
  <c r="Q68" i="6"/>
  <c r="J68" i="6"/>
  <c r="R68" i="6"/>
  <c r="O68" i="6"/>
  <c r="F68" i="6"/>
  <c r="H68" i="6"/>
  <c r="BW64" i="6"/>
  <c r="BX64" i="6"/>
  <c r="BY64" i="6"/>
  <c r="BV64" i="6"/>
  <c r="BT64" i="6"/>
  <c r="BU64" i="6"/>
  <c r="BP64" i="6"/>
  <c r="BS64" i="6"/>
  <c r="BN64" i="6"/>
  <c r="BO64" i="6"/>
  <c r="BR64" i="6"/>
  <c r="BL64" i="6"/>
  <c r="BQ64" i="6"/>
  <c r="BM64" i="6"/>
  <c r="BJ64" i="6"/>
  <c r="BI64" i="6"/>
  <c r="BF64" i="6"/>
  <c r="BD64" i="6"/>
  <c r="BK64" i="6"/>
  <c r="BG64" i="6"/>
  <c r="BE64" i="6"/>
  <c r="BA64" i="6"/>
  <c r="AY64" i="6"/>
  <c r="AI64" i="6"/>
  <c r="AZ64" i="6"/>
  <c r="AJ64" i="6"/>
  <c r="BB64" i="6"/>
  <c r="AK64" i="6"/>
  <c r="BH64" i="6"/>
  <c r="AF64" i="6"/>
  <c r="AD64" i="6"/>
  <c r="AC64" i="6"/>
  <c r="W64" i="6"/>
  <c r="N64" i="6"/>
  <c r="AH64" i="6"/>
  <c r="AA64" i="6"/>
  <c r="Z64" i="6"/>
  <c r="AB64" i="6"/>
  <c r="S64" i="6"/>
  <c r="P64" i="6"/>
  <c r="M64" i="6"/>
  <c r="L64" i="6"/>
  <c r="K64" i="6"/>
  <c r="I64" i="6"/>
  <c r="Q64" i="6"/>
  <c r="O64" i="6"/>
  <c r="AG64" i="6"/>
  <c r="J64" i="6"/>
  <c r="R64" i="6"/>
  <c r="AE64" i="6"/>
  <c r="H64" i="6"/>
  <c r="F64" i="6"/>
  <c r="BW60" i="6"/>
  <c r="BX60" i="6"/>
  <c r="BY60" i="6"/>
  <c r="BV60" i="6"/>
  <c r="BU60" i="6"/>
  <c r="BP60" i="6"/>
  <c r="BS60" i="6"/>
  <c r="BT60" i="6"/>
  <c r="BN60" i="6"/>
  <c r="BQ60" i="6"/>
  <c r="BO60" i="6"/>
  <c r="BL60" i="6"/>
  <c r="BR60" i="6"/>
  <c r="BM60" i="6"/>
  <c r="BJ60" i="6"/>
  <c r="BI60" i="6"/>
  <c r="BF60" i="6"/>
  <c r="BD60" i="6"/>
  <c r="BK60" i="6"/>
  <c r="BG60" i="6"/>
  <c r="BE60" i="6"/>
  <c r="BA60" i="6"/>
  <c r="AZ60" i="6"/>
  <c r="BB60" i="6"/>
  <c r="AY60" i="6"/>
  <c r="AI60" i="6"/>
  <c r="AJ60" i="6"/>
  <c r="BH60" i="6"/>
  <c r="AK60" i="6"/>
  <c r="AF60" i="6"/>
  <c r="AD60" i="6"/>
  <c r="AC60" i="6"/>
  <c r="W60" i="6"/>
  <c r="N60" i="6"/>
  <c r="AH60" i="6"/>
  <c r="AA60" i="6"/>
  <c r="Z60" i="6"/>
  <c r="AB60" i="6"/>
  <c r="AE60" i="6"/>
  <c r="S60" i="6"/>
  <c r="P60" i="6"/>
  <c r="M60" i="6"/>
  <c r="L60" i="6"/>
  <c r="K60" i="6"/>
  <c r="I60" i="6"/>
  <c r="R60" i="6"/>
  <c r="O60" i="6"/>
  <c r="J60" i="6"/>
  <c r="AG60" i="6"/>
  <c r="Q60" i="6"/>
  <c r="H60" i="6"/>
  <c r="F60" i="6"/>
  <c r="BW56" i="6"/>
  <c r="BX56" i="6"/>
  <c r="BY56" i="6"/>
  <c r="BV56" i="6"/>
  <c r="BR56" i="6"/>
  <c r="BT56" i="6"/>
  <c r="BS56" i="6"/>
  <c r="BP56" i="6"/>
  <c r="BN56" i="6"/>
  <c r="BU56" i="6"/>
  <c r="BL56" i="6"/>
  <c r="BO56" i="6"/>
  <c r="BQ56" i="6"/>
  <c r="BM56" i="6"/>
  <c r="BJ56" i="6"/>
  <c r="BI56" i="6"/>
  <c r="BF56" i="6"/>
  <c r="BD56" i="6"/>
  <c r="BK56" i="6"/>
  <c r="BG56" i="6"/>
  <c r="BE56" i="6"/>
  <c r="BA56" i="6"/>
  <c r="BH56" i="6"/>
  <c r="AJ56" i="6"/>
  <c r="AY56" i="6"/>
  <c r="AI56" i="6"/>
  <c r="BB56" i="6"/>
  <c r="AK56" i="6"/>
  <c r="AZ56" i="6"/>
  <c r="AF56" i="6"/>
  <c r="AD56" i="6"/>
  <c r="AC56" i="6"/>
  <c r="W56" i="6"/>
  <c r="N56" i="6"/>
  <c r="AH56" i="6"/>
  <c r="AA56" i="6"/>
  <c r="Z56" i="6"/>
  <c r="AB56" i="6"/>
  <c r="S56" i="6"/>
  <c r="P56" i="6"/>
  <c r="M56" i="6"/>
  <c r="L56" i="6"/>
  <c r="K56" i="6"/>
  <c r="I56" i="6"/>
  <c r="AG56" i="6"/>
  <c r="J56" i="6"/>
  <c r="R56" i="6"/>
  <c r="Q56" i="6"/>
  <c r="AE56" i="6"/>
  <c r="O56" i="6"/>
  <c r="H56" i="6"/>
  <c r="F56" i="6"/>
  <c r="BW52" i="6"/>
  <c r="BX52" i="6"/>
  <c r="BY52" i="6"/>
  <c r="BV52" i="6"/>
  <c r="BT52" i="6"/>
  <c r="BR52" i="6"/>
  <c r="BU52" i="6"/>
  <c r="BS52" i="6"/>
  <c r="BP52" i="6"/>
  <c r="BO52" i="6"/>
  <c r="BN52" i="6"/>
  <c r="BQ52" i="6"/>
  <c r="BL52" i="6"/>
  <c r="BM52" i="6"/>
  <c r="BJ52" i="6"/>
  <c r="BI52" i="6"/>
  <c r="BF52" i="6"/>
  <c r="BD52" i="6"/>
  <c r="BK52" i="6"/>
  <c r="BG52" i="6"/>
  <c r="BE52" i="6"/>
  <c r="BA52" i="6"/>
  <c r="AJ52" i="6"/>
  <c r="BH52" i="6"/>
  <c r="BB52" i="6"/>
  <c r="AY52" i="6"/>
  <c r="AI52" i="6"/>
  <c r="AZ52" i="6"/>
  <c r="AK52" i="6"/>
  <c r="AF52" i="6"/>
  <c r="AD52" i="6"/>
  <c r="AC52" i="6"/>
  <c r="W52" i="6"/>
  <c r="N52" i="6"/>
  <c r="AH52" i="6"/>
  <c r="AA52" i="6"/>
  <c r="Z52" i="6"/>
  <c r="AB52" i="6"/>
  <c r="AG52" i="6"/>
  <c r="AE52" i="6"/>
  <c r="S52" i="6"/>
  <c r="P52" i="6"/>
  <c r="M52" i="6"/>
  <c r="L52" i="6"/>
  <c r="K52" i="6"/>
  <c r="I52" i="6"/>
  <c r="Q52" i="6"/>
  <c r="J52" i="6"/>
  <c r="R52" i="6"/>
  <c r="O52" i="6"/>
  <c r="H52" i="6"/>
  <c r="F52" i="6"/>
  <c r="D96" i="6"/>
  <c r="D92" i="6"/>
  <c r="D88" i="6"/>
  <c r="D84" i="6"/>
  <c r="D80" i="6"/>
  <c r="D76" i="6"/>
  <c r="D72" i="6"/>
  <c r="D68" i="6"/>
  <c r="D64" i="6"/>
  <c r="D60" i="6"/>
  <c r="D56" i="6"/>
  <c r="D52"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G3" i="3" l="1"/>
  <c r="BK3" i="3" s="1"/>
  <c r="G4" i="3"/>
  <c r="BK4" i="3" s="1"/>
  <c r="G5" i="3"/>
  <c r="BK5" i="3" s="1"/>
  <c r="G6" i="3"/>
  <c r="BK6" i="3" s="1"/>
  <c r="G7" i="3"/>
  <c r="BK7" i="3" s="1"/>
  <c r="G8" i="3"/>
  <c r="BK8" i="3" s="1"/>
  <c r="G9" i="3"/>
  <c r="BK9" i="3" s="1"/>
  <c r="G10" i="3"/>
  <c r="BK10" i="3" s="1"/>
  <c r="G11" i="3"/>
  <c r="BK11" i="3" s="1"/>
  <c r="G12" i="3"/>
  <c r="BK12" i="3" s="1"/>
  <c r="G13" i="3"/>
  <c r="BK13" i="3" s="1"/>
  <c r="G14" i="3"/>
  <c r="BK14" i="3" s="1"/>
  <c r="G15" i="3"/>
  <c r="BK15" i="3" s="1"/>
  <c r="G16" i="3"/>
  <c r="BK16" i="3" s="1"/>
  <c r="G17" i="3"/>
  <c r="BK17" i="3" s="1"/>
  <c r="G18" i="3"/>
  <c r="BK18" i="3" s="1"/>
  <c r="G19" i="3"/>
  <c r="BK19" i="3" s="1"/>
  <c r="G20" i="3"/>
  <c r="BK20" i="3" s="1"/>
  <c r="G21" i="3"/>
  <c r="BK21" i="3" s="1"/>
  <c r="G22" i="3"/>
  <c r="BK22" i="3" s="1"/>
  <c r="G23" i="3"/>
  <c r="BK23" i="3" s="1"/>
  <c r="G24" i="3"/>
  <c r="BK24" i="3" s="1"/>
  <c r="G25" i="3"/>
  <c r="BK25" i="3" s="1"/>
  <c r="G26" i="3"/>
  <c r="BK26" i="3" s="1"/>
  <c r="G27" i="3"/>
  <c r="BK27" i="3" s="1"/>
  <c r="G28" i="3"/>
  <c r="BK28" i="3" s="1"/>
  <c r="G29" i="3"/>
  <c r="BK29" i="3" s="1"/>
  <c r="G30" i="3"/>
  <c r="BK30" i="3" s="1"/>
  <c r="G31" i="3"/>
  <c r="BK31" i="3" s="1"/>
  <c r="G32" i="3"/>
  <c r="BK32" i="3" s="1"/>
  <c r="G33" i="3"/>
  <c r="BK33" i="3" s="1"/>
  <c r="G34" i="3"/>
  <c r="BK34" i="3" s="1"/>
  <c r="G35" i="3"/>
  <c r="BK35" i="3" s="1"/>
  <c r="G36" i="3"/>
  <c r="BK36" i="3" s="1"/>
  <c r="G37" i="3"/>
  <c r="BK37" i="3" s="1"/>
  <c r="G38" i="3"/>
  <c r="BK38" i="3" s="1"/>
  <c r="G39" i="3"/>
  <c r="BK39" i="3" s="1"/>
  <c r="G40" i="3"/>
  <c r="BK40" i="3" s="1"/>
  <c r="G41" i="3"/>
  <c r="BK41" i="3" s="1"/>
  <c r="G42" i="3"/>
  <c r="BK42" i="3" s="1"/>
  <c r="G43" i="3"/>
  <c r="BK43" i="3" s="1"/>
  <c r="G44" i="3"/>
  <c r="BK44" i="3" s="1"/>
  <c r="G45" i="3"/>
  <c r="BK45" i="3" s="1"/>
  <c r="G46" i="3"/>
  <c r="BK46" i="3" s="1"/>
  <c r="G47" i="3"/>
  <c r="BK47" i="3" s="1"/>
  <c r="G48" i="3"/>
  <c r="BK48" i="3" s="1"/>
  <c r="G49" i="3"/>
  <c r="BK49" i="3" s="1"/>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2" i="3"/>
  <c r="BK2" i="3" s="1"/>
  <c r="BK93" i="3" l="1"/>
  <c r="BK77" i="3"/>
  <c r="BK69" i="3"/>
  <c r="BK57" i="3"/>
  <c r="BK95" i="3"/>
  <c r="BK87" i="3"/>
  <c r="BK94" i="3"/>
  <c r="BK90" i="3"/>
  <c r="BK86" i="3"/>
  <c r="BK82" i="3"/>
  <c r="BK78" i="3"/>
  <c r="BK74" i="3"/>
  <c r="BK70" i="3"/>
  <c r="BK66" i="3"/>
  <c r="BK62" i="3"/>
  <c r="BK58" i="3"/>
  <c r="BK54" i="3"/>
  <c r="BK50" i="3"/>
  <c r="BK89" i="3"/>
  <c r="BK81" i="3"/>
  <c r="BK73" i="3"/>
  <c r="BK61" i="3"/>
  <c r="BK96" i="3"/>
  <c r="BK92" i="3"/>
  <c r="BK88" i="3"/>
  <c r="BK84" i="3"/>
  <c r="BK80" i="3"/>
  <c r="BK76" i="3"/>
  <c r="BK72" i="3"/>
  <c r="BK68" i="3"/>
  <c r="BK64" i="3"/>
  <c r="BK60" i="3"/>
  <c r="BK56" i="3"/>
  <c r="BK52" i="3"/>
  <c r="BK97" i="3"/>
  <c r="BK85" i="3"/>
  <c r="BK65" i="3"/>
  <c r="BK53" i="3"/>
  <c r="BK91" i="3"/>
  <c r="BK83" i="3"/>
  <c r="BK79" i="3"/>
  <c r="BK75" i="3"/>
  <c r="BK71" i="3"/>
  <c r="BK67" i="3"/>
  <c r="BK63" i="3"/>
  <c r="BK59" i="3"/>
  <c r="BK55" i="3"/>
  <c r="BK51" i="3"/>
  <c r="O97" i="17"/>
  <c r="A97" i="17"/>
  <c r="C97" i="17" s="1"/>
  <c r="A86" i="3"/>
  <c r="H86" i="3"/>
  <c r="P86" i="3"/>
  <c r="Q86" i="3"/>
  <c r="O93" i="17"/>
  <c r="A93" i="17"/>
  <c r="C93" i="17" s="1"/>
  <c r="A82" i="3"/>
  <c r="H82" i="3"/>
  <c r="P82" i="3"/>
  <c r="Q82" i="3"/>
  <c r="O89" i="17"/>
  <c r="A89" i="17"/>
  <c r="C89" i="17" s="1"/>
  <c r="A78" i="3"/>
  <c r="H78" i="3"/>
  <c r="P78" i="3"/>
  <c r="Q78" i="3"/>
  <c r="O85" i="17"/>
  <c r="A85" i="17"/>
  <c r="C85" i="17" s="1"/>
  <c r="A74" i="3"/>
  <c r="H74" i="3"/>
  <c r="P74" i="3"/>
  <c r="Q74" i="3"/>
  <c r="A81" i="17"/>
  <c r="C81" i="17" s="1"/>
  <c r="O81" i="17"/>
  <c r="A70" i="3"/>
  <c r="H70" i="3"/>
  <c r="P70" i="3"/>
  <c r="Q70" i="3"/>
  <c r="A77" i="17"/>
  <c r="C77" i="17" s="1"/>
  <c r="O77" i="17"/>
  <c r="A66" i="3"/>
  <c r="H66" i="3"/>
  <c r="P66" i="3"/>
  <c r="Q66" i="3"/>
  <c r="A73" i="17"/>
  <c r="C73" i="17" s="1"/>
  <c r="O73" i="17"/>
  <c r="A62" i="3"/>
  <c r="H62" i="3"/>
  <c r="P62" i="3"/>
  <c r="Q62" i="3"/>
  <c r="A69" i="17"/>
  <c r="C69" i="17" s="1"/>
  <c r="O69" i="17"/>
  <c r="A58" i="3"/>
  <c r="H58" i="3"/>
  <c r="P58" i="3"/>
  <c r="Q58" i="3"/>
  <c r="BJ54" i="3"/>
  <c r="A65" i="17"/>
  <c r="C65" i="17" s="1"/>
  <c r="O65" i="17"/>
  <c r="A54" i="3"/>
  <c r="H54" i="3"/>
  <c r="P54" i="3"/>
  <c r="Q54" i="3"/>
  <c r="BJ50" i="3"/>
  <c r="A61" i="17"/>
  <c r="C61" i="17" s="1"/>
  <c r="O61" i="17"/>
  <c r="A50" i="3"/>
  <c r="H50" i="3"/>
  <c r="P50" i="3"/>
  <c r="Q50" i="3"/>
  <c r="A57" i="17"/>
  <c r="C57" i="17" s="1"/>
  <c r="O57" i="17"/>
  <c r="A46" i="3"/>
  <c r="H46" i="3"/>
  <c r="P46" i="3"/>
  <c r="Q46" i="3"/>
  <c r="A53" i="17"/>
  <c r="C53" i="17" s="1"/>
  <c r="O53" i="17"/>
  <c r="A42" i="3"/>
  <c r="H42" i="3"/>
  <c r="P42" i="3"/>
  <c r="Q42" i="3"/>
  <c r="A49" i="17"/>
  <c r="C49" i="17" s="1"/>
  <c r="O49" i="17"/>
  <c r="A38" i="3"/>
  <c r="H38" i="3"/>
  <c r="P38" i="3"/>
  <c r="Q38" i="3"/>
  <c r="A45" i="17"/>
  <c r="C45" i="17" s="1"/>
  <c r="O45" i="17"/>
  <c r="A34" i="3"/>
  <c r="H34" i="3"/>
  <c r="P34" i="3"/>
  <c r="Q34" i="3"/>
  <c r="A41" i="17"/>
  <c r="C41" i="17" s="1"/>
  <c r="O41" i="17"/>
  <c r="A30" i="3"/>
  <c r="H30" i="3"/>
  <c r="P30" i="3"/>
  <c r="Q30" i="3"/>
  <c r="A37" i="17"/>
  <c r="C37" i="17" s="1"/>
  <c r="O37" i="17"/>
  <c r="A26" i="3"/>
  <c r="H26" i="3"/>
  <c r="P26" i="3"/>
  <c r="Q26" i="3"/>
  <c r="A33" i="17"/>
  <c r="C33" i="17" s="1"/>
  <c r="O33" i="17"/>
  <c r="A22" i="3"/>
  <c r="H22" i="3"/>
  <c r="P22" i="3"/>
  <c r="Q22" i="3"/>
  <c r="A29" i="17"/>
  <c r="C29" i="17" s="1"/>
  <c r="O29" i="17"/>
  <c r="A18" i="3"/>
  <c r="H18" i="3"/>
  <c r="P18" i="3"/>
  <c r="Q18" i="3"/>
  <c r="A25" i="17"/>
  <c r="C25" i="17" s="1"/>
  <c r="O25" i="17"/>
  <c r="A14" i="3"/>
  <c r="H14" i="3"/>
  <c r="P14" i="3"/>
  <c r="Q14" i="3"/>
  <c r="A21" i="17"/>
  <c r="C21" i="17" s="1"/>
  <c r="O21" i="17"/>
  <c r="A10" i="3"/>
  <c r="H10" i="3"/>
  <c r="P10" i="3"/>
  <c r="Q10" i="3"/>
  <c r="A17" i="17"/>
  <c r="C17" i="17" s="1"/>
  <c r="O17" i="17"/>
  <c r="A6" i="3"/>
  <c r="H6" i="3"/>
  <c r="P6" i="3"/>
  <c r="Q6" i="3"/>
  <c r="A13" i="17"/>
  <c r="C13" i="17" s="1"/>
  <c r="O13" i="17"/>
  <c r="A2" i="3"/>
  <c r="H2" i="3"/>
  <c r="P2" i="3"/>
  <c r="Q2" i="3"/>
  <c r="O100" i="17"/>
  <c r="A100" i="17"/>
  <c r="C100" i="17" s="1"/>
  <c r="A89" i="3"/>
  <c r="H89" i="3"/>
  <c r="P89" i="3"/>
  <c r="Q89" i="3"/>
  <c r="O88" i="17"/>
  <c r="A88" i="17"/>
  <c r="C88" i="17" s="1"/>
  <c r="A77" i="3"/>
  <c r="H77" i="3"/>
  <c r="P77" i="3"/>
  <c r="Q77" i="3"/>
  <c r="O84" i="17"/>
  <c r="A84" i="17"/>
  <c r="C84" i="17" s="1"/>
  <c r="A73" i="3"/>
  <c r="H73" i="3"/>
  <c r="P73" i="3"/>
  <c r="Q73" i="3"/>
  <c r="A80" i="17"/>
  <c r="C80" i="17" s="1"/>
  <c r="O80" i="17"/>
  <c r="A69" i="3"/>
  <c r="H69" i="3"/>
  <c r="P69" i="3"/>
  <c r="Q69" i="3"/>
  <c r="A76" i="17"/>
  <c r="C76" i="17" s="1"/>
  <c r="O76" i="17"/>
  <c r="A65" i="3"/>
  <c r="H65" i="3"/>
  <c r="P65" i="3"/>
  <c r="Q65" i="3"/>
  <c r="A72" i="17"/>
  <c r="C72" i="17" s="1"/>
  <c r="O72" i="17"/>
  <c r="A61" i="3"/>
  <c r="H61" i="3"/>
  <c r="P61" i="3"/>
  <c r="Q61" i="3"/>
  <c r="BJ57" i="3"/>
  <c r="A68" i="17"/>
  <c r="C68" i="17" s="1"/>
  <c r="O68" i="17"/>
  <c r="A57" i="3"/>
  <c r="H57" i="3"/>
  <c r="P57" i="3"/>
  <c r="Q57" i="3"/>
  <c r="BJ53" i="3"/>
  <c r="A64" i="17"/>
  <c r="C64" i="17" s="1"/>
  <c r="O64" i="17"/>
  <c r="A53" i="3"/>
  <c r="H53" i="3"/>
  <c r="P53" i="3"/>
  <c r="Q53" i="3"/>
  <c r="A60" i="17"/>
  <c r="C60" i="17" s="1"/>
  <c r="O60" i="17"/>
  <c r="A49" i="3"/>
  <c r="H49" i="3"/>
  <c r="P49" i="3"/>
  <c r="Q49" i="3"/>
  <c r="A56" i="17"/>
  <c r="C56" i="17" s="1"/>
  <c r="O56" i="17"/>
  <c r="A45" i="3"/>
  <c r="H45" i="3"/>
  <c r="P45" i="3"/>
  <c r="Q45" i="3"/>
  <c r="A52" i="17"/>
  <c r="C52" i="17" s="1"/>
  <c r="O52" i="17"/>
  <c r="A41" i="3"/>
  <c r="H41" i="3"/>
  <c r="P41" i="3"/>
  <c r="Q41" i="3"/>
  <c r="A48" i="17"/>
  <c r="C48" i="17" s="1"/>
  <c r="O48" i="17"/>
  <c r="A37" i="3"/>
  <c r="H37" i="3"/>
  <c r="P37" i="3"/>
  <c r="Q37" i="3"/>
  <c r="A44" i="17"/>
  <c r="C44" i="17" s="1"/>
  <c r="O44" i="17"/>
  <c r="A33" i="3"/>
  <c r="H33" i="3"/>
  <c r="P33" i="3"/>
  <c r="Q33" i="3"/>
  <c r="A40" i="17"/>
  <c r="C40" i="17" s="1"/>
  <c r="O40" i="17"/>
  <c r="A29" i="3"/>
  <c r="H29" i="3"/>
  <c r="P29" i="3"/>
  <c r="Q29" i="3"/>
  <c r="A36" i="17"/>
  <c r="C36" i="17" s="1"/>
  <c r="O36" i="17"/>
  <c r="A25" i="3"/>
  <c r="H25" i="3"/>
  <c r="P25" i="3"/>
  <c r="Q25" i="3"/>
  <c r="A32" i="17"/>
  <c r="C32" i="17" s="1"/>
  <c r="O32" i="17"/>
  <c r="A21" i="3"/>
  <c r="H21" i="3"/>
  <c r="P21" i="3"/>
  <c r="Q21" i="3"/>
  <c r="A28" i="17"/>
  <c r="C28" i="17" s="1"/>
  <c r="O28" i="17"/>
  <c r="A17" i="3"/>
  <c r="H17" i="3"/>
  <c r="P17" i="3"/>
  <c r="Q17" i="3"/>
  <c r="A24" i="17"/>
  <c r="C24" i="17" s="1"/>
  <c r="O24" i="17"/>
  <c r="A13" i="3"/>
  <c r="H13" i="3"/>
  <c r="P13" i="3"/>
  <c r="Q13" i="3"/>
  <c r="A20" i="17"/>
  <c r="C20" i="17" s="1"/>
  <c r="O20" i="17"/>
  <c r="A9" i="3"/>
  <c r="H9" i="3"/>
  <c r="P9" i="3"/>
  <c r="Q9" i="3"/>
  <c r="A16" i="17"/>
  <c r="C16" i="17" s="1"/>
  <c r="O16" i="17"/>
  <c r="A5" i="3"/>
  <c r="H5" i="3"/>
  <c r="P5" i="3"/>
  <c r="Q5" i="3"/>
  <c r="O105" i="17"/>
  <c r="A105" i="17"/>
  <c r="C105" i="17" s="1"/>
  <c r="A94" i="3"/>
  <c r="H94" i="3"/>
  <c r="P94" i="3"/>
  <c r="Q94" i="3"/>
  <c r="O108" i="17"/>
  <c r="A108" i="17"/>
  <c r="C108" i="17" s="1"/>
  <c r="A97" i="3"/>
  <c r="H97" i="3"/>
  <c r="P97" i="3"/>
  <c r="Q97" i="3"/>
  <c r="O96" i="17"/>
  <c r="A96" i="17"/>
  <c r="C96" i="17" s="1"/>
  <c r="A85" i="3"/>
  <c r="H85" i="3"/>
  <c r="P85" i="3"/>
  <c r="Q85" i="3"/>
  <c r="O107" i="17"/>
  <c r="A107" i="17"/>
  <c r="C107" i="17" s="1"/>
  <c r="A96" i="3"/>
  <c r="H96" i="3"/>
  <c r="P96" i="3"/>
  <c r="Q96" i="3"/>
  <c r="O99" i="17"/>
  <c r="A99" i="17"/>
  <c r="C99" i="17" s="1"/>
  <c r="A88" i="3"/>
  <c r="H88" i="3"/>
  <c r="P88" i="3"/>
  <c r="Q88" i="3"/>
  <c r="O95" i="17"/>
  <c r="A95" i="17"/>
  <c r="C95" i="17" s="1"/>
  <c r="A84" i="3"/>
  <c r="H84" i="3"/>
  <c r="P84" i="3"/>
  <c r="Q84" i="3"/>
  <c r="O91" i="17"/>
  <c r="A91" i="17"/>
  <c r="C91" i="17" s="1"/>
  <c r="A80" i="3"/>
  <c r="H80" i="3"/>
  <c r="P80" i="3"/>
  <c r="Q80" i="3"/>
  <c r="O87" i="17"/>
  <c r="A87" i="17"/>
  <c r="C87" i="17" s="1"/>
  <c r="A76" i="3"/>
  <c r="H76" i="3"/>
  <c r="P76" i="3"/>
  <c r="Q76" i="3"/>
  <c r="O83" i="17"/>
  <c r="A83" i="17"/>
  <c r="C83" i="17" s="1"/>
  <c r="A72" i="3"/>
  <c r="H72" i="3"/>
  <c r="P72" i="3"/>
  <c r="Q72" i="3"/>
  <c r="O79" i="17"/>
  <c r="A79" i="17"/>
  <c r="C79" i="17" s="1"/>
  <c r="A68" i="3"/>
  <c r="H68" i="3"/>
  <c r="P68" i="3"/>
  <c r="Q68" i="3"/>
  <c r="O75" i="17"/>
  <c r="A75" i="17"/>
  <c r="C75" i="17" s="1"/>
  <c r="A64" i="3"/>
  <c r="H64" i="3"/>
  <c r="P64" i="3"/>
  <c r="Q64" i="3"/>
  <c r="O71" i="17"/>
  <c r="A71" i="17"/>
  <c r="C71" i="17" s="1"/>
  <c r="A60" i="3"/>
  <c r="H60" i="3"/>
  <c r="P60" i="3"/>
  <c r="Q60" i="3"/>
  <c r="BJ56" i="3"/>
  <c r="O67" i="17"/>
  <c r="A67" i="17"/>
  <c r="C67" i="17" s="1"/>
  <c r="A56" i="3"/>
  <c r="H56" i="3"/>
  <c r="P56" i="3"/>
  <c r="Q56" i="3"/>
  <c r="BJ52" i="3"/>
  <c r="O63" i="17"/>
  <c r="A63" i="17"/>
  <c r="C63" i="17" s="1"/>
  <c r="A52" i="3"/>
  <c r="H52" i="3"/>
  <c r="P52" i="3"/>
  <c r="Q52" i="3"/>
  <c r="O59" i="17"/>
  <c r="A59" i="17"/>
  <c r="C59" i="17" s="1"/>
  <c r="A48" i="3"/>
  <c r="H48" i="3"/>
  <c r="P48" i="3"/>
  <c r="Q48" i="3"/>
  <c r="O55" i="17"/>
  <c r="A55" i="17"/>
  <c r="C55" i="17" s="1"/>
  <c r="A44" i="3"/>
  <c r="H44" i="3"/>
  <c r="P44" i="3"/>
  <c r="Q44" i="3"/>
  <c r="O51" i="17"/>
  <c r="A51" i="17"/>
  <c r="C51" i="17" s="1"/>
  <c r="A40" i="3"/>
  <c r="H40" i="3"/>
  <c r="P40" i="3"/>
  <c r="Q40" i="3"/>
  <c r="O47" i="17"/>
  <c r="A47" i="17"/>
  <c r="C47" i="17" s="1"/>
  <c r="A36" i="3"/>
  <c r="H36" i="3"/>
  <c r="P36" i="3"/>
  <c r="Q36" i="3"/>
  <c r="O43" i="17"/>
  <c r="A43" i="17"/>
  <c r="C43" i="17" s="1"/>
  <c r="A32" i="3"/>
  <c r="H32" i="3"/>
  <c r="P32" i="3"/>
  <c r="Q32" i="3"/>
  <c r="O39" i="17"/>
  <c r="A39" i="17"/>
  <c r="C39" i="17" s="1"/>
  <c r="A28" i="3"/>
  <c r="H28" i="3"/>
  <c r="P28" i="3"/>
  <c r="Q28" i="3"/>
  <c r="O35" i="17"/>
  <c r="A35" i="17"/>
  <c r="C35" i="17" s="1"/>
  <c r="A24" i="3"/>
  <c r="H24" i="3"/>
  <c r="P24" i="3"/>
  <c r="Q24" i="3"/>
  <c r="O31" i="17"/>
  <c r="A31" i="17"/>
  <c r="C31" i="17" s="1"/>
  <c r="A20" i="3"/>
  <c r="H20" i="3"/>
  <c r="P20" i="3"/>
  <c r="Q20" i="3"/>
  <c r="O27" i="17"/>
  <c r="A27" i="17"/>
  <c r="C27" i="17" s="1"/>
  <c r="A16" i="3"/>
  <c r="H16" i="3"/>
  <c r="P16" i="3"/>
  <c r="Q16" i="3"/>
  <c r="O23" i="17"/>
  <c r="A23" i="17"/>
  <c r="C23" i="17" s="1"/>
  <c r="A12" i="3"/>
  <c r="H12" i="3"/>
  <c r="P12" i="3"/>
  <c r="Q12" i="3"/>
  <c r="O19" i="17"/>
  <c r="A19" i="17"/>
  <c r="C19" i="17" s="1"/>
  <c r="A8" i="3"/>
  <c r="H8" i="3"/>
  <c r="P8" i="3"/>
  <c r="Q8" i="3"/>
  <c r="O15" i="17"/>
  <c r="A15" i="17"/>
  <c r="C15" i="17" s="1"/>
  <c r="A4" i="3"/>
  <c r="H4" i="3"/>
  <c r="P4" i="3"/>
  <c r="Q4" i="3"/>
  <c r="O101" i="17"/>
  <c r="A101" i="17"/>
  <c r="C101" i="17" s="1"/>
  <c r="A90" i="3"/>
  <c r="H90" i="3"/>
  <c r="P90" i="3"/>
  <c r="Q90" i="3"/>
  <c r="O104" i="17"/>
  <c r="A104" i="17"/>
  <c r="C104" i="17" s="1"/>
  <c r="A93" i="3"/>
  <c r="H93" i="3"/>
  <c r="P93" i="3"/>
  <c r="Q93" i="3"/>
  <c r="O92" i="17"/>
  <c r="A92" i="17"/>
  <c r="C92" i="17" s="1"/>
  <c r="A81" i="3"/>
  <c r="H81" i="3"/>
  <c r="P81" i="3"/>
  <c r="Q81" i="3"/>
  <c r="O103" i="17"/>
  <c r="A103" i="17"/>
  <c r="C103" i="17" s="1"/>
  <c r="A92" i="3"/>
  <c r="H92" i="3"/>
  <c r="P92" i="3"/>
  <c r="Q92" i="3"/>
  <c r="A106" i="17"/>
  <c r="C106" i="17" s="1"/>
  <c r="O106" i="17"/>
  <c r="A95" i="3"/>
  <c r="H95" i="3"/>
  <c r="P95" i="3"/>
  <c r="Q95" i="3"/>
  <c r="A102" i="17"/>
  <c r="C102" i="17" s="1"/>
  <c r="O102" i="17"/>
  <c r="A91" i="3"/>
  <c r="H91" i="3"/>
  <c r="P91" i="3"/>
  <c r="Q91" i="3"/>
  <c r="A98" i="17"/>
  <c r="C98" i="17" s="1"/>
  <c r="O98" i="17"/>
  <c r="A87" i="3"/>
  <c r="H87" i="3"/>
  <c r="P87" i="3"/>
  <c r="Q87" i="3"/>
  <c r="A94" i="17"/>
  <c r="C94" i="17" s="1"/>
  <c r="O94" i="17"/>
  <c r="A83" i="3"/>
  <c r="H83" i="3"/>
  <c r="P83" i="3"/>
  <c r="Q83" i="3"/>
  <c r="A90" i="17"/>
  <c r="C90" i="17" s="1"/>
  <c r="O90" i="17"/>
  <c r="A79" i="3"/>
  <c r="H79" i="3"/>
  <c r="P79" i="3"/>
  <c r="Q79" i="3"/>
  <c r="A86" i="17"/>
  <c r="C86" i="17" s="1"/>
  <c r="O86" i="17"/>
  <c r="A75" i="3"/>
  <c r="H75" i="3"/>
  <c r="P75" i="3"/>
  <c r="Q75" i="3"/>
  <c r="A82" i="17"/>
  <c r="C82" i="17" s="1"/>
  <c r="O82" i="17"/>
  <c r="A71" i="3"/>
  <c r="H71" i="3"/>
  <c r="P71" i="3"/>
  <c r="Q71" i="3"/>
  <c r="A78" i="17"/>
  <c r="C78" i="17" s="1"/>
  <c r="O78" i="17"/>
  <c r="A67" i="3"/>
  <c r="H67" i="3"/>
  <c r="P67" i="3"/>
  <c r="Q67" i="3"/>
  <c r="A74" i="17"/>
  <c r="C74" i="17" s="1"/>
  <c r="O74" i="17"/>
  <c r="A63" i="3"/>
  <c r="H63" i="3"/>
  <c r="P63" i="3"/>
  <c r="Q63" i="3"/>
  <c r="A70" i="17"/>
  <c r="C70" i="17" s="1"/>
  <c r="O70" i="17"/>
  <c r="A59" i="3"/>
  <c r="H59" i="3"/>
  <c r="P59" i="3"/>
  <c r="Q59" i="3"/>
  <c r="BJ55" i="3"/>
  <c r="A66" i="17"/>
  <c r="C66" i="17" s="1"/>
  <c r="O66" i="17"/>
  <c r="A55" i="3"/>
  <c r="H55" i="3"/>
  <c r="P55" i="3"/>
  <c r="Q55" i="3"/>
  <c r="BJ51" i="3"/>
  <c r="A62" i="17"/>
  <c r="C62" i="17" s="1"/>
  <c r="O62" i="17"/>
  <c r="A51" i="3"/>
  <c r="H51" i="3"/>
  <c r="P51" i="3"/>
  <c r="Q51" i="3"/>
  <c r="A58" i="17"/>
  <c r="C58" i="17" s="1"/>
  <c r="O58" i="17"/>
  <c r="A47" i="3"/>
  <c r="H47" i="3"/>
  <c r="P47" i="3"/>
  <c r="Q47" i="3"/>
  <c r="A54" i="17"/>
  <c r="C54" i="17" s="1"/>
  <c r="O54" i="17"/>
  <c r="A43" i="3"/>
  <c r="H43" i="3"/>
  <c r="P43" i="3"/>
  <c r="Q43" i="3"/>
  <c r="A50" i="17"/>
  <c r="C50" i="17" s="1"/>
  <c r="O50" i="17"/>
  <c r="A39" i="3"/>
  <c r="H39" i="3"/>
  <c r="P39" i="3"/>
  <c r="Q39" i="3"/>
  <c r="A46" i="17"/>
  <c r="C46" i="17" s="1"/>
  <c r="O46" i="17"/>
  <c r="A35" i="3"/>
  <c r="H35" i="3"/>
  <c r="P35" i="3"/>
  <c r="Q35" i="3"/>
  <c r="A42" i="17"/>
  <c r="C42" i="17" s="1"/>
  <c r="O42" i="17"/>
  <c r="A31" i="3"/>
  <c r="H31" i="3"/>
  <c r="P31" i="3"/>
  <c r="Q31" i="3"/>
  <c r="A38" i="17"/>
  <c r="C38" i="17" s="1"/>
  <c r="O38" i="17"/>
  <c r="A27" i="3"/>
  <c r="H27" i="3"/>
  <c r="P27" i="3"/>
  <c r="Q27" i="3"/>
  <c r="A34" i="17"/>
  <c r="C34" i="17" s="1"/>
  <c r="O34" i="17"/>
  <c r="A23" i="3"/>
  <c r="H23" i="3"/>
  <c r="P23" i="3"/>
  <c r="Q23" i="3"/>
  <c r="A30" i="17"/>
  <c r="C30" i="17" s="1"/>
  <c r="O30" i="17"/>
  <c r="A19" i="3"/>
  <c r="H19" i="3"/>
  <c r="P19" i="3"/>
  <c r="Q19" i="3"/>
  <c r="A26" i="17"/>
  <c r="C26" i="17" s="1"/>
  <c r="O26" i="17"/>
  <c r="A15" i="3"/>
  <c r="H15" i="3"/>
  <c r="P15" i="3"/>
  <c r="Q15" i="3"/>
  <c r="A22" i="17"/>
  <c r="C22" i="17" s="1"/>
  <c r="O22" i="17"/>
  <c r="A11" i="3"/>
  <c r="H11" i="3"/>
  <c r="P11" i="3"/>
  <c r="Q11" i="3"/>
  <c r="A18" i="17"/>
  <c r="C18" i="17" s="1"/>
  <c r="O18" i="17"/>
  <c r="A7" i="3"/>
  <c r="H7" i="3"/>
  <c r="P7" i="3"/>
  <c r="Q7" i="3"/>
  <c r="T3" i="3" a="1"/>
  <c r="T3" i="3" s="1"/>
  <c r="T4" i="3" s="1" a="1"/>
  <c r="T4" i="3" s="1"/>
  <c r="T5" i="3" s="1" a="1"/>
  <c r="T5" i="3" s="1"/>
  <c r="T6" i="3" s="1" a="1"/>
  <c r="T6" i="3" s="1"/>
  <c r="T7" i="3" s="1" a="1"/>
  <c r="T7" i="3" s="1"/>
  <c r="T8" i="3" s="1" a="1"/>
  <c r="T8" i="3" s="1"/>
  <c r="T9" i="3" s="1" a="1"/>
  <c r="T9" i="3" s="1"/>
  <c r="T10" i="3" s="1" a="1"/>
  <c r="T10" i="3" s="1"/>
  <c r="T11" i="3" s="1" a="1"/>
  <c r="T11" i="3" s="1"/>
  <c r="T12" i="3" s="1" a="1"/>
  <c r="T12" i="3" s="1"/>
  <c r="T13" i="3" s="1" a="1"/>
  <c r="T13" i="3" s="1"/>
  <c r="T14" i="3" s="1" a="1"/>
  <c r="T14" i="3" s="1"/>
  <c r="T15" i="3" s="1" a="1"/>
  <c r="T15" i="3" s="1"/>
  <c r="T16" i="3" s="1" a="1"/>
  <c r="T16" i="3" s="1"/>
  <c r="T17" i="3" s="1" a="1"/>
  <c r="T17" i="3" s="1"/>
  <c r="T18" i="3" s="1" a="1"/>
  <c r="T18" i="3" s="1"/>
  <c r="T19" i="3" s="1" a="1"/>
  <c r="T19" i="3" s="1"/>
  <c r="T20" i="3" s="1" a="1"/>
  <c r="T20" i="3" s="1"/>
  <c r="T21" i="3" s="1" a="1"/>
  <c r="T21" i="3" s="1"/>
  <c r="T22" i="3" s="1" a="1"/>
  <c r="T22" i="3" s="1"/>
  <c r="T23" i="3" s="1" a="1"/>
  <c r="T23" i="3" s="1"/>
  <c r="T24" i="3" s="1" a="1"/>
  <c r="T24" i="3" s="1"/>
  <c r="T25" i="3" s="1" a="1"/>
  <c r="T25" i="3" s="1"/>
  <c r="T26" i="3" s="1" a="1"/>
  <c r="T26" i="3" s="1"/>
  <c r="T27" i="3" s="1" a="1"/>
  <c r="T27" i="3" s="1"/>
  <c r="T28" i="3" s="1" a="1"/>
  <c r="T28" i="3" s="1"/>
  <c r="T29" i="3" s="1" a="1"/>
  <c r="T29" i="3" s="1"/>
  <c r="T30" i="3" s="1" a="1"/>
  <c r="T30" i="3" s="1"/>
  <c r="T31" i="3" s="1" a="1"/>
  <c r="T31" i="3" s="1"/>
  <c r="T32" i="3" s="1" a="1"/>
  <c r="T32" i="3" s="1"/>
  <c r="T33" i="3" s="1" a="1"/>
  <c r="T33" i="3" s="1"/>
  <c r="T34" i="3" s="1" a="1"/>
  <c r="T34" i="3" s="1"/>
  <c r="T35" i="3" s="1" a="1"/>
  <c r="T35" i="3" s="1"/>
  <c r="T36" i="3" s="1" a="1"/>
  <c r="T36" i="3" s="1"/>
  <c r="T37" i="3" s="1" a="1"/>
  <c r="T37" i="3" s="1"/>
  <c r="T38" i="3" s="1" a="1"/>
  <c r="T38" i="3" s="1"/>
  <c r="T39" i="3" s="1" a="1"/>
  <c r="T39" i="3" s="1"/>
  <c r="T40" i="3" s="1" a="1"/>
  <c r="T40" i="3" s="1"/>
  <c r="T41" i="3" s="1" a="1"/>
  <c r="T41" i="3" s="1"/>
  <c r="T42" i="3" s="1" a="1"/>
  <c r="T42" i="3" s="1"/>
  <c r="T43" i="3" s="1" a="1"/>
  <c r="T43" i="3" s="1"/>
  <c r="T44" i="3" s="1" a="1"/>
  <c r="T44" i="3" s="1"/>
  <c r="T45" i="3" s="1" a="1"/>
  <c r="T45" i="3" s="1"/>
  <c r="T46" i="3" s="1" a="1"/>
  <c r="T46" i="3" s="1"/>
  <c r="T47" i="3" s="1" a="1"/>
  <c r="T47" i="3" s="1"/>
  <c r="T48" i="3" s="1" a="1"/>
  <c r="T48" i="3" s="1"/>
  <c r="T49" i="3" s="1" a="1"/>
  <c r="T49" i="3" s="1"/>
  <c r="T50" i="3" s="1" a="1"/>
  <c r="T50" i="3" s="1"/>
  <c r="T51" i="3" s="1" a="1"/>
  <c r="T51" i="3" s="1"/>
  <c r="T52" i="3" s="1" a="1"/>
  <c r="T52" i="3" s="1"/>
  <c r="T53" i="3" s="1" a="1"/>
  <c r="T53" i="3" s="1"/>
  <c r="T54" i="3" s="1" a="1"/>
  <c r="T54" i="3" s="1"/>
  <c r="T55" i="3" s="1" a="1"/>
  <c r="T55" i="3" s="1"/>
  <c r="T56" i="3" s="1" a="1"/>
  <c r="T56" i="3" s="1"/>
  <c r="T57" i="3" s="1" a="1"/>
  <c r="T57" i="3" s="1"/>
  <c r="T58" i="3" s="1" a="1"/>
  <c r="T58" i="3" s="1"/>
  <c r="T59" i="3" s="1" a="1"/>
  <c r="T59" i="3" s="1"/>
  <c r="T60" i="3" s="1" a="1"/>
  <c r="T60" i="3" s="1"/>
  <c r="T61" i="3" s="1" a="1"/>
  <c r="T61" i="3" s="1"/>
  <c r="T62" i="3" s="1" a="1"/>
  <c r="T62" i="3" s="1"/>
  <c r="T63" i="3" s="1" a="1"/>
  <c r="T63" i="3" s="1"/>
  <c r="T64" i="3" s="1" a="1"/>
  <c r="T64" i="3" s="1"/>
  <c r="T65" i="3" s="1" a="1"/>
  <c r="T65" i="3" s="1"/>
  <c r="T66" i="3" s="1" a="1"/>
  <c r="T66" i="3" s="1"/>
  <c r="T67" i="3" s="1" a="1"/>
  <c r="T67" i="3" s="1"/>
  <c r="T68" i="3" s="1" a="1"/>
  <c r="T68" i="3" s="1"/>
  <c r="T69" i="3" s="1" a="1"/>
  <c r="T69" i="3" s="1"/>
  <c r="T70" i="3" s="1" a="1"/>
  <c r="T70" i="3" s="1"/>
  <c r="T71" i="3" s="1" a="1"/>
  <c r="T71" i="3" s="1"/>
  <c r="T72" i="3" s="1" a="1"/>
  <c r="T72" i="3" s="1"/>
  <c r="T73" i="3" s="1" a="1"/>
  <c r="T73" i="3" s="1"/>
  <c r="T74" i="3" s="1" a="1"/>
  <c r="T74" i="3" s="1"/>
  <c r="T75" i="3" s="1" a="1"/>
  <c r="T75" i="3" s="1"/>
  <c r="T76" i="3" s="1" a="1"/>
  <c r="T76" i="3" s="1"/>
  <c r="T77" i="3" s="1" a="1"/>
  <c r="T77" i="3" s="1"/>
  <c r="T78" i="3" s="1" a="1"/>
  <c r="T78" i="3" s="1"/>
  <c r="T79" i="3" s="1" a="1"/>
  <c r="T79" i="3" s="1"/>
  <c r="T80" i="3" s="1" a="1"/>
  <c r="T80" i="3" s="1"/>
  <c r="T81" i="3" s="1" a="1"/>
  <c r="T81" i="3" s="1"/>
  <c r="T82" i="3" s="1" a="1"/>
  <c r="T82" i="3" s="1"/>
  <c r="T83" i="3" s="1" a="1"/>
  <c r="T83" i="3" s="1"/>
  <c r="T84" i="3" s="1" a="1"/>
  <c r="T84" i="3" s="1"/>
  <c r="T85" i="3" s="1" a="1"/>
  <c r="T85" i="3" s="1"/>
  <c r="T86" i="3" s="1" a="1"/>
  <c r="T86" i="3" s="1"/>
  <c r="T87" i="3" s="1" a="1"/>
  <c r="T87" i="3" s="1"/>
  <c r="T88" i="3" s="1" a="1"/>
  <c r="T88" i="3" s="1"/>
  <c r="T89" i="3" s="1" a="1"/>
  <c r="T89" i="3" s="1"/>
  <c r="T90" i="3" s="1" a="1"/>
  <c r="T90" i="3" s="1"/>
  <c r="T91" i="3" s="1" a="1"/>
  <c r="T91" i="3" s="1"/>
  <c r="T92" i="3" s="1" a="1"/>
  <c r="T92" i="3" s="1"/>
  <c r="T93" i="3" s="1" a="1"/>
  <c r="T93" i="3" s="1"/>
  <c r="T94" i="3" s="1" a="1"/>
  <c r="T94" i="3" s="1"/>
  <c r="T95" i="3" s="1" a="1"/>
  <c r="T95" i="3" s="1"/>
  <c r="T96" i="3" s="1" a="1"/>
  <c r="T96" i="3" s="1"/>
  <c r="T97" i="3" s="1" a="1"/>
  <c r="T97" i="3" s="1"/>
  <c r="A14" i="17"/>
  <c r="C14" i="17" s="1"/>
  <c r="O14" i="17"/>
  <c r="A3" i="3"/>
  <c r="H3" i="3"/>
  <c r="P3" i="3"/>
  <c r="Q3" i="3"/>
  <c r="BJ87" i="3"/>
  <c r="BJ79" i="3"/>
  <c r="BJ67" i="3"/>
  <c r="BJ59" i="3"/>
  <c r="BJ94" i="3"/>
  <c r="BJ90" i="3"/>
  <c r="BJ86" i="3"/>
  <c r="BJ82" i="3"/>
  <c r="BJ78" i="3"/>
  <c r="BJ74" i="3"/>
  <c r="BJ70" i="3"/>
  <c r="BJ66" i="3"/>
  <c r="BJ62" i="3"/>
  <c r="BJ58" i="3"/>
  <c r="BJ83" i="3"/>
  <c r="BJ75" i="3"/>
  <c r="BJ63" i="3"/>
  <c r="BJ93" i="3"/>
  <c r="BJ85" i="3"/>
  <c r="BJ81" i="3"/>
  <c r="BJ77" i="3"/>
  <c r="BJ73" i="3"/>
  <c r="BJ69" i="3"/>
  <c r="BJ65" i="3"/>
  <c r="BJ61" i="3"/>
  <c r="BJ95" i="3"/>
  <c r="BJ97" i="3"/>
  <c r="BJ89" i="3"/>
  <c r="BJ96" i="3"/>
  <c r="BJ92" i="3"/>
  <c r="BJ88" i="3"/>
  <c r="BJ84" i="3"/>
  <c r="BJ80" i="3"/>
  <c r="BJ76" i="3"/>
  <c r="BJ72" i="3"/>
  <c r="BJ68" i="3"/>
  <c r="BJ64" i="3"/>
  <c r="BJ60" i="3"/>
  <c r="BJ91" i="3"/>
  <c r="BJ71" i="3"/>
  <c r="BJ2" i="3"/>
  <c r="W46" i="3"/>
  <c r="BI46" i="3" s="1"/>
  <c r="BJ46" i="3"/>
  <c r="W42" i="3"/>
  <c r="BI42" i="3" s="1"/>
  <c r="BJ42" i="3"/>
  <c r="W38" i="3"/>
  <c r="BI38" i="3" s="1"/>
  <c r="BJ38" i="3"/>
  <c r="W34" i="3"/>
  <c r="BI34" i="3" s="1"/>
  <c r="BJ34" i="3"/>
  <c r="W30" i="3"/>
  <c r="BI30" i="3" s="1"/>
  <c r="BJ30" i="3"/>
  <c r="W26" i="3"/>
  <c r="BI26" i="3" s="1"/>
  <c r="BJ26" i="3"/>
  <c r="W22" i="3"/>
  <c r="BI22" i="3" s="1"/>
  <c r="BJ22" i="3"/>
  <c r="W18" i="3"/>
  <c r="BI18" i="3" s="1"/>
  <c r="BJ18" i="3"/>
  <c r="W14" i="3"/>
  <c r="BI14" i="3" s="1"/>
  <c r="BJ14" i="3"/>
  <c r="W10" i="3"/>
  <c r="BI10" i="3" s="1"/>
  <c r="BJ10" i="3"/>
  <c r="W6" i="3"/>
  <c r="BI6" i="3" s="1"/>
  <c r="BJ6" i="3"/>
  <c r="W49" i="3"/>
  <c r="BI49" i="3" s="1"/>
  <c r="BJ49" i="3"/>
  <c r="W45" i="3"/>
  <c r="BI45" i="3" s="1"/>
  <c r="BJ45" i="3"/>
  <c r="W41" i="3"/>
  <c r="BI41" i="3" s="1"/>
  <c r="BJ41" i="3"/>
  <c r="W37" i="3"/>
  <c r="BI37" i="3" s="1"/>
  <c r="BJ37" i="3"/>
  <c r="W33" i="3"/>
  <c r="BI33" i="3" s="1"/>
  <c r="BJ33" i="3"/>
  <c r="W29" i="3"/>
  <c r="BI29" i="3" s="1"/>
  <c r="BJ29" i="3"/>
  <c r="W25" i="3"/>
  <c r="BI25" i="3" s="1"/>
  <c r="BJ25" i="3"/>
  <c r="W21" i="3"/>
  <c r="BI21" i="3" s="1"/>
  <c r="BJ21" i="3"/>
  <c r="W17" i="3"/>
  <c r="BI17" i="3" s="1"/>
  <c r="BJ17" i="3"/>
  <c r="W13" i="3"/>
  <c r="BI13" i="3" s="1"/>
  <c r="BJ13" i="3"/>
  <c r="W9" i="3"/>
  <c r="BI9" i="3" s="1"/>
  <c r="BJ9" i="3"/>
  <c r="W5" i="3"/>
  <c r="BI5" i="3" s="1"/>
  <c r="BJ5" i="3"/>
  <c r="W48" i="3"/>
  <c r="BI48" i="3" s="1"/>
  <c r="BJ48" i="3"/>
  <c r="W44" i="3"/>
  <c r="BI44" i="3" s="1"/>
  <c r="BJ44" i="3"/>
  <c r="W40" i="3"/>
  <c r="BI40" i="3" s="1"/>
  <c r="BJ40" i="3"/>
  <c r="W36" i="3"/>
  <c r="BI36" i="3" s="1"/>
  <c r="BJ36" i="3"/>
  <c r="W32" i="3"/>
  <c r="BI32" i="3" s="1"/>
  <c r="BJ32" i="3"/>
  <c r="W28" i="3"/>
  <c r="BI28" i="3" s="1"/>
  <c r="BJ28" i="3"/>
  <c r="W24" i="3"/>
  <c r="BI24" i="3" s="1"/>
  <c r="BJ24" i="3"/>
  <c r="W20" i="3"/>
  <c r="BI20" i="3" s="1"/>
  <c r="BJ20" i="3"/>
  <c r="W16" i="3"/>
  <c r="BI16" i="3" s="1"/>
  <c r="BJ16" i="3"/>
  <c r="W12" i="3"/>
  <c r="BI12" i="3" s="1"/>
  <c r="BJ12" i="3"/>
  <c r="W8" i="3"/>
  <c r="BI8" i="3" s="1"/>
  <c r="BJ8" i="3"/>
  <c r="W4" i="3"/>
  <c r="BI4" i="3" s="1"/>
  <c r="BJ4" i="3"/>
  <c r="W47" i="3"/>
  <c r="BI47" i="3" s="1"/>
  <c r="BJ47" i="3"/>
  <c r="W43" i="3"/>
  <c r="BI43" i="3" s="1"/>
  <c r="BJ43" i="3"/>
  <c r="W39" i="3"/>
  <c r="BI39" i="3" s="1"/>
  <c r="BJ39" i="3"/>
  <c r="W35" i="3"/>
  <c r="BI35" i="3" s="1"/>
  <c r="BJ35" i="3"/>
  <c r="W31" i="3"/>
  <c r="BI31" i="3" s="1"/>
  <c r="BJ31" i="3"/>
  <c r="W27" i="3"/>
  <c r="BI27" i="3" s="1"/>
  <c r="BJ27" i="3"/>
  <c r="W23" i="3"/>
  <c r="BI23" i="3" s="1"/>
  <c r="BJ23" i="3"/>
  <c r="W19" i="3"/>
  <c r="BI19" i="3" s="1"/>
  <c r="BJ19" i="3"/>
  <c r="W15" i="3"/>
  <c r="BI15" i="3" s="1"/>
  <c r="BJ15" i="3"/>
  <c r="W11" i="3"/>
  <c r="BI11" i="3" s="1"/>
  <c r="BJ11" i="3"/>
  <c r="W7" i="3"/>
  <c r="BI7" i="3" s="1"/>
  <c r="BJ7" i="3"/>
  <c r="W3" i="3"/>
  <c r="BI3" i="3" s="1"/>
  <c r="BJ3" i="3"/>
  <c r="BM44" i="3"/>
  <c r="BM40" i="3"/>
  <c r="BM32" i="3"/>
  <c r="BM20" i="3"/>
  <c r="BM12" i="3"/>
  <c r="BM2" i="3"/>
  <c r="A155" i="5"/>
  <c r="BM46" i="3"/>
  <c r="A151" i="5"/>
  <c r="BM42" i="3"/>
  <c r="BM38" i="3"/>
  <c r="BM34" i="3"/>
  <c r="A139" i="5"/>
  <c r="BM30" i="3"/>
  <c r="BM26" i="3"/>
  <c r="BM22" i="3"/>
  <c r="BM18" i="3"/>
  <c r="BM14" i="3"/>
  <c r="BM10" i="3"/>
  <c r="BM6" i="3"/>
  <c r="A158" i="5"/>
  <c r="BM49" i="3"/>
  <c r="BM45" i="3"/>
  <c r="A150" i="5"/>
  <c r="BM41" i="3"/>
  <c r="A146" i="5"/>
  <c r="BM37" i="3"/>
  <c r="BM33" i="3"/>
  <c r="A138" i="5"/>
  <c r="BM29" i="3"/>
  <c r="BM25" i="3"/>
  <c r="BM21" i="3"/>
  <c r="BM17" i="3"/>
  <c r="BM13" i="3"/>
  <c r="BM9" i="3"/>
  <c r="BM5" i="3"/>
  <c r="A157" i="5"/>
  <c r="BM48" i="3"/>
  <c r="A145" i="5"/>
  <c r="BM36" i="3"/>
  <c r="BM28" i="3"/>
  <c r="BM24" i="3"/>
  <c r="BM16" i="3"/>
  <c r="BM8" i="3"/>
  <c r="BM4" i="3"/>
  <c r="A156" i="5"/>
  <c r="BM47" i="3"/>
  <c r="A152" i="5"/>
  <c r="BM43" i="3"/>
  <c r="BM39" i="3"/>
  <c r="A144" i="5"/>
  <c r="BM35" i="3"/>
  <c r="A140" i="5"/>
  <c r="BM31" i="3"/>
  <c r="BM27" i="3"/>
  <c r="BM23" i="3"/>
  <c r="BM19" i="3"/>
  <c r="BM15" i="3"/>
  <c r="BM11" i="3"/>
  <c r="BM7" i="3"/>
  <c r="BM3" i="3"/>
  <c r="BM90" i="3"/>
  <c r="BM82" i="3"/>
  <c r="BM74" i="3"/>
  <c r="BM66" i="3"/>
  <c r="BM58" i="3"/>
  <c r="BM50" i="3"/>
  <c r="BM97" i="3"/>
  <c r="BM93" i="3"/>
  <c r="BM89" i="3"/>
  <c r="BM85" i="3"/>
  <c r="BM81" i="3"/>
  <c r="BM77" i="3"/>
  <c r="BM73" i="3"/>
  <c r="BM69" i="3"/>
  <c r="BM65" i="3"/>
  <c r="BM61" i="3"/>
  <c r="BM57" i="3"/>
  <c r="BM53" i="3"/>
  <c r="BM96" i="3"/>
  <c r="BM92" i="3"/>
  <c r="BM88" i="3"/>
  <c r="BM84" i="3"/>
  <c r="BM80" i="3"/>
  <c r="BM76" i="3"/>
  <c r="BM72" i="3"/>
  <c r="BM68" i="3"/>
  <c r="BM64" i="3"/>
  <c r="BM60" i="3"/>
  <c r="BM56" i="3"/>
  <c r="BM52" i="3"/>
  <c r="BM94" i="3"/>
  <c r="BM86" i="3"/>
  <c r="BM78" i="3"/>
  <c r="BM70" i="3"/>
  <c r="BM62" i="3"/>
  <c r="BM54" i="3"/>
  <c r="BM95" i="3"/>
  <c r="BM91" i="3"/>
  <c r="BM87" i="3"/>
  <c r="BM83" i="3"/>
  <c r="BM79" i="3"/>
  <c r="BM75" i="3"/>
  <c r="BM71" i="3"/>
  <c r="BM67" i="3"/>
  <c r="BM63" i="3"/>
  <c r="BM59" i="3"/>
  <c r="BM55" i="3"/>
  <c r="BM51" i="3"/>
  <c r="A201" i="5"/>
  <c r="A193" i="5"/>
  <c r="A185" i="5"/>
  <c r="A177" i="5"/>
  <c r="A169" i="5"/>
  <c r="A137" i="5"/>
  <c r="A129" i="5"/>
  <c r="A121" i="5"/>
  <c r="A117" i="5"/>
  <c r="A204" i="5"/>
  <c r="A196" i="5"/>
  <c r="A184" i="5"/>
  <c r="A176" i="5"/>
  <c r="A168" i="5"/>
  <c r="A160" i="5"/>
  <c r="A148" i="5"/>
  <c r="A136" i="5"/>
  <c r="A132" i="5"/>
  <c r="A128" i="5"/>
  <c r="A124" i="5"/>
  <c r="A120" i="5"/>
  <c r="A116" i="5"/>
  <c r="A112" i="5"/>
  <c r="A203" i="5"/>
  <c r="A199" i="5"/>
  <c r="A195" i="5"/>
  <c r="A191" i="5"/>
  <c r="A187" i="5"/>
  <c r="A183" i="5"/>
  <c r="A179" i="5"/>
  <c r="A175" i="5"/>
  <c r="A171" i="5"/>
  <c r="A167" i="5"/>
  <c r="A163" i="5"/>
  <c r="A159" i="5"/>
  <c r="A147" i="5"/>
  <c r="A143" i="5"/>
  <c r="A135" i="5"/>
  <c r="A131" i="5"/>
  <c r="A127" i="5"/>
  <c r="A123" i="5"/>
  <c r="A119" i="5"/>
  <c r="A115" i="5"/>
  <c r="A205" i="5"/>
  <c r="A197" i="5"/>
  <c r="A189" i="5"/>
  <c r="A181" i="5"/>
  <c r="A173" i="5"/>
  <c r="A165" i="5"/>
  <c r="A161" i="5"/>
  <c r="A153" i="5"/>
  <c r="A149" i="5"/>
  <c r="A141" i="5"/>
  <c r="A133" i="5"/>
  <c r="A125" i="5"/>
  <c r="A113" i="5"/>
  <c r="A200" i="5"/>
  <c r="A192" i="5"/>
  <c r="A188" i="5"/>
  <c r="A180" i="5"/>
  <c r="A172" i="5"/>
  <c r="A164" i="5"/>
  <c r="A206" i="5"/>
  <c r="A202" i="5"/>
  <c r="A198" i="5"/>
  <c r="A194" i="5"/>
  <c r="A190" i="5"/>
  <c r="A186" i="5"/>
  <c r="A182" i="5"/>
  <c r="A178" i="5"/>
  <c r="A174" i="5"/>
  <c r="A170" i="5"/>
  <c r="A166" i="5"/>
  <c r="A162" i="5"/>
  <c r="A154" i="5"/>
  <c r="A142" i="5"/>
  <c r="A134" i="5"/>
  <c r="A130" i="5"/>
  <c r="A126" i="5"/>
  <c r="A122" i="5"/>
  <c r="A118" i="5"/>
  <c r="A114" i="5"/>
  <c r="A111" i="5"/>
  <c r="U97" i="3"/>
  <c r="U89" i="3"/>
  <c r="U81" i="3"/>
  <c r="U69" i="3"/>
  <c r="U61" i="3"/>
  <c r="U53" i="3"/>
  <c r="U49" i="3"/>
  <c r="U41" i="3"/>
  <c r="U33" i="3"/>
  <c r="U25" i="3"/>
  <c r="U17" i="3"/>
  <c r="U9" i="3"/>
  <c r="U92" i="3"/>
  <c r="U88" i="3"/>
  <c r="U80" i="3"/>
  <c r="U72" i="3"/>
  <c r="U64" i="3"/>
  <c r="U56" i="3"/>
  <c r="U48" i="3"/>
  <c r="U40" i="3"/>
  <c r="U32" i="3"/>
  <c r="U24" i="3"/>
  <c r="U16" i="3"/>
  <c r="U8" i="3"/>
  <c r="U95" i="3"/>
  <c r="U91" i="3"/>
  <c r="U87" i="3"/>
  <c r="U83" i="3"/>
  <c r="U79" i="3"/>
  <c r="U75" i="3"/>
  <c r="U71" i="3"/>
  <c r="U67" i="3"/>
  <c r="U63" i="3"/>
  <c r="U59" i="3"/>
  <c r="U55" i="3"/>
  <c r="U51" i="3"/>
  <c r="U47" i="3"/>
  <c r="U43" i="3"/>
  <c r="U39" i="3"/>
  <c r="U35" i="3"/>
  <c r="U31" i="3"/>
  <c r="U27" i="3"/>
  <c r="U23" i="3"/>
  <c r="U19" i="3"/>
  <c r="U15" i="3"/>
  <c r="U11" i="3"/>
  <c r="U7" i="3"/>
  <c r="U3" i="3"/>
  <c r="U93" i="3"/>
  <c r="U85" i="3"/>
  <c r="U77" i="3"/>
  <c r="U73" i="3"/>
  <c r="U65" i="3"/>
  <c r="U57" i="3"/>
  <c r="U45" i="3"/>
  <c r="U37" i="3"/>
  <c r="U29" i="3"/>
  <c r="U21" i="3"/>
  <c r="U13" i="3"/>
  <c r="U5" i="3"/>
  <c r="U96" i="3"/>
  <c r="U84" i="3"/>
  <c r="U76" i="3"/>
  <c r="U68" i="3"/>
  <c r="U60" i="3"/>
  <c r="U52" i="3"/>
  <c r="U44" i="3"/>
  <c r="U36" i="3"/>
  <c r="U28" i="3"/>
  <c r="U20" i="3"/>
  <c r="U12" i="3"/>
  <c r="U4" i="3"/>
  <c r="U2" i="3"/>
  <c r="V2" i="3" s="1"/>
  <c r="AU2" i="3" s="1"/>
  <c r="U94" i="3"/>
  <c r="U90" i="3"/>
  <c r="U86" i="3"/>
  <c r="U82" i="3"/>
  <c r="U78" i="3"/>
  <c r="U74" i="3"/>
  <c r="U70" i="3"/>
  <c r="U66" i="3"/>
  <c r="U62" i="3"/>
  <c r="U58" i="3"/>
  <c r="U54" i="3"/>
  <c r="U50" i="3"/>
  <c r="U46" i="3"/>
  <c r="U42" i="3"/>
  <c r="U38" i="3"/>
  <c r="U34" i="3"/>
  <c r="U30" i="3"/>
  <c r="U26" i="3"/>
  <c r="U22" i="3"/>
  <c r="U18" i="3"/>
  <c r="U14" i="3"/>
  <c r="U10" i="3"/>
  <c r="U6" i="3"/>
  <c r="W2" i="3"/>
  <c r="W62" i="3"/>
  <c r="W94" i="3"/>
  <c r="W78" i="3"/>
  <c r="W95" i="3"/>
  <c r="W91" i="3"/>
  <c r="W87" i="3"/>
  <c r="W83" i="3"/>
  <c r="W79" i="3"/>
  <c r="W75" i="3"/>
  <c r="W71" i="3"/>
  <c r="W67" i="3"/>
  <c r="W63" i="3"/>
  <c r="W59" i="3"/>
  <c r="W55" i="3"/>
  <c r="W51" i="3"/>
  <c r="W90" i="3"/>
  <c r="W58" i="3"/>
  <c r="W70" i="3"/>
  <c r="W97" i="3"/>
  <c r="W93" i="3"/>
  <c r="W89" i="3"/>
  <c r="W81" i="3"/>
  <c r="W77" i="3"/>
  <c r="W73" i="3"/>
  <c r="W65" i="3"/>
  <c r="W61" i="3"/>
  <c r="W57" i="3"/>
  <c r="W92" i="3"/>
  <c r="W68" i="3"/>
  <c r="W64" i="3"/>
  <c r="W60" i="3"/>
  <c r="W56" i="3"/>
  <c r="W86" i="3"/>
  <c r="W54" i="3"/>
  <c r="W82" i="3"/>
  <c r="W74" i="3"/>
  <c r="W66" i="3"/>
  <c r="W50" i="3"/>
  <c r="W96" i="3"/>
  <c r="W88" i="3"/>
  <c r="W80" i="3"/>
  <c r="W72" i="3"/>
  <c r="W84" i="3"/>
  <c r="W76" i="3"/>
  <c r="W52" i="3"/>
  <c r="W85" i="3"/>
  <c r="W69" i="3"/>
  <c r="W53" i="3"/>
  <c r="BI60" i="3" l="1"/>
  <c r="BI78" i="3"/>
  <c r="BI84" i="3"/>
  <c r="BI57" i="3"/>
  <c r="BI51" i="3"/>
  <c r="BI72" i="3"/>
  <c r="BI54" i="3"/>
  <c r="BI61" i="3"/>
  <c r="BI55" i="3"/>
  <c r="BI94" i="3"/>
  <c r="BI69" i="3"/>
  <c r="BI82" i="3"/>
  <c r="BI97" i="3"/>
  <c r="BI83" i="3"/>
  <c r="BI85" i="3"/>
  <c r="BI50" i="3"/>
  <c r="BI64" i="3"/>
  <c r="BI81" i="3"/>
  <c r="BI70" i="3"/>
  <c r="BI71" i="3"/>
  <c r="BI87" i="3"/>
  <c r="BI52" i="3"/>
  <c r="BI80" i="3"/>
  <c r="BI66" i="3"/>
  <c r="BI86" i="3"/>
  <c r="BI68" i="3"/>
  <c r="BI65" i="3"/>
  <c r="BI89" i="3"/>
  <c r="BI58" i="3"/>
  <c r="BI59" i="3"/>
  <c r="BI75" i="3"/>
  <c r="BI91" i="3"/>
  <c r="BI62" i="3"/>
  <c r="BI96" i="3"/>
  <c r="BI77" i="3"/>
  <c r="BI67" i="3"/>
  <c r="BI53" i="3"/>
  <c r="BI76" i="3"/>
  <c r="BI88" i="3"/>
  <c r="BI74" i="3"/>
  <c r="BI56" i="3"/>
  <c r="BI92" i="3"/>
  <c r="BI73" i="3"/>
  <c r="BI93" i="3"/>
  <c r="BI90" i="3"/>
  <c r="BI63" i="3"/>
  <c r="BI79" i="3"/>
  <c r="BI95" i="3"/>
  <c r="D93" i="3"/>
  <c r="D85" i="3"/>
  <c r="D81" i="3"/>
  <c r="D77" i="3"/>
  <c r="D73" i="3"/>
  <c r="D69" i="3"/>
  <c r="D65" i="3"/>
  <c r="D61" i="3"/>
  <c r="D57" i="3"/>
  <c r="D53" i="3"/>
  <c r="D94" i="3"/>
  <c r="D96" i="3"/>
  <c r="D88" i="3"/>
  <c r="D80" i="3"/>
  <c r="D76" i="3"/>
  <c r="D72" i="3"/>
  <c r="D68" i="3"/>
  <c r="D64" i="3"/>
  <c r="D60" i="3"/>
  <c r="D56" i="3"/>
  <c r="D52" i="3"/>
  <c r="D97" i="3"/>
  <c r="D89" i="3"/>
  <c r="D92" i="3"/>
  <c r="D84" i="3"/>
  <c r="D95" i="3"/>
  <c r="D91" i="3"/>
  <c r="D87" i="3"/>
  <c r="D83" i="3"/>
  <c r="D79" i="3"/>
  <c r="D75" i="3"/>
  <c r="D90" i="3"/>
  <c r="D86" i="3"/>
  <c r="D82" i="3"/>
  <c r="D78" i="3"/>
  <c r="D74" i="3"/>
  <c r="D70" i="3"/>
  <c r="D66" i="3"/>
  <c r="D62" i="3"/>
  <c r="D58" i="3"/>
  <c r="D54" i="3"/>
  <c r="D50" i="3"/>
  <c r="D63" i="3"/>
  <c r="D59" i="3"/>
  <c r="D55" i="3"/>
  <c r="D51" i="3"/>
  <c r="D71" i="3"/>
  <c r="D67" i="3"/>
  <c r="BI2" i="3"/>
  <c r="C67" i="9"/>
  <c r="AA84" i="3"/>
  <c r="AA82" i="3"/>
  <c r="AA97" i="3"/>
  <c r="AA83" i="3"/>
  <c r="AA72" i="3"/>
  <c r="AA69" i="3"/>
  <c r="AA57" i="3"/>
  <c r="AA51" i="3"/>
  <c r="AA78" i="3"/>
  <c r="AA50" i="3"/>
  <c r="AA61" i="3"/>
  <c r="AA55" i="3"/>
  <c r="AA87" i="3"/>
  <c r="AA19" i="3"/>
  <c r="AA21" i="3"/>
  <c r="AA37" i="3"/>
  <c r="AA22" i="3"/>
  <c r="AA46" i="3"/>
  <c r="AA52" i="3"/>
  <c r="AA80" i="3"/>
  <c r="AA66" i="3"/>
  <c r="AA86" i="3"/>
  <c r="AA68" i="3"/>
  <c r="AA65" i="3"/>
  <c r="AA89" i="3"/>
  <c r="AA58" i="3"/>
  <c r="AA59" i="3"/>
  <c r="AA75" i="3"/>
  <c r="AA91" i="3"/>
  <c r="AA62" i="3"/>
  <c r="AA96" i="3"/>
  <c r="AA60" i="3"/>
  <c r="AA77" i="3"/>
  <c r="AA67" i="3"/>
  <c r="AA85" i="3"/>
  <c r="AA54" i="3"/>
  <c r="AA64" i="3"/>
  <c r="AA81" i="3"/>
  <c r="AA70" i="3"/>
  <c r="AA71" i="3"/>
  <c r="AA94" i="3"/>
  <c r="AA35" i="3"/>
  <c r="AA53" i="3"/>
  <c r="AA76" i="3"/>
  <c r="AA88" i="3"/>
  <c r="AA74" i="3"/>
  <c r="AA56" i="3"/>
  <c r="AA92" i="3"/>
  <c r="AA73" i="3"/>
  <c r="AA93" i="3"/>
  <c r="AA90" i="3"/>
  <c r="AA63" i="3"/>
  <c r="AA79" i="3"/>
  <c r="AA95" i="3"/>
  <c r="AA3" i="3"/>
  <c r="AA5" i="3"/>
  <c r="D13" i="17"/>
  <c r="D46" i="3"/>
  <c r="D30" i="3"/>
  <c r="D14" i="3"/>
  <c r="D45" i="3"/>
  <c r="D29" i="3"/>
  <c r="D13" i="3"/>
  <c r="D48" i="3"/>
  <c r="D32" i="3"/>
  <c r="D16" i="3"/>
  <c r="D47" i="3"/>
  <c r="D31" i="3"/>
  <c r="D15" i="3"/>
  <c r="D42" i="3"/>
  <c r="D26" i="3"/>
  <c r="D10" i="3"/>
  <c r="D41" i="3"/>
  <c r="D25" i="3"/>
  <c r="D9" i="3"/>
  <c r="D44" i="3"/>
  <c r="D28" i="3"/>
  <c r="D12" i="3"/>
  <c r="D43" i="3"/>
  <c r="D27" i="3"/>
  <c r="D11" i="3"/>
  <c r="D38" i="3"/>
  <c r="D22" i="3"/>
  <c r="D6" i="3"/>
  <c r="D37" i="3"/>
  <c r="D21" i="3"/>
  <c r="D5" i="3"/>
  <c r="D40" i="3"/>
  <c r="D24" i="3"/>
  <c r="D8" i="3"/>
  <c r="D39" i="3"/>
  <c r="D23" i="3"/>
  <c r="D7" i="3"/>
  <c r="D34" i="3"/>
  <c r="D18" i="3"/>
  <c r="D49" i="3"/>
  <c r="D33" i="3"/>
  <c r="D17" i="3"/>
  <c r="D2" i="3"/>
  <c r="D36" i="3"/>
  <c r="D20" i="3"/>
  <c r="D4" i="3"/>
  <c r="D35" i="3"/>
  <c r="D19" i="3"/>
  <c r="D3" i="3"/>
  <c r="B14" i="17"/>
  <c r="D14" i="17"/>
  <c r="D66" i="17"/>
  <c r="B66" i="17"/>
  <c r="B92" i="17"/>
  <c r="D92" i="17"/>
  <c r="D101" i="17"/>
  <c r="B101" i="17"/>
  <c r="D19" i="17"/>
  <c r="B19" i="17"/>
  <c r="B27" i="17"/>
  <c r="D27" i="17"/>
  <c r="D35" i="17"/>
  <c r="B35" i="17"/>
  <c r="B43" i="17"/>
  <c r="D43" i="17"/>
  <c r="D51" i="17"/>
  <c r="B51" i="17"/>
  <c r="B59" i="17"/>
  <c r="D59" i="17"/>
  <c r="B71" i="17"/>
  <c r="D71" i="17"/>
  <c r="B79" i="17"/>
  <c r="D79" i="17"/>
  <c r="B87" i="17"/>
  <c r="D87" i="17"/>
  <c r="B95" i="17"/>
  <c r="D95" i="17"/>
  <c r="B107" i="17"/>
  <c r="D107" i="17"/>
  <c r="B108" i="17"/>
  <c r="D108" i="17"/>
  <c r="D68" i="17"/>
  <c r="B68" i="17"/>
  <c r="B84" i="17"/>
  <c r="D84" i="17"/>
  <c r="B100" i="17"/>
  <c r="D100" i="17"/>
  <c r="D85" i="17"/>
  <c r="B85" i="17"/>
  <c r="D93" i="17"/>
  <c r="B93" i="17"/>
  <c r="B22" i="17"/>
  <c r="D22" i="17"/>
  <c r="B30" i="17"/>
  <c r="D30" i="17"/>
  <c r="B38" i="17"/>
  <c r="D38" i="17"/>
  <c r="B46" i="17"/>
  <c r="D46" i="17"/>
  <c r="B54" i="17"/>
  <c r="D54" i="17"/>
  <c r="B62" i="17"/>
  <c r="D62" i="17"/>
  <c r="B74" i="17"/>
  <c r="D74" i="17"/>
  <c r="D82" i="17"/>
  <c r="B82" i="17"/>
  <c r="D90" i="17"/>
  <c r="B90" i="17"/>
  <c r="B98" i="17"/>
  <c r="D98" i="17"/>
  <c r="B106" i="17"/>
  <c r="D106" i="17"/>
  <c r="B67" i="17"/>
  <c r="D67" i="17"/>
  <c r="B16" i="17"/>
  <c r="D16" i="17"/>
  <c r="B24" i="17"/>
  <c r="D24" i="17"/>
  <c r="B32" i="17"/>
  <c r="D32" i="17"/>
  <c r="B40" i="17"/>
  <c r="D40" i="17"/>
  <c r="B48" i="17"/>
  <c r="D48" i="17"/>
  <c r="B56" i="17"/>
  <c r="D56" i="17"/>
  <c r="B64" i="17"/>
  <c r="D64" i="17"/>
  <c r="D76" i="17"/>
  <c r="B76" i="17"/>
  <c r="B17" i="17"/>
  <c r="D17" i="17"/>
  <c r="B25" i="17"/>
  <c r="D25" i="17"/>
  <c r="B33" i="17"/>
  <c r="D33" i="17"/>
  <c r="B41" i="17"/>
  <c r="D41" i="17"/>
  <c r="B49" i="17"/>
  <c r="D49" i="17"/>
  <c r="B57" i="17"/>
  <c r="D57" i="17"/>
  <c r="D69" i="17"/>
  <c r="B69" i="17"/>
  <c r="D77" i="17"/>
  <c r="B77" i="17"/>
  <c r="B103" i="17"/>
  <c r="D103" i="17"/>
  <c r="B104" i="17"/>
  <c r="D104" i="17"/>
  <c r="B15" i="17"/>
  <c r="D15" i="17"/>
  <c r="B23" i="17"/>
  <c r="D23" i="17"/>
  <c r="B31" i="17"/>
  <c r="D31" i="17"/>
  <c r="B39" i="17"/>
  <c r="D39" i="17"/>
  <c r="B47" i="17"/>
  <c r="D47" i="17"/>
  <c r="B55" i="17"/>
  <c r="D55" i="17"/>
  <c r="B63" i="17"/>
  <c r="D63" i="17"/>
  <c r="B75" i="17"/>
  <c r="D75" i="17"/>
  <c r="B83" i="17"/>
  <c r="D83" i="17"/>
  <c r="B91" i="17"/>
  <c r="D91" i="17"/>
  <c r="B99" i="17"/>
  <c r="D99" i="17"/>
  <c r="B96" i="17"/>
  <c r="D96" i="17"/>
  <c r="D105" i="17"/>
  <c r="B105" i="17"/>
  <c r="B88" i="17"/>
  <c r="D88" i="17"/>
  <c r="B65" i="17"/>
  <c r="D65" i="17"/>
  <c r="D89" i="17"/>
  <c r="B89" i="17"/>
  <c r="D97" i="17"/>
  <c r="B97" i="17"/>
  <c r="D18" i="17"/>
  <c r="B18" i="17"/>
  <c r="B26" i="17"/>
  <c r="D26" i="17"/>
  <c r="D34" i="17"/>
  <c r="B34" i="17"/>
  <c r="B42" i="17"/>
  <c r="D42" i="17"/>
  <c r="D50" i="17"/>
  <c r="B50" i="17"/>
  <c r="B58" i="17"/>
  <c r="D58" i="17"/>
  <c r="B70" i="17"/>
  <c r="D70" i="17"/>
  <c r="B78" i="17"/>
  <c r="D78" i="17"/>
  <c r="D86" i="17"/>
  <c r="B86" i="17"/>
  <c r="D94" i="17"/>
  <c r="B94" i="17"/>
  <c r="B102" i="17"/>
  <c r="D102" i="17"/>
  <c r="D20" i="17"/>
  <c r="B20" i="17"/>
  <c r="B28" i="17"/>
  <c r="D28" i="17"/>
  <c r="B36" i="17"/>
  <c r="D36" i="17"/>
  <c r="B44" i="17"/>
  <c r="D44" i="17"/>
  <c r="D52" i="17"/>
  <c r="B52" i="17"/>
  <c r="B60" i="17"/>
  <c r="D60" i="17"/>
  <c r="B72" i="17"/>
  <c r="D72" i="17"/>
  <c r="B80" i="17"/>
  <c r="D80" i="17"/>
  <c r="D21" i="17"/>
  <c r="B21" i="17"/>
  <c r="B29" i="17"/>
  <c r="D29" i="17"/>
  <c r="D37" i="17"/>
  <c r="B37" i="17"/>
  <c r="B45" i="17"/>
  <c r="D45" i="17"/>
  <c r="D53" i="17"/>
  <c r="B53" i="17"/>
  <c r="D61" i="17"/>
  <c r="B61" i="17"/>
  <c r="B73" i="17"/>
  <c r="D73" i="17"/>
  <c r="B81" i="17"/>
  <c r="D81" i="17"/>
  <c r="AA2" i="3"/>
  <c r="AD2" i="3" s="1"/>
  <c r="AG2" i="3" s="1"/>
  <c r="AA7" i="3"/>
  <c r="AA15" i="3"/>
  <c r="AA23" i="3"/>
  <c r="AA31" i="3"/>
  <c r="AA39" i="3"/>
  <c r="AA47" i="3"/>
  <c r="AA8" i="3"/>
  <c r="AA16" i="3"/>
  <c r="AA24" i="3"/>
  <c r="AA32" i="3"/>
  <c r="AA40" i="3"/>
  <c r="AA48" i="3"/>
  <c r="AA9" i="3"/>
  <c r="AA17" i="3"/>
  <c r="AA25" i="3"/>
  <c r="AA33" i="3"/>
  <c r="AA41" i="3"/>
  <c r="AA49" i="3"/>
  <c r="AA10" i="3"/>
  <c r="AA18" i="3"/>
  <c r="AA26" i="3"/>
  <c r="AA42" i="3"/>
  <c r="AA34" i="3"/>
  <c r="AA11" i="3"/>
  <c r="AA27" i="3"/>
  <c r="AA43" i="3"/>
  <c r="AA4" i="3"/>
  <c r="AA12" i="3"/>
  <c r="AA20" i="3"/>
  <c r="AA28" i="3"/>
  <c r="AA36" i="3"/>
  <c r="AA44" i="3"/>
  <c r="AA13" i="3"/>
  <c r="AA29" i="3"/>
  <c r="AA45" i="3"/>
  <c r="AA6" i="3"/>
  <c r="AA14" i="3"/>
  <c r="AA30" i="3"/>
  <c r="AA38" i="3"/>
  <c r="I57" i="5"/>
  <c r="I52" i="5"/>
  <c r="I53" i="5" s="1"/>
  <c r="AE33" i="5"/>
  <c r="AE31" i="5"/>
  <c r="J44" i="5" s="1"/>
  <c r="C80" i="9"/>
  <c r="AX67" i="3" l="1"/>
  <c r="J67" i="3" s="1"/>
  <c r="AY67" i="3"/>
  <c r="AW67" i="3"/>
  <c r="AW59" i="3"/>
  <c r="AX59" i="3"/>
  <c r="AY59" i="3"/>
  <c r="K59" i="3" s="1"/>
  <c r="AX58" i="3"/>
  <c r="J58" i="3" s="1"/>
  <c r="AW58" i="3"/>
  <c r="AY58" i="3"/>
  <c r="AX74" i="3"/>
  <c r="J74" i="3" s="1"/>
  <c r="AY74" i="3"/>
  <c r="AW74" i="3"/>
  <c r="AX90" i="3"/>
  <c r="J90" i="3" s="1"/>
  <c r="AY90" i="3"/>
  <c r="AW90" i="3"/>
  <c r="AY87" i="3"/>
  <c r="K87" i="3" s="1"/>
  <c r="AW87" i="3"/>
  <c r="AX87" i="3"/>
  <c r="AW92" i="3"/>
  <c r="AX92" i="3"/>
  <c r="AY92" i="3"/>
  <c r="K92" i="3" s="1"/>
  <c r="AW56" i="3"/>
  <c r="AY56" i="3"/>
  <c r="K56" i="3" s="1"/>
  <c r="AX56" i="3"/>
  <c r="AW72" i="3"/>
  <c r="AY72" i="3"/>
  <c r="K72" i="3" s="1"/>
  <c r="AX72" i="3"/>
  <c r="AX96" i="3"/>
  <c r="J96" i="3" s="1"/>
  <c r="AY96" i="3"/>
  <c r="AW96" i="3"/>
  <c r="AX61" i="3"/>
  <c r="J61" i="3" s="1"/>
  <c r="AY61" i="3"/>
  <c r="AW61" i="3"/>
  <c r="AY77" i="3"/>
  <c r="K77" i="3" s="1"/>
  <c r="AX77" i="3"/>
  <c r="AW77" i="3"/>
  <c r="AY71" i="3"/>
  <c r="K71" i="3" s="1"/>
  <c r="AW71" i="3"/>
  <c r="AX71" i="3"/>
  <c r="AX63" i="3"/>
  <c r="J63" i="3" s="1"/>
  <c r="AY63" i="3"/>
  <c r="AW63" i="3"/>
  <c r="AY62" i="3"/>
  <c r="K62" i="3" s="1"/>
  <c r="AX62" i="3"/>
  <c r="AW62" i="3"/>
  <c r="AY78" i="3"/>
  <c r="K78" i="3" s="1"/>
  <c r="AW78" i="3"/>
  <c r="AX78" i="3"/>
  <c r="AW75" i="3"/>
  <c r="AY75" i="3"/>
  <c r="K75" i="3" s="1"/>
  <c r="AX75" i="3"/>
  <c r="AW91" i="3"/>
  <c r="AY91" i="3"/>
  <c r="K91" i="3" s="1"/>
  <c r="AX91" i="3"/>
  <c r="BA91" i="3" s="1"/>
  <c r="AX89" i="3"/>
  <c r="J89" i="3" s="1"/>
  <c r="AW89" i="3"/>
  <c r="AY89" i="3"/>
  <c r="AW60" i="3"/>
  <c r="AY60" i="3"/>
  <c r="K60" i="3" s="1"/>
  <c r="AX60" i="3"/>
  <c r="AW76" i="3"/>
  <c r="AY76" i="3"/>
  <c r="K76" i="3" s="1"/>
  <c r="AX76" i="3"/>
  <c r="AY94" i="3"/>
  <c r="K94" i="3" s="1"/>
  <c r="AX94" i="3"/>
  <c r="AW94" i="3"/>
  <c r="AX65" i="3"/>
  <c r="J65" i="3" s="1"/>
  <c r="AY65" i="3"/>
  <c r="AW65" i="3"/>
  <c r="AX81" i="3"/>
  <c r="J81" i="3" s="1"/>
  <c r="AY81" i="3"/>
  <c r="AW81" i="3"/>
  <c r="AY51" i="3"/>
  <c r="K51" i="3" s="1"/>
  <c r="AW51" i="3"/>
  <c r="AX51" i="3"/>
  <c r="AY50" i="3"/>
  <c r="K50" i="3" s="1"/>
  <c r="AX50" i="3"/>
  <c r="AW50" i="3"/>
  <c r="AY66" i="3"/>
  <c r="K66" i="3" s="1"/>
  <c r="AX66" i="3"/>
  <c r="AW66" i="3"/>
  <c r="AY82" i="3"/>
  <c r="K82" i="3" s="1"/>
  <c r="AW82" i="3"/>
  <c r="AX82" i="3"/>
  <c r="AX79" i="3"/>
  <c r="J79" i="3" s="1"/>
  <c r="AW79" i="3"/>
  <c r="AY79" i="3"/>
  <c r="AX95" i="3"/>
  <c r="J95" i="3" s="1"/>
  <c r="AW95" i="3"/>
  <c r="AY95" i="3"/>
  <c r="AX97" i="3"/>
  <c r="J97" i="3" s="1"/>
  <c r="AW97" i="3"/>
  <c r="AY97" i="3"/>
  <c r="AY64" i="3"/>
  <c r="K64" i="3" s="1"/>
  <c r="AX64" i="3"/>
  <c r="AW64" i="3"/>
  <c r="AW80" i="3"/>
  <c r="AX80" i="3"/>
  <c r="AY80" i="3"/>
  <c r="K80" i="3" s="1"/>
  <c r="AW53" i="3"/>
  <c r="AY53" i="3"/>
  <c r="K53" i="3" s="1"/>
  <c r="AX53" i="3"/>
  <c r="AW69" i="3"/>
  <c r="AY69" i="3"/>
  <c r="K69" i="3" s="1"/>
  <c r="AX69" i="3"/>
  <c r="AY85" i="3"/>
  <c r="K85" i="3" s="1"/>
  <c r="AW85" i="3"/>
  <c r="AX85" i="3"/>
  <c r="AY55" i="3"/>
  <c r="K55" i="3" s="1"/>
  <c r="AX55" i="3"/>
  <c r="AW55" i="3"/>
  <c r="AX54" i="3"/>
  <c r="J54" i="3" s="1"/>
  <c r="AY54" i="3"/>
  <c r="AW54" i="3"/>
  <c r="AX70" i="3"/>
  <c r="J70" i="3" s="1"/>
  <c r="AW70" i="3"/>
  <c r="AY70" i="3"/>
  <c r="AY86" i="3"/>
  <c r="K86" i="3" s="1"/>
  <c r="AX86" i="3"/>
  <c r="AW86" i="3"/>
  <c r="AX83" i="3"/>
  <c r="J83" i="3" s="1"/>
  <c r="AW83" i="3"/>
  <c r="AY83" i="3"/>
  <c r="AY84" i="3"/>
  <c r="K84" i="3" s="1"/>
  <c r="AW84" i="3"/>
  <c r="AX84" i="3"/>
  <c r="AX52" i="3"/>
  <c r="J52" i="3" s="1"/>
  <c r="AY52" i="3"/>
  <c r="AW52" i="3"/>
  <c r="AX68" i="3"/>
  <c r="J68" i="3" s="1"/>
  <c r="AW68" i="3"/>
  <c r="AY68" i="3"/>
  <c r="AY88" i="3"/>
  <c r="K88" i="3" s="1"/>
  <c r="AW88" i="3"/>
  <c r="AX88" i="3"/>
  <c r="BA88" i="3" s="1"/>
  <c r="AY57" i="3"/>
  <c r="K57" i="3" s="1"/>
  <c r="AX57" i="3"/>
  <c r="AW57" i="3"/>
  <c r="AY73" i="3"/>
  <c r="K73" i="3" s="1"/>
  <c r="AX73" i="3"/>
  <c r="AW73" i="3"/>
  <c r="AY93" i="3"/>
  <c r="K93" i="3" s="1"/>
  <c r="AX93" i="3"/>
  <c r="AW93" i="3"/>
  <c r="B111" i="5"/>
  <c r="C111" i="5" s="1"/>
  <c r="AB2" i="3"/>
  <c r="AY19" i="3"/>
  <c r="K19" i="3" s="1"/>
  <c r="AX19" i="3"/>
  <c r="AW19" i="3"/>
  <c r="AW36" i="3"/>
  <c r="AX36" i="3"/>
  <c r="AY36" i="3"/>
  <c r="K36" i="3" s="1"/>
  <c r="AY49" i="3"/>
  <c r="K49" i="3" s="1"/>
  <c r="AW49" i="3"/>
  <c r="AX49" i="3"/>
  <c r="AY23" i="3"/>
  <c r="K23" i="3" s="1"/>
  <c r="AX23" i="3"/>
  <c r="AW23" i="3"/>
  <c r="AW40" i="3"/>
  <c r="AY40" i="3"/>
  <c r="K40" i="3" s="1"/>
  <c r="AX40" i="3"/>
  <c r="AX6" i="3"/>
  <c r="AY6" i="3"/>
  <c r="K6" i="3" s="1"/>
  <c r="AW6" i="3"/>
  <c r="AY27" i="3"/>
  <c r="K27" i="3" s="1"/>
  <c r="AX27" i="3"/>
  <c r="AW27" i="3"/>
  <c r="AW44" i="3"/>
  <c r="AX44" i="3"/>
  <c r="AY44" i="3"/>
  <c r="K44" i="3" s="1"/>
  <c r="AY10" i="3"/>
  <c r="K10" i="3" s="1"/>
  <c r="AX10" i="3"/>
  <c r="AW10" i="3"/>
  <c r="AY31" i="3"/>
  <c r="K31" i="3" s="1"/>
  <c r="AX31" i="3"/>
  <c r="AW31" i="3"/>
  <c r="AY48" i="3"/>
  <c r="K48" i="3" s="1"/>
  <c r="AW48" i="3"/>
  <c r="AX48" i="3"/>
  <c r="AX14" i="3"/>
  <c r="AW14" i="3"/>
  <c r="AY14" i="3"/>
  <c r="K14" i="3" s="1"/>
  <c r="AY35" i="3"/>
  <c r="K35" i="3" s="1"/>
  <c r="AX35" i="3"/>
  <c r="AW35" i="3"/>
  <c r="AX2" i="3"/>
  <c r="AY2" i="3"/>
  <c r="K2" i="3" s="1"/>
  <c r="AW2" i="3"/>
  <c r="AX18" i="3"/>
  <c r="AY18" i="3"/>
  <c r="K18" i="3" s="1"/>
  <c r="AW18" i="3"/>
  <c r="AY39" i="3"/>
  <c r="K39" i="3" s="1"/>
  <c r="AX39" i="3"/>
  <c r="AW39" i="3"/>
  <c r="AY5" i="3"/>
  <c r="K5" i="3" s="1"/>
  <c r="AW5" i="3"/>
  <c r="AX5" i="3"/>
  <c r="AX22" i="3"/>
  <c r="AW22" i="3"/>
  <c r="AY22" i="3"/>
  <c r="K22" i="3" s="1"/>
  <c r="AY43" i="3"/>
  <c r="K43" i="3" s="1"/>
  <c r="AX43" i="3"/>
  <c r="AW43" i="3"/>
  <c r="AW9" i="3"/>
  <c r="AY9" i="3"/>
  <c r="K9" i="3" s="1"/>
  <c r="AX9" i="3"/>
  <c r="AY26" i="3"/>
  <c r="K26" i="3" s="1"/>
  <c r="AX26" i="3"/>
  <c r="AW26" i="3"/>
  <c r="AY47" i="3"/>
  <c r="K47" i="3" s="1"/>
  <c r="AX47" i="3"/>
  <c r="AW47" i="3"/>
  <c r="AY13" i="3"/>
  <c r="K13" i="3" s="1"/>
  <c r="AW13" i="3"/>
  <c r="AX13" i="3"/>
  <c r="AX30" i="3"/>
  <c r="AW30" i="3"/>
  <c r="AY30" i="3"/>
  <c r="K30" i="3" s="1"/>
  <c r="AY4" i="3"/>
  <c r="K4" i="3" s="1"/>
  <c r="AW4" i="3"/>
  <c r="AX4" i="3"/>
  <c r="AY17" i="3"/>
  <c r="K17" i="3" s="1"/>
  <c r="AW17" i="3"/>
  <c r="AX17" i="3"/>
  <c r="AX34" i="3"/>
  <c r="AY34" i="3"/>
  <c r="K34" i="3" s="1"/>
  <c r="AW34" i="3"/>
  <c r="AW8" i="3"/>
  <c r="AX8" i="3"/>
  <c r="AY8" i="3"/>
  <c r="K8" i="3" s="1"/>
  <c r="AY21" i="3"/>
  <c r="K21" i="3" s="1"/>
  <c r="AW21" i="3"/>
  <c r="AX21" i="3"/>
  <c r="AX38" i="3"/>
  <c r="AY38" i="3"/>
  <c r="K38" i="3" s="1"/>
  <c r="AW38" i="3"/>
  <c r="AW12" i="3"/>
  <c r="AY12" i="3"/>
  <c r="K12" i="3" s="1"/>
  <c r="AX12" i="3"/>
  <c r="AW25" i="3"/>
  <c r="AX25" i="3"/>
  <c r="AY25" i="3"/>
  <c r="K25" i="3" s="1"/>
  <c r="AY42" i="3"/>
  <c r="K42" i="3" s="1"/>
  <c r="AX42" i="3"/>
  <c r="AW42" i="3"/>
  <c r="AY16" i="3"/>
  <c r="K16" i="3" s="1"/>
  <c r="AW16" i="3"/>
  <c r="AX16" i="3"/>
  <c r="AW29" i="3"/>
  <c r="AY29" i="3"/>
  <c r="K29" i="3" s="1"/>
  <c r="AX29" i="3"/>
  <c r="AX46" i="3"/>
  <c r="AW46" i="3"/>
  <c r="AY46" i="3"/>
  <c r="K46" i="3" s="1"/>
  <c r="AY3" i="3"/>
  <c r="K3" i="3" s="1"/>
  <c r="AX3" i="3"/>
  <c r="AW3" i="3"/>
  <c r="AW20" i="3"/>
  <c r="AX20" i="3"/>
  <c r="AY20" i="3"/>
  <c r="K20" i="3" s="1"/>
  <c r="AY33" i="3"/>
  <c r="K33" i="3" s="1"/>
  <c r="AW33" i="3"/>
  <c r="AX33" i="3"/>
  <c r="AY7" i="3"/>
  <c r="K7" i="3" s="1"/>
  <c r="AX7" i="3"/>
  <c r="AW7" i="3"/>
  <c r="AW24" i="3"/>
  <c r="AY24" i="3"/>
  <c r="K24" i="3" s="1"/>
  <c r="AX24" i="3"/>
  <c r="AY37" i="3"/>
  <c r="K37" i="3" s="1"/>
  <c r="AW37" i="3"/>
  <c r="AX37" i="3"/>
  <c r="AY11" i="3"/>
  <c r="K11" i="3" s="1"/>
  <c r="AX11" i="3"/>
  <c r="AW11" i="3"/>
  <c r="AW28" i="3"/>
  <c r="AX28" i="3"/>
  <c r="AY28" i="3"/>
  <c r="K28" i="3" s="1"/>
  <c r="AW41" i="3"/>
  <c r="AY41" i="3"/>
  <c r="K41" i="3" s="1"/>
  <c r="AX41" i="3"/>
  <c r="AY15" i="3"/>
  <c r="K15" i="3" s="1"/>
  <c r="AX15" i="3"/>
  <c r="AW15" i="3"/>
  <c r="AY32" i="3"/>
  <c r="K32" i="3" s="1"/>
  <c r="AW32" i="3"/>
  <c r="AX32" i="3"/>
  <c r="AY45" i="3"/>
  <c r="K45" i="3" s="1"/>
  <c r="AW45" i="3"/>
  <c r="AX45" i="3"/>
  <c r="N13" i="17"/>
  <c r="J46" i="5"/>
  <c r="BS2" i="3"/>
  <c r="AE34" i="5"/>
  <c r="I47" i="5" s="1"/>
  <c r="AD3" i="3"/>
  <c r="AG3" i="3" s="1"/>
  <c r="AD6" i="3"/>
  <c r="AG6" i="3" s="1"/>
  <c r="AD4" i="3"/>
  <c r="AG4" i="3" s="1"/>
  <c r="AD8" i="3"/>
  <c r="AG8" i="3" s="1"/>
  <c r="AD15" i="3"/>
  <c r="AG15" i="3" s="1"/>
  <c r="AD11" i="3"/>
  <c r="AG11" i="3" s="1"/>
  <c r="AD21" i="3"/>
  <c r="AG21" i="3" s="1"/>
  <c r="AD18" i="3"/>
  <c r="AG18" i="3" s="1"/>
  <c r="AD68" i="3"/>
  <c r="AG68" i="3" s="1"/>
  <c r="AD74" i="3"/>
  <c r="AG74" i="3" s="1"/>
  <c r="AD76" i="3"/>
  <c r="AG76" i="3" s="1"/>
  <c r="AD78" i="3"/>
  <c r="AG78" i="3" s="1"/>
  <c r="AD69" i="3"/>
  <c r="AG69" i="3" s="1"/>
  <c r="AD63" i="3"/>
  <c r="AG63" i="3" s="1"/>
  <c r="AD26" i="3"/>
  <c r="AG26" i="3" s="1"/>
  <c r="AD37" i="3"/>
  <c r="AG37" i="3" s="1"/>
  <c r="AD30" i="3"/>
  <c r="AG30" i="3" s="1"/>
  <c r="AD65" i="3"/>
  <c r="AG65" i="3" s="1"/>
  <c r="AD67" i="3"/>
  <c r="AG67" i="3" s="1"/>
  <c r="AD46" i="3"/>
  <c r="AG46" i="3" s="1"/>
  <c r="AD27" i="3"/>
  <c r="AG27" i="3" s="1"/>
  <c r="AD64" i="3"/>
  <c r="AG64" i="3" s="1"/>
  <c r="AD66" i="3"/>
  <c r="AG66" i="3" s="1"/>
  <c r="AD42" i="3"/>
  <c r="AG42" i="3" s="1"/>
  <c r="AD50" i="3"/>
  <c r="AG50" i="3" s="1"/>
  <c r="AD34" i="3"/>
  <c r="AG34" i="3" s="1"/>
  <c r="AD5" i="3"/>
  <c r="AG5" i="3" s="1"/>
  <c r="AD9" i="3"/>
  <c r="AG9" i="3" s="1"/>
  <c r="AD14" i="3"/>
  <c r="AG14" i="3" s="1"/>
  <c r="AD10" i="3"/>
  <c r="AG10" i="3" s="1"/>
  <c r="AD20" i="3"/>
  <c r="AG20" i="3" s="1"/>
  <c r="AD23" i="3"/>
  <c r="AG23" i="3" s="1"/>
  <c r="AD82" i="3"/>
  <c r="AG82" i="3" s="1"/>
  <c r="AD59" i="3"/>
  <c r="AG59" i="3" s="1"/>
  <c r="AD70" i="3"/>
  <c r="AG70" i="3" s="1"/>
  <c r="AD47" i="3"/>
  <c r="AG47" i="3" s="1"/>
  <c r="AD97" i="3"/>
  <c r="AG97" i="3" s="1"/>
  <c r="AD48" i="3"/>
  <c r="AG48" i="3" s="1"/>
  <c r="AD71" i="3"/>
  <c r="AG71" i="3" s="1"/>
  <c r="AD29" i="3"/>
  <c r="AG29" i="3" s="1"/>
  <c r="AD35" i="3"/>
  <c r="AG35" i="3" s="1"/>
  <c r="AD94" i="3"/>
  <c r="AG94" i="3" s="1"/>
  <c r="AD93" i="3"/>
  <c r="AG93" i="3" s="1"/>
  <c r="AD44" i="3"/>
  <c r="AG44" i="3" s="1"/>
  <c r="AD80" i="3"/>
  <c r="AG80" i="3" s="1"/>
  <c r="AD89" i="3"/>
  <c r="AG89" i="3" s="1"/>
  <c r="AD85" i="3"/>
  <c r="AG85" i="3" s="1"/>
  <c r="AD61" i="3"/>
  <c r="AG61" i="3" s="1"/>
  <c r="AD17" i="3"/>
  <c r="AG17" i="3" s="1"/>
  <c r="AD13" i="3"/>
  <c r="AG13" i="3" s="1"/>
  <c r="AD25" i="3"/>
  <c r="AG25" i="3" s="1"/>
  <c r="AD22" i="3"/>
  <c r="AG22" i="3" s="1"/>
  <c r="AD73" i="3"/>
  <c r="AG73" i="3" s="1"/>
  <c r="AD86" i="3"/>
  <c r="AG86" i="3" s="1"/>
  <c r="AD88" i="3"/>
  <c r="AG88" i="3" s="1"/>
  <c r="AD53" i="3"/>
  <c r="AG53" i="3" s="1"/>
  <c r="AD62" i="3"/>
  <c r="AG62" i="3" s="1"/>
  <c r="AD96" i="3"/>
  <c r="AG96" i="3" s="1"/>
  <c r="AD95" i="3"/>
  <c r="AG95" i="3" s="1"/>
  <c r="AD31" i="3"/>
  <c r="AG31" i="3" s="1"/>
  <c r="AD77" i="3"/>
  <c r="AG77" i="3" s="1"/>
  <c r="AD32" i="3"/>
  <c r="AG32" i="3" s="1"/>
  <c r="AD39" i="3"/>
  <c r="AG39" i="3" s="1"/>
  <c r="AD60" i="3"/>
  <c r="AG60" i="3" s="1"/>
  <c r="AD41" i="3"/>
  <c r="AG41" i="3" s="1"/>
  <c r="AD75" i="3"/>
  <c r="AG75" i="3" s="1"/>
  <c r="AD49" i="3"/>
  <c r="AG49" i="3" s="1"/>
  <c r="AD28" i="3"/>
  <c r="AG28" i="3" s="1"/>
  <c r="AD87" i="3"/>
  <c r="AG87" i="3" s="1"/>
  <c r="AD45" i="3"/>
  <c r="AG45" i="3" s="1"/>
  <c r="AD83" i="3"/>
  <c r="AG83" i="3" s="1"/>
  <c r="AD92" i="3"/>
  <c r="AG92" i="3" s="1"/>
  <c r="AD7" i="3"/>
  <c r="AG7" i="3" s="1"/>
  <c r="AD16" i="3"/>
  <c r="AG16" i="3" s="1"/>
  <c r="AD12" i="3"/>
  <c r="AG12" i="3" s="1"/>
  <c r="AD24" i="3"/>
  <c r="AG24" i="3" s="1"/>
  <c r="AD19" i="3"/>
  <c r="AG19" i="3" s="1"/>
  <c r="AD84" i="3"/>
  <c r="AG84" i="3" s="1"/>
  <c r="AD91" i="3"/>
  <c r="AG91" i="3" s="1"/>
  <c r="AD58" i="3"/>
  <c r="AG58" i="3" s="1"/>
  <c r="AD81" i="3"/>
  <c r="AG81" i="3" s="1"/>
  <c r="AD79" i="3"/>
  <c r="AG79" i="3" s="1"/>
  <c r="AD90" i="3"/>
  <c r="AG90" i="3" s="1"/>
  <c r="AD57" i="3"/>
  <c r="AG57" i="3" s="1"/>
  <c r="AD52" i="3"/>
  <c r="AG52" i="3" s="1"/>
  <c r="AD38" i="3"/>
  <c r="AG38" i="3" s="1"/>
  <c r="AD72" i="3"/>
  <c r="AG72" i="3" s="1"/>
  <c r="AD56" i="3"/>
  <c r="AG56" i="3" s="1"/>
  <c r="AD43" i="3"/>
  <c r="AG43" i="3" s="1"/>
  <c r="AD33" i="3"/>
  <c r="AG33" i="3" s="1"/>
  <c r="AD54" i="3"/>
  <c r="AG54" i="3" s="1"/>
  <c r="AD55" i="3"/>
  <c r="AG55" i="3" s="1"/>
  <c r="AD40" i="3"/>
  <c r="AG40" i="3" s="1"/>
  <c r="AD51" i="3"/>
  <c r="AG51" i="3" s="1"/>
  <c r="AD36" i="3"/>
  <c r="AG36" i="3" s="1"/>
  <c r="E80" i="9"/>
  <c r="G81" i="9"/>
  <c r="G86" i="9"/>
  <c r="F81" i="9"/>
  <c r="M85" i="9"/>
  <c r="I83" i="9"/>
  <c r="I87" i="9"/>
  <c r="K82" i="9"/>
  <c r="D81" i="9"/>
  <c r="G87" i="9"/>
  <c r="I82" i="9"/>
  <c r="K84" i="9"/>
  <c r="E81" i="9"/>
  <c r="M80" i="9"/>
  <c r="K80" i="9"/>
  <c r="G82" i="9"/>
  <c r="C82" i="9"/>
  <c r="C87" i="9"/>
  <c r="H86" i="9"/>
  <c r="C86" i="9"/>
  <c r="J87" i="9"/>
  <c r="D82" i="9"/>
  <c r="H84" i="9"/>
  <c r="G83" i="9"/>
  <c r="M81" i="9"/>
  <c r="N86" i="9"/>
  <c r="N87" i="9"/>
  <c r="H81" i="9"/>
  <c r="M82" i="9"/>
  <c r="I86" i="9"/>
  <c r="L81" i="9"/>
  <c r="J83" i="9"/>
  <c r="N83" i="9"/>
  <c r="N80" i="9"/>
  <c r="K86" i="9"/>
  <c r="J85" i="9"/>
  <c r="N85" i="9"/>
  <c r="J81" i="9"/>
  <c r="C84" i="9"/>
  <c r="I80" i="9"/>
  <c r="M87" i="9"/>
  <c r="L83" i="9"/>
  <c r="D87" i="9"/>
  <c r="D80" i="9"/>
  <c r="M84" i="9"/>
  <c r="H85" i="9"/>
  <c r="J80" i="9"/>
  <c r="H80" i="9"/>
  <c r="H87" i="9"/>
  <c r="E85" i="9"/>
  <c r="I85" i="9"/>
  <c r="L87" i="9"/>
  <c r="G80" i="9"/>
  <c r="G85" i="9"/>
  <c r="D86" i="9"/>
  <c r="E83" i="9"/>
  <c r="K85" i="9"/>
  <c r="L84" i="9"/>
  <c r="C83" i="9"/>
  <c r="K83" i="9"/>
  <c r="N81" i="9"/>
  <c r="C81" i="9"/>
  <c r="H82" i="9"/>
  <c r="M86" i="9"/>
  <c r="F83" i="9"/>
  <c r="D85" i="9"/>
  <c r="F80" i="9"/>
  <c r="J84" i="9"/>
  <c r="C85" i="9"/>
  <c r="F87" i="9"/>
  <c r="D84" i="9"/>
  <c r="E82" i="9"/>
  <c r="L85" i="9"/>
  <c r="L82" i="9"/>
  <c r="E87" i="9"/>
  <c r="L80" i="9"/>
  <c r="G84" i="9"/>
  <c r="D83" i="9"/>
  <c r="F84" i="9"/>
  <c r="K87" i="9"/>
  <c r="E84" i="9"/>
  <c r="J86" i="9"/>
  <c r="L86" i="9"/>
  <c r="K81" i="9"/>
  <c r="F86" i="9"/>
  <c r="N84" i="9"/>
  <c r="I81" i="9"/>
  <c r="F85" i="9"/>
  <c r="N82" i="9"/>
  <c r="J82" i="9"/>
  <c r="I84" i="9"/>
  <c r="M83" i="9"/>
  <c r="F82" i="9"/>
  <c r="E86" i="9"/>
  <c r="H83" i="9"/>
  <c r="BZ98" i="6" l="1"/>
  <c r="BA93" i="3"/>
  <c r="BZ95" i="6"/>
  <c r="BZ93" i="6"/>
  <c r="BA84" i="3"/>
  <c r="BA87" i="3"/>
  <c r="BZ97" i="6"/>
  <c r="BZ92" i="6"/>
  <c r="BZ96" i="6"/>
  <c r="BZ94" i="6"/>
  <c r="BA94" i="3"/>
  <c r="BZ91" i="6"/>
  <c r="BZ85" i="6"/>
  <c r="BZ87" i="6"/>
  <c r="BZ90" i="6"/>
  <c r="BZ88" i="6"/>
  <c r="BA86" i="3"/>
  <c r="BA77" i="3"/>
  <c r="I77" i="3" s="1"/>
  <c r="BZ84" i="6"/>
  <c r="BZ89" i="6"/>
  <c r="BZ86" i="6"/>
  <c r="BA82" i="3"/>
  <c r="BA78" i="3"/>
  <c r="L78" i="3" s="1"/>
  <c r="M78" i="3" s="1"/>
  <c r="BZ83" i="6"/>
  <c r="BZ79" i="6"/>
  <c r="BA80" i="3"/>
  <c r="BA96" i="3"/>
  <c r="L96" i="3" s="1"/>
  <c r="M96" i="3" s="1"/>
  <c r="BZ82" i="6"/>
  <c r="BZ77" i="6"/>
  <c r="BA57" i="3"/>
  <c r="BZ78" i="6"/>
  <c r="BZ81" i="6"/>
  <c r="BZ80" i="6"/>
  <c r="BZ76" i="6"/>
  <c r="BA66" i="3"/>
  <c r="BA67" i="3"/>
  <c r="L67" i="3" s="1"/>
  <c r="M67" i="3" s="1"/>
  <c r="BZ75" i="6"/>
  <c r="BA71" i="3"/>
  <c r="BZ71" i="6"/>
  <c r="BZ73" i="6"/>
  <c r="BZ74" i="6"/>
  <c r="BZ70" i="6"/>
  <c r="BZ69" i="6"/>
  <c r="BZ72" i="6"/>
  <c r="BZ68" i="6"/>
  <c r="BA64" i="3"/>
  <c r="L64" i="3" s="1"/>
  <c r="M64" i="3" s="1"/>
  <c r="BZ67" i="6"/>
  <c r="BZ65" i="6"/>
  <c r="BZ66" i="6"/>
  <c r="BZ64" i="6"/>
  <c r="BZ63" i="6"/>
  <c r="BA62" i="3"/>
  <c r="I62" i="3" s="1"/>
  <c r="BZ60" i="6"/>
  <c r="BZ61" i="6"/>
  <c r="BZ62" i="6"/>
  <c r="BA63" i="3"/>
  <c r="L63" i="3" s="1"/>
  <c r="M63" i="3" s="1"/>
  <c r="BA50" i="3"/>
  <c r="I50" i="3" s="1"/>
  <c r="BZ59" i="6"/>
  <c r="BA90" i="3"/>
  <c r="L90" i="3" s="1"/>
  <c r="M90" i="3" s="1"/>
  <c r="BA68" i="3"/>
  <c r="L68" i="3" s="1"/>
  <c r="M68" i="3" s="1"/>
  <c r="BA97" i="3"/>
  <c r="L97" i="3" s="1"/>
  <c r="M97" i="3" s="1"/>
  <c r="BA79" i="3"/>
  <c r="L79" i="3" s="1"/>
  <c r="M79" i="3" s="1"/>
  <c r="BA81" i="3"/>
  <c r="I81" i="3" s="1"/>
  <c r="BA65" i="3"/>
  <c r="I65" i="3" s="1"/>
  <c r="BA95" i="3"/>
  <c r="I95" i="3" s="1"/>
  <c r="BA61" i="3"/>
  <c r="L61" i="3" s="1"/>
  <c r="M61" i="3" s="1"/>
  <c r="L88" i="3"/>
  <c r="M88" i="3" s="1"/>
  <c r="I88" i="3"/>
  <c r="I94" i="3"/>
  <c r="L94" i="3"/>
  <c r="M94" i="3" s="1"/>
  <c r="L71" i="3"/>
  <c r="M71" i="3" s="1"/>
  <c r="I71" i="3"/>
  <c r="L77" i="3"/>
  <c r="M77" i="3" s="1"/>
  <c r="I57" i="3"/>
  <c r="L57" i="3"/>
  <c r="M57" i="3" s="1"/>
  <c r="L84" i="3"/>
  <c r="M84" i="3" s="1"/>
  <c r="I84" i="3"/>
  <c r="L80" i="3"/>
  <c r="M80" i="3" s="1"/>
  <c r="I80" i="3"/>
  <c r="L86" i="3"/>
  <c r="M86" i="3" s="1"/>
  <c r="I86" i="3"/>
  <c r="L82" i="3"/>
  <c r="M82" i="3" s="1"/>
  <c r="I82" i="3"/>
  <c r="L66" i="3"/>
  <c r="M66" i="3" s="1"/>
  <c r="I66" i="3"/>
  <c r="AZ68" i="3"/>
  <c r="K68" i="3"/>
  <c r="BA52" i="3"/>
  <c r="BA83" i="3"/>
  <c r="BA70" i="3"/>
  <c r="BA54" i="3"/>
  <c r="AZ97" i="3"/>
  <c r="K97" i="3"/>
  <c r="AZ79" i="3"/>
  <c r="K79" i="3"/>
  <c r="BA51" i="3"/>
  <c r="J51" i="3"/>
  <c r="AZ51" i="3"/>
  <c r="AZ81" i="3"/>
  <c r="K81" i="3"/>
  <c r="AZ65" i="3"/>
  <c r="K65" i="3"/>
  <c r="I96" i="3"/>
  <c r="BA72" i="3"/>
  <c r="J72" i="3"/>
  <c r="AZ72" i="3"/>
  <c r="I93" i="3"/>
  <c r="L93" i="3"/>
  <c r="M93" i="3" s="1"/>
  <c r="AZ88" i="3"/>
  <c r="J88" i="3"/>
  <c r="AZ84" i="3"/>
  <c r="J84" i="3"/>
  <c r="AZ83" i="3"/>
  <c r="K83" i="3"/>
  <c r="AZ70" i="3"/>
  <c r="K70" i="3"/>
  <c r="BA55" i="3"/>
  <c r="J55" i="3"/>
  <c r="AZ55" i="3"/>
  <c r="BA53" i="3"/>
  <c r="J53" i="3"/>
  <c r="AZ53" i="3"/>
  <c r="AZ95" i="3"/>
  <c r="K95" i="3"/>
  <c r="AZ82" i="3"/>
  <c r="J82" i="3"/>
  <c r="J94" i="3"/>
  <c r="AZ94" i="3"/>
  <c r="AZ89" i="3"/>
  <c r="K89" i="3"/>
  <c r="I91" i="3"/>
  <c r="L91" i="3"/>
  <c r="M91" i="3" s="1"/>
  <c r="BA75" i="3"/>
  <c r="J75" i="3"/>
  <c r="AZ75" i="3"/>
  <c r="AZ78" i="3"/>
  <c r="J78" i="3"/>
  <c r="AZ71" i="3"/>
  <c r="J71" i="3"/>
  <c r="I87" i="3"/>
  <c r="L87" i="3"/>
  <c r="M87" i="3" s="1"/>
  <c r="AZ58" i="3"/>
  <c r="K58" i="3"/>
  <c r="BA73" i="3"/>
  <c r="J73" i="3"/>
  <c r="AZ73" i="3"/>
  <c r="AZ57" i="3"/>
  <c r="J57" i="3"/>
  <c r="AZ52" i="3"/>
  <c r="K52" i="3"/>
  <c r="AZ86" i="3"/>
  <c r="J86" i="3"/>
  <c r="AZ54" i="3"/>
  <c r="K54" i="3"/>
  <c r="BA69" i="3"/>
  <c r="J69" i="3"/>
  <c r="AZ69" i="3"/>
  <c r="J80" i="3"/>
  <c r="AZ80" i="3"/>
  <c r="AZ64" i="3"/>
  <c r="J64" i="3"/>
  <c r="AZ66" i="3"/>
  <c r="J66" i="3"/>
  <c r="AZ50" i="3"/>
  <c r="J50" i="3"/>
  <c r="BA60" i="3"/>
  <c r="J60" i="3"/>
  <c r="AZ60" i="3"/>
  <c r="J91" i="3"/>
  <c r="AZ91" i="3"/>
  <c r="AZ62" i="3"/>
  <c r="J62" i="3"/>
  <c r="AZ63" i="3"/>
  <c r="K63" i="3"/>
  <c r="AZ77" i="3"/>
  <c r="J77" i="3"/>
  <c r="AZ61" i="3"/>
  <c r="K61" i="3"/>
  <c r="AZ96" i="3"/>
  <c r="K96" i="3"/>
  <c r="AZ87" i="3"/>
  <c r="J87" i="3"/>
  <c r="AZ74" i="3"/>
  <c r="K74" i="3"/>
  <c r="BA59" i="3"/>
  <c r="J59" i="3"/>
  <c r="AZ59" i="3"/>
  <c r="AZ67" i="3"/>
  <c r="K67" i="3"/>
  <c r="J93" i="3"/>
  <c r="AZ93" i="3"/>
  <c r="BA85" i="3"/>
  <c r="J85" i="3"/>
  <c r="AZ85" i="3"/>
  <c r="BA76" i="3"/>
  <c r="J76" i="3"/>
  <c r="AZ76" i="3"/>
  <c r="BA89" i="3"/>
  <c r="BA56" i="3"/>
  <c r="J56" i="3"/>
  <c r="AZ56" i="3"/>
  <c r="BA92" i="3"/>
  <c r="J92" i="3"/>
  <c r="AZ92" i="3"/>
  <c r="AZ90" i="3"/>
  <c r="K90" i="3"/>
  <c r="BA74" i="3"/>
  <c r="BA58" i="3"/>
  <c r="BA5" i="3"/>
  <c r="L5" i="3" s="1"/>
  <c r="M5" i="3" s="1"/>
  <c r="BA4" i="3"/>
  <c r="L4" i="3" s="1"/>
  <c r="M4" i="3" s="1"/>
  <c r="BA21" i="3"/>
  <c r="I21" i="3" s="1"/>
  <c r="J45" i="3"/>
  <c r="AZ45" i="3"/>
  <c r="J11" i="3"/>
  <c r="AZ11" i="3"/>
  <c r="J12" i="3"/>
  <c r="AZ12" i="3"/>
  <c r="J17" i="3"/>
  <c r="AZ17" i="3"/>
  <c r="J5" i="3"/>
  <c r="AZ5" i="3"/>
  <c r="J2" i="3"/>
  <c r="AZ2" i="3"/>
  <c r="J27" i="3"/>
  <c r="AZ27" i="3"/>
  <c r="J6" i="3"/>
  <c r="AZ6" i="3"/>
  <c r="J38" i="3"/>
  <c r="AZ38" i="3"/>
  <c r="J30" i="3"/>
  <c r="AZ30" i="3"/>
  <c r="J26" i="3"/>
  <c r="AZ26" i="3"/>
  <c r="J39" i="3"/>
  <c r="AZ39" i="3"/>
  <c r="J18" i="3"/>
  <c r="AZ18" i="3"/>
  <c r="J44" i="3"/>
  <c r="AZ44" i="3"/>
  <c r="J40" i="3"/>
  <c r="AZ40" i="3"/>
  <c r="J23" i="3"/>
  <c r="AZ23" i="3"/>
  <c r="J28" i="3"/>
  <c r="AZ28" i="3"/>
  <c r="J24" i="3"/>
  <c r="AZ24" i="3"/>
  <c r="J7" i="3"/>
  <c r="AZ7" i="3"/>
  <c r="J37" i="3"/>
  <c r="AZ37" i="3"/>
  <c r="J3" i="3"/>
  <c r="AZ3" i="3"/>
  <c r="J46" i="3"/>
  <c r="AZ46" i="3"/>
  <c r="J16" i="3"/>
  <c r="AZ16" i="3"/>
  <c r="J25" i="3"/>
  <c r="AZ25" i="3"/>
  <c r="J21" i="3"/>
  <c r="AZ21" i="3"/>
  <c r="J13" i="3"/>
  <c r="AZ13" i="3"/>
  <c r="J47" i="3"/>
  <c r="AZ47" i="3"/>
  <c r="J35" i="3"/>
  <c r="AZ35" i="3"/>
  <c r="J14" i="3"/>
  <c r="AZ14" i="3"/>
  <c r="J10" i="3"/>
  <c r="AZ10" i="3"/>
  <c r="J19" i="3"/>
  <c r="AZ19" i="3"/>
  <c r="J41" i="3"/>
  <c r="AZ41" i="3"/>
  <c r="J32" i="3"/>
  <c r="AZ32" i="3"/>
  <c r="J15" i="3"/>
  <c r="AZ15" i="3"/>
  <c r="J33" i="3"/>
  <c r="AZ33" i="3"/>
  <c r="J20" i="3"/>
  <c r="AZ20" i="3"/>
  <c r="J29" i="3"/>
  <c r="AZ29" i="3"/>
  <c r="BA16" i="3"/>
  <c r="I16" i="3" s="1"/>
  <c r="J42" i="3"/>
  <c r="AZ42" i="3"/>
  <c r="J8" i="3"/>
  <c r="AZ8" i="3"/>
  <c r="J34" i="3"/>
  <c r="AZ34" i="3"/>
  <c r="J4" i="3"/>
  <c r="AZ4" i="3"/>
  <c r="J9" i="3"/>
  <c r="AZ9" i="3"/>
  <c r="J43" i="3"/>
  <c r="AZ43" i="3"/>
  <c r="J22" i="3"/>
  <c r="AZ22" i="3"/>
  <c r="J48" i="3"/>
  <c r="AZ48" i="3"/>
  <c r="J31" i="3"/>
  <c r="AZ31" i="3"/>
  <c r="J49" i="3"/>
  <c r="AZ49" i="3"/>
  <c r="J36" i="3"/>
  <c r="AZ36" i="3"/>
  <c r="BA27" i="3"/>
  <c r="BA7" i="3"/>
  <c r="L21" i="3"/>
  <c r="M21" i="3" s="1"/>
  <c r="BA8" i="3"/>
  <c r="I5" i="3"/>
  <c r="BA39" i="3"/>
  <c r="BA48" i="3"/>
  <c r="BA32" i="3"/>
  <c r="BA11" i="3"/>
  <c r="BA37" i="3"/>
  <c r="BA9" i="3"/>
  <c r="BA43" i="3"/>
  <c r="BA31" i="3"/>
  <c r="BA49" i="3"/>
  <c r="BA19" i="3"/>
  <c r="BA45" i="3"/>
  <c r="BA15" i="3"/>
  <c r="BA41" i="3"/>
  <c r="BA3" i="3"/>
  <c r="BA17" i="3"/>
  <c r="BA13" i="3"/>
  <c r="BA47" i="3"/>
  <c r="BA35" i="3"/>
  <c r="BA40" i="3"/>
  <c r="BA23" i="3"/>
  <c r="BA33" i="3"/>
  <c r="BA24" i="3"/>
  <c r="BA25" i="3"/>
  <c r="BA28" i="3"/>
  <c r="BA20" i="3"/>
  <c r="BA46" i="3"/>
  <c r="BA29" i="3"/>
  <c r="BA42" i="3"/>
  <c r="BA12" i="3"/>
  <c r="BA38" i="3"/>
  <c r="BA34" i="3"/>
  <c r="BA30" i="3"/>
  <c r="BA26" i="3"/>
  <c r="BA22" i="3"/>
  <c r="BA18" i="3"/>
  <c r="BA2" i="3"/>
  <c r="BA14" i="3"/>
  <c r="BA10" i="3"/>
  <c r="BA44" i="3"/>
  <c r="BA6" i="3"/>
  <c r="BA36" i="3"/>
  <c r="N49" i="17"/>
  <c r="N27" i="17"/>
  <c r="N24" i="17"/>
  <c r="N51" i="17"/>
  <c r="N54" i="17"/>
  <c r="N30" i="17"/>
  <c r="N18" i="17"/>
  <c r="N52" i="17"/>
  <c r="N28" i="17"/>
  <c r="N46" i="17"/>
  <c r="N25" i="17"/>
  <c r="N64" i="17"/>
  <c r="N68" i="17"/>
  <c r="N72" i="17"/>
  <c r="N76" i="17"/>
  <c r="N80" i="17"/>
  <c r="N84" i="17"/>
  <c r="N88" i="17"/>
  <c r="N92" i="17"/>
  <c r="N96" i="17"/>
  <c r="N100" i="17"/>
  <c r="N104" i="17"/>
  <c r="N108" i="17"/>
  <c r="N71" i="17"/>
  <c r="N83" i="17"/>
  <c r="N95" i="17"/>
  <c r="N107" i="17"/>
  <c r="N61" i="17"/>
  <c r="N65" i="17"/>
  <c r="N69" i="17"/>
  <c r="N73" i="17"/>
  <c r="N77" i="17"/>
  <c r="N81" i="17"/>
  <c r="N85" i="17"/>
  <c r="N89" i="17"/>
  <c r="N93" i="17"/>
  <c r="N97" i="17"/>
  <c r="N101" i="17"/>
  <c r="N105" i="17"/>
  <c r="N67" i="17"/>
  <c r="N79" i="17"/>
  <c r="N91" i="17"/>
  <c r="N103" i="17"/>
  <c r="N62" i="17"/>
  <c r="N66" i="17"/>
  <c r="N70" i="17"/>
  <c r="N74" i="17"/>
  <c r="N78" i="17"/>
  <c r="N82" i="17"/>
  <c r="N86" i="17"/>
  <c r="N90" i="17"/>
  <c r="N94" i="17"/>
  <c r="N98" i="17"/>
  <c r="N102" i="17"/>
  <c r="N106" i="17"/>
  <c r="N63" i="17"/>
  <c r="N75" i="17"/>
  <c r="N87" i="17"/>
  <c r="N99" i="17"/>
  <c r="N38" i="17"/>
  <c r="N41" i="17"/>
  <c r="N26" i="17"/>
  <c r="N14" i="17"/>
  <c r="N35" i="17"/>
  <c r="N39" i="17"/>
  <c r="N42" i="17"/>
  <c r="N33" i="17"/>
  <c r="N55" i="17"/>
  <c r="N40" i="17"/>
  <c r="N58" i="17"/>
  <c r="N34" i="17"/>
  <c r="N20" i="17"/>
  <c r="N53" i="17"/>
  <c r="N57" i="17"/>
  <c r="N48" i="17"/>
  <c r="N29" i="17"/>
  <c r="N19" i="17"/>
  <c r="N47" i="17"/>
  <c r="N23" i="17"/>
  <c r="N60" i="17"/>
  <c r="N50" i="17"/>
  <c r="N36" i="17"/>
  <c r="N31" i="17"/>
  <c r="N16" i="17"/>
  <c r="N37" i="17"/>
  <c r="N32" i="17"/>
  <c r="N15" i="17"/>
  <c r="N44" i="17"/>
  <c r="N56" i="17"/>
  <c r="N43" i="17"/>
  <c r="N59" i="17"/>
  <c r="N21" i="17"/>
  <c r="N45" i="17"/>
  <c r="N22" i="17"/>
  <c r="N17" i="17"/>
  <c r="BS72" i="3"/>
  <c r="BS40" i="3"/>
  <c r="BS43" i="3"/>
  <c r="BS52" i="3"/>
  <c r="BS81" i="3"/>
  <c r="BS19" i="3"/>
  <c r="BS7" i="3"/>
  <c r="BS87" i="3"/>
  <c r="BS41" i="3"/>
  <c r="BS77" i="3"/>
  <c r="BS62" i="3"/>
  <c r="BS73" i="3"/>
  <c r="BS17" i="3"/>
  <c r="BS80" i="3"/>
  <c r="BS35" i="3"/>
  <c r="BS97" i="3"/>
  <c r="BS82" i="3"/>
  <c r="BS14" i="3"/>
  <c r="BS50" i="3"/>
  <c r="BS27" i="3"/>
  <c r="BS30" i="3"/>
  <c r="BS69" i="3"/>
  <c r="BS68" i="3"/>
  <c r="BS15" i="3"/>
  <c r="BS3" i="3"/>
  <c r="BS55" i="3"/>
  <c r="BS56" i="3"/>
  <c r="BS57" i="3"/>
  <c r="BS58" i="3"/>
  <c r="BS24" i="3"/>
  <c r="BS92" i="3"/>
  <c r="BS28" i="3"/>
  <c r="BS60" i="3"/>
  <c r="BS31" i="3"/>
  <c r="BS53" i="3"/>
  <c r="BS22" i="3"/>
  <c r="BS61" i="3"/>
  <c r="BS44" i="3"/>
  <c r="BS29" i="3"/>
  <c r="BS47" i="3"/>
  <c r="BS23" i="3"/>
  <c r="BS9" i="3"/>
  <c r="BS42" i="3"/>
  <c r="BS46" i="3"/>
  <c r="BS37" i="3"/>
  <c r="BS78" i="3"/>
  <c r="BS18" i="3"/>
  <c r="BS8" i="3"/>
  <c r="BS36" i="3"/>
  <c r="BS54" i="3"/>
  <c r="BS90" i="3"/>
  <c r="BS91" i="3"/>
  <c r="BS12" i="3"/>
  <c r="BS83" i="3"/>
  <c r="BS49" i="3"/>
  <c r="BS39" i="3"/>
  <c r="BS95" i="3"/>
  <c r="BS88" i="3"/>
  <c r="BS25" i="3"/>
  <c r="BS85" i="3"/>
  <c r="BS93" i="3"/>
  <c r="BS71" i="3"/>
  <c r="BS70" i="3"/>
  <c r="BS20" i="3"/>
  <c r="BS5" i="3"/>
  <c r="BS66" i="3"/>
  <c r="BS67" i="3"/>
  <c r="BS26" i="3"/>
  <c r="BS76" i="3"/>
  <c r="BS21" i="3"/>
  <c r="BS4" i="3"/>
  <c r="BS51" i="3"/>
  <c r="BS33" i="3"/>
  <c r="BS38" i="3"/>
  <c r="BS79" i="3"/>
  <c r="BS84" i="3"/>
  <c r="BS16" i="3"/>
  <c r="BS45" i="3"/>
  <c r="BS75" i="3"/>
  <c r="BS32" i="3"/>
  <c r="BS96" i="3"/>
  <c r="BS86" i="3"/>
  <c r="BS13" i="3"/>
  <c r="BS89" i="3"/>
  <c r="BS94" i="3"/>
  <c r="BS48" i="3"/>
  <c r="BS59" i="3"/>
  <c r="BS10" i="3"/>
  <c r="BS34" i="3"/>
  <c r="BS64" i="3"/>
  <c r="BS65" i="3"/>
  <c r="BS63" i="3"/>
  <c r="BS74" i="3"/>
  <c r="BS11" i="3"/>
  <c r="BS6" i="3"/>
  <c r="I78" i="3" l="1"/>
  <c r="L65" i="3"/>
  <c r="M65" i="3" s="1"/>
  <c r="I68" i="3"/>
  <c r="I63" i="3"/>
  <c r="L62" i="3"/>
  <c r="M62" i="3" s="1"/>
  <c r="I67" i="3"/>
  <c r="I64" i="3"/>
  <c r="I97" i="3"/>
  <c r="L50" i="3"/>
  <c r="M50" i="3" s="1"/>
  <c r="L81" i="3"/>
  <c r="M81" i="3" s="1"/>
  <c r="I90" i="3"/>
  <c r="I79" i="3"/>
  <c r="I61" i="3"/>
  <c r="L95" i="3"/>
  <c r="M95" i="3" s="1"/>
  <c r="L58" i="3"/>
  <c r="M58" i="3" s="1"/>
  <c r="I58" i="3"/>
  <c r="I85" i="3"/>
  <c r="L85" i="3"/>
  <c r="M85" i="3" s="1"/>
  <c r="L60" i="3"/>
  <c r="M60" i="3" s="1"/>
  <c r="I60" i="3"/>
  <c r="I73" i="3"/>
  <c r="L73" i="3"/>
  <c r="M73" i="3" s="1"/>
  <c r="L72" i="3"/>
  <c r="M72" i="3" s="1"/>
  <c r="I72" i="3"/>
  <c r="I83" i="3"/>
  <c r="L83" i="3"/>
  <c r="M83" i="3" s="1"/>
  <c r="L74" i="3"/>
  <c r="M74" i="3" s="1"/>
  <c r="I74" i="3"/>
  <c r="L56" i="3"/>
  <c r="M56" i="3" s="1"/>
  <c r="I56" i="3"/>
  <c r="L76" i="3"/>
  <c r="M76" i="3" s="1"/>
  <c r="I76" i="3"/>
  <c r="I75" i="3"/>
  <c r="L75" i="3"/>
  <c r="M75" i="3" s="1"/>
  <c r="L55" i="3"/>
  <c r="M55" i="3" s="1"/>
  <c r="I55" i="3"/>
  <c r="L52" i="3"/>
  <c r="M52" i="3" s="1"/>
  <c r="I52" i="3"/>
  <c r="L92" i="3"/>
  <c r="M92" i="3" s="1"/>
  <c r="I92" i="3"/>
  <c r="I89" i="3"/>
  <c r="L89" i="3"/>
  <c r="M89" i="3" s="1"/>
  <c r="I53" i="3"/>
  <c r="L53" i="3"/>
  <c r="M53" i="3" s="1"/>
  <c r="L54" i="3"/>
  <c r="M54" i="3" s="1"/>
  <c r="I54" i="3"/>
  <c r="L59" i="3"/>
  <c r="M59" i="3" s="1"/>
  <c r="I59" i="3"/>
  <c r="I69" i="3"/>
  <c r="L69" i="3"/>
  <c r="M69" i="3" s="1"/>
  <c r="L51" i="3"/>
  <c r="M51" i="3" s="1"/>
  <c r="I51" i="3"/>
  <c r="L70" i="3"/>
  <c r="M70" i="3" s="1"/>
  <c r="I70" i="3"/>
  <c r="I4" i="3"/>
  <c r="L16" i="3"/>
  <c r="M16" i="3" s="1"/>
  <c r="L36" i="3"/>
  <c r="M36" i="3" s="1"/>
  <c r="I36" i="3"/>
  <c r="L14" i="3"/>
  <c r="M14" i="3" s="1"/>
  <c r="I14" i="3"/>
  <c r="L26" i="3"/>
  <c r="M26" i="3" s="1"/>
  <c r="I26" i="3"/>
  <c r="I12" i="3"/>
  <c r="L12" i="3"/>
  <c r="M12" i="3" s="1"/>
  <c r="L20" i="3"/>
  <c r="M20" i="3" s="1"/>
  <c r="I20" i="3"/>
  <c r="L33" i="3"/>
  <c r="M33" i="3" s="1"/>
  <c r="I33" i="3"/>
  <c r="L47" i="3"/>
  <c r="M47" i="3" s="1"/>
  <c r="I47" i="3"/>
  <c r="I41" i="3"/>
  <c r="L41" i="3"/>
  <c r="M41" i="3" s="1"/>
  <c r="L49" i="3"/>
  <c r="M49" i="3" s="1"/>
  <c r="I49" i="3"/>
  <c r="L37" i="3"/>
  <c r="M37" i="3" s="1"/>
  <c r="I37" i="3"/>
  <c r="L39" i="3"/>
  <c r="M39" i="3" s="1"/>
  <c r="I39" i="3"/>
  <c r="I6" i="3"/>
  <c r="L6" i="3"/>
  <c r="M6" i="3" s="1"/>
  <c r="L2" i="3"/>
  <c r="M2" i="3" s="1"/>
  <c r="I2" i="3"/>
  <c r="L30" i="3"/>
  <c r="M30" i="3" s="1"/>
  <c r="I30" i="3"/>
  <c r="L42" i="3"/>
  <c r="M42" i="3" s="1"/>
  <c r="I42" i="3"/>
  <c r="I28" i="3"/>
  <c r="L28" i="3"/>
  <c r="M28" i="3" s="1"/>
  <c r="L23" i="3"/>
  <c r="M23" i="3" s="1"/>
  <c r="I23" i="3"/>
  <c r="L13" i="3"/>
  <c r="M13" i="3" s="1"/>
  <c r="I13" i="3"/>
  <c r="L15" i="3"/>
  <c r="M15" i="3" s="1"/>
  <c r="I15" i="3"/>
  <c r="L31" i="3"/>
  <c r="M31" i="3" s="1"/>
  <c r="I31" i="3"/>
  <c r="L11" i="3"/>
  <c r="M11" i="3" s="1"/>
  <c r="I11" i="3"/>
  <c r="I44" i="3"/>
  <c r="L44" i="3"/>
  <c r="M44" i="3" s="1"/>
  <c r="L18" i="3"/>
  <c r="M18" i="3" s="1"/>
  <c r="I18" i="3"/>
  <c r="L34" i="3"/>
  <c r="M34" i="3" s="1"/>
  <c r="I34" i="3"/>
  <c r="L29" i="3"/>
  <c r="M29" i="3" s="1"/>
  <c r="I29" i="3"/>
  <c r="I25" i="3"/>
  <c r="L25" i="3"/>
  <c r="M25" i="3" s="1"/>
  <c r="L40" i="3"/>
  <c r="M40" i="3" s="1"/>
  <c r="I40" i="3"/>
  <c r="L17" i="3"/>
  <c r="M17" i="3" s="1"/>
  <c r="I17" i="3"/>
  <c r="L45" i="3"/>
  <c r="M45" i="3" s="1"/>
  <c r="I45" i="3"/>
  <c r="L43" i="3"/>
  <c r="M43" i="3" s="1"/>
  <c r="I43" i="3"/>
  <c r="I32" i="3"/>
  <c r="L32" i="3"/>
  <c r="M32" i="3" s="1"/>
  <c r="L7" i="3"/>
  <c r="M7" i="3" s="1"/>
  <c r="I7" i="3"/>
  <c r="L10" i="3"/>
  <c r="M10" i="3" s="1"/>
  <c r="I10" i="3"/>
  <c r="I22" i="3"/>
  <c r="L22" i="3"/>
  <c r="M22" i="3" s="1"/>
  <c r="I38" i="3"/>
  <c r="L38" i="3"/>
  <c r="M38" i="3" s="1"/>
  <c r="L46" i="3"/>
  <c r="M46" i="3" s="1"/>
  <c r="I46" i="3"/>
  <c r="L24" i="3"/>
  <c r="M24" i="3" s="1"/>
  <c r="I24" i="3"/>
  <c r="I35" i="3"/>
  <c r="L35" i="3"/>
  <c r="M35" i="3" s="1"/>
  <c r="I3" i="3"/>
  <c r="L3" i="3"/>
  <c r="M3" i="3" s="1"/>
  <c r="I19" i="3"/>
  <c r="L19" i="3"/>
  <c r="M19" i="3" s="1"/>
  <c r="I9" i="3"/>
  <c r="L9" i="3"/>
  <c r="M9" i="3" s="1"/>
  <c r="I48" i="3"/>
  <c r="L48" i="3"/>
  <c r="M48" i="3" s="1"/>
  <c r="L8" i="3"/>
  <c r="M8" i="3" s="1"/>
  <c r="I8" i="3"/>
  <c r="L27" i="3"/>
  <c r="M27" i="3" s="1"/>
  <c r="I27" i="3"/>
  <c r="AB8" i="3"/>
  <c r="AB5" i="3"/>
  <c r="AB3" i="3"/>
  <c r="AB4" i="3"/>
  <c r="AB24" i="3"/>
  <c r="AB61" i="3"/>
  <c r="AB38" i="3"/>
  <c r="AB86" i="3"/>
  <c r="AB81" i="3"/>
  <c r="AB87" i="3"/>
  <c r="AB23" i="3"/>
  <c r="AB7" i="3"/>
  <c r="AB77" i="3"/>
  <c r="AB41" i="3"/>
  <c r="AB79" i="3"/>
  <c r="AB73" i="3"/>
  <c r="AB66" i="3"/>
  <c r="AB85" i="3"/>
  <c r="AB37" i="3"/>
  <c r="AB33" i="3"/>
  <c r="AB29" i="3"/>
  <c r="AB17" i="3"/>
  <c r="AB34" i="3"/>
  <c r="AB25" i="3"/>
  <c r="AB13" i="3"/>
  <c r="AB30" i="3"/>
  <c r="AB21" i="3"/>
  <c r="AB9" i="3"/>
  <c r="AB22" i="3"/>
  <c r="AB18" i="3"/>
  <c r="AB94" i="3"/>
  <c r="AB90" i="3"/>
  <c r="AB64" i="3"/>
  <c r="AB65" i="3"/>
  <c r="AB31" i="3"/>
  <c r="AB27" i="3"/>
  <c r="AB26" i="3"/>
  <c r="AB14" i="3"/>
  <c r="AB10" i="3"/>
  <c r="AB52" i="3"/>
  <c r="AB57" i="3"/>
  <c r="AB58" i="3"/>
  <c r="AB54" i="3"/>
  <c r="AB35" i="3"/>
  <c r="AB60" i="3"/>
  <c r="AB40" i="3"/>
  <c r="AB44" i="3"/>
  <c r="AB74" i="3"/>
  <c r="AB46" i="3"/>
  <c r="AB78" i="3"/>
  <c r="AB6" i="3"/>
  <c r="AB67" i="3"/>
  <c r="AB72" i="3"/>
  <c r="AB91" i="3"/>
  <c r="AB92" i="3"/>
  <c r="AB97" i="3"/>
  <c r="AB48" i="3"/>
  <c r="AB51" i="3"/>
  <c r="AB89" i="3"/>
  <c r="AB55" i="3"/>
  <c r="AB47" i="3"/>
  <c r="AB75" i="3"/>
  <c r="AB50" i="3"/>
  <c r="AB95" i="3"/>
  <c r="AB56" i="3"/>
  <c r="AB49" i="3"/>
  <c r="AB19" i="3"/>
  <c r="AB42" i="3"/>
  <c r="AB11" i="3"/>
  <c r="AB32" i="3"/>
  <c r="AB12" i="3"/>
  <c r="AB63" i="3"/>
  <c r="AB62" i="3"/>
  <c r="AB45" i="3"/>
  <c r="AB59" i="3"/>
  <c r="AB93" i="3"/>
  <c r="AB53" i="3"/>
  <c r="AB20" i="3"/>
  <c r="AB16" i="3"/>
  <c r="AB68" i="3"/>
  <c r="AB84" i="3"/>
  <c r="AB96" i="3"/>
  <c r="AB70" i="3"/>
  <c r="AB36" i="3"/>
  <c r="AB15" i="3"/>
  <c r="AB28" i="3"/>
  <c r="AB39" i="3"/>
  <c r="AB43" i="3"/>
  <c r="AB69" i="3"/>
  <c r="AB71" i="3"/>
  <c r="AB76" i="3"/>
  <c r="AB80" i="3"/>
  <c r="AB83" i="3"/>
  <c r="AB88" i="3"/>
  <c r="AB82" i="3"/>
  <c r="AC47" i="3" a="1"/>
  <c r="AC70" i="3" a="1"/>
  <c r="AC88" i="3" a="1"/>
  <c r="AC11" i="3" a="1"/>
  <c r="AC82" i="3" a="1"/>
  <c r="AC45" i="3" a="1"/>
  <c r="AC77" i="3" a="1"/>
  <c r="AC22" i="3" a="1"/>
  <c r="AC90" i="3" a="1"/>
  <c r="AC62" i="3" a="1"/>
  <c r="AC57" i="3" a="1"/>
  <c r="AC87" i="3" a="1"/>
  <c r="AC30" i="3" a="1"/>
  <c r="AC54" i="3" a="1"/>
  <c r="AC28" i="3" a="1"/>
  <c r="AC81" i="3" a="1"/>
  <c r="AC33" i="3" a="1"/>
  <c r="AC44" i="3" a="1"/>
  <c r="AC50" i="3" a="1"/>
  <c r="AC13" i="3" a="1"/>
  <c r="AC96" i="3" a="1"/>
  <c r="AC23" i="3" a="1"/>
  <c r="AC12" i="3" a="1"/>
  <c r="AC19" i="3" a="1"/>
  <c r="AC59" i="3" a="1"/>
  <c r="AC32" i="3" a="1"/>
  <c r="AC51" i="3" a="1"/>
  <c r="AC46" i="3" a="1"/>
  <c r="AC92" i="3" a="1"/>
  <c r="AC71" i="3" a="1"/>
  <c r="AC38" i="3" a="1"/>
  <c r="AC14" i="3" a="1"/>
  <c r="AC10" i="3" a="1"/>
  <c r="AC89" i="3" a="1"/>
  <c r="AC8" i="3" a="1"/>
  <c r="AC20" i="3" a="1"/>
  <c r="AC67" i="3" a="1"/>
  <c r="AC26" i="3" a="1"/>
  <c r="AC29" i="3" a="1"/>
  <c r="AC65" i="3" a="1"/>
  <c r="AC73" i="3" a="1"/>
  <c r="AC93" i="3" a="1"/>
  <c r="AC94" i="3" a="1"/>
  <c r="AC6" i="3" a="1"/>
  <c r="AC5" i="3" a="1"/>
  <c r="AC66" i="3" a="1"/>
  <c r="AC17" i="3" a="1"/>
  <c r="AC53" i="3" a="1"/>
  <c r="AC42" i="3" a="1"/>
  <c r="AC97" i="3" a="1"/>
  <c r="AC56" i="3" a="1"/>
  <c r="AC83" i="3" a="1"/>
  <c r="AC34" i="3" a="1"/>
  <c r="AC27" i="3" a="1"/>
  <c r="AC80" i="3" a="1"/>
  <c r="AC60" i="3" a="1"/>
  <c r="AC16" i="3" a="1"/>
  <c r="AC3" i="3" a="1"/>
  <c r="AC78" i="3" a="1"/>
  <c r="AC41" i="3" a="1"/>
  <c r="AC7" i="3" a="1"/>
  <c r="AC55" i="3" a="1"/>
  <c r="AC72" i="3" a="1"/>
  <c r="AC61" i="3" a="1"/>
  <c r="AC43" i="3" a="1"/>
  <c r="AC39" i="3" a="1"/>
  <c r="AC63" i="3" a="1"/>
  <c r="AC9" i="3" a="1"/>
  <c r="AC75" i="3" a="1"/>
  <c r="AC64" i="3" a="1"/>
  <c r="AC37" i="3" a="1"/>
  <c r="AC69" i="3" a="1"/>
  <c r="AC76" i="3" a="1"/>
  <c r="AC85" i="3" a="1"/>
  <c r="AC35" i="3" a="1"/>
  <c r="AC49" i="3" a="1"/>
  <c r="AC79" i="3" a="1"/>
  <c r="AC40" i="3" a="1"/>
  <c r="AC95" i="3" a="1"/>
  <c r="AC4" i="3" a="1"/>
  <c r="AC84" i="3" a="1"/>
  <c r="AC86" i="3" a="1"/>
  <c r="AC48" i="3" a="1"/>
  <c r="AC24" i="3" a="1"/>
  <c r="AC21" i="3" a="1"/>
  <c r="AC68" i="3" a="1"/>
  <c r="AC58" i="3" a="1"/>
  <c r="AC18" i="3" a="1"/>
  <c r="AC31" i="3" a="1"/>
  <c r="AC2" i="3" a="1"/>
  <c r="AC25" i="3" a="1"/>
  <c r="AC91" i="3" a="1"/>
  <c r="AC15" i="3" a="1"/>
  <c r="AC52" i="3" a="1"/>
  <c r="AC74" i="3" a="1"/>
  <c r="AC36" i="3" a="1"/>
  <c r="AC23" i="3" l="1"/>
  <c r="AC69" i="3"/>
  <c r="AC52" i="3"/>
  <c r="AC75" i="3"/>
  <c r="AC95" i="3"/>
  <c r="AC50" i="3"/>
  <c r="AC55" i="3"/>
  <c r="AC63" i="3"/>
  <c r="AC54" i="3"/>
  <c r="AC83" i="3"/>
  <c r="AC33" i="3"/>
  <c r="AC6" i="3"/>
  <c r="AC82" i="3"/>
  <c r="AC26" i="3"/>
  <c r="AC3" i="3"/>
  <c r="AC29" i="3"/>
  <c r="AC85" i="3"/>
  <c r="AC64" i="3"/>
  <c r="AC91" i="3"/>
  <c r="AC58" i="3"/>
  <c r="AC89" i="3"/>
  <c r="AC78" i="3"/>
  <c r="AC4" i="3"/>
  <c r="AC19" i="3"/>
  <c r="AC39" i="3"/>
  <c r="AC84" i="3"/>
  <c r="AC79" i="3"/>
  <c r="AC42" i="3"/>
  <c r="AC86" i="3"/>
  <c r="AC49" i="3"/>
  <c r="AC43" i="3"/>
  <c r="AC13" i="3"/>
  <c r="AC30" i="3"/>
  <c r="AC28" i="3"/>
  <c r="AC32" i="3"/>
  <c r="AC66" i="3"/>
  <c r="AC47" i="3"/>
  <c r="AC51" i="3"/>
  <c r="AC20" i="3"/>
  <c r="AC76" i="3"/>
  <c r="AC59" i="3"/>
  <c r="AC73" i="3"/>
  <c r="AC81" i="3"/>
  <c r="AC21" i="3"/>
  <c r="AC48" i="3"/>
  <c r="AC44" i="3"/>
  <c r="AC62" i="3"/>
  <c r="AC77" i="3"/>
  <c r="AC31" i="3"/>
  <c r="AC93" i="3"/>
  <c r="AC68" i="3"/>
  <c r="AC16" i="3"/>
  <c r="AC88" i="3"/>
  <c r="AC53" i="3"/>
  <c r="AC10" i="3"/>
  <c r="AC8" i="3"/>
  <c r="AC70" i="3"/>
  <c r="AC9" i="3"/>
  <c r="AC41" i="3"/>
  <c r="AC22" i="3"/>
  <c r="AC2" i="3"/>
  <c r="AC60" i="3"/>
  <c r="AC5" i="3"/>
  <c r="AC37" i="3"/>
  <c r="AC14" i="3"/>
  <c r="AC80" i="3"/>
  <c r="AC12" i="3"/>
  <c r="AC74" i="3"/>
  <c r="AC97" i="3"/>
  <c r="AC71" i="3"/>
  <c r="AC36" i="3"/>
  <c r="AC35" i="3"/>
  <c r="AC7" i="3"/>
  <c r="AC18" i="3"/>
  <c r="AC46" i="3"/>
  <c r="AC11" i="3"/>
  <c r="AC24" i="3"/>
  <c r="AC17" i="3"/>
  <c r="AC38" i="3"/>
  <c r="AC92" i="3"/>
  <c r="AC45" i="3"/>
  <c r="AC96" i="3"/>
  <c r="AC90" i="3"/>
  <c r="AC72" i="3"/>
  <c r="AC15" i="3"/>
  <c r="AC34" i="3"/>
  <c r="AC94" i="3"/>
  <c r="AC27" i="3"/>
  <c r="AC40" i="3"/>
  <c r="AC25" i="3"/>
  <c r="AC56" i="3"/>
  <c r="AC87" i="3"/>
  <c r="AC61" i="3"/>
  <c r="AC67" i="3"/>
  <c r="AC65" i="3"/>
  <c r="AC57" i="3"/>
  <c r="BZ57" i="6" l="1"/>
  <c r="BZ56" i="6"/>
  <c r="BZ53" i="6"/>
  <c r="BZ54" i="6"/>
  <c r="BZ52" i="6"/>
  <c r="BZ51" i="6"/>
  <c r="BZ55" i="6"/>
  <c r="BZ58" i="6"/>
  <c r="BL50" i="3"/>
  <c r="BL93" i="3"/>
  <c r="BL81" i="3"/>
  <c r="BL73" i="3"/>
  <c r="BL61" i="3"/>
  <c r="BL49" i="3"/>
  <c r="BL41" i="3"/>
  <c r="BL33" i="3"/>
  <c r="BL25" i="3"/>
  <c r="BL17" i="3"/>
  <c r="BL9" i="3"/>
  <c r="BL68" i="3"/>
  <c r="BL60" i="3"/>
  <c r="BL48" i="3"/>
  <c r="BL40" i="3"/>
  <c r="BL32" i="3"/>
  <c r="BL24" i="3"/>
  <c r="BL16" i="3"/>
  <c r="BL8" i="3"/>
  <c r="BL96" i="3"/>
  <c r="BL84" i="3"/>
  <c r="BL76" i="3"/>
  <c r="BL52" i="3"/>
  <c r="BL86" i="3"/>
  <c r="BL78" i="3"/>
  <c r="BL70" i="3"/>
  <c r="BL62" i="3"/>
  <c r="BL46" i="3"/>
  <c r="BL30" i="3"/>
  <c r="BL85" i="3"/>
  <c r="BL53" i="3"/>
  <c r="BL95" i="3"/>
  <c r="BL87" i="3"/>
  <c r="BL79" i="3"/>
  <c r="BL71" i="3"/>
  <c r="BL63" i="3"/>
  <c r="BL55" i="3"/>
  <c r="BL47" i="3"/>
  <c r="BL39" i="3"/>
  <c r="BL31" i="3"/>
  <c r="BL23" i="3"/>
  <c r="BL15" i="3"/>
  <c r="BL7" i="3"/>
  <c r="BL90" i="3"/>
  <c r="BL42" i="3"/>
  <c r="BL26" i="3"/>
  <c r="BL14" i="3"/>
  <c r="BL6" i="3"/>
  <c r="BL94" i="3"/>
  <c r="BL54" i="3"/>
  <c r="BL75" i="3"/>
  <c r="BL43" i="3"/>
  <c r="BL11" i="3"/>
  <c r="BL18" i="3"/>
  <c r="BL89" i="3"/>
  <c r="BL45" i="3"/>
  <c r="BL13" i="3"/>
  <c r="BL44" i="3"/>
  <c r="BL12" i="3"/>
  <c r="BL80" i="3"/>
  <c r="BL59" i="3"/>
  <c r="BL29" i="3"/>
  <c r="BL64" i="3"/>
  <c r="BL28" i="3"/>
  <c r="BL88" i="3"/>
  <c r="BL82" i="3"/>
  <c r="BL38" i="3"/>
  <c r="BL35" i="3"/>
  <c r="BL77" i="3"/>
  <c r="BL37" i="3"/>
  <c r="BL92" i="3"/>
  <c r="BL36" i="3"/>
  <c r="BL72" i="3"/>
  <c r="BL66" i="3"/>
  <c r="BL69" i="3"/>
  <c r="BL83" i="3"/>
  <c r="BL51" i="3"/>
  <c r="BL19" i="3"/>
  <c r="BL34" i="3"/>
  <c r="BL97" i="3"/>
  <c r="BL57" i="3"/>
  <c r="BL21" i="3"/>
  <c r="BL56" i="3"/>
  <c r="BL20" i="3"/>
  <c r="BL74" i="3"/>
  <c r="BL22" i="3"/>
  <c r="BL91" i="3"/>
  <c r="BL27" i="3"/>
  <c r="BL58" i="3"/>
  <c r="BL65" i="3"/>
  <c r="BL67" i="3"/>
  <c r="BL3" i="3"/>
  <c r="BL10" i="3"/>
  <c r="BL5" i="3"/>
  <c r="BL4" i="3"/>
  <c r="S3" i="3"/>
  <c r="S5" i="3"/>
  <c r="S7" i="3"/>
  <c r="S9" i="3"/>
  <c r="S11" i="3"/>
  <c r="S13" i="3"/>
  <c r="S15" i="3"/>
  <c r="S17" i="3"/>
  <c r="S19" i="3"/>
  <c r="S21" i="3"/>
  <c r="S23" i="3"/>
  <c r="S25" i="3"/>
  <c r="BL2" i="3"/>
  <c r="S55" i="3"/>
  <c r="S51" i="3"/>
  <c r="S59" i="3"/>
  <c r="S24" i="3" l="1"/>
  <c r="S82" i="3"/>
  <c r="S58" i="3"/>
  <c r="S32" i="3"/>
  <c r="S50" i="3"/>
  <c r="S77" i="3"/>
  <c r="S78" i="3"/>
  <c r="S20" i="3"/>
  <c r="S42" i="3"/>
  <c r="S34" i="3"/>
  <c r="S92" i="3"/>
  <c r="S48" i="3"/>
  <c r="S40" i="3"/>
  <c r="S16" i="3"/>
  <c r="S81" i="3"/>
  <c r="S90" i="3"/>
  <c r="S74" i="3"/>
  <c r="S44" i="3"/>
  <c r="S28" i="3"/>
  <c r="S12" i="3"/>
  <c r="S18" i="3"/>
  <c r="S10" i="3"/>
  <c r="S26" i="3"/>
  <c r="S62" i="3"/>
  <c r="S68" i="3"/>
  <c r="S86" i="3"/>
  <c r="S94" i="3"/>
  <c r="S46" i="3"/>
  <c r="S38" i="3"/>
  <c r="S30" i="3"/>
  <c r="S22" i="3"/>
  <c r="S14" i="3"/>
  <c r="S6" i="3"/>
  <c r="S60" i="3"/>
  <c r="S52" i="3"/>
  <c r="S66" i="3"/>
  <c r="S71" i="3"/>
  <c r="S8" i="3"/>
  <c r="S2" i="3"/>
  <c r="S84" i="3"/>
  <c r="S63" i="3"/>
  <c r="S70" i="3"/>
  <c r="S54" i="3"/>
  <c r="S79" i="3"/>
  <c r="S67" i="3"/>
  <c r="S80" i="3"/>
  <c r="S75" i="3"/>
  <c r="S76" i="3"/>
  <c r="S56" i="3"/>
  <c r="S88" i="3"/>
  <c r="S72" i="3"/>
  <c r="S64" i="3"/>
  <c r="S83" i="3"/>
  <c r="S36" i="3"/>
  <c r="S4" i="3"/>
  <c r="S96" i="3"/>
  <c r="S91" i="3"/>
  <c r="S89" i="3"/>
  <c r="S87" i="3"/>
  <c r="S97" i="3"/>
  <c r="S95" i="3"/>
  <c r="S85" i="3"/>
  <c r="S93" i="3"/>
  <c r="S73" i="3"/>
  <c r="S57" i="3"/>
  <c r="S69" i="3"/>
  <c r="S53" i="3"/>
  <c r="S65" i="3"/>
  <c r="S61" i="3"/>
  <c r="S45" i="3"/>
  <c r="S29" i="3"/>
  <c r="S35" i="3"/>
  <c r="S49" i="3"/>
  <c r="S33" i="3"/>
  <c r="S39" i="3"/>
  <c r="S37" i="3"/>
  <c r="S43" i="3"/>
  <c r="S27" i="3"/>
  <c r="S41" i="3"/>
  <c r="S47" i="3"/>
  <c r="S31" i="3"/>
  <c r="BP2" i="3" l="1"/>
  <c r="BN2" i="3"/>
  <c r="BO2" i="3" s="1"/>
  <c r="V3" i="3"/>
  <c r="AO7" i="3" a="1"/>
  <c r="AO77" i="3" a="1"/>
  <c r="AO32" i="3" a="1"/>
  <c r="AO72" i="3" a="1"/>
  <c r="AO56" i="3" a="1"/>
  <c r="AO52" i="3" a="1"/>
  <c r="AO65" i="3" a="1"/>
  <c r="AO55" i="3" a="1"/>
  <c r="AO5" i="3" a="1"/>
  <c r="AO63" i="3" a="1"/>
  <c r="AO45" i="3" a="1"/>
  <c r="AO91" i="3" a="1"/>
  <c r="AO33" i="3" a="1"/>
  <c r="AO31" i="3" a="1"/>
  <c r="AO13" i="3" a="1"/>
  <c r="AO60" i="3" a="1"/>
  <c r="AO12" i="3" a="1"/>
  <c r="AO35" i="3" a="1"/>
  <c r="AO29" i="3" a="1"/>
  <c r="AO46" i="3" a="1"/>
  <c r="AO84" i="3" a="1"/>
  <c r="AO18" i="3" a="1"/>
  <c r="AO43" i="3" a="1"/>
  <c r="AO36" i="3" a="1"/>
  <c r="AO68" i="3" a="1"/>
  <c r="AO51" i="3" a="1"/>
  <c r="AO86" i="3" a="1"/>
  <c r="AO62" i="3" a="1"/>
  <c r="AO88" i="3" a="1"/>
  <c r="AO40" i="3" a="1"/>
  <c r="AO11" i="3" a="1"/>
  <c r="AO24" i="3" a="1"/>
  <c r="BR2" i="3" l="1"/>
  <c r="BQ2" i="3"/>
  <c r="AU3" i="3"/>
  <c r="C68" i="9" s="1"/>
  <c r="BP3" i="3"/>
  <c r="BN3" i="3"/>
  <c r="BO3" i="3" s="1"/>
  <c r="D111" i="5"/>
  <c r="E111" i="5" s="1"/>
  <c r="AO77" i="3"/>
  <c r="AO84" i="3"/>
  <c r="AO65" i="3"/>
  <c r="AO24" i="3"/>
  <c r="AO31" i="3"/>
  <c r="AO7" i="3"/>
  <c r="AQ7" i="3" s="1"/>
  <c r="AO72" i="3"/>
  <c r="AO5" i="3"/>
  <c r="AQ5" i="3" s="1"/>
  <c r="AO62" i="3"/>
  <c r="AO60" i="3"/>
  <c r="AO36" i="3"/>
  <c r="AO43" i="3"/>
  <c r="AO63" i="3"/>
  <c r="AO33" i="3"/>
  <c r="AO40" i="3"/>
  <c r="AO52" i="3"/>
  <c r="AO11" i="3"/>
  <c r="AO18" i="3"/>
  <c r="AO88" i="3"/>
  <c r="AO32" i="3"/>
  <c r="AO56" i="3"/>
  <c r="AO55" i="3"/>
  <c r="AO91" i="3"/>
  <c r="AO29" i="3"/>
  <c r="AO13" i="3"/>
  <c r="AO35" i="3"/>
  <c r="AO46" i="3"/>
  <c r="AO51" i="3"/>
  <c r="AO12" i="3"/>
  <c r="AO86" i="3"/>
  <c r="AO45" i="3"/>
  <c r="AO68" i="3"/>
  <c r="AO42" i="3" a="1"/>
  <c r="AO64" i="3" a="1"/>
  <c r="AO34" i="3" a="1"/>
  <c r="AO73" i="3" a="1"/>
  <c r="AO76" i="3" a="1"/>
  <c r="AO20" i="3" a="1"/>
  <c r="AO66" i="3" a="1"/>
  <c r="AO22" i="3" a="1"/>
  <c r="AO39" i="3" a="1"/>
  <c r="AO94" i="3" a="1"/>
  <c r="AO95" i="3" a="1"/>
  <c r="AO17" i="3" a="1"/>
  <c r="AO8" i="3" a="1"/>
  <c r="AO70" i="3" a="1"/>
  <c r="AO48" i="3" a="1"/>
  <c r="AO78" i="3" a="1"/>
  <c r="AO37" i="3" a="1"/>
  <c r="AO53" i="3" a="1"/>
  <c r="AO96" i="3" a="1"/>
  <c r="AO74" i="3" a="1"/>
  <c r="AO57" i="3" a="1"/>
  <c r="AO9" i="3" a="1"/>
  <c r="AO58" i="3" a="1"/>
  <c r="AO6" i="3" a="1"/>
  <c r="AO85" i="3" a="1"/>
  <c r="AO38" i="3" a="1"/>
  <c r="AO69" i="3" a="1"/>
  <c r="AO83" i="3" a="1"/>
  <c r="AO79" i="3" a="1"/>
  <c r="AO14" i="3" a="1"/>
  <c r="AO3" i="3" a="1"/>
  <c r="AO23" i="3" a="1"/>
  <c r="AO4" i="3" a="1"/>
  <c r="AO27" i="3" a="1"/>
  <c r="AO82" i="3" a="1"/>
  <c r="AO50" i="3" a="1"/>
  <c r="AO75" i="3" a="1"/>
  <c r="AO81" i="3" a="1"/>
  <c r="AO54" i="3" a="1"/>
  <c r="AO25" i="3" a="1"/>
  <c r="AO41" i="3" a="1"/>
  <c r="AO47" i="3" a="1"/>
  <c r="AO19" i="3" a="1"/>
  <c r="AO92" i="3" a="1"/>
  <c r="AO26" i="3" a="1"/>
  <c r="AO90" i="3" a="1"/>
  <c r="AO59" i="3" a="1"/>
  <c r="AO87" i="3" a="1"/>
  <c r="AO44" i="3" a="1"/>
  <c r="AO71" i="3" a="1"/>
  <c r="AO30" i="3" a="1"/>
  <c r="AO10" i="3" a="1"/>
  <c r="AO2" i="3" a="1"/>
  <c r="AO49" i="3" a="1"/>
  <c r="AO97" i="3" a="1"/>
  <c r="AO61" i="3" a="1"/>
  <c r="AO67" i="3" a="1"/>
  <c r="AO80" i="3" a="1"/>
  <c r="AO15" i="3" a="1"/>
  <c r="AO93" i="3" a="1"/>
  <c r="AO28" i="3" a="1"/>
  <c r="AO21" i="3" a="1"/>
  <c r="AO16" i="3" a="1"/>
  <c r="AO89" i="3" a="1"/>
  <c r="BR3" i="3" l="1"/>
  <c r="BQ3" i="3"/>
  <c r="B112" i="5"/>
  <c r="AQ84" i="3"/>
  <c r="AR84" i="3" s="1"/>
  <c r="AQ86" i="3"/>
  <c r="AR86" i="3" s="1"/>
  <c r="AQ35" i="3"/>
  <c r="AR35" i="3" s="1"/>
  <c r="AQ55" i="3"/>
  <c r="AQ18" i="3"/>
  <c r="AR18" i="3" s="1"/>
  <c r="AQ33" i="3"/>
  <c r="AR33" i="3" s="1"/>
  <c r="AQ60" i="3"/>
  <c r="AQ12" i="3"/>
  <c r="AR12" i="3" s="1"/>
  <c r="AQ13" i="3"/>
  <c r="AR13" i="3" s="1"/>
  <c r="AQ56" i="3"/>
  <c r="AQ11" i="3"/>
  <c r="AR11" i="3" s="1"/>
  <c r="AQ63" i="3"/>
  <c r="AQ62" i="3"/>
  <c r="AQ31" i="3"/>
  <c r="AR31" i="3" s="1"/>
  <c r="AQ77" i="3"/>
  <c r="AR77" i="3" s="1"/>
  <c r="AQ68" i="3"/>
  <c r="AR68" i="3" s="1"/>
  <c r="AQ51" i="3"/>
  <c r="AQ29" i="3"/>
  <c r="AR29" i="3" s="1"/>
  <c r="AQ32" i="3"/>
  <c r="AR32" i="3" s="1"/>
  <c r="AQ52" i="3"/>
  <c r="AQ43" i="3"/>
  <c r="AR43" i="3" s="1"/>
  <c r="AQ24" i="3"/>
  <c r="AR24" i="3" s="1"/>
  <c r="AQ45" i="3"/>
  <c r="AR45" i="3" s="1"/>
  <c r="AQ46" i="3"/>
  <c r="AR46" i="3" s="1"/>
  <c r="AQ91" i="3"/>
  <c r="AR91" i="3" s="1"/>
  <c r="AQ88" i="3"/>
  <c r="AR88" i="3" s="1"/>
  <c r="AQ40" i="3"/>
  <c r="AR40" i="3" s="1"/>
  <c r="AQ36" i="3"/>
  <c r="AR36" i="3" s="1"/>
  <c r="AQ72" i="3"/>
  <c r="AR72" i="3" s="1"/>
  <c r="AQ65" i="3"/>
  <c r="AO3" i="3"/>
  <c r="AQ3" i="3" s="1"/>
  <c r="AR3" i="3" s="1"/>
  <c r="AO21" i="3"/>
  <c r="AO4" i="3"/>
  <c r="AO79" i="3"/>
  <c r="AO81" i="3"/>
  <c r="AO38" i="3"/>
  <c r="AO25" i="3"/>
  <c r="AO89" i="3"/>
  <c r="AO10" i="3"/>
  <c r="AO71" i="3"/>
  <c r="AO49" i="3"/>
  <c r="AO39" i="3"/>
  <c r="AO9" i="3"/>
  <c r="AO30" i="3"/>
  <c r="AO85" i="3"/>
  <c r="AO93" i="3"/>
  <c r="AO6" i="3"/>
  <c r="AO2" i="3"/>
  <c r="AO90" i="3"/>
  <c r="AO58" i="3"/>
  <c r="AO27" i="3"/>
  <c r="AO78" i="3"/>
  <c r="AO59" i="3"/>
  <c r="AO54" i="3"/>
  <c r="AO61" i="3"/>
  <c r="AO69" i="3"/>
  <c r="AO15" i="3"/>
  <c r="AO95" i="3"/>
  <c r="AO87" i="3"/>
  <c r="AO94" i="3"/>
  <c r="AO96" i="3"/>
  <c r="AO22" i="3"/>
  <c r="AO83" i="3"/>
  <c r="AO28" i="3"/>
  <c r="AO92" i="3"/>
  <c r="AO34" i="3"/>
  <c r="AO97" i="3"/>
  <c r="AO20" i="3"/>
  <c r="AO64" i="3"/>
  <c r="AO75" i="3"/>
  <c r="AO48" i="3"/>
  <c r="AO17" i="3"/>
  <c r="AO50" i="3"/>
  <c r="AO66" i="3"/>
  <c r="AO47" i="3"/>
  <c r="AO76" i="3"/>
  <c r="AO16" i="3"/>
  <c r="AO19" i="3"/>
  <c r="AO57" i="3"/>
  <c r="AO8" i="3"/>
  <c r="AO44" i="3"/>
  <c r="AO37" i="3"/>
  <c r="AO53" i="3"/>
  <c r="AO74" i="3"/>
  <c r="AO26" i="3"/>
  <c r="AO73" i="3"/>
  <c r="AO41" i="3"/>
  <c r="AO70" i="3"/>
  <c r="AO14" i="3"/>
  <c r="AO67" i="3"/>
  <c r="AO23" i="3"/>
  <c r="AO80" i="3"/>
  <c r="AO82" i="3"/>
  <c r="AO42" i="3"/>
  <c r="C112" i="5" l="1"/>
  <c r="D112" i="5"/>
  <c r="E112" i="5" s="1"/>
  <c r="AQ80" i="3"/>
  <c r="AR80" i="3" s="1"/>
  <c r="AQ70" i="3"/>
  <c r="AQ74" i="3"/>
  <c r="AR74" i="3" s="1"/>
  <c r="AQ8" i="3"/>
  <c r="AQ76" i="3"/>
  <c r="AR76" i="3" s="1"/>
  <c r="AQ17" i="3"/>
  <c r="AR17" i="3" s="1"/>
  <c r="AQ20" i="3"/>
  <c r="AR20" i="3" s="1"/>
  <c r="AQ28" i="3"/>
  <c r="AQ94" i="3"/>
  <c r="AR94" i="3" s="1"/>
  <c r="AQ78" i="3"/>
  <c r="AQ30" i="3"/>
  <c r="AR30" i="3" s="1"/>
  <c r="AQ71" i="3"/>
  <c r="AQ38" i="3"/>
  <c r="AR38" i="3" s="1"/>
  <c r="AQ42" i="3"/>
  <c r="AQ67" i="3"/>
  <c r="AR67" i="3" s="1"/>
  <c r="AQ73" i="3"/>
  <c r="AQ37" i="3"/>
  <c r="AR37" i="3" s="1"/>
  <c r="AQ19" i="3"/>
  <c r="AR19" i="3" s="1"/>
  <c r="AQ66" i="3"/>
  <c r="AR66" i="3" s="1"/>
  <c r="AQ75" i="3"/>
  <c r="AR75" i="3" s="1"/>
  <c r="AQ34" i="3"/>
  <c r="AR34" i="3" s="1"/>
  <c r="AQ22" i="3"/>
  <c r="AQ95" i="3"/>
  <c r="AR95" i="3" s="1"/>
  <c r="AQ54" i="3"/>
  <c r="AR54" i="3" s="1"/>
  <c r="AQ58" i="3"/>
  <c r="AR58" i="3" s="1"/>
  <c r="AQ93" i="3"/>
  <c r="AR93" i="3" s="1"/>
  <c r="AQ39" i="3"/>
  <c r="AR39" i="3" s="1"/>
  <c r="AQ89" i="3"/>
  <c r="AR89" i="3" s="1"/>
  <c r="AQ79" i="3"/>
  <c r="AR79" i="3" s="1"/>
  <c r="AQ82" i="3"/>
  <c r="AQ14" i="3"/>
  <c r="AR14" i="3" s="1"/>
  <c r="AQ26" i="3"/>
  <c r="AQ44" i="3"/>
  <c r="AR44" i="3" s="1"/>
  <c r="AQ16" i="3"/>
  <c r="AR16" i="3" s="1"/>
  <c r="AQ50" i="3"/>
  <c r="AR50" i="3" s="1"/>
  <c r="AQ64" i="3"/>
  <c r="AQ92" i="3"/>
  <c r="AR92" i="3" s="1"/>
  <c r="AQ96" i="3"/>
  <c r="AQ15" i="3"/>
  <c r="AR15" i="3" s="1"/>
  <c r="AQ59" i="3"/>
  <c r="AR59" i="3" s="1"/>
  <c r="AQ90" i="3"/>
  <c r="AR90" i="3" s="1"/>
  <c r="AQ85" i="3"/>
  <c r="AQ49" i="3"/>
  <c r="AR49" i="3" s="1"/>
  <c r="AQ25" i="3"/>
  <c r="AQ4" i="3"/>
  <c r="AQ69" i="3"/>
  <c r="AQ21" i="3"/>
  <c r="AR21" i="3" s="1"/>
  <c r="AQ23" i="3"/>
  <c r="AR23" i="3" s="1"/>
  <c r="AQ41" i="3"/>
  <c r="AR41" i="3" s="1"/>
  <c r="AQ53" i="3"/>
  <c r="AR53" i="3" s="1"/>
  <c r="AQ57" i="3"/>
  <c r="AR57" i="3" s="1"/>
  <c r="AQ47" i="3"/>
  <c r="AR47" i="3" s="1"/>
  <c r="AQ48" i="3"/>
  <c r="AR48" i="3" s="1"/>
  <c r="AQ97" i="3"/>
  <c r="AQ83" i="3"/>
  <c r="AR83" i="3" s="1"/>
  <c r="AQ87" i="3"/>
  <c r="AQ61" i="3"/>
  <c r="AR61" i="3" s="1"/>
  <c r="AQ27" i="3"/>
  <c r="AQ6" i="3"/>
  <c r="AR6" i="3" s="1"/>
  <c r="AQ9" i="3"/>
  <c r="AR9" i="3" s="1"/>
  <c r="AQ10" i="3"/>
  <c r="AR10" i="3" s="1"/>
  <c r="AQ81" i="3"/>
  <c r="AQ2" i="3"/>
  <c r="AR2" i="3" s="1"/>
  <c r="E6" i="3"/>
  <c r="E33" i="3"/>
  <c r="E36" i="3"/>
  <c r="E40" i="3"/>
  <c r="E16" i="3"/>
  <c r="E26" i="3"/>
  <c r="E5" i="3"/>
  <c r="E19" i="3"/>
  <c r="E30" i="3"/>
  <c r="E29" i="3"/>
  <c r="E27" i="3"/>
  <c r="E14" i="3"/>
  <c r="E13" i="3"/>
  <c r="E12" i="3"/>
  <c r="E11" i="3"/>
  <c r="E39" i="3"/>
  <c r="E38" i="3"/>
  <c r="E10" i="3"/>
  <c r="E21" i="3"/>
  <c r="E20" i="3"/>
  <c r="E35" i="3"/>
  <c r="E7" i="3"/>
  <c r="E28" i="3"/>
  <c r="E22" i="3"/>
  <c r="E37" i="3"/>
  <c r="E17" i="3"/>
  <c r="E32" i="3"/>
  <c r="E4" i="3"/>
  <c r="E23" i="3"/>
  <c r="E3" i="3"/>
  <c r="E34" i="3"/>
  <c r="E18" i="3"/>
  <c r="E41" i="3"/>
  <c r="E25" i="3"/>
  <c r="E9" i="3"/>
  <c r="E24" i="3"/>
  <c r="E8" i="3"/>
  <c r="E31" i="3"/>
  <c r="E15" i="3"/>
  <c r="E2" i="3"/>
  <c r="E90" i="3"/>
  <c r="E95" i="3"/>
  <c r="E77" i="3"/>
  <c r="E52" i="3"/>
  <c r="E86" i="3"/>
  <c r="E94" i="3"/>
  <c r="E91" i="3"/>
  <c r="E93" i="3"/>
  <c r="E68" i="3"/>
  <c r="E85" i="3"/>
  <c r="E56" i="3"/>
  <c r="E64" i="3"/>
  <c r="E60" i="3"/>
  <c r="E80" i="3"/>
  <c r="E76" i="3"/>
  <c r="E72" i="3"/>
  <c r="E96" i="3"/>
  <c r="E88" i="3"/>
  <c r="E84" i="3"/>
  <c r="E51" i="3"/>
  <c r="E92" i="3"/>
  <c r="E50" i="3"/>
  <c r="E55" i="3"/>
  <c r="E89" i="3"/>
  <c r="E54" i="3"/>
  <c r="E59" i="3"/>
  <c r="E97" i="3"/>
  <c r="E58" i="3"/>
  <c r="E63" i="3"/>
  <c r="E57" i="3"/>
  <c r="E62" i="3"/>
  <c r="E67" i="3"/>
  <c r="E65" i="3"/>
  <c r="E66" i="3"/>
  <c r="E71" i="3"/>
  <c r="E73" i="3"/>
  <c r="E70" i="3"/>
  <c r="E75" i="3"/>
  <c r="E53" i="3"/>
  <c r="E74" i="3"/>
  <c r="E79" i="3"/>
  <c r="E61" i="3"/>
  <c r="E78" i="3"/>
  <c r="E83" i="3"/>
  <c r="E69" i="3"/>
  <c r="E82" i="3"/>
  <c r="E87" i="3"/>
  <c r="E81" i="3"/>
  <c r="E49" i="3"/>
  <c r="E43" i="3"/>
  <c r="E42" i="3"/>
  <c r="E48" i="3"/>
  <c r="E44" i="3"/>
  <c r="E46" i="3"/>
  <c r="E45" i="3"/>
  <c r="E47" i="3"/>
  <c r="AR62" i="3"/>
  <c r="AR55" i="3"/>
  <c r="AR65" i="3"/>
  <c r="AR60" i="3"/>
  <c r="AR52" i="3"/>
  <c r="AR56" i="3"/>
  <c r="AR51" i="3"/>
  <c r="AR63" i="3"/>
  <c r="AR81" i="3" l="1"/>
  <c r="AR27" i="3"/>
  <c r="AR87" i="3"/>
  <c r="AR97" i="3"/>
  <c r="AR69" i="3"/>
  <c r="AR25" i="3"/>
  <c r="AR85" i="3"/>
  <c r="AR96" i="3"/>
  <c r="AR64" i="3"/>
  <c r="AR26" i="3"/>
  <c r="AR82" i="3"/>
  <c r="AR22" i="3"/>
  <c r="AR73" i="3"/>
  <c r="AR42" i="3"/>
  <c r="AR71" i="3"/>
  <c r="AR78" i="3"/>
  <c r="AR28" i="3"/>
  <c r="AR8" i="3"/>
  <c r="AR70" i="3"/>
  <c r="F22" i="3"/>
  <c r="F62" i="3"/>
  <c r="F50" i="3"/>
  <c r="F39" i="3"/>
  <c r="F80" i="3"/>
  <c r="F23" i="3"/>
  <c r="F72" i="3"/>
  <c r="F38" i="3"/>
  <c r="F97" i="3"/>
  <c r="F45" i="3"/>
  <c r="F93" i="3"/>
  <c r="F57" i="3"/>
  <c r="F13" i="3"/>
  <c r="F65" i="3"/>
  <c r="F55" i="3"/>
  <c r="F70" i="3"/>
  <c r="F95" i="3"/>
  <c r="F44" i="3"/>
  <c r="F71" i="3"/>
  <c r="F40" i="3"/>
  <c r="F78" i="3"/>
  <c r="F43" i="3"/>
  <c r="F37" i="3"/>
  <c r="F53" i="3"/>
  <c r="F16" i="3"/>
  <c r="F41" i="3"/>
  <c r="F91" i="3"/>
  <c r="F35" i="3"/>
  <c r="F15" i="3"/>
  <c r="F89" i="3"/>
  <c r="F73" i="3"/>
  <c r="F66" i="3"/>
  <c r="F34" i="3"/>
  <c r="F9" i="3"/>
  <c r="F51" i="3"/>
  <c r="F54" i="3"/>
  <c r="F19" i="3"/>
  <c r="F31" i="3"/>
  <c r="F88" i="3"/>
  <c r="F14" i="3"/>
  <c r="F68" i="3"/>
  <c r="F87" i="3"/>
  <c r="F20" i="3"/>
  <c r="F90" i="3"/>
  <c r="F75" i="3"/>
  <c r="F30" i="3"/>
  <c r="F59" i="3"/>
  <c r="F58" i="3"/>
  <c r="F74" i="3"/>
  <c r="F77" i="3"/>
  <c r="F25" i="3"/>
  <c r="F21" i="3"/>
  <c r="F24" i="3"/>
  <c r="F69" i="3"/>
  <c r="F84" i="3"/>
  <c r="F27" i="3"/>
  <c r="F17" i="3"/>
  <c r="F52" i="3"/>
  <c r="F63" i="3"/>
  <c r="F32" i="3"/>
  <c r="F26" i="3"/>
  <c r="F86" i="3"/>
  <c r="F33" i="3"/>
  <c r="F18" i="3"/>
  <c r="F85" i="3"/>
  <c r="F81" i="3"/>
  <c r="F48" i="3"/>
  <c r="F8" i="3"/>
  <c r="F3" i="3"/>
  <c r="F61" i="3"/>
  <c r="F60" i="3"/>
  <c r="F56" i="3"/>
  <c r="F12" i="3"/>
  <c r="F42" i="3"/>
  <c r="F11" i="3"/>
  <c r="F83" i="3"/>
  <c r="F79" i="3"/>
  <c r="F46" i="3"/>
  <c r="F28" i="3"/>
  <c r="F67" i="3"/>
  <c r="F82" i="3"/>
  <c r="F47" i="3"/>
  <c r="F76" i="3"/>
  <c r="F96" i="3"/>
  <c r="F94" i="3"/>
  <c r="F29" i="3"/>
  <c r="F64" i="3"/>
  <c r="F92" i="3"/>
  <c r="F49" i="3"/>
  <c r="F6" i="3"/>
  <c r="F36" i="3"/>
  <c r="F10" i="3"/>
  <c r="F4" i="3"/>
  <c r="AR4" i="3"/>
  <c r="F7" i="3"/>
  <c r="AR7" i="3"/>
  <c r="F5" i="3"/>
  <c r="AR5" i="3"/>
  <c r="F2" i="3"/>
  <c r="C11" i="9" l="1"/>
  <c r="C12" i="9" s="1"/>
  <c r="C7" i="9"/>
  <c r="C8" i="9" s="1"/>
  <c r="J39" i="9"/>
  <c r="J40" i="9" s="1"/>
  <c r="K35" i="9"/>
  <c r="K36" i="9" s="1"/>
  <c r="O39" i="9"/>
  <c r="O40" i="9" s="1"/>
  <c r="N31" i="9"/>
  <c r="N32" i="9" s="1"/>
  <c r="J35" i="9"/>
  <c r="J36" i="9" s="1"/>
  <c r="O35" i="9"/>
  <c r="O36" i="9" s="1"/>
  <c r="L31" i="9"/>
  <c r="L32" i="9" s="1"/>
  <c r="L35" i="9"/>
  <c r="L36" i="9" s="1"/>
  <c r="K39" i="9"/>
  <c r="K40" i="9" s="1"/>
  <c r="K31" i="9"/>
  <c r="K32" i="9" s="1"/>
  <c r="L39" i="9"/>
  <c r="L40" i="9" s="1"/>
  <c r="M39" i="9"/>
  <c r="M40" i="9" s="1"/>
  <c r="N35" i="9"/>
  <c r="N36" i="9" s="1"/>
  <c r="J19" i="9"/>
  <c r="J20" i="9" s="1"/>
  <c r="O27" i="9"/>
  <c r="O28" i="9" s="1"/>
  <c r="M35" i="9"/>
  <c r="M36" i="9" s="1"/>
  <c r="M31" i="9"/>
  <c r="M32" i="9" s="1"/>
  <c r="O31" i="9"/>
  <c r="O32" i="9" s="1"/>
  <c r="J31" i="9"/>
  <c r="J32" i="9" s="1"/>
  <c r="N39" i="9"/>
  <c r="N40" i="9" s="1"/>
  <c r="M27" i="9"/>
  <c r="M28" i="9" s="1"/>
  <c r="N27" i="9"/>
  <c r="N28" i="9" s="1"/>
  <c r="K27" i="9"/>
  <c r="K28" i="9" s="1"/>
  <c r="L27" i="9"/>
  <c r="L28" i="9" s="1"/>
  <c r="F27" i="9"/>
  <c r="F28" i="9" s="1"/>
  <c r="J27" i="9"/>
  <c r="J28" i="9" s="1"/>
  <c r="D35" i="9"/>
  <c r="D36" i="9" s="1"/>
  <c r="C31" i="9"/>
  <c r="C32" i="9" s="1"/>
  <c r="G39" i="9"/>
  <c r="G40" i="9" s="1"/>
  <c r="H31" i="9"/>
  <c r="H32" i="9" s="1"/>
  <c r="H35" i="9"/>
  <c r="H36" i="9" s="1"/>
  <c r="G31" i="9"/>
  <c r="G32" i="9" s="1"/>
  <c r="E31" i="9"/>
  <c r="E32" i="9" s="1"/>
  <c r="F35" i="9"/>
  <c r="F36" i="9" s="1"/>
  <c r="E39" i="9"/>
  <c r="E40" i="9" s="1"/>
  <c r="F39" i="9"/>
  <c r="F40" i="9" s="1"/>
  <c r="E35" i="9"/>
  <c r="E36" i="9" s="1"/>
  <c r="C35" i="9"/>
  <c r="C36" i="9" s="1"/>
  <c r="D39" i="9"/>
  <c r="D40" i="9" s="1"/>
  <c r="F31" i="9"/>
  <c r="F32" i="9" s="1"/>
  <c r="G35" i="9"/>
  <c r="G36" i="9" s="1"/>
  <c r="C39" i="9"/>
  <c r="C40" i="9" s="1"/>
  <c r="D31" i="9"/>
  <c r="D32" i="9" s="1"/>
  <c r="H39" i="9"/>
  <c r="H40" i="9" s="1"/>
  <c r="K19" i="9"/>
  <c r="K20" i="9" s="1"/>
  <c r="D27" i="9"/>
  <c r="D28" i="9" s="1"/>
  <c r="G27" i="9"/>
  <c r="G28" i="9" s="1"/>
  <c r="E27" i="9"/>
  <c r="E28" i="9" s="1"/>
  <c r="H27" i="9"/>
  <c r="H28" i="9" s="1"/>
  <c r="C27" i="9"/>
  <c r="C28" i="9" s="1"/>
  <c r="N19" i="9"/>
  <c r="N20" i="9" s="1"/>
  <c r="L19" i="9"/>
  <c r="L20" i="9" s="1"/>
  <c r="N15" i="9"/>
  <c r="N16" i="9" s="1"/>
  <c r="M19" i="9"/>
  <c r="M20" i="9" s="1"/>
  <c r="O19" i="9"/>
  <c r="O20" i="9" s="1"/>
  <c r="J15" i="9"/>
  <c r="J16" i="9" s="1"/>
  <c r="O11" i="9"/>
  <c r="O12" i="9" s="1"/>
  <c r="L15" i="9"/>
  <c r="L16" i="9" s="1"/>
  <c r="K15" i="9"/>
  <c r="K16" i="9" s="1"/>
  <c r="M15" i="9"/>
  <c r="M16" i="9" s="1"/>
  <c r="O15" i="9"/>
  <c r="O16" i="9" s="1"/>
  <c r="M7" i="9"/>
  <c r="M8" i="9" s="1"/>
  <c r="J11" i="9"/>
  <c r="J12" i="9" s="1"/>
  <c r="N11" i="9"/>
  <c r="N12" i="9" s="1"/>
  <c r="L11" i="9"/>
  <c r="L12" i="9" s="1"/>
  <c r="K11" i="9"/>
  <c r="K12" i="9" s="1"/>
  <c r="M11" i="9"/>
  <c r="M12" i="9" s="1"/>
  <c r="J7" i="9"/>
  <c r="J8" i="9" s="1"/>
  <c r="L7" i="9"/>
  <c r="L8" i="9" s="1"/>
  <c r="O7" i="9"/>
  <c r="O8" i="9" s="1"/>
  <c r="K7" i="9"/>
  <c r="K8" i="9" s="1"/>
  <c r="N7" i="9"/>
  <c r="N8" i="9" s="1"/>
  <c r="F11" i="9"/>
  <c r="F12" i="9" s="1"/>
  <c r="C19" i="9"/>
  <c r="C20" i="9" s="1"/>
  <c r="G19" i="9"/>
  <c r="G20" i="9" s="1"/>
  <c r="E19" i="9"/>
  <c r="E20" i="9" s="1"/>
  <c r="D19" i="9"/>
  <c r="D20" i="9" s="1"/>
  <c r="F19" i="9"/>
  <c r="F20" i="9" s="1"/>
  <c r="H19" i="9"/>
  <c r="H20" i="9" s="1"/>
  <c r="D15" i="9"/>
  <c r="D16" i="9" s="1"/>
  <c r="F15" i="9"/>
  <c r="F16" i="9" s="1"/>
  <c r="G15" i="9"/>
  <c r="G16" i="9" s="1"/>
  <c r="E15" i="9"/>
  <c r="E16" i="9" s="1"/>
  <c r="H15" i="9"/>
  <c r="H16" i="9" s="1"/>
  <c r="C15" i="9"/>
  <c r="C16" i="9" s="1"/>
  <c r="G11" i="9"/>
  <c r="G12" i="9" s="1"/>
  <c r="D11" i="9"/>
  <c r="D12" i="9" s="1"/>
  <c r="E11" i="9"/>
  <c r="E12" i="9" s="1"/>
  <c r="H11" i="9"/>
  <c r="H12" i="9" s="1"/>
  <c r="F7" i="9"/>
  <c r="F8" i="9" s="1"/>
  <c r="G7" i="9"/>
  <c r="G8" i="9" s="1"/>
  <c r="D7" i="9"/>
  <c r="D8" i="9" s="1"/>
  <c r="E7" i="9"/>
  <c r="E8" i="9" s="1"/>
  <c r="H7" i="9"/>
  <c r="H8" i="9" s="1"/>
  <c r="N38" i="9" l="1"/>
  <c r="K38" i="9"/>
  <c r="L38" i="9"/>
  <c r="O38" i="9"/>
  <c r="J38" i="9"/>
  <c r="M38" i="9"/>
  <c r="N34" i="9"/>
  <c r="K34" i="9"/>
  <c r="L34" i="9"/>
  <c r="O34" i="9"/>
  <c r="J34" i="9"/>
  <c r="M34" i="9"/>
  <c r="N30" i="9"/>
  <c r="K30" i="9"/>
  <c r="L30" i="9"/>
  <c r="O30" i="9"/>
  <c r="J30" i="9"/>
  <c r="M30" i="9"/>
  <c r="N26" i="9"/>
  <c r="K26" i="9"/>
  <c r="O26" i="9"/>
  <c r="M26" i="9"/>
  <c r="L26" i="9"/>
  <c r="G38" i="9"/>
  <c r="D38" i="9"/>
  <c r="E38" i="9"/>
  <c r="H38" i="9"/>
  <c r="C38" i="9"/>
  <c r="F38" i="9"/>
  <c r="H34" i="9"/>
  <c r="C34" i="9"/>
  <c r="E34" i="9"/>
  <c r="D34" i="9"/>
  <c r="G34" i="9"/>
  <c r="F34" i="9"/>
  <c r="D30" i="9"/>
  <c r="E30" i="9"/>
  <c r="H30" i="9"/>
  <c r="G30" i="9"/>
  <c r="C30" i="9"/>
  <c r="F30" i="9"/>
  <c r="D26" i="9"/>
  <c r="H26" i="9"/>
  <c r="F26" i="9"/>
  <c r="E26" i="9"/>
  <c r="G26" i="9"/>
  <c r="O18" i="9"/>
  <c r="J18" i="9"/>
  <c r="L18" i="9"/>
  <c r="K18" i="9"/>
  <c r="N18" i="9"/>
  <c r="M18" i="9"/>
  <c r="J14" i="9"/>
  <c r="N14" i="9"/>
  <c r="K14" i="9"/>
  <c r="L14" i="9"/>
  <c r="O14" i="9"/>
  <c r="M14" i="9"/>
  <c r="K10" i="9"/>
  <c r="L10" i="9"/>
  <c r="O10" i="9"/>
  <c r="N10" i="9"/>
  <c r="J10" i="9"/>
  <c r="M10" i="9"/>
  <c r="K6" i="9"/>
  <c r="O6" i="9"/>
  <c r="M6" i="9"/>
  <c r="L6" i="9"/>
  <c r="N6" i="9"/>
  <c r="D18" i="9"/>
  <c r="H18" i="9"/>
  <c r="C18" i="9"/>
  <c r="E18" i="9"/>
  <c r="G18" i="9"/>
  <c r="F18" i="9"/>
  <c r="D14" i="9"/>
  <c r="H14" i="9"/>
  <c r="C14" i="9"/>
  <c r="E14" i="9"/>
  <c r="G14" i="9"/>
  <c r="F14" i="9"/>
  <c r="G10" i="9"/>
  <c r="D10" i="9"/>
  <c r="E10" i="9"/>
  <c r="H10" i="9"/>
  <c r="C10" i="9"/>
  <c r="F10" i="9"/>
  <c r="H6" i="9"/>
  <c r="F6" i="9"/>
  <c r="E6" i="9"/>
  <c r="D6" i="9"/>
  <c r="G6" i="9"/>
  <c r="J6" i="9"/>
  <c r="J26" i="9"/>
  <c r="C6" i="9"/>
  <c r="C26" i="9"/>
  <c r="V4" i="3" l="1"/>
  <c r="AU4" i="3" l="1"/>
  <c r="C69" i="9" s="1"/>
  <c r="BN4" i="3"/>
  <c r="BO4" i="3" s="1"/>
  <c r="BP4" i="3"/>
  <c r="BR4" i="3" l="1"/>
  <c r="BQ4" i="3"/>
  <c r="B113" i="5"/>
  <c r="C113" i="5" l="1"/>
  <c r="D113" i="5"/>
  <c r="X6" i="5"/>
  <c r="AH4" i="3"/>
  <c r="AH24" i="3"/>
  <c r="AH55" i="3"/>
  <c r="AH48" i="3"/>
  <c r="AH45" i="3"/>
  <c r="AH66" i="3"/>
  <c r="AH63" i="3"/>
  <c r="AH9" i="3"/>
  <c r="AH36" i="3"/>
  <c r="AH92" i="3"/>
  <c r="AH97" i="3"/>
  <c r="AH87" i="3"/>
  <c r="AH70" i="3"/>
  <c r="AH8" i="3"/>
  <c r="AH81" i="3"/>
  <c r="AH41" i="3"/>
  <c r="AH3" i="3"/>
  <c r="AH94" i="3"/>
  <c r="AH84" i="3"/>
  <c r="AH71" i="3"/>
  <c r="AH37" i="3"/>
  <c r="AH68" i="3"/>
  <c r="AH64" i="3"/>
  <c r="AH28" i="3"/>
  <c r="AH11" i="3"/>
  <c r="AH12" i="3"/>
  <c r="AH67" i="3"/>
  <c r="AH54" i="3"/>
  <c r="AH58" i="3"/>
  <c r="AH34" i="3"/>
  <c r="AH49" i="3"/>
  <c r="AH10" i="3"/>
  <c r="AH32" i="3"/>
  <c r="AH51" i="3"/>
  <c r="AH91" i="3"/>
  <c r="AH31" i="3"/>
  <c r="AH50" i="3"/>
  <c r="AH26" i="3"/>
  <c r="AH33" i="3"/>
  <c r="AH16" i="3"/>
  <c r="AH23" i="3"/>
  <c r="AH78" i="3"/>
  <c r="AH57" i="3"/>
  <c r="AH59" i="3"/>
  <c r="AH75" i="3"/>
  <c r="AH13" i="3"/>
  <c r="AH39" i="3"/>
  <c r="AH82" i="3"/>
  <c r="AH15" i="3"/>
  <c r="AH61" i="3"/>
  <c r="AH27" i="3"/>
  <c r="AH62" i="3"/>
  <c r="AH40" i="3"/>
  <c r="AH83" i="3"/>
  <c r="AH21" i="3"/>
  <c r="AH22" i="3"/>
  <c r="AH53" i="3"/>
  <c r="AH65" i="3"/>
  <c r="AH86" i="3"/>
  <c r="AH38" i="3"/>
  <c r="AH14" i="3"/>
  <c r="AH35" i="3"/>
  <c r="AH93" i="3"/>
  <c r="AH17" i="3"/>
  <c r="AH5" i="3"/>
  <c r="AH77" i="3"/>
  <c r="AH76" i="3"/>
  <c r="AH90" i="3"/>
  <c r="AH60" i="3"/>
  <c r="AH7" i="3"/>
  <c r="AH72" i="3"/>
  <c r="AH42" i="3"/>
  <c r="AH6" i="3"/>
  <c r="AH79" i="3"/>
  <c r="AH85" i="3"/>
  <c r="AH46" i="3"/>
  <c r="AH69" i="3"/>
  <c r="AH80" i="3"/>
  <c r="AH19" i="3"/>
  <c r="AH25" i="3"/>
  <c r="AH52" i="3"/>
  <c r="AH88" i="3"/>
  <c r="AH29" i="3"/>
  <c r="AH74" i="3"/>
  <c r="AH20" i="3"/>
  <c r="AH96" i="3"/>
  <c r="AH89" i="3"/>
  <c r="AH18" i="3"/>
  <c r="AH73" i="3"/>
  <c r="AH95" i="3"/>
  <c r="AH43" i="3"/>
  <c r="AH47" i="3"/>
  <c r="AH56" i="3"/>
  <c r="AH30" i="3"/>
  <c r="AH44" i="3"/>
  <c r="AH2" i="3"/>
  <c r="B13" i="17" s="1"/>
  <c r="E113" i="5" l="1"/>
  <c r="Y6" i="5"/>
  <c r="AJ38" i="3" a="1"/>
  <c r="AJ65" i="3" a="1"/>
  <c r="AJ33" i="3" a="1"/>
  <c r="AJ57" i="3" a="1"/>
  <c r="AJ48" i="3" a="1"/>
  <c r="AJ41" i="3" a="1"/>
  <c r="AJ61" i="3" a="1"/>
  <c r="AJ83" i="3" a="1"/>
  <c r="AJ67" i="3" a="1"/>
  <c r="AJ24" i="3" a="1"/>
  <c r="AJ42" i="3" a="1"/>
  <c r="AJ28" i="3" a="1"/>
  <c r="AJ34" i="3" a="1"/>
  <c r="AJ23" i="3" a="1"/>
  <c r="AJ14" i="3" a="1"/>
  <c r="AJ93" i="3" a="1"/>
  <c r="AJ66" i="3" a="1"/>
  <c r="AJ29" i="3" a="1"/>
  <c r="AJ13" i="3" a="1"/>
  <c r="AJ91" i="3" a="1"/>
  <c r="AJ51" i="3" a="1"/>
  <c r="AJ3" i="3" a="1"/>
  <c r="AJ75" i="3" a="1"/>
  <c r="AJ5" i="3" a="1"/>
  <c r="AJ63" i="3" a="1"/>
  <c r="AJ16" i="3" a="1"/>
  <c r="AJ6" i="3" a="1"/>
  <c r="AJ68" i="3" a="1"/>
  <c r="AJ20" i="3" a="1"/>
  <c r="AJ15" i="3" a="1"/>
  <c r="AJ55" i="3" a="1"/>
  <c r="AJ74" i="3" a="1"/>
  <c r="AJ40" i="3" a="1"/>
  <c r="AJ62" i="3" a="1"/>
  <c r="AJ9" i="3" a="1"/>
  <c r="AJ71" i="3" a="1"/>
  <c r="AJ94" i="3" a="1"/>
  <c r="AJ54" i="3" a="1"/>
  <c r="AJ73" i="3" a="1"/>
  <c r="AJ11" i="3" a="1"/>
  <c r="AJ92" i="3" a="1"/>
  <c r="AJ60" i="3" a="1"/>
  <c r="AJ59" i="3" a="1"/>
  <c r="AJ12" i="3" a="1"/>
  <c r="AJ95" i="3" a="1"/>
  <c r="AJ53" i="3" a="1"/>
  <c r="AJ44" i="3" a="1"/>
  <c r="AJ25" i="3" a="1"/>
  <c r="AJ50" i="3" a="1"/>
  <c r="AJ77" i="3" a="1"/>
  <c r="AJ89" i="3" a="1"/>
  <c r="AJ32" i="3" a="1"/>
  <c r="AJ88" i="3" a="1"/>
  <c r="AJ18" i="3" a="1"/>
  <c r="AJ69" i="3" a="1"/>
  <c r="AJ76" i="3" a="1"/>
  <c r="AJ19" i="3" a="1"/>
  <c r="AJ46" i="3" a="1"/>
  <c r="AJ45" i="3" a="1"/>
  <c r="AJ79" i="3" a="1"/>
  <c r="AJ8" i="3" a="1"/>
  <c r="AJ78" i="3" a="1"/>
  <c r="AJ7" i="3" a="1"/>
  <c r="AJ72" i="3" a="1"/>
  <c r="AJ64" i="3" a="1"/>
  <c r="AJ21" i="3" a="1"/>
  <c r="AJ49" i="3" a="1"/>
  <c r="AJ4" i="3" a="1"/>
  <c r="AJ82" i="3" a="1"/>
  <c r="AJ84" i="3" a="1"/>
  <c r="AJ31" i="3" a="1"/>
  <c r="AJ35" i="3" a="1"/>
  <c r="AJ39" i="3" a="1"/>
  <c r="AJ26" i="3" a="1"/>
  <c r="AJ43" i="3" a="1"/>
  <c r="AJ2" i="3" a="1"/>
  <c r="AJ30" i="3" a="1"/>
  <c r="AJ52" i="3" a="1"/>
  <c r="AJ81" i="3" a="1"/>
  <c r="AJ96" i="3" a="1"/>
  <c r="AJ10" i="3" a="1"/>
  <c r="AJ58" i="3" a="1"/>
  <c r="AJ56" i="3" a="1"/>
  <c r="AJ97" i="3" a="1"/>
  <c r="AJ37" i="3" a="1"/>
  <c r="AJ22" i="3" a="1"/>
  <c r="AJ17" i="3" a="1"/>
  <c r="AJ87" i="3" a="1"/>
  <c r="AJ47" i="3" a="1"/>
  <c r="AJ70" i="3" a="1"/>
  <c r="AJ85" i="3" a="1"/>
  <c r="AJ80" i="3" a="1"/>
  <c r="AJ36" i="3" a="1"/>
  <c r="AJ86" i="3" a="1"/>
  <c r="AJ90" i="3" a="1"/>
  <c r="AJ27" i="3" a="1"/>
  <c r="AJ88" i="3" l="1"/>
  <c r="AJ74" i="3"/>
  <c r="AJ37" i="3"/>
  <c r="AJ2" i="3"/>
  <c r="AJ64" i="3"/>
  <c r="AJ31" i="3"/>
  <c r="AJ11" i="3"/>
  <c r="AJ55" i="3"/>
  <c r="AJ66" i="3"/>
  <c r="AJ79" i="3"/>
  <c r="AJ76" i="3"/>
  <c r="AJ59" i="3"/>
  <c r="AJ18" i="3"/>
  <c r="AJ77" i="3"/>
  <c r="AJ94" i="3"/>
  <c r="AJ69" i="3"/>
  <c r="AJ33" i="3"/>
  <c r="AJ26" i="3"/>
  <c r="AJ3" i="3"/>
  <c r="AJ65" i="3"/>
  <c r="AJ49" i="3"/>
  <c r="AJ21" i="3"/>
  <c r="AJ15" i="3"/>
  <c r="AJ17" i="3"/>
  <c r="AJ95" i="3"/>
  <c r="AJ39" i="3"/>
  <c r="AJ45" i="3"/>
  <c r="AJ91" i="3"/>
  <c r="AJ34" i="3"/>
  <c r="AJ93" i="3"/>
  <c r="AJ4" i="3"/>
  <c r="N4" i="17" s="1"/>
  <c r="AJ36" i="3"/>
  <c r="AJ28" i="3"/>
  <c r="AJ22" i="3"/>
  <c r="AJ67" i="3"/>
  <c r="AJ52" i="3"/>
  <c r="AJ6" i="3"/>
  <c r="N6" i="17" s="1"/>
  <c r="AJ35" i="3"/>
  <c r="AJ40" i="3"/>
  <c r="AJ32" i="3"/>
  <c r="AJ42" i="3"/>
  <c r="AJ8" i="3"/>
  <c r="N8" i="17" s="1"/>
  <c r="AJ24" i="3"/>
  <c r="AJ56" i="3"/>
  <c r="AJ81" i="3"/>
  <c r="AJ14" i="3"/>
  <c r="AJ89" i="3"/>
  <c r="AJ80" i="3"/>
  <c r="AJ23" i="3"/>
  <c r="AJ60" i="3"/>
  <c r="AJ63" i="3"/>
  <c r="AJ12" i="3"/>
  <c r="AJ5" i="3"/>
  <c r="N5" i="17" s="1"/>
  <c r="AJ44" i="3"/>
  <c r="AJ58" i="3"/>
  <c r="AJ68" i="3"/>
  <c r="AJ10" i="3"/>
  <c r="AJ85" i="3"/>
  <c r="AJ84" i="3"/>
  <c r="AJ9" i="3"/>
  <c r="N9" i="17" s="1"/>
  <c r="AJ75" i="3"/>
  <c r="AJ90" i="3"/>
  <c r="AJ78" i="3"/>
  <c r="AJ29" i="3"/>
  <c r="AJ53" i="3"/>
  <c r="AJ16" i="3"/>
  <c r="AJ73" i="3"/>
  <c r="AJ19" i="3"/>
  <c r="AJ96" i="3"/>
  <c r="AJ25" i="3"/>
  <c r="AJ86" i="3"/>
  <c r="AJ54" i="3"/>
  <c r="AJ72" i="3"/>
  <c r="AJ47" i="3"/>
  <c r="AJ57" i="3"/>
  <c r="AJ50" i="3"/>
  <c r="AJ41" i="3"/>
  <c r="AJ71" i="3"/>
  <c r="AJ13" i="3"/>
  <c r="AJ83" i="3"/>
  <c r="AJ62" i="3"/>
  <c r="AJ82" i="3"/>
  <c r="AJ61" i="3"/>
  <c r="AJ20" i="3"/>
  <c r="AJ30" i="3"/>
  <c r="AJ92" i="3"/>
  <c r="AJ46" i="3"/>
  <c r="AJ38" i="3"/>
  <c r="AJ51" i="3"/>
  <c r="AJ43" i="3"/>
  <c r="AJ48" i="3"/>
  <c r="AJ27" i="3"/>
  <c r="AJ87" i="3"/>
  <c r="AJ7" i="3"/>
  <c r="N7" i="17" s="1"/>
  <c r="AJ97" i="3"/>
  <c r="AJ70" i="3"/>
  <c r="O4" i="17" l="1"/>
  <c r="O7" i="17"/>
  <c r="O8" i="17"/>
  <c r="O5" i="17"/>
  <c r="O6" i="17"/>
  <c r="O9" i="17"/>
  <c r="B13" i="5"/>
  <c r="B11" i="5"/>
  <c r="B12" i="5"/>
  <c r="B9" i="5"/>
  <c r="B10" i="5"/>
  <c r="B8" i="5"/>
  <c r="B7" i="5"/>
  <c r="N3" i="17"/>
  <c r="B6" i="5"/>
  <c r="N2" i="17"/>
  <c r="E89" i="9"/>
  <c r="B110" i="16"/>
  <c r="L110" i="16" s="1"/>
  <c r="C110" i="16" s="1"/>
  <c r="B139" i="16"/>
  <c r="G139" i="16" s="1"/>
  <c r="D89" i="9"/>
  <c r="B138" i="16"/>
  <c r="G138" i="16" s="1"/>
  <c r="B109" i="16"/>
  <c r="L109" i="16" s="1"/>
  <c r="C109" i="16" s="1"/>
  <c r="H89" i="9"/>
  <c r="B142" i="16"/>
  <c r="G142" i="16" s="1"/>
  <c r="B113" i="16"/>
  <c r="L113" i="16" s="1"/>
  <c r="C113" i="16" s="1"/>
  <c r="I89" i="9"/>
  <c r="B143" i="16"/>
  <c r="G143" i="16" s="1"/>
  <c r="F89" i="9"/>
  <c r="B140" i="16"/>
  <c r="G140" i="16" s="1"/>
  <c r="B111" i="16"/>
  <c r="L111" i="16" s="1"/>
  <c r="C111" i="16" s="1"/>
  <c r="G89" i="9"/>
  <c r="B112" i="16"/>
  <c r="L112" i="16" s="1"/>
  <c r="C112" i="16" s="1"/>
  <c r="B141" i="16"/>
  <c r="G141" i="16" s="1"/>
  <c r="J89" i="9"/>
  <c r="B144" i="16"/>
  <c r="G144" i="16" s="1"/>
  <c r="C89" i="9"/>
  <c r="B108" i="16"/>
  <c r="B137" i="16"/>
  <c r="G137" i="16" s="1"/>
  <c r="G99" i="9"/>
  <c r="G98" i="9"/>
  <c r="E100" i="9"/>
  <c r="H99" i="9"/>
  <c r="F98" i="9"/>
  <c r="E99" i="9"/>
  <c r="F100" i="9"/>
  <c r="H100" i="9"/>
  <c r="F99" i="9"/>
  <c r="F97" i="9"/>
  <c r="H97" i="9"/>
  <c r="G100" i="9"/>
  <c r="H98" i="9"/>
  <c r="G97" i="9"/>
  <c r="H7" i="5"/>
  <c r="H6" i="5"/>
  <c r="C99" i="9"/>
  <c r="H8" i="5"/>
  <c r="E98" i="9"/>
  <c r="D98" i="9"/>
  <c r="H11" i="5"/>
  <c r="D99" i="9"/>
  <c r="H12" i="5"/>
  <c r="E97" i="9"/>
  <c r="C100" i="9"/>
  <c r="H9" i="5"/>
  <c r="D97" i="9"/>
  <c r="H10" i="5"/>
  <c r="D100" i="9"/>
  <c r="H13" i="5"/>
  <c r="C97" i="9"/>
  <c r="C98" i="9"/>
  <c r="H25" i="5" a="1"/>
  <c r="H30" i="5" a="1"/>
  <c r="H24" i="5" a="1"/>
  <c r="H31" i="5" a="1"/>
  <c r="H28" i="5" a="1"/>
  <c r="H29" i="5" a="1"/>
  <c r="H26" i="5" a="1"/>
  <c r="H27" i="5" a="1"/>
  <c r="CP27" i="6" l="1"/>
  <c r="CP28" i="6"/>
  <c r="CP32" i="6"/>
  <c r="CP36" i="6"/>
  <c r="CP40" i="6"/>
  <c r="CP44" i="6"/>
  <c r="CP29" i="6"/>
  <c r="CP33" i="6"/>
  <c r="CP37" i="6"/>
  <c r="CP41" i="6"/>
  <c r="CP45" i="6"/>
  <c r="CP49" i="6"/>
  <c r="CP30" i="6"/>
  <c r="CP34" i="6"/>
  <c r="CP38" i="6"/>
  <c r="CP42" i="6"/>
  <c r="CP46" i="6"/>
  <c r="CP50" i="6"/>
  <c r="CP31" i="6"/>
  <c r="CP35" i="6"/>
  <c r="CP39" i="6"/>
  <c r="CP43" i="6"/>
  <c r="CP47" i="6"/>
  <c r="CP48" i="6"/>
  <c r="I113" i="16"/>
  <c r="I112" i="16"/>
  <c r="I111" i="16"/>
  <c r="I110" i="16"/>
  <c r="L108" i="16"/>
  <c r="C108" i="16" s="1"/>
  <c r="EC27" i="6"/>
  <c r="EC28" i="6"/>
  <c r="EC32" i="6"/>
  <c r="EC36" i="6"/>
  <c r="EC40" i="6"/>
  <c r="EC44" i="6"/>
  <c r="EC48" i="6"/>
  <c r="EC39" i="6"/>
  <c r="EC29" i="6"/>
  <c r="EC33" i="6"/>
  <c r="EC37" i="6"/>
  <c r="EC41" i="6"/>
  <c r="EC45" i="6"/>
  <c r="EC49" i="6"/>
  <c r="EC35" i="6"/>
  <c r="EC47" i="6"/>
  <c r="EC30" i="6"/>
  <c r="EC34" i="6"/>
  <c r="EC38" i="6"/>
  <c r="EC42" i="6"/>
  <c r="EC46" i="6"/>
  <c r="EC50" i="6"/>
  <c r="EC31" i="6"/>
  <c r="EC43" i="6"/>
  <c r="EC3" i="6"/>
  <c r="EC4" i="6"/>
  <c r="EC8" i="6"/>
  <c r="EC12" i="6"/>
  <c r="EC16" i="6"/>
  <c r="EC20" i="6"/>
  <c r="EC24" i="6"/>
  <c r="EC5" i="6"/>
  <c r="EC9" i="6"/>
  <c r="EC13" i="6"/>
  <c r="EC17" i="6"/>
  <c r="EC21" i="6"/>
  <c r="EC25" i="6"/>
  <c r="EC6" i="6"/>
  <c r="EC10" i="6"/>
  <c r="EC14" i="6"/>
  <c r="EC18" i="6"/>
  <c r="EC22" i="6"/>
  <c r="EC26" i="6"/>
  <c r="EC7" i="6"/>
  <c r="EC11" i="6"/>
  <c r="EC15" i="6"/>
  <c r="EC19" i="6"/>
  <c r="EC23" i="6"/>
  <c r="CO28" i="6"/>
  <c r="CO32" i="6"/>
  <c r="CO36" i="6"/>
  <c r="CO40" i="6"/>
  <c r="CO44" i="6"/>
  <c r="CO48" i="6"/>
  <c r="CO27" i="6"/>
  <c r="CO35" i="6"/>
  <c r="CO47" i="6"/>
  <c r="CO29" i="6"/>
  <c r="CO33" i="6"/>
  <c r="CO37" i="6"/>
  <c r="CO41" i="6"/>
  <c r="CO45" i="6"/>
  <c r="CO49" i="6"/>
  <c r="CO39" i="6"/>
  <c r="CO30" i="6"/>
  <c r="CO34" i="6"/>
  <c r="CO38" i="6"/>
  <c r="CO42" i="6"/>
  <c r="CO46" i="6"/>
  <c r="CO50" i="6"/>
  <c r="CO31" i="6"/>
  <c r="CO43" i="6"/>
  <c r="CO3" i="6"/>
  <c r="CO4" i="6"/>
  <c r="CO8" i="6"/>
  <c r="CO12" i="6"/>
  <c r="CO16" i="6"/>
  <c r="CO20" i="6"/>
  <c r="CO24" i="6"/>
  <c r="CO15" i="6"/>
  <c r="CO23" i="6"/>
  <c r="CO5" i="6"/>
  <c r="CO9" i="6"/>
  <c r="CO13" i="6"/>
  <c r="CO17" i="6"/>
  <c r="CO21" i="6"/>
  <c r="CO25" i="6"/>
  <c r="CO11" i="6"/>
  <c r="CO6" i="6"/>
  <c r="CO10" i="6"/>
  <c r="CO14" i="6"/>
  <c r="CO18" i="6"/>
  <c r="CO22" i="6"/>
  <c r="CO26" i="6"/>
  <c r="CO7" i="6"/>
  <c r="CO19" i="6"/>
  <c r="O3" i="17"/>
  <c r="O2" i="17"/>
  <c r="P13" i="17" s="1"/>
  <c r="CQ3" i="6"/>
  <c r="CR3" i="6"/>
  <c r="CS3" i="6"/>
  <c r="D111" i="16"/>
  <c r="F111" i="16"/>
  <c r="H111" i="16"/>
  <c r="D110" i="16"/>
  <c r="F110" i="16"/>
  <c r="H110" i="16"/>
  <c r="D112" i="16"/>
  <c r="F112" i="16"/>
  <c r="H112" i="16"/>
  <c r="D113" i="16"/>
  <c r="F113" i="16"/>
  <c r="H113" i="16"/>
  <c r="BT7" i="3"/>
  <c r="AV95" i="6"/>
  <c r="AU87" i="6"/>
  <c r="AW79" i="6"/>
  <c r="AV67" i="6"/>
  <c r="AU63" i="6"/>
  <c r="AW59" i="6"/>
  <c r="AW98" i="6"/>
  <c r="AW94" i="6"/>
  <c r="AV74" i="6"/>
  <c r="AU66" i="6"/>
  <c r="AU97" i="6"/>
  <c r="AV89" i="6"/>
  <c r="AW85" i="6"/>
  <c r="AU81" i="6"/>
  <c r="AV73" i="6"/>
  <c r="AW69" i="6"/>
  <c r="AU65" i="6"/>
  <c r="AW91" i="6"/>
  <c r="AV71" i="6"/>
  <c r="AW90" i="6"/>
  <c r="AU82" i="6"/>
  <c r="AV70" i="6"/>
  <c r="AU62" i="6"/>
  <c r="AU96" i="6"/>
  <c r="AW92" i="6"/>
  <c r="AV88" i="6"/>
  <c r="AU80" i="6"/>
  <c r="AV76" i="6"/>
  <c r="AW72" i="6"/>
  <c r="AU64" i="6"/>
  <c r="AV60" i="6"/>
  <c r="AU95" i="6"/>
  <c r="AW87" i="6"/>
  <c r="AV75" i="6"/>
  <c r="AU67" i="6"/>
  <c r="AW63" i="6"/>
  <c r="AU98" i="6"/>
  <c r="AU86" i="6"/>
  <c r="AU74" i="6"/>
  <c r="AW66" i="6"/>
  <c r="AV93" i="6"/>
  <c r="AW89" i="6"/>
  <c r="AU85" i="6"/>
  <c r="AV77" i="6"/>
  <c r="AW73" i="6"/>
  <c r="AU69" i="6"/>
  <c r="AV61" i="6"/>
  <c r="AV83" i="6"/>
  <c r="AU71" i="6"/>
  <c r="AU90" i="6"/>
  <c r="AU78" i="6"/>
  <c r="AU70" i="6"/>
  <c r="AW62" i="6"/>
  <c r="AW96" i="6"/>
  <c r="AV92" i="6"/>
  <c r="AU84" i="6"/>
  <c r="AW80" i="6"/>
  <c r="AW76" i="6"/>
  <c r="AU68" i="6"/>
  <c r="AV64" i="6"/>
  <c r="AW60" i="6"/>
  <c r="AW95" i="6"/>
  <c r="AV79" i="6"/>
  <c r="AU75" i="6"/>
  <c r="AW67" i="6"/>
  <c r="AV59" i="6"/>
  <c r="AU94" i="6"/>
  <c r="AV86" i="6"/>
  <c r="AW74" i="6"/>
  <c r="AV97" i="6"/>
  <c r="AW93" i="6"/>
  <c r="AU89" i="6"/>
  <c r="AV81" i="6"/>
  <c r="AW77" i="6"/>
  <c r="AU73" i="6"/>
  <c r="AV65" i="6"/>
  <c r="AW61" i="6"/>
  <c r="AV91" i="6"/>
  <c r="AU83" i="6"/>
  <c r="AW71" i="6"/>
  <c r="AV82" i="6"/>
  <c r="AV78" i="6"/>
  <c r="AW70" i="6"/>
  <c r="AV96" i="6"/>
  <c r="AU88" i="6"/>
  <c r="AW84" i="6"/>
  <c r="AV80" i="6"/>
  <c r="AU72" i="6"/>
  <c r="AV68" i="6"/>
  <c r="AW64" i="6"/>
  <c r="AV87" i="6"/>
  <c r="AU79" i="6"/>
  <c r="AW75" i="6"/>
  <c r="AV63" i="6"/>
  <c r="AU59" i="6"/>
  <c r="AV98" i="6"/>
  <c r="AV94" i="6"/>
  <c r="AW86" i="6"/>
  <c r="AV66" i="6"/>
  <c r="AW97" i="6"/>
  <c r="AU93" i="6"/>
  <c r="AV85" i="6"/>
  <c r="AW81" i="6"/>
  <c r="AU77" i="6"/>
  <c r="AV69" i="6"/>
  <c r="AW65" i="6"/>
  <c r="AU61" i="6"/>
  <c r="AU91" i="6"/>
  <c r="AW83" i="6"/>
  <c r="AV90" i="6"/>
  <c r="AW82" i="6"/>
  <c r="AW78" i="6"/>
  <c r="AV62" i="6"/>
  <c r="AU92" i="6"/>
  <c r="AW88" i="6"/>
  <c r="AV84" i="6"/>
  <c r="AU76" i="6"/>
  <c r="AV72" i="6"/>
  <c r="AW68" i="6"/>
  <c r="AU60" i="6"/>
  <c r="CA94" i="6"/>
  <c r="CA70" i="6"/>
  <c r="CA54" i="6"/>
  <c r="CA97" i="6"/>
  <c r="CA89" i="6"/>
  <c r="CA81" i="6"/>
  <c r="CA73" i="6"/>
  <c r="CA65" i="6"/>
  <c r="CA57" i="6"/>
  <c r="CA96" i="6"/>
  <c r="CA88" i="6"/>
  <c r="CA80" i="6"/>
  <c r="CA72" i="6"/>
  <c r="CA64" i="6"/>
  <c r="CA56" i="6"/>
  <c r="CA82" i="6"/>
  <c r="CA93" i="6"/>
  <c r="CA85" i="6"/>
  <c r="CA52" i="6"/>
  <c r="CA69" i="6"/>
  <c r="CA66" i="6"/>
  <c r="CA71" i="6"/>
  <c r="CA61" i="6"/>
  <c r="CA58" i="6"/>
  <c r="CA86" i="6"/>
  <c r="CA78" i="6"/>
  <c r="CA68" i="6"/>
  <c r="CA51" i="6"/>
  <c r="CA98" i="6"/>
  <c r="CA60" i="6"/>
  <c r="CA77" i="6"/>
  <c r="CA74" i="6"/>
  <c r="CA63" i="6"/>
  <c r="CA91" i="6"/>
  <c r="CA84" i="6"/>
  <c r="CA67" i="6"/>
  <c r="CA55" i="6"/>
  <c r="CA76" i="6"/>
  <c r="CA59" i="6"/>
  <c r="CA90" i="6"/>
  <c r="CA87" i="6"/>
  <c r="CA53" i="6"/>
  <c r="CA95" i="6"/>
  <c r="CA75" i="6"/>
  <c r="CA92" i="6"/>
  <c r="CA79" i="6"/>
  <c r="CA83" i="6"/>
  <c r="CA62" i="6"/>
  <c r="H31" i="5"/>
  <c r="I31" i="5" s="1"/>
  <c r="H30" i="5"/>
  <c r="I30" i="5" s="1"/>
  <c r="H29" i="5"/>
  <c r="I29" i="5" s="1"/>
  <c r="H28" i="5"/>
  <c r="I28" i="5" s="1"/>
  <c r="H27" i="5"/>
  <c r="I27" i="5" s="1"/>
  <c r="BT22" i="3"/>
  <c r="BT14" i="3"/>
  <c r="BT24" i="3"/>
  <c r="BT20" i="3"/>
  <c r="BT21" i="3"/>
  <c r="BT4" i="3"/>
  <c r="BT17" i="3"/>
  <c r="BT19" i="3"/>
  <c r="BT10" i="3"/>
  <c r="BT13" i="3"/>
  <c r="BT12" i="3"/>
  <c r="BT11" i="3"/>
  <c r="BT6" i="3"/>
  <c r="BT5" i="3"/>
  <c r="BT8" i="3"/>
  <c r="BT3" i="3"/>
  <c r="BT15" i="3"/>
  <c r="H25" i="5"/>
  <c r="I25" i="5" s="1"/>
  <c r="H26" i="5"/>
  <c r="I26" i="5" s="1"/>
  <c r="BT31" i="3"/>
  <c r="BT2" i="3"/>
  <c r="H24" i="5"/>
  <c r="I24" i="5" s="1"/>
  <c r="BT18" i="3"/>
  <c r="BT25" i="3"/>
  <c r="BT9" i="3"/>
  <c r="BT16" i="3"/>
  <c r="BT23" i="3"/>
  <c r="BT27" i="3"/>
  <c r="BT43" i="3"/>
  <c r="BT26" i="3"/>
  <c r="BT28" i="3"/>
  <c r="BT96" i="3"/>
  <c r="BT64" i="3"/>
  <c r="BT90" i="3"/>
  <c r="BT74" i="3"/>
  <c r="BT58" i="3"/>
  <c r="BT42" i="3"/>
  <c r="BT89" i="3"/>
  <c r="BT73" i="3"/>
  <c r="BT57" i="3"/>
  <c r="BT41" i="3"/>
  <c r="BT76" i="3"/>
  <c r="BT48" i="3"/>
  <c r="BT91" i="3"/>
  <c r="BT75" i="3"/>
  <c r="BT59" i="3"/>
  <c r="BT88" i="3"/>
  <c r="BT56" i="3"/>
  <c r="BT86" i="3"/>
  <c r="BT70" i="3"/>
  <c r="BT54" i="3"/>
  <c r="BT38" i="3"/>
  <c r="BT85" i="3"/>
  <c r="BT69" i="3"/>
  <c r="BT53" i="3"/>
  <c r="BT37" i="3"/>
  <c r="BT68" i="3"/>
  <c r="BT40" i="3"/>
  <c r="BT87" i="3"/>
  <c r="BT71" i="3"/>
  <c r="BT55" i="3"/>
  <c r="BT39" i="3"/>
  <c r="BT80" i="3"/>
  <c r="BT44" i="3"/>
  <c r="BT82" i="3"/>
  <c r="BT66" i="3"/>
  <c r="BT50" i="3"/>
  <c r="BT34" i="3"/>
  <c r="BT97" i="3"/>
  <c r="BT81" i="3"/>
  <c r="BT65" i="3"/>
  <c r="BT49" i="3"/>
  <c r="BT33" i="3"/>
  <c r="BT92" i="3"/>
  <c r="BT60" i="3"/>
  <c r="BT36" i="3"/>
  <c r="BT83" i="3"/>
  <c r="BT67" i="3"/>
  <c r="BT51" i="3"/>
  <c r="BT35" i="3"/>
  <c r="BT72" i="3"/>
  <c r="BT94" i="3"/>
  <c r="BT78" i="3"/>
  <c r="BT62" i="3"/>
  <c r="BT46" i="3"/>
  <c r="BT30" i="3"/>
  <c r="BT93" i="3"/>
  <c r="BT77" i="3"/>
  <c r="BT61" i="3"/>
  <c r="BT45" i="3"/>
  <c r="BT29" i="3"/>
  <c r="BT84" i="3"/>
  <c r="BT52" i="3"/>
  <c r="BT32" i="3"/>
  <c r="BT95" i="3"/>
  <c r="BT79" i="3"/>
  <c r="BT63" i="3"/>
  <c r="BT47" i="3"/>
  <c r="Q13" i="17" l="1"/>
  <c r="CP3" i="6"/>
  <c r="CP6" i="6"/>
  <c r="CP10" i="6"/>
  <c r="CP14" i="6"/>
  <c r="CP18" i="6"/>
  <c r="CP22" i="6"/>
  <c r="CP26" i="6"/>
  <c r="CP7" i="6"/>
  <c r="CP11" i="6"/>
  <c r="CP15" i="6"/>
  <c r="CP19" i="6"/>
  <c r="CP23" i="6"/>
  <c r="CP4" i="6"/>
  <c r="CP8" i="6"/>
  <c r="CP12" i="6"/>
  <c r="CP16" i="6"/>
  <c r="CP20" i="6"/>
  <c r="CP24" i="6"/>
  <c r="CP5" i="6"/>
  <c r="CP9" i="6"/>
  <c r="CP13" i="6"/>
  <c r="CP17" i="6"/>
  <c r="CP21" i="6"/>
  <c r="CP25" i="6"/>
  <c r="CS28" i="6"/>
  <c r="CS32" i="6"/>
  <c r="CS36" i="6"/>
  <c r="CS40" i="6"/>
  <c r="CS44" i="6"/>
  <c r="CS48" i="6"/>
  <c r="CS27" i="6"/>
  <c r="CS39" i="6"/>
  <c r="CS47" i="6"/>
  <c r="CS29" i="6"/>
  <c r="CS33" i="6"/>
  <c r="CS37" i="6"/>
  <c r="CS41" i="6"/>
  <c r="CS45" i="6"/>
  <c r="CS49" i="6"/>
  <c r="CS31" i="6"/>
  <c r="CS43" i="6"/>
  <c r="CS30" i="6"/>
  <c r="CS34" i="6"/>
  <c r="CS38" i="6"/>
  <c r="CS42" i="6"/>
  <c r="CS46" i="6"/>
  <c r="CS50" i="6"/>
  <c r="CS35" i="6"/>
  <c r="CR28" i="6"/>
  <c r="CR32" i="6"/>
  <c r="CR36" i="6"/>
  <c r="CR40" i="6"/>
  <c r="CR44" i="6"/>
  <c r="CR48" i="6"/>
  <c r="CR27" i="6"/>
  <c r="CR39" i="6"/>
  <c r="CR29" i="6"/>
  <c r="CR33" i="6"/>
  <c r="CR37" i="6"/>
  <c r="CR41" i="6"/>
  <c r="CR45" i="6"/>
  <c r="CR49" i="6"/>
  <c r="CR35" i="6"/>
  <c r="CR47" i="6"/>
  <c r="CR30" i="6"/>
  <c r="CR34" i="6"/>
  <c r="CR38" i="6"/>
  <c r="CR42" i="6"/>
  <c r="CR46" i="6"/>
  <c r="CR50" i="6"/>
  <c r="CR31" i="6"/>
  <c r="CR43" i="6"/>
  <c r="CQ28" i="6"/>
  <c r="CQ32" i="6"/>
  <c r="CQ36" i="6"/>
  <c r="CQ40" i="6"/>
  <c r="CQ44" i="6"/>
  <c r="CQ48" i="6"/>
  <c r="CQ27" i="6"/>
  <c r="CQ39" i="6"/>
  <c r="CQ29" i="6"/>
  <c r="CQ33" i="6"/>
  <c r="CQ37" i="6"/>
  <c r="CQ41" i="6"/>
  <c r="CQ45" i="6"/>
  <c r="CQ49" i="6"/>
  <c r="CQ35" i="6"/>
  <c r="CQ47" i="6"/>
  <c r="CQ30" i="6"/>
  <c r="CQ34" i="6"/>
  <c r="CQ38" i="6"/>
  <c r="CQ42" i="6"/>
  <c r="CQ46" i="6"/>
  <c r="CQ50" i="6"/>
  <c r="CQ31" i="6"/>
  <c r="CQ43" i="6"/>
  <c r="P89" i="17"/>
  <c r="P73" i="17"/>
  <c r="P108" i="17"/>
  <c r="P92" i="17"/>
  <c r="P76" i="17"/>
  <c r="P97" i="17"/>
  <c r="P87" i="17"/>
  <c r="P71" i="17"/>
  <c r="P93" i="17"/>
  <c r="P102" i="17"/>
  <c r="P86" i="17"/>
  <c r="P70" i="17"/>
  <c r="Q93" i="17"/>
  <c r="Q77" i="17"/>
  <c r="Q61" i="17"/>
  <c r="Q96" i="17"/>
  <c r="Q80" i="17"/>
  <c r="Q64" i="17"/>
  <c r="Q99" i="17"/>
  <c r="Q83" i="17"/>
  <c r="Q67" i="17"/>
  <c r="Q102" i="17"/>
  <c r="Q86" i="17"/>
  <c r="Q70" i="17"/>
  <c r="P85" i="17"/>
  <c r="P69" i="17"/>
  <c r="P104" i="17"/>
  <c r="P88" i="17"/>
  <c r="P72" i="17"/>
  <c r="P107" i="17"/>
  <c r="P83" i="17"/>
  <c r="P67" i="17"/>
  <c r="P103" i="17"/>
  <c r="P98" i="17"/>
  <c r="P82" i="17"/>
  <c r="P66" i="17"/>
  <c r="Q89" i="17"/>
  <c r="Q73" i="17"/>
  <c r="Q108" i="17"/>
  <c r="Q92" i="17"/>
  <c r="Q76" i="17"/>
  <c r="Q97" i="17"/>
  <c r="Q95" i="17"/>
  <c r="Q79" i="17"/>
  <c r="Q63" i="17"/>
  <c r="Q98" i="17"/>
  <c r="Q82" i="17"/>
  <c r="Q66" i="17"/>
  <c r="P81" i="17"/>
  <c r="P65" i="17"/>
  <c r="P100" i="17"/>
  <c r="P84" i="17"/>
  <c r="P68" i="17"/>
  <c r="P99" i="17"/>
  <c r="P79" i="17"/>
  <c r="P63" i="17"/>
  <c r="P95" i="17"/>
  <c r="P94" i="17"/>
  <c r="P78" i="17"/>
  <c r="P62" i="17"/>
  <c r="Q85" i="17"/>
  <c r="Q69" i="17"/>
  <c r="Q104" i="17"/>
  <c r="Q88" i="17"/>
  <c r="Q72" i="17"/>
  <c r="Q107" i="17"/>
  <c r="Q91" i="17"/>
  <c r="Q75" i="17"/>
  <c r="Q101" i="17"/>
  <c r="Q94" i="17"/>
  <c r="Q78" i="17"/>
  <c r="Q62" i="17"/>
  <c r="P101" i="17"/>
  <c r="P77" i="17"/>
  <c r="P61" i="17"/>
  <c r="P96" i="17"/>
  <c r="P80" i="17"/>
  <c r="P64" i="17"/>
  <c r="P91" i="17"/>
  <c r="P75" i="17"/>
  <c r="P105" i="17"/>
  <c r="P106" i="17"/>
  <c r="P90" i="17"/>
  <c r="P74" i="17"/>
  <c r="Q105" i="17"/>
  <c r="Q81" i="17"/>
  <c r="Q65" i="17"/>
  <c r="Q100" i="17"/>
  <c r="Q84" i="17"/>
  <c r="Q68" i="17"/>
  <c r="Q103" i="17"/>
  <c r="Q87" i="17"/>
  <c r="Q71" i="17"/>
  <c r="Q106" i="17"/>
  <c r="Q90" i="17"/>
  <c r="Q74" i="17"/>
  <c r="Q38" i="17"/>
  <c r="P60" i="17"/>
  <c r="P53" i="17"/>
  <c r="P52" i="17"/>
  <c r="P47" i="17"/>
  <c r="P41" i="17"/>
  <c r="P38" i="17"/>
  <c r="Q45" i="17"/>
  <c r="P44" i="17"/>
  <c r="P55" i="17"/>
  <c r="P37" i="17"/>
  <c r="P51" i="17"/>
  <c r="Q48" i="17"/>
  <c r="P54" i="17"/>
  <c r="P48" i="17"/>
  <c r="P39" i="17"/>
  <c r="Q56" i="17"/>
  <c r="Q39" i="17"/>
  <c r="Q59" i="17"/>
  <c r="P45" i="17"/>
  <c r="P56" i="17"/>
  <c r="P40" i="17"/>
  <c r="P59" i="17"/>
  <c r="P43" i="17"/>
  <c r="P46" i="17"/>
  <c r="Q53" i="17"/>
  <c r="Q60" i="17"/>
  <c r="Q40" i="17"/>
  <c r="Q51" i="17"/>
  <c r="Q43" i="17"/>
  <c r="Q46" i="17"/>
  <c r="Q37" i="17"/>
  <c r="Q44" i="17"/>
  <c r="Q55" i="17"/>
  <c r="P58" i="17"/>
  <c r="P42" i="17"/>
  <c r="Q41" i="17"/>
  <c r="Q52" i="17"/>
  <c r="Q47" i="17"/>
  <c r="Q58" i="17"/>
  <c r="Q42" i="17"/>
  <c r="Q54" i="17"/>
  <c r="Q21" i="17"/>
  <c r="Q36" i="17"/>
  <c r="Q20" i="17"/>
  <c r="Q23" i="17"/>
  <c r="Q26" i="17"/>
  <c r="Q17" i="17"/>
  <c r="Q32" i="17"/>
  <c r="Q16" i="17"/>
  <c r="Q35" i="17"/>
  <c r="Q19" i="17"/>
  <c r="Q22" i="17"/>
  <c r="Q29" i="17"/>
  <c r="Q28" i="17"/>
  <c r="Q31" i="17"/>
  <c r="Q15" i="17"/>
  <c r="Q34" i="17"/>
  <c r="Q18" i="17"/>
  <c r="Q25" i="17"/>
  <c r="Q24" i="17"/>
  <c r="Q27" i="17"/>
  <c r="Q30" i="17"/>
  <c r="Q14" i="17"/>
  <c r="P17" i="17"/>
  <c r="P32" i="17"/>
  <c r="P16" i="17"/>
  <c r="P27" i="17"/>
  <c r="P26" i="17"/>
  <c r="P29" i="17"/>
  <c r="P28" i="17"/>
  <c r="P23" i="17"/>
  <c r="P22" i="17"/>
  <c r="P25" i="17"/>
  <c r="P24" i="17"/>
  <c r="P35" i="17"/>
  <c r="P19" i="17"/>
  <c r="P34" i="17"/>
  <c r="P18" i="17"/>
  <c r="P21" i="17"/>
  <c r="P36" i="17"/>
  <c r="P20" i="17"/>
  <c r="P31" i="17"/>
  <c r="P15" i="17"/>
  <c r="P30" i="17"/>
  <c r="P14" i="17"/>
  <c r="AW53" i="6"/>
  <c r="AW57" i="6"/>
  <c r="AU51" i="6"/>
  <c r="AU58" i="6"/>
  <c r="AU52" i="6"/>
  <c r="AW52" i="6"/>
  <c r="AW54" i="6"/>
  <c r="AW55" i="6"/>
  <c r="AW56" i="6"/>
  <c r="AU57" i="6"/>
  <c r="AW51" i="6"/>
  <c r="AW58" i="6"/>
  <c r="AU53" i="6"/>
  <c r="AU56" i="6"/>
  <c r="AU54" i="6"/>
  <c r="AU55" i="6"/>
  <c r="AV52" i="6"/>
  <c r="AV56" i="6"/>
  <c r="AV53" i="6"/>
  <c r="AV54" i="6"/>
  <c r="AV57" i="6"/>
  <c r="AV51" i="6"/>
  <c r="AV58" i="6"/>
  <c r="AV55" i="6"/>
  <c r="H8" i="12"/>
  <c r="H3" i="12"/>
  <c r="V5" i="3"/>
  <c r="BV25" i="3" a="1"/>
  <c r="BV21" i="3" a="1"/>
  <c r="BV52" i="3" a="1"/>
  <c r="BV8" i="3" a="1"/>
  <c r="BV17" i="3" a="1"/>
  <c r="BV64" i="3" a="1"/>
  <c r="BV92" i="3" a="1"/>
  <c r="BV20" i="3" a="1"/>
  <c r="BV14" i="3" a="1"/>
  <c r="BV79" i="3" a="1"/>
  <c r="BV89" i="3" a="1"/>
  <c r="BV72" i="3" a="1"/>
  <c r="BV93" i="3" a="1"/>
  <c r="BV44" i="3" a="1"/>
  <c r="BV42" i="3" a="1"/>
  <c r="BV29" i="3" a="1"/>
  <c r="BV6" i="3" a="1"/>
  <c r="BV28" i="3" a="1"/>
  <c r="BV36" i="3" a="1"/>
  <c r="BV97" i="3" a="1"/>
  <c r="BV32" i="3" a="1"/>
  <c r="BV35" i="3" a="1"/>
  <c r="BV39" i="3" a="1"/>
  <c r="BV90" i="3" a="1"/>
  <c r="BV62" i="3" a="1"/>
  <c r="BV76" i="3" a="1"/>
  <c r="BV26" i="3" a="1"/>
  <c r="BV67" i="3" a="1"/>
  <c r="BV10" i="3" a="1"/>
  <c r="BV56" i="3" a="1"/>
  <c r="BV61" i="3" a="1"/>
  <c r="BV22" i="3" a="1"/>
  <c r="BV68" i="3" a="1"/>
  <c r="BV70" i="3" a="1"/>
  <c r="BV19" i="3" a="1"/>
  <c r="BV86" i="3" a="1"/>
  <c r="BV55" i="3" a="1"/>
  <c r="BV13" i="3" a="1"/>
  <c r="BV31" i="3" a="1"/>
  <c r="BV33" i="3" a="1"/>
  <c r="BV50" i="3" a="1"/>
  <c r="BV40" i="3" a="1"/>
  <c r="BV96" i="3" a="1"/>
  <c r="BV95" i="3" a="1"/>
  <c r="BV60" i="3" a="1"/>
  <c r="BV41" i="3" a="1"/>
  <c r="BV73" i="3" a="1"/>
  <c r="BV45" i="3" a="1"/>
  <c r="BV57" i="3" a="1"/>
  <c r="BV82" i="3" a="1"/>
  <c r="BV94" i="3" a="1"/>
  <c r="BV38" i="3" a="1"/>
  <c r="BV27" i="3" a="1"/>
  <c r="BV74" i="3" a="1"/>
  <c r="BV48" i="3" a="1"/>
  <c r="BV3" i="3" a="1"/>
  <c r="BV77" i="3" a="1"/>
  <c r="BV58" i="3" a="1"/>
  <c r="BV24" i="3" a="1"/>
  <c r="BV18" i="3" a="1"/>
  <c r="BV87" i="3" a="1"/>
  <c r="BV80" i="3" a="1"/>
  <c r="BV49" i="3" a="1"/>
  <c r="BV65" i="3" a="1"/>
  <c r="BV37" i="3" a="1"/>
  <c r="BV2" i="3" a="1"/>
  <c r="BV34" i="3" a="1"/>
  <c r="BV83" i="3" a="1"/>
  <c r="BV81" i="3" a="1"/>
  <c r="BV46" i="3" a="1"/>
  <c r="BV85" i="3" a="1"/>
  <c r="BV9" i="3" a="1"/>
  <c r="BV51" i="3" a="1"/>
  <c r="BV4" i="3" a="1"/>
  <c r="BV43" i="3" a="1"/>
  <c r="BV63" i="3" a="1"/>
  <c r="BV91" i="3" a="1"/>
  <c r="BV15" i="3" a="1"/>
  <c r="BV54" i="3" a="1"/>
  <c r="BV5" i="3" a="1"/>
  <c r="BV47" i="3" a="1"/>
  <c r="BV71" i="3" a="1"/>
  <c r="BV7" i="3" a="1"/>
  <c r="BV23" i="3" a="1"/>
  <c r="BV84" i="3" a="1"/>
  <c r="BV88" i="3" a="1"/>
  <c r="BV16" i="3" a="1"/>
  <c r="BV53" i="3" a="1"/>
  <c r="BV12" i="3" a="1"/>
  <c r="BV69" i="3" a="1"/>
  <c r="BV78" i="3" a="1"/>
  <c r="BV75" i="3" a="1"/>
  <c r="BV66" i="3" a="1"/>
  <c r="BV30" i="3" a="1"/>
  <c r="BV59" i="3" a="1"/>
  <c r="BV11" i="3" a="1"/>
  <c r="AU5" i="3" l="1"/>
  <c r="C70" i="9" s="1"/>
  <c r="P2" i="17"/>
  <c r="P9" i="17"/>
  <c r="P7" i="17"/>
  <c r="P5" i="17"/>
  <c r="P8" i="17"/>
  <c r="P6" i="17"/>
  <c r="P4" i="17"/>
  <c r="BV66" i="3"/>
  <c r="BV79" i="3"/>
  <c r="BV82" i="3"/>
  <c r="BV32" i="3"/>
  <c r="BV6" i="3"/>
  <c r="BV55" i="3"/>
  <c r="BV68" i="3"/>
  <c r="BV38" i="3"/>
  <c r="BV89" i="3"/>
  <c r="BV49" i="3"/>
  <c r="BV33" i="3"/>
  <c r="BV9" i="3"/>
  <c r="BV73" i="3"/>
  <c r="BV78" i="3"/>
  <c r="BV28" i="3"/>
  <c r="BV4" i="3"/>
  <c r="BV96" i="3"/>
  <c r="BV64" i="3"/>
  <c r="BV34" i="3"/>
  <c r="BV83" i="3"/>
  <c r="BV47" i="3"/>
  <c r="BV31" i="3"/>
  <c r="BV15" i="3"/>
  <c r="BV91" i="3"/>
  <c r="BV90" i="3"/>
  <c r="BV58" i="3"/>
  <c r="BV12" i="3"/>
  <c r="BV69" i="3"/>
  <c r="BV76" i="3"/>
  <c r="BV60" i="3"/>
  <c r="BV44" i="3"/>
  <c r="BV30" i="3"/>
  <c r="BV10" i="3"/>
  <c r="BV77" i="3"/>
  <c r="BV53" i="3"/>
  <c r="BV45" i="3"/>
  <c r="BV37" i="3"/>
  <c r="BV29" i="3"/>
  <c r="BV21" i="3"/>
  <c r="BV13" i="3"/>
  <c r="BV5" i="3"/>
  <c r="BV57" i="3"/>
  <c r="BV48" i="3"/>
  <c r="BV18" i="3"/>
  <c r="BV81" i="3"/>
  <c r="BV84" i="3"/>
  <c r="BV52" i="3"/>
  <c r="BV22" i="3"/>
  <c r="BV65" i="3"/>
  <c r="BV41" i="3"/>
  <c r="BV25" i="3"/>
  <c r="BV17" i="3"/>
  <c r="BV97" i="3"/>
  <c r="BV94" i="3"/>
  <c r="BV62" i="3"/>
  <c r="BV46" i="3"/>
  <c r="BV14" i="3"/>
  <c r="BV75" i="3"/>
  <c r="BV80" i="3"/>
  <c r="BV50" i="3"/>
  <c r="BV16" i="3"/>
  <c r="BV59" i="3"/>
  <c r="BV39" i="3"/>
  <c r="BV23" i="3"/>
  <c r="BV7" i="3"/>
  <c r="BV67" i="3"/>
  <c r="BV74" i="3"/>
  <c r="BV40" i="3"/>
  <c r="BV24" i="3"/>
  <c r="BV93" i="3"/>
  <c r="BV92" i="3"/>
  <c r="BV85" i="3"/>
  <c r="BV61" i="3"/>
  <c r="BV86" i="3"/>
  <c r="BV70" i="3"/>
  <c r="BV54" i="3"/>
  <c r="BV36" i="3"/>
  <c r="BV20" i="3"/>
  <c r="BV8" i="3"/>
  <c r="BV87" i="3"/>
  <c r="BV63" i="3"/>
  <c r="BV88" i="3"/>
  <c r="BV72" i="3"/>
  <c r="BV56" i="3"/>
  <c r="BV42" i="3"/>
  <c r="BV26" i="3"/>
  <c r="BV95" i="3"/>
  <c r="BV71" i="3"/>
  <c r="BV51" i="3"/>
  <c r="BV43" i="3"/>
  <c r="BV35" i="3"/>
  <c r="BV27" i="3"/>
  <c r="BV19" i="3"/>
  <c r="BV11" i="3"/>
  <c r="BV3" i="3"/>
  <c r="BV2" i="3"/>
  <c r="P3" i="17"/>
  <c r="V26" i="3"/>
  <c r="K19" i="5"/>
  <c r="BN5" i="3"/>
  <c r="BO5" i="3" s="1"/>
  <c r="BP5" i="3"/>
  <c r="X8" i="5"/>
  <c r="CE35" i="3" l="1"/>
  <c r="BW35" i="3"/>
  <c r="CE95" i="3"/>
  <c r="BW95" i="3"/>
  <c r="CE72" i="3"/>
  <c r="BW72" i="3"/>
  <c r="CE8" i="3"/>
  <c r="BW8" i="3"/>
  <c r="CE70" i="3"/>
  <c r="BW70" i="3"/>
  <c r="CE92" i="3"/>
  <c r="BW92" i="3"/>
  <c r="CE74" i="3"/>
  <c r="BW74" i="3"/>
  <c r="CE39" i="3"/>
  <c r="BW39" i="3"/>
  <c r="CE80" i="3"/>
  <c r="BW80" i="3"/>
  <c r="CE62" i="3"/>
  <c r="BW62" i="3"/>
  <c r="CE25" i="3"/>
  <c r="BW25" i="3"/>
  <c r="CE52" i="3"/>
  <c r="BW52" i="3"/>
  <c r="CE48" i="3"/>
  <c r="BW48" i="3"/>
  <c r="CE21" i="3"/>
  <c r="BW21" i="3"/>
  <c r="CE53" i="3"/>
  <c r="BW53" i="3"/>
  <c r="CE44" i="3"/>
  <c r="BW44" i="3"/>
  <c r="CE12" i="3"/>
  <c r="BW12" i="3"/>
  <c r="CE15" i="3"/>
  <c r="BW15" i="3"/>
  <c r="CE34" i="3"/>
  <c r="BW34" i="3"/>
  <c r="CE28" i="3"/>
  <c r="BW28" i="3"/>
  <c r="CE33" i="3"/>
  <c r="BW33" i="3"/>
  <c r="CE68" i="3"/>
  <c r="BW68" i="3"/>
  <c r="CE82" i="3"/>
  <c r="BW82" i="3"/>
  <c r="CE11" i="3"/>
  <c r="BW11" i="3"/>
  <c r="CE43" i="3"/>
  <c r="BW43" i="3"/>
  <c r="CE26" i="3"/>
  <c r="BW26" i="3"/>
  <c r="CE88" i="3"/>
  <c r="BW88" i="3"/>
  <c r="CE20" i="3"/>
  <c r="BW20" i="3"/>
  <c r="B37" i="14" s="1"/>
  <c r="A37" i="14" s="1"/>
  <c r="CE86" i="3"/>
  <c r="BW86" i="3"/>
  <c r="CE93" i="3"/>
  <c r="BW93" i="3"/>
  <c r="CE67" i="3"/>
  <c r="BW67" i="3"/>
  <c r="CE59" i="3"/>
  <c r="BW59" i="3"/>
  <c r="CE75" i="3"/>
  <c r="BW75" i="3"/>
  <c r="CE94" i="3"/>
  <c r="BW94" i="3"/>
  <c r="CE41" i="3"/>
  <c r="BW41" i="3"/>
  <c r="CE84" i="3"/>
  <c r="BW84" i="3"/>
  <c r="CE57" i="3"/>
  <c r="BW57" i="3"/>
  <c r="CE29" i="3"/>
  <c r="BW29" i="3"/>
  <c r="CE77" i="3"/>
  <c r="BW77" i="3"/>
  <c r="CE60" i="3"/>
  <c r="BW60" i="3"/>
  <c r="CE58" i="3"/>
  <c r="BW58" i="3"/>
  <c r="CE31" i="3"/>
  <c r="BW31" i="3"/>
  <c r="CE64" i="3"/>
  <c r="BW64" i="3"/>
  <c r="CE78" i="3"/>
  <c r="BW78" i="3"/>
  <c r="CE49" i="3"/>
  <c r="BW49" i="3"/>
  <c r="CE55" i="3"/>
  <c r="BW55" i="3"/>
  <c r="CE79" i="3"/>
  <c r="BW79" i="3"/>
  <c r="CE51" i="3"/>
  <c r="BW51" i="3"/>
  <c r="CE7" i="3"/>
  <c r="BW7" i="3"/>
  <c r="CE27" i="3"/>
  <c r="BW27" i="3"/>
  <c r="CE71" i="3"/>
  <c r="BW71" i="3"/>
  <c r="CE56" i="3"/>
  <c r="BW56" i="3"/>
  <c r="CE87" i="3"/>
  <c r="BW87" i="3"/>
  <c r="CE54" i="3"/>
  <c r="BW54" i="3"/>
  <c r="CE85" i="3"/>
  <c r="BW85" i="3"/>
  <c r="CE40" i="3"/>
  <c r="BW40" i="3"/>
  <c r="CE23" i="3"/>
  <c r="BW23" i="3"/>
  <c r="CE50" i="3"/>
  <c r="BW50" i="3"/>
  <c r="CE46" i="3"/>
  <c r="BW46" i="3"/>
  <c r="CE17" i="3"/>
  <c r="BW17" i="3"/>
  <c r="CE22" i="3"/>
  <c r="BW22" i="3"/>
  <c r="CE18" i="3"/>
  <c r="BW18" i="3"/>
  <c r="CE13" i="3"/>
  <c r="BW13" i="3"/>
  <c r="CE45" i="3"/>
  <c r="BW45" i="3"/>
  <c r="CE30" i="3"/>
  <c r="BW30" i="3"/>
  <c r="CE69" i="3"/>
  <c r="BW69" i="3"/>
  <c r="CE91" i="3"/>
  <c r="BW91" i="3"/>
  <c r="CE83" i="3"/>
  <c r="BW83" i="3"/>
  <c r="CE4" i="3"/>
  <c r="BW4" i="3"/>
  <c r="CE9" i="3"/>
  <c r="BW9" i="3"/>
  <c r="CE38" i="3"/>
  <c r="BW38" i="3"/>
  <c r="CE32" i="3"/>
  <c r="BW32" i="3"/>
  <c r="CE3" i="3"/>
  <c r="BW3" i="3"/>
  <c r="CE19" i="3"/>
  <c r="BW19" i="3"/>
  <c r="CE42" i="3"/>
  <c r="BW42" i="3"/>
  <c r="CE63" i="3"/>
  <c r="BW63" i="3"/>
  <c r="CE36" i="3"/>
  <c r="BW36" i="3"/>
  <c r="CE61" i="3"/>
  <c r="BW61" i="3"/>
  <c r="CE24" i="3"/>
  <c r="BW24" i="3"/>
  <c r="CE16" i="3"/>
  <c r="BW16" i="3"/>
  <c r="CE14" i="3"/>
  <c r="BW14" i="3"/>
  <c r="CE97" i="3"/>
  <c r="BW97" i="3"/>
  <c r="CE65" i="3"/>
  <c r="BW65" i="3"/>
  <c r="CE81" i="3"/>
  <c r="BW81" i="3"/>
  <c r="CE5" i="3"/>
  <c r="BW5" i="3"/>
  <c r="CE37" i="3"/>
  <c r="BW37" i="3"/>
  <c r="CE10" i="3"/>
  <c r="BW10" i="3"/>
  <c r="CE76" i="3"/>
  <c r="BW76" i="3"/>
  <c r="CE90" i="3"/>
  <c r="BW90" i="3"/>
  <c r="CE47" i="3"/>
  <c r="BW47" i="3"/>
  <c r="CE96" i="3"/>
  <c r="BW96" i="3"/>
  <c r="CE73" i="3"/>
  <c r="BW73" i="3"/>
  <c r="CE89" i="3"/>
  <c r="BW89" i="3"/>
  <c r="CE6" i="3"/>
  <c r="BW6" i="3"/>
  <c r="CE66" i="3"/>
  <c r="BW66" i="3"/>
  <c r="CE2" i="3"/>
  <c r="BW2" i="3"/>
  <c r="BQ5" i="3"/>
  <c r="BR5" i="3"/>
  <c r="AU26" i="3"/>
  <c r="B135" i="5" s="1"/>
  <c r="Q4" i="17"/>
  <c r="R4" i="17" s="1"/>
  <c r="Q7" i="17"/>
  <c r="R7" i="17" s="1"/>
  <c r="Q6" i="17"/>
  <c r="R6" i="17" s="1"/>
  <c r="Q9" i="17"/>
  <c r="R9" i="17" s="1"/>
  <c r="Q8" i="17"/>
  <c r="R8" i="17" s="1"/>
  <c r="Q5" i="17"/>
  <c r="R5" i="17" s="1"/>
  <c r="Q3" i="17"/>
  <c r="R3" i="17" s="1"/>
  <c r="F67" i="9"/>
  <c r="Q2" i="17"/>
  <c r="R2" i="17" s="1"/>
  <c r="C40" i="13"/>
  <c r="C72" i="13"/>
  <c r="C63" i="13"/>
  <c r="C57" i="13"/>
  <c r="C82" i="13"/>
  <c r="C45" i="13"/>
  <c r="C28" i="13"/>
  <c r="C37" i="13"/>
  <c r="C35" i="13"/>
  <c r="C86" i="13"/>
  <c r="C102" i="13"/>
  <c r="C26" i="13"/>
  <c r="C58" i="13"/>
  <c r="C31" i="13"/>
  <c r="C97" i="13"/>
  <c r="C111" i="13"/>
  <c r="C68" i="13"/>
  <c r="C117" i="13"/>
  <c r="C110" i="13"/>
  <c r="C27" i="13"/>
  <c r="C87" i="13"/>
  <c r="C48" i="13"/>
  <c r="C92" i="13"/>
  <c r="C77" i="13"/>
  <c r="C108" i="13"/>
  <c r="C75" i="13"/>
  <c r="C106" i="13"/>
  <c r="C61" i="13"/>
  <c r="C44" i="13"/>
  <c r="C71" i="13"/>
  <c r="C67" i="13"/>
  <c r="C38" i="13"/>
  <c r="C43" i="13"/>
  <c r="C39" i="13"/>
  <c r="C34" i="13"/>
  <c r="C66" i="13"/>
  <c r="C51" i="13"/>
  <c r="C90" i="13"/>
  <c r="C112" i="13"/>
  <c r="C104" i="13"/>
  <c r="C25" i="13"/>
  <c r="C30" i="13"/>
  <c r="C59" i="13"/>
  <c r="C53" i="13"/>
  <c r="C32" i="13"/>
  <c r="C64" i="13"/>
  <c r="C47" i="13"/>
  <c r="C109" i="13"/>
  <c r="C41" i="13"/>
  <c r="C107" i="13"/>
  <c r="C114" i="13"/>
  <c r="C88" i="13"/>
  <c r="C80" i="13"/>
  <c r="C96" i="13"/>
  <c r="C115" i="13"/>
  <c r="C62" i="13"/>
  <c r="C105" i="13"/>
  <c r="C78" i="13"/>
  <c r="C50" i="13"/>
  <c r="C98" i="13"/>
  <c r="C81" i="13"/>
  <c r="C79" i="13"/>
  <c r="C52" i="13"/>
  <c r="C85" i="13"/>
  <c r="C99" i="13"/>
  <c r="C70" i="13"/>
  <c r="C76" i="13"/>
  <c r="C100" i="13"/>
  <c r="C84" i="13"/>
  <c r="C118" i="13"/>
  <c r="C94" i="13"/>
  <c r="C24" i="13"/>
  <c r="C56" i="13"/>
  <c r="C116" i="13"/>
  <c r="C93" i="13"/>
  <c r="C29" i="13"/>
  <c r="C91" i="13"/>
  <c r="C113" i="13"/>
  <c r="C95" i="13"/>
  <c r="C60" i="13"/>
  <c r="C101" i="13"/>
  <c r="C83" i="13"/>
  <c r="C46" i="13"/>
  <c r="C73" i="13"/>
  <c r="C69" i="13"/>
  <c r="C42" i="13"/>
  <c r="C74" i="13"/>
  <c r="C65" i="13"/>
  <c r="C33" i="13"/>
  <c r="C36" i="13"/>
  <c r="C55" i="13"/>
  <c r="C49" i="13"/>
  <c r="C54" i="13"/>
  <c r="C89" i="13"/>
  <c r="C103" i="13"/>
  <c r="C23" i="13"/>
  <c r="CF11" i="3"/>
  <c r="CF43" i="3"/>
  <c r="CF26" i="3"/>
  <c r="CF88" i="3"/>
  <c r="CF20" i="3"/>
  <c r="CF86" i="3"/>
  <c r="CF93" i="3"/>
  <c r="CF67" i="3"/>
  <c r="CF59" i="3"/>
  <c r="CF75" i="3"/>
  <c r="CF94" i="3"/>
  <c r="CF41" i="3"/>
  <c r="CF84" i="3"/>
  <c r="CF57" i="3"/>
  <c r="CF29" i="3"/>
  <c r="CF77" i="3"/>
  <c r="CF60" i="3"/>
  <c r="CF58" i="3"/>
  <c r="CF31" i="3"/>
  <c r="CF64" i="3"/>
  <c r="CF78" i="3"/>
  <c r="CF49" i="3"/>
  <c r="CF55" i="3"/>
  <c r="CF79" i="3"/>
  <c r="CF19" i="3"/>
  <c r="CF51" i="3"/>
  <c r="CF42" i="3"/>
  <c r="CF63" i="3"/>
  <c r="CF36" i="3"/>
  <c r="CF61" i="3"/>
  <c r="CF24" i="3"/>
  <c r="CF7" i="3"/>
  <c r="CF16" i="3"/>
  <c r="CF14" i="3"/>
  <c r="CF97" i="3"/>
  <c r="CF65" i="3"/>
  <c r="CF81" i="3"/>
  <c r="CB5" i="3"/>
  <c r="CC5" i="3" s="1"/>
  <c r="CF5" i="3"/>
  <c r="CF37" i="3"/>
  <c r="CF10" i="3"/>
  <c r="CF76" i="3"/>
  <c r="CF90" i="3"/>
  <c r="CF47" i="3"/>
  <c r="CF96" i="3"/>
  <c r="CF73" i="3"/>
  <c r="CF89" i="3"/>
  <c r="CF6" i="3"/>
  <c r="CF66" i="3"/>
  <c r="CF27" i="3"/>
  <c r="CF71" i="3"/>
  <c r="CF56" i="3"/>
  <c r="CF87" i="3"/>
  <c r="CF54" i="3"/>
  <c r="CF85" i="3"/>
  <c r="CF40" i="3"/>
  <c r="CF23" i="3"/>
  <c r="CF50" i="3"/>
  <c r="CF46" i="3"/>
  <c r="CF17" i="3"/>
  <c r="CF22" i="3"/>
  <c r="CF18" i="3"/>
  <c r="CF13" i="3"/>
  <c r="CF45" i="3"/>
  <c r="CF30" i="3"/>
  <c r="CF69" i="3"/>
  <c r="CF91" i="3"/>
  <c r="CF83" i="3"/>
  <c r="CB4" i="3"/>
  <c r="CC4" i="3" s="1"/>
  <c r="CF4" i="3"/>
  <c r="CF9" i="3"/>
  <c r="CF38" i="3"/>
  <c r="CF32" i="3"/>
  <c r="CF80" i="3"/>
  <c r="CF68" i="3"/>
  <c r="CF74" i="3"/>
  <c r="CB3" i="3"/>
  <c r="CC3" i="3" s="1"/>
  <c r="CF3" i="3"/>
  <c r="CF35" i="3"/>
  <c r="CF95" i="3"/>
  <c r="CF72" i="3"/>
  <c r="CF8" i="3"/>
  <c r="CF70" i="3"/>
  <c r="CF92" i="3"/>
  <c r="CF39" i="3"/>
  <c r="CF62" i="3"/>
  <c r="CF25" i="3"/>
  <c r="CF52" i="3"/>
  <c r="CF48" i="3"/>
  <c r="CF21" i="3"/>
  <c r="CF53" i="3"/>
  <c r="CF44" i="3"/>
  <c r="CF12" i="3"/>
  <c r="CF15" i="3"/>
  <c r="CF34" i="3"/>
  <c r="CF28" i="3"/>
  <c r="CF33" i="3"/>
  <c r="CF82" i="3"/>
  <c r="CB2" i="3"/>
  <c r="CC2" i="3" s="1"/>
  <c r="CF2" i="3"/>
  <c r="BY11" i="3"/>
  <c r="BY43" i="3"/>
  <c r="BY26" i="3"/>
  <c r="BY88" i="3"/>
  <c r="BY20" i="3"/>
  <c r="BY86" i="3"/>
  <c r="BY93" i="3"/>
  <c r="BY67" i="3"/>
  <c r="BY59" i="3"/>
  <c r="BY75" i="3"/>
  <c r="BY94" i="3"/>
  <c r="BY41" i="3"/>
  <c r="BY84" i="3"/>
  <c r="BY57" i="3"/>
  <c r="BY29" i="3"/>
  <c r="BY77" i="3"/>
  <c r="BY60" i="3"/>
  <c r="BY58" i="3"/>
  <c r="BY31" i="3"/>
  <c r="BY64" i="3"/>
  <c r="BY78" i="3"/>
  <c r="BY49" i="3"/>
  <c r="BY55" i="3"/>
  <c r="BY79" i="3"/>
  <c r="BY19" i="3"/>
  <c r="BY51" i="3"/>
  <c r="BY42" i="3"/>
  <c r="BY63" i="3"/>
  <c r="BY36" i="3"/>
  <c r="BY61" i="3"/>
  <c r="BY24" i="3"/>
  <c r="BY7" i="3"/>
  <c r="BY16" i="3"/>
  <c r="BY14" i="3"/>
  <c r="BY97" i="3"/>
  <c r="BY65" i="3"/>
  <c r="BY81" i="3"/>
  <c r="BY5" i="3"/>
  <c r="BZ5" i="3"/>
  <c r="BY37" i="3"/>
  <c r="BY10" i="3"/>
  <c r="BY76" i="3"/>
  <c r="BY90" i="3"/>
  <c r="BY47" i="3"/>
  <c r="BY96" i="3"/>
  <c r="BY73" i="3"/>
  <c r="BY89" i="3"/>
  <c r="BY6" i="3"/>
  <c r="BY66" i="3"/>
  <c r="BY27" i="3"/>
  <c r="BY71" i="3"/>
  <c r="BY56" i="3"/>
  <c r="BY87" i="3"/>
  <c r="BY54" i="3"/>
  <c r="BY85" i="3"/>
  <c r="BY40" i="3"/>
  <c r="BY23" i="3"/>
  <c r="BY50" i="3"/>
  <c r="BY46" i="3"/>
  <c r="BY17" i="3"/>
  <c r="BY22" i="3"/>
  <c r="BY18" i="3"/>
  <c r="BY13" i="3"/>
  <c r="BY45" i="3"/>
  <c r="BY30" i="3"/>
  <c r="BY69" i="3"/>
  <c r="BY91" i="3"/>
  <c r="BY83" i="3"/>
  <c r="BY4" i="3"/>
  <c r="BZ4" i="3"/>
  <c r="BY9" i="3"/>
  <c r="BY38" i="3"/>
  <c r="BY32" i="3"/>
  <c r="BY72" i="3"/>
  <c r="BY68" i="3"/>
  <c r="BY3" i="3"/>
  <c r="BZ3" i="3"/>
  <c r="BY35" i="3"/>
  <c r="BY95" i="3"/>
  <c r="BY8" i="3"/>
  <c r="BY70" i="3"/>
  <c r="BY92" i="3"/>
  <c r="BY74" i="3"/>
  <c r="BY39" i="3"/>
  <c r="BY80" i="3"/>
  <c r="BY62" i="3"/>
  <c r="BY25" i="3"/>
  <c r="BY52" i="3"/>
  <c r="BY48" i="3"/>
  <c r="BY21" i="3"/>
  <c r="BY53" i="3"/>
  <c r="BY44" i="3"/>
  <c r="BY12" i="3"/>
  <c r="BY15" i="3"/>
  <c r="BY34" i="3"/>
  <c r="BY28" i="3"/>
  <c r="BY33" i="3"/>
  <c r="BY82" i="3"/>
  <c r="BY2" i="3"/>
  <c r="BZ2" i="3"/>
  <c r="BX11" i="3"/>
  <c r="BX26" i="3"/>
  <c r="BX20" i="3"/>
  <c r="BX67" i="3"/>
  <c r="BX75" i="3"/>
  <c r="BX41" i="3"/>
  <c r="BX29" i="3"/>
  <c r="BX60" i="3"/>
  <c r="BX58" i="3"/>
  <c r="BX64" i="3"/>
  <c r="BX78" i="3"/>
  <c r="BX79" i="3"/>
  <c r="BX19" i="3"/>
  <c r="BX51" i="3"/>
  <c r="BX42" i="3"/>
  <c r="BX63" i="3"/>
  <c r="BX36" i="3"/>
  <c r="BX61" i="3"/>
  <c r="BX24" i="3"/>
  <c r="BX7" i="3"/>
  <c r="BX16" i="3"/>
  <c r="BX14" i="3"/>
  <c r="BX97" i="3"/>
  <c r="BX65" i="3"/>
  <c r="BX81" i="3"/>
  <c r="BX5" i="3"/>
  <c r="BX37" i="3"/>
  <c r="BX10" i="3"/>
  <c r="BX76" i="3"/>
  <c r="BX90" i="3"/>
  <c r="BX47" i="3"/>
  <c r="BX96" i="3"/>
  <c r="BX73" i="3"/>
  <c r="BX89" i="3"/>
  <c r="BX6" i="3"/>
  <c r="BX66" i="3"/>
  <c r="BX27" i="3"/>
  <c r="BX71" i="3"/>
  <c r="BX56" i="3"/>
  <c r="BX87" i="3"/>
  <c r="BX54" i="3"/>
  <c r="BX85" i="3"/>
  <c r="BX40" i="3"/>
  <c r="BX23" i="3"/>
  <c r="BX50" i="3"/>
  <c r="BX46" i="3"/>
  <c r="BX17" i="3"/>
  <c r="BX22" i="3"/>
  <c r="BX18" i="3"/>
  <c r="BX13" i="3"/>
  <c r="BX45" i="3"/>
  <c r="BX30" i="3"/>
  <c r="BX69" i="3"/>
  <c r="BX91" i="3"/>
  <c r="BX83" i="3"/>
  <c r="BX4" i="3"/>
  <c r="BX9" i="3"/>
  <c r="BX38" i="3"/>
  <c r="BX32" i="3"/>
  <c r="BX3" i="3"/>
  <c r="BX35" i="3"/>
  <c r="BX95" i="3"/>
  <c r="BX72" i="3"/>
  <c r="BX8" i="3"/>
  <c r="BX70" i="3"/>
  <c r="BX92" i="3"/>
  <c r="BX74" i="3"/>
  <c r="BX39" i="3"/>
  <c r="BX80" i="3"/>
  <c r="BX62" i="3"/>
  <c r="BX25" i="3"/>
  <c r="BX52" i="3"/>
  <c r="BX48" i="3"/>
  <c r="BX21" i="3"/>
  <c r="BX53" i="3"/>
  <c r="BX44" i="3"/>
  <c r="BX12" i="3"/>
  <c r="BX15" i="3"/>
  <c r="BX34" i="3"/>
  <c r="BX28" i="3"/>
  <c r="BX33" i="3"/>
  <c r="BX68" i="3"/>
  <c r="BX82" i="3"/>
  <c r="BX86" i="3"/>
  <c r="BX57" i="3"/>
  <c r="BX55" i="3"/>
  <c r="BX43" i="3"/>
  <c r="BX88" i="3"/>
  <c r="BX93" i="3"/>
  <c r="BX59" i="3"/>
  <c r="BX94" i="3"/>
  <c r="BX84" i="3"/>
  <c r="BX77" i="3"/>
  <c r="BX31" i="3"/>
  <c r="BX49" i="3"/>
  <c r="BX2" i="3"/>
  <c r="B114" i="5"/>
  <c r="V27" i="3"/>
  <c r="BN26" i="3"/>
  <c r="BO26" i="3" s="1"/>
  <c r="X30" i="5"/>
  <c r="BP26" i="3"/>
  <c r="X7" i="5"/>
  <c r="Y7" i="5" s="1"/>
  <c r="X9" i="5"/>
  <c r="AU27" i="3" l="1"/>
  <c r="CB26" i="3"/>
  <c r="CC26" i="3" s="1"/>
  <c r="BR26" i="3"/>
  <c r="BQ26" i="3"/>
  <c r="CD5" i="3"/>
  <c r="CD3" i="3"/>
  <c r="CD4" i="3"/>
  <c r="H25" i="13" s="1"/>
  <c r="CD2" i="3"/>
  <c r="D23" i="13"/>
  <c r="D49" i="13"/>
  <c r="D65" i="13"/>
  <c r="D69" i="13"/>
  <c r="D60" i="13"/>
  <c r="D113" i="13"/>
  <c r="D24" i="13"/>
  <c r="D93" i="13"/>
  <c r="D51" i="13"/>
  <c r="D43" i="13"/>
  <c r="D71" i="13"/>
  <c r="D106" i="13"/>
  <c r="D108" i="13"/>
  <c r="D92" i="13"/>
  <c r="D27" i="13"/>
  <c r="D94" i="13"/>
  <c r="D31" i="13"/>
  <c r="D28" i="13"/>
  <c r="D57" i="13"/>
  <c r="D100" i="13"/>
  <c r="D52" i="13"/>
  <c r="D81" i="13"/>
  <c r="D62" i="13"/>
  <c r="D96" i="13"/>
  <c r="D88" i="13"/>
  <c r="D107" i="13"/>
  <c r="D47" i="13"/>
  <c r="J103" i="13"/>
  <c r="J54" i="13"/>
  <c r="J55" i="13"/>
  <c r="J33" i="13"/>
  <c r="J74" i="13"/>
  <c r="J69" i="13"/>
  <c r="J46" i="13"/>
  <c r="J101" i="13"/>
  <c r="J95" i="13"/>
  <c r="J91" i="13"/>
  <c r="J93" i="13"/>
  <c r="J56" i="13"/>
  <c r="J94" i="13"/>
  <c r="J84" i="13"/>
  <c r="J76" i="13"/>
  <c r="J99" i="13"/>
  <c r="J52" i="13"/>
  <c r="J81" i="13"/>
  <c r="J50" i="13"/>
  <c r="J105" i="13"/>
  <c r="J115" i="13"/>
  <c r="J80" i="13"/>
  <c r="J114" i="13"/>
  <c r="J41" i="13"/>
  <c r="J47" i="13"/>
  <c r="J32" i="13"/>
  <c r="J59" i="13"/>
  <c r="J25" i="13"/>
  <c r="J112" i="13"/>
  <c r="J51" i="13"/>
  <c r="J34" i="13"/>
  <c r="J43" i="13"/>
  <c r="J67" i="13"/>
  <c r="J44" i="13"/>
  <c r="J106" i="13"/>
  <c r="J108" i="13"/>
  <c r="J92" i="13"/>
  <c r="J87" i="13"/>
  <c r="J110" i="13"/>
  <c r="J68" i="13"/>
  <c r="J97" i="13"/>
  <c r="J58" i="13"/>
  <c r="J102" i="13"/>
  <c r="J35" i="13"/>
  <c r="J28" i="13"/>
  <c r="J82" i="13"/>
  <c r="J63" i="13"/>
  <c r="J40" i="13"/>
  <c r="D55" i="13"/>
  <c r="D83" i="13"/>
  <c r="D116" i="13"/>
  <c r="D53" i="13"/>
  <c r="D25" i="13"/>
  <c r="D112" i="13"/>
  <c r="D66" i="13"/>
  <c r="D38" i="13"/>
  <c r="D44" i="13"/>
  <c r="D48" i="13"/>
  <c r="D111" i="13"/>
  <c r="D58" i="13"/>
  <c r="D102" i="13"/>
  <c r="D118" i="13"/>
  <c r="D45" i="13"/>
  <c r="D72" i="13"/>
  <c r="D99" i="13"/>
  <c r="D78" i="13"/>
  <c r="D41" i="13"/>
  <c r="D64" i="13"/>
  <c r="D103" i="13"/>
  <c r="D36" i="13"/>
  <c r="D74" i="13"/>
  <c r="D73" i="13"/>
  <c r="D95" i="13"/>
  <c r="D91" i="13"/>
  <c r="D56" i="13"/>
  <c r="D89" i="13"/>
  <c r="D59" i="13"/>
  <c r="D34" i="13"/>
  <c r="D67" i="13"/>
  <c r="D61" i="13"/>
  <c r="D75" i="13"/>
  <c r="D77" i="13"/>
  <c r="D110" i="13"/>
  <c r="D117" i="13"/>
  <c r="D35" i="13"/>
  <c r="D84" i="13"/>
  <c r="D40" i="13"/>
  <c r="D76" i="13"/>
  <c r="D79" i="13"/>
  <c r="D98" i="13"/>
  <c r="D115" i="13"/>
  <c r="D80" i="13"/>
  <c r="D114" i="13"/>
  <c r="D32" i="13"/>
  <c r="J23" i="13"/>
  <c r="B9" i="13" s="1"/>
  <c r="J89" i="13"/>
  <c r="J49" i="13"/>
  <c r="J36" i="13"/>
  <c r="J65" i="13"/>
  <c r="J42" i="13"/>
  <c r="J73" i="13"/>
  <c r="J83" i="13"/>
  <c r="J60" i="13"/>
  <c r="J113" i="13"/>
  <c r="J29" i="13"/>
  <c r="J116" i="13"/>
  <c r="J24" i="13"/>
  <c r="J118" i="13"/>
  <c r="J100" i="13"/>
  <c r="J70" i="13"/>
  <c r="J85" i="13"/>
  <c r="J79" i="13"/>
  <c r="J98" i="13"/>
  <c r="J78" i="13"/>
  <c r="J62" i="13"/>
  <c r="J96" i="13"/>
  <c r="J88" i="13"/>
  <c r="J107" i="13"/>
  <c r="J109" i="13"/>
  <c r="J64" i="13"/>
  <c r="J53" i="13"/>
  <c r="J30" i="13"/>
  <c r="J104" i="13"/>
  <c r="J90" i="13"/>
  <c r="J66" i="13"/>
  <c r="J39" i="13"/>
  <c r="J38" i="13"/>
  <c r="J71" i="13"/>
  <c r="J61" i="13"/>
  <c r="J75" i="13"/>
  <c r="J77" i="13"/>
  <c r="J48" i="13"/>
  <c r="J27" i="13"/>
  <c r="J117" i="13"/>
  <c r="J111" i="13"/>
  <c r="J31" i="13"/>
  <c r="J26" i="13"/>
  <c r="J86" i="13"/>
  <c r="J37" i="13"/>
  <c r="J45" i="13"/>
  <c r="J57" i="13"/>
  <c r="J72" i="13"/>
  <c r="CA2" i="3"/>
  <c r="D54" i="13"/>
  <c r="D33" i="13"/>
  <c r="D42" i="13"/>
  <c r="D46" i="13"/>
  <c r="D101" i="13"/>
  <c r="D29" i="13"/>
  <c r="D30" i="13"/>
  <c r="D104" i="13"/>
  <c r="D90" i="13"/>
  <c r="D39" i="13"/>
  <c r="D87" i="13"/>
  <c r="D68" i="13"/>
  <c r="D97" i="13"/>
  <c r="D26" i="13"/>
  <c r="D86" i="13"/>
  <c r="D37" i="13"/>
  <c r="D82" i="13"/>
  <c r="D63" i="13"/>
  <c r="D70" i="13"/>
  <c r="D85" i="13"/>
  <c r="D50" i="13"/>
  <c r="D105" i="13"/>
  <c r="D109" i="13"/>
  <c r="CH43" i="3"/>
  <c r="CI43" i="3"/>
  <c r="CH31" i="3"/>
  <c r="CI31" i="3"/>
  <c r="CH59" i="3"/>
  <c r="CI59" i="3"/>
  <c r="CH55" i="3"/>
  <c r="CI55" i="3"/>
  <c r="CH68" i="3"/>
  <c r="CI68" i="3"/>
  <c r="CH44" i="3"/>
  <c r="CI44" i="3"/>
  <c r="CH52" i="3"/>
  <c r="CI52" i="3"/>
  <c r="CH39" i="3"/>
  <c r="CI39" i="3"/>
  <c r="CH8" i="3"/>
  <c r="CI8" i="3"/>
  <c r="CH95" i="3"/>
  <c r="CI95" i="3"/>
  <c r="CH3" i="3"/>
  <c r="CI3" i="3"/>
  <c r="CH38" i="3"/>
  <c r="CI38" i="3"/>
  <c r="CH4" i="3"/>
  <c r="CI4" i="3"/>
  <c r="CH91" i="3"/>
  <c r="CI91" i="3"/>
  <c r="CH30" i="3"/>
  <c r="CI30" i="3"/>
  <c r="CH13" i="3"/>
  <c r="CI13" i="3"/>
  <c r="CH22" i="3"/>
  <c r="CI22" i="3"/>
  <c r="CH46" i="3"/>
  <c r="CI46" i="3"/>
  <c r="CH23" i="3"/>
  <c r="CI23" i="3"/>
  <c r="CH85" i="3"/>
  <c r="CI85" i="3"/>
  <c r="CH87" i="3"/>
  <c r="CI87" i="3"/>
  <c r="CH71" i="3"/>
  <c r="CI71" i="3"/>
  <c r="CH66" i="3"/>
  <c r="CI66" i="3"/>
  <c r="CH89" i="3"/>
  <c r="CI89" i="3"/>
  <c r="CH96" i="3"/>
  <c r="CI96" i="3"/>
  <c r="CH90" i="3"/>
  <c r="CI90" i="3"/>
  <c r="CH10" i="3"/>
  <c r="CI10" i="3"/>
  <c r="CH5" i="3"/>
  <c r="CI5" i="3"/>
  <c r="CH65" i="3"/>
  <c r="CI65" i="3"/>
  <c r="CH14" i="3"/>
  <c r="CI14" i="3"/>
  <c r="CH7" i="3"/>
  <c r="CI7" i="3"/>
  <c r="CH61" i="3"/>
  <c r="CI61" i="3"/>
  <c r="CH63" i="3"/>
  <c r="CI63" i="3"/>
  <c r="CH51" i="3"/>
  <c r="CI51" i="3"/>
  <c r="CH79" i="3"/>
  <c r="CI79" i="3"/>
  <c r="CH64" i="3"/>
  <c r="CI64" i="3"/>
  <c r="CH60" i="3"/>
  <c r="CI60" i="3"/>
  <c r="CH41" i="3"/>
  <c r="CI41" i="3"/>
  <c r="CH67" i="3"/>
  <c r="CI67" i="3"/>
  <c r="CH26" i="3"/>
  <c r="CI26" i="3"/>
  <c r="CH94" i="3"/>
  <c r="CI94" i="3"/>
  <c r="CH33" i="3"/>
  <c r="CI33" i="3"/>
  <c r="CH84" i="3"/>
  <c r="CI84" i="3"/>
  <c r="CH88" i="3"/>
  <c r="CI88" i="3"/>
  <c r="CH86" i="3"/>
  <c r="CI86" i="3"/>
  <c r="CH28" i="3"/>
  <c r="CI28" i="3"/>
  <c r="CH15" i="3"/>
  <c r="CI15" i="3"/>
  <c r="CH21" i="3"/>
  <c r="CI21" i="3"/>
  <c r="CH62" i="3"/>
  <c r="CI62" i="3"/>
  <c r="CH92" i="3"/>
  <c r="CI92" i="3"/>
  <c r="CH49" i="3"/>
  <c r="CI49" i="3"/>
  <c r="CH93" i="3"/>
  <c r="CI93" i="3"/>
  <c r="CH82" i="3"/>
  <c r="CI82" i="3"/>
  <c r="CH12" i="3"/>
  <c r="CI12" i="3"/>
  <c r="CH53" i="3"/>
  <c r="CI53" i="3"/>
  <c r="CH25" i="3"/>
  <c r="CI25" i="3"/>
  <c r="CH74" i="3"/>
  <c r="CI74" i="3"/>
  <c r="CH72" i="3"/>
  <c r="CI72" i="3"/>
  <c r="CH32" i="3"/>
  <c r="CI32" i="3"/>
  <c r="CH83" i="3"/>
  <c r="CI83" i="3"/>
  <c r="CH69" i="3"/>
  <c r="CI69" i="3"/>
  <c r="CH18" i="3"/>
  <c r="CI18" i="3"/>
  <c r="CH50" i="3"/>
  <c r="CI50" i="3"/>
  <c r="CH54" i="3"/>
  <c r="CI54" i="3"/>
  <c r="CH56" i="3"/>
  <c r="CI56" i="3"/>
  <c r="CH6" i="3"/>
  <c r="CI6" i="3"/>
  <c r="CH73" i="3"/>
  <c r="CI73" i="3"/>
  <c r="CH37" i="3"/>
  <c r="CI37" i="3"/>
  <c r="CH97" i="3"/>
  <c r="CI97" i="3"/>
  <c r="CH24" i="3"/>
  <c r="CI24" i="3"/>
  <c r="CH42" i="3"/>
  <c r="CI42" i="3"/>
  <c r="CH19" i="3"/>
  <c r="CI19" i="3"/>
  <c r="CH78" i="3"/>
  <c r="CI78" i="3"/>
  <c r="CH29" i="3"/>
  <c r="CI29" i="3"/>
  <c r="CH75" i="3"/>
  <c r="CI75" i="3"/>
  <c r="CH20" i="3"/>
  <c r="CI20" i="3"/>
  <c r="CH11" i="3"/>
  <c r="CI11" i="3"/>
  <c r="CH77" i="3"/>
  <c r="CI77" i="3"/>
  <c r="CH57" i="3"/>
  <c r="CI57" i="3"/>
  <c r="CH34" i="3"/>
  <c r="CI34" i="3"/>
  <c r="CH48" i="3"/>
  <c r="CI48" i="3"/>
  <c r="CH80" i="3"/>
  <c r="CI80" i="3"/>
  <c r="CH70" i="3"/>
  <c r="CI70" i="3"/>
  <c r="CH35" i="3"/>
  <c r="CI35" i="3"/>
  <c r="CH9" i="3"/>
  <c r="CI9" i="3"/>
  <c r="CH45" i="3"/>
  <c r="CI45" i="3"/>
  <c r="CH17" i="3"/>
  <c r="CI17" i="3"/>
  <c r="CH40" i="3"/>
  <c r="CI40" i="3"/>
  <c r="CH27" i="3"/>
  <c r="CI27" i="3"/>
  <c r="CH47" i="3"/>
  <c r="CI47" i="3"/>
  <c r="CH76" i="3"/>
  <c r="CI76" i="3"/>
  <c r="CH81" i="3"/>
  <c r="CI81" i="3"/>
  <c r="CH16" i="3"/>
  <c r="CI16" i="3"/>
  <c r="CH36" i="3"/>
  <c r="CI36" i="3"/>
  <c r="CH58" i="3"/>
  <c r="CI58" i="3"/>
  <c r="CH2" i="3"/>
  <c r="CI2" i="3"/>
  <c r="B48" i="14"/>
  <c r="A48" i="14" s="1"/>
  <c r="B89" i="13"/>
  <c r="A89" i="13" s="1"/>
  <c r="B65" i="13"/>
  <c r="A65" i="13" s="1"/>
  <c r="B59" i="13"/>
  <c r="A59" i="13" s="1"/>
  <c r="B47" i="14"/>
  <c r="A47" i="14" s="1"/>
  <c r="B63" i="14"/>
  <c r="A63" i="14" s="1"/>
  <c r="B113" i="14"/>
  <c r="A113" i="14" s="1"/>
  <c r="B96" i="14"/>
  <c r="A96" i="14" s="1"/>
  <c r="B81" i="14"/>
  <c r="A81" i="14" s="1"/>
  <c r="B58" i="14"/>
  <c r="A58" i="14" s="1"/>
  <c r="B88" i="13"/>
  <c r="A88" i="13" s="1"/>
  <c r="B47" i="13"/>
  <c r="A47" i="13" s="1"/>
  <c r="B70" i="13"/>
  <c r="A70" i="13" s="1"/>
  <c r="B49" i="13"/>
  <c r="A49" i="13" s="1"/>
  <c r="B60" i="13"/>
  <c r="A60" i="13" s="1"/>
  <c r="B103" i="13"/>
  <c r="A103" i="13" s="1"/>
  <c r="B55" i="13"/>
  <c r="A55" i="13" s="1"/>
  <c r="B65" i="14"/>
  <c r="A65" i="14" s="1"/>
  <c r="B52" i="14"/>
  <c r="A52" i="14" s="1"/>
  <c r="B49" i="14"/>
  <c r="A49" i="14" s="1"/>
  <c r="B67" i="14"/>
  <c r="A67" i="14" s="1"/>
  <c r="B57" i="14"/>
  <c r="A57" i="14" s="1"/>
  <c r="B77" i="13"/>
  <c r="A77" i="13" s="1"/>
  <c r="B44" i="14"/>
  <c r="A44" i="14" s="1"/>
  <c r="B90" i="14"/>
  <c r="A90" i="14" s="1"/>
  <c r="B97" i="13"/>
  <c r="A97" i="13" s="1"/>
  <c r="B53" i="14"/>
  <c r="A53" i="14" s="1"/>
  <c r="B59" i="14"/>
  <c r="A59" i="14" s="1"/>
  <c r="B95" i="14"/>
  <c r="A95" i="14" s="1"/>
  <c r="B75" i="14"/>
  <c r="A75" i="14" s="1"/>
  <c r="B50" i="13"/>
  <c r="A50" i="13" s="1"/>
  <c r="B96" i="13"/>
  <c r="A96" i="13" s="1"/>
  <c r="B50" i="14"/>
  <c r="A50" i="14" s="1"/>
  <c r="B104" i="13"/>
  <c r="A104" i="13" s="1"/>
  <c r="B62" i="14"/>
  <c r="A62" i="14" s="1"/>
  <c r="B64" i="14"/>
  <c r="A64" i="14" s="1"/>
  <c r="B58" i="13"/>
  <c r="A58" i="13" s="1"/>
  <c r="B98" i="14"/>
  <c r="A98" i="14" s="1"/>
  <c r="B32" i="14"/>
  <c r="A32" i="14" s="1"/>
  <c r="B42" i="13"/>
  <c r="A42" i="13" s="1"/>
  <c r="B43" i="13"/>
  <c r="A43" i="13" s="1"/>
  <c r="B44" i="13"/>
  <c r="A44" i="13" s="1"/>
  <c r="B27" i="14"/>
  <c r="A27" i="14" s="1"/>
  <c r="B22" i="14"/>
  <c r="A22" i="14" s="1"/>
  <c r="B25" i="14"/>
  <c r="A25" i="14" s="1"/>
  <c r="B46" i="13"/>
  <c r="A46" i="13" s="1"/>
  <c r="B37" i="13"/>
  <c r="A37" i="13" s="1"/>
  <c r="B41" i="14"/>
  <c r="A41" i="14" s="1"/>
  <c r="B36" i="14"/>
  <c r="A36" i="14" s="1"/>
  <c r="B41" i="13"/>
  <c r="A41" i="13" s="1"/>
  <c r="B32" i="13"/>
  <c r="A32" i="13" s="1"/>
  <c r="B33" i="13"/>
  <c r="A33" i="13" s="1"/>
  <c r="F68" i="9"/>
  <c r="J86" i="14"/>
  <c r="B43" i="14"/>
  <c r="A43" i="14" s="1"/>
  <c r="H21" i="14"/>
  <c r="B92" i="14"/>
  <c r="A92" i="14" s="1"/>
  <c r="B68" i="13"/>
  <c r="A68" i="13" s="1"/>
  <c r="B33" i="14"/>
  <c r="A33" i="14" s="1"/>
  <c r="B79" i="13"/>
  <c r="A79" i="13" s="1"/>
  <c r="B46" i="14"/>
  <c r="A46" i="14" s="1"/>
  <c r="B94" i="13"/>
  <c r="A94" i="13" s="1"/>
  <c r="B45" i="13"/>
  <c r="A45" i="13" s="1"/>
  <c r="B99" i="13"/>
  <c r="A99" i="13" s="1"/>
  <c r="B57" i="13"/>
  <c r="A57" i="13" s="1"/>
  <c r="B40" i="13"/>
  <c r="A40" i="13" s="1"/>
  <c r="BZ26" i="3"/>
  <c r="B56" i="13"/>
  <c r="A56" i="13" s="1"/>
  <c r="B63" i="13"/>
  <c r="A63" i="13" s="1"/>
  <c r="B93" i="14"/>
  <c r="A93" i="14" s="1"/>
  <c r="B54" i="14"/>
  <c r="A54" i="14" s="1"/>
  <c r="B28" i="14"/>
  <c r="A28" i="14" s="1"/>
  <c r="B102" i="13"/>
  <c r="A102" i="13" s="1"/>
  <c r="B53" i="13"/>
  <c r="A53" i="13" s="1"/>
  <c r="B39" i="14"/>
  <c r="A39" i="14" s="1"/>
  <c r="B114" i="14"/>
  <c r="A114" i="14" s="1"/>
  <c r="B23" i="14"/>
  <c r="A23" i="14" s="1"/>
  <c r="B35" i="14"/>
  <c r="A35" i="14" s="1"/>
  <c r="B34" i="14"/>
  <c r="A34" i="14" s="1"/>
  <c r="B61" i="13"/>
  <c r="A61" i="13" s="1"/>
  <c r="B27" i="13"/>
  <c r="A27" i="13" s="1"/>
  <c r="B100" i="14"/>
  <c r="A100" i="14" s="1"/>
  <c r="B42" i="14"/>
  <c r="A42" i="14" s="1"/>
  <c r="B69" i="13"/>
  <c r="A69" i="13" s="1"/>
  <c r="B40" i="14"/>
  <c r="A40" i="14" s="1"/>
  <c r="B48" i="13"/>
  <c r="A48" i="13" s="1"/>
  <c r="B38" i="13"/>
  <c r="A38" i="13" s="1"/>
  <c r="B118" i="13"/>
  <c r="A118" i="13" s="1"/>
  <c r="B66" i="13"/>
  <c r="A66" i="13" s="1"/>
  <c r="B90" i="13"/>
  <c r="A90" i="13" s="1"/>
  <c r="B98" i="13"/>
  <c r="A98" i="13" s="1"/>
  <c r="B101" i="13"/>
  <c r="A101" i="13" s="1"/>
  <c r="B30" i="13"/>
  <c r="A30" i="13" s="1"/>
  <c r="B71" i="13"/>
  <c r="A71" i="13" s="1"/>
  <c r="B91" i="13"/>
  <c r="A91" i="13" s="1"/>
  <c r="B71" i="14"/>
  <c r="A71" i="14" s="1"/>
  <c r="B51" i="14"/>
  <c r="A51" i="14" s="1"/>
  <c r="B70" i="14"/>
  <c r="A70" i="14" s="1"/>
  <c r="L71" i="13"/>
  <c r="B109" i="13"/>
  <c r="A109" i="13" s="1"/>
  <c r="B97" i="14"/>
  <c r="A97" i="14" s="1"/>
  <c r="B91" i="14"/>
  <c r="A91" i="14" s="1"/>
  <c r="B74" i="13"/>
  <c r="A74" i="13" s="1"/>
  <c r="B87" i="13"/>
  <c r="A87" i="13" s="1"/>
  <c r="B72" i="13"/>
  <c r="A72" i="13" s="1"/>
  <c r="B93" i="13"/>
  <c r="A93" i="13" s="1"/>
  <c r="B39" i="13"/>
  <c r="A39" i="13" s="1"/>
  <c r="B85" i="13"/>
  <c r="A85" i="13" s="1"/>
  <c r="B67" i="13"/>
  <c r="A67" i="13" s="1"/>
  <c r="B75" i="13"/>
  <c r="A75" i="13" s="1"/>
  <c r="B95" i="13"/>
  <c r="A95" i="13" s="1"/>
  <c r="B110" i="14"/>
  <c r="A110" i="14" s="1"/>
  <c r="B68" i="14"/>
  <c r="A68" i="14" s="1"/>
  <c r="B87" i="14"/>
  <c r="A87" i="14" s="1"/>
  <c r="B66" i="14"/>
  <c r="A66" i="14" s="1"/>
  <c r="B73" i="14"/>
  <c r="A73" i="14" s="1"/>
  <c r="B82" i="14"/>
  <c r="A82" i="14" s="1"/>
  <c r="H22" i="14"/>
  <c r="L84" i="13"/>
  <c r="J90" i="14"/>
  <c r="B106" i="13"/>
  <c r="A106" i="13" s="1"/>
  <c r="B55" i="14"/>
  <c r="A55" i="14" s="1"/>
  <c r="B30" i="14"/>
  <c r="A30" i="14" s="1"/>
  <c r="B38" i="14"/>
  <c r="A38" i="14" s="1"/>
  <c r="B83" i="14"/>
  <c r="A83" i="14" s="1"/>
  <c r="B106" i="14"/>
  <c r="A106" i="14" s="1"/>
  <c r="B78" i="14"/>
  <c r="A78" i="14" s="1"/>
  <c r="CA3" i="3"/>
  <c r="L100" i="13"/>
  <c r="L112" i="13"/>
  <c r="J79" i="14"/>
  <c r="J22" i="14"/>
  <c r="L31" i="13"/>
  <c r="B25" i="13"/>
  <c r="A25" i="13" s="1"/>
  <c r="B107" i="13"/>
  <c r="A107" i="13" s="1"/>
  <c r="B83" i="13"/>
  <c r="A83" i="13" s="1"/>
  <c r="B28" i="13"/>
  <c r="A28" i="13" s="1"/>
  <c r="B82" i="13"/>
  <c r="A82" i="13" s="1"/>
  <c r="B81" i="13"/>
  <c r="A81" i="13" s="1"/>
  <c r="B31" i="13"/>
  <c r="A31" i="13" s="1"/>
  <c r="B76" i="13"/>
  <c r="A76" i="13" s="1"/>
  <c r="B73" i="13"/>
  <c r="A73" i="13" s="1"/>
  <c r="B92" i="13"/>
  <c r="A92" i="13" s="1"/>
  <c r="B34" i="13"/>
  <c r="A34" i="13" s="1"/>
  <c r="B108" i="13"/>
  <c r="A108" i="13" s="1"/>
  <c r="B84" i="13"/>
  <c r="A84" i="13" s="1"/>
  <c r="B62" i="13"/>
  <c r="A62" i="13" s="1"/>
  <c r="B31" i="14"/>
  <c r="A31" i="14" s="1"/>
  <c r="B88" i="14"/>
  <c r="A88" i="14" s="1"/>
  <c r="B80" i="14"/>
  <c r="A80" i="14" s="1"/>
  <c r="B112" i="13"/>
  <c r="A112" i="13" s="1"/>
  <c r="B21" i="14"/>
  <c r="A21" i="14" s="1"/>
  <c r="B103" i="14"/>
  <c r="A103" i="14" s="1"/>
  <c r="B111" i="13"/>
  <c r="A111" i="13" s="1"/>
  <c r="B45" i="14"/>
  <c r="A45" i="14" s="1"/>
  <c r="B24" i="14"/>
  <c r="A24" i="14" s="1"/>
  <c r="B110" i="13"/>
  <c r="A110" i="13" s="1"/>
  <c r="B56" i="14"/>
  <c r="A56" i="14" s="1"/>
  <c r="L72" i="13"/>
  <c r="J91" i="14"/>
  <c r="J72" i="14"/>
  <c r="L74" i="13"/>
  <c r="J78" i="14"/>
  <c r="J81" i="14"/>
  <c r="J32" i="14"/>
  <c r="J21" i="14"/>
  <c r="B36" i="13"/>
  <c r="A36" i="13" s="1"/>
  <c r="B86" i="13"/>
  <c r="A86" i="13" s="1"/>
  <c r="B35" i="13"/>
  <c r="A35" i="13" s="1"/>
  <c r="B80" i="13"/>
  <c r="A80" i="13" s="1"/>
  <c r="B100" i="13"/>
  <c r="A100" i="13" s="1"/>
  <c r="B105" i="13"/>
  <c r="A105" i="13" s="1"/>
  <c r="B26" i="13"/>
  <c r="A26" i="13" s="1"/>
  <c r="B105" i="14"/>
  <c r="A105" i="14" s="1"/>
  <c r="B114" i="13"/>
  <c r="A114" i="13" s="1"/>
  <c r="B113" i="13"/>
  <c r="A113" i="13" s="1"/>
  <c r="B84" i="14"/>
  <c r="A84" i="14" s="1"/>
  <c r="B104" i="14"/>
  <c r="A104" i="14" s="1"/>
  <c r="B101" i="14"/>
  <c r="A101" i="14" s="1"/>
  <c r="B117" i="13"/>
  <c r="A117" i="13" s="1"/>
  <c r="B74" i="14"/>
  <c r="A74" i="14" s="1"/>
  <c r="B79" i="14"/>
  <c r="A79" i="14" s="1"/>
  <c r="B77" i="14"/>
  <c r="A77" i="14" s="1"/>
  <c r="J84" i="14"/>
  <c r="L108" i="13"/>
  <c r="L117" i="13"/>
  <c r="L81" i="13"/>
  <c r="J88" i="14"/>
  <c r="J94" i="14"/>
  <c r="J20" i="14"/>
  <c r="L113" i="13"/>
  <c r="J31" i="14"/>
  <c r="B51" i="13"/>
  <c r="A51" i="13" s="1"/>
  <c r="B29" i="13"/>
  <c r="A29" i="13" s="1"/>
  <c r="B107" i="14"/>
  <c r="A107" i="14" s="1"/>
  <c r="J106" i="14"/>
  <c r="B64" i="13"/>
  <c r="A64" i="13" s="1"/>
  <c r="B52" i="13"/>
  <c r="A52" i="13" s="1"/>
  <c r="B60" i="14"/>
  <c r="A60" i="14" s="1"/>
  <c r="B76" i="14"/>
  <c r="A76" i="14" s="1"/>
  <c r="B99" i="14"/>
  <c r="A99" i="14" s="1"/>
  <c r="B116" i="13"/>
  <c r="A116" i="13" s="1"/>
  <c r="B94" i="14"/>
  <c r="A94" i="14" s="1"/>
  <c r="B61" i="14"/>
  <c r="A61" i="14" s="1"/>
  <c r="B115" i="13"/>
  <c r="A115" i="13" s="1"/>
  <c r="B20" i="14"/>
  <c r="A20" i="14" s="1"/>
  <c r="L114" i="13"/>
  <c r="J103" i="14"/>
  <c r="L116" i="13"/>
  <c r="J73" i="14"/>
  <c r="L93" i="13"/>
  <c r="J26" i="14"/>
  <c r="B78" i="13"/>
  <c r="A78" i="13" s="1"/>
  <c r="B54" i="13"/>
  <c r="A54" i="13" s="1"/>
  <c r="B85" i="14"/>
  <c r="A85" i="14" s="1"/>
  <c r="B72" i="14"/>
  <c r="A72" i="14" s="1"/>
  <c r="B69" i="14"/>
  <c r="A69" i="14" s="1"/>
  <c r="B109" i="14"/>
  <c r="A109" i="14" s="1"/>
  <c r="B26" i="14"/>
  <c r="A26" i="14" s="1"/>
  <c r="B108" i="14"/>
  <c r="A108" i="14" s="1"/>
  <c r="B29" i="14"/>
  <c r="A29" i="14" s="1"/>
  <c r="B112" i="14"/>
  <c r="A112" i="14" s="1"/>
  <c r="B86" i="14"/>
  <c r="A86" i="14" s="1"/>
  <c r="B102" i="14"/>
  <c r="A102" i="14" s="1"/>
  <c r="B111" i="14"/>
  <c r="A111" i="14" s="1"/>
  <c r="B89" i="14"/>
  <c r="A89" i="14" s="1"/>
  <c r="B24" i="13"/>
  <c r="A24" i="13" s="1"/>
  <c r="J71" i="14"/>
  <c r="L105" i="13"/>
  <c r="L91" i="13"/>
  <c r="L89" i="13"/>
  <c r="L73" i="13"/>
  <c r="L103" i="13"/>
  <c r="L111" i="13"/>
  <c r="L87" i="13"/>
  <c r="J98" i="14"/>
  <c r="J111" i="14"/>
  <c r="G24" i="13"/>
  <c r="J76" i="14"/>
  <c r="J33" i="14"/>
  <c r="B19" i="14"/>
  <c r="A19" i="14" s="1"/>
  <c r="B23" i="13"/>
  <c r="A23" i="13" s="1"/>
  <c r="C114" i="5"/>
  <c r="D114" i="5"/>
  <c r="V28" i="3"/>
  <c r="BN27" i="3"/>
  <c r="BO27" i="3" s="1"/>
  <c r="BP27" i="3"/>
  <c r="E20" i="14"/>
  <c r="E24" i="13"/>
  <c r="Y8" i="5"/>
  <c r="L90" i="13"/>
  <c r="J113" i="14"/>
  <c r="L26" i="13"/>
  <c r="L101" i="13"/>
  <c r="J97" i="14"/>
  <c r="L109" i="13"/>
  <c r="J105" i="14"/>
  <c r="L96" i="13"/>
  <c r="J92" i="14"/>
  <c r="L79" i="13"/>
  <c r="J75" i="14"/>
  <c r="J80" i="14"/>
  <c r="L29" i="13"/>
  <c r="J25" i="14"/>
  <c r="L98" i="13"/>
  <c r="L106" i="13"/>
  <c r="J102" i="14"/>
  <c r="L118" i="13"/>
  <c r="J114" i="14"/>
  <c r="L88" i="13"/>
  <c r="L99" i="13"/>
  <c r="J95" i="14"/>
  <c r="L97" i="13"/>
  <c r="J93" i="14"/>
  <c r="J67" i="14"/>
  <c r="L78" i="13"/>
  <c r="J74" i="14"/>
  <c r="L104" i="13"/>
  <c r="J100" i="14"/>
  <c r="L86" i="13"/>
  <c r="J82" i="14"/>
  <c r="G21" i="14"/>
  <c r="CA4" i="3"/>
  <c r="E21" i="14"/>
  <c r="CA5" i="3"/>
  <c r="E22" i="14"/>
  <c r="E26" i="13"/>
  <c r="G26" i="13"/>
  <c r="G25" i="13"/>
  <c r="E25" i="13"/>
  <c r="Y9" i="5"/>
  <c r="CJ2" i="3" a="1"/>
  <c r="CD26" i="3" l="1"/>
  <c r="CB27" i="3"/>
  <c r="CC27" i="3" s="1"/>
  <c r="BR27" i="3"/>
  <c r="BQ27" i="3"/>
  <c r="AU28" i="3"/>
  <c r="F69" i="9" s="1"/>
  <c r="F21" i="14"/>
  <c r="F24" i="13"/>
  <c r="CJ2" i="3"/>
  <c r="BZ27" i="3"/>
  <c r="L35" i="13"/>
  <c r="L107" i="13"/>
  <c r="L76" i="13"/>
  <c r="L94" i="13"/>
  <c r="J70" i="14"/>
  <c r="J108" i="14"/>
  <c r="L83" i="13"/>
  <c r="J101" i="14"/>
  <c r="L110" i="13"/>
  <c r="J104" i="14"/>
  <c r="J69" i="14"/>
  <c r="L25" i="13"/>
  <c r="L30" i="13"/>
  <c r="L102" i="13"/>
  <c r="L75" i="13"/>
  <c r="J112" i="14"/>
  <c r="L95" i="13"/>
  <c r="J89" i="14"/>
  <c r="L36" i="13"/>
  <c r="L24" i="13"/>
  <c r="J99" i="14"/>
  <c r="J77" i="14"/>
  <c r="L37" i="13"/>
  <c r="L82" i="13"/>
  <c r="J87" i="14"/>
  <c r="J107" i="14"/>
  <c r="L115" i="13"/>
  <c r="J96" i="14"/>
  <c r="J110" i="14"/>
  <c r="L92" i="13"/>
  <c r="L80" i="13"/>
  <c r="L77" i="13"/>
  <c r="G22" i="14"/>
  <c r="J27" i="14"/>
  <c r="J83" i="14"/>
  <c r="J68" i="14"/>
  <c r="J109" i="14"/>
  <c r="L85" i="13"/>
  <c r="F20" i="14"/>
  <c r="H24" i="13"/>
  <c r="H26" i="13"/>
  <c r="J85" i="14"/>
  <c r="G20" i="14"/>
  <c r="H20" i="14"/>
  <c r="L23" i="13"/>
  <c r="J19" i="14"/>
  <c r="H19" i="14"/>
  <c r="G19" i="14"/>
  <c r="G23" i="13"/>
  <c r="H23" i="13"/>
  <c r="E23" i="13"/>
  <c r="E19" i="14"/>
  <c r="D135" i="5"/>
  <c r="E135" i="5" s="1"/>
  <c r="B136" i="5"/>
  <c r="E114" i="5"/>
  <c r="X31" i="5"/>
  <c r="X32" i="5"/>
  <c r="BP28" i="3"/>
  <c r="BN28" i="3"/>
  <c r="BO28" i="3" s="1"/>
  <c r="L32" i="13"/>
  <c r="F25" i="13"/>
  <c r="F26" i="13"/>
  <c r="F22" i="14"/>
  <c r="CK55" i="3" a="1"/>
  <c r="CJ29" i="3" a="1"/>
  <c r="CK52" i="3" a="1"/>
  <c r="CJ4" i="3" a="1"/>
  <c r="CK83" i="3" a="1"/>
  <c r="CK7" i="3" a="1"/>
  <c r="CJ81" i="3" a="1"/>
  <c r="CJ96" i="3" a="1"/>
  <c r="CK88" i="3" a="1"/>
  <c r="CK66" i="3" a="1"/>
  <c r="CK15" i="3" a="1"/>
  <c r="CK57" i="3" a="1"/>
  <c r="CJ18" i="3" a="1"/>
  <c r="CJ23" i="3" a="1"/>
  <c r="CJ28" i="3" a="1"/>
  <c r="CK50" i="3" a="1"/>
  <c r="CJ32" i="3" a="1"/>
  <c r="CK75" i="3" a="1"/>
  <c r="CK91" i="3" a="1"/>
  <c r="CJ93" i="3" a="1"/>
  <c r="CK30" i="3" a="1"/>
  <c r="CJ59" i="3" a="1"/>
  <c r="CJ15" i="3" a="1"/>
  <c r="CJ94" i="3" a="1"/>
  <c r="CK60" i="3" a="1"/>
  <c r="CK21" i="3" a="1"/>
  <c r="CJ58" i="3" a="1"/>
  <c r="CJ69" i="3" a="1"/>
  <c r="CK23" i="3" a="1"/>
  <c r="CJ73" i="3" a="1"/>
  <c r="CJ66" i="3" a="1"/>
  <c r="CJ21" i="3" a="1"/>
  <c r="CJ46" i="3" a="1"/>
  <c r="CJ61" i="3" a="1"/>
  <c r="CK38" i="3" a="1"/>
  <c r="CK82" i="3" a="1"/>
  <c r="CK96" i="3" a="1"/>
  <c r="CJ95" i="3" a="1"/>
  <c r="CJ70" i="3" a="1"/>
  <c r="CJ6" i="3" a="1"/>
  <c r="CK87" i="3" a="1"/>
  <c r="CJ72" i="3" a="1"/>
  <c r="CJ90" i="3" a="1"/>
  <c r="CJ91" i="3" a="1"/>
  <c r="CK49" i="3" a="1"/>
  <c r="CK13" i="3" a="1"/>
  <c r="CK56" i="3" a="1"/>
  <c r="CJ10" i="3" a="1"/>
  <c r="CJ12" i="3" a="1"/>
  <c r="CK59" i="3" a="1"/>
  <c r="CJ44" i="3" a="1"/>
  <c r="CK41" i="3" a="1"/>
  <c r="CJ38" i="3" a="1"/>
  <c r="CJ20" i="3" a="1"/>
  <c r="CJ74" i="3" a="1"/>
  <c r="CK68" i="3" a="1"/>
  <c r="CK48" i="3" a="1"/>
  <c r="CK61" i="3" a="1"/>
  <c r="CJ31" i="3" a="1"/>
  <c r="CJ17" i="3" a="1"/>
  <c r="CK80" i="3" a="1"/>
  <c r="CK84" i="3" a="1"/>
  <c r="CK29" i="3" a="1"/>
  <c r="CJ54" i="3" a="1"/>
  <c r="CK10" i="3" a="1"/>
  <c r="CJ45" i="3" a="1"/>
  <c r="CJ41" i="3" a="1"/>
  <c r="CJ85" i="3" a="1"/>
  <c r="CJ37" i="3" a="1"/>
  <c r="CJ88" i="3" a="1"/>
  <c r="CJ92" i="3" a="1"/>
  <c r="CJ83" i="3" a="1"/>
  <c r="CJ49" i="3" a="1"/>
  <c r="CK19" i="3" a="1"/>
  <c r="CK58" i="3" a="1"/>
  <c r="CJ89" i="3" a="1"/>
  <c r="CK97" i="3" a="1"/>
  <c r="CJ48" i="3" a="1"/>
  <c r="CJ67" i="3" a="1"/>
  <c r="CJ39" i="3" a="1"/>
  <c r="CK70" i="3" a="1"/>
  <c r="CJ68" i="3" a="1"/>
  <c r="CK73" i="3" a="1"/>
  <c r="CJ55" i="3" a="1"/>
  <c r="CJ13" i="3" a="1"/>
  <c r="CK6" i="3" a="1"/>
  <c r="CK27" i="3" a="1"/>
  <c r="CJ62" i="3" a="1"/>
  <c r="CK92" i="3" a="1"/>
  <c r="CJ5" i="3" a="1"/>
  <c r="CK72" i="3" a="1"/>
  <c r="CK34" i="3" a="1"/>
  <c r="CK31" i="3" a="1"/>
  <c r="CK3" i="3" a="1"/>
  <c r="CK62" i="3" a="1"/>
  <c r="CK54" i="3" a="1"/>
  <c r="CK12" i="3" a="1"/>
  <c r="CK24" i="3" a="1"/>
  <c r="CJ65" i="3" a="1"/>
  <c r="CK89" i="3" a="1"/>
  <c r="CK67" i="3" a="1"/>
  <c r="CJ40" i="3" a="1"/>
  <c r="CJ22" i="3" a="1"/>
  <c r="CK81" i="3" a="1"/>
  <c r="CK47" i="3" a="1"/>
  <c r="CK43" i="3" a="1"/>
  <c r="CK37" i="3" a="1"/>
  <c r="CK69" i="3" a="1"/>
  <c r="CK95" i="3" a="1"/>
  <c r="CJ27" i="3" a="1"/>
  <c r="CJ52" i="3" a="1"/>
  <c r="CK85" i="3" a="1"/>
  <c r="CK20" i="3" a="1"/>
  <c r="CJ11" i="3" a="1"/>
  <c r="CJ26" i="3" a="1"/>
  <c r="CK17" i="3" a="1"/>
  <c r="CJ51" i="3" a="1"/>
  <c r="CJ86" i="3" a="1"/>
  <c r="CK11" i="3" a="1"/>
  <c r="CK25" i="3" a="1"/>
  <c r="CJ76" i="3" a="1"/>
  <c r="CJ30" i="3" a="1"/>
  <c r="CK33" i="3" a="1"/>
  <c r="CK32" i="3" a="1"/>
  <c r="CK9" i="3" a="1"/>
  <c r="CJ84" i="3" a="1"/>
  <c r="CJ50" i="3" a="1"/>
  <c r="CK26" i="3" a="1"/>
  <c r="CJ19" i="3" a="1"/>
  <c r="CK78" i="3" a="1"/>
  <c r="CK42" i="3" a="1"/>
  <c r="CK5" i="3" a="1"/>
  <c r="CK71" i="3" a="1"/>
  <c r="CK86" i="3" a="1"/>
  <c r="CK39" i="3" a="1"/>
  <c r="CJ8" i="3" a="1"/>
  <c r="CK63" i="3" a="1"/>
  <c r="CK65" i="3" a="1"/>
  <c r="CJ33" i="3" a="1"/>
  <c r="CJ3" i="3" a="1"/>
  <c r="CK18" i="3" a="1"/>
  <c r="CK14" i="3" a="1"/>
  <c r="CK64" i="3" a="1"/>
  <c r="CJ36" i="3" a="1"/>
  <c r="CJ7" i="3" a="1"/>
  <c r="CJ35" i="3" a="1"/>
  <c r="CJ82" i="3" a="1"/>
  <c r="CJ16" i="3" a="1"/>
  <c r="CK44" i="3" a="1"/>
  <c r="CJ78" i="3" a="1"/>
  <c r="CK94" i="3" a="1"/>
  <c r="CK35" i="3" a="1"/>
  <c r="CK51" i="3" a="1"/>
  <c r="CK22" i="3" a="1"/>
  <c r="CJ53" i="3" a="1"/>
  <c r="CJ24" i="3" a="1"/>
  <c r="CK8" i="3" a="1"/>
  <c r="CK76" i="3" a="1"/>
  <c r="CJ71" i="3" a="1"/>
  <c r="CJ14" i="3" a="1"/>
  <c r="CK90" i="3" a="1"/>
  <c r="CK77" i="3" a="1"/>
  <c r="CK45" i="3" a="1"/>
  <c r="CJ47" i="3" a="1"/>
  <c r="CK74" i="3" a="1"/>
  <c r="CJ63" i="3" a="1"/>
  <c r="CJ87" i="3" a="1"/>
  <c r="CJ97" i="3" a="1"/>
  <c r="CJ43" i="3" a="1"/>
  <c r="CJ77" i="3" a="1"/>
  <c r="CJ57" i="3" a="1"/>
  <c r="CK93" i="3" a="1"/>
  <c r="CK53" i="3" a="1"/>
  <c r="CJ64" i="3" a="1"/>
  <c r="CJ79" i="3" a="1"/>
  <c r="CJ75" i="3" a="1"/>
  <c r="CJ60" i="3" a="1"/>
  <c r="CK36" i="3" a="1"/>
  <c r="CK2" i="3" a="1"/>
  <c r="CJ56" i="3" a="1"/>
  <c r="CK16" i="3" a="1"/>
  <c r="CK40" i="3" a="1"/>
  <c r="CK46" i="3" a="1"/>
  <c r="CJ25" i="3" a="1"/>
  <c r="CJ42" i="3" a="1"/>
  <c r="CJ34" i="3" a="1"/>
  <c r="CK4" i="3" a="1"/>
  <c r="CK79" i="3" a="1"/>
  <c r="CJ9" i="3" a="1"/>
  <c r="CJ80" i="3" a="1"/>
  <c r="CK28" i="3" a="1"/>
  <c r="CD27" i="3" l="1"/>
  <c r="CB28" i="3"/>
  <c r="CD28" i="3" s="1"/>
  <c r="BR28" i="3"/>
  <c r="BQ28" i="3"/>
  <c r="B23" i="18"/>
  <c r="L23" i="18" s="1"/>
  <c r="CK77" i="3"/>
  <c r="B98" i="19" s="1"/>
  <c r="CK73" i="3"/>
  <c r="B94" i="19" s="1"/>
  <c r="CK57" i="3"/>
  <c r="B78" i="19" s="1"/>
  <c r="CK79" i="3"/>
  <c r="B100" i="19" s="1"/>
  <c r="CK59" i="3"/>
  <c r="B80" i="19" s="1"/>
  <c r="CK83" i="3"/>
  <c r="B104" i="19" s="1"/>
  <c r="CK88" i="3"/>
  <c r="B109" i="19" s="1"/>
  <c r="CK72" i="3"/>
  <c r="B93" i="19" s="1"/>
  <c r="CK56" i="3"/>
  <c r="B77" i="19" s="1"/>
  <c r="CK40" i="3"/>
  <c r="B61" i="19" s="1"/>
  <c r="CK24" i="3"/>
  <c r="B45" i="19" s="1"/>
  <c r="CK12" i="3"/>
  <c r="B33" i="19" s="1"/>
  <c r="CK94" i="3"/>
  <c r="B115" i="19" s="1"/>
  <c r="CK78" i="3"/>
  <c r="B99" i="19" s="1"/>
  <c r="CK62" i="3"/>
  <c r="B83" i="19" s="1"/>
  <c r="CK46" i="3"/>
  <c r="B67" i="19" s="1"/>
  <c r="CK30" i="3"/>
  <c r="B51" i="19" s="1"/>
  <c r="CK10" i="3"/>
  <c r="B31" i="19" s="1"/>
  <c r="CK49" i="3"/>
  <c r="B70" i="19" s="1"/>
  <c r="CK41" i="3"/>
  <c r="B62" i="19" s="1"/>
  <c r="CK33" i="3"/>
  <c r="B54" i="19" s="1"/>
  <c r="CK25" i="3"/>
  <c r="B46" i="19" s="1"/>
  <c r="CK17" i="3"/>
  <c r="B38" i="19" s="1"/>
  <c r="CK9" i="3"/>
  <c r="B30" i="19" s="1"/>
  <c r="CK93" i="3"/>
  <c r="B114" i="19" s="1"/>
  <c r="CK69" i="3"/>
  <c r="B90" i="19" s="1"/>
  <c r="CK89" i="3"/>
  <c r="B110" i="19" s="1"/>
  <c r="CK75" i="3"/>
  <c r="B96" i="19" s="1"/>
  <c r="CK97" i="3"/>
  <c r="B118" i="19" s="1"/>
  <c r="CK71" i="3"/>
  <c r="B92" i="19" s="1"/>
  <c r="CK84" i="3"/>
  <c r="B105" i="19" s="1"/>
  <c r="CK68" i="3"/>
  <c r="B89" i="19" s="1"/>
  <c r="CK52" i="3"/>
  <c r="B73" i="19" s="1"/>
  <c r="CK36" i="3"/>
  <c r="B57" i="19" s="1"/>
  <c r="CK20" i="3"/>
  <c r="B41" i="19" s="1"/>
  <c r="CK8" i="3"/>
  <c r="B29" i="19" s="1"/>
  <c r="CK90" i="3"/>
  <c r="B111" i="19" s="1"/>
  <c r="CK74" i="3"/>
  <c r="B95" i="19" s="1"/>
  <c r="CK58" i="3"/>
  <c r="B79" i="19" s="1"/>
  <c r="CK42" i="3"/>
  <c r="B63" i="19" s="1"/>
  <c r="CK26" i="3"/>
  <c r="B47" i="19" s="1"/>
  <c r="CK55" i="3"/>
  <c r="B76" i="19" s="1"/>
  <c r="CK47" i="3"/>
  <c r="B68" i="19" s="1"/>
  <c r="CK39" i="3"/>
  <c r="B60" i="19" s="1"/>
  <c r="CK31" i="3"/>
  <c r="B52" i="19" s="1"/>
  <c r="CK23" i="3"/>
  <c r="B44" i="19" s="1"/>
  <c r="CK15" i="3"/>
  <c r="B36" i="19" s="1"/>
  <c r="CK7" i="3"/>
  <c r="B28" i="19" s="1"/>
  <c r="CK81" i="3"/>
  <c r="B102" i="19" s="1"/>
  <c r="CK65" i="3"/>
  <c r="B86" i="19" s="1"/>
  <c r="CK95" i="3"/>
  <c r="B116" i="19" s="1"/>
  <c r="CK67" i="3"/>
  <c r="B88" i="19" s="1"/>
  <c r="CK85" i="3"/>
  <c r="B106" i="19" s="1"/>
  <c r="CK96" i="3"/>
  <c r="B117" i="19" s="1"/>
  <c r="CK80" i="3"/>
  <c r="B101" i="19" s="1"/>
  <c r="CK64" i="3"/>
  <c r="B85" i="19" s="1"/>
  <c r="CK48" i="3"/>
  <c r="B69" i="19" s="1"/>
  <c r="CK32" i="3"/>
  <c r="B53" i="19" s="1"/>
  <c r="CK16" i="3"/>
  <c r="B37" i="19" s="1"/>
  <c r="CK6" i="3"/>
  <c r="B27" i="19" s="1"/>
  <c r="CK86" i="3"/>
  <c r="B107" i="19" s="1"/>
  <c r="CK70" i="3"/>
  <c r="B91" i="19" s="1"/>
  <c r="CK54" i="3"/>
  <c r="B75" i="19" s="1"/>
  <c r="CK38" i="3"/>
  <c r="B59" i="19" s="1"/>
  <c r="CK22" i="3"/>
  <c r="B43" i="19" s="1"/>
  <c r="CK53" i="3"/>
  <c r="B74" i="19" s="1"/>
  <c r="CK45" i="3"/>
  <c r="B66" i="19" s="1"/>
  <c r="CK37" i="3"/>
  <c r="B58" i="19" s="1"/>
  <c r="CK29" i="3"/>
  <c r="B50" i="19" s="1"/>
  <c r="CK21" i="3"/>
  <c r="B42" i="19" s="1"/>
  <c r="CK13" i="3"/>
  <c r="B34" i="19" s="1"/>
  <c r="CK5" i="3"/>
  <c r="B26" i="19" s="1"/>
  <c r="CK61" i="3"/>
  <c r="B82" i="19" s="1"/>
  <c r="CK87" i="3"/>
  <c r="B108" i="19" s="1"/>
  <c r="CK63" i="3"/>
  <c r="B84" i="19" s="1"/>
  <c r="CK91" i="3"/>
  <c r="B112" i="19" s="1"/>
  <c r="CK92" i="3"/>
  <c r="B113" i="19" s="1"/>
  <c r="CK76" i="3"/>
  <c r="B97" i="19" s="1"/>
  <c r="CK60" i="3"/>
  <c r="B81" i="19" s="1"/>
  <c r="CK44" i="3"/>
  <c r="B65" i="19" s="1"/>
  <c r="CK28" i="3"/>
  <c r="B49" i="19" s="1"/>
  <c r="CK14" i="3"/>
  <c r="B35" i="19" s="1"/>
  <c r="CK4" i="3"/>
  <c r="B25" i="19" s="1"/>
  <c r="CK82" i="3"/>
  <c r="B103" i="19" s="1"/>
  <c r="CK66" i="3"/>
  <c r="B87" i="19" s="1"/>
  <c r="CK50" i="3"/>
  <c r="B71" i="19" s="1"/>
  <c r="CK34" i="3"/>
  <c r="B55" i="19" s="1"/>
  <c r="CK18" i="3"/>
  <c r="B39" i="19" s="1"/>
  <c r="CK51" i="3"/>
  <c r="B72" i="19" s="1"/>
  <c r="CK43" i="3"/>
  <c r="B64" i="19" s="1"/>
  <c r="CK35" i="3"/>
  <c r="B56" i="19" s="1"/>
  <c r="CK27" i="3"/>
  <c r="B48" i="19" s="1"/>
  <c r="CK19" i="3"/>
  <c r="B40" i="19" s="1"/>
  <c r="CK11" i="3"/>
  <c r="B32" i="19" s="1"/>
  <c r="CK3" i="3"/>
  <c r="B24" i="19" s="1"/>
  <c r="CK2" i="3"/>
  <c r="B23" i="19" s="1"/>
  <c r="CJ61" i="3"/>
  <c r="CJ97" i="3"/>
  <c r="CJ81" i="3"/>
  <c r="CJ95" i="3"/>
  <c r="CJ91" i="3"/>
  <c r="CJ71" i="3"/>
  <c r="CJ90" i="3"/>
  <c r="CJ74" i="3"/>
  <c r="CJ58" i="3"/>
  <c r="CJ42" i="3"/>
  <c r="CJ30" i="3"/>
  <c r="CJ22" i="3"/>
  <c r="CJ14" i="3"/>
  <c r="CJ6" i="3"/>
  <c r="CJ88" i="3"/>
  <c r="CJ72" i="3"/>
  <c r="CJ56" i="3"/>
  <c r="CJ40" i="3"/>
  <c r="CJ49" i="3"/>
  <c r="CJ41" i="3"/>
  <c r="CJ33" i="3"/>
  <c r="CJ25" i="3"/>
  <c r="CJ17" i="3"/>
  <c r="CJ9" i="3"/>
  <c r="CJ77" i="3"/>
  <c r="CJ93" i="3"/>
  <c r="CJ75" i="3"/>
  <c r="CJ73" i="3"/>
  <c r="CJ87" i="3"/>
  <c r="CJ63" i="3"/>
  <c r="CJ86" i="3"/>
  <c r="CJ70" i="3"/>
  <c r="CJ54" i="3"/>
  <c r="CJ38" i="3"/>
  <c r="CJ28" i="3"/>
  <c r="CJ20" i="3"/>
  <c r="CJ12" i="3"/>
  <c r="CJ4" i="3"/>
  <c r="CJ84" i="3"/>
  <c r="CJ68" i="3"/>
  <c r="CJ52" i="3"/>
  <c r="CJ32" i="3"/>
  <c r="CJ47" i="3"/>
  <c r="CJ39" i="3"/>
  <c r="CJ31" i="3"/>
  <c r="CJ23" i="3"/>
  <c r="CJ15" i="3"/>
  <c r="CJ7" i="3"/>
  <c r="CJ69" i="3"/>
  <c r="CJ89" i="3"/>
  <c r="CJ67" i="3"/>
  <c r="CJ65" i="3"/>
  <c r="CJ83" i="3"/>
  <c r="CJ55" i="3"/>
  <c r="CJ82" i="3"/>
  <c r="CJ66" i="3"/>
  <c r="CJ50" i="3"/>
  <c r="CJ36" i="3"/>
  <c r="CJ26" i="3"/>
  <c r="CJ18" i="3"/>
  <c r="CJ10" i="3"/>
  <c r="CJ96" i="3"/>
  <c r="CJ80" i="3"/>
  <c r="CJ64" i="3"/>
  <c r="CJ48" i="3"/>
  <c r="CJ53" i="3"/>
  <c r="CJ45" i="3"/>
  <c r="CJ37" i="3"/>
  <c r="CJ29" i="3"/>
  <c r="CJ21" i="3"/>
  <c r="CJ13" i="3"/>
  <c r="CJ5" i="3"/>
  <c r="CJ85" i="3"/>
  <c r="CJ59" i="3"/>
  <c r="CJ57" i="3"/>
  <c r="CJ79" i="3"/>
  <c r="CJ94" i="3"/>
  <c r="CJ78" i="3"/>
  <c r="CJ62" i="3"/>
  <c r="CJ46" i="3"/>
  <c r="CJ34" i="3"/>
  <c r="CJ24" i="3"/>
  <c r="CJ16" i="3"/>
  <c r="CJ8" i="3"/>
  <c r="CJ92" i="3"/>
  <c r="CJ76" i="3"/>
  <c r="CJ60" i="3"/>
  <c r="CJ44" i="3"/>
  <c r="CJ51" i="3"/>
  <c r="CJ43" i="3"/>
  <c r="CJ35" i="3"/>
  <c r="CJ27" i="3"/>
  <c r="CJ19" i="3"/>
  <c r="CJ11" i="3"/>
  <c r="CJ3" i="3"/>
  <c r="BZ28" i="3"/>
  <c r="F19" i="14"/>
  <c r="F23" i="13"/>
  <c r="D136" i="5"/>
  <c r="E136" i="5" s="1"/>
  <c r="B137" i="5"/>
  <c r="L38" i="13"/>
  <c r="J28" i="14"/>
  <c r="CC28" i="3" l="1"/>
  <c r="D23" i="18"/>
  <c r="B40" i="18"/>
  <c r="D40" i="18" s="1"/>
  <c r="B72" i="18"/>
  <c r="J72" i="18" s="1"/>
  <c r="B113" i="18"/>
  <c r="L113" i="18" s="1"/>
  <c r="B55" i="18"/>
  <c r="L55" i="18" s="1"/>
  <c r="B115" i="18"/>
  <c r="J115" i="18" s="1"/>
  <c r="B106" i="18"/>
  <c r="J106" i="18" s="1"/>
  <c r="B50" i="18"/>
  <c r="B69" i="18"/>
  <c r="L69" i="18" s="1"/>
  <c r="B71" i="18"/>
  <c r="L71" i="18" s="1"/>
  <c r="B90" i="18"/>
  <c r="H90" i="18" s="1"/>
  <c r="B52" i="18"/>
  <c r="B73" i="18"/>
  <c r="L73" i="18" s="1"/>
  <c r="B33" i="18"/>
  <c r="J33" i="18" s="1"/>
  <c r="B75" i="18"/>
  <c r="L75" i="18" s="1"/>
  <c r="B108" i="18"/>
  <c r="H108" i="18" s="1"/>
  <c r="B98" i="18"/>
  <c r="H98" i="18" s="1"/>
  <c r="B54" i="18"/>
  <c r="L54" i="18" s="1"/>
  <c r="B77" i="18"/>
  <c r="D77" i="18" s="1"/>
  <c r="B35" i="18"/>
  <c r="D35" i="18" s="1"/>
  <c r="B79" i="18"/>
  <c r="L79" i="18" s="1"/>
  <c r="B112" i="18"/>
  <c r="C112" i="18" s="1"/>
  <c r="B82" i="18"/>
  <c r="L82" i="18" s="1"/>
  <c r="B48" i="18"/>
  <c r="H48" i="18" s="1"/>
  <c r="B65" i="18"/>
  <c r="L65" i="18" s="1"/>
  <c r="B29" i="18"/>
  <c r="L29" i="18" s="1"/>
  <c r="B67" i="18"/>
  <c r="B100" i="18"/>
  <c r="H100" i="18" s="1"/>
  <c r="B26" i="18"/>
  <c r="J26" i="18" s="1"/>
  <c r="B58" i="18"/>
  <c r="D58" i="18" s="1"/>
  <c r="B85" i="18"/>
  <c r="L85" i="18" s="1"/>
  <c r="B39" i="18"/>
  <c r="A39" i="18" s="1"/>
  <c r="B87" i="18"/>
  <c r="H87" i="18" s="1"/>
  <c r="B86" i="18"/>
  <c r="L86" i="18" s="1"/>
  <c r="B28" i="18"/>
  <c r="D28" i="18" s="1"/>
  <c r="B60" i="18"/>
  <c r="A60" i="18" s="1"/>
  <c r="B89" i="18"/>
  <c r="J89" i="18" s="1"/>
  <c r="B41" i="18"/>
  <c r="J41" i="18" s="1"/>
  <c r="B91" i="18"/>
  <c r="L91" i="18" s="1"/>
  <c r="B94" i="18"/>
  <c r="C94" i="18" s="1"/>
  <c r="B30" i="18"/>
  <c r="D30" i="18" s="1"/>
  <c r="B62" i="18"/>
  <c r="L62" i="18" s="1"/>
  <c r="B93" i="18"/>
  <c r="H93" i="18" s="1"/>
  <c r="B43" i="18"/>
  <c r="C43" i="18" s="1"/>
  <c r="B95" i="18"/>
  <c r="J95" i="18" s="1"/>
  <c r="B116" i="18"/>
  <c r="D116" i="18" s="1"/>
  <c r="C23" i="18"/>
  <c r="F23" i="18"/>
  <c r="B31" i="18"/>
  <c r="J31" i="18" s="1"/>
  <c r="B24" i="18"/>
  <c r="L24" i="18" s="1"/>
  <c r="B56" i="18"/>
  <c r="C56" i="18" s="1"/>
  <c r="B81" i="18"/>
  <c r="L81" i="18" s="1"/>
  <c r="B37" i="18"/>
  <c r="D37" i="18" s="1"/>
  <c r="B83" i="18"/>
  <c r="H83" i="18" s="1"/>
  <c r="B78" i="18"/>
  <c r="J78" i="18" s="1"/>
  <c r="B34" i="18"/>
  <c r="L34" i="18" s="1"/>
  <c r="B66" i="18"/>
  <c r="J66" i="18" s="1"/>
  <c r="B101" i="18"/>
  <c r="F101" i="18" s="1"/>
  <c r="B47" i="18"/>
  <c r="L47" i="18" s="1"/>
  <c r="B103" i="18"/>
  <c r="L103" i="18" s="1"/>
  <c r="B88" i="18"/>
  <c r="C88" i="18" s="1"/>
  <c r="B36" i="18"/>
  <c r="J36" i="18" s="1"/>
  <c r="B68" i="18"/>
  <c r="C68" i="18" s="1"/>
  <c r="B105" i="18"/>
  <c r="L105" i="18" s="1"/>
  <c r="B49" i="18"/>
  <c r="J49" i="18" s="1"/>
  <c r="B107" i="18"/>
  <c r="L107" i="18" s="1"/>
  <c r="B96" i="18"/>
  <c r="F96" i="18" s="1"/>
  <c r="B38" i="18"/>
  <c r="L38" i="18" s="1"/>
  <c r="B70" i="18"/>
  <c r="D70" i="18" s="1"/>
  <c r="B109" i="18"/>
  <c r="H109" i="18" s="1"/>
  <c r="B51" i="18"/>
  <c r="J51" i="18" s="1"/>
  <c r="B111" i="18"/>
  <c r="L111" i="18" s="1"/>
  <c r="B102" i="18"/>
  <c r="J102" i="18" s="1"/>
  <c r="A23" i="18"/>
  <c r="H23" i="18"/>
  <c r="J23" i="18"/>
  <c r="B9" i="18" s="1"/>
  <c r="B32" i="18"/>
  <c r="L32" i="18" s="1"/>
  <c r="B64" i="18"/>
  <c r="L64" i="18" s="1"/>
  <c r="B97" i="18"/>
  <c r="L97" i="18" s="1"/>
  <c r="B45" i="18"/>
  <c r="B99" i="18"/>
  <c r="L99" i="18" s="1"/>
  <c r="B80" i="18"/>
  <c r="J80" i="18" s="1"/>
  <c r="B42" i="18"/>
  <c r="L42" i="18" s="1"/>
  <c r="B74" i="18"/>
  <c r="J74" i="18" s="1"/>
  <c r="B117" i="18"/>
  <c r="L117" i="18" s="1"/>
  <c r="B57" i="18"/>
  <c r="L57" i="18" s="1"/>
  <c r="B76" i="18"/>
  <c r="L76" i="18" s="1"/>
  <c r="B110" i="18"/>
  <c r="D110" i="18" s="1"/>
  <c r="B44" i="18"/>
  <c r="L44" i="18" s="1"/>
  <c r="B53" i="18"/>
  <c r="C53" i="18" s="1"/>
  <c r="B25" i="18"/>
  <c r="L25" i="18" s="1"/>
  <c r="B59" i="18"/>
  <c r="J59" i="18" s="1"/>
  <c r="B84" i="18"/>
  <c r="L84" i="18" s="1"/>
  <c r="B114" i="18"/>
  <c r="L114" i="18" s="1"/>
  <c r="B46" i="18"/>
  <c r="L46" i="18" s="1"/>
  <c r="B61" i="18"/>
  <c r="B27" i="18"/>
  <c r="L27" i="18" s="1"/>
  <c r="B63" i="18"/>
  <c r="J63" i="18" s="1"/>
  <c r="B92" i="18"/>
  <c r="L92" i="18" s="1"/>
  <c r="B118" i="18"/>
  <c r="J118" i="18" s="1"/>
  <c r="E23" i="18"/>
  <c r="G23" i="18"/>
  <c r="A23" i="19"/>
  <c r="H23" i="19"/>
  <c r="D23" i="19"/>
  <c r="F23" i="19"/>
  <c r="E23" i="19"/>
  <c r="G23" i="19"/>
  <c r="C23" i="19"/>
  <c r="L23" i="19"/>
  <c r="J23" i="19"/>
  <c r="B9" i="19" s="1"/>
  <c r="B104" i="18"/>
  <c r="H104" i="18" s="1"/>
  <c r="J32" i="18"/>
  <c r="J64" i="18"/>
  <c r="J97" i="18"/>
  <c r="L45" i="18"/>
  <c r="J99" i="18"/>
  <c r="J40" i="18"/>
  <c r="J29" i="18"/>
  <c r="F71" i="18"/>
  <c r="F112" i="18"/>
  <c r="E24" i="18"/>
  <c r="D115" i="18"/>
  <c r="D71" i="18"/>
  <c r="D33" i="18"/>
  <c r="D54" i="18"/>
  <c r="D112" i="18"/>
  <c r="C40" i="18"/>
  <c r="C71" i="18"/>
  <c r="C33" i="18"/>
  <c r="A98" i="18"/>
  <c r="A112" i="18"/>
  <c r="A29" i="18"/>
  <c r="C29" i="18"/>
  <c r="C58" i="18"/>
  <c r="A41" i="18"/>
  <c r="C41" i="18"/>
  <c r="A62" i="18"/>
  <c r="C62" i="18"/>
  <c r="C116" i="18"/>
  <c r="A24" i="18"/>
  <c r="C24" i="18"/>
  <c r="C83" i="18"/>
  <c r="A101" i="18"/>
  <c r="C101" i="18"/>
  <c r="C36" i="18"/>
  <c r="A107" i="18"/>
  <c r="C107" i="18"/>
  <c r="C109" i="18"/>
  <c r="A102" i="18"/>
  <c r="D137" i="5"/>
  <c r="E137" i="5" s="1"/>
  <c r="V29" i="3"/>
  <c r="J34" i="14"/>
  <c r="J113" i="18" l="1"/>
  <c r="D81" i="18"/>
  <c r="F81" i="18"/>
  <c r="H102" i="18"/>
  <c r="J98" i="18"/>
  <c r="H89" i="18"/>
  <c r="L89" i="18"/>
  <c r="A84" i="18"/>
  <c r="L102" i="18"/>
  <c r="A64" i="18"/>
  <c r="A49" i="18"/>
  <c r="A70" i="18"/>
  <c r="C37" i="18"/>
  <c r="A87" i="18"/>
  <c r="A69" i="18"/>
  <c r="D102" i="18"/>
  <c r="D95" i="18"/>
  <c r="F98" i="18"/>
  <c r="L66" i="18"/>
  <c r="C102" i="18"/>
  <c r="C32" i="18"/>
  <c r="D66" i="18"/>
  <c r="E26" i="18"/>
  <c r="F87" i="18"/>
  <c r="L95" i="18"/>
  <c r="J65" i="18"/>
  <c r="A117" i="18"/>
  <c r="D55" i="18"/>
  <c r="H88" i="18"/>
  <c r="L49" i="18"/>
  <c r="L26" i="18"/>
  <c r="J69" i="18"/>
  <c r="H117" i="18"/>
  <c r="C27" i="18"/>
  <c r="D117" i="18"/>
  <c r="A114" i="18"/>
  <c r="C66" i="18"/>
  <c r="C79" i="18"/>
  <c r="C31" i="18"/>
  <c r="A27" i="18"/>
  <c r="A32" i="18"/>
  <c r="F99" i="18"/>
  <c r="C70" i="18"/>
  <c r="C49" i="18"/>
  <c r="A88" i="18"/>
  <c r="A66" i="18"/>
  <c r="A95" i="18"/>
  <c r="A30" i="18"/>
  <c r="A89" i="18"/>
  <c r="C26" i="18"/>
  <c r="C65" i="18"/>
  <c r="A79" i="18"/>
  <c r="C73" i="18"/>
  <c r="A31" i="18"/>
  <c r="A55" i="18"/>
  <c r="A44" i="18"/>
  <c r="A99" i="18"/>
  <c r="D69" i="18"/>
  <c r="D84" i="18"/>
  <c r="D49" i="18"/>
  <c r="D89" i="18"/>
  <c r="D65" i="18"/>
  <c r="G26" i="18"/>
  <c r="F79" i="18"/>
  <c r="F73" i="18"/>
  <c r="H84" i="18"/>
  <c r="H99" i="18"/>
  <c r="H49" i="18"/>
  <c r="F95" i="18"/>
  <c r="F26" i="18"/>
  <c r="L70" i="18"/>
  <c r="L88" i="18"/>
  <c r="L37" i="18"/>
  <c r="L30" i="18"/>
  <c r="L87" i="18"/>
  <c r="J79" i="18"/>
  <c r="J73" i="18"/>
  <c r="C87" i="18"/>
  <c r="A26" i="18"/>
  <c r="A65" i="18"/>
  <c r="C98" i="18"/>
  <c r="A73" i="18"/>
  <c r="C69" i="18"/>
  <c r="C84" i="18"/>
  <c r="C117" i="18"/>
  <c r="D79" i="18"/>
  <c r="D73" i="18"/>
  <c r="D99" i="18"/>
  <c r="D88" i="18"/>
  <c r="D87" i="18"/>
  <c r="D44" i="18"/>
  <c r="F89" i="18"/>
  <c r="H79" i="18"/>
  <c r="H73" i="18"/>
  <c r="F117" i="18"/>
  <c r="F102" i="18"/>
  <c r="F88" i="18"/>
  <c r="H95" i="18"/>
  <c r="H26" i="18"/>
  <c r="J70" i="18"/>
  <c r="J88" i="18"/>
  <c r="J37" i="18"/>
  <c r="J30" i="18"/>
  <c r="J87" i="18"/>
  <c r="L98" i="18"/>
  <c r="A37" i="18"/>
  <c r="C95" i="18"/>
  <c r="C30" i="18"/>
  <c r="C89" i="18"/>
  <c r="C55" i="18"/>
  <c r="C44" i="18"/>
  <c r="C99" i="18"/>
  <c r="D98" i="18"/>
  <c r="D31" i="18"/>
  <c r="D27" i="18"/>
  <c r="D26" i="18"/>
  <c r="D32" i="18"/>
  <c r="F84" i="18"/>
  <c r="F49" i="18"/>
  <c r="J55" i="18"/>
  <c r="D63" i="18"/>
  <c r="A48" i="18"/>
  <c r="A35" i="18"/>
  <c r="F94" i="18"/>
  <c r="A104" i="18"/>
  <c r="D38" i="18"/>
  <c r="A57" i="18"/>
  <c r="D109" i="18"/>
  <c r="F116" i="18"/>
  <c r="F83" i="18"/>
  <c r="F105" i="18"/>
  <c r="J81" i="18"/>
  <c r="J34" i="18"/>
  <c r="F80" i="18"/>
  <c r="C63" i="18"/>
  <c r="C80" i="18"/>
  <c r="D53" i="18"/>
  <c r="D36" i="18"/>
  <c r="D83" i="18"/>
  <c r="D86" i="18"/>
  <c r="H112" i="18"/>
  <c r="H71" i="18"/>
  <c r="L112" i="18"/>
  <c r="L40" i="18"/>
  <c r="D107" i="18"/>
  <c r="D101" i="18"/>
  <c r="D41" i="18"/>
  <c r="G24" i="18"/>
  <c r="F109" i="18"/>
  <c r="D64" i="18"/>
  <c r="H107" i="18"/>
  <c r="J71" i="18"/>
  <c r="D114" i="18"/>
  <c r="H101" i="18"/>
  <c r="J83" i="18"/>
  <c r="J24" i="18"/>
  <c r="L41" i="18"/>
  <c r="A113" i="18"/>
  <c r="D52" i="18"/>
  <c r="D50" i="18"/>
  <c r="D111" i="18"/>
  <c r="D34" i="18"/>
  <c r="F111" i="18"/>
  <c r="J111" i="18"/>
  <c r="J103" i="18"/>
  <c r="A43" i="18"/>
  <c r="A50" i="18"/>
  <c r="D108" i="18"/>
  <c r="D74" i="18"/>
  <c r="D103" i="18"/>
  <c r="F74" i="18"/>
  <c r="J105" i="18"/>
  <c r="L50" i="18"/>
  <c r="A94" i="18"/>
  <c r="A100" i="18"/>
  <c r="A108" i="18"/>
  <c r="A52" i="18"/>
  <c r="D105" i="18"/>
  <c r="D113" i="18"/>
  <c r="F103" i="18"/>
  <c r="J38" i="18"/>
  <c r="J62" i="18"/>
  <c r="L101" i="18"/>
  <c r="L83" i="18"/>
  <c r="C106" i="18"/>
  <c r="C77" i="18"/>
  <c r="A75" i="18"/>
  <c r="A72" i="18"/>
  <c r="J82" i="18"/>
  <c r="A42" i="18"/>
  <c r="D106" i="18"/>
  <c r="D76" i="18"/>
  <c r="L68" i="18"/>
  <c r="J47" i="18"/>
  <c r="J91" i="18"/>
  <c r="A25" i="18"/>
  <c r="F77" i="18"/>
  <c r="H78" i="18"/>
  <c r="L106" i="18"/>
  <c r="A51" i="18"/>
  <c r="A68" i="18"/>
  <c r="A78" i="18"/>
  <c r="C28" i="18"/>
  <c r="A85" i="18"/>
  <c r="A92" i="18"/>
  <c r="D51" i="18"/>
  <c r="D96" i="18"/>
  <c r="D68" i="18"/>
  <c r="D47" i="18"/>
  <c r="D78" i="18"/>
  <c r="D56" i="18"/>
  <c r="D91" i="18"/>
  <c r="F106" i="18"/>
  <c r="H92" i="18"/>
  <c r="F25" i="18"/>
  <c r="J85" i="18"/>
  <c r="J75" i="18"/>
  <c r="D92" i="18"/>
  <c r="F91" i="18"/>
  <c r="J109" i="18"/>
  <c r="J107" i="18"/>
  <c r="J86" i="18"/>
  <c r="L58" i="18"/>
  <c r="L109" i="18"/>
  <c r="L116" i="18"/>
  <c r="J54" i="18"/>
  <c r="L33" i="18"/>
  <c r="C91" i="18"/>
  <c r="A77" i="18"/>
  <c r="A106" i="18"/>
  <c r="C46" i="18"/>
  <c r="C76" i="18"/>
  <c r="C97" i="18"/>
  <c r="H106" i="18"/>
  <c r="H25" i="18"/>
  <c r="F47" i="18"/>
  <c r="L96" i="18"/>
  <c r="L56" i="18"/>
  <c r="A109" i="18"/>
  <c r="A96" i="18"/>
  <c r="A36" i="18"/>
  <c r="A47" i="18"/>
  <c r="A83" i="18"/>
  <c r="A56" i="18"/>
  <c r="A116" i="18"/>
  <c r="C93" i="18"/>
  <c r="A91" i="18"/>
  <c r="C86" i="18"/>
  <c r="A58" i="18"/>
  <c r="C67" i="18"/>
  <c r="A82" i="18"/>
  <c r="C54" i="18"/>
  <c r="A33" i="18"/>
  <c r="C90" i="18"/>
  <c r="A71" i="18"/>
  <c r="C115" i="18"/>
  <c r="A40" i="18"/>
  <c r="A63" i="18"/>
  <c r="A46" i="18"/>
  <c r="A53" i="18"/>
  <c r="A76" i="18"/>
  <c r="A80" i="18"/>
  <c r="A97" i="18"/>
  <c r="E25" i="18"/>
  <c r="D57" i="18"/>
  <c r="D24" i="18"/>
  <c r="D62" i="18"/>
  <c r="D85" i="18"/>
  <c r="D67" i="18"/>
  <c r="D42" i="18"/>
  <c r="H116" i="18"/>
  <c r="F82" i="18"/>
  <c r="F75" i="18"/>
  <c r="F90" i="18"/>
  <c r="F115" i="18"/>
  <c r="F72" i="18"/>
  <c r="H97" i="18"/>
  <c r="F76" i="18"/>
  <c r="H96" i="18"/>
  <c r="H47" i="18"/>
  <c r="F24" i="18"/>
  <c r="F93" i="18"/>
  <c r="F86" i="18"/>
  <c r="F85" i="18"/>
  <c r="L51" i="18"/>
  <c r="J96" i="18"/>
  <c r="L36" i="18"/>
  <c r="J101" i="18"/>
  <c r="L78" i="18"/>
  <c r="J56" i="18"/>
  <c r="J116" i="18"/>
  <c r="J93" i="18"/>
  <c r="J28" i="18"/>
  <c r="J58" i="18"/>
  <c r="J67" i="18"/>
  <c r="J112" i="18"/>
  <c r="J77" i="18"/>
  <c r="J90" i="18"/>
  <c r="L115" i="18"/>
  <c r="L72" i="18"/>
  <c r="C96" i="18"/>
  <c r="C47" i="18"/>
  <c r="A28" i="18"/>
  <c r="C82" i="18"/>
  <c r="D97" i="18"/>
  <c r="D93" i="18"/>
  <c r="H77" i="18"/>
  <c r="F97" i="18"/>
  <c r="H91" i="18"/>
  <c r="J68" i="18"/>
  <c r="L93" i="18"/>
  <c r="L28" i="18"/>
  <c r="L67" i="18"/>
  <c r="L77" i="18"/>
  <c r="L90" i="18"/>
  <c r="C51" i="18"/>
  <c r="C78" i="18"/>
  <c r="A93" i="18"/>
  <c r="A86" i="18"/>
  <c r="C85" i="18"/>
  <c r="A67" i="18"/>
  <c r="A54" i="18"/>
  <c r="C75" i="18"/>
  <c r="A90" i="18"/>
  <c r="A115" i="18"/>
  <c r="C72" i="18"/>
  <c r="C92" i="18"/>
  <c r="C114" i="18"/>
  <c r="C25" i="18"/>
  <c r="C57" i="18"/>
  <c r="C42" i="18"/>
  <c r="C64" i="18"/>
  <c r="D82" i="18"/>
  <c r="D75" i="18"/>
  <c r="D90" i="18"/>
  <c r="D72" i="18"/>
  <c r="D46" i="18"/>
  <c r="D25" i="18"/>
  <c r="D29" i="18"/>
  <c r="D80" i="18"/>
  <c r="G25" i="18"/>
  <c r="H82" i="18"/>
  <c r="H75" i="18"/>
  <c r="H115" i="18"/>
  <c r="H72" i="18"/>
  <c r="F92" i="18"/>
  <c r="H76" i="18"/>
  <c r="F107" i="18"/>
  <c r="F78" i="18"/>
  <c r="H24" i="18"/>
  <c r="H86" i="18"/>
  <c r="H85" i="18"/>
  <c r="L31" i="18"/>
  <c r="AU29" i="3"/>
  <c r="D104" i="18"/>
  <c r="C103" i="18"/>
  <c r="C118" i="18"/>
  <c r="C61" i="18"/>
  <c r="C59" i="18"/>
  <c r="C110" i="18"/>
  <c r="C74" i="18"/>
  <c r="C45" i="18"/>
  <c r="H94" i="18"/>
  <c r="H111" i="18"/>
  <c r="H105" i="18"/>
  <c r="H103" i="18"/>
  <c r="H81" i="18"/>
  <c r="L43" i="18"/>
  <c r="L94" i="18"/>
  <c r="L60" i="18"/>
  <c r="L39" i="18"/>
  <c r="L100" i="18"/>
  <c r="L48" i="18"/>
  <c r="L35" i="18"/>
  <c r="L108" i="18"/>
  <c r="L52" i="18"/>
  <c r="L104" i="18"/>
  <c r="J50" i="18"/>
  <c r="L61" i="18"/>
  <c r="A105" i="18"/>
  <c r="A103" i="18"/>
  <c r="A34" i="18"/>
  <c r="A81" i="18"/>
  <c r="A118" i="18"/>
  <c r="A61" i="18"/>
  <c r="A59" i="18"/>
  <c r="A110" i="18"/>
  <c r="A74" i="18"/>
  <c r="A45" i="18"/>
  <c r="D118" i="18"/>
  <c r="D61" i="18"/>
  <c r="D59" i="18"/>
  <c r="D43" i="18"/>
  <c r="D94" i="18"/>
  <c r="D60" i="18"/>
  <c r="D39" i="18"/>
  <c r="D100" i="18"/>
  <c r="D48" i="18"/>
  <c r="D45" i="18"/>
  <c r="F100" i="18"/>
  <c r="F48" i="18"/>
  <c r="F108" i="18"/>
  <c r="F104" i="18"/>
  <c r="F113" i="18"/>
  <c r="F110" i="18"/>
  <c r="F118" i="18"/>
  <c r="J43" i="18"/>
  <c r="J94" i="18"/>
  <c r="J60" i="18"/>
  <c r="J39" i="18"/>
  <c r="J100" i="18"/>
  <c r="J48" i="18"/>
  <c r="J35" i="18"/>
  <c r="J108" i="18"/>
  <c r="J52" i="18"/>
  <c r="J104" i="18"/>
  <c r="L110" i="18"/>
  <c r="C111" i="18"/>
  <c r="C38" i="18"/>
  <c r="C105" i="18"/>
  <c r="C34" i="18"/>
  <c r="C81" i="18"/>
  <c r="A111" i="18"/>
  <c r="A38" i="18"/>
  <c r="C60" i="18"/>
  <c r="C39" i="18"/>
  <c r="C100" i="18"/>
  <c r="C48" i="18"/>
  <c r="C35" i="18"/>
  <c r="C108" i="18"/>
  <c r="C52" i="18"/>
  <c r="C104" i="18"/>
  <c r="C50" i="18"/>
  <c r="C113" i="18"/>
  <c r="H113" i="18"/>
  <c r="J117" i="18"/>
  <c r="J25" i="18"/>
  <c r="J46" i="18"/>
  <c r="J76" i="18"/>
  <c r="J92" i="18"/>
  <c r="J44" i="18"/>
  <c r="J42" i="18"/>
  <c r="J57" i="18"/>
  <c r="J114" i="18"/>
  <c r="H110" i="18"/>
  <c r="H80" i="18"/>
  <c r="H118" i="18"/>
  <c r="H74" i="18"/>
  <c r="L63" i="18"/>
  <c r="J61" i="18"/>
  <c r="J84" i="18"/>
  <c r="L53" i="18"/>
  <c r="J110" i="18"/>
  <c r="L80" i="18"/>
  <c r="J45" i="18"/>
  <c r="F114" i="18"/>
  <c r="L118" i="18"/>
  <c r="L59" i="18"/>
  <c r="J53" i="18"/>
  <c r="L74" i="18"/>
  <c r="H114" i="18"/>
  <c r="J27" i="18"/>
  <c r="L111" i="19"/>
  <c r="F111" i="19"/>
  <c r="H111" i="19"/>
  <c r="C111" i="19"/>
  <c r="A111" i="19"/>
  <c r="D111" i="19"/>
  <c r="J111" i="19"/>
  <c r="L109" i="19"/>
  <c r="F109" i="19"/>
  <c r="A109" i="19"/>
  <c r="C109" i="19"/>
  <c r="J109" i="19"/>
  <c r="H109" i="19"/>
  <c r="D109" i="19"/>
  <c r="J38" i="19"/>
  <c r="A38" i="19"/>
  <c r="L38" i="19"/>
  <c r="D38" i="19"/>
  <c r="C38" i="19"/>
  <c r="L107" i="19"/>
  <c r="F107" i="19"/>
  <c r="J107" i="19"/>
  <c r="D107" i="19"/>
  <c r="A107" i="19"/>
  <c r="H107" i="19"/>
  <c r="C107" i="19"/>
  <c r="L105" i="19"/>
  <c r="F105" i="19"/>
  <c r="J105" i="19"/>
  <c r="D105" i="19"/>
  <c r="H105" i="19"/>
  <c r="C105" i="19"/>
  <c r="A105" i="19"/>
  <c r="J36" i="19"/>
  <c r="A36" i="19"/>
  <c r="L36" i="19"/>
  <c r="D36" i="19"/>
  <c r="C36" i="19"/>
  <c r="L103" i="19"/>
  <c r="F103" i="19"/>
  <c r="H103" i="19"/>
  <c r="C103" i="19"/>
  <c r="A103" i="19"/>
  <c r="J103" i="19"/>
  <c r="D103" i="19"/>
  <c r="L101" i="19"/>
  <c r="F101" i="19"/>
  <c r="A101" i="19"/>
  <c r="H101" i="19"/>
  <c r="D101" i="19"/>
  <c r="C101" i="19"/>
  <c r="J101" i="19"/>
  <c r="J34" i="19"/>
  <c r="A34" i="19"/>
  <c r="C34" i="19"/>
  <c r="D34" i="19"/>
  <c r="L34" i="19"/>
  <c r="J83" i="19"/>
  <c r="A83" i="19"/>
  <c r="H83" i="19"/>
  <c r="D83" i="19"/>
  <c r="L83" i="19"/>
  <c r="F83" i="19"/>
  <c r="C83" i="19"/>
  <c r="J81" i="19"/>
  <c r="A81" i="19"/>
  <c r="H81" i="19"/>
  <c r="D81" i="19"/>
  <c r="F81" i="19"/>
  <c r="C81" i="19"/>
  <c r="L81" i="19"/>
  <c r="L24" i="19"/>
  <c r="F24" i="19"/>
  <c r="H24" i="19"/>
  <c r="D24" i="19"/>
  <c r="C24" i="19"/>
  <c r="J24" i="19"/>
  <c r="E24" i="19"/>
  <c r="A24" i="19"/>
  <c r="G24" i="19"/>
  <c r="L95" i="19"/>
  <c r="F95" i="19"/>
  <c r="H95" i="19"/>
  <c r="C95" i="19"/>
  <c r="A95" i="19"/>
  <c r="D95" i="19"/>
  <c r="J95" i="19"/>
  <c r="L93" i="19"/>
  <c r="F93" i="19"/>
  <c r="A93" i="19"/>
  <c r="C93" i="19"/>
  <c r="J93" i="19"/>
  <c r="H93" i="19"/>
  <c r="D93" i="19"/>
  <c r="J30" i="19"/>
  <c r="A30" i="19"/>
  <c r="L30" i="19"/>
  <c r="D30" i="19"/>
  <c r="C30" i="19"/>
  <c r="L91" i="19"/>
  <c r="F91" i="19"/>
  <c r="J91" i="19"/>
  <c r="D91" i="19"/>
  <c r="A91" i="19"/>
  <c r="H91" i="19"/>
  <c r="C91" i="19"/>
  <c r="L89" i="19"/>
  <c r="F89" i="19"/>
  <c r="J89" i="19"/>
  <c r="D89" i="19"/>
  <c r="H89" i="19"/>
  <c r="C89" i="19"/>
  <c r="A89" i="19"/>
  <c r="J28" i="19"/>
  <c r="A28" i="19"/>
  <c r="L28" i="19"/>
  <c r="D28" i="19"/>
  <c r="C28" i="19"/>
  <c r="L87" i="19"/>
  <c r="F87" i="19"/>
  <c r="H87" i="19"/>
  <c r="C87" i="19"/>
  <c r="A87" i="19"/>
  <c r="J87" i="19"/>
  <c r="D87" i="19"/>
  <c r="L85" i="19"/>
  <c r="F85" i="19"/>
  <c r="A85" i="19"/>
  <c r="H85" i="19"/>
  <c r="D85" i="19"/>
  <c r="C85" i="19"/>
  <c r="J85" i="19"/>
  <c r="L26" i="19"/>
  <c r="D26" i="19"/>
  <c r="J26" i="19"/>
  <c r="A26" i="19"/>
  <c r="C26" i="19"/>
  <c r="J67" i="19"/>
  <c r="A67" i="19"/>
  <c r="H67" i="19"/>
  <c r="D67" i="19"/>
  <c r="C67" i="19"/>
  <c r="L67" i="19"/>
  <c r="F67" i="19"/>
  <c r="J65" i="19"/>
  <c r="A65" i="19"/>
  <c r="H65" i="19"/>
  <c r="D65" i="19"/>
  <c r="C65" i="19"/>
  <c r="L65" i="19"/>
  <c r="F65" i="19"/>
  <c r="C82" i="19"/>
  <c r="L82" i="19"/>
  <c r="F82" i="19"/>
  <c r="D82" i="19"/>
  <c r="J82" i="19"/>
  <c r="A82" i="19"/>
  <c r="H82" i="19"/>
  <c r="J79" i="19"/>
  <c r="A79" i="19"/>
  <c r="L79" i="19"/>
  <c r="D79" i="19"/>
  <c r="H79" i="19"/>
  <c r="C79" i="19"/>
  <c r="F79" i="19"/>
  <c r="J77" i="19"/>
  <c r="A77" i="19"/>
  <c r="H77" i="19"/>
  <c r="C77" i="19"/>
  <c r="F77" i="19"/>
  <c r="L77" i="19"/>
  <c r="D77" i="19"/>
  <c r="H98" i="19"/>
  <c r="D98" i="19"/>
  <c r="L98" i="19"/>
  <c r="J98" i="19"/>
  <c r="C98" i="19"/>
  <c r="F98" i="19"/>
  <c r="A98" i="19"/>
  <c r="J75" i="19"/>
  <c r="A75" i="19"/>
  <c r="H75" i="19"/>
  <c r="D75" i="19"/>
  <c r="C75" i="19"/>
  <c r="L75" i="19"/>
  <c r="F75" i="19"/>
  <c r="J73" i="19"/>
  <c r="A73" i="19"/>
  <c r="H73" i="19"/>
  <c r="D73" i="19"/>
  <c r="C73" i="19"/>
  <c r="F73" i="19"/>
  <c r="L73" i="19"/>
  <c r="H90" i="19"/>
  <c r="D90" i="19"/>
  <c r="L90" i="19"/>
  <c r="J90" i="19"/>
  <c r="C90" i="19"/>
  <c r="A90" i="19"/>
  <c r="F90" i="19"/>
  <c r="J69" i="19"/>
  <c r="A69" i="19"/>
  <c r="H69" i="19"/>
  <c r="D69" i="19"/>
  <c r="C69" i="19"/>
  <c r="L69" i="19"/>
  <c r="F69" i="19"/>
  <c r="H106" i="19"/>
  <c r="D106" i="19"/>
  <c r="L106" i="19"/>
  <c r="J106" i="19"/>
  <c r="C106" i="19"/>
  <c r="A106" i="19"/>
  <c r="F106" i="19"/>
  <c r="H55" i="19"/>
  <c r="D55" i="19"/>
  <c r="C55" i="19"/>
  <c r="F55" i="19"/>
  <c r="L55" i="19"/>
  <c r="J55" i="19"/>
  <c r="A55" i="19"/>
  <c r="C72" i="19"/>
  <c r="L72" i="19"/>
  <c r="F72" i="19"/>
  <c r="J72" i="19"/>
  <c r="A72" i="19"/>
  <c r="H72" i="19"/>
  <c r="D72" i="19"/>
  <c r="H92" i="19"/>
  <c r="D92" i="19"/>
  <c r="F92" i="19"/>
  <c r="A92" i="19"/>
  <c r="L92" i="19"/>
  <c r="J92" i="19"/>
  <c r="C92" i="19"/>
  <c r="A27" i="19"/>
  <c r="J27" i="19"/>
  <c r="D27" i="19"/>
  <c r="L27" i="19"/>
  <c r="C27" i="19"/>
  <c r="L46" i="19"/>
  <c r="J46" i="19"/>
  <c r="A46" i="19"/>
  <c r="D46" i="19"/>
  <c r="C46" i="19"/>
  <c r="C84" i="19"/>
  <c r="L84" i="19"/>
  <c r="F84" i="19"/>
  <c r="H84" i="19"/>
  <c r="D84" i="19"/>
  <c r="A84" i="19"/>
  <c r="J84" i="19"/>
  <c r="E25" i="19"/>
  <c r="H25" i="19"/>
  <c r="D25" i="19"/>
  <c r="F25" i="19"/>
  <c r="J25" i="19"/>
  <c r="A25" i="19"/>
  <c r="G25" i="19"/>
  <c r="C25" i="19"/>
  <c r="L25" i="19"/>
  <c r="L44" i="19"/>
  <c r="J44" i="19"/>
  <c r="A44" i="19"/>
  <c r="D44" i="19"/>
  <c r="C44" i="19"/>
  <c r="H76" i="19"/>
  <c r="C76" i="19"/>
  <c r="F76" i="19"/>
  <c r="L76" i="19"/>
  <c r="A76" i="19"/>
  <c r="D76" i="19"/>
  <c r="J76" i="19"/>
  <c r="L117" i="19"/>
  <c r="F117" i="19"/>
  <c r="A117" i="19"/>
  <c r="H117" i="19"/>
  <c r="D117" i="19"/>
  <c r="C117" i="19"/>
  <c r="J117" i="19"/>
  <c r="L42" i="19"/>
  <c r="J42" i="19"/>
  <c r="A42" i="19"/>
  <c r="D42" i="19"/>
  <c r="C42" i="19"/>
  <c r="L99" i="19"/>
  <c r="F99" i="19"/>
  <c r="J99" i="19"/>
  <c r="D99" i="19"/>
  <c r="C99" i="19"/>
  <c r="A99" i="19"/>
  <c r="H99" i="19"/>
  <c r="L97" i="19"/>
  <c r="F97" i="19"/>
  <c r="J97" i="19"/>
  <c r="D97" i="19"/>
  <c r="H97" i="19"/>
  <c r="C97" i="19"/>
  <c r="A97" i="19"/>
  <c r="J32" i="19"/>
  <c r="A32" i="19"/>
  <c r="D32" i="19"/>
  <c r="L32" i="19"/>
  <c r="C32" i="19"/>
  <c r="H104" i="19"/>
  <c r="D104" i="19"/>
  <c r="J104" i="19"/>
  <c r="C104" i="19"/>
  <c r="L104" i="19"/>
  <c r="F104" i="19"/>
  <c r="A104" i="19"/>
  <c r="H102" i="19"/>
  <c r="D102" i="19"/>
  <c r="F102" i="19"/>
  <c r="A102" i="19"/>
  <c r="J102" i="19"/>
  <c r="C102" i="19"/>
  <c r="L102" i="19"/>
  <c r="H51" i="19"/>
  <c r="D51" i="19"/>
  <c r="C51" i="19"/>
  <c r="F51" i="19"/>
  <c r="L51" i="19"/>
  <c r="J51" i="19"/>
  <c r="A51" i="19"/>
  <c r="C70" i="19"/>
  <c r="L70" i="19"/>
  <c r="F70" i="19"/>
  <c r="J70" i="19"/>
  <c r="A70" i="19"/>
  <c r="H70" i="19"/>
  <c r="D70" i="19"/>
  <c r="H96" i="19"/>
  <c r="D96" i="19"/>
  <c r="J96" i="19"/>
  <c r="C96" i="19"/>
  <c r="A96" i="19"/>
  <c r="L96" i="19"/>
  <c r="F96" i="19"/>
  <c r="H49" i="19"/>
  <c r="D49" i="19"/>
  <c r="C49" i="19"/>
  <c r="L49" i="19"/>
  <c r="J49" i="19"/>
  <c r="A49" i="19"/>
  <c r="F49" i="19"/>
  <c r="C68" i="19"/>
  <c r="L68" i="19"/>
  <c r="F68" i="19"/>
  <c r="J68" i="19"/>
  <c r="A68" i="19"/>
  <c r="D68" i="19"/>
  <c r="H68" i="19"/>
  <c r="H88" i="19"/>
  <c r="D88" i="19"/>
  <c r="J88" i="19"/>
  <c r="C88" i="19"/>
  <c r="L88" i="19"/>
  <c r="F88" i="19"/>
  <c r="A88" i="19"/>
  <c r="H47" i="19"/>
  <c r="D47" i="19"/>
  <c r="C47" i="19"/>
  <c r="F47" i="19"/>
  <c r="L47" i="19"/>
  <c r="J47" i="19"/>
  <c r="A47" i="19"/>
  <c r="C66" i="19"/>
  <c r="L66" i="19"/>
  <c r="F66" i="19"/>
  <c r="J66" i="19"/>
  <c r="A66" i="19"/>
  <c r="H66" i="19"/>
  <c r="D66" i="19"/>
  <c r="C78" i="19"/>
  <c r="J78" i="19"/>
  <c r="D78" i="19"/>
  <c r="H78" i="19"/>
  <c r="F78" i="19"/>
  <c r="A78" i="19"/>
  <c r="L78" i="19"/>
  <c r="C37" i="19"/>
  <c r="L37" i="19"/>
  <c r="A37" i="19"/>
  <c r="J37" i="19"/>
  <c r="D37" i="19"/>
  <c r="L56" i="19"/>
  <c r="F56" i="19"/>
  <c r="J56" i="19"/>
  <c r="A56" i="19"/>
  <c r="D56" i="19"/>
  <c r="C56" i="19"/>
  <c r="H56" i="19"/>
  <c r="C31" i="19"/>
  <c r="A31" i="19"/>
  <c r="D31" i="19"/>
  <c r="L31" i="19"/>
  <c r="J31" i="19"/>
  <c r="H116" i="19"/>
  <c r="D116" i="19"/>
  <c r="F116" i="19"/>
  <c r="A116" i="19"/>
  <c r="L116" i="19"/>
  <c r="C116" i="19"/>
  <c r="J116" i="19"/>
  <c r="D43" i="19"/>
  <c r="C43" i="19"/>
  <c r="L43" i="19"/>
  <c r="J43" i="19"/>
  <c r="A43" i="19"/>
  <c r="C62" i="19"/>
  <c r="L62" i="19"/>
  <c r="F62" i="19"/>
  <c r="J62" i="19"/>
  <c r="A62" i="19"/>
  <c r="H62" i="19"/>
  <c r="D62" i="19"/>
  <c r="H94" i="19"/>
  <c r="D94" i="19"/>
  <c r="F94" i="19"/>
  <c r="A94" i="19"/>
  <c r="C94" i="19"/>
  <c r="L94" i="19"/>
  <c r="J94" i="19"/>
  <c r="C41" i="19"/>
  <c r="L41" i="19"/>
  <c r="D41" i="19"/>
  <c r="J41" i="19"/>
  <c r="A41" i="19"/>
  <c r="L60" i="19"/>
  <c r="F60" i="19"/>
  <c r="J60" i="19"/>
  <c r="A60" i="19"/>
  <c r="D60" i="19"/>
  <c r="C60" i="19"/>
  <c r="H60" i="19"/>
  <c r="H86" i="19"/>
  <c r="D86" i="19"/>
  <c r="F86" i="19"/>
  <c r="A86" i="19"/>
  <c r="J86" i="19"/>
  <c r="C86" i="19"/>
  <c r="L86" i="19"/>
  <c r="C39" i="19"/>
  <c r="A39" i="19"/>
  <c r="L39" i="19"/>
  <c r="J39" i="19"/>
  <c r="D39" i="19"/>
  <c r="L58" i="19"/>
  <c r="F58" i="19"/>
  <c r="J58" i="19"/>
  <c r="A58" i="19"/>
  <c r="H58" i="19"/>
  <c r="D58" i="19"/>
  <c r="C58" i="19"/>
  <c r="H100" i="19"/>
  <c r="D100" i="19"/>
  <c r="F100" i="19"/>
  <c r="A100" i="19"/>
  <c r="L100" i="19"/>
  <c r="C100" i="19"/>
  <c r="J100" i="19"/>
  <c r="C29" i="19"/>
  <c r="L29" i="19"/>
  <c r="J29" i="19"/>
  <c r="D29" i="19"/>
  <c r="A29" i="19"/>
  <c r="L48" i="19"/>
  <c r="F48" i="19"/>
  <c r="J48" i="19"/>
  <c r="A48" i="19"/>
  <c r="D48" i="19"/>
  <c r="C48" i="19"/>
  <c r="H48" i="19"/>
  <c r="H112" i="19"/>
  <c r="D112" i="19"/>
  <c r="J112" i="19"/>
  <c r="C112" i="19"/>
  <c r="A112" i="19"/>
  <c r="L112" i="19"/>
  <c r="F112" i="19"/>
  <c r="C35" i="19"/>
  <c r="L35" i="19"/>
  <c r="J35" i="19"/>
  <c r="D35" i="19"/>
  <c r="A35" i="19"/>
  <c r="L54" i="19"/>
  <c r="F54" i="19"/>
  <c r="J54" i="19"/>
  <c r="A54" i="19"/>
  <c r="H54" i="19"/>
  <c r="D54" i="19"/>
  <c r="C54" i="19"/>
  <c r="H108" i="19"/>
  <c r="D108" i="19"/>
  <c r="F108" i="19"/>
  <c r="A108" i="19"/>
  <c r="L108" i="19"/>
  <c r="J108" i="19"/>
  <c r="C108" i="19"/>
  <c r="C33" i="19"/>
  <c r="J33" i="19"/>
  <c r="L33" i="19"/>
  <c r="A33" i="19"/>
  <c r="D33" i="19"/>
  <c r="L52" i="19"/>
  <c r="F52" i="19"/>
  <c r="J52" i="19"/>
  <c r="A52" i="19"/>
  <c r="C52" i="19"/>
  <c r="D52" i="19"/>
  <c r="H52" i="19"/>
  <c r="J71" i="19"/>
  <c r="A71" i="19"/>
  <c r="H71" i="19"/>
  <c r="D71" i="19"/>
  <c r="C71" i="19"/>
  <c r="F71" i="19"/>
  <c r="L71" i="19"/>
  <c r="L50" i="19"/>
  <c r="F50" i="19"/>
  <c r="J50" i="19"/>
  <c r="A50" i="19"/>
  <c r="H50" i="19"/>
  <c r="D50" i="19"/>
  <c r="C50" i="19"/>
  <c r="L115" i="19"/>
  <c r="F115" i="19"/>
  <c r="J115" i="19"/>
  <c r="D115" i="19"/>
  <c r="C115" i="19"/>
  <c r="A115" i="19"/>
  <c r="H115" i="19"/>
  <c r="L113" i="19"/>
  <c r="F113" i="19"/>
  <c r="J113" i="19"/>
  <c r="D113" i="19"/>
  <c r="H113" i="19"/>
  <c r="C113" i="19"/>
  <c r="A113" i="19"/>
  <c r="J40" i="19"/>
  <c r="A40" i="19"/>
  <c r="D40" i="19"/>
  <c r="L40" i="19"/>
  <c r="C40" i="19"/>
  <c r="L118" i="19"/>
  <c r="H118" i="19"/>
  <c r="D118" i="19"/>
  <c r="F118" i="19"/>
  <c r="A118" i="19"/>
  <c r="J118" i="19"/>
  <c r="C118" i="19"/>
  <c r="J63" i="19"/>
  <c r="A63" i="19"/>
  <c r="H63" i="19"/>
  <c r="D63" i="19"/>
  <c r="C63" i="19"/>
  <c r="F63" i="19"/>
  <c r="L63" i="19"/>
  <c r="J61" i="19"/>
  <c r="A61" i="19"/>
  <c r="H61" i="19"/>
  <c r="D61" i="19"/>
  <c r="C61" i="19"/>
  <c r="L61" i="19"/>
  <c r="F61" i="19"/>
  <c r="H114" i="19"/>
  <c r="D114" i="19"/>
  <c r="L114" i="19"/>
  <c r="J114" i="19"/>
  <c r="C114" i="19"/>
  <c r="F114" i="19"/>
  <c r="A114" i="19"/>
  <c r="H59" i="19"/>
  <c r="D59" i="19"/>
  <c r="C59" i="19"/>
  <c r="F59" i="19"/>
  <c r="L59" i="19"/>
  <c r="J59" i="19"/>
  <c r="A59" i="19"/>
  <c r="H53" i="19"/>
  <c r="D53" i="19"/>
  <c r="C53" i="19"/>
  <c r="L53" i="19"/>
  <c r="J53" i="19"/>
  <c r="A53" i="19"/>
  <c r="F53" i="19"/>
  <c r="H110" i="19"/>
  <c r="D110" i="19"/>
  <c r="F110" i="19"/>
  <c r="A110" i="19"/>
  <c r="C110" i="19"/>
  <c r="L110" i="19"/>
  <c r="J110" i="19"/>
  <c r="H57" i="19"/>
  <c r="D57" i="19"/>
  <c r="C57" i="19"/>
  <c r="L57" i="19"/>
  <c r="J57" i="19"/>
  <c r="A57" i="19"/>
  <c r="F57" i="19"/>
  <c r="C74" i="19"/>
  <c r="L74" i="19"/>
  <c r="F74" i="19"/>
  <c r="J74" i="19"/>
  <c r="A74" i="19"/>
  <c r="H74" i="19"/>
  <c r="D74" i="19"/>
  <c r="C80" i="19"/>
  <c r="L80" i="19"/>
  <c r="F80" i="19"/>
  <c r="H80" i="19"/>
  <c r="D80" i="19"/>
  <c r="J80" i="19"/>
  <c r="A80" i="19"/>
  <c r="D45" i="19"/>
  <c r="C45" i="19"/>
  <c r="L45" i="19"/>
  <c r="J45" i="19"/>
  <c r="A45" i="19"/>
  <c r="C64" i="19"/>
  <c r="L64" i="19"/>
  <c r="F64" i="19"/>
  <c r="J64" i="19"/>
  <c r="A64" i="19"/>
  <c r="H64" i="19"/>
  <c r="D64" i="19"/>
  <c r="F70" i="9"/>
  <c r="X33" i="5"/>
  <c r="BN29" i="3"/>
  <c r="BO29" i="3" s="1"/>
  <c r="F26" i="19" s="1"/>
  <c r="BP29" i="3"/>
  <c r="G26" i="19" s="1"/>
  <c r="F50" i="18" l="1"/>
  <c r="CB29" i="3"/>
  <c r="CD29" i="3" s="1"/>
  <c r="BQ29" i="3"/>
  <c r="BR29" i="3"/>
  <c r="E26" i="19"/>
  <c r="BZ29" i="3"/>
  <c r="B138" i="5"/>
  <c r="V14" i="3"/>
  <c r="V6" i="3"/>
  <c r="H26" i="19" l="1"/>
  <c r="H50" i="18"/>
  <c r="CC29" i="3"/>
  <c r="AU14" i="3"/>
  <c r="D71" i="9" s="1"/>
  <c r="AU6" i="3"/>
  <c r="C71" i="9" s="1"/>
  <c r="D138" i="5"/>
  <c r="E138" i="5" s="1"/>
  <c r="BP14" i="3"/>
  <c r="X18" i="5"/>
  <c r="BN14" i="3"/>
  <c r="BP6" i="3"/>
  <c r="BN6" i="3"/>
  <c r="CB14" i="3" l="1"/>
  <c r="CD14" i="3" s="1"/>
  <c r="BQ14" i="3"/>
  <c r="BR14" i="3"/>
  <c r="H35" i="18" s="1"/>
  <c r="G35" i="18"/>
  <c r="BO6" i="3"/>
  <c r="F27" i="18" s="1"/>
  <c r="E27" i="18"/>
  <c r="CB6" i="3"/>
  <c r="CD6" i="3" s="1"/>
  <c r="BR6" i="3"/>
  <c r="H27" i="18" s="1"/>
  <c r="BQ6" i="3"/>
  <c r="G27" i="18"/>
  <c r="BO14" i="3"/>
  <c r="F35" i="18" s="1"/>
  <c r="E35" i="18"/>
  <c r="BZ6" i="3"/>
  <c r="BZ14" i="3"/>
  <c r="B123" i="5"/>
  <c r="B115" i="5"/>
  <c r="X10" i="5"/>
  <c r="V18" i="3"/>
  <c r="CC14" i="3" l="1"/>
  <c r="H31" i="14" s="1"/>
  <c r="CC6" i="3"/>
  <c r="H23" i="14" s="1"/>
  <c r="AU18" i="3"/>
  <c r="E67" i="9" s="1"/>
  <c r="H27" i="13"/>
  <c r="G31" i="14"/>
  <c r="G35" i="13"/>
  <c r="H35" i="13"/>
  <c r="D123" i="5"/>
  <c r="E123" i="5" s="1"/>
  <c r="C115" i="5"/>
  <c r="D115" i="5"/>
  <c r="CA14" i="3"/>
  <c r="E31" i="14"/>
  <c r="E35" i="13"/>
  <c r="G27" i="13"/>
  <c r="G23" i="14"/>
  <c r="E23" i="14"/>
  <c r="CA6" i="3"/>
  <c r="E27" i="13"/>
  <c r="BN18" i="3"/>
  <c r="BP18" i="3"/>
  <c r="Y10" i="5"/>
  <c r="L27" i="13"/>
  <c r="J23" i="14"/>
  <c r="BO18" i="3" l="1"/>
  <c r="F39" i="18" s="1"/>
  <c r="E39" i="18"/>
  <c r="CB18" i="3"/>
  <c r="CD18" i="3" s="1"/>
  <c r="BR18" i="3"/>
  <c r="H39" i="18" s="1"/>
  <c r="BQ18" i="3"/>
  <c r="G39" i="18"/>
  <c r="BZ18" i="3"/>
  <c r="E115" i="5"/>
  <c r="B127" i="5"/>
  <c r="F31" i="14"/>
  <c r="F35" i="13"/>
  <c r="V38" i="3"/>
  <c r="F23" i="14"/>
  <c r="F27" i="13"/>
  <c r="X22" i="5"/>
  <c r="L33" i="13"/>
  <c r="J29" i="14"/>
  <c r="V30" i="3"/>
  <c r="CC18" i="3" l="1"/>
  <c r="H35" i="14" s="1"/>
  <c r="G39" i="13"/>
  <c r="AU30" i="3"/>
  <c r="F71" i="9" s="1"/>
  <c r="AU38" i="3"/>
  <c r="G71" i="9" s="1"/>
  <c r="D127" i="5"/>
  <c r="E127" i="5" s="1"/>
  <c r="X42" i="5"/>
  <c r="BN38" i="3"/>
  <c r="BP38" i="3"/>
  <c r="G35" i="14"/>
  <c r="H39" i="13"/>
  <c r="E35" i="14"/>
  <c r="E39" i="13"/>
  <c r="CA18" i="3"/>
  <c r="L39" i="13"/>
  <c r="J35" i="14"/>
  <c r="BN30" i="3"/>
  <c r="BP30" i="3"/>
  <c r="CB38" i="3" l="1"/>
  <c r="CD38" i="3" s="1"/>
  <c r="BQ38" i="3"/>
  <c r="BR38" i="3"/>
  <c r="G35" i="19"/>
  <c r="BO30" i="3"/>
  <c r="E27" i="19"/>
  <c r="BO38" i="3"/>
  <c r="E35" i="19"/>
  <c r="CB30" i="3"/>
  <c r="CC30" i="3" s="1"/>
  <c r="BR30" i="3"/>
  <c r="BQ30" i="3"/>
  <c r="G27" i="19"/>
  <c r="B139" i="5"/>
  <c r="D139" i="5" s="1"/>
  <c r="E139" i="5" s="1"/>
  <c r="BZ30" i="3"/>
  <c r="BZ38" i="3"/>
  <c r="B147" i="5"/>
  <c r="F35" i="14"/>
  <c r="F39" i="13"/>
  <c r="X34" i="5"/>
  <c r="H35" i="19" l="1"/>
  <c r="H59" i="18"/>
  <c r="F35" i="19"/>
  <c r="F59" i="18"/>
  <c r="H27" i="19"/>
  <c r="H51" i="18"/>
  <c r="F27" i="19"/>
  <c r="F51" i="18"/>
  <c r="CC38" i="3"/>
  <c r="CD30" i="3"/>
  <c r="D147" i="5"/>
  <c r="E147" i="5" s="1"/>
  <c r="V7" i="3" l="1"/>
  <c r="AU7" i="3" l="1"/>
  <c r="C72" i="9" s="1"/>
  <c r="V42" i="3"/>
  <c r="V15" i="3"/>
  <c r="X11" i="5"/>
  <c r="BP7" i="3"/>
  <c r="BN7" i="3"/>
  <c r="AU15" i="3" l="1"/>
  <c r="D72" i="9" s="1"/>
  <c r="AU42" i="3"/>
  <c r="BO7" i="3"/>
  <c r="F28" i="18" s="1"/>
  <c r="E28" i="18"/>
  <c r="CB7" i="3"/>
  <c r="G28" i="13" s="1"/>
  <c r="BR7" i="3"/>
  <c r="H28" i="18" s="1"/>
  <c r="BQ7" i="3"/>
  <c r="G28" i="18"/>
  <c r="BZ7" i="3"/>
  <c r="H67" i="9"/>
  <c r="B116" i="5"/>
  <c r="BN42" i="3"/>
  <c r="BP42" i="3"/>
  <c r="X46" i="5"/>
  <c r="BN15" i="3"/>
  <c r="X19" i="5"/>
  <c r="BP15" i="3"/>
  <c r="Y11" i="5"/>
  <c r="V19" i="3"/>
  <c r="AU19" i="3" l="1"/>
  <c r="E68" i="9" s="1"/>
  <c r="CD7" i="3"/>
  <c r="H28" i="13" s="1"/>
  <c r="BZ42" i="3"/>
  <c r="E59" i="14" s="1"/>
  <c r="BO42" i="3"/>
  <c r="E39" i="19"/>
  <c r="BO15" i="3"/>
  <c r="F36" i="18" s="1"/>
  <c r="E36" i="18"/>
  <c r="CC7" i="3"/>
  <c r="H24" i="14" s="1"/>
  <c r="CB15" i="3"/>
  <c r="G32" i="14" s="1"/>
  <c r="BR15" i="3"/>
  <c r="H36" i="18" s="1"/>
  <c r="BQ15" i="3"/>
  <c r="G36" i="18"/>
  <c r="CB42" i="3"/>
  <c r="CD42" i="3" s="1"/>
  <c r="BR42" i="3"/>
  <c r="BQ42" i="3"/>
  <c r="G39" i="19"/>
  <c r="BZ15" i="3"/>
  <c r="G24" i="14"/>
  <c r="B151" i="5"/>
  <c r="D151" i="5" s="1"/>
  <c r="E151" i="5" s="1"/>
  <c r="C116" i="5"/>
  <c r="D116" i="5"/>
  <c r="B124" i="5"/>
  <c r="V39" i="3"/>
  <c r="E24" i="14"/>
  <c r="E28" i="13"/>
  <c r="CA7" i="3"/>
  <c r="J24" i="14"/>
  <c r="BN19" i="3"/>
  <c r="BP19" i="3"/>
  <c r="H39" i="19" l="1"/>
  <c r="H63" i="18"/>
  <c r="F39" i="19"/>
  <c r="F63" i="18"/>
  <c r="CD15" i="3"/>
  <c r="H36" i="13" s="1"/>
  <c r="CC15" i="3"/>
  <c r="H32" i="14" s="1"/>
  <c r="E63" i="13"/>
  <c r="CC42" i="3"/>
  <c r="H59" i="14" s="1"/>
  <c r="CB19" i="3"/>
  <c r="CD19" i="3" s="1"/>
  <c r="BR19" i="3"/>
  <c r="H40" i="18" s="1"/>
  <c r="BQ19" i="3"/>
  <c r="G40" i="18"/>
  <c r="BO19" i="3"/>
  <c r="F40" i="18" s="1"/>
  <c r="E40" i="18"/>
  <c r="AU39" i="3"/>
  <c r="G72" i="9" s="1"/>
  <c r="BZ19" i="3"/>
  <c r="CA42" i="3"/>
  <c r="G36" i="13"/>
  <c r="G63" i="13"/>
  <c r="H63" i="13"/>
  <c r="G59" i="14"/>
  <c r="J59" i="14"/>
  <c r="L63" i="13"/>
  <c r="D124" i="5"/>
  <c r="E124" i="5" s="1"/>
  <c r="E116" i="5"/>
  <c r="B128" i="5"/>
  <c r="E36" i="13"/>
  <c r="CA15" i="3"/>
  <c r="E32" i="14"/>
  <c r="X43" i="5"/>
  <c r="BP39" i="3"/>
  <c r="BN39" i="3"/>
  <c r="X23" i="5"/>
  <c r="F28" i="13"/>
  <c r="F24" i="14"/>
  <c r="L28" i="13"/>
  <c r="J30" i="14"/>
  <c r="V31" i="3"/>
  <c r="CB39" i="3" l="1"/>
  <c r="CC39" i="3" s="1"/>
  <c r="BR39" i="3"/>
  <c r="H60" i="18" s="1"/>
  <c r="BQ39" i="3"/>
  <c r="G36" i="19"/>
  <c r="G37" i="19"/>
  <c r="BZ39" i="3"/>
  <c r="CA39" i="3" s="1"/>
  <c r="BO39" i="3"/>
  <c r="F60" i="18" s="1"/>
  <c r="E36" i="19"/>
  <c r="E37" i="19"/>
  <c r="CC19" i="3"/>
  <c r="H36" i="14" s="1"/>
  <c r="AU31" i="3"/>
  <c r="F72" i="9" s="1"/>
  <c r="G36" i="14"/>
  <c r="F63" i="13"/>
  <c r="F59" i="14"/>
  <c r="H40" i="13"/>
  <c r="G40" i="13"/>
  <c r="D128" i="5"/>
  <c r="E128" i="5" s="1"/>
  <c r="B148" i="5"/>
  <c r="F36" i="13"/>
  <c r="F32" i="14"/>
  <c r="E36" i="14"/>
  <c r="E40" i="13"/>
  <c r="CA19" i="3"/>
  <c r="L34" i="13"/>
  <c r="L40" i="13"/>
  <c r="BP31" i="3"/>
  <c r="BN31" i="3"/>
  <c r="CD39" i="3" l="1"/>
  <c r="H60" i="13" s="1"/>
  <c r="F36" i="19"/>
  <c r="F37" i="19"/>
  <c r="CB31" i="3"/>
  <c r="CD31" i="3" s="1"/>
  <c r="BR31" i="3"/>
  <c r="BQ31" i="3"/>
  <c r="G28" i="19"/>
  <c r="BO31" i="3"/>
  <c r="E28" i="19"/>
  <c r="H36" i="19"/>
  <c r="H37" i="19"/>
  <c r="BZ31" i="3"/>
  <c r="J56" i="14"/>
  <c r="L60" i="13"/>
  <c r="B140" i="5"/>
  <c r="D148" i="5"/>
  <c r="E148" i="5" s="1"/>
  <c r="F60" i="13"/>
  <c r="F56" i="14"/>
  <c r="H56" i="14"/>
  <c r="G60" i="13"/>
  <c r="G56" i="14"/>
  <c r="E60" i="13"/>
  <c r="E56" i="14"/>
  <c r="F36" i="14"/>
  <c r="F40" i="13"/>
  <c r="J36" i="14"/>
  <c r="V43" i="3"/>
  <c r="X35" i="5"/>
  <c r="F28" i="19" l="1"/>
  <c r="F52" i="18"/>
  <c r="H28" i="19"/>
  <c r="H52" i="18"/>
  <c r="CC31" i="3"/>
  <c r="AU43" i="3"/>
  <c r="H68" i="9" s="1"/>
  <c r="D140" i="5"/>
  <c r="E140" i="5" s="1"/>
  <c r="V8" i="3"/>
  <c r="BN43" i="3"/>
  <c r="X47" i="5"/>
  <c r="BP43" i="3"/>
  <c r="CB43" i="3" l="1"/>
  <c r="CC43" i="3" s="1"/>
  <c r="BR43" i="3"/>
  <c r="BQ43" i="3"/>
  <c r="G40" i="19"/>
  <c r="AU8" i="3"/>
  <c r="C73" i="9" s="1"/>
  <c r="BZ43" i="3"/>
  <c r="BO43" i="3"/>
  <c r="E40" i="19"/>
  <c r="B152" i="5"/>
  <c r="X12" i="5"/>
  <c r="BP8" i="3"/>
  <c r="BN8" i="3"/>
  <c r="V50" i="3"/>
  <c r="F40" i="19" l="1"/>
  <c r="F64" i="18"/>
  <c r="AU50" i="3"/>
  <c r="I67" i="9" s="1"/>
  <c r="H40" i="19"/>
  <c r="H64" i="18"/>
  <c r="BO8" i="3"/>
  <c r="F29" i="18" s="1"/>
  <c r="E29" i="18"/>
  <c r="CD43" i="3"/>
  <c r="H64" i="13" s="1"/>
  <c r="CB8" i="3"/>
  <c r="CD8" i="3" s="1"/>
  <c r="BR8" i="3"/>
  <c r="H29" i="18" s="1"/>
  <c r="BQ8" i="3"/>
  <c r="G29" i="18"/>
  <c r="BZ8" i="3"/>
  <c r="G64" i="13"/>
  <c r="H60" i="14"/>
  <c r="G60" i="14"/>
  <c r="B117" i="5"/>
  <c r="D152" i="5"/>
  <c r="E152" i="5" s="1"/>
  <c r="V16" i="3"/>
  <c r="Y12" i="5"/>
  <c r="V20" i="3"/>
  <c r="BN50" i="3"/>
  <c r="BP50" i="3"/>
  <c r="E64" i="13"/>
  <c r="E60" i="14"/>
  <c r="CA43" i="3"/>
  <c r="L64" i="13"/>
  <c r="CB88" i="3" l="1"/>
  <c r="CB84" i="3"/>
  <c r="CB64" i="3"/>
  <c r="CB61" i="3"/>
  <c r="CB65" i="3"/>
  <c r="CB76" i="3"/>
  <c r="CB66" i="3"/>
  <c r="CB69" i="3"/>
  <c r="CB83" i="3"/>
  <c r="CB95" i="3"/>
  <c r="CB93" i="3"/>
  <c r="CB59" i="3"/>
  <c r="CB94" i="3"/>
  <c r="CB77" i="3"/>
  <c r="CB58" i="3"/>
  <c r="CB55" i="3"/>
  <c r="CB63" i="3"/>
  <c r="CB96" i="3"/>
  <c r="CB89" i="3"/>
  <c r="CB56" i="3"/>
  <c r="CB54" i="3"/>
  <c r="CB68" i="3"/>
  <c r="CB70" i="3"/>
  <c r="CB52" i="3"/>
  <c r="CB53" i="3"/>
  <c r="CB82" i="3"/>
  <c r="CB57" i="3"/>
  <c r="CB78" i="3"/>
  <c r="CB51" i="3"/>
  <c r="CB97" i="3"/>
  <c r="CB81" i="3"/>
  <c r="CB90" i="3"/>
  <c r="CB91" i="3"/>
  <c r="CB72" i="3"/>
  <c r="CB62" i="3"/>
  <c r="CB86" i="3"/>
  <c r="CB67" i="3"/>
  <c r="CB75" i="3"/>
  <c r="CB60" i="3"/>
  <c r="CB79" i="3"/>
  <c r="CB73" i="3"/>
  <c r="CB71" i="3"/>
  <c r="CB87" i="3"/>
  <c r="CB85" i="3"/>
  <c r="CB50" i="3"/>
  <c r="CB80" i="3"/>
  <c r="CB74" i="3"/>
  <c r="CB92" i="3"/>
  <c r="BO50" i="3"/>
  <c r="BZ86" i="3"/>
  <c r="BZ67" i="3"/>
  <c r="BZ75" i="3"/>
  <c r="BZ60" i="3"/>
  <c r="BZ79" i="3"/>
  <c r="BZ73" i="3"/>
  <c r="BZ71" i="3"/>
  <c r="BZ87" i="3"/>
  <c r="BZ85" i="3"/>
  <c r="BZ50" i="3"/>
  <c r="BZ72" i="3"/>
  <c r="BZ92" i="3"/>
  <c r="BZ88" i="3"/>
  <c r="BZ84" i="3"/>
  <c r="BZ64" i="3"/>
  <c r="BZ61" i="3"/>
  <c r="BZ65" i="3"/>
  <c r="BZ76" i="3"/>
  <c r="BZ66" i="3"/>
  <c r="BZ69" i="3"/>
  <c r="BZ83" i="3"/>
  <c r="BZ80" i="3"/>
  <c r="BZ53" i="3"/>
  <c r="BZ82" i="3"/>
  <c r="BZ93" i="3"/>
  <c r="BZ59" i="3"/>
  <c r="BZ94" i="3"/>
  <c r="BZ77" i="3"/>
  <c r="BZ58" i="3"/>
  <c r="BZ55" i="3"/>
  <c r="BZ63" i="3"/>
  <c r="BZ96" i="3"/>
  <c r="BZ89" i="3"/>
  <c r="BZ56" i="3"/>
  <c r="BZ54" i="3"/>
  <c r="BZ68" i="3"/>
  <c r="BZ70" i="3"/>
  <c r="BZ74" i="3"/>
  <c r="BZ52" i="3"/>
  <c r="BZ57" i="3"/>
  <c r="BZ78" i="3"/>
  <c r="BZ51" i="3"/>
  <c r="BZ97" i="3"/>
  <c r="BZ81" i="3"/>
  <c r="BZ90" i="3"/>
  <c r="BZ91" i="3"/>
  <c r="BZ95" i="3"/>
  <c r="BZ62" i="3"/>
  <c r="BR50" i="3"/>
  <c r="BQ50" i="3"/>
  <c r="CC8" i="3"/>
  <c r="H25" i="14" s="1"/>
  <c r="E80" i="18"/>
  <c r="E117" i="18"/>
  <c r="E78" i="18"/>
  <c r="E51" i="18"/>
  <c r="E90" i="18"/>
  <c r="E87" i="18"/>
  <c r="E93" i="18"/>
  <c r="E116" i="18"/>
  <c r="E101" i="18"/>
  <c r="E49" i="18"/>
  <c r="E96" i="18"/>
  <c r="E97" i="18"/>
  <c r="E84" i="18"/>
  <c r="E63" i="18"/>
  <c r="E72" i="18"/>
  <c r="E115" i="18"/>
  <c r="E79" i="18"/>
  <c r="E82" i="18"/>
  <c r="E64" i="18"/>
  <c r="E76" i="18"/>
  <c r="E83" i="18"/>
  <c r="E88" i="18"/>
  <c r="E109" i="18"/>
  <c r="E71" i="18"/>
  <c r="E98" i="18"/>
  <c r="E77" i="18"/>
  <c r="E75" i="18"/>
  <c r="E85" i="18"/>
  <c r="E86" i="18"/>
  <c r="E89" i="18"/>
  <c r="E91" i="18"/>
  <c r="E95" i="18"/>
  <c r="E47" i="18"/>
  <c r="E107" i="18"/>
  <c r="E102" i="18"/>
  <c r="E99" i="18"/>
  <c r="E114" i="18"/>
  <c r="E92" i="18"/>
  <c r="E106" i="18"/>
  <c r="E73" i="18"/>
  <c r="E112" i="18"/>
  <c r="E100" i="18"/>
  <c r="E108" i="18"/>
  <c r="E110" i="18"/>
  <c r="E105" i="18"/>
  <c r="E113" i="18"/>
  <c r="E83" i="19"/>
  <c r="E67" i="19"/>
  <c r="E77" i="19"/>
  <c r="E106" i="19"/>
  <c r="E72" i="19"/>
  <c r="E84" i="19"/>
  <c r="E97" i="19"/>
  <c r="E70" i="19"/>
  <c r="E100" i="19"/>
  <c r="E48" i="19"/>
  <c r="E50" i="19"/>
  <c r="E115" i="19"/>
  <c r="E118" i="19"/>
  <c r="E61" i="19"/>
  <c r="E57" i="19"/>
  <c r="E118" i="18"/>
  <c r="E94" i="18"/>
  <c r="E48" i="18"/>
  <c r="E52" i="18"/>
  <c r="E74" i="18"/>
  <c r="E103" i="18"/>
  <c r="E105" i="19"/>
  <c r="E101" i="19"/>
  <c r="E81" i="19"/>
  <c r="E89" i="19"/>
  <c r="E85" i="19"/>
  <c r="E65" i="19"/>
  <c r="E82" i="19"/>
  <c r="E69" i="19"/>
  <c r="E92" i="19"/>
  <c r="E96" i="19"/>
  <c r="E49" i="19"/>
  <c r="E47" i="19"/>
  <c r="E78" i="19"/>
  <c r="E62" i="19"/>
  <c r="E94" i="19"/>
  <c r="E58" i="19"/>
  <c r="E71" i="19"/>
  <c r="E113" i="19"/>
  <c r="E64" i="19"/>
  <c r="E60" i="18"/>
  <c r="E104" i="18"/>
  <c r="E111" i="18"/>
  <c r="E111" i="19"/>
  <c r="E95" i="19"/>
  <c r="E75" i="19"/>
  <c r="E90" i="19"/>
  <c r="E88" i="19"/>
  <c r="E66" i="19"/>
  <c r="E86" i="19"/>
  <c r="E108" i="19"/>
  <c r="E52" i="19"/>
  <c r="E59" i="19"/>
  <c r="E53" i="19"/>
  <c r="E74" i="19"/>
  <c r="E59" i="18"/>
  <c r="E50" i="18"/>
  <c r="E81" i="18"/>
  <c r="E109" i="19"/>
  <c r="E107" i="19"/>
  <c r="E103" i="19"/>
  <c r="E93" i="19"/>
  <c r="E91" i="19"/>
  <c r="E87" i="19"/>
  <c r="E79" i="19"/>
  <c r="E98" i="19"/>
  <c r="E73" i="19"/>
  <c r="E55" i="19"/>
  <c r="E76" i="19"/>
  <c r="E117" i="19"/>
  <c r="E99" i="19"/>
  <c r="E104" i="19"/>
  <c r="E102" i="19"/>
  <c r="E51" i="19"/>
  <c r="E68" i="19"/>
  <c r="E56" i="19"/>
  <c r="E116" i="19"/>
  <c r="E60" i="19"/>
  <c r="E112" i="19"/>
  <c r="E54" i="19"/>
  <c r="E63" i="19"/>
  <c r="E114" i="19"/>
  <c r="E110" i="19"/>
  <c r="E80" i="19"/>
  <c r="AU20" i="3"/>
  <c r="AU16" i="3"/>
  <c r="D73" i="9" s="1"/>
  <c r="G78" i="18"/>
  <c r="G80" i="18"/>
  <c r="G76" i="18"/>
  <c r="G84" i="18"/>
  <c r="G63" i="18"/>
  <c r="G73" i="18"/>
  <c r="G82" i="18"/>
  <c r="G87" i="18"/>
  <c r="G93" i="18"/>
  <c r="G49" i="18"/>
  <c r="G109" i="18"/>
  <c r="G83" i="18"/>
  <c r="G64" i="18"/>
  <c r="G114" i="18"/>
  <c r="G92" i="18"/>
  <c r="G115" i="18"/>
  <c r="G77" i="18"/>
  <c r="G86" i="18"/>
  <c r="G91" i="18"/>
  <c r="G95" i="18"/>
  <c r="G47" i="18"/>
  <c r="G107" i="18"/>
  <c r="G51" i="18"/>
  <c r="G101" i="18"/>
  <c r="G97" i="18"/>
  <c r="G117" i="18"/>
  <c r="G72" i="18"/>
  <c r="G106" i="18"/>
  <c r="G71" i="18"/>
  <c r="G75" i="18"/>
  <c r="G79" i="18"/>
  <c r="G116" i="18"/>
  <c r="G88" i="18"/>
  <c r="G96" i="18"/>
  <c r="G102" i="18"/>
  <c r="G99" i="18"/>
  <c r="G113" i="18"/>
  <c r="G50" i="18"/>
  <c r="G90" i="18"/>
  <c r="G98" i="18"/>
  <c r="G112" i="18"/>
  <c r="G85" i="18"/>
  <c r="G89" i="18"/>
  <c r="G94" i="18"/>
  <c r="G48" i="18"/>
  <c r="G108" i="18"/>
  <c r="G105" i="18"/>
  <c r="G107" i="19"/>
  <c r="G105" i="19"/>
  <c r="G103" i="19"/>
  <c r="G81" i="19"/>
  <c r="G91" i="19"/>
  <c r="G89" i="19"/>
  <c r="G87" i="19"/>
  <c r="G67" i="19"/>
  <c r="G77" i="19"/>
  <c r="G98" i="19"/>
  <c r="G106" i="19"/>
  <c r="G55" i="19"/>
  <c r="G104" i="19"/>
  <c r="G51" i="19"/>
  <c r="G96" i="19"/>
  <c r="G56" i="19"/>
  <c r="G116" i="19"/>
  <c r="G62" i="19"/>
  <c r="G58" i="19"/>
  <c r="G108" i="19"/>
  <c r="G118" i="19"/>
  <c r="G61" i="19"/>
  <c r="G114" i="19"/>
  <c r="G53" i="19"/>
  <c r="G64" i="19"/>
  <c r="G110" i="18"/>
  <c r="G104" i="18"/>
  <c r="G60" i="18"/>
  <c r="G103" i="18"/>
  <c r="G52" i="18"/>
  <c r="G118" i="18"/>
  <c r="G109" i="19"/>
  <c r="G83" i="19"/>
  <c r="G93" i="19"/>
  <c r="G65" i="19"/>
  <c r="G82" i="19"/>
  <c r="G79" i="19"/>
  <c r="G69" i="19"/>
  <c r="G117" i="19"/>
  <c r="G66" i="19"/>
  <c r="G100" i="19"/>
  <c r="G48" i="19"/>
  <c r="G71" i="19"/>
  <c r="G110" i="19"/>
  <c r="G74" i="19"/>
  <c r="G81" i="18"/>
  <c r="G111" i="18"/>
  <c r="G59" i="18"/>
  <c r="G111" i="19"/>
  <c r="G95" i="19"/>
  <c r="G75" i="19"/>
  <c r="G90" i="19"/>
  <c r="G76" i="19"/>
  <c r="G99" i="19"/>
  <c r="G97" i="19"/>
  <c r="G68" i="19"/>
  <c r="G47" i="19"/>
  <c r="G78" i="19"/>
  <c r="G86" i="19"/>
  <c r="G112" i="19"/>
  <c r="G54" i="19"/>
  <c r="G57" i="19"/>
  <c r="G80" i="19"/>
  <c r="G100" i="18"/>
  <c r="G74" i="18"/>
  <c r="G101" i="19"/>
  <c r="G85" i="19"/>
  <c r="G73" i="19"/>
  <c r="G72" i="19"/>
  <c r="G92" i="19"/>
  <c r="G84" i="19"/>
  <c r="G102" i="19"/>
  <c r="G70" i="19"/>
  <c r="G49" i="19"/>
  <c r="G88" i="19"/>
  <c r="G94" i="19"/>
  <c r="G60" i="19"/>
  <c r="G52" i="19"/>
  <c r="G50" i="19"/>
  <c r="G115" i="19"/>
  <c r="G113" i="19"/>
  <c r="G63" i="19"/>
  <c r="G59" i="19"/>
  <c r="E69" i="9"/>
  <c r="C117" i="5"/>
  <c r="D117" i="5"/>
  <c r="B159" i="5"/>
  <c r="X20" i="5"/>
  <c r="BN16" i="3"/>
  <c r="BP16" i="3"/>
  <c r="V32" i="3"/>
  <c r="BN20" i="3"/>
  <c r="BP20" i="3"/>
  <c r="H29" i="13"/>
  <c r="G29" i="13"/>
  <c r="G25" i="14"/>
  <c r="CA8" i="3"/>
  <c r="E29" i="13"/>
  <c r="E25" i="14"/>
  <c r="X54" i="5"/>
  <c r="F64" i="13"/>
  <c r="F60" i="14"/>
  <c r="J60" i="14"/>
  <c r="CC92" i="3" l="1"/>
  <c r="CD92" i="3"/>
  <c r="CC85" i="3"/>
  <c r="CD85" i="3"/>
  <c r="CD79" i="3"/>
  <c r="CC79" i="3"/>
  <c r="CC86" i="3"/>
  <c r="CD86" i="3"/>
  <c r="CD90" i="3"/>
  <c r="CC90" i="3"/>
  <c r="CC78" i="3"/>
  <c r="CD78" i="3"/>
  <c r="CD52" i="3"/>
  <c r="CC52" i="3"/>
  <c r="CC56" i="3"/>
  <c r="CD56" i="3"/>
  <c r="CD55" i="3"/>
  <c r="CC55" i="3"/>
  <c r="CD59" i="3"/>
  <c r="CC59" i="3"/>
  <c r="CC69" i="3"/>
  <c r="CD69" i="3"/>
  <c r="CC61" i="3"/>
  <c r="CD61" i="3"/>
  <c r="CD74" i="3"/>
  <c r="CC74" i="3"/>
  <c r="CC87" i="3"/>
  <c r="CD87" i="3"/>
  <c r="CD60" i="3"/>
  <c r="CC60" i="3"/>
  <c r="CC62" i="3"/>
  <c r="CD62" i="3"/>
  <c r="CD81" i="3"/>
  <c r="CC81" i="3"/>
  <c r="CD57" i="3"/>
  <c r="CC57" i="3"/>
  <c r="CC70" i="3"/>
  <c r="CD70" i="3"/>
  <c r="CD89" i="3"/>
  <c r="CC89" i="3"/>
  <c r="CC58" i="3"/>
  <c r="CD58" i="3"/>
  <c r="CD93" i="3"/>
  <c r="CC93" i="3"/>
  <c r="CC66" i="3"/>
  <c r="CD66" i="3"/>
  <c r="CC64" i="3"/>
  <c r="CD64" i="3"/>
  <c r="CC80" i="3"/>
  <c r="CD80" i="3"/>
  <c r="CD71" i="3"/>
  <c r="CC71" i="3"/>
  <c r="CC75" i="3"/>
  <c r="CD75" i="3"/>
  <c r="CD72" i="3"/>
  <c r="CC72" i="3"/>
  <c r="CC97" i="3"/>
  <c r="CD97" i="3"/>
  <c r="CC82" i="3"/>
  <c r="CD82" i="3"/>
  <c r="CD68" i="3"/>
  <c r="CC68" i="3"/>
  <c r="CC96" i="3"/>
  <c r="CD96" i="3"/>
  <c r="CC77" i="3"/>
  <c r="CD77" i="3"/>
  <c r="CC95" i="3"/>
  <c r="CD95" i="3"/>
  <c r="CC76" i="3"/>
  <c r="CD76" i="3"/>
  <c r="CC84" i="3"/>
  <c r="CD84" i="3"/>
  <c r="CC50" i="3"/>
  <c r="H67" i="14" s="1"/>
  <c r="CD50" i="3"/>
  <c r="H71" i="13" s="1"/>
  <c r="CC73" i="3"/>
  <c r="CD73" i="3"/>
  <c r="CC67" i="3"/>
  <c r="CD67" i="3"/>
  <c r="CD91" i="3"/>
  <c r="CC91" i="3"/>
  <c r="CD51" i="3"/>
  <c r="CC51" i="3"/>
  <c r="CC53" i="3"/>
  <c r="CD53" i="3"/>
  <c r="CC54" i="3"/>
  <c r="CD54" i="3"/>
  <c r="CC63" i="3"/>
  <c r="CD63" i="3"/>
  <c r="CC94" i="3"/>
  <c r="CD94" i="3"/>
  <c r="CC83" i="3"/>
  <c r="CD83" i="3"/>
  <c r="CC65" i="3"/>
  <c r="CD65" i="3"/>
  <c r="CD88" i="3"/>
  <c r="CC88" i="3"/>
  <c r="AU32" i="3"/>
  <c r="F73" i="9" s="1"/>
  <c r="CB16" i="3"/>
  <c r="CD16" i="3" s="1"/>
  <c r="BR16" i="3"/>
  <c r="H37" i="18" s="1"/>
  <c r="BQ16" i="3"/>
  <c r="G37" i="18"/>
  <c r="CB20" i="3"/>
  <c r="CC20" i="3" s="1"/>
  <c r="BR20" i="3"/>
  <c r="H41" i="18" s="1"/>
  <c r="BQ20" i="3"/>
  <c r="G41" i="18"/>
  <c r="BO16" i="3"/>
  <c r="F37" i="18" s="1"/>
  <c r="E37" i="18"/>
  <c r="BZ20" i="3"/>
  <c r="BO20" i="3"/>
  <c r="F41" i="18" s="1"/>
  <c r="E41" i="18"/>
  <c r="BZ16" i="3"/>
  <c r="B129" i="5"/>
  <c r="D159" i="5"/>
  <c r="E159" i="5" s="1"/>
  <c r="B125" i="5"/>
  <c r="E117" i="5"/>
  <c r="V40" i="3"/>
  <c r="G71" i="13"/>
  <c r="G67" i="14"/>
  <c r="CA50" i="3"/>
  <c r="E71" i="13"/>
  <c r="E67" i="14"/>
  <c r="X24" i="5"/>
  <c r="F29" i="13"/>
  <c r="F25" i="14"/>
  <c r="V44" i="3"/>
  <c r="BN32" i="3"/>
  <c r="E53" i="18" s="1"/>
  <c r="BP32" i="3"/>
  <c r="G53" i="18" s="1"/>
  <c r="X36" i="5"/>
  <c r="CC16" i="3" l="1"/>
  <c r="H33" i="14" s="1"/>
  <c r="CD20" i="3"/>
  <c r="H41" i="13" s="1"/>
  <c r="CB32" i="3"/>
  <c r="CC32" i="3" s="1"/>
  <c r="BR32" i="3"/>
  <c r="BQ32" i="3"/>
  <c r="G29" i="19"/>
  <c r="AU40" i="3"/>
  <c r="G73" i="9" s="1"/>
  <c r="AU44" i="3"/>
  <c r="BO32" i="3"/>
  <c r="E29" i="19"/>
  <c r="B141" i="5"/>
  <c r="D141" i="5" s="1"/>
  <c r="E141" i="5" s="1"/>
  <c r="BZ32" i="3"/>
  <c r="L41" i="13"/>
  <c r="J37" i="14"/>
  <c r="H69" i="9"/>
  <c r="D125" i="5"/>
  <c r="E125" i="5" s="1"/>
  <c r="D129" i="5"/>
  <c r="E129" i="5" s="1"/>
  <c r="CA16" i="3"/>
  <c r="E33" i="14"/>
  <c r="E37" i="13"/>
  <c r="G37" i="13"/>
  <c r="G33" i="14"/>
  <c r="H37" i="13"/>
  <c r="BN40" i="3"/>
  <c r="E61" i="18" s="1"/>
  <c r="BP40" i="3"/>
  <c r="G61" i="18" s="1"/>
  <c r="X44" i="5"/>
  <c r="F67" i="14"/>
  <c r="F71" i="13"/>
  <c r="X48" i="5"/>
  <c r="BN44" i="3"/>
  <c r="E65" i="18" s="1"/>
  <c r="BP44" i="3"/>
  <c r="G65" i="18" s="1"/>
  <c r="CA20" i="3"/>
  <c r="E41" i="13"/>
  <c r="E37" i="14"/>
  <c r="G41" i="13"/>
  <c r="H37" i="14"/>
  <c r="G37" i="14"/>
  <c r="H29" i="19" l="1"/>
  <c r="H53" i="18"/>
  <c r="F29" i="19"/>
  <c r="F53" i="18"/>
  <c r="CD32" i="3"/>
  <c r="BZ44" i="3"/>
  <c r="BO44" i="3"/>
  <c r="F65" i="18" s="1"/>
  <c r="E41" i="19"/>
  <c r="E42" i="19"/>
  <c r="CB44" i="3"/>
  <c r="CC44" i="3" s="1"/>
  <c r="BR44" i="3"/>
  <c r="H65" i="18" s="1"/>
  <c r="BQ44" i="3"/>
  <c r="G42" i="19"/>
  <c r="G41" i="19"/>
  <c r="CB40" i="3"/>
  <c r="CC40" i="3" s="1"/>
  <c r="BR40" i="3"/>
  <c r="H61" i="18" s="1"/>
  <c r="BQ40" i="3"/>
  <c r="BZ40" i="3"/>
  <c r="CA40" i="3" s="1"/>
  <c r="BO40" i="3"/>
  <c r="F61" i="18" s="1"/>
  <c r="B153" i="5"/>
  <c r="B149" i="5"/>
  <c r="F33" i="14"/>
  <c r="F37" i="13"/>
  <c r="F37" i="14"/>
  <c r="F41" i="13"/>
  <c r="V56" i="3"/>
  <c r="AU56" i="3" l="1"/>
  <c r="I73" i="9" s="1"/>
  <c r="CD40" i="3"/>
  <c r="H61" i="13" s="1"/>
  <c r="CD44" i="3"/>
  <c r="H65" i="13" s="1"/>
  <c r="H42" i="19"/>
  <c r="H41" i="19"/>
  <c r="F41" i="19"/>
  <c r="F42" i="19"/>
  <c r="G65" i="13"/>
  <c r="G61" i="14"/>
  <c r="H61" i="14"/>
  <c r="L61" i="13"/>
  <c r="J57" i="14"/>
  <c r="J61" i="14"/>
  <c r="L65" i="13"/>
  <c r="D149" i="5"/>
  <c r="E149" i="5" s="1"/>
  <c r="D153" i="5"/>
  <c r="E153" i="5" s="1"/>
  <c r="B165" i="5"/>
  <c r="BP56" i="3"/>
  <c r="H57" i="14"/>
  <c r="F57" i="14"/>
  <c r="F61" i="13"/>
  <c r="E57" i="14"/>
  <c r="E61" i="13"/>
  <c r="G61" i="13"/>
  <c r="G57" i="14"/>
  <c r="CA44" i="3"/>
  <c r="E65" i="13"/>
  <c r="E61" i="14"/>
  <c r="BN56" i="3"/>
  <c r="BO56" i="3" s="1"/>
  <c r="BR56" i="3" l="1"/>
  <c r="BQ56" i="3"/>
  <c r="D165" i="5"/>
  <c r="E165" i="5" s="1"/>
  <c r="F61" i="14"/>
  <c r="F65" i="13"/>
  <c r="V9" i="3"/>
  <c r="X60" i="5"/>
  <c r="AU9" i="3" l="1"/>
  <c r="C74" i="9" s="1"/>
  <c r="V21" i="3"/>
  <c r="BP9" i="3"/>
  <c r="BN9" i="3"/>
  <c r="V51" i="3"/>
  <c r="AU51" i="3" l="1"/>
  <c r="I68" i="9" s="1"/>
  <c r="BO9" i="3"/>
  <c r="F30" i="18" s="1"/>
  <c r="E30" i="18"/>
  <c r="CB9" i="3"/>
  <c r="CC9" i="3" s="1"/>
  <c r="BQ9" i="3"/>
  <c r="BR9" i="3"/>
  <c r="H30" i="18" s="1"/>
  <c r="G30" i="18"/>
  <c r="AU21" i="3"/>
  <c r="E70" i="9" s="1"/>
  <c r="BZ9" i="3"/>
  <c r="B118" i="5"/>
  <c r="X13" i="5"/>
  <c r="BP21" i="3"/>
  <c r="BN21" i="3"/>
  <c r="X55" i="5"/>
  <c r="BP51" i="3"/>
  <c r="BN51" i="3"/>
  <c r="BO51" i="3" s="1"/>
  <c r="BR51" i="3" l="1"/>
  <c r="BQ51" i="3"/>
  <c r="CD9" i="3"/>
  <c r="H30" i="13" s="1"/>
  <c r="BZ21" i="3"/>
  <c r="BO21" i="3"/>
  <c r="F42" i="18" s="1"/>
  <c r="E42" i="18"/>
  <c r="CB21" i="3"/>
  <c r="CD21" i="3" s="1"/>
  <c r="BQ21" i="3"/>
  <c r="BR21" i="3"/>
  <c r="H42" i="18" s="1"/>
  <c r="G42" i="18"/>
  <c r="G72" i="13"/>
  <c r="B160" i="5"/>
  <c r="G77" i="13"/>
  <c r="E77" i="13"/>
  <c r="C118" i="5"/>
  <c r="D118" i="5"/>
  <c r="E118" i="5" s="1"/>
  <c r="B130" i="5"/>
  <c r="H68" i="14"/>
  <c r="H72" i="13"/>
  <c r="V45" i="3"/>
  <c r="CA9" i="3"/>
  <c r="E30" i="13"/>
  <c r="E26" i="14"/>
  <c r="Y13" i="5"/>
  <c r="X25" i="5"/>
  <c r="H26" i="14"/>
  <c r="G30" i="13"/>
  <c r="G26" i="14"/>
  <c r="CC21" i="3" l="1"/>
  <c r="H38" i="14" s="1"/>
  <c r="AU45" i="3"/>
  <c r="G68" i="14"/>
  <c r="H42" i="13"/>
  <c r="G46" i="14"/>
  <c r="G45" i="14"/>
  <c r="H55" i="14"/>
  <c r="H47" i="13"/>
  <c r="H51" i="13"/>
  <c r="H70" i="9"/>
  <c r="H73" i="14"/>
  <c r="H77" i="13"/>
  <c r="G73" i="14"/>
  <c r="E73" i="14"/>
  <c r="CA56" i="3"/>
  <c r="D130" i="5"/>
  <c r="E130" i="5" s="1"/>
  <c r="E46" i="14"/>
  <c r="CA29" i="3"/>
  <c r="E50" i="13"/>
  <c r="CA28" i="3"/>
  <c r="E45" i="14"/>
  <c r="E49" i="13"/>
  <c r="E55" i="14"/>
  <c r="E59" i="13"/>
  <c r="CA38" i="3"/>
  <c r="E47" i="14"/>
  <c r="E51" i="13"/>
  <c r="CA30" i="3"/>
  <c r="E43" i="14"/>
  <c r="CA26" i="3"/>
  <c r="E47" i="13"/>
  <c r="G44" i="14"/>
  <c r="H44" i="14"/>
  <c r="H48" i="13"/>
  <c r="G48" i="13"/>
  <c r="E44" i="14"/>
  <c r="E48" i="13"/>
  <c r="CA27" i="3"/>
  <c r="G50" i="13"/>
  <c r="D160" i="5"/>
  <c r="E160" i="5" s="1"/>
  <c r="E72" i="13"/>
  <c r="CA51" i="3"/>
  <c r="E68" i="14"/>
  <c r="V17" i="3"/>
  <c r="V41" i="3"/>
  <c r="AU41" i="3" s="1"/>
  <c r="V33" i="3"/>
  <c r="V62" i="3"/>
  <c r="F26" i="14"/>
  <c r="F30" i="13"/>
  <c r="CA21" i="3"/>
  <c r="E38" i="14"/>
  <c r="E42" i="13"/>
  <c r="G42" i="13"/>
  <c r="BN45" i="3"/>
  <c r="E66" i="18" s="1"/>
  <c r="BP45" i="3"/>
  <c r="G66" i="18" s="1"/>
  <c r="BP62" i="3" l="1"/>
  <c r="AU62" i="3"/>
  <c r="AU33" i="3"/>
  <c r="AU17" i="3"/>
  <c r="D74" i="9" s="1"/>
  <c r="CB45" i="3"/>
  <c r="CC45" i="3" s="1"/>
  <c r="BQ45" i="3"/>
  <c r="BR45" i="3"/>
  <c r="H66" i="18" s="1"/>
  <c r="BZ45" i="3"/>
  <c r="BO45" i="3"/>
  <c r="F66" i="18" s="1"/>
  <c r="F77" i="13"/>
  <c r="G74" i="9"/>
  <c r="F74" i="9"/>
  <c r="H46" i="14"/>
  <c r="H49" i="13"/>
  <c r="H45" i="14"/>
  <c r="G49" i="13"/>
  <c r="H50" i="13"/>
  <c r="G47" i="13"/>
  <c r="G43" i="14"/>
  <c r="G38" i="14"/>
  <c r="G47" i="14"/>
  <c r="H59" i="13"/>
  <c r="G51" i="13"/>
  <c r="G55" i="14"/>
  <c r="H47" i="14"/>
  <c r="G59" i="13"/>
  <c r="H43" i="14"/>
  <c r="J41" i="14"/>
  <c r="L45" i="13"/>
  <c r="J42" i="14"/>
  <c r="L46" i="13"/>
  <c r="J46" i="14"/>
  <c r="L50" i="13"/>
  <c r="J47" i="14"/>
  <c r="L51" i="13"/>
  <c r="J53" i="14"/>
  <c r="L57" i="13"/>
  <c r="L54" i="13"/>
  <c r="J50" i="14"/>
  <c r="J51" i="14"/>
  <c r="L55" i="13"/>
  <c r="L43" i="13"/>
  <c r="J39" i="14"/>
  <c r="J54" i="14"/>
  <c r="L58" i="13"/>
  <c r="L56" i="13"/>
  <c r="J52" i="14"/>
  <c r="L47" i="13"/>
  <c r="J43" i="14"/>
  <c r="J40" i="14"/>
  <c r="L44" i="13"/>
  <c r="J55" i="14"/>
  <c r="L59" i="13"/>
  <c r="L49" i="13"/>
  <c r="J45" i="14"/>
  <c r="J49" i="14"/>
  <c r="L53" i="13"/>
  <c r="J48" i="14"/>
  <c r="L52" i="13"/>
  <c r="J44" i="14"/>
  <c r="L48" i="13"/>
  <c r="L42" i="13"/>
  <c r="J38" i="14"/>
  <c r="F73" i="14"/>
  <c r="B154" i="5"/>
  <c r="F51" i="13"/>
  <c r="F47" i="14"/>
  <c r="F46" i="14"/>
  <c r="F50" i="13"/>
  <c r="F59" i="13"/>
  <c r="F55" i="14"/>
  <c r="F48" i="13"/>
  <c r="F44" i="14"/>
  <c r="F43" i="14"/>
  <c r="F47" i="13"/>
  <c r="F49" i="13"/>
  <c r="F45" i="14"/>
  <c r="F68" i="14"/>
  <c r="F72" i="13"/>
  <c r="X49" i="5"/>
  <c r="BP17" i="3"/>
  <c r="BN17" i="3"/>
  <c r="X21" i="5"/>
  <c r="BN41" i="3"/>
  <c r="E62" i="18" s="1"/>
  <c r="X45" i="5"/>
  <c r="BP41" i="3"/>
  <c r="G62" i="18" s="1"/>
  <c r="X37" i="5"/>
  <c r="BN33" i="3"/>
  <c r="E54" i="18" s="1"/>
  <c r="BP33" i="3"/>
  <c r="G54" i="18" s="1"/>
  <c r="V57" i="3"/>
  <c r="AU57" i="3" s="1"/>
  <c r="I74" i="9" s="1"/>
  <c r="BN62" i="3"/>
  <c r="BO62" i="3" s="1"/>
  <c r="F38" i="14"/>
  <c r="F42" i="13"/>
  <c r="V63" i="3"/>
  <c r="AU63" i="3" l="1"/>
  <c r="B172" i="5" s="1"/>
  <c r="D172" i="5" s="1"/>
  <c r="E172" i="5" s="1"/>
  <c r="B126" i="5"/>
  <c r="J71" i="9"/>
  <c r="B171" i="5"/>
  <c r="D171" i="5" s="1"/>
  <c r="E171" i="5" s="1"/>
  <c r="BR62" i="3"/>
  <c r="BQ62" i="3"/>
  <c r="CD45" i="3"/>
  <c r="H66" i="13" s="1"/>
  <c r="CB41" i="3"/>
  <c r="CC41" i="3" s="1"/>
  <c r="BQ41" i="3"/>
  <c r="BR41" i="3"/>
  <c r="G38" i="19"/>
  <c r="BO17" i="3"/>
  <c r="F38" i="18" s="1"/>
  <c r="E38" i="18"/>
  <c r="CB33" i="3"/>
  <c r="G50" i="14" s="1"/>
  <c r="BQ33" i="3"/>
  <c r="BR33" i="3"/>
  <c r="G30" i="19"/>
  <c r="CB17" i="3"/>
  <c r="CC17" i="3" s="1"/>
  <c r="H34" i="14" s="1"/>
  <c r="BQ17" i="3"/>
  <c r="BR17" i="3"/>
  <c r="H38" i="18" s="1"/>
  <c r="G38" i="18"/>
  <c r="BO33" i="3"/>
  <c r="E30" i="19"/>
  <c r="BZ41" i="3"/>
  <c r="BO41" i="3"/>
  <c r="E38" i="19"/>
  <c r="BZ17" i="3"/>
  <c r="BZ33" i="3"/>
  <c r="G66" i="13"/>
  <c r="G62" i="14"/>
  <c r="H62" i="14"/>
  <c r="L66" i="13"/>
  <c r="J62" i="14"/>
  <c r="D154" i="5"/>
  <c r="E154" i="5" s="1"/>
  <c r="B142" i="5"/>
  <c r="D126" i="5"/>
  <c r="E126" i="5" s="1"/>
  <c r="B150" i="5"/>
  <c r="X66" i="5"/>
  <c r="CA45" i="3"/>
  <c r="E62" i="14"/>
  <c r="E66" i="13"/>
  <c r="BP57" i="3"/>
  <c r="X61" i="5"/>
  <c r="BN57" i="3"/>
  <c r="BO57" i="3" s="1"/>
  <c r="BN63" i="3"/>
  <c r="BO63" i="3" s="1"/>
  <c r="BP63" i="3"/>
  <c r="X67" i="5"/>
  <c r="J72" i="9" l="1"/>
  <c r="H30" i="19"/>
  <c r="H54" i="18"/>
  <c r="F30" i="19"/>
  <c r="F54" i="18"/>
  <c r="H38" i="19"/>
  <c r="H62" i="18"/>
  <c r="F38" i="19"/>
  <c r="F62" i="18"/>
  <c r="G34" i="14"/>
  <c r="CD33" i="3"/>
  <c r="H54" i="13" s="1"/>
  <c r="BR63" i="3"/>
  <c r="BQ63" i="3"/>
  <c r="BR57" i="3"/>
  <c r="BQ57" i="3"/>
  <c r="CD41" i="3"/>
  <c r="H62" i="13" s="1"/>
  <c r="CC33" i="3"/>
  <c r="H50" i="14" s="1"/>
  <c r="CD17" i="3"/>
  <c r="H38" i="13" s="1"/>
  <c r="G54" i="13"/>
  <c r="G38" i="13"/>
  <c r="G58" i="14"/>
  <c r="H58" i="14"/>
  <c r="G62" i="13"/>
  <c r="L62" i="13"/>
  <c r="J58" i="14"/>
  <c r="B166" i="5"/>
  <c r="D150" i="5"/>
  <c r="E150" i="5" s="1"/>
  <c r="D142" i="5"/>
  <c r="E142" i="5" s="1"/>
  <c r="E54" i="13"/>
  <c r="CA33" i="3"/>
  <c r="E50" i="14"/>
  <c r="CA41" i="3"/>
  <c r="E62" i="13"/>
  <c r="E58" i="14"/>
  <c r="CA17" i="3"/>
  <c r="E38" i="13"/>
  <c r="E34" i="14"/>
  <c r="F62" i="14"/>
  <c r="F66" i="13"/>
  <c r="D166" i="5" l="1"/>
  <c r="F58" i="14"/>
  <c r="F62" i="13"/>
  <c r="F50" i="14"/>
  <c r="F54" i="13"/>
  <c r="F34" i="14"/>
  <c r="F38" i="13"/>
  <c r="E166" i="5" l="1"/>
  <c r="V22" i="3"/>
  <c r="AU22" i="3" s="1"/>
  <c r="V52" i="3"/>
  <c r="AU52" i="3" l="1"/>
  <c r="I69" i="9" s="1"/>
  <c r="E71" i="9"/>
  <c r="V10" i="3"/>
  <c r="AU10" i="3" s="1"/>
  <c r="BN22" i="3"/>
  <c r="BP22" i="3"/>
  <c r="BN52" i="3"/>
  <c r="BO52" i="3" s="1"/>
  <c r="BP52" i="3"/>
  <c r="BR52" i="3" l="1"/>
  <c r="BQ52" i="3"/>
  <c r="CB22" i="3"/>
  <c r="CC22" i="3" s="1"/>
  <c r="BQ22" i="3"/>
  <c r="BR22" i="3"/>
  <c r="H43" i="18" s="1"/>
  <c r="G43" i="18"/>
  <c r="BO22" i="3"/>
  <c r="F43" i="18" s="1"/>
  <c r="E43" i="18"/>
  <c r="BZ22" i="3"/>
  <c r="G69" i="14"/>
  <c r="G74" i="14"/>
  <c r="D67" i="9"/>
  <c r="B161" i="5"/>
  <c r="B131" i="5"/>
  <c r="X14" i="5"/>
  <c r="Y14" i="5" s="1"/>
  <c r="BP10" i="3"/>
  <c r="BN10" i="3"/>
  <c r="H69" i="14"/>
  <c r="H73" i="13"/>
  <c r="E74" i="14"/>
  <c r="CA57" i="3"/>
  <c r="E78" i="13"/>
  <c r="H74" i="14"/>
  <c r="H78" i="13"/>
  <c r="V68" i="3"/>
  <c r="X26" i="5"/>
  <c r="V34" i="3"/>
  <c r="X56" i="5"/>
  <c r="CD22" i="3" l="1"/>
  <c r="H43" i="13" s="1"/>
  <c r="BN68" i="3"/>
  <c r="BO68" i="3" s="1"/>
  <c r="AU68" i="3"/>
  <c r="AU34" i="3"/>
  <c r="BO10" i="3"/>
  <c r="F31" i="18" s="1"/>
  <c r="E31" i="18"/>
  <c r="CB10" i="3"/>
  <c r="CD10" i="3" s="1"/>
  <c r="BR10" i="3"/>
  <c r="H31" i="18" s="1"/>
  <c r="BQ10" i="3"/>
  <c r="G31" i="18"/>
  <c r="BZ10" i="3"/>
  <c r="G73" i="13"/>
  <c r="G78" i="13"/>
  <c r="B119" i="5"/>
  <c r="C119" i="5" s="1"/>
  <c r="G67" i="9"/>
  <c r="D161" i="5"/>
  <c r="E161" i="5" s="1"/>
  <c r="D131" i="5"/>
  <c r="E131" i="5" s="1"/>
  <c r="CA31" i="3"/>
  <c r="F74" i="14"/>
  <c r="F78" i="13"/>
  <c r="CA52" i="3"/>
  <c r="E69" i="14"/>
  <c r="E73" i="13"/>
  <c r="V69" i="3"/>
  <c r="X72" i="5"/>
  <c r="BP68" i="3"/>
  <c r="E43" i="13"/>
  <c r="CA22" i="3"/>
  <c r="E39" i="14"/>
  <c r="G43" i="13"/>
  <c r="H39" i="14"/>
  <c r="G39" i="14"/>
  <c r="V46" i="3"/>
  <c r="AU46" i="3" s="1"/>
  <c r="BN34" i="3"/>
  <c r="E55" i="18" s="1"/>
  <c r="X38" i="5"/>
  <c r="BP34" i="3"/>
  <c r="G55" i="18" s="1"/>
  <c r="V64" i="3"/>
  <c r="AU64" i="3" l="1"/>
  <c r="B173" i="5" s="1"/>
  <c r="D173" i="5" s="1"/>
  <c r="E173" i="5" s="1"/>
  <c r="K69" i="9"/>
  <c r="B177" i="5"/>
  <c r="D177" i="5" s="1"/>
  <c r="E177" i="5" s="1"/>
  <c r="CC10" i="3"/>
  <c r="H27" i="14" s="1"/>
  <c r="J73" i="9"/>
  <c r="BP69" i="3"/>
  <c r="AU69" i="3"/>
  <c r="BR68" i="3"/>
  <c r="BQ68" i="3"/>
  <c r="BO34" i="3"/>
  <c r="E31" i="19"/>
  <c r="CB34" i="3"/>
  <c r="CD34" i="3" s="1"/>
  <c r="BR34" i="3"/>
  <c r="BQ34" i="3"/>
  <c r="G31" i="19"/>
  <c r="BZ34" i="3"/>
  <c r="D119" i="5"/>
  <c r="E119" i="5" s="1"/>
  <c r="H71" i="9"/>
  <c r="B143" i="5"/>
  <c r="F52" i="13"/>
  <c r="F48" i="14"/>
  <c r="H48" i="14"/>
  <c r="H52" i="13"/>
  <c r="G48" i="14"/>
  <c r="G52" i="13"/>
  <c r="G31" i="13"/>
  <c r="G27" i="14"/>
  <c r="H31" i="13"/>
  <c r="CA10" i="3"/>
  <c r="E31" i="13"/>
  <c r="E27" i="14"/>
  <c r="E48" i="14"/>
  <c r="E52" i="13"/>
  <c r="F73" i="13"/>
  <c r="F69" i="14"/>
  <c r="BN69" i="3"/>
  <c r="BO69" i="3" s="1"/>
  <c r="X73" i="5"/>
  <c r="BP64" i="3"/>
  <c r="BN64" i="3"/>
  <c r="BO64" i="3" s="1"/>
  <c r="X68" i="5"/>
  <c r="BN46" i="3"/>
  <c r="E67" i="18" s="1"/>
  <c r="X50" i="5"/>
  <c r="BP46" i="3"/>
  <c r="G67" i="18" s="1"/>
  <c r="F39" i="14"/>
  <c r="F43" i="13"/>
  <c r="V70" i="3"/>
  <c r="V58" i="3"/>
  <c r="H31" i="19" l="1"/>
  <c r="H55" i="18"/>
  <c r="F31" i="19"/>
  <c r="F55" i="18"/>
  <c r="K70" i="9"/>
  <c r="B178" i="5"/>
  <c r="D178" i="5" s="1"/>
  <c r="E178" i="5" s="1"/>
  <c r="CC34" i="3"/>
  <c r="H51" i="14" s="1"/>
  <c r="BP70" i="3"/>
  <c r="AU70" i="3"/>
  <c r="BQ64" i="3"/>
  <c r="BR64" i="3"/>
  <c r="AU58" i="3"/>
  <c r="BR69" i="3"/>
  <c r="BQ69" i="3"/>
  <c r="CB46" i="3"/>
  <c r="CC46" i="3" s="1"/>
  <c r="BR46" i="3"/>
  <c r="BQ46" i="3"/>
  <c r="G43" i="19"/>
  <c r="BZ46" i="3"/>
  <c r="BO46" i="3"/>
  <c r="E43" i="19"/>
  <c r="B155" i="5"/>
  <c r="D155" i="5" s="1"/>
  <c r="E155" i="5" s="1"/>
  <c r="D143" i="5"/>
  <c r="E143" i="5" s="1"/>
  <c r="F31" i="13"/>
  <c r="F27" i="14"/>
  <c r="X74" i="5"/>
  <c r="BN70" i="3"/>
  <c r="BO70" i="3" s="1"/>
  <c r="G51" i="14"/>
  <c r="G55" i="13"/>
  <c r="H55" i="13"/>
  <c r="X62" i="5"/>
  <c r="BN58" i="3"/>
  <c r="BO58" i="3" s="1"/>
  <c r="BP58" i="3"/>
  <c r="E55" i="13"/>
  <c r="E51" i="14"/>
  <c r="CA34" i="3"/>
  <c r="F43" i="19" l="1"/>
  <c r="F67" i="18"/>
  <c r="H43" i="19"/>
  <c r="H67" i="18"/>
  <c r="K71" i="9"/>
  <c r="B179" i="5"/>
  <c r="D179" i="5" s="1"/>
  <c r="E179" i="5" s="1"/>
  <c r="J67" i="9"/>
  <c r="B167" i="5"/>
  <c r="D167" i="5" s="1"/>
  <c r="E167" i="5" s="1"/>
  <c r="CD46" i="3"/>
  <c r="H67" i="13" s="1"/>
  <c r="BR58" i="3"/>
  <c r="BQ58" i="3"/>
  <c r="BQ70" i="3"/>
  <c r="BR70" i="3"/>
  <c r="G91" i="13"/>
  <c r="G67" i="13"/>
  <c r="G63" i="14"/>
  <c r="H63" i="14"/>
  <c r="J63" i="14"/>
  <c r="L67" i="13"/>
  <c r="E88" i="14"/>
  <c r="H85" i="13"/>
  <c r="H88" i="14"/>
  <c r="CA69" i="3"/>
  <c r="CA64" i="3"/>
  <c r="H91" i="13"/>
  <c r="H87" i="14"/>
  <c r="G87" i="14"/>
  <c r="CA46" i="3"/>
  <c r="E67" i="13"/>
  <c r="E63" i="14"/>
  <c r="F51" i="14"/>
  <c r="F55" i="13"/>
  <c r="CA71" i="3"/>
  <c r="H92" i="13"/>
  <c r="G92" i="13" l="1"/>
  <c r="G88" i="14"/>
  <c r="E92" i="13"/>
  <c r="G85" i="13"/>
  <c r="H81" i="14"/>
  <c r="G81" i="14"/>
  <c r="E86" i="14"/>
  <c r="E90" i="13"/>
  <c r="E81" i="14"/>
  <c r="E85" i="13"/>
  <c r="H79" i="14"/>
  <c r="G83" i="13"/>
  <c r="H83" i="13"/>
  <c r="G79" i="14"/>
  <c r="E80" i="14"/>
  <c r="E84" i="13"/>
  <c r="CA63" i="3"/>
  <c r="G89" i="13"/>
  <c r="H85" i="14"/>
  <c r="G85" i="14"/>
  <c r="H89" i="13"/>
  <c r="H76" i="14"/>
  <c r="G76" i="14"/>
  <c r="G80" i="13"/>
  <c r="H80" i="13"/>
  <c r="E79" i="14"/>
  <c r="CA62" i="3"/>
  <c r="E83" i="13"/>
  <c r="E75" i="14"/>
  <c r="CA58" i="3"/>
  <c r="E79" i="13"/>
  <c r="CA59" i="3"/>
  <c r="E76" i="14"/>
  <c r="E80" i="13"/>
  <c r="G90" i="13"/>
  <c r="H86" i="14"/>
  <c r="H90" i="13"/>
  <c r="G86" i="14"/>
  <c r="H75" i="14"/>
  <c r="G79" i="13"/>
  <c r="G75" i="14"/>
  <c r="H79" i="13"/>
  <c r="G84" i="13"/>
  <c r="G80" i="14"/>
  <c r="H84" i="13"/>
  <c r="H80" i="14"/>
  <c r="E89" i="13"/>
  <c r="CA68" i="3"/>
  <c r="E85" i="14"/>
  <c r="E91" i="13"/>
  <c r="E87" i="14"/>
  <c r="CA70" i="3"/>
  <c r="F81" i="14"/>
  <c r="F85" i="13"/>
  <c r="F90" i="13"/>
  <c r="F86" i="14"/>
  <c r="F63" i="14"/>
  <c r="F67" i="13"/>
  <c r="F88" i="14"/>
  <c r="F92" i="13"/>
  <c r="E89" i="14"/>
  <c r="CA72" i="3"/>
  <c r="E93" i="13"/>
  <c r="G93" i="13"/>
  <c r="G89" i="14"/>
  <c r="H89" i="14"/>
  <c r="H93" i="13"/>
  <c r="F79" i="13" l="1"/>
  <c r="F75" i="14"/>
  <c r="F80" i="14"/>
  <c r="F84" i="13"/>
  <c r="F85" i="14"/>
  <c r="F89" i="13"/>
  <c r="F76" i="14"/>
  <c r="F80" i="13"/>
  <c r="F79" i="14"/>
  <c r="F83" i="13"/>
  <c r="F87" i="14"/>
  <c r="F91" i="13"/>
  <c r="V11" i="3"/>
  <c r="AU11" i="3" s="1"/>
  <c r="V53" i="3"/>
  <c r="E90" i="14"/>
  <c r="CA73" i="3"/>
  <c r="E94" i="13"/>
  <c r="G94" i="13"/>
  <c r="G90" i="14"/>
  <c r="H94" i="13"/>
  <c r="H90" i="14"/>
  <c r="F89" i="14"/>
  <c r="F93" i="13"/>
  <c r="AU53" i="3" l="1"/>
  <c r="I70" i="9" s="1"/>
  <c r="D68" i="9"/>
  <c r="V23" i="3"/>
  <c r="AU23" i="3" s="1"/>
  <c r="BN11" i="3"/>
  <c r="BP11" i="3"/>
  <c r="X57" i="5"/>
  <c r="BN53" i="3"/>
  <c r="BO53" i="3" s="1"/>
  <c r="BP53" i="3"/>
  <c r="G91" i="14"/>
  <c r="G95" i="13"/>
  <c r="H95" i="13"/>
  <c r="H91" i="14"/>
  <c r="CA74" i="3"/>
  <c r="E91" i="14"/>
  <c r="E95" i="13"/>
  <c r="F90" i="14"/>
  <c r="F94" i="13"/>
  <c r="BR53" i="3" l="1"/>
  <c r="BQ53" i="3"/>
  <c r="CB11" i="3"/>
  <c r="CC11" i="3" s="1"/>
  <c r="BR11" i="3"/>
  <c r="H32" i="18" s="1"/>
  <c r="BQ11" i="3"/>
  <c r="G32" i="18"/>
  <c r="BO11" i="3"/>
  <c r="F32" i="18" s="1"/>
  <c r="E32" i="18"/>
  <c r="BZ11" i="3"/>
  <c r="G74" i="13"/>
  <c r="H49" i="14"/>
  <c r="E72" i="9"/>
  <c r="B120" i="5"/>
  <c r="B162" i="5"/>
  <c r="G70" i="14"/>
  <c r="H70" i="14"/>
  <c r="H74" i="13"/>
  <c r="CA32" i="3"/>
  <c r="E49" i="14"/>
  <c r="E53" i="13"/>
  <c r="X15" i="5"/>
  <c r="Y15" i="5" s="1"/>
  <c r="V35" i="3"/>
  <c r="BN23" i="3"/>
  <c r="BP23" i="3"/>
  <c r="V47" i="3"/>
  <c r="V65" i="3"/>
  <c r="G92" i="14"/>
  <c r="H96" i="13"/>
  <c r="H92" i="14"/>
  <c r="G96" i="13"/>
  <c r="F91" i="14"/>
  <c r="F95" i="13"/>
  <c r="E92" i="14"/>
  <c r="E96" i="13"/>
  <c r="CA75" i="3"/>
  <c r="AU65" i="3" l="1"/>
  <c r="J74" i="9"/>
  <c r="B174" i="5"/>
  <c r="D174" i="5" s="1"/>
  <c r="E174" i="5" s="1"/>
  <c r="CD11" i="3"/>
  <c r="H32" i="13" s="1"/>
  <c r="AU35" i="3"/>
  <c r="G68" i="9" s="1"/>
  <c r="AU47" i="3"/>
  <c r="CB23" i="3"/>
  <c r="CC23" i="3" s="1"/>
  <c r="BR23" i="3"/>
  <c r="H44" i="18" s="1"/>
  <c r="BQ23" i="3"/>
  <c r="G44" i="18"/>
  <c r="BO23" i="3"/>
  <c r="F44" i="18" s="1"/>
  <c r="E44" i="18"/>
  <c r="BZ23" i="3"/>
  <c r="G53" i="13"/>
  <c r="H53" i="13"/>
  <c r="G49" i="14"/>
  <c r="B132" i="5"/>
  <c r="D132" i="5" s="1"/>
  <c r="E132" i="5" s="1"/>
  <c r="H72" i="9"/>
  <c r="C120" i="5"/>
  <c r="D120" i="5"/>
  <c r="D162" i="5"/>
  <c r="E162" i="5" s="1"/>
  <c r="E70" i="14"/>
  <c r="E74" i="13"/>
  <c r="CA53" i="3"/>
  <c r="F49" i="14"/>
  <c r="F53" i="13"/>
  <c r="V59" i="3"/>
  <c r="H28" i="14"/>
  <c r="G32" i="13"/>
  <c r="G28" i="14"/>
  <c r="CA11" i="3"/>
  <c r="E32" i="13"/>
  <c r="E28" i="14"/>
  <c r="BP47" i="3"/>
  <c r="G68" i="18" s="1"/>
  <c r="BN47" i="3"/>
  <c r="E68" i="18" s="1"/>
  <c r="X51" i="5"/>
  <c r="X27" i="5"/>
  <c r="BP35" i="3"/>
  <c r="G56" i="18" s="1"/>
  <c r="BN35" i="3"/>
  <c r="E56" i="18" s="1"/>
  <c r="X39" i="5"/>
  <c r="BP65" i="3"/>
  <c r="BN65" i="3"/>
  <c r="BO65" i="3" s="1"/>
  <c r="G97" i="13"/>
  <c r="G93" i="14"/>
  <c r="H97" i="13"/>
  <c r="H93" i="14"/>
  <c r="E93" i="14"/>
  <c r="CA76" i="3"/>
  <c r="E97" i="13"/>
  <c r="F92" i="14"/>
  <c r="F96" i="13"/>
  <c r="AU59" i="3" l="1"/>
  <c r="BR65" i="3"/>
  <c r="BQ65" i="3"/>
  <c r="CD23" i="3"/>
  <c r="H44" i="13" s="1"/>
  <c r="BO35" i="3"/>
  <c r="E32" i="19"/>
  <c r="BZ47" i="3"/>
  <c r="CA47" i="3" s="1"/>
  <c r="BO47" i="3"/>
  <c r="F68" i="18" s="1"/>
  <c r="E44" i="19"/>
  <c r="E45" i="19"/>
  <c r="CB35" i="3"/>
  <c r="CC35" i="3" s="1"/>
  <c r="BR35" i="3"/>
  <c r="BQ35" i="3"/>
  <c r="G32" i="19"/>
  <c r="CB47" i="3"/>
  <c r="CC47" i="3" s="1"/>
  <c r="BR47" i="3"/>
  <c r="H68" i="18" s="1"/>
  <c r="BQ47" i="3"/>
  <c r="G44" i="19"/>
  <c r="G45" i="19"/>
  <c r="B144" i="5"/>
  <c r="D144" i="5" s="1"/>
  <c r="E144" i="5" s="1"/>
  <c r="BZ35" i="3"/>
  <c r="E120" i="5"/>
  <c r="B156" i="5"/>
  <c r="F74" i="13"/>
  <c r="F70" i="14"/>
  <c r="H86" i="13"/>
  <c r="G86" i="13"/>
  <c r="G82" i="14"/>
  <c r="H82" i="14"/>
  <c r="V75" i="3"/>
  <c r="V74" i="3"/>
  <c r="V76" i="3"/>
  <c r="V71" i="3"/>
  <c r="F28" i="14"/>
  <c r="F32" i="13"/>
  <c r="BP59" i="3"/>
  <c r="BN59" i="3"/>
  <c r="BO59" i="3" s="1"/>
  <c r="G44" i="13"/>
  <c r="H40" i="14"/>
  <c r="G40" i="14"/>
  <c r="E40" i="14"/>
  <c r="E44" i="13"/>
  <c r="CA23" i="3"/>
  <c r="X69" i="5"/>
  <c r="F93" i="14"/>
  <c r="F97" i="13"/>
  <c r="E94" i="14"/>
  <c r="CA77" i="3"/>
  <c r="E98" i="13"/>
  <c r="G94" i="14"/>
  <c r="H94" i="14"/>
  <c r="G98" i="13"/>
  <c r="H98" i="13"/>
  <c r="F32" i="19" l="1"/>
  <c r="F56" i="18"/>
  <c r="H32" i="19"/>
  <c r="H56" i="18"/>
  <c r="J68" i="9"/>
  <c r="B168" i="5"/>
  <c r="D168" i="5" s="1"/>
  <c r="E168" i="5" s="1"/>
  <c r="AU75" i="3"/>
  <c r="AU71" i="3"/>
  <c r="AU74" i="3"/>
  <c r="BR59" i="3"/>
  <c r="BQ59" i="3"/>
  <c r="AU76" i="3"/>
  <c r="CD35" i="3"/>
  <c r="H56" i="13" s="1"/>
  <c r="CD47" i="3"/>
  <c r="H68" i="13" s="1"/>
  <c r="H44" i="19"/>
  <c r="H45" i="19"/>
  <c r="F45" i="19"/>
  <c r="F44" i="19"/>
  <c r="L68" i="13"/>
  <c r="J64" i="14"/>
  <c r="D156" i="5"/>
  <c r="E156" i="5" s="1"/>
  <c r="E86" i="13"/>
  <c r="CA65" i="3"/>
  <c r="E82" i="14"/>
  <c r="H64" i="14"/>
  <c r="F64" i="14"/>
  <c r="F68" i="13"/>
  <c r="BN71" i="3"/>
  <c r="BO71" i="3" s="1"/>
  <c r="X63" i="5"/>
  <c r="BP71" i="3"/>
  <c r="BN76" i="3"/>
  <c r="BO76" i="3" s="1"/>
  <c r="BP76" i="3"/>
  <c r="X80" i="5"/>
  <c r="X75" i="5"/>
  <c r="BN74" i="3"/>
  <c r="BO74" i="3" s="1"/>
  <c r="X78" i="5"/>
  <c r="BP74" i="3"/>
  <c r="BN75" i="3"/>
  <c r="BO75" i="3" s="1"/>
  <c r="X79" i="5"/>
  <c r="BP75" i="3"/>
  <c r="CA35" i="3"/>
  <c r="E56" i="13"/>
  <c r="E52" i="14"/>
  <c r="G56" i="13"/>
  <c r="H52" i="14"/>
  <c r="G52" i="14"/>
  <c r="E64" i="14"/>
  <c r="E68" i="13"/>
  <c r="G68" i="13"/>
  <c r="G64" i="14"/>
  <c r="F40" i="14"/>
  <c r="F44" i="13"/>
  <c r="CA78" i="3"/>
  <c r="E95" i="14"/>
  <c r="E99" i="13"/>
  <c r="G99" i="13"/>
  <c r="G95" i="14"/>
  <c r="H99" i="13"/>
  <c r="H95" i="14"/>
  <c r="F98" i="13"/>
  <c r="F94" i="14"/>
  <c r="L69" i="9" l="1"/>
  <c r="B185" i="5"/>
  <c r="D185" i="5" s="1"/>
  <c r="E185" i="5" s="1"/>
  <c r="L68" i="9"/>
  <c r="B184" i="5"/>
  <c r="D184" i="5" s="1"/>
  <c r="E184" i="5" s="1"/>
  <c r="L67" i="9"/>
  <c r="B183" i="5"/>
  <c r="D183" i="5" s="1"/>
  <c r="E183" i="5" s="1"/>
  <c r="K72" i="9"/>
  <c r="B180" i="5"/>
  <c r="D180" i="5" s="1"/>
  <c r="E180" i="5" s="1"/>
  <c r="BR76" i="3"/>
  <c r="BQ76" i="3"/>
  <c r="BR71" i="3"/>
  <c r="BQ71" i="3"/>
  <c r="BR74" i="3"/>
  <c r="BQ74" i="3"/>
  <c r="BR75" i="3"/>
  <c r="BQ75" i="3"/>
  <c r="F86" i="13"/>
  <c r="F82" i="14"/>
  <c r="F56" i="13"/>
  <c r="F52" i="14"/>
  <c r="V81" i="3"/>
  <c r="E96" i="14"/>
  <c r="E100" i="13"/>
  <c r="CA79" i="3"/>
  <c r="H100" i="13"/>
  <c r="G100" i="13"/>
  <c r="G96" i="14"/>
  <c r="H96" i="14"/>
  <c r="F95" i="14"/>
  <c r="F99" i="13"/>
  <c r="AU81" i="3" l="1"/>
  <c r="BN81" i="3"/>
  <c r="BO81" i="3" s="1"/>
  <c r="BP81" i="3"/>
  <c r="X85" i="5"/>
  <c r="E97" i="14"/>
  <c r="E101" i="13"/>
  <c r="CA80" i="3"/>
  <c r="G101" i="13"/>
  <c r="G97" i="14"/>
  <c r="H101" i="13"/>
  <c r="H97" i="14"/>
  <c r="F100" i="13"/>
  <c r="F96" i="14"/>
  <c r="L74" i="9" l="1"/>
  <c r="B190" i="5"/>
  <c r="D190" i="5" s="1"/>
  <c r="E190" i="5" s="1"/>
  <c r="BR81" i="3"/>
  <c r="BQ81" i="3"/>
  <c r="V12" i="3"/>
  <c r="AU12" i="3" s="1"/>
  <c r="V54" i="3"/>
  <c r="G98" i="14"/>
  <c r="H98" i="14"/>
  <c r="G102" i="13"/>
  <c r="H102" i="13"/>
  <c r="CA81" i="3"/>
  <c r="E98" i="14"/>
  <c r="E102" i="13"/>
  <c r="F97" i="14"/>
  <c r="F101" i="13"/>
  <c r="AU54" i="3" l="1"/>
  <c r="I71" i="9" s="1"/>
  <c r="D69" i="9"/>
  <c r="V36" i="3"/>
  <c r="V24" i="3"/>
  <c r="AU24" i="3" s="1"/>
  <c r="BP12" i="3"/>
  <c r="BN12" i="3"/>
  <c r="X16" i="5"/>
  <c r="BN54" i="3"/>
  <c r="BO54" i="3" s="1"/>
  <c r="BP54" i="3"/>
  <c r="F98" i="14"/>
  <c r="F102" i="13"/>
  <c r="E99" i="14"/>
  <c r="E103" i="13"/>
  <c r="CA82" i="3"/>
  <c r="G99" i="14"/>
  <c r="H103" i="13"/>
  <c r="G103" i="13"/>
  <c r="H99" i="14"/>
  <c r="B163" i="5" l="1"/>
  <c r="BQ54" i="3"/>
  <c r="BR54" i="3"/>
  <c r="AU36" i="3"/>
  <c r="G69" i="9" s="1"/>
  <c r="BO12" i="3"/>
  <c r="F33" i="18" s="1"/>
  <c r="E33" i="18"/>
  <c r="CB12" i="3"/>
  <c r="CD12" i="3" s="1"/>
  <c r="BR12" i="3"/>
  <c r="H33" i="18" s="1"/>
  <c r="BQ12" i="3"/>
  <c r="G33" i="18"/>
  <c r="BZ12" i="3"/>
  <c r="G75" i="13"/>
  <c r="E73" i="9"/>
  <c r="B121" i="5"/>
  <c r="D163" i="5"/>
  <c r="E163" i="5" s="1"/>
  <c r="H75" i="13"/>
  <c r="H71" i="14"/>
  <c r="Y16" i="5"/>
  <c r="V48" i="3"/>
  <c r="X28" i="5"/>
  <c r="BN24" i="3"/>
  <c r="BP24" i="3"/>
  <c r="X40" i="5"/>
  <c r="BP36" i="3"/>
  <c r="G57" i="18" s="1"/>
  <c r="BN36" i="3"/>
  <c r="E57" i="18" s="1"/>
  <c r="X58" i="5"/>
  <c r="V66" i="3"/>
  <c r="E104" i="13"/>
  <c r="CA83" i="3"/>
  <c r="E100" i="14"/>
  <c r="G104" i="13"/>
  <c r="G100" i="14"/>
  <c r="H100" i="14"/>
  <c r="H104" i="13"/>
  <c r="F103" i="13"/>
  <c r="F99" i="14"/>
  <c r="AU66" i="3" l="1"/>
  <c r="CC12" i="3"/>
  <c r="H29" i="14" s="1"/>
  <c r="CB24" i="3"/>
  <c r="CC24" i="3" s="1"/>
  <c r="BR24" i="3"/>
  <c r="H45" i="18" s="1"/>
  <c r="BQ24" i="3"/>
  <c r="G45" i="18"/>
  <c r="CB36" i="3"/>
  <c r="CC36" i="3" s="1"/>
  <c r="BR36" i="3"/>
  <c r="BQ36" i="3"/>
  <c r="G33" i="19"/>
  <c r="AU48" i="3"/>
  <c r="BO36" i="3"/>
  <c r="E33" i="19"/>
  <c r="BO24" i="3"/>
  <c r="F45" i="18" s="1"/>
  <c r="E45" i="18"/>
  <c r="B145" i="5"/>
  <c r="D145" i="5" s="1"/>
  <c r="E145" i="5" s="1"/>
  <c r="B133" i="5"/>
  <c r="D133" i="5" s="1"/>
  <c r="E133" i="5" s="1"/>
  <c r="BZ36" i="3"/>
  <c r="BZ24" i="3"/>
  <c r="G81" i="13"/>
  <c r="G71" i="14"/>
  <c r="H73" i="9"/>
  <c r="C121" i="5"/>
  <c r="D121" i="5"/>
  <c r="E75" i="13"/>
  <c r="CA54" i="3"/>
  <c r="E71" i="14"/>
  <c r="H81" i="13"/>
  <c r="H77" i="14"/>
  <c r="CA60" i="3"/>
  <c r="E77" i="14"/>
  <c r="E81" i="13"/>
  <c r="H33" i="13"/>
  <c r="G29" i="14"/>
  <c r="G33" i="13"/>
  <c r="E33" i="13"/>
  <c r="CA12" i="3"/>
  <c r="E29" i="14"/>
  <c r="X52" i="5"/>
  <c r="BN48" i="3"/>
  <c r="E69" i="18" s="1"/>
  <c r="BP48" i="3"/>
  <c r="G69" i="18" s="1"/>
  <c r="BN66" i="3"/>
  <c r="BO66" i="3" s="1"/>
  <c r="BP66" i="3"/>
  <c r="H101" i="14"/>
  <c r="H105" i="13"/>
  <c r="G105" i="13"/>
  <c r="G101" i="14"/>
  <c r="F100" i="14"/>
  <c r="F104" i="13"/>
  <c r="E105" i="13"/>
  <c r="E101" i="14"/>
  <c r="CA84" i="3"/>
  <c r="F33" i="19" l="1"/>
  <c r="F57" i="18"/>
  <c r="H33" i="19"/>
  <c r="H57" i="18"/>
  <c r="K67" i="9"/>
  <c r="B175" i="5"/>
  <c r="D175" i="5" s="1"/>
  <c r="E175" i="5" s="1"/>
  <c r="BR66" i="3"/>
  <c r="BQ66" i="3"/>
  <c r="CD36" i="3"/>
  <c r="H57" i="13" s="1"/>
  <c r="CD24" i="3"/>
  <c r="H45" i="13" s="1"/>
  <c r="CB48" i="3"/>
  <c r="CC48" i="3" s="1"/>
  <c r="BR48" i="3"/>
  <c r="H69" i="18" s="1"/>
  <c r="BQ48" i="3"/>
  <c r="BZ48" i="3"/>
  <c r="BO48" i="3"/>
  <c r="F69" i="18" s="1"/>
  <c r="B157" i="5"/>
  <c r="D157" i="5" s="1"/>
  <c r="E157" i="5" s="1"/>
  <c r="G77" i="14"/>
  <c r="G83" i="14"/>
  <c r="E121" i="5"/>
  <c r="F77" i="14"/>
  <c r="F81" i="13"/>
  <c r="H87" i="13"/>
  <c r="H83" i="14"/>
  <c r="F75" i="13"/>
  <c r="F71" i="14"/>
  <c r="CA36" i="3"/>
  <c r="E53" i="14"/>
  <c r="E57" i="13"/>
  <c r="G41" i="14"/>
  <c r="G45" i="13"/>
  <c r="H41" i="14"/>
  <c r="E45" i="13"/>
  <c r="CA24" i="3"/>
  <c r="E41" i="14"/>
  <c r="F33" i="13"/>
  <c r="F29" i="14"/>
  <c r="V60" i="3"/>
  <c r="G57" i="13"/>
  <c r="G53" i="14"/>
  <c r="H53" i="14"/>
  <c r="X70" i="5"/>
  <c r="F101" i="14"/>
  <c r="F105" i="13"/>
  <c r="E102" i="14"/>
  <c r="E106" i="13"/>
  <c r="CA85" i="3"/>
  <c r="G102" i="14"/>
  <c r="H106" i="13"/>
  <c r="G106" i="13"/>
  <c r="H102" i="14"/>
  <c r="AU60" i="3" l="1"/>
  <c r="CD48" i="3"/>
  <c r="H69" i="13" s="1"/>
  <c r="G87" i="13"/>
  <c r="G65" i="14"/>
  <c r="G69" i="13"/>
  <c r="H65" i="14"/>
  <c r="J65" i="14"/>
  <c r="L69" i="13"/>
  <c r="CA66" i="3"/>
  <c r="E83" i="14"/>
  <c r="E87" i="13"/>
  <c r="CA48" i="3"/>
  <c r="E69" i="13"/>
  <c r="E65" i="14"/>
  <c r="V87" i="3"/>
  <c r="V83" i="3"/>
  <c r="V82" i="3"/>
  <c r="X64" i="5"/>
  <c r="BP60" i="3"/>
  <c r="BN60" i="3"/>
  <c r="BO60" i="3" s="1"/>
  <c r="V72" i="3"/>
  <c r="F41" i="14"/>
  <c r="F45" i="13"/>
  <c r="F53" i="14"/>
  <c r="F57" i="13"/>
  <c r="V84" i="3"/>
  <c r="F102" i="14"/>
  <c r="F106" i="13"/>
  <c r="G103" i="14"/>
  <c r="H107" i="13"/>
  <c r="G107" i="13"/>
  <c r="H103" i="14"/>
  <c r="E107" i="13"/>
  <c r="CA86" i="3"/>
  <c r="E103" i="14"/>
  <c r="J69" i="9" l="1"/>
  <c r="B169" i="5"/>
  <c r="D169" i="5" s="1"/>
  <c r="E169" i="5" s="1"/>
  <c r="AU72" i="3"/>
  <c r="BR60" i="3"/>
  <c r="BQ60" i="3"/>
  <c r="BN87" i="3"/>
  <c r="BO87" i="3" s="1"/>
  <c r="AU87" i="3"/>
  <c r="AU84" i="3"/>
  <c r="AU82" i="3"/>
  <c r="AU83" i="3"/>
  <c r="F83" i="14"/>
  <c r="F87" i="13"/>
  <c r="F69" i="13"/>
  <c r="F65" i="14"/>
  <c r="V88" i="3"/>
  <c r="X91" i="5"/>
  <c r="BN83" i="3"/>
  <c r="BO83" i="3" s="1"/>
  <c r="X87" i="5"/>
  <c r="BP83" i="3"/>
  <c r="BN82" i="3"/>
  <c r="BO82" i="3" s="1"/>
  <c r="BP82" i="3"/>
  <c r="X86" i="5"/>
  <c r="BP87" i="3"/>
  <c r="V86" i="3"/>
  <c r="X76" i="5"/>
  <c r="BP72" i="3"/>
  <c r="BN72" i="3"/>
  <c r="BO72" i="3" s="1"/>
  <c r="V89" i="3"/>
  <c r="BN84" i="3"/>
  <c r="BO84" i="3" s="1"/>
  <c r="BP84" i="3"/>
  <c r="E104" i="14"/>
  <c r="E108" i="13"/>
  <c r="CA87" i="3"/>
  <c r="F103" i="14"/>
  <c r="F107" i="13"/>
  <c r="H108" i="13"/>
  <c r="G108" i="13"/>
  <c r="G104" i="14"/>
  <c r="H104" i="14"/>
  <c r="M72" i="9" l="1"/>
  <c r="B196" i="5"/>
  <c r="D196" i="5" s="1"/>
  <c r="E196" i="5" s="1"/>
  <c r="M68" i="9"/>
  <c r="B192" i="5"/>
  <c r="D192" i="5" s="1"/>
  <c r="E192" i="5" s="1"/>
  <c r="M69" i="9"/>
  <c r="B193" i="5"/>
  <c r="D193" i="5" s="1"/>
  <c r="E193" i="5" s="1"/>
  <c r="M67" i="9"/>
  <c r="B191" i="5"/>
  <c r="D191" i="5" s="1"/>
  <c r="E191" i="5" s="1"/>
  <c r="K73" i="9"/>
  <c r="B181" i="5"/>
  <c r="D181" i="5" s="1"/>
  <c r="E181" i="5" s="1"/>
  <c r="BR82" i="3"/>
  <c r="BQ82" i="3"/>
  <c r="AU86" i="3"/>
  <c r="AU89" i="3"/>
  <c r="BR87" i="3"/>
  <c r="BQ87" i="3"/>
  <c r="BN88" i="3"/>
  <c r="BO88" i="3" s="1"/>
  <c r="AU88" i="3"/>
  <c r="BR83" i="3"/>
  <c r="BQ83" i="3"/>
  <c r="BR84" i="3"/>
  <c r="BQ84" i="3"/>
  <c r="BR72" i="3"/>
  <c r="BQ72" i="3"/>
  <c r="X92" i="5"/>
  <c r="BP88" i="3"/>
  <c r="BN86" i="3"/>
  <c r="BO86" i="3" s="1"/>
  <c r="X90" i="5"/>
  <c r="BP86" i="3"/>
  <c r="V13" i="3"/>
  <c r="AU13" i="3" s="1"/>
  <c r="BP89" i="3"/>
  <c r="BN89" i="3"/>
  <c r="BO89" i="3" s="1"/>
  <c r="X93" i="5"/>
  <c r="X88" i="5"/>
  <c r="E109" i="13"/>
  <c r="E105" i="14"/>
  <c r="CA88" i="3"/>
  <c r="G105" i="14"/>
  <c r="H105" i="14"/>
  <c r="G109" i="13"/>
  <c r="H109" i="13"/>
  <c r="F104" i="14"/>
  <c r="F108" i="13"/>
  <c r="M74" i="9" l="1"/>
  <c r="B198" i="5"/>
  <c r="D198" i="5" s="1"/>
  <c r="E198" i="5" s="1"/>
  <c r="M73" i="9"/>
  <c r="B197" i="5"/>
  <c r="D197" i="5" s="1"/>
  <c r="E197" i="5" s="1"/>
  <c r="M71" i="9"/>
  <c r="B195" i="5"/>
  <c r="D195" i="5" s="1"/>
  <c r="E195" i="5" s="1"/>
  <c r="BR88" i="3"/>
  <c r="BQ88" i="3"/>
  <c r="BR86" i="3"/>
  <c r="BQ86" i="3"/>
  <c r="BR89" i="3"/>
  <c r="BQ89" i="3"/>
  <c r="D70" i="9"/>
  <c r="BP13" i="3"/>
  <c r="X17" i="5"/>
  <c r="BN13" i="3"/>
  <c r="V78" i="3"/>
  <c r="V77" i="3"/>
  <c r="V55" i="3"/>
  <c r="G106" i="14"/>
  <c r="H110" i="13"/>
  <c r="H106" i="14"/>
  <c r="G110" i="13"/>
  <c r="E106" i="14"/>
  <c r="CA89" i="3"/>
  <c r="E110" i="13"/>
  <c r="F105" i="14"/>
  <c r="F109" i="13"/>
  <c r="AU55" i="3" l="1"/>
  <c r="I72" i="9" s="1"/>
  <c r="AU77" i="3"/>
  <c r="AU78" i="3"/>
  <c r="BO13" i="3"/>
  <c r="F34" i="18" s="1"/>
  <c r="E34" i="18"/>
  <c r="CB13" i="3"/>
  <c r="CD13" i="3" s="1"/>
  <c r="BR13" i="3"/>
  <c r="H34" i="18" s="1"/>
  <c r="BQ13" i="3"/>
  <c r="G34" i="18"/>
  <c r="BZ13" i="3"/>
  <c r="B164" i="5"/>
  <c r="C127" i="5"/>
  <c r="C123" i="5"/>
  <c r="C128" i="5"/>
  <c r="C124" i="5"/>
  <c r="C129" i="5"/>
  <c r="C125" i="5"/>
  <c r="B122" i="5"/>
  <c r="C126" i="5"/>
  <c r="C131" i="5"/>
  <c r="C130" i="5"/>
  <c r="C132" i="5"/>
  <c r="C133" i="5"/>
  <c r="Y17" i="5"/>
  <c r="Y24" i="5"/>
  <c r="Y23" i="5"/>
  <c r="Y25" i="5"/>
  <c r="Y27" i="5"/>
  <c r="Y20" i="5"/>
  <c r="Y26" i="5"/>
  <c r="Y19" i="5"/>
  <c r="Y18" i="5"/>
  <c r="Y22" i="5"/>
  <c r="Y21" i="5"/>
  <c r="Y28" i="5"/>
  <c r="V25" i="3"/>
  <c r="AU25" i="3" s="1"/>
  <c r="BN78" i="3"/>
  <c r="BO78" i="3" s="1"/>
  <c r="BP78" i="3"/>
  <c r="BN77" i="3"/>
  <c r="BO77" i="3" s="1"/>
  <c r="X81" i="5"/>
  <c r="BP77" i="3"/>
  <c r="BN55" i="3"/>
  <c r="BO55" i="3" s="1"/>
  <c r="BP55" i="3"/>
  <c r="E107" i="14"/>
  <c r="CA90" i="3"/>
  <c r="E111" i="13"/>
  <c r="F106" i="14"/>
  <c r="F110" i="13"/>
  <c r="H107" i="14"/>
  <c r="G111" i="13"/>
  <c r="G107" i="14"/>
  <c r="H111" i="13"/>
  <c r="L71" i="9" l="1"/>
  <c r="B187" i="5"/>
  <c r="D187" i="5" s="1"/>
  <c r="E187" i="5" s="1"/>
  <c r="L70" i="9"/>
  <c r="B186" i="5"/>
  <c r="D186" i="5" s="1"/>
  <c r="E186" i="5" s="1"/>
  <c r="BR78" i="3"/>
  <c r="BQ78" i="3"/>
  <c r="BR77" i="3"/>
  <c r="BQ77" i="3"/>
  <c r="BR55" i="3"/>
  <c r="BQ55" i="3"/>
  <c r="CC13" i="3"/>
  <c r="H30" i="14" s="1"/>
  <c r="G72" i="14"/>
  <c r="E74" i="9"/>
  <c r="C122" i="5"/>
  <c r="D122" i="5"/>
  <c r="D164" i="5"/>
  <c r="E164" i="5" s="1"/>
  <c r="H72" i="14"/>
  <c r="H76" i="13"/>
  <c r="V37" i="3"/>
  <c r="X82" i="5"/>
  <c r="BP25" i="3"/>
  <c r="X29" i="5"/>
  <c r="BN25" i="3"/>
  <c r="G34" i="13"/>
  <c r="H34" i="13"/>
  <c r="G30" i="14"/>
  <c r="V49" i="3"/>
  <c r="E30" i="14"/>
  <c r="CA13" i="3"/>
  <c r="E34" i="13"/>
  <c r="X59" i="5"/>
  <c r="V67" i="3"/>
  <c r="E108" i="14"/>
  <c r="CA91" i="3"/>
  <c r="E112" i="13"/>
  <c r="F111" i="13"/>
  <c r="F107" i="14"/>
  <c r="G108" i="14"/>
  <c r="H108" i="14"/>
  <c r="G112" i="13"/>
  <c r="H112" i="13"/>
  <c r="AU67" i="3" l="1"/>
  <c r="AU49" i="3"/>
  <c r="H74" i="9" s="1"/>
  <c r="BO25" i="3"/>
  <c r="F46" i="18" s="1"/>
  <c r="E46" i="18"/>
  <c r="AU37" i="3"/>
  <c r="G70" i="9" s="1"/>
  <c r="CB25" i="3"/>
  <c r="CD25" i="3" s="1"/>
  <c r="BQ25" i="3"/>
  <c r="BR25" i="3"/>
  <c r="H46" i="18" s="1"/>
  <c r="G46" i="18"/>
  <c r="BZ25" i="3"/>
  <c r="G76" i="13"/>
  <c r="C137" i="5"/>
  <c r="C142" i="5"/>
  <c r="C135" i="5"/>
  <c r="C136" i="5"/>
  <c r="C138" i="5"/>
  <c r="B134" i="5"/>
  <c r="C140" i="5"/>
  <c r="C144" i="5"/>
  <c r="C139" i="5"/>
  <c r="C141" i="5"/>
  <c r="C143" i="5"/>
  <c r="C145" i="5"/>
  <c r="C152" i="5"/>
  <c r="B146" i="5"/>
  <c r="E122" i="5"/>
  <c r="E76" i="13"/>
  <c r="CA55" i="3"/>
  <c r="E72" i="14"/>
  <c r="BP49" i="3"/>
  <c r="G70" i="18" s="1"/>
  <c r="X53" i="5"/>
  <c r="BN49" i="3"/>
  <c r="E70" i="18" s="1"/>
  <c r="BN37" i="3"/>
  <c r="E58" i="18" s="1"/>
  <c r="BP37" i="3"/>
  <c r="G58" i="18" s="1"/>
  <c r="X41" i="5"/>
  <c r="Y51" i="5" s="1"/>
  <c r="Y29" i="5"/>
  <c r="Y36" i="5"/>
  <c r="Y37" i="5"/>
  <c r="Y35" i="5"/>
  <c r="Y33" i="5"/>
  <c r="Y34" i="5"/>
  <c r="Y31" i="5"/>
  <c r="Y32" i="5"/>
  <c r="Y30" i="5"/>
  <c r="Y38" i="5"/>
  <c r="Y39" i="5"/>
  <c r="Y40" i="5"/>
  <c r="F34" i="13"/>
  <c r="F30" i="14"/>
  <c r="V80" i="3"/>
  <c r="BN67" i="3"/>
  <c r="BO67" i="3" s="1"/>
  <c r="BP67" i="3"/>
  <c r="G109" i="14"/>
  <c r="H109" i="14"/>
  <c r="G113" i="13"/>
  <c r="H113" i="13"/>
  <c r="F108" i="14"/>
  <c r="F112" i="13"/>
  <c r="CA92" i="3"/>
  <c r="E109" i="14"/>
  <c r="E113" i="13"/>
  <c r="C147" i="5" l="1"/>
  <c r="C150" i="5"/>
  <c r="K68" i="9"/>
  <c r="B176" i="5"/>
  <c r="D176" i="5" s="1"/>
  <c r="E176" i="5" s="1"/>
  <c r="BR67" i="3"/>
  <c r="BQ67" i="3"/>
  <c r="AU80" i="3"/>
  <c r="CC25" i="3"/>
  <c r="H42" i="14" s="1"/>
  <c r="BO37" i="3"/>
  <c r="E34" i="19"/>
  <c r="CB37" i="3"/>
  <c r="CC37" i="3" s="1"/>
  <c r="BQ37" i="3"/>
  <c r="BR37" i="3"/>
  <c r="G34" i="19"/>
  <c r="BZ49" i="3"/>
  <c r="CA49" i="3" s="1"/>
  <c r="BO49" i="3"/>
  <c r="E46" i="19"/>
  <c r="CB49" i="3"/>
  <c r="CC49" i="3" s="1"/>
  <c r="BQ49" i="3"/>
  <c r="BR49" i="3"/>
  <c r="G46" i="19"/>
  <c r="C155" i="5"/>
  <c r="C149" i="5"/>
  <c r="C156" i="5"/>
  <c r="C164" i="5"/>
  <c r="C159" i="5"/>
  <c r="C148" i="5"/>
  <c r="C153" i="5"/>
  <c r="C157" i="5"/>
  <c r="C151" i="5"/>
  <c r="B158" i="5"/>
  <c r="C158" i="5" s="1"/>
  <c r="C165" i="5"/>
  <c r="C162" i="5"/>
  <c r="C181" i="5"/>
  <c r="C177" i="5"/>
  <c r="C161" i="5"/>
  <c r="C180" i="5"/>
  <c r="C185" i="5"/>
  <c r="C163" i="5"/>
  <c r="C168" i="5"/>
  <c r="C187" i="5"/>
  <c r="C183" i="5"/>
  <c r="C179" i="5"/>
  <c r="C167" i="5"/>
  <c r="C154" i="5"/>
  <c r="C178" i="5"/>
  <c r="C160" i="5"/>
  <c r="C169" i="5"/>
  <c r="C186" i="5"/>
  <c r="C175" i="5"/>
  <c r="C166" i="5"/>
  <c r="C176" i="5"/>
  <c r="C184" i="5"/>
  <c r="BZ37" i="3"/>
  <c r="G84" i="14"/>
  <c r="C146" i="5"/>
  <c r="D146" i="5"/>
  <c r="E146" i="5" s="1"/>
  <c r="C134" i="5"/>
  <c r="D134" i="5"/>
  <c r="E134" i="5" s="1"/>
  <c r="F72" i="14"/>
  <c r="F76" i="13"/>
  <c r="H88" i="13"/>
  <c r="H84" i="14"/>
  <c r="Y52" i="5"/>
  <c r="Y53" i="5"/>
  <c r="Y54" i="5"/>
  <c r="Y56" i="5"/>
  <c r="Y55" i="5"/>
  <c r="Y61" i="5"/>
  <c r="Y57" i="5"/>
  <c r="Y60" i="5"/>
  <c r="Y62" i="5"/>
  <c r="Y59" i="5"/>
  <c r="Y58" i="5"/>
  <c r="Y64" i="5"/>
  <c r="Y63" i="5"/>
  <c r="Y41" i="5"/>
  <c r="Y48" i="5"/>
  <c r="Y47" i="5"/>
  <c r="Y44" i="5"/>
  <c r="Y46" i="5"/>
  <c r="Y45" i="5"/>
  <c r="Y43" i="5"/>
  <c r="Y42" i="5"/>
  <c r="Y50" i="5"/>
  <c r="Y49" i="5"/>
  <c r="E46" i="13"/>
  <c r="CA25" i="3"/>
  <c r="E42" i="14"/>
  <c r="G46" i="13"/>
  <c r="H46" i="13"/>
  <c r="G42" i="14"/>
  <c r="V61" i="3"/>
  <c r="BN80" i="3"/>
  <c r="BO80" i="3" s="1"/>
  <c r="BP80" i="3"/>
  <c r="X84" i="5"/>
  <c r="X71" i="5"/>
  <c r="V79" i="3"/>
  <c r="CA93" i="3"/>
  <c r="E110" i="14"/>
  <c r="E114" i="13"/>
  <c r="F113" i="13"/>
  <c r="F109" i="14"/>
  <c r="G110" i="14"/>
  <c r="H114" i="13"/>
  <c r="H110" i="14"/>
  <c r="G114" i="13"/>
  <c r="H34" i="19" l="1"/>
  <c r="H58" i="18"/>
  <c r="F34" i="19"/>
  <c r="F58" i="18"/>
  <c r="H46" i="19"/>
  <c r="H70" i="18"/>
  <c r="F46" i="19"/>
  <c r="F70" i="18"/>
  <c r="L73" i="9"/>
  <c r="B189" i="5"/>
  <c r="AU61" i="3"/>
  <c r="BR80" i="3"/>
  <c r="BQ80" i="3"/>
  <c r="AU79" i="3"/>
  <c r="CD37" i="3"/>
  <c r="H58" i="13" s="1"/>
  <c r="CD49" i="3"/>
  <c r="H70" i="13" s="1"/>
  <c r="D158" i="5"/>
  <c r="E158" i="5" s="1"/>
  <c r="G88" i="13"/>
  <c r="L70" i="13"/>
  <c r="J66" i="14"/>
  <c r="C11" i="5"/>
  <c r="C13" i="5"/>
  <c r="C10" i="5"/>
  <c r="C12" i="5"/>
  <c r="E84" i="14"/>
  <c r="CA67" i="3"/>
  <c r="E88" i="13"/>
  <c r="F66" i="14"/>
  <c r="F70" i="13"/>
  <c r="H66" i="14"/>
  <c r="H54" i="14"/>
  <c r="G54" i="14"/>
  <c r="G58" i="13"/>
  <c r="F42" i="14"/>
  <c r="F46" i="13"/>
  <c r="E70" i="13"/>
  <c r="E66" i="14"/>
  <c r="E54" i="14"/>
  <c r="CA37" i="3"/>
  <c r="E58" i="13"/>
  <c r="BN61" i="3"/>
  <c r="BO61" i="3" s="1"/>
  <c r="BP61" i="3"/>
  <c r="X65" i="5"/>
  <c r="Y74" i="5" s="1"/>
  <c r="V73" i="3"/>
  <c r="G66" i="14"/>
  <c r="G70" i="13"/>
  <c r="V85" i="3"/>
  <c r="BP79" i="3"/>
  <c r="BN79" i="3"/>
  <c r="BO79" i="3" s="1"/>
  <c r="E111" i="14"/>
  <c r="CA94" i="3"/>
  <c r="E115" i="13"/>
  <c r="F110" i="14"/>
  <c r="F114" i="13"/>
  <c r="H111" i="14"/>
  <c r="G115" i="13"/>
  <c r="G111" i="14"/>
  <c r="H115" i="13"/>
  <c r="C193" i="5" l="1"/>
  <c r="C192" i="5"/>
  <c r="C191" i="5"/>
  <c r="L72" i="9"/>
  <c r="B188" i="5"/>
  <c r="C190" i="5"/>
  <c r="D189" i="5"/>
  <c r="E189" i="5" s="1"/>
  <c r="C189" i="5"/>
  <c r="J70" i="9"/>
  <c r="B170" i="5"/>
  <c r="C172" i="5"/>
  <c r="C173" i="5"/>
  <c r="C171" i="5"/>
  <c r="C174" i="5"/>
  <c r="BR79" i="3"/>
  <c r="BQ79" i="3"/>
  <c r="AU85" i="3"/>
  <c r="BR61" i="3"/>
  <c r="BQ61" i="3"/>
  <c r="AU73" i="3"/>
  <c r="G82" i="13"/>
  <c r="F84" i="14"/>
  <c r="F88" i="13"/>
  <c r="H82" i="13"/>
  <c r="H78" i="14"/>
  <c r="V90" i="3"/>
  <c r="F54" i="14"/>
  <c r="F58" i="13"/>
  <c r="Y65" i="5"/>
  <c r="Y68" i="5"/>
  <c r="Y66" i="5"/>
  <c r="Y67" i="5"/>
  <c r="Y69" i="5"/>
  <c r="Y70" i="5"/>
  <c r="Y76" i="5"/>
  <c r="Y73" i="5"/>
  <c r="Y72" i="5"/>
  <c r="Y75" i="5"/>
  <c r="Y71" i="5"/>
  <c r="BP73" i="3"/>
  <c r="BN73" i="3"/>
  <c r="BO73" i="3" s="1"/>
  <c r="X77" i="5"/>
  <c r="X83" i="5"/>
  <c r="V91" i="3"/>
  <c r="X89" i="5"/>
  <c r="BN85" i="3"/>
  <c r="BO85" i="3" s="1"/>
  <c r="BP85" i="3"/>
  <c r="G112" i="14"/>
  <c r="H116" i="13"/>
  <c r="H112" i="14"/>
  <c r="G116" i="13"/>
  <c r="F115" i="13"/>
  <c r="F111" i="14"/>
  <c r="E112" i="14"/>
  <c r="E116" i="13"/>
  <c r="CA95" i="3"/>
  <c r="M70" i="9" l="1"/>
  <c r="B194" i="5"/>
  <c r="C195" i="5"/>
  <c r="C198" i="5"/>
  <c r="C197" i="5"/>
  <c r="C196" i="5"/>
  <c r="D188" i="5"/>
  <c r="E188" i="5" s="1"/>
  <c r="C188" i="5"/>
  <c r="K74" i="9"/>
  <c r="B182" i="5"/>
  <c r="D170" i="5"/>
  <c r="C170" i="5"/>
  <c r="BR85" i="3"/>
  <c r="BQ85" i="3"/>
  <c r="AU90" i="3"/>
  <c r="AU91" i="3"/>
  <c r="BR73" i="3"/>
  <c r="BQ73" i="3"/>
  <c r="G78" i="14"/>
  <c r="CA61" i="3"/>
  <c r="E78" i="14"/>
  <c r="E82" i="13"/>
  <c r="V97" i="3"/>
  <c r="V94" i="3"/>
  <c r="V93" i="3"/>
  <c r="V92" i="3"/>
  <c r="BP90" i="3"/>
  <c r="X94" i="5"/>
  <c r="Y94" i="5" s="1"/>
  <c r="BN90" i="3"/>
  <c r="BO90" i="3" s="1"/>
  <c r="V96" i="3"/>
  <c r="V95" i="3"/>
  <c r="Y81" i="5"/>
  <c r="Y77" i="5"/>
  <c r="Y80" i="5"/>
  <c r="Y78" i="5"/>
  <c r="Y79" i="5"/>
  <c r="Y82" i="5"/>
  <c r="Y89" i="5"/>
  <c r="BN91" i="3"/>
  <c r="BO91" i="3" s="1"/>
  <c r="BP91" i="3"/>
  <c r="Y83" i="5"/>
  <c r="Y86" i="5"/>
  <c r="Y87" i="5"/>
  <c r="Y84" i="5"/>
  <c r="Y91" i="5"/>
  <c r="Y93" i="5"/>
  <c r="Y88" i="5"/>
  <c r="Y90" i="5"/>
  <c r="Y92" i="5"/>
  <c r="Y85" i="5"/>
  <c r="E113" i="14"/>
  <c r="CA96" i="3"/>
  <c r="E117" i="13"/>
  <c r="H117" i="13"/>
  <c r="G113" i="14"/>
  <c r="H113" i="14"/>
  <c r="G117" i="13"/>
  <c r="F116" i="13"/>
  <c r="F112" i="14"/>
  <c r="N68" i="9" l="1"/>
  <c r="B200" i="5"/>
  <c r="N67" i="9"/>
  <c r="B199" i="5"/>
  <c r="D194" i="5"/>
  <c r="E194" i="5" s="1"/>
  <c r="C194" i="5"/>
  <c r="D182" i="5"/>
  <c r="E182" i="5" s="1"/>
  <c r="C182" i="5"/>
  <c r="E170" i="5"/>
  <c r="AU96" i="3"/>
  <c r="AU92" i="3"/>
  <c r="AU93" i="3"/>
  <c r="BR91" i="3"/>
  <c r="BQ91" i="3"/>
  <c r="AU94" i="3"/>
  <c r="AU95" i="3"/>
  <c r="BR90" i="3"/>
  <c r="BQ90" i="3"/>
  <c r="AU97" i="3"/>
  <c r="BN97" i="3"/>
  <c r="BO97" i="3" s="1"/>
  <c r="BP97" i="3"/>
  <c r="F78" i="14"/>
  <c r="F82" i="13"/>
  <c r="X101" i="5"/>
  <c r="BP95" i="3"/>
  <c r="BN95" i="3"/>
  <c r="BO95" i="3" s="1"/>
  <c r="X99" i="5"/>
  <c r="BP96" i="3"/>
  <c r="BN96" i="3"/>
  <c r="BO96" i="3" s="1"/>
  <c r="X100" i="5"/>
  <c r="BN94" i="3"/>
  <c r="BO94" i="3" s="1"/>
  <c r="X98" i="5"/>
  <c r="BP94" i="3"/>
  <c r="BN92" i="3"/>
  <c r="BO92" i="3" s="1"/>
  <c r="BP92" i="3"/>
  <c r="X96" i="5"/>
  <c r="BN93" i="3"/>
  <c r="BO93" i="3" s="1"/>
  <c r="BP93" i="3"/>
  <c r="X97" i="5"/>
  <c r="X95" i="5"/>
  <c r="Y95" i="5" s="1"/>
  <c r="G118" i="13"/>
  <c r="G114" i="14"/>
  <c r="H118" i="13"/>
  <c r="H114" i="14"/>
  <c r="E114" i="14"/>
  <c r="E118" i="13"/>
  <c r="CA97" i="3"/>
  <c r="F117" i="13"/>
  <c r="F113" i="14"/>
  <c r="N74" i="9" l="1"/>
  <c r="B206" i="5"/>
  <c r="N72" i="9"/>
  <c r="B204" i="5"/>
  <c r="N69" i="9"/>
  <c r="B201" i="5"/>
  <c r="N71" i="9"/>
  <c r="B203" i="5"/>
  <c r="N70" i="9"/>
  <c r="B202" i="5"/>
  <c r="N73" i="9"/>
  <c r="B205" i="5"/>
  <c r="D200" i="5"/>
  <c r="E200" i="5" s="1"/>
  <c r="C200" i="5"/>
  <c r="D199" i="5"/>
  <c r="C199" i="5"/>
  <c r="BQ94" i="3"/>
  <c r="BR94" i="3"/>
  <c r="BR92" i="3"/>
  <c r="BQ92" i="3"/>
  <c r="BR93" i="3"/>
  <c r="BQ93" i="3"/>
  <c r="BR95" i="3"/>
  <c r="BQ95" i="3"/>
  <c r="BR97" i="3"/>
  <c r="BQ97" i="3"/>
  <c r="BR96" i="3"/>
  <c r="BQ96" i="3"/>
  <c r="Y97" i="5"/>
  <c r="Y96" i="5"/>
  <c r="Y103" i="5"/>
  <c r="Y104" i="5" s="1"/>
  <c r="Y100" i="5"/>
  <c r="Y98" i="5"/>
  <c r="Y99" i="5"/>
  <c r="Y101" i="5"/>
  <c r="F118" i="13"/>
  <c r="F114" i="14"/>
  <c r="Z92" i="5" a="1"/>
  <c r="Z46" i="5" a="1"/>
  <c r="Z36" i="5" a="1"/>
  <c r="Z52" i="5" a="1"/>
  <c r="Z12" i="5" a="1"/>
  <c r="Z89" i="5" a="1"/>
  <c r="Z67" i="5" a="1"/>
  <c r="Z41" i="5" a="1"/>
  <c r="Z29" i="5" a="1"/>
  <c r="Z35" i="5" a="1"/>
  <c r="Z24" i="5" a="1"/>
  <c r="Z7" i="5" a="1"/>
  <c r="Z83" i="5" a="1"/>
  <c r="Z30" i="5" a="1"/>
  <c r="Z70" i="5" a="1"/>
  <c r="Z31" i="5" a="1"/>
  <c r="Z34" i="5" a="1"/>
  <c r="Z48" i="5" a="1"/>
  <c r="Z91" i="5" a="1"/>
  <c r="Z60" i="5" a="1"/>
  <c r="Z9" i="5" a="1"/>
  <c r="Z82" i="5" a="1"/>
  <c r="Z21" i="5" a="1"/>
  <c r="Z96" i="5" a="1"/>
  <c r="Z81" i="5" a="1"/>
  <c r="Z22" i="5" a="1"/>
  <c r="Z66" i="5" a="1"/>
  <c r="Z45" i="5" a="1"/>
  <c r="Z43" i="5" a="1"/>
  <c r="Z53" i="5" a="1"/>
  <c r="Z14" i="5" a="1"/>
  <c r="Z71" i="5" a="1"/>
  <c r="Z72" i="5" a="1"/>
  <c r="Z27" i="5" a="1"/>
  <c r="Z15" i="5" a="1"/>
  <c r="Z87" i="5" a="1"/>
  <c r="Z86" i="5" a="1"/>
  <c r="Z39" i="5" a="1"/>
  <c r="Z20" i="5" a="1"/>
  <c r="Z16" i="5" a="1"/>
  <c r="Z95" i="5" a="1"/>
  <c r="Z88" i="5" a="1"/>
  <c r="Z44" i="5" a="1"/>
  <c r="Z32" i="5" a="1"/>
  <c r="Z13" i="5" a="1"/>
  <c r="Z75" i="5" a="1"/>
  <c r="Z49" i="5" a="1"/>
  <c r="Z6" i="5" a="1"/>
  <c r="Z19" i="5" a="1"/>
  <c r="Z69" i="5" a="1"/>
  <c r="Z51" i="5" a="1"/>
  <c r="Z8" i="5" a="1"/>
  <c r="Z28" i="5" a="1"/>
  <c r="Z80" i="5" a="1"/>
  <c r="Z101" i="5" a="1"/>
  <c r="Z93" i="5" a="1"/>
  <c r="Z33" i="5" a="1"/>
  <c r="Z63" i="5" a="1"/>
  <c r="Z26" i="5" a="1"/>
  <c r="Z25" i="5" a="1"/>
  <c r="Z64" i="5" a="1"/>
  <c r="Z94" i="5" a="1"/>
  <c r="Z90" i="5" a="1"/>
  <c r="Z85" i="5" a="1"/>
  <c r="Z55" i="5" a="1"/>
  <c r="Z98" i="5" a="1"/>
  <c r="Z100" i="5" a="1"/>
  <c r="Z68" i="5" a="1"/>
  <c r="Z61" i="5" a="1"/>
  <c r="Z79" i="5" a="1"/>
  <c r="Z10" i="5" a="1"/>
  <c r="Z59" i="5" a="1"/>
  <c r="Z58" i="5" a="1"/>
  <c r="Z84" i="5" a="1"/>
  <c r="Z77" i="5" a="1"/>
  <c r="Z74" i="5" a="1"/>
  <c r="Z37" i="5" a="1"/>
  <c r="Z65" i="5" a="1"/>
  <c r="Z47" i="5" a="1"/>
  <c r="Z40" i="5" a="1"/>
  <c r="Z54" i="5" a="1"/>
  <c r="Z50" i="5" a="1"/>
  <c r="Z42" i="5" a="1"/>
  <c r="Z76" i="5" a="1"/>
  <c r="Z18" i="5" a="1"/>
  <c r="Z99" i="5" a="1"/>
  <c r="Z17" i="5" a="1"/>
  <c r="Z97" i="5" a="1"/>
  <c r="Z73" i="5" a="1"/>
  <c r="Z23" i="5" a="1"/>
  <c r="Z56" i="5" a="1"/>
  <c r="Z38" i="5" a="1"/>
  <c r="Z11" i="5" a="1"/>
  <c r="Z78" i="5" a="1"/>
  <c r="D205" i="5" l="1"/>
  <c r="E205" i="5" s="1"/>
  <c r="C205" i="5"/>
  <c r="D203" i="5"/>
  <c r="E203" i="5" s="1"/>
  <c r="C203" i="5"/>
  <c r="D204" i="5"/>
  <c r="E204" i="5" s="1"/>
  <c r="C204" i="5"/>
  <c r="D202" i="5"/>
  <c r="E202" i="5" s="1"/>
  <c r="C202" i="5"/>
  <c r="D201" i="5"/>
  <c r="E201" i="5" s="1"/>
  <c r="C201" i="5"/>
  <c r="D206" i="5"/>
  <c r="E206" i="5" s="1"/>
  <c r="C206" i="5"/>
  <c r="E199" i="5"/>
  <c r="D2" i="5"/>
  <c r="C9" i="5"/>
  <c r="Z93" i="5"/>
  <c r="AA93" i="5" s="1"/>
  <c r="AB93" i="5" s="1"/>
  <c r="Z44" i="5"/>
  <c r="AA44" i="5" s="1"/>
  <c r="AB44" i="5" s="1"/>
  <c r="Z95" i="5"/>
  <c r="AA95" i="5" s="1"/>
  <c r="AB95" i="5" s="1"/>
  <c r="Z96" i="5"/>
  <c r="AA96" i="5" s="1"/>
  <c r="AB96" i="5" s="1"/>
  <c r="Z40" i="5"/>
  <c r="AA40" i="5" s="1"/>
  <c r="AB40" i="5" s="1"/>
  <c r="Z9" i="5"/>
  <c r="AA9" i="5" s="1"/>
  <c r="AB9" i="5" s="1"/>
  <c r="Z37" i="5"/>
  <c r="AA37" i="5" s="1"/>
  <c r="AB37" i="5" s="1"/>
  <c r="Z45" i="5"/>
  <c r="AA45" i="5" s="1"/>
  <c r="AB45" i="5" s="1"/>
  <c r="Z34" i="5"/>
  <c r="AA34" i="5" s="1"/>
  <c r="AB34" i="5" s="1"/>
  <c r="Z6" i="5"/>
  <c r="AA6" i="5" s="1"/>
  <c r="AB6" i="5" s="1"/>
  <c r="AC6" i="5" s="1"/>
  <c r="Z83" i="5"/>
  <c r="AA83" i="5" s="1"/>
  <c r="AB83" i="5" s="1"/>
  <c r="Z24" i="5"/>
  <c r="AA24" i="5" s="1"/>
  <c r="AB24" i="5" s="1"/>
  <c r="Z94" i="5"/>
  <c r="AA94" i="5" s="1"/>
  <c r="AB94" i="5" s="1"/>
  <c r="Z68" i="5"/>
  <c r="AA68" i="5" s="1"/>
  <c r="AB68" i="5" s="1"/>
  <c r="Z39" i="5"/>
  <c r="AA39" i="5" s="1"/>
  <c r="AB39" i="5" s="1"/>
  <c r="Z20" i="5"/>
  <c r="AA20" i="5" s="1"/>
  <c r="AB20" i="5" s="1"/>
  <c r="Z10" i="5"/>
  <c r="AA10" i="5" s="1"/>
  <c r="AB10" i="5" s="1"/>
  <c r="Z82" i="5"/>
  <c r="AA82" i="5" s="1"/>
  <c r="AB82" i="5" s="1"/>
  <c r="Z43" i="5"/>
  <c r="AA43" i="5" s="1"/>
  <c r="AB43" i="5" s="1"/>
  <c r="Z52" i="5"/>
  <c r="AA52" i="5" s="1"/>
  <c r="AB52" i="5" s="1"/>
  <c r="Z76" i="5"/>
  <c r="AA76" i="5" s="1"/>
  <c r="AB76" i="5" s="1"/>
  <c r="Z71" i="5"/>
  <c r="AA71" i="5" s="1"/>
  <c r="AB71" i="5" s="1"/>
  <c r="Z35" i="5"/>
  <c r="AA35" i="5" s="1"/>
  <c r="AB35" i="5" s="1"/>
  <c r="Z63" i="5"/>
  <c r="AA63" i="5" s="1"/>
  <c r="AB63" i="5" s="1"/>
  <c r="Z81" i="5"/>
  <c r="AA81" i="5" s="1"/>
  <c r="AB81" i="5" s="1"/>
  <c r="Z85" i="5"/>
  <c r="AA85" i="5" s="1"/>
  <c r="AB85" i="5" s="1"/>
  <c r="Z84" i="5"/>
  <c r="AA84" i="5" s="1"/>
  <c r="AB84" i="5" s="1"/>
  <c r="Z99" i="5"/>
  <c r="AA99" i="5" s="1"/>
  <c r="AB99" i="5" s="1"/>
  <c r="Z51" i="5"/>
  <c r="AA51" i="5" s="1"/>
  <c r="AB51" i="5" s="1"/>
  <c r="Z19" i="5"/>
  <c r="AA19" i="5" s="1"/>
  <c r="AB19" i="5" s="1"/>
  <c r="Z12" i="5"/>
  <c r="AA12" i="5" s="1"/>
  <c r="AB12" i="5" s="1"/>
  <c r="Z66" i="5"/>
  <c r="AA66" i="5" s="1"/>
  <c r="AB66" i="5" s="1"/>
  <c r="Z7" i="5"/>
  <c r="AA7" i="5" s="1"/>
  <c r="AB7" i="5" s="1"/>
  <c r="Z91" i="5"/>
  <c r="AA91" i="5" s="1"/>
  <c r="AB91" i="5" s="1"/>
  <c r="Z73" i="5"/>
  <c r="AA73" i="5" s="1"/>
  <c r="AB73" i="5" s="1"/>
  <c r="Z72" i="5"/>
  <c r="AA72" i="5" s="1"/>
  <c r="AB72" i="5" s="1"/>
  <c r="Z49" i="5"/>
  <c r="AA49" i="5" s="1"/>
  <c r="AB49" i="5" s="1"/>
  <c r="Z26" i="5"/>
  <c r="AA26" i="5" s="1"/>
  <c r="AB26" i="5" s="1"/>
  <c r="Z25" i="5"/>
  <c r="AA25" i="5" s="1"/>
  <c r="AB25" i="5" s="1"/>
  <c r="Z30" i="5"/>
  <c r="AA30" i="5" s="1"/>
  <c r="AB30" i="5" s="1"/>
  <c r="Z8" i="5"/>
  <c r="AA8" i="5" s="1"/>
  <c r="AB8" i="5" s="1"/>
  <c r="Z18" i="5"/>
  <c r="AA18" i="5" s="1"/>
  <c r="AB18" i="5" s="1"/>
  <c r="Z74" i="5"/>
  <c r="AA74" i="5" s="1"/>
  <c r="AB74" i="5" s="1"/>
  <c r="Z11" i="5"/>
  <c r="AA11" i="5" s="1"/>
  <c r="AB11" i="5" s="1"/>
  <c r="Z48" i="5"/>
  <c r="AA48" i="5" s="1"/>
  <c r="AB48" i="5" s="1"/>
  <c r="Z69" i="5"/>
  <c r="AA69" i="5" s="1"/>
  <c r="AB69" i="5" s="1"/>
  <c r="Z87" i="5"/>
  <c r="AA87" i="5" s="1"/>
  <c r="AB87" i="5" s="1"/>
  <c r="Z36" i="5"/>
  <c r="AA36" i="5" s="1"/>
  <c r="AB36" i="5" s="1"/>
  <c r="Z41" i="5"/>
  <c r="AA41" i="5" s="1"/>
  <c r="AB41" i="5" s="1"/>
  <c r="Z23" i="5"/>
  <c r="AA23" i="5" s="1"/>
  <c r="AB23" i="5" s="1"/>
  <c r="Z22" i="5"/>
  <c r="AA22" i="5" s="1"/>
  <c r="AB22" i="5" s="1"/>
  <c r="Z59" i="5"/>
  <c r="AA59" i="5" s="1"/>
  <c r="AB59" i="5" s="1"/>
  <c r="Z86" i="5"/>
  <c r="AA86" i="5" s="1"/>
  <c r="AB86" i="5" s="1"/>
  <c r="Z60" i="5"/>
  <c r="AA60" i="5" s="1"/>
  <c r="AB60" i="5" s="1"/>
  <c r="Z61" i="5"/>
  <c r="AA61" i="5" s="1"/>
  <c r="AB61" i="5" s="1"/>
  <c r="Z17" i="5"/>
  <c r="AA17" i="5" s="1"/>
  <c r="AB17" i="5" s="1"/>
  <c r="Z16" i="5"/>
  <c r="AA16" i="5" s="1"/>
  <c r="AB16" i="5" s="1"/>
  <c r="Z56" i="5"/>
  <c r="AA56" i="5" s="1"/>
  <c r="AB56" i="5" s="1"/>
  <c r="Z97" i="5"/>
  <c r="AA97" i="5" s="1"/>
  <c r="AB97" i="5" s="1"/>
  <c r="Z88" i="5"/>
  <c r="AA88" i="5" s="1"/>
  <c r="AB88" i="5" s="1"/>
  <c r="Z32" i="5"/>
  <c r="AA32" i="5" s="1"/>
  <c r="AB32" i="5" s="1"/>
  <c r="Z77" i="5"/>
  <c r="AA77" i="5" s="1"/>
  <c r="AB77" i="5" s="1"/>
  <c r="Z101" i="5"/>
  <c r="AA101" i="5" s="1"/>
  <c r="AB101" i="5" s="1"/>
  <c r="Z21" i="5"/>
  <c r="AA21" i="5" s="1"/>
  <c r="AB21" i="5" s="1"/>
  <c r="Z55" i="5"/>
  <c r="AA55" i="5" s="1"/>
  <c r="AB55" i="5" s="1"/>
  <c r="Z13" i="5"/>
  <c r="AA13" i="5" s="1"/>
  <c r="AB13" i="5" s="1"/>
  <c r="Z70" i="5"/>
  <c r="AA70" i="5" s="1"/>
  <c r="AB70" i="5" s="1"/>
  <c r="Z53" i="5"/>
  <c r="AA53" i="5" s="1"/>
  <c r="AB53" i="5" s="1"/>
  <c r="Z58" i="5"/>
  <c r="AA58" i="5" s="1"/>
  <c r="AB58" i="5" s="1"/>
  <c r="Z15" i="5"/>
  <c r="AA15" i="5" s="1"/>
  <c r="AB15" i="5" s="1"/>
  <c r="Z90" i="5"/>
  <c r="AA90" i="5" s="1"/>
  <c r="AB90" i="5" s="1"/>
  <c r="Z46" i="5"/>
  <c r="AA46" i="5" s="1"/>
  <c r="AB46" i="5" s="1"/>
  <c r="Z29" i="5"/>
  <c r="AA29" i="5" s="1"/>
  <c r="AB29" i="5" s="1"/>
  <c r="Z27" i="5"/>
  <c r="AA27" i="5" s="1"/>
  <c r="AB27" i="5" s="1"/>
  <c r="Z33" i="5"/>
  <c r="AA33" i="5" s="1"/>
  <c r="AB33" i="5" s="1"/>
  <c r="Z65" i="5"/>
  <c r="AA65" i="5" s="1"/>
  <c r="AB65" i="5" s="1"/>
  <c r="Z54" i="5"/>
  <c r="AA54" i="5" s="1"/>
  <c r="AB54" i="5" s="1"/>
  <c r="Z47" i="5"/>
  <c r="AA47" i="5" s="1"/>
  <c r="AB47" i="5" s="1"/>
  <c r="Z67" i="5"/>
  <c r="AA67" i="5" s="1"/>
  <c r="AB67" i="5" s="1"/>
  <c r="Z14" i="5"/>
  <c r="AA14" i="5" s="1"/>
  <c r="AB14" i="5" s="1"/>
  <c r="Z28" i="5"/>
  <c r="AA28" i="5" s="1"/>
  <c r="AB28" i="5" s="1"/>
  <c r="Z80" i="5"/>
  <c r="AA80" i="5" s="1"/>
  <c r="AB80" i="5" s="1"/>
  <c r="Z89" i="5"/>
  <c r="AA89" i="5" s="1"/>
  <c r="AB89" i="5" s="1"/>
  <c r="Z64" i="5"/>
  <c r="AA64" i="5" s="1"/>
  <c r="AB64" i="5" s="1"/>
  <c r="Z98" i="5"/>
  <c r="AA98" i="5" s="1"/>
  <c r="AB98" i="5" s="1"/>
  <c r="Z92" i="5"/>
  <c r="AA92" i="5" s="1"/>
  <c r="AB92" i="5" s="1"/>
  <c r="Z38" i="5"/>
  <c r="AA38" i="5" s="1"/>
  <c r="AB38" i="5" s="1"/>
  <c r="Z78" i="5"/>
  <c r="AA78" i="5" s="1"/>
  <c r="AB78" i="5" s="1"/>
  <c r="Z42" i="5"/>
  <c r="AA42" i="5" s="1"/>
  <c r="AB42" i="5" s="1"/>
  <c r="Z79" i="5"/>
  <c r="AA79" i="5" s="1"/>
  <c r="AB79" i="5" s="1"/>
  <c r="Z75" i="5"/>
  <c r="AA75" i="5" s="1"/>
  <c r="AB75" i="5" s="1"/>
  <c r="Z31" i="5"/>
  <c r="AA31" i="5" s="1"/>
  <c r="AB31" i="5" s="1"/>
  <c r="Z100" i="5"/>
  <c r="AA100" i="5" s="1"/>
  <c r="AB100" i="5" s="1"/>
  <c r="Z50" i="5"/>
  <c r="AA50" i="5" s="1"/>
  <c r="AB50" i="5" s="1"/>
  <c r="Z57" i="5" a="1"/>
  <c r="Z62" i="5" a="1"/>
  <c r="D3" i="5" l="1"/>
  <c r="C6" i="5"/>
  <c r="C7" i="5"/>
  <c r="C8" i="5"/>
  <c r="Z57" i="5"/>
  <c r="AA57" i="5" s="1"/>
  <c r="AB57" i="5" s="1"/>
  <c r="AC59" i="5" s="1"/>
  <c r="Z62" i="5"/>
  <c r="AA62" i="5" s="1"/>
  <c r="AB62" i="5" s="1"/>
  <c r="AC9" i="5"/>
  <c r="AC50" i="5"/>
  <c r="AC47" i="5"/>
  <c r="AC27" i="5"/>
  <c r="AC15" i="5"/>
  <c r="AC13" i="5"/>
  <c r="AC12" i="5"/>
  <c r="AC16" i="5"/>
  <c r="AC22" i="5"/>
  <c r="AC42" i="5"/>
  <c r="AC52" i="5"/>
  <c r="AC7" i="5"/>
  <c r="AC56" i="5"/>
  <c r="AC43" i="5"/>
  <c r="AC41" i="5"/>
  <c r="AC28" i="5"/>
  <c r="AC29" i="5"/>
  <c r="AC18" i="5"/>
  <c r="AC31" i="5"/>
  <c r="AC45" i="5"/>
  <c r="AC25" i="5"/>
  <c r="AC35" i="5"/>
  <c r="AC51" i="5"/>
  <c r="AC54" i="5"/>
  <c r="AC19" i="5"/>
  <c r="AC40" i="5"/>
  <c r="AC11" i="5"/>
  <c r="AC10" i="5"/>
  <c r="AC23" i="5"/>
  <c r="AC24" i="5"/>
  <c r="AC34" i="5"/>
  <c r="AC26" i="5"/>
  <c r="AC53" i="5"/>
  <c r="AC46" i="5"/>
  <c r="AC8" i="5"/>
  <c r="AC17" i="5"/>
  <c r="AC49" i="5"/>
  <c r="AC48" i="5"/>
  <c r="AC55" i="5"/>
  <c r="AC32" i="5"/>
  <c r="AC21" i="5"/>
  <c r="AC14" i="5"/>
  <c r="AC36" i="5"/>
  <c r="AC44" i="5"/>
  <c r="AC20" i="5"/>
  <c r="AC33" i="5"/>
  <c r="AC30" i="5"/>
  <c r="J31" i="5"/>
  <c r="AC58" i="5" l="1"/>
  <c r="AC89" i="5"/>
  <c r="AC93" i="5"/>
  <c r="AC57" i="5"/>
  <c r="AC62" i="5"/>
  <c r="AC94" i="5"/>
  <c r="AC99" i="5"/>
  <c r="Y105" i="5"/>
  <c r="AC64" i="5"/>
  <c r="AC82" i="5"/>
  <c r="AC95" i="5"/>
  <c r="AC72" i="5"/>
  <c r="AC63" i="5"/>
  <c r="AC61" i="5"/>
  <c r="AC81" i="5"/>
  <c r="AC67" i="5"/>
  <c r="AC96" i="5"/>
  <c r="AC75" i="5"/>
  <c r="AC97" i="5"/>
  <c r="AC65" i="5"/>
  <c r="AC100" i="5"/>
  <c r="AC78" i="5"/>
  <c r="AC79" i="5"/>
  <c r="AC91" i="5"/>
  <c r="AC77" i="5"/>
  <c r="AC90" i="5"/>
  <c r="AC101" i="5"/>
  <c r="AC68" i="5"/>
  <c r="AC74" i="5"/>
  <c r="AC76" i="5"/>
  <c r="AC69" i="5"/>
  <c r="AC71" i="5"/>
  <c r="AC70" i="5"/>
  <c r="AC66" i="5"/>
  <c r="AC73" i="5"/>
  <c r="AC86" i="5"/>
  <c r="AC60" i="5"/>
  <c r="AC83" i="5"/>
  <c r="AC84" i="5"/>
  <c r="AC92" i="5"/>
  <c r="AC85" i="5"/>
  <c r="AC80" i="5"/>
  <c r="AC87" i="5"/>
  <c r="AC98" i="5"/>
  <c r="AC88" i="5"/>
  <c r="J29" i="5"/>
  <c r="J30" i="5"/>
  <c r="J27" i="5"/>
  <c r="J28" i="5"/>
  <c r="J24" i="5"/>
  <c r="J26" i="5"/>
  <c r="J25" i="5"/>
  <c r="K24"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Gabriella Ciurleo</author>
  </authors>
  <commentList>
    <comment ref="C108" authorId="0" shapeId="0" xr:uid="{8EFD5E7B-4041-44A5-AE11-CA96A2E5AD1A}">
      <text>
        <r>
          <rPr>
            <b/>
            <sz val="9"/>
            <color indexed="81"/>
            <rFont val="Tahoma"/>
            <family val="2"/>
          </rPr>
          <t>Gabriella Ciurleo:</t>
        </r>
        <r>
          <rPr>
            <sz val="9"/>
            <color indexed="81"/>
            <rFont val="Tahoma"/>
            <family val="2"/>
          </rPr>
          <t xml:space="preserve">
include VLOOKUP to include IRN number when the panel is selected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L1" authorId="0" shapeId="0" xr:uid="{00000000-0006-0000-0300-000001000000}">
      <text>
        <r>
          <rPr>
            <b/>
            <sz val="9"/>
            <color indexed="81"/>
            <rFont val="Tahoma"/>
            <family val="2"/>
          </rPr>
          <t>Administrator:</t>
        </r>
        <r>
          <rPr>
            <sz val="9"/>
            <color indexed="81"/>
            <rFont val="Tahoma"/>
            <family val="2"/>
          </rPr>
          <t xml:space="preserve">
Use panel library vlookup to change amplicon name to something sensible i.e. BRCA1_BRCA2 etc = TruSight Cancer panel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110" authorId="0" shapeId="0" xr:uid="{00000000-0006-0000-0400-000002000000}">
      <text>
        <r>
          <rPr>
            <b/>
            <sz val="9"/>
            <color indexed="81"/>
            <rFont val="Tahoma"/>
            <family val="2"/>
          </rPr>
          <t>Administrator:</t>
        </r>
        <r>
          <rPr>
            <sz val="9"/>
            <color indexed="81"/>
            <rFont val="Tahoma"/>
            <family val="2"/>
          </rPr>
          <t xml:space="preserve">
Not needed, just use Sample vol for pool column</t>
        </r>
      </text>
    </comment>
    <comment ref="F110" authorId="0" shapeId="0" xr:uid="{00000000-0006-0000-0400-000003000000}">
      <text>
        <r>
          <rPr>
            <b/>
            <sz val="9"/>
            <color indexed="81"/>
            <rFont val="Tahoma"/>
            <family val="2"/>
          </rPr>
          <t>Administrator:</t>
        </r>
        <r>
          <rPr>
            <sz val="9"/>
            <color indexed="81"/>
            <rFont val="Tahoma"/>
            <family val="2"/>
          </rPr>
          <t xml:space="preserve">
Not needed, will not be spiking in samples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<sst xmlns="http://schemas.openxmlformats.org/spreadsheetml/2006/main" count="4430" uniqueCount="2676">
  <si>
    <t>PCR No.</t>
  </si>
  <si>
    <t>Date</t>
  </si>
  <si>
    <t>Technician</t>
  </si>
  <si>
    <t>Well Ref</t>
  </si>
  <si>
    <t>Patient Name</t>
  </si>
  <si>
    <t>Sample-ID</t>
  </si>
  <si>
    <t>Freezer Position</t>
  </si>
  <si>
    <t>Sample</t>
  </si>
  <si>
    <t>Analyte</t>
  </si>
  <si>
    <t>Plate ID</t>
  </si>
  <si>
    <t>Tube ID</t>
  </si>
  <si>
    <t>Col</t>
  </si>
  <si>
    <t>Row</t>
  </si>
  <si>
    <t>Forename</t>
  </si>
  <si>
    <t>Surname</t>
  </si>
  <si>
    <t>OD (ng/ul)</t>
  </si>
  <si>
    <t>B</t>
  </si>
  <si>
    <t>Plate No</t>
  </si>
  <si>
    <t>Index Plate</t>
  </si>
  <si>
    <t>DNA Dilution Plate 1</t>
  </si>
  <si>
    <t>Primary DNA Volume</t>
  </si>
  <si>
    <t>DNA Stock Plate</t>
  </si>
  <si>
    <t>Patient Initials</t>
  </si>
  <si>
    <t>BLANK</t>
  </si>
  <si>
    <t>Reagent rack well IDs</t>
  </si>
  <si>
    <t>DNA WELL</t>
  </si>
  <si>
    <t>DNA Stock PLATE</t>
  </si>
  <si>
    <t>Assay</t>
  </si>
  <si>
    <t>D6</t>
  </si>
  <si>
    <t>A1</t>
  </si>
  <si>
    <t>DNA Stock Plate 1</t>
  </si>
  <si>
    <t>A2</t>
  </si>
  <si>
    <t>B1</t>
  </si>
  <si>
    <t>A3</t>
  </si>
  <si>
    <t>C1</t>
  </si>
  <si>
    <t>A4</t>
  </si>
  <si>
    <t>D1</t>
  </si>
  <si>
    <t>A5</t>
  </si>
  <si>
    <t>E1</t>
  </si>
  <si>
    <t>A6</t>
  </si>
  <si>
    <t>F1</t>
  </si>
  <si>
    <t>G1</t>
  </si>
  <si>
    <t>B2</t>
  </si>
  <si>
    <t>H1</t>
  </si>
  <si>
    <t>B3</t>
  </si>
  <si>
    <t>B4</t>
  </si>
  <si>
    <t>B5</t>
  </si>
  <si>
    <t>C2</t>
  </si>
  <si>
    <t>B6</t>
  </si>
  <si>
    <t>D2</t>
  </si>
  <si>
    <t>E2</t>
  </si>
  <si>
    <t>F2</t>
  </si>
  <si>
    <t>C3</t>
  </si>
  <si>
    <t>G2</t>
  </si>
  <si>
    <t>C4</t>
  </si>
  <si>
    <t>H2</t>
  </si>
  <si>
    <t>C5</t>
  </si>
  <si>
    <t>C6</t>
  </si>
  <si>
    <t>D3</t>
  </si>
  <si>
    <t>E3</t>
  </si>
  <si>
    <t>D4</t>
  </si>
  <si>
    <t>F3</t>
  </si>
  <si>
    <t>D5</t>
  </si>
  <si>
    <t>G3</t>
  </si>
  <si>
    <t>H3</t>
  </si>
  <si>
    <t>#</t>
  </si>
  <si>
    <t>DNA Stock Plate 2</t>
  </si>
  <si>
    <t>E4</t>
  </si>
  <si>
    <t>F4</t>
  </si>
  <si>
    <t>G4</t>
  </si>
  <si>
    <t>H4</t>
  </si>
  <si>
    <t>E5</t>
  </si>
  <si>
    <t>F5</t>
  </si>
  <si>
    <t>G5</t>
  </si>
  <si>
    <t>H5</t>
  </si>
  <si>
    <t>E6</t>
  </si>
  <si>
    <t>F6</t>
  </si>
  <si>
    <t>G6</t>
  </si>
  <si>
    <t>H6</t>
  </si>
  <si>
    <t>DNA Stock Plate 3</t>
  </si>
  <si>
    <t>THIS SECTION IS USED TO COLLATE INFORMATION USED FOR THE DNA PLATES.</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</si>
  <si>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</si>
  <si>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</si>
  <si>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</si>
  <si>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</si>
  <si>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</si>
  <si>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</si>
  <si>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</si>
  <si>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</si>
  <si>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</si>
  <si>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</si>
  <si>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</si>
  <si>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</si>
  <si>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</si>
  <si>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</si>
  <si>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</si>
  <si>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</si>
  <si>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</si>
  <si>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</si>
  <si>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</si>
  <si>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</si>
  <si>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</si>
  <si>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</si>
  <si>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</si>
  <si>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</si>
  <si>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Patient</t>
  </si>
  <si>
    <t>Plate</t>
  </si>
  <si>
    <t>Sample Vol for Pool</t>
  </si>
  <si>
    <t>INDEXNOBLANKS</t>
  </si>
  <si>
    <t>INDEXFINAL</t>
  </si>
  <si>
    <t>DUPLICATEDINDEX</t>
  </si>
  <si>
    <t>Diluted Pool (nM)</t>
  </si>
  <si>
    <t>Diluted Pool Vol (ul)</t>
  </si>
  <si>
    <t>3. Assessing Diluted Pool</t>
  </si>
  <si>
    <t>Tapestation Values (nM)</t>
  </si>
  <si>
    <r>
      <t xml:space="preserve">Are the tapestation values within </t>
    </r>
    <r>
      <rPr>
        <sz val="10"/>
        <rFont val="Calibri"/>
        <family val="2"/>
      </rPr>
      <t>±</t>
    </r>
    <r>
      <rPr>
        <sz val="10"/>
        <rFont val="Arial"/>
        <family val="2"/>
      </rPr>
      <t>10% of each other?</t>
    </r>
  </si>
  <si>
    <t>Stringency set to 10%, change if needed</t>
  </si>
  <si>
    <t>Average Tapestation Value (nM)</t>
  </si>
  <si>
    <r>
      <t xml:space="preserve">Is the average tapestation value within </t>
    </r>
    <r>
      <rPr>
        <sz val="10"/>
        <rFont val="Calibri"/>
        <family val="2"/>
      </rPr>
      <t>±</t>
    </r>
    <r>
      <rPr>
        <sz val="10"/>
        <rFont val="Arial"/>
        <family val="2"/>
      </rPr>
      <t>10% of intended molarity?</t>
    </r>
  </si>
  <si>
    <t>Is the Diluted pool suitable i.e. the tapestation values are within ±10% of each other and  ±10% of the intended molarity?</t>
  </si>
  <si>
    <r>
      <t>Loading volume (</t>
    </r>
    <r>
      <rPr>
        <sz val="10"/>
        <rFont val="Arial"/>
        <family val="2"/>
      </rPr>
      <t>u</t>
    </r>
    <r>
      <rPr>
        <sz val="11"/>
        <color theme="1"/>
        <rFont val="Calibri"/>
        <family val="2"/>
      </rPr>
      <t>l)</t>
    </r>
  </si>
  <si>
    <t>Denatured DNA (20pM)</t>
  </si>
  <si>
    <t>HT1 Buffer</t>
  </si>
  <si>
    <t>Volume 20pM PhiX</t>
  </si>
  <si>
    <r>
      <t xml:space="preserve"> = final loading conc * (%PhiX * (loading volume*0.01) / Stock PhiX conc (</t>
    </r>
    <r>
      <rPr>
        <i/>
        <sz val="10"/>
        <rFont val="Arial"/>
        <family val="2"/>
      </rPr>
      <t>20pM</t>
    </r>
    <r>
      <rPr>
        <sz val="10"/>
        <rFont val="Arial"/>
        <family val="2"/>
      </rPr>
      <t>)</t>
    </r>
  </si>
  <si>
    <t>BLANKS</t>
  </si>
  <si>
    <t>INDEXES</t>
  </si>
  <si>
    <t>UNIQUE INDEXES</t>
  </si>
  <si>
    <t>Panel</t>
  </si>
  <si>
    <t>A</t>
  </si>
  <si>
    <t>Worklist No.</t>
  </si>
  <si>
    <t xml:space="preserve">Technical Work Transfer Checks </t>
  </si>
  <si>
    <t>Normalisation of Genomic DNA</t>
  </si>
  <si>
    <t>D</t>
  </si>
  <si>
    <t>E</t>
  </si>
  <si>
    <t>F</t>
  </si>
  <si>
    <t>G</t>
  </si>
  <si>
    <t>H</t>
  </si>
  <si>
    <t>C</t>
  </si>
  <si>
    <t>A7</t>
  </si>
  <si>
    <t>B7</t>
  </si>
  <si>
    <t>C7</t>
  </si>
  <si>
    <t>D7</t>
  </si>
  <si>
    <t>E7</t>
  </si>
  <si>
    <t>F7</t>
  </si>
  <si>
    <t>G7</t>
  </si>
  <si>
    <t>H7</t>
  </si>
  <si>
    <t>A8</t>
  </si>
  <si>
    <t>B8</t>
  </si>
  <si>
    <t>C8</t>
  </si>
  <si>
    <t>D8</t>
  </si>
  <si>
    <t>E8</t>
  </si>
  <si>
    <t>F8</t>
  </si>
  <si>
    <t>G8</t>
  </si>
  <si>
    <t>H8</t>
  </si>
  <si>
    <t>A9</t>
  </si>
  <si>
    <t>B9</t>
  </si>
  <si>
    <t>C9</t>
  </si>
  <si>
    <t>D9</t>
  </si>
  <si>
    <t>E9</t>
  </si>
  <si>
    <t>F9</t>
  </si>
  <si>
    <t>G9</t>
  </si>
  <si>
    <t>H9</t>
  </si>
  <si>
    <t>DNA Stock Plate 4</t>
  </si>
  <si>
    <t>i7 Bases for Sample Sheet</t>
  </si>
  <si>
    <t>DNA Rack Well</t>
  </si>
  <si>
    <t>DNA Dilution/PCR Plate Well</t>
  </si>
  <si>
    <t xml:space="preserve">THIS SECTION LISTS ALL THE SAMPLE NUMBERS CONSECUTIVELY, REMOVES BLANKS AND DUPLICATES AND THEN ASSIGNS A DNA PLATE REFERENCE AND DNA PLATE WELL. </t>
  </si>
  <si>
    <t>Probe Plate</t>
  </si>
  <si>
    <t>Use panel library vlookup to change amplicon name to something sensible i.e. BRCA1_BRCA2 etc = TruSight Cancer panel</t>
  </si>
  <si>
    <t>Reagent Consumables</t>
  </si>
  <si>
    <t>Lot Number</t>
  </si>
  <si>
    <t>Open Date</t>
  </si>
  <si>
    <t>Expiry Date</t>
  </si>
  <si>
    <t>Index plate</t>
  </si>
  <si>
    <t>Used to create look up table for robot script to identify  indexes i.e. index per PCR well and location of stock index in index plate</t>
  </si>
  <si>
    <t>Diagram of plate with associated panel types, panels will need to be given unique names so they can be identified for hyb pooling. Below is  list of Panels in play and associated colour codeing</t>
  </si>
  <si>
    <t>ASSIGN PATIENTS TO POOL TUBE</t>
  </si>
  <si>
    <t>COUNT OF PATIENTS PER ASSAY</t>
  </si>
  <si>
    <t>VLOOKUP: PATIENTS PER ASSAY AND HYB TUBE NUMBER</t>
  </si>
  <si>
    <t>REMOVE DUPLICATES</t>
  </si>
  <si>
    <t>HYB PLATE 1</t>
  </si>
  <si>
    <t>v3</t>
  </si>
  <si>
    <t>Changed robot DNA racks to a vertical tube layout, similar to the MLPA booking sheet.</t>
  </si>
  <si>
    <t>This is currently set to distrubute hyb reactions into a tube format.</t>
  </si>
  <si>
    <t>HYB PLATE TUBE POSITIONS</t>
  </si>
  <si>
    <t>Added hyb tube layout to tube layout, moved tube well reference column in robot script to allow straightforward vlookup to populate diagram</t>
  </si>
  <si>
    <t>Corrected indexing layout NOTE TO SELF ENSURE ALL HIDDEN ROW ARE UNHIDDEN WHEN APPLYING FUNCTIONS!</t>
  </si>
  <si>
    <t>Removed E501 as option for i5 indexes</t>
  </si>
  <si>
    <t>Fixed instrument option to NextSeq to avoid "GG" i7 indexes being used on NextSeq run</t>
  </si>
  <si>
    <t>Molarity too high for automated pooling</t>
  </si>
  <si>
    <t>NGS PLATE</t>
  </si>
  <si>
    <t>Added "NGS PLATE" to robot script for transfer from 2 dilution to tagmentation plate.</t>
  </si>
  <si>
    <t>NGS Plate</t>
  </si>
  <si>
    <t>Water Reservior Trough</t>
  </si>
  <si>
    <t>Water Reservoir</t>
  </si>
  <si>
    <t>NGS Panel</t>
  </si>
  <si>
    <t>Removed excess columns and tables from pooling script. ROBOT METHOD NEEDS TO BE UPDATED TO REFLECT</t>
  </si>
  <si>
    <t>Deleted panel library tab, not required</t>
  </si>
  <si>
    <t>Amended "Elution Pre-mix Master mix" volume to automatically reflect number of pools</t>
  </si>
  <si>
    <t>Reagent</t>
  </si>
  <si>
    <t>Lot #.</t>
  </si>
  <si>
    <t>ID</t>
  </si>
  <si>
    <t>Date Opened</t>
  </si>
  <si>
    <t>Expiry date</t>
  </si>
  <si>
    <t>PhiX</t>
  </si>
  <si>
    <t>10M NaOH</t>
  </si>
  <si>
    <t>Flow cell</t>
  </si>
  <si>
    <t>Conditional formatting for lot#/date entry, to highlight what needs to be completed</t>
  </si>
  <si>
    <t>Used data validation to force date format i.e. DD/MM/YYY "=AND(ISNUMBER(Q51),LEFT(CELL("format",Q51),1)="D")". Should stop dates with "." and make IQC data cleaner</t>
  </si>
  <si>
    <t>Run metrics</t>
  </si>
  <si>
    <t>Clusters Passing Filter</t>
  </si>
  <si>
    <t>&gt;=Q30%</t>
  </si>
  <si>
    <t>Estimated Yield Gb</t>
  </si>
  <si>
    <t>Date:</t>
  </si>
  <si>
    <t>Sign:</t>
  </si>
  <si>
    <t>Sample loading concentration (pM):</t>
  </si>
  <si>
    <t>Notify Bioinformatics when loaded; include hyperlink to run booking sheet and detail duplicated or absent patients.</t>
  </si>
  <si>
    <r>
      <t>Cluster Density K/mm</t>
    </r>
    <r>
      <rPr>
        <vertAlign val="superscript"/>
        <sz val="11"/>
        <rFont val="Calibri"/>
        <family val="2"/>
        <scheme val="minor"/>
      </rPr>
      <t>2</t>
    </r>
  </si>
  <si>
    <t>Included instrument loading lot#/dates table and run metrics table</t>
  </si>
  <si>
    <t>v4</t>
  </si>
  <si>
    <t>Amend vlookup in plate layout to pull through panel/hyb tube ID</t>
  </si>
  <si>
    <t>Pooling tube check</t>
  </si>
  <si>
    <t>Primary Water Volume</t>
  </si>
  <si>
    <t>Run Number</t>
  </si>
  <si>
    <t>Sample ID</t>
  </si>
  <si>
    <t>v5</t>
  </si>
  <si>
    <t>Check:</t>
  </si>
  <si>
    <t>Sample/Index plate layout</t>
  </si>
  <si>
    <t>Robot Index plate layout</t>
  </si>
  <si>
    <t>DNA Tube Racks</t>
  </si>
  <si>
    <t>Added DNA rack layout tab</t>
  </si>
  <si>
    <t>Moved DNA tube racks into Tube layout tab</t>
  </si>
  <si>
    <t>Corrected VLOOKUP for 1 dilution concentration in worksheet</t>
  </si>
  <si>
    <t>Replaced samples number in worksheet (i.e.1, 2, 3, 4) with well references</t>
  </si>
  <si>
    <t>Added INDEX/MATCH function in auto pooling tab to pull through pool position</t>
  </si>
  <si>
    <t>Instrument</t>
  </si>
  <si>
    <t>Kit</t>
  </si>
  <si>
    <t>Added Loading QM tab</t>
  </si>
  <si>
    <t>Amended pooling tube rack; no populates only in use positions and correctly assigns colour</t>
  </si>
  <si>
    <t>Added spin column notification to tube layout tab and flag on Nextera pooling tab</t>
  </si>
  <si>
    <t>v6</t>
  </si>
  <si>
    <t>Created to convert into Nextera Flex booking sheet</t>
  </si>
  <si>
    <t>NextSeq</t>
  </si>
  <si>
    <t>Plate well</t>
  </si>
  <si>
    <t>Plate_Plate well</t>
  </si>
  <si>
    <t>Index Name</t>
  </si>
  <si>
    <t>i7 Bases in Adapter</t>
  </si>
  <si>
    <t>i5 Bases for Sample Sheet NovaSeq, MiSeq, HiSeq 2000/2500</t>
  </si>
  <si>
    <t>i5 Bases for Sample Sheet iSeq, MiniSeq, NextSeq, HiSeq 3000/4000</t>
  </si>
  <si>
    <t>UDP0001</t>
  </si>
  <si>
    <t>UDP0002</t>
  </si>
  <si>
    <t>UDP0003</t>
  </si>
  <si>
    <t>UDP0004</t>
  </si>
  <si>
    <t>UDP0005</t>
  </si>
  <si>
    <t>UDP0006</t>
  </si>
  <si>
    <t>UDP0007</t>
  </si>
  <si>
    <t>UDP0008</t>
  </si>
  <si>
    <t>UDP0009</t>
  </si>
  <si>
    <t>UDP0010</t>
  </si>
  <si>
    <t>UDP0011</t>
  </si>
  <si>
    <t>UDP0012</t>
  </si>
  <si>
    <t>UDP0013</t>
  </si>
  <si>
    <t>UDP0014</t>
  </si>
  <si>
    <t>UDP0015</t>
  </si>
  <si>
    <t>UDP0016</t>
  </si>
  <si>
    <t>UDP0017</t>
  </si>
  <si>
    <t>UDP0018</t>
  </si>
  <si>
    <t>UDP0019</t>
  </si>
  <si>
    <t>UDP0020</t>
  </si>
  <si>
    <t>UDP0021</t>
  </si>
  <si>
    <t>UDP0022</t>
  </si>
  <si>
    <t>UDP0023</t>
  </si>
  <si>
    <t>UDP0024</t>
  </si>
  <si>
    <t>UDP0025</t>
  </si>
  <si>
    <t>UDP0026</t>
  </si>
  <si>
    <t>UDP0027</t>
  </si>
  <si>
    <t>UDP0028</t>
  </si>
  <si>
    <t>UDP0029</t>
  </si>
  <si>
    <t>UDP0030</t>
  </si>
  <si>
    <t>UDP0031</t>
  </si>
  <si>
    <t>UDP0032</t>
  </si>
  <si>
    <t>UDP0033</t>
  </si>
  <si>
    <t>UDP0034</t>
  </si>
  <si>
    <t>UDP0035</t>
  </si>
  <si>
    <t>UDP0036</t>
  </si>
  <si>
    <t>UDP0037</t>
  </si>
  <si>
    <t>UDP0038</t>
  </si>
  <si>
    <t>UDP0039</t>
  </si>
  <si>
    <t>UDP0040</t>
  </si>
  <si>
    <t>UDP0041</t>
  </si>
  <si>
    <t>UDP0042</t>
  </si>
  <si>
    <t>UDP0043</t>
  </si>
  <si>
    <t>UDP0044</t>
  </si>
  <si>
    <t>UDP0045</t>
  </si>
  <si>
    <t>UDP0046</t>
  </si>
  <si>
    <t>UDP0047</t>
  </si>
  <si>
    <t>UDP0048</t>
  </si>
  <si>
    <t>UDP0049</t>
  </si>
  <si>
    <t>UDP0050</t>
  </si>
  <si>
    <t>UDP0051</t>
  </si>
  <si>
    <t>UDP0052</t>
  </si>
  <si>
    <t>UDP0053</t>
  </si>
  <si>
    <t>UDP0054</t>
  </si>
  <si>
    <t>UDP0055</t>
  </si>
  <si>
    <t>UDP0056</t>
  </si>
  <si>
    <t>UDP0057</t>
  </si>
  <si>
    <t>UDP0058</t>
  </si>
  <si>
    <t>UDP0059</t>
  </si>
  <si>
    <t>UDP0060</t>
  </si>
  <si>
    <t>UDP0061</t>
  </si>
  <si>
    <t>UDP0062</t>
  </si>
  <si>
    <t>UDP0063</t>
  </si>
  <si>
    <t>UDP0064</t>
  </si>
  <si>
    <t>UDP0065</t>
  </si>
  <si>
    <t>UDP0066</t>
  </si>
  <si>
    <t>UDP0067</t>
  </si>
  <si>
    <t>UDP0068</t>
  </si>
  <si>
    <t>UDP0069</t>
  </si>
  <si>
    <t>UDP0070</t>
  </si>
  <si>
    <t>UDP0071</t>
  </si>
  <si>
    <t>UDP0072</t>
  </si>
  <si>
    <t>UDP0073</t>
  </si>
  <si>
    <t>UDP0074</t>
  </si>
  <si>
    <t>UDP0075</t>
  </si>
  <si>
    <t>UDP0076</t>
  </si>
  <si>
    <t>UDP0077</t>
  </si>
  <si>
    <t>UDP0078</t>
  </si>
  <si>
    <t>UDP0079</t>
  </si>
  <si>
    <t>UDP0080</t>
  </si>
  <si>
    <t>UDP0081</t>
  </si>
  <si>
    <t>UDP0082</t>
  </si>
  <si>
    <t>UDP0083</t>
  </si>
  <si>
    <t>UDP0084</t>
  </si>
  <si>
    <t>UDP0085</t>
  </si>
  <si>
    <t>UDP0086</t>
  </si>
  <si>
    <t>UDP0087</t>
  </si>
  <si>
    <t>UDP0088</t>
  </si>
  <si>
    <t>UDP0089</t>
  </si>
  <si>
    <t>UDP0090</t>
  </si>
  <si>
    <t>UDP0091</t>
  </si>
  <si>
    <t>UDP0092</t>
  </si>
  <si>
    <t>UDP0093</t>
  </si>
  <si>
    <t>UDP0094</t>
  </si>
  <si>
    <t>UDP0095</t>
  </si>
  <si>
    <t>UDP0096</t>
  </si>
  <si>
    <t>UDP0097</t>
  </si>
  <si>
    <t>UDP0098</t>
  </si>
  <si>
    <t>UDP0099</t>
  </si>
  <si>
    <t>UDP0100</t>
  </si>
  <si>
    <t>UDP0101</t>
  </si>
  <si>
    <t>UDP0102</t>
  </si>
  <si>
    <t>UDP0103</t>
  </si>
  <si>
    <t>UDP0104</t>
  </si>
  <si>
    <t>UDP0105</t>
  </si>
  <si>
    <t>UDP0106</t>
  </si>
  <si>
    <t>UDP0107</t>
  </si>
  <si>
    <t>UDP0108</t>
  </si>
  <si>
    <t>UDP0109</t>
  </si>
  <si>
    <t>UDP0110</t>
  </si>
  <si>
    <t>UDP0111</t>
  </si>
  <si>
    <t>UDP0112</t>
  </si>
  <si>
    <t>UDP0113</t>
  </si>
  <si>
    <t>UDP0114</t>
  </si>
  <si>
    <t>UDP0115</t>
  </si>
  <si>
    <t>UDP0116</t>
  </si>
  <si>
    <t>UDP0117</t>
  </si>
  <si>
    <t>UDP0118</t>
  </si>
  <si>
    <t>UDP0119</t>
  </si>
  <si>
    <t>UDP0120</t>
  </si>
  <si>
    <t>UDP0121</t>
  </si>
  <si>
    <t>UDP0122</t>
  </si>
  <si>
    <t>UDP0123</t>
  </si>
  <si>
    <t>UDP0124</t>
  </si>
  <si>
    <t>UDP0125</t>
  </si>
  <si>
    <t>UDP0126</t>
  </si>
  <si>
    <t>UDP0127</t>
  </si>
  <si>
    <t>UDP0128</t>
  </si>
  <si>
    <t>UDP0129</t>
  </si>
  <si>
    <t>UDP0130</t>
  </si>
  <si>
    <t>UDP0131</t>
  </si>
  <si>
    <t>UDP0132</t>
  </si>
  <si>
    <t>UDP0133</t>
  </si>
  <si>
    <t>UDP0134</t>
  </si>
  <si>
    <t>UDP0135</t>
  </si>
  <si>
    <t>UDP0136</t>
  </si>
  <si>
    <t>UDP0137</t>
  </si>
  <si>
    <t>UDP0138</t>
  </si>
  <si>
    <t>UDP0139</t>
  </si>
  <si>
    <t>UDP0140</t>
  </si>
  <si>
    <t>UDP0141</t>
  </si>
  <si>
    <t>UDP0142</t>
  </si>
  <si>
    <t>UDP0143</t>
  </si>
  <si>
    <t>UDP0144</t>
  </si>
  <si>
    <t>UDP0145</t>
  </si>
  <si>
    <t>UDP0146</t>
  </si>
  <si>
    <t>UDP0147</t>
  </si>
  <si>
    <t>UDP0148</t>
  </si>
  <si>
    <t>UDP0149</t>
  </si>
  <si>
    <t>UDP0150</t>
  </si>
  <si>
    <t>UDP0151</t>
  </si>
  <si>
    <t>UDP0152</t>
  </si>
  <si>
    <t>UDP0153</t>
  </si>
  <si>
    <t>UDP0154</t>
  </si>
  <si>
    <t>UDP0155</t>
  </si>
  <si>
    <t>UDP0156</t>
  </si>
  <si>
    <t>UDP0157</t>
  </si>
  <si>
    <t>UDP0158</t>
  </si>
  <si>
    <t>UDP0159</t>
  </si>
  <si>
    <t>UDP0160</t>
  </si>
  <si>
    <t>UDP0161</t>
  </si>
  <si>
    <t>UDP0162</t>
  </si>
  <si>
    <t>UDP0163</t>
  </si>
  <si>
    <t>UDP0164</t>
  </si>
  <si>
    <t>UDP0165</t>
  </si>
  <si>
    <t>UDP0166</t>
  </si>
  <si>
    <t>UDP0167</t>
  </si>
  <si>
    <t>UDP0168</t>
  </si>
  <si>
    <t>UDP0169</t>
  </si>
  <si>
    <t>UDP0170</t>
  </si>
  <si>
    <t>UDP0171</t>
  </si>
  <si>
    <t>UDP0172</t>
  </si>
  <si>
    <t>UDP0173</t>
  </si>
  <si>
    <t>UDP0174</t>
  </si>
  <si>
    <t>UDP0175</t>
  </si>
  <si>
    <t>UDP0176</t>
  </si>
  <si>
    <t>UDP0177</t>
  </si>
  <si>
    <t>UDP0178</t>
  </si>
  <si>
    <t>UDP0179</t>
  </si>
  <si>
    <t>UDP0180</t>
  </si>
  <si>
    <t>UDP0181</t>
  </si>
  <si>
    <t>UDP0182</t>
  </si>
  <si>
    <t>UDP0183</t>
  </si>
  <si>
    <t>UDP0184</t>
  </si>
  <si>
    <t>UDP0185</t>
  </si>
  <si>
    <t>UDP0186</t>
  </si>
  <si>
    <t>UDP0187</t>
  </si>
  <si>
    <t>UDP0188</t>
  </si>
  <si>
    <t>UDP0189</t>
  </si>
  <si>
    <t>UDP0190</t>
  </si>
  <si>
    <t>UDP0191</t>
  </si>
  <si>
    <t>UDP0192</t>
  </si>
  <si>
    <t>UDP0193</t>
  </si>
  <si>
    <t>UDP0194</t>
  </si>
  <si>
    <t>UDP0195</t>
  </si>
  <si>
    <t>UDP0196</t>
  </si>
  <si>
    <t>UDP0197</t>
  </si>
  <si>
    <t>UDP0198</t>
  </si>
  <si>
    <t>UDP0199</t>
  </si>
  <si>
    <t>UDP0200</t>
  </si>
  <si>
    <t>UDP0201</t>
  </si>
  <si>
    <t>UDP0202</t>
  </si>
  <si>
    <t>UDP0203</t>
  </si>
  <si>
    <t>UDP0204</t>
  </si>
  <si>
    <t>UDP0205</t>
  </si>
  <si>
    <t>UDP0206</t>
  </si>
  <si>
    <t>UDP0207</t>
  </si>
  <si>
    <t>UDP0208</t>
  </si>
  <si>
    <t>UDP0209</t>
  </si>
  <si>
    <t>UDP0210</t>
  </si>
  <si>
    <t>UDP0211</t>
  </si>
  <si>
    <t>UDP0212</t>
  </si>
  <si>
    <t>UDP0213</t>
  </si>
  <si>
    <t>UDP0214</t>
  </si>
  <si>
    <t>UDP0215</t>
  </si>
  <si>
    <t>UDP0216</t>
  </si>
  <si>
    <t>UDP0217</t>
  </si>
  <si>
    <t>UDP0218</t>
  </si>
  <si>
    <t>UDP0219</t>
  </si>
  <si>
    <t>UDP0220</t>
  </si>
  <si>
    <t>UDP0221</t>
  </si>
  <si>
    <t>UDP0222</t>
  </si>
  <si>
    <t>UDP0223</t>
  </si>
  <si>
    <t>UDP0224</t>
  </si>
  <si>
    <t>UDP0225</t>
  </si>
  <si>
    <t>UDP0226</t>
  </si>
  <si>
    <t>UDP0227</t>
  </si>
  <si>
    <t>UDP0228</t>
  </si>
  <si>
    <t>UDP0229</t>
  </si>
  <si>
    <t>UDP0230</t>
  </si>
  <si>
    <t>UDP0231</t>
  </si>
  <si>
    <t>UDP0232</t>
  </si>
  <si>
    <t>UDP0233</t>
  </si>
  <si>
    <t>UDP0234</t>
  </si>
  <si>
    <t>UDP0235</t>
  </si>
  <si>
    <t>UDP0236</t>
  </si>
  <si>
    <t>UDP0237</t>
  </si>
  <si>
    <t>UDP0238</t>
  </si>
  <si>
    <t>UDP0239</t>
  </si>
  <si>
    <t>UDP0240</t>
  </si>
  <si>
    <t>UDP0241</t>
  </si>
  <si>
    <t>UDP0242</t>
  </si>
  <si>
    <t>UDP0243</t>
  </si>
  <si>
    <t>UDP0244</t>
  </si>
  <si>
    <t>UDP0245</t>
  </si>
  <si>
    <t>UDP0246</t>
  </si>
  <si>
    <t>UDP0247</t>
  </si>
  <si>
    <t>UDP0248</t>
  </si>
  <si>
    <t>UDP0249</t>
  </si>
  <si>
    <t>UDP0250</t>
  </si>
  <si>
    <t>UDP0251</t>
  </si>
  <si>
    <t>UDP0252</t>
  </si>
  <si>
    <t>UDP0253</t>
  </si>
  <si>
    <t>UDP0254</t>
  </si>
  <si>
    <t>UDP0255</t>
  </si>
  <si>
    <t>UDP0256</t>
  </si>
  <si>
    <t>UDP0257</t>
  </si>
  <si>
    <t>UDP0258</t>
  </si>
  <si>
    <t>UDP0259</t>
  </si>
  <si>
    <t>UDP0260</t>
  </si>
  <si>
    <t>UDP0261</t>
  </si>
  <si>
    <t>UDP0262</t>
  </si>
  <si>
    <t>UDP0263</t>
  </si>
  <si>
    <t>UDP0264</t>
  </si>
  <si>
    <t>UDP0265</t>
  </si>
  <si>
    <t>UDP0266</t>
  </si>
  <si>
    <t>UDP0267</t>
  </si>
  <si>
    <t>UDP0268</t>
  </si>
  <si>
    <t>UDP0269</t>
  </si>
  <si>
    <t>UDP0270</t>
  </si>
  <si>
    <t>UDP0271</t>
  </si>
  <si>
    <t>UDP0272</t>
  </si>
  <si>
    <t>UDP0273</t>
  </si>
  <si>
    <t>UDP0274</t>
  </si>
  <si>
    <t>UDP0275</t>
  </si>
  <si>
    <t>UDP0276</t>
  </si>
  <si>
    <t>UDP0277</t>
  </si>
  <si>
    <t>UDP0278</t>
  </si>
  <si>
    <t>UDP0279</t>
  </si>
  <si>
    <t>UDP0280</t>
  </si>
  <si>
    <t>UDP0281</t>
  </si>
  <si>
    <t>UDP0282</t>
  </si>
  <si>
    <t>UDP0283</t>
  </si>
  <si>
    <t>UDP0284</t>
  </si>
  <si>
    <t>UDP0285</t>
  </si>
  <si>
    <t>UDP0286</t>
  </si>
  <si>
    <t>UDP0287</t>
  </si>
  <si>
    <t>UDP0288</t>
  </si>
  <si>
    <t>UDP0289</t>
  </si>
  <si>
    <t>UDP0290</t>
  </si>
  <si>
    <t>UDP0291</t>
  </si>
  <si>
    <t>UDP0292</t>
  </si>
  <si>
    <t>UDP0293</t>
  </si>
  <si>
    <t>UDP0294</t>
  </si>
  <si>
    <t>UDP0295</t>
  </si>
  <si>
    <t>UDP0296</t>
  </si>
  <si>
    <t>UDP0297</t>
  </si>
  <si>
    <t>UDP0298</t>
  </si>
  <si>
    <t>UDP0299</t>
  </si>
  <si>
    <t>UDP0300</t>
  </si>
  <si>
    <t>UDP0301</t>
  </si>
  <si>
    <t>UDP0302</t>
  </si>
  <si>
    <t>UDP0303</t>
  </si>
  <si>
    <t>UDP0304</t>
  </si>
  <si>
    <t>UDP0305</t>
  </si>
  <si>
    <t>UDP0306</t>
  </si>
  <si>
    <t>UDP0307</t>
  </si>
  <si>
    <t>UDP0308</t>
  </si>
  <si>
    <t>UDP0309</t>
  </si>
  <si>
    <t>UDP0310</t>
  </si>
  <si>
    <t>UDP0311</t>
  </si>
  <si>
    <t>UDP0312</t>
  </si>
  <si>
    <t>UDP0313</t>
  </si>
  <si>
    <t>UDP0314</t>
  </si>
  <si>
    <t>UDP0315</t>
  </si>
  <si>
    <t>UDP0316</t>
  </si>
  <si>
    <t>UDP0317</t>
  </si>
  <si>
    <t>UDP0318</t>
  </si>
  <si>
    <t>UDP0319</t>
  </si>
  <si>
    <t>UDP0320</t>
  </si>
  <si>
    <t>UDP0321</t>
  </si>
  <si>
    <t>UDP0322</t>
  </si>
  <si>
    <t>UDP0323</t>
  </si>
  <si>
    <t>UDP0324</t>
  </si>
  <si>
    <t>UDP0325</t>
  </si>
  <si>
    <t>UDP0326</t>
  </si>
  <si>
    <t>UDP0327</t>
  </si>
  <si>
    <t>UDP0328</t>
  </si>
  <si>
    <t>UDP0329</t>
  </si>
  <si>
    <t>UDP0330</t>
  </si>
  <si>
    <t>UDP0331</t>
  </si>
  <si>
    <t>UDP0332</t>
  </si>
  <si>
    <t>UDP0333</t>
  </si>
  <si>
    <t>UDP0334</t>
  </si>
  <si>
    <t>UDP0335</t>
  </si>
  <si>
    <t>UDP0336</t>
  </si>
  <si>
    <t>UDP0337</t>
  </si>
  <si>
    <t>UDP0338</t>
  </si>
  <si>
    <t>UDP0339</t>
  </si>
  <si>
    <t>UDP0340</t>
  </si>
  <si>
    <t>UDP0341</t>
  </si>
  <si>
    <t>UDP0342</t>
  </si>
  <si>
    <t>UDP0343</t>
  </si>
  <si>
    <t>UDP0344</t>
  </si>
  <si>
    <t>UDP0345</t>
  </si>
  <si>
    <t>UDP0346</t>
  </si>
  <si>
    <t>UDP0347</t>
  </si>
  <si>
    <t>UDP0348</t>
  </si>
  <si>
    <t>UDP0349</t>
  </si>
  <si>
    <t>UDP0350</t>
  </si>
  <si>
    <t>UDP0351</t>
  </si>
  <si>
    <t>UDP0352</t>
  </si>
  <si>
    <t>UDP0353</t>
  </si>
  <si>
    <t>UDP0354</t>
  </si>
  <si>
    <t>UDP0355</t>
  </si>
  <si>
    <t>UDP0356</t>
  </si>
  <si>
    <t>UDP0357</t>
  </si>
  <si>
    <t>UDP0358</t>
  </si>
  <si>
    <t>UDP0359</t>
  </si>
  <si>
    <t>UDP0360</t>
  </si>
  <si>
    <t>UDP0361</t>
  </si>
  <si>
    <t>UDP0362</t>
  </si>
  <si>
    <t>UDP0363</t>
  </si>
  <si>
    <t>UDP0364</t>
  </si>
  <si>
    <t>UDP0365</t>
  </si>
  <si>
    <t>UDP0366</t>
  </si>
  <si>
    <t>UDP0367</t>
  </si>
  <si>
    <t>UDP0368</t>
  </si>
  <si>
    <t>UDP0369</t>
  </si>
  <si>
    <t>UDP0370</t>
  </si>
  <si>
    <t>UDP0371</t>
  </si>
  <si>
    <t>UDP0372</t>
  </si>
  <si>
    <t>UDP0373</t>
  </si>
  <si>
    <t>UDP0374</t>
  </si>
  <si>
    <t>UDP0375</t>
  </si>
  <si>
    <t>UDP0376</t>
  </si>
  <si>
    <t>UDP0377</t>
  </si>
  <si>
    <t>UDP0378</t>
  </si>
  <si>
    <t>UDP0379</t>
  </si>
  <si>
    <t>UDP0380</t>
  </si>
  <si>
    <t>UDP0381</t>
  </si>
  <si>
    <t>UDP0382</t>
  </si>
  <si>
    <t>UDP0383</t>
  </si>
  <si>
    <t>UDP0384</t>
  </si>
  <si>
    <t>First index to be used</t>
  </si>
  <si>
    <t xml:space="preserve">Index plate </t>
  </si>
  <si>
    <t>Last index to be used</t>
  </si>
  <si>
    <t>Added in IDT UDI index table and plate map (needs linking to samples)</t>
  </si>
  <si>
    <t>Index plate well</t>
  </si>
  <si>
    <t>Index ID</t>
  </si>
  <si>
    <t>Sample well</t>
  </si>
  <si>
    <t>Index plate Type</t>
  </si>
  <si>
    <t>Removed tables associated with i5 &amp; i7 indexing system</t>
  </si>
  <si>
    <t>High kit V2.5 300</t>
  </si>
  <si>
    <t>Mid kit V2.5 300</t>
  </si>
  <si>
    <t>High kit V2.5 150</t>
  </si>
  <si>
    <t>Mid kit V2.5 150</t>
  </si>
  <si>
    <t>MiSeq kit V2 300</t>
  </si>
  <si>
    <t>MiSeq kit V3 600</t>
  </si>
  <si>
    <t>Amended pooling tabs to reference new index system</t>
  </si>
  <si>
    <t>Loading kit</t>
  </si>
  <si>
    <t>Molarity too low for automated pooling</t>
  </si>
  <si>
    <t>Select pools to be loaded</t>
  </si>
  <si>
    <t>Library pools</t>
  </si>
  <si>
    <t>Added in library pool loading table; select which pools are loaded, save a copy of booking sheet for each load</t>
  </si>
  <si>
    <t>Added conditional formatting to highlight which pools selected for loading</t>
  </si>
  <si>
    <t>[Header]</t>
  </si>
  <si>
    <t>IEMFileVersion</t>
  </si>
  <si>
    <t>Investigator Name</t>
  </si>
  <si>
    <t>Project Name</t>
  </si>
  <si>
    <t>Experiment Name</t>
  </si>
  <si>
    <t>Workflow</t>
  </si>
  <si>
    <t>GenerateFASTQ</t>
  </si>
  <si>
    <t>Application</t>
  </si>
  <si>
    <t>FASTQ Only</t>
  </si>
  <si>
    <t>Description</t>
  </si>
  <si>
    <t>Chemistry</t>
  </si>
  <si>
    <t>Amplicon</t>
  </si>
  <si>
    <t>Platform</t>
  </si>
  <si>
    <t>[Reads]</t>
  </si>
  <si>
    <t>[Settings]</t>
  </si>
  <si>
    <t>[Data]</t>
  </si>
  <si>
    <t>SamplePlate</t>
  </si>
  <si>
    <t>SampleWell</t>
  </si>
  <si>
    <t>index</t>
  </si>
  <si>
    <t>I5IndexID</t>
  </si>
  <si>
    <t>index2</t>
  </si>
  <si>
    <t>Sample_Project</t>
  </si>
  <si>
    <t>NextSeq SampleName</t>
  </si>
  <si>
    <t>NextSeq I7IndexID</t>
  </si>
  <si>
    <t>To be loaded?</t>
  </si>
  <si>
    <t>This collates all sames that have been selected for loading i.e. removes blanks from 'to be loaded' column</t>
  </si>
  <si>
    <t>This brings together sample sheet data including whether sames have been selected for loading in the 'auto pooling script pool table</t>
  </si>
  <si>
    <t>To be loaded NextSeq SampleName</t>
  </si>
  <si>
    <t>Created NextSeq sample sheet to populate for only selected library pools</t>
  </si>
  <si>
    <t>Sample_ID</t>
  </si>
  <si>
    <t>Sample_Name</t>
  </si>
  <si>
    <t>Sample_Plate</t>
  </si>
  <si>
    <t>Sample_Well</t>
  </si>
  <si>
    <t>I7_Index_ID</t>
  </si>
  <si>
    <t>I5_Index_ID</t>
  </si>
  <si>
    <t>Created MiSeq sample sheet to populate for only selected library pools</t>
  </si>
  <si>
    <t>Library loading</t>
  </si>
  <si>
    <t>3. Loading concentration (pM)</t>
  </si>
  <si>
    <t>4. PhiX %</t>
  </si>
  <si>
    <t>values used to populate libraries to be loaded table</t>
  </si>
  <si>
    <t>Libraries to be loaded</t>
  </si>
  <si>
    <t>Pool molarity</t>
  </si>
  <si>
    <t>Vol to be pooled (ul)</t>
  </si>
  <si>
    <t>Num of pools to load</t>
  </si>
  <si>
    <t>Library pool</t>
  </si>
  <si>
    <t>Created final library pool quantification table in worksheet</t>
  </si>
  <si>
    <t>Created Hyb pooling table in auto pooling robot script tab; calculates for only selected pools</t>
  </si>
  <si>
    <t>Added library pool IDs and  molarities to Nextera QM</t>
  </si>
  <si>
    <t>Check with BI team that format of sample sheets is correct (AWAITING RESPONSE)</t>
  </si>
  <si>
    <t>Added in excess columns to pooling script to allow robot method to function</t>
  </si>
  <si>
    <t>Robot Vol</t>
  </si>
  <si>
    <t>Vol to Spike to Diluted Pool</t>
  </si>
  <si>
    <t>Loading concentration (pM)</t>
  </si>
  <si>
    <t>PhiX %</t>
  </si>
  <si>
    <t>Patient libraries loaded</t>
  </si>
  <si>
    <t>PCR Clean-up</t>
  </si>
  <si>
    <t>Qubit (ngul)</t>
  </si>
  <si>
    <t>TapeStation (bp)</t>
  </si>
  <si>
    <t>Molarity (nM)</t>
  </si>
  <si>
    <t>v7</t>
  </si>
  <si>
    <t>Flags added to indexing selection; highlights duplicate or insufficient indexes in play</t>
  </si>
  <si>
    <t>PANEL REAGENT RACK WELL</t>
  </si>
  <si>
    <t>NGS PANEL</t>
  </si>
  <si>
    <t>REMOVE BLANKS</t>
  </si>
  <si>
    <t>Number of samples on run</t>
  </si>
  <si>
    <t>Removed DNA normalisation tables from worksheet tab</t>
  </si>
  <si>
    <t>Amended Nextera worksheet to reflect Nextera Flex reagents and work flow</t>
  </si>
  <si>
    <t>Removed DNA normalisation columns (primary and secondary dilution calculations from robot script tab) and amended affected vlookups in tube layout tab</t>
  </si>
  <si>
    <t>Added in loading details box; instrument, date, kit type, technician etc.</t>
  </si>
  <si>
    <t>Linked sample number to index plate, highlights only Index wells being used in run i.e. A1-H6 or A7-H12 etc.</t>
  </si>
  <si>
    <t>Changed quantification of libraries table in worksheet tab to validation; table now calculates molarities from Qubit ngul and TapeStation (bp) - copied MRD calculation</t>
  </si>
  <si>
    <t>gDNA concentration</t>
  </si>
  <si>
    <t>PhiX lot#</t>
  </si>
  <si>
    <t>10M NaOH lot#</t>
  </si>
  <si>
    <t>Flow cell lot#</t>
  </si>
  <si>
    <t>Reagent Cartridge lot#</t>
  </si>
  <si>
    <t>Buffer reagent lot#</t>
  </si>
  <si>
    <t>Accessory kit lot#</t>
  </si>
  <si>
    <t>HT1 buffer lot#</t>
  </si>
  <si>
    <t>Enrichment Probe Panel</t>
  </si>
  <si>
    <t>Completed Nextera QM tab</t>
  </si>
  <si>
    <t>Completed NGS loading tab</t>
  </si>
  <si>
    <t>Auto pooling script changed to reflect Nextera Flex pooling practice; 2.5ul of pre-enriched library for 12plex pooling</t>
  </si>
  <si>
    <r>
      <t>Cluster Density K/mm</t>
    </r>
    <r>
      <rPr>
        <b/>
        <i/>
        <vertAlign val="superscript"/>
        <sz val="11"/>
        <rFont val="Calibri"/>
        <family val="2"/>
        <scheme val="minor"/>
      </rPr>
      <t>2</t>
    </r>
  </si>
  <si>
    <t>Number of poor quality samples (&lt;25ngul)</t>
  </si>
  <si>
    <t>Added flag to booking tab to highlight when low conc (&lt;25ngul) samples present on run, conditional formatting also flags up low conc samples.</t>
  </si>
  <si>
    <r>
      <t xml:space="preserve">Amended robot script dilution columns; </t>
    </r>
    <r>
      <rPr>
        <sz val="10"/>
        <rFont val="Calibri"/>
        <family val="2"/>
      </rPr>
      <t>≥</t>
    </r>
    <r>
      <rPr>
        <sz val="10"/>
        <rFont val="Arial"/>
        <family val="2"/>
      </rPr>
      <t>25ngul samples have 2ul into plate + 28ul H2O, &lt;25ng have dilution of 50ng total in 30ul (1.67ngul)</t>
    </r>
  </si>
  <si>
    <t>Amended auto pooling tab so no longer fed by Nextera Pooling tab</t>
  </si>
  <si>
    <t>Tapestation Value (nM)</t>
  </si>
  <si>
    <t>Vol Pool</t>
  </si>
  <si>
    <t>v8</t>
  </si>
  <si>
    <r>
      <t>2</t>
    </r>
    <r>
      <rPr>
        <b/>
        <vertAlign val="superscript"/>
        <sz val="11"/>
        <color theme="1"/>
        <rFont val="Calibri"/>
        <family val="2"/>
        <scheme val="minor"/>
      </rPr>
      <t>o</t>
    </r>
    <r>
      <rPr>
        <b/>
        <sz val="11"/>
        <color theme="1"/>
        <rFont val="Calibri"/>
        <family val="2"/>
        <scheme val="minor"/>
      </rPr>
      <t xml:space="preserve"> Diluted Pooling Variables</t>
    </r>
  </si>
  <si>
    <r>
      <t>Assessing 2</t>
    </r>
    <r>
      <rPr>
        <b/>
        <vertAlign val="superscript"/>
        <sz val="11"/>
        <color theme="1"/>
        <rFont val="Calibri"/>
        <family val="2"/>
        <scheme val="minor"/>
      </rPr>
      <t>o</t>
    </r>
    <r>
      <rPr>
        <b/>
        <sz val="11"/>
        <color theme="1"/>
        <rFont val="Calibri"/>
        <family val="2"/>
        <scheme val="minor"/>
      </rPr>
      <t xml:space="preserve"> Diluted Pool</t>
    </r>
  </si>
  <si>
    <r>
      <t>1</t>
    </r>
    <r>
      <rPr>
        <b/>
        <vertAlign val="superscript"/>
        <sz val="11"/>
        <color theme="1"/>
        <rFont val="Calibri"/>
        <family val="2"/>
        <scheme val="minor"/>
      </rPr>
      <t>o</t>
    </r>
    <r>
      <rPr>
        <b/>
        <sz val="11"/>
        <color theme="1"/>
        <rFont val="Calibri"/>
        <family val="2"/>
        <scheme val="minor"/>
      </rPr>
      <t xml:space="preserve"> Diluted Pooling Variables</t>
    </r>
  </si>
  <si>
    <t>Added in intermediate library pool dilution</t>
  </si>
  <si>
    <t>v9</t>
  </si>
  <si>
    <t>Corrected plate layout for samples/index; originally populated plate left-right (A1-H1,A2,H2 etc), fixed to now follow well reference from initial SL export in 'Nextera Booking' tab</t>
  </si>
  <si>
    <t>v10</t>
  </si>
  <si>
    <t>TO DO - Is "Accessory kit (NextSeq only)" box needed, if not remove from worksheet tab and QM tabs?</t>
  </si>
  <si>
    <t>TO DO - Discuss with CB first; Add in plate well info into the sample well field for both MiSeq and NextSeq tabs</t>
  </si>
  <si>
    <t>Added Sample plate and sample well data in to robot script sample sheet section, not being pulled through into actual samples sheets as yet, to be discussed with CB</t>
  </si>
  <si>
    <t>Amended index allocation; previously allocated indexes sequentially in Nextera Booking tab i.e. irrespective of plate well, 1st sample in export list would get the first index. Indexes now allocated in plate well order i.e. well A1 will get first index B1 will get second index etc. This allows export order to be changed to allow for easier manual pooling.</t>
  </si>
  <si>
    <t>TO DO - Amend NextSeq samples sheet to reflect cycle number depending on instrument and kit type selected</t>
  </si>
  <si>
    <t>MiSeq 1</t>
  </si>
  <si>
    <t>Changed check descriptions on page 1 of worksheet tab t reflect practice</t>
  </si>
  <si>
    <t>Pooling tab hidden; molarities not needed for Nextera Flex, functions/cell references removed</t>
  </si>
  <si>
    <t>Number of samples &lt;25ngul</t>
  </si>
  <si>
    <t>Kit + Run Parameters</t>
  </si>
  <si>
    <t>Read 1 (bp)</t>
  </si>
  <si>
    <t>Read 2 (bp)</t>
  </si>
  <si>
    <t>Index 1 (bp)</t>
  </si>
  <si>
    <t>Index 2 (bp)</t>
  </si>
  <si>
    <t>Added 'Kit and Run Parameters' table to NextEra loading sheet - SW</t>
  </si>
  <si>
    <t>v11</t>
  </si>
  <si>
    <t>Changed column and row titles on Nextera Booking tab - RM</t>
  </si>
  <si>
    <t>v12</t>
  </si>
  <si>
    <t>NextSeq parameters box amended; read 1 &amp; 2 for 150 cycle kits now says 74bp</t>
  </si>
  <si>
    <t>Corrected MiSeq patient libraries loaded formula in NGS loading QM tab</t>
  </si>
  <si>
    <t>Amended print layout for loading tab; only prints loading information RM</t>
  </si>
  <si>
    <t>Unlocked index drop down selection RM</t>
  </si>
  <si>
    <t>Deleted Elution Pre-mix Master mix table, not needed RM</t>
  </si>
  <si>
    <t>Added in Probe ID check</t>
  </si>
  <si>
    <t>Panel ID</t>
  </si>
  <si>
    <t>FH</t>
  </si>
  <si>
    <t>Constitutional</t>
  </si>
  <si>
    <t>Index plate check (A1-H6)</t>
  </si>
  <si>
    <t>Index plate check (A7-H12)</t>
  </si>
  <si>
    <r>
      <t xml:space="preserve">Amended robot script dilution columns; </t>
    </r>
    <r>
      <rPr>
        <sz val="10"/>
        <rFont val="Calibri"/>
        <family val="2"/>
      </rPr>
      <t>≥</t>
    </r>
    <r>
      <rPr>
        <sz val="10"/>
        <rFont val="Arial"/>
        <family val="2"/>
      </rPr>
      <t>25ngul samples have 2ul into plate + 28ul H2O, &lt;25ng have dilution of 50ng total in 30ul (1.67ngul) - corrected</t>
    </r>
  </si>
  <si>
    <t>Amended check names RM</t>
  </si>
  <si>
    <t>Hardcoded booking sheet well references to enable manual pooling for 96 sample plates. RM</t>
  </si>
  <si>
    <t>Added in panel IDs to panel reference table RM</t>
  </si>
  <si>
    <t>Number of high conc samples (&gt;800ngul)</t>
  </si>
  <si>
    <t>Added in conditional formatting to flag stock samples &gt;800ngul, to allow dilution to be performed RM</t>
  </si>
  <si>
    <t>Removed "BLANK" from robot script formula (column U) that pull panel from booking tab, BLANK now doesn't appear as panel later on</t>
  </si>
  <si>
    <t>v13</t>
  </si>
  <si>
    <t>Deleted Nextera Pooling tab, redundant tab left over from Nextera Rapid Capture workflow</t>
  </si>
  <si>
    <t>Conc &gt;800</t>
  </si>
  <si>
    <t>Blanks removed</t>
  </si>
  <si>
    <t>well reference</t>
  </si>
  <si>
    <t>Initial_labID</t>
  </si>
  <si>
    <t>Manual plate additions</t>
  </si>
  <si>
    <t>Manual addition check:</t>
  </si>
  <si>
    <t>Changed colour/formatting flagging high concentration stock samples in Nextera Booking tab. RM</t>
  </si>
  <si>
    <t>Thermal Cycler</t>
  </si>
  <si>
    <t>Thermal cycler</t>
  </si>
  <si>
    <t>Eppendorf 1 (96)</t>
  </si>
  <si>
    <t>Eppendorf 2 (96)</t>
  </si>
  <si>
    <t>Eppendorf 3 (96)</t>
  </si>
  <si>
    <t>Eppendorf 4 (96)</t>
  </si>
  <si>
    <t>Eppendorf 5 (96)</t>
  </si>
  <si>
    <t>Eppendorf 6a (64)</t>
  </si>
  <si>
    <t>Eppendorf 6b (32)</t>
  </si>
  <si>
    <t>Eppendorf 7a (64)</t>
  </si>
  <si>
    <t>Eppendorf 7b (32)</t>
  </si>
  <si>
    <t>Eppendorf 8a (64)</t>
  </si>
  <si>
    <t>Eppendorf 8b (32)</t>
  </si>
  <si>
    <t>G-Storm FL</t>
  </si>
  <si>
    <t>G-Storm BL</t>
  </si>
  <si>
    <t>G-Storm FR</t>
  </si>
  <si>
    <t>G-Storm BR</t>
  </si>
  <si>
    <t>MiniAmp 1</t>
  </si>
  <si>
    <t>MiniAmp 2</t>
  </si>
  <si>
    <t>Dyad 1A</t>
  </si>
  <si>
    <t>Dyad 1B</t>
  </si>
  <si>
    <t>Dyad 2A</t>
  </si>
  <si>
    <t>Dyad 2B</t>
  </si>
  <si>
    <t>NGS instrument</t>
  </si>
  <si>
    <t>NovaSeq</t>
  </si>
  <si>
    <t>NextSeq 500</t>
  </si>
  <si>
    <t>NextSeq 550</t>
  </si>
  <si>
    <t>MiSeq M00132</t>
  </si>
  <si>
    <t>MiSeq M03605</t>
  </si>
  <si>
    <t>v14</t>
  </si>
  <si>
    <t>Added in NextSeq 500 &amp; NextSeq 550 and further defined MiSeq choices. RM</t>
  </si>
  <si>
    <t>Nextera Flex</t>
  </si>
  <si>
    <t>Added in workflow column (Nextera Flex, TSO500 etc) in NGS loading QM tab. RM</t>
  </si>
  <si>
    <t>Added in Panel column (FH, Constitutional, TSO500) in NGS loading QM tab. RM</t>
  </si>
  <si>
    <t>SP Kit V1.5 100</t>
  </si>
  <si>
    <t>SP Kit V1.5 200</t>
  </si>
  <si>
    <t>SP Kit V1.5 300</t>
  </si>
  <si>
    <t>SP Kit V1.5 500</t>
  </si>
  <si>
    <t>S1 Kit V1.5 100</t>
  </si>
  <si>
    <t>S1 Kit V1.5 200</t>
  </si>
  <si>
    <t>S1 Kit V1.5 300</t>
  </si>
  <si>
    <t>S2 Kit V1.5 100</t>
  </si>
  <si>
    <t>S2 Kit V1.5 200</t>
  </si>
  <si>
    <t>S2 Kit V1.5 300</t>
  </si>
  <si>
    <t>S4 Kit V1.5 200</t>
  </si>
  <si>
    <t>S4 Kit V1.5 300</t>
  </si>
  <si>
    <t>Added in Probe ID table to worksheet for reference during probe ID check. RM</t>
  </si>
  <si>
    <t>Change the loading concentration depending on assay type</t>
  </si>
  <si>
    <t>Change % PhiX depending on assay type</t>
  </si>
  <si>
    <t>Kit Type</t>
  </si>
  <si>
    <t>Corrected footers on worksheets. RM</t>
  </si>
  <si>
    <t>Added in thermal cycler information to be collected in Nextera QM tab. RM</t>
  </si>
  <si>
    <t>Corrected drop down lists in pooling script, now searches for contains MiSeq/NextSeq instead of specific instrument names</t>
  </si>
  <si>
    <t>Added in second index plate check for split plate processing RM</t>
  </si>
  <si>
    <t>Added in manual DNA additions table, will auto populate with high conc samples (&gt;800ngul) and highlight in blue with instructions to dilute 1:2. RM</t>
  </si>
  <si>
    <t>Corrected number of samples loaded formula in NGS loading QM tab. RM</t>
  </si>
  <si>
    <t>MiniAmp 3</t>
  </si>
  <si>
    <t>MiniAmp 4</t>
  </si>
  <si>
    <t>SimpliAmp 1</t>
  </si>
  <si>
    <t>SimpliAmp 2</t>
  </si>
  <si>
    <t>Corrected estimated yeild field in Auto Pooling robot script, was causing confusion by saying "choose instrument", now says Mb when MiSeq is selected and Gb when NextSeq or NovaSeq selected.</t>
  </si>
  <si>
    <t>V5</t>
  </si>
  <si>
    <t>CHANGED VERSION NUMBERING TO ALIGN WITH Q-PULSE</t>
  </si>
  <si>
    <t>Amended probe panel details, making it clearer when checking probe ID and transcribing lot#. Corrective action for PIR15990. RM</t>
  </si>
  <si>
    <t>Flex NGS FH</t>
  </si>
  <si>
    <t>TE-95896228</t>
  </si>
  <si>
    <t>TE-92983136</t>
  </si>
  <si>
    <t>Flex NHS Constitutional</t>
  </si>
  <si>
    <t>SL Analyte</t>
  </si>
  <si>
    <t>Panel short hand</t>
  </si>
  <si>
    <t>Bristol_Combined_CPV1_SpikeIn</t>
  </si>
  <si>
    <t>Familial Hypercholesterolaemia</t>
  </si>
  <si>
    <t>Master table for Panel information</t>
  </si>
  <si>
    <t>Introduced additional column in Nextera QM tab, now includes Probe ID as well as Probe lot#. Allows effective probe monitoring. RM</t>
  </si>
  <si>
    <t>V6</t>
  </si>
  <si>
    <t>CR25134; In response to PIR16301, removed well references from manual transfer table, this will force the checker to check addition against the auto-populated plate map on the worksheet. RM</t>
  </si>
  <si>
    <t>HD753</t>
  </si>
  <si>
    <t>HD827</t>
  </si>
  <si>
    <t>B1717399</t>
  </si>
  <si>
    <t>B1900641</t>
  </si>
  <si>
    <t>B1620789</t>
  </si>
  <si>
    <t>B1912067</t>
  </si>
  <si>
    <t>B1824733 10ng</t>
  </si>
  <si>
    <t>B1824733 5ng</t>
  </si>
  <si>
    <t>B1824733 2ng</t>
  </si>
  <si>
    <t>B1814516</t>
  </si>
  <si>
    <t>B1806040</t>
  </si>
  <si>
    <t>B1714286</t>
  </si>
  <si>
    <t>B1827090</t>
  </si>
  <si>
    <t>B1721800</t>
  </si>
  <si>
    <t>B1808134</t>
  </si>
  <si>
    <t>B1611460</t>
  </si>
  <si>
    <t>David</t>
  </si>
  <si>
    <t>Neil</t>
  </si>
  <si>
    <t>French</t>
  </si>
  <si>
    <t>Stephen</t>
  </si>
  <si>
    <t>Player</t>
  </si>
  <si>
    <t>Roger</t>
  </si>
  <si>
    <t>Heyman</t>
  </si>
  <si>
    <t>5% EGFR FFPE DNA Ref</t>
  </si>
  <si>
    <t>FFPE DNA Ref</t>
  </si>
  <si>
    <t>Two</t>
  </si>
  <si>
    <t>649A2</t>
  </si>
  <si>
    <t>Fenton</t>
  </si>
  <si>
    <t>Paula</t>
  </si>
  <si>
    <t>Prottey</t>
  </si>
  <si>
    <t>Peter</t>
  </si>
  <si>
    <t>Adams</t>
  </si>
  <si>
    <t>Maria</t>
  </si>
  <si>
    <t>Goodfield</t>
  </si>
  <si>
    <t>Patricia</t>
  </si>
  <si>
    <t>Gaskin</t>
  </si>
  <si>
    <t>Elizabeth</t>
  </si>
  <si>
    <t>Merchant</t>
  </si>
  <si>
    <t>Lynne</t>
  </si>
  <si>
    <t>Andrews</t>
  </si>
  <si>
    <t>THIS SECTION SORTS THE ASSAY INFORMATION IN ORDER TO ASSIGN A WELL ON THE REAGENTS PLATE FOR THE ASSAY MASTERMIX.
Set up for 16 plex hyb reactions, to change this the "VLOOKUP: PATIENTS PER ASSAY AND HYB TUBE NUMBER" will have to be amended</t>
  </si>
  <si>
    <t>Changed pooling number from 12 to 16</t>
  </si>
  <si>
    <t>Removed hard coded references on the booking tab.</t>
  </si>
  <si>
    <t>TGGATCGA</t>
  </si>
  <si>
    <t>CAAGCTAG</t>
  </si>
  <si>
    <t>GTACCAAG</t>
  </si>
  <si>
    <t>ACGTTGGA</t>
  </si>
  <si>
    <t>TCGTGGTA</t>
  </si>
  <si>
    <t>CTACAACG</t>
  </si>
  <si>
    <t>GTTCAAGG</t>
  </si>
  <si>
    <t>ACCTGGAA</t>
  </si>
  <si>
    <t>TCTTAGCG</t>
  </si>
  <si>
    <t>CTCCGATA</t>
  </si>
  <si>
    <t>GTCCTACT</t>
  </si>
  <si>
    <t>ACTTCGTC</t>
  </si>
  <si>
    <t>TCTACAGG</t>
  </si>
  <si>
    <t>CTCGTGAA</t>
  </si>
  <si>
    <t>GTTCGGAT</t>
  </si>
  <si>
    <t>ACCTAAGC</t>
  </si>
  <si>
    <t>GTTGACTG</t>
  </si>
  <si>
    <t>ACCAGTCA</t>
  </si>
  <si>
    <t>TACCGGAA</t>
  </si>
  <si>
    <t>CGTTAAGG</t>
  </si>
  <si>
    <t>GCTATGTC</t>
  </si>
  <si>
    <t>ATCGCACT</t>
  </si>
  <si>
    <t>GCACTTCT</t>
  </si>
  <si>
    <t>ATGTCCTC</t>
  </si>
  <si>
    <t>GGATGATC</t>
  </si>
  <si>
    <t>AAGCAGCT</t>
  </si>
  <si>
    <t>TGCTATCG</t>
  </si>
  <si>
    <t>CATCGCTA</t>
  </si>
  <si>
    <t>TCCTGAGT</t>
  </si>
  <si>
    <t>CTTCAGAC</t>
  </si>
  <si>
    <t>GATCCTTC</t>
  </si>
  <si>
    <t>AGCTTCCT</t>
  </si>
  <si>
    <t>TAGGCAAC</t>
  </si>
  <si>
    <t>CGAATGGT</t>
  </si>
  <si>
    <t>TCACCAGA</t>
  </si>
  <si>
    <t>CTGTTGAG</t>
  </si>
  <si>
    <t>TCAGCTCA</t>
  </si>
  <si>
    <t>CTGATCTG</t>
  </si>
  <si>
    <t>GATGGAAC</t>
  </si>
  <si>
    <t>AGCAAGGT</t>
  </si>
  <si>
    <t>TGTCAGCT</t>
  </si>
  <si>
    <t>CACTGATC</t>
  </si>
  <si>
    <t>GTTACGTG</t>
  </si>
  <si>
    <t>ACCGTACA</t>
  </si>
  <si>
    <t>GCAACGTA</t>
  </si>
  <si>
    <t>ATGGTACG</t>
  </si>
  <si>
    <t>GTGACAGT</t>
  </si>
  <si>
    <t>ACAGTGAC</t>
  </si>
  <si>
    <t>GATTGGTC</t>
  </si>
  <si>
    <t>AGCCAACT</t>
  </si>
  <si>
    <t>GCATCTTG</t>
  </si>
  <si>
    <t>ATGCTCCA</t>
  </si>
  <si>
    <t>GTCTTCAG</t>
  </si>
  <si>
    <t>ACTCCTGA</t>
  </si>
  <si>
    <t>GCATTCGT</t>
  </si>
  <si>
    <t>ATGCCTAC</t>
  </si>
  <si>
    <t>GAGTCATG</t>
  </si>
  <si>
    <t>AGACTGCA</t>
  </si>
  <si>
    <t>GGAACTGA</t>
  </si>
  <si>
    <t>AAGGTCAG</t>
  </si>
  <si>
    <t>GTGTATCG</t>
  </si>
  <si>
    <t>ACACGCTA</t>
  </si>
  <si>
    <t>TCGACGAA</t>
  </si>
  <si>
    <t>CTAGTAGG</t>
  </si>
  <si>
    <t>GTGTCTGA</t>
  </si>
  <si>
    <t>ACACTCAG</t>
  </si>
  <si>
    <t>GCCTTATC</t>
  </si>
  <si>
    <t>ATTCCGCT</t>
  </si>
  <si>
    <t>TGATCGGT</t>
  </si>
  <si>
    <t>CAGCTAAC</t>
  </si>
  <si>
    <t>GAACATGG</t>
  </si>
  <si>
    <t>AGGTGCAA</t>
  </si>
  <si>
    <t>GGTGACAA</t>
  </si>
  <si>
    <t>AACAGTGG</t>
  </si>
  <si>
    <t>TGCACTTC</t>
  </si>
  <si>
    <t>CATGTCCT</t>
  </si>
  <si>
    <t>GTACAGCT</t>
  </si>
  <si>
    <t>ACGTGATC</t>
  </si>
  <si>
    <t>TGTTGCAG</t>
  </si>
  <si>
    <t>CACCATGA</t>
  </si>
  <si>
    <t>TATGCGTG</t>
  </si>
  <si>
    <t>CGCATACA</t>
  </si>
  <si>
    <t>TCCTCTGA</t>
  </si>
  <si>
    <t>CTTCTCAG</t>
  </si>
  <si>
    <t>TCAGGCAA</t>
  </si>
  <si>
    <t>CTGAATGG</t>
  </si>
  <si>
    <t>GGTAGCTA</t>
  </si>
  <si>
    <t>AACGATCG</t>
  </si>
  <si>
    <t>TGTATGGC</t>
  </si>
  <si>
    <t>CACGCAAT</t>
  </si>
  <si>
    <t>GTTCGTGA</t>
  </si>
  <si>
    <t>ACCTACAG</t>
  </si>
  <si>
    <t>GACCTAAG</t>
  </si>
  <si>
    <t>AGTTCGGA</t>
  </si>
  <si>
    <t>GTGCTTAG</t>
  </si>
  <si>
    <t>ACATCCGA</t>
  </si>
  <si>
    <t>TGTACCTG</t>
  </si>
  <si>
    <t>CACGTTCA</t>
  </si>
  <si>
    <t>GGCCTTAT</t>
  </si>
  <si>
    <t>AATTCCGC</t>
  </si>
  <si>
    <t>TGAGTTGC</t>
  </si>
  <si>
    <t>CAGACCAT</t>
  </si>
  <si>
    <t>GGTCCTAA</t>
  </si>
  <si>
    <t>AACTTCGG</t>
  </si>
  <si>
    <t>GCTCCATA</t>
  </si>
  <si>
    <t>ATCTTGCG</t>
  </si>
  <si>
    <t>TGGCAGAA</t>
  </si>
  <si>
    <t>CAATGAGG</t>
  </si>
  <si>
    <t>GTGTGACT</t>
  </si>
  <si>
    <t>ACACAGTC</t>
  </si>
  <si>
    <t>TACACCGT</t>
  </si>
  <si>
    <t>CGTGTTAC</t>
  </si>
  <si>
    <t>GTGATCCT</t>
  </si>
  <si>
    <t>ACAGCTTC</t>
  </si>
  <si>
    <t>GATGAGCT</t>
  </si>
  <si>
    <t>AGCAGATC</t>
  </si>
  <si>
    <t>TGGTATGC</t>
  </si>
  <si>
    <t>CAACGCAT</t>
  </si>
  <si>
    <t>TCAAGGCA</t>
  </si>
  <si>
    <t>CTGGAATG</t>
  </si>
  <si>
    <t>TGATGCCT</t>
  </si>
  <si>
    <t>CAGCATTC</t>
  </si>
  <si>
    <t>GAGAACTG</t>
  </si>
  <si>
    <t>AGAGGTCA</t>
  </si>
  <si>
    <t>GCTTCTCA</t>
  </si>
  <si>
    <t>ATCCTCTG</t>
  </si>
  <si>
    <t>GGCATGAA</t>
  </si>
  <si>
    <t>AATGCAGG</t>
  </si>
  <si>
    <t>GCTCTTAC</t>
  </si>
  <si>
    <t>ATCTCCGT</t>
  </si>
  <si>
    <t>TGGTCTCA</t>
  </si>
  <si>
    <t>CAACTCTG</t>
  </si>
  <si>
    <t>TGACAGTG</t>
  </si>
  <si>
    <t>CAGTGACA</t>
  </si>
  <si>
    <t>GTTGTCAC</t>
  </si>
  <si>
    <t>ACCACTGT</t>
  </si>
  <si>
    <t>GACTCACT</t>
  </si>
  <si>
    <t>AGTCTGTC</t>
  </si>
  <si>
    <t>GCTGGTAT</t>
  </si>
  <si>
    <t>ATCAACGC</t>
  </si>
  <si>
    <t>TATCTCGC</t>
  </si>
  <si>
    <t>CGCTCTAT</t>
  </si>
  <si>
    <t>GTCACACA</t>
  </si>
  <si>
    <t>ACTGTGTG</t>
  </si>
  <si>
    <t>TCACTTGG</t>
  </si>
  <si>
    <t>CTGTCCAA</t>
  </si>
  <si>
    <t>GTCTCGAA</t>
  </si>
  <si>
    <t>ACTCTAGG</t>
  </si>
  <si>
    <t>GTGTACGT</t>
  </si>
  <si>
    <t>ACACGTAC</t>
  </si>
  <si>
    <t>GAGTTAGC</t>
  </si>
  <si>
    <t>AGACCGAT</t>
  </si>
  <si>
    <t>TGTCCAGT</t>
  </si>
  <si>
    <t>CACTTGAC</t>
  </si>
  <si>
    <t>TGTTCGAC</t>
  </si>
  <si>
    <t>CACCTAGT</t>
  </si>
  <si>
    <t>GTATGTGC</t>
  </si>
  <si>
    <t>ACGCACAT</t>
  </si>
  <si>
    <t>TGGAACCT</t>
  </si>
  <si>
    <t>CAAGGTTC</t>
  </si>
  <si>
    <t>TCCGAGAA</t>
  </si>
  <si>
    <t>CTTAGAGG</t>
  </si>
  <si>
    <t>GTACTGGA</t>
  </si>
  <si>
    <t>ACGTCAAG</t>
  </si>
  <si>
    <t>TGGTTCAC</t>
  </si>
  <si>
    <t>CAACCTGT</t>
  </si>
  <si>
    <t>TGCTGGAT</t>
  </si>
  <si>
    <t>CATCAAGC</t>
  </si>
  <si>
    <t>GCCAAGAT</t>
  </si>
  <si>
    <t>ATTGGAGC</t>
  </si>
  <si>
    <t>GTACGTTG</t>
  </si>
  <si>
    <t>ACGTACCA</t>
  </si>
  <si>
    <t>GTGGATTC</t>
  </si>
  <si>
    <t>ACAAGCCT</t>
  </si>
  <si>
    <t>TAGTTCCG</t>
  </si>
  <si>
    <t>CGACCTTA</t>
  </si>
  <si>
    <t>TCCAATGG</t>
  </si>
  <si>
    <t>CTTGGCAA</t>
  </si>
  <si>
    <t>GTGTCAAC</t>
  </si>
  <si>
    <t>ACACTGGT</t>
  </si>
  <si>
    <t>TAGCGATC</t>
  </si>
  <si>
    <t>CGATAGCT</t>
  </si>
  <si>
    <t>GTGCAGTA</t>
  </si>
  <si>
    <t>ACATGACG</t>
  </si>
  <si>
    <t>TCGAAGTG</t>
  </si>
  <si>
    <t>CTAGGACA</t>
  </si>
  <si>
    <t>TACCACAG</t>
  </si>
  <si>
    <t>CGTTGTGA</t>
  </si>
  <si>
    <t>GCGACTAT</t>
  </si>
  <si>
    <t>ATAGTCGC</t>
  </si>
  <si>
    <t>GAGCTCAT</t>
  </si>
  <si>
    <t>AGATCTGC</t>
  </si>
  <si>
    <t>TGTGTCCA</t>
  </si>
  <si>
    <t>CACACTTG</t>
  </si>
  <si>
    <t>GTCAGAAG</t>
  </si>
  <si>
    <t>ACTGAGGA</t>
  </si>
  <si>
    <t>TACAGCAC</t>
  </si>
  <si>
    <t>CGTGATGT</t>
  </si>
  <si>
    <t>GTCATCTC</t>
  </si>
  <si>
    <t>ACTGCTCT</t>
  </si>
  <si>
    <t>TGATTGCG</t>
  </si>
  <si>
    <t>CAGCCATA</t>
  </si>
  <si>
    <t>GTAGCTGT</t>
  </si>
  <si>
    <t>ACGATCAC</t>
  </si>
  <si>
    <t>GCAAGTAG</t>
  </si>
  <si>
    <t>ATGGACGA</t>
  </si>
  <si>
    <t>TCGAGAGA</t>
  </si>
  <si>
    <t>CTAGAGAG</t>
  </si>
  <si>
    <t>GCAATAGC</t>
  </si>
  <si>
    <t>ATGGCGAT</t>
  </si>
  <si>
    <t>GAATGCGA</t>
  </si>
  <si>
    <t>AGGCATAG</t>
  </si>
  <si>
    <t>TAGCTGGA</t>
  </si>
  <si>
    <t>CGATCAAG</t>
  </si>
  <si>
    <t>GTCGTATG</t>
  </si>
  <si>
    <t>ACTACGCA</t>
  </si>
  <si>
    <t>TGCTAGTC</t>
  </si>
  <si>
    <t>CATCGACT</t>
  </si>
  <si>
    <t>TAGGCTCT</t>
  </si>
  <si>
    <t>CGAATCTC</t>
  </si>
  <si>
    <t>GGATCTCT</t>
  </si>
  <si>
    <t>AAGCTCTC</t>
  </si>
  <si>
    <t>TGTGCTGA</t>
  </si>
  <si>
    <t>CACATCAG</t>
  </si>
  <si>
    <t>TATAGCCG</t>
  </si>
  <si>
    <t>CGCGATTA</t>
  </si>
  <si>
    <t>TGTCCGTA</t>
  </si>
  <si>
    <t>CACTTACG</t>
  </si>
  <si>
    <t>GGACATTC</t>
  </si>
  <si>
    <t>AAGTGCCT</t>
  </si>
  <si>
    <t>TGCTTGGA</t>
  </si>
  <si>
    <t>CATCCAAG</t>
  </si>
  <si>
    <t>GCAGAACT</t>
  </si>
  <si>
    <t>ATGAGGTC</t>
  </si>
  <si>
    <t>GTTGTGCA</t>
  </si>
  <si>
    <t>ACCACATG</t>
  </si>
  <si>
    <t>TCGTAGAC</t>
  </si>
  <si>
    <t>CTACGAGT</t>
  </si>
  <si>
    <t>TGTCTGAG</t>
  </si>
  <si>
    <t>CACTCAGA</t>
  </si>
  <si>
    <t>TCGCTCTA</t>
  </si>
  <si>
    <t>CTATCTCG</t>
  </si>
  <si>
    <t>TGACTCGT</t>
  </si>
  <si>
    <t>CAGTCTAC</t>
  </si>
  <si>
    <t>GATTCCAG</t>
  </si>
  <si>
    <t>AGCCTTGA</t>
  </si>
  <si>
    <t>TCAGGTGT</t>
  </si>
  <si>
    <t>CTGAACAC</t>
  </si>
  <si>
    <t>GGCTTAGT</t>
  </si>
  <si>
    <t>AATCCGAC</t>
  </si>
  <si>
    <t>GGAATCCA</t>
  </si>
  <si>
    <t>AAGGCTTG</t>
  </si>
  <si>
    <t>TGGATTCG</t>
  </si>
  <si>
    <t>CAAGCCTA</t>
  </si>
  <si>
    <t>TGCGAACA</t>
  </si>
  <si>
    <t>CATAGGTG</t>
  </si>
  <si>
    <t>GACTAAGG</t>
  </si>
  <si>
    <t>AGTCGGAA</t>
  </si>
  <si>
    <t>TGCGTCAT</t>
  </si>
  <si>
    <t>CATACTGC</t>
  </si>
  <si>
    <t>TGTTGAGC</t>
  </si>
  <si>
    <t>CACCAGAT</t>
  </si>
  <si>
    <t>TGGTACTG</t>
  </si>
  <si>
    <t>CAACGTCA</t>
  </si>
  <si>
    <t>TCGTGCAT</t>
  </si>
  <si>
    <t>CTACATGC</t>
  </si>
  <si>
    <t>TACGGTTG</t>
  </si>
  <si>
    <t>CGTAACCA</t>
  </si>
  <si>
    <t>GCGCATAA</t>
  </si>
  <si>
    <t>ATATGCGG</t>
  </si>
  <si>
    <t>GTAAGGAC</t>
  </si>
  <si>
    <t>ACGGAAGT</t>
  </si>
  <si>
    <t>GTTAGTCG</t>
  </si>
  <si>
    <t>ACCGACTA</t>
  </si>
  <si>
    <t>TGCTCCAA</t>
  </si>
  <si>
    <t>CATCTTGG</t>
  </si>
  <si>
    <t>GCGATATG</t>
  </si>
  <si>
    <t>ATAGCGCA</t>
  </si>
  <si>
    <t>TCAGCAAG</t>
  </si>
  <si>
    <t>CTGATGGA</t>
  </si>
  <si>
    <t>TGCTACGT</t>
  </si>
  <si>
    <t>CATCGTAC</t>
  </si>
  <si>
    <t>GCTTGATG</t>
  </si>
  <si>
    <t>ATCCAGCA</t>
  </si>
  <si>
    <t>TAACGTGC</t>
  </si>
  <si>
    <t>CGGTACAT</t>
  </si>
  <si>
    <t>TGTCGATG</t>
  </si>
  <si>
    <t>CACTAGCA</t>
  </si>
  <si>
    <t>GTCGATCT</t>
  </si>
  <si>
    <t>ACTAGCTC</t>
  </si>
  <si>
    <t>GTCTACCA</t>
  </si>
  <si>
    <t>ACTCGTTG</t>
  </si>
  <si>
    <t>GTACCTCA</t>
  </si>
  <si>
    <t>ACGTTCTG</t>
  </si>
  <si>
    <t>TAGGTGTC</t>
  </si>
  <si>
    <t>CGAACACT</t>
  </si>
  <si>
    <t>GGCAATTG</t>
  </si>
  <si>
    <t>AATGGCCA</t>
  </si>
  <si>
    <t>GTTATCGG</t>
  </si>
  <si>
    <t>ACCGCTAA</t>
  </si>
  <si>
    <t>TGCATAGG</t>
  </si>
  <si>
    <t>CATGCGAA</t>
  </si>
  <si>
    <t>TCAGGATC</t>
  </si>
  <si>
    <t>CTGAAGCT</t>
  </si>
  <si>
    <t>TCTGCCTA</t>
  </si>
  <si>
    <t>CTCATTCG</t>
  </si>
  <si>
    <t>GACACCTA</t>
  </si>
  <si>
    <t>AGTGTTCG</t>
  </si>
  <si>
    <t>TCTCACTG</t>
  </si>
  <si>
    <t>CTCTGTCA</t>
  </si>
  <si>
    <t>GGACAAGT</t>
  </si>
  <si>
    <t>AAGTGGAC</t>
  </si>
  <si>
    <t>GTTAAGGC</t>
  </si>
  <si>
    <t>ACCGGAAT</t>
  </si>
  <si>
    <t>TAGAAGGC</t>
  </si>
  <si>
    <t>CGAGGAAT</t>
  </si>
  <si>
    <t>TACGTCGA</t>
  </si>
  <si>
    <t>CGTACTAG</t>
  </si>
  <si>
    <t>GATCTCCA</t>
  </si>
  <si>
    <t>AGCTCTTG</t>
  </si>
  <si>
    <t>TGGCTACA</t>
  </si>
  <si>
    <t>CAATCGTG</t>
  </si>
  <si>
    <t>TGTCACAC</t>
  </si>
  <si>
    <t>CACTGTGT</t>
  </si>
  <si>
    <t>TACGAGGT</t>
  </si>
  <si>
    <t>CGTAGAAC</t>
  </si>
  <si>
    <t>TCTGTAGC</t>
  </si>
  <si>
    <t>CTCACGAT</t>
  </si>
  <si>
    <t>TCGGTTGA</t>
  </si>
  <si>
    <t>CTAACCAG</t>
  </si>
  <si>
    <t>TCTAGGAG</t>
  </si>
  <si>
    <t>CTCGAAGA</t>
  </si>
  <si>
    <t>GTGGTCTA</t>
  </si>
  <si>
    <t>ACAACTCG</t>
  </si>
  <si>
    <t>TCTTGCGA</t>
  </si>
  <si>
    <t>CTCCATAG</t>
  </si>
  <si>
    <t>GCTTATGG</t>
  </si>
  <si>
    <t>ATCCGCAA</t>
  </si>
  <si>
    <t>TACAGGCT</t>
  </si>
  <si>
    <t>CGTGAATC</t>
  </si>
  <si>
    <t>TAAGGACG</t>
  </si>
  <si>
    <t>CGGAAGTA</t>
  </si>
  <si>
    <t>TGTGGACT</t>
  </si>
  <si>
    <t>CACAAGTC</t>
  </si>
  <si>
    <t>TCATTGGC</t>
  </si>
  <si>
    <t>CTGCCAAT</t>
  </si>
  <si>
    <t>GATGATGC</t>
  </si>
  <si>
    <t>AGCAGCAT</t>
  </si>
  <si>
    <t>TCCAGCTA</t>
  </si>
  <si>
    <t>CTTGATCG</t>
  </si>
  <si>
    <t>GTTGCTAG</t>
  </si>
  <si>
    <t>ACCATCGA</t>
  </si>
  <si>
    <t>GTCTGAGA</t>
  </si>
  <si>
    <t>ACTCAGAG</t>
  </si>
  <si>
    <t>TCAACTGC</t>
  </si>
  <si>
    <t>CTGGTCAT</t>
  </si>
  <si>
    <t>TCAGTGCT</t>
  </si>
  <si>
    <t>CTGACATC</t>
  </si>
  <si>
    <t>TGCGGTAA</t>
  </si>
  <si>
    <t>CATAACGG</t>
  </si>
  <si>
    <t>TCGGATAG</t>
  </si>
  <si>
    <t>CTAAGCGA</t>
  </si>
  <si>
    <t>TCTGTCAG</t>
  </si>
  <si>
    <t>CTCACTGA</t>
  </si>
  <si>
    <t>GCTAGACT</t>
  </si>
  <si>
    <t>ATCGAGTC</t>
  </si>
  <si>
    <t>GGTTACTC</t>
  </si>
  <si>
    <t>AACCGTCT</t>
  </si>
  <si>
    <t>TGTAGCGT</t>
  </si>
  <si>
    <t>CACGATAC</t>
  </si>
  <si>
    <t>GAGGTTAC</t>
  </si>
  <si>
    <t>AGAACCGT</t>
  </si>
  <si>
    <t>TGAACCAC</t>
  </si>
  <si>
    <t>CAGGTTGT</t>
  </si>
  <si>
    <t>TCACGGAT</t>
  </si>
  <si>
    <t>CTGTAAGC</t>
  </si>
  <si>
    <t>GTTCGATC</t>
  </si>
  <si>
    <t>ACCTAGCT</t>
  </si>
  <si>
    <t>TGTTGGCA</t>
  </si>
  <si>
    <t>CACCAATG</t>
  </si>
  <si>
    <t>TACACACG</t>
  </si>
  <si>
    <t>CGTGTGTA</t>
  </si>
  <si>
    <t>GACGGATA</t>
  </si>
  <si>
    <t>AGTAAGCG</t>
  </si>
  <si>
    <t>AGCTAGGT</t>
  </si>
  <si>
    <t>GATCGAAC</t>
  </si>
  <si>
    <t>CATGGTTC</t>
  </si>
  <si>
    <t>GAACCATG</t>
  </si>
  <si>
    <t>TGCAACCT</t>
  </si>
  <si>
    <t>AGGTTGCA</t>
  </si>
  <si>
    <t>AGCACCAT</t>
  </si>
  <si>
    <t>ATGGTGCT</t>
  </si>
  <si>
    <t>GATGTTGC</t>
  </si>
  <si>
    <t>GCAACATC</t>
  </si>
  <si>
    <t>CAAGTTCC</t>
  </si>
  <si>
    <t>GGAACTTG</t>
  </si>
  <si>
    <t>TGGACCTT</t>
  </si>
  <si>
    <t>AAGGTCCA</t>
  </si>
  <si>
    <t>AGAATCGC</t>
  </si>
  <si>
    <t>GCGATTCT</t>
  </si>
  <si>
    <t>GAGGCTAT</t>
  </si>
  <si>
    <t>ATAGCCTC</t>
  </si>
  <si>
    <t>CAGGATGA</t>
  </si>
  <si>
    <t>TCATCCTG</t>
  </si>
  <si>
    <t>TGAAGCAG</t>
  </si>
  <si>
    <t>CTGCTTCA</t>
  </si>
  <si>
    <t>AGATGTCC</t>
  </si>
  <si>
    <t>GGACATCT</t>
  </si>
  <si>
    <t>GAGCACTT</t>
  </si>
  <si>
    <t>AAGTGCTC</t>
  </si>
  <si>
    <t>TAGGCTTG</t>
  </si>
  <si>
    <t>CGAATCCA</t>
  </si>
  <si>
    <t>CAACTGAC</t>
  </si>
  <si>
    <t>GTCAGTTG</t>
  </si>
  <si>
    <t>TGGTCAGT</t>
  </si>
  <si>
    <t>ACTGACCA</t>
  </si>
  <si>
    <t>ATGGCCTT</t>
  </si>
  <si>
    <t>AAGGCCAT</t>
  </si>
  <si>
    <t>GCAATTCC</t>
  </si>
  <si>
    <t>GGAATTGC</t>
  </si>
  <si>
    <t>CGATACAG</t>
  </si>
  <si>
    <t>CTGTATCG</t>
  </si>
  <si>
    <t>TAGCGTGA</t>
  </si>
  <si>
    <t>TCACGCTA</t>
  </si>
  <si>
    <t>CGTGAAGA</t>
  </si>
  <si>
    <t>TCTTCACG</t>
  </si>
  <si>
    <t>TACAGGAG</t>
  </si>
  <si>
    <t>CTCCTGTA</t>
  </si>
  <si>
    <t>CCTACTAG</t>
  </si>
  <si>
    <t>TTCGTCGA</t>
  </si>
  <si>
    <t>ACGATAGC</t>
  </si>
  <si>
    <t>GCTATCGT</t>
  </si>
  <si>
    <t>GTAGCGAT</t>
  </si>
  <si>
    <t>ATCGCTAC</t>
  </si>
  <si>
    <t>AGGACTCA</t>
  </si>
  <si>
    <t>TGAGTCCT</t>
  </si>
  <si>
    <t>GAAGTCTG</t>
  </si>
  <si>
    <t>CAGACTTC</t>
  </si>
  <si>
    <t>CTAGGAAG</t>
  </si>
  <si>
    <t>CTTCCTAG</t>
  </si>
  <si>
    <t>TCGAAGGA</t>
  </si>
  <si>
    <t>TCCTTCGA</t>
  </si>
  <si>
    <t>ATCCGTTG</t>
  </si>
  <si>
    <t>CAACGGAT</t>
  </si>
  <si>
    <t>GCTTACCA</t>
  </si>
  <si>
    <t>TGGTAAGC</t>
  </si>
  <si>
    <t>AGTGGTCT</t>
  </si>
  <si>
    <t>AGACCACT</t>
  </si>
  <si>
    <t>GACAACTC</t>
  </si>
  <si>
    <t>GAGTTGTC</t>
  </si>
  <si>
    <t>AGTCGAGT</t>
  </si>
  <si>
    <t>ACTCGACT</t>
  </si>
  <si>
    <t>GACTAGAC</t>
  </si>
  <si>
    <t>GTCTAGTC</t>
  </si>
  <si>
    <t>CTACCTTG</t>
  </si>
  <si>
    <t>CAAGGTAG</t>
  </si>
  <si>
    <t>TCGTTCCA</t>
  </si>
  <si>
    <t>TGGAACGA</t>
  </si>
  <si>
    <t>ACAGTCGA</t>
  </si>
  <si>
    <t>TCGACTGT</t>
  </si>
  <si>
    <t>GTGACTAG</t>
  </si>
  <si>
    <t>CTAGTCAC</t>
  </si>
  <si>
    <t>CAATGCAC</t>
  </si>
  <si>
    <t>GTGCATTG</t>
  </si>
  <si>
    <t>TGGCATGT</t>
  </si>
  <si>
    <t>ACATGCCA</t>
  </si>
  <si>
    <t>CGTTGCAT</t>
  </si>
  <si>
    <t>ATGCAACG</t>
  </si>
  <si>
    <t>TACCATGC</t>
  </si>
  <si>
    <t>GCATGGTA</t>
  </si>
  <si>
    <t>CACTGTCA</t>
  </si>
  <si>
    <t>TGTCACTG</t>
  </si>
  <si>
    <t>CTGGTTAG</t>
  </si>
  <si>
    <t>TCAACCGA</t>
  </si>
  <si>
    <t>GTTCTACG</t>
  </si>
  <si>
    <t>ACCTCGTA</t>
  </si>
  <si>
    <t>CAGAAGTC</t>
  </si>
  <si>
    <t>GACTTCTG</t>
  </si>
  <si>
    <t>TGAGGACT</t>
  </si>
  <si>
    <t>AGTCCTCA</t>
  </si>
  <si>
    <t>CGTAAGCA</t>
  </si>
  <si>
    <t>TGCTTACG</t>
  </si>
  <si>
    <t>TACGGATG</t>
  </si>
  <si>
    <t xml:space="preserve">CATCCGTA </t>
  </si>
  <si>
    <t>CTCAGTAC</t>
  </si>
  <si>
    <t>GTACTGAG</t>
  </si>
  <si>
    <t>TCTGACGT</t>
  </si>
  <si>
    <t>ACGTCAGA</t>
  </si>
  <si>
    <t>CCTTGACT</t>
  </si>
  <si>
    <t>AGTCAAGG</t>
  </si>
  <si>
    <t>TTCCAGTC</t>
  </si>
  <si>
    <t>GACTGGAA</t>
  </si>
  <si>
    <t>CACATAGC</t>
  </si>
  <si>
    <t>GCTATGTG</t>
  </si>
  <si>
    <t>TGTGCGAT</t>
  </si>
  <si>
    <t>ATCGCACA</t>
  </si>
  <si>
    <t>AGCTGCTT</t>
  </si>
  <si>
    <t>GATCATCC</t>
  </si>
  <si>
    <t>CACAGACT</t>
  </si>
  <si>
    <t>AGTCTGTG</t>
  </si>
  <si>
    <t>TGTGAGTC</t>
  </si>
  <si>
    <t>GACTCACA</t>
  </si>
  <si>
    <t>CGGAATAG</t>
  </si>
  <si>
    <t>CTATTCCG</t>
  </si>
  <si>
    <t>TAAGGCGA</t>
  </si>
  <si>
    <t>TCGCCTTA</t>
  </si>
  <si>
    <t>ACTAGCCA</t>
  </si>
  <si>
    <t>TGGCTAGT</t>
  </si>
  <si>
    <t>GTCGATTG</t>
  </si>
  <si>
    <t>CAATCGAC</t>
  </si>
  <si>
    <t>CTTGTACC</t>
  </si>
  <si>
    <t>GGTACAAG</t>
  </si>
  <si>
    <t>TCCACGTT</t>
  </si>
  <si>
    <t>AACGTGGA</t>
  </si>
  <si>
    <t>CCACTGTT</t>
  </si>
  <si>
    <t>TTGTCACC</t>
  </si>
  <si>
    <t>ACGTGAAG</t>
  </si>
  <si>
    <t>CTTCACGT</t>
  </si>
  <si>
    <t>GTACAGGA</t>
  </si>
  <si>
    <t>TCCTGTAC</t>
  </si>
  <si>
    <t>CATGTCGA</t>
  </si>
  <si>
    <t>TCGACATG</t>
  </si>
  <si>
    <t>TGCACTAG</t>
  </si>
  <si>
    <t>CTAGTGCA</t>
  </si>
  <si>
    <t>ACAACGTC</t>
  </si>
  <si>
    <t>GACGTTGT</t>
  </si>
  <si>
    <t>GTGGTACT</t>
  </si>
  <si>
    <t>AGTACCAC</t>
  </si>
  <si>
    <t>ATACGCAC</t>
  </si>
  <si>
    <t>GTGCGTAT</t>
  </si>
  <si>
    <t>GCGTATGT</t>
  </si>
  <si>
    <t>ACATACGC</t>
  </si>
  <si>
    <t>AGGAGACT</t>
  </si>
  <si>
    <t>AGTCTCCT</t>
  </si>
  <si>
    <t>GAAGAGTC</t>
  </si>
  <si>
    <t>GACTCTTC</t>
  </si>
  <si>
    <t>AGTCCGTT</t>
  </si>
  <si>
    <t>AACGGACT</t>
  </si>
  <si>
    <t>GACTTACC</t>
  </si>
  <si>
    <t>GGTAAGTC</t>
  </si>
  <si>
    <t>CCATCGAT</t>
  </si>
  <si>
    <t>ATCGATGG</t>
  </si>
  <si>
    <t>TTGCTAGC</t>
  </si>
  <si>
    <t>GCTAGCAA</t>
  </si>
  <si>
    <t>ACATACCG</t>
  </si>
  <si>
    <t>CGGTATGT</t>
  </si>
  <si>
    <t>GTGCGTTA</t>
  </si>
  <si>
    <t>TAACGCAC</t>
  </si>
  <si>
    <t>CAAGCACT</t>
  </si>
  <si>
    <t>AGTGCTTG</t>
  </si>
  <si>
    <t>TGGATGTC</t>
  </si>
  <si>
    <t>GACATCCA</t>
  </si>
  <si>
    <t>CTGGATTC</t>
  </si>
  <si>
    <t>GAATCCAG</t>
  </si>
  <si>
    <t>TCAAGCCT</t>
  </si>
  <si>
    <t>AGGCTTGA</t>
  </si>
  <si>
    <t>CACGAATC</t>
  </si>
  <si>
    <t>GATTCGTG</t>
  </si>
  <si>
    <t>TGTAGGCT</t>
  </si>
  <si>
    <t>AGCCTACA</t>
  </si>
  <si>
    <t>ACATGGAC</t>
  </si>
  <si>
    <t>GTCCATGT</t>
  </si>
  <si>
    <t>GTGCAAGT</t>
  </si>
  <si>
    <t>ACTTGCAC</t>
  </si>
  <si>
    <t>CCGGAATA</t>
  </si>
  <si>
    <t>TATTCCGG</t>
  </si>
  <si>
    <t>TTAAGGCG</t>
  </si>
  <si>
    <t>CGCCTTAA</t>
  </si>
  <si>
    <t>ACTCAACG</t>
  </si>
  <si>
    <t>CGTTGAGT</t>
  </si>
  <si>
    <t>GTCTGGTA</t>
  </si>
  <si>
    <t>TACCAGAC</t>
  </si>
  <si>
    <t>CCAGGATT</t>
  </si>
  <si>
    <t>AATCCTGG</t>
  </si>
  <si>
    <t>TTGAAGCC</t>
  </si>
  <si>
    <t>GGCTTCAA</t>
  </si>
  <si>
    <t>CGAGGTAT</t>
  </si>
  <si>
    <t>ATACCTCG</t>
  </si>
  <si>
    <t>TAGAACGC</t>
  </si>
  <si>
    <t>GCGTTCTA</t>
  </si>
  <si>
    <t>ACCGTCTT</t>
  </si>
  <si>
    <t>AAGACGGT</t>
  </si>
  <si>
    <t>GTTACTCC</t>
  </si>
  <si>
    <t>GGAGTAAC</t>
  </si>
  <si>
    <t>CACACTGA</t>
  </si>
  <si>
    <t>TCAGTGTG</t>
  </si>
  <si>
    <t>TGTGTCAG</t>
  </si>
  <si>
    <t>CTGACACA</t>
  </si>
  <si>
    <t>ATGTGGCA</t>
  </si>
  <si>
    <t>TGCCACAT</t>
  </si>
  <si>
    <t>GCACAATG</t>
  </si>
  <si>
    <t>CATTGTGC</t>
  </si>
  <si>
    <t>CACTAGGA</t>
  </si>
  <si>
    <t>TCCTAGTG</t>
  </si>
  <si>
    <t>TGTCGAAG</t>
  </si>
  <si>
    <t>CTTCGACA</t>
  </si>
  <si>
    <t>CTACTCGA</t>
  </si>
  <si>
    <t>TCGAGTAG</t>
  </si>
  <si>
    <t>TCGTCTAG</t>
  </si>
  <si>
    <t>CTAGACGA</t>
  </si>
  <si>
    <t>ACCATACG</t>
  </si>
  <si>
    <t>CGTATGGT</t>
  </si>
  <si>
    <t>GTTGCGTA</t>
  </si>
  <si>
    <t>TACGCAAC</t>
  </si>
  <si>
    <t>AGTTCCGT</t>
  </si>
  <si>
    <t xml:space="preserve">ACGGAACT </t>
  </si>
  <si>
    <t>GACCTTAC</t>
  </si>
  <si>
    <t>GTAAGGTC</t>
  </si>
  <si>
    <t>ACTACGGA</t>
  </si>
  <si>
    <t>TCCGTAGT</t>
  </si>
  <si>
    <t>GTCGTAAG</t>
  </si>
  <si>
    <t>CTTACGAC</t>
  </si>
  <si>
    <t>CTCTTGAC</t>
  </si>
  <si>
    <t>GTCAAGAG</t>
  </si>
  <si>
    <t>TCTCCAGT</t>
  </si>
  <si>
    <t>ACTGGAGA</t>
  </si>
  <si>
    <t>CGAAGAGT</t>
  </si>
  <si>
    <t>ACTCTTCG</t>
  </si>
  <si>
    <t>TAGGAGAC</t>
  </si>
  <si>
    <t>GTCTCCTA</t>
  </si>
  <si>
    <t>CCGTACTT</t>
  </si>
  <si>
    <t>AAGTACGG</t>
  </si>
  <si>
    <t>TTACGTCC</t>
  </si>
  <si>
    <t>GGACGTAA</t>
  </si>
  <si>
    <t>CGAGAATG</t>
  </si>
  <si>
    <t>CATTCTCG</t>
  </si>
  <si>
    <t>TAGAGGCA</t>
  </si>
  <si>
    <t>TGCCTCTA</t>
  </si>
  <si>
    <t>ACCAGAGT</t>
  </si>
  <si>
    <t>ACTCTGGT</t>
  </si>
  <si>
    <t>GTTGAGAC</t>
  </si>
  <si>
    <t>GTCTCAAC</t>
  </si>
  <si>
    <t>ACTGTCAC</t>
  </si>
  <si>
    <t>GTCACTGT</t>
  </si>
  <si>
    <t>CAACAGTG</t>
  </si>
  <si>
    <t>CACTGTTG</t>
  </si>
  <si>
    <t>TGGTGACA</t>
  </si>
  <si>
    <t>TGTCACCA</t>
  </si>
  <si>
    <t>CTGAGTGA</t>
  </si>
  <si>
    <t>TCACTCAG</t>
  </si>
  <si>
    <t>TCAGACAG</t>
  </si>
  <si>
    <t>CTGTCTGA</t>
  </si>
  <si>
    <t>CGACCATA</t>
  </si>
  <si>
    <t>TATGGTCG</t>
  </si>
  <si>
    <t>TAGTTGCG</t>
  </si>
  <si>
    <t>CGCAACTA</t>
  </si>
  <si>
    <t>ATAGAGCG</t>
  </si>
  <si>
    <t>GCGAGATA</t>
  </si>
  <si>
    <t>CAGTGTGT</t>
  </si>
  <si>
    <t>ACACACTG</t>
  </si>
  <si>
    <t>TGACACAC</t>
  </si>
  <si>
    <t>GTGTGTCA</t>
  </si>
  <si>
    <t>AGTGAACC</t>
  </si>
  <si>
    <t>GGTTCACT</t>
  </si>
  <si>
    <t>GACAGGTT</t>
  </si>
  <si>
    <t>AACCTGTC</t>
  </si>
  <si>
    <t>CAGAGCTT</t>
  </si>
  <si>
    <t>AAGCTCTG</t>
  </si>
  <si>
    <t>TGAGATCC</t>
  </si>
  <si>
    <t>GGATCTCA</t>
  </si>
  <si>
    <t>CACATGCA</t>
  </si>
  <si>
    <t>TGCATGTG</t>
  </si>
  <si>
    <t>TGTGCATG</t>
  </si>
  <si>
    <t>CATGCACA</t>
  </si>
  <si>
    <t>CTCAATCG</t>
  </si>
  <si>
    <t>CGATTGAG</t>
  </si>
  <si>
    <t>TCTGGCTA</t>
  </si>
  <si>
    <t>TAGCCAGA</t>
  </si>
  <si>
    <t>ACAGGTCA</t>
  </si>
  <si>
    <t>TGACCTGT</t>
  </si>
  <si>
    <t>GTGAACTG</t>
  </si>
  <si>
    <t>CAGTTCAC</t>
  </si>
  <si>
    <t>ACAAGCTG</t>
  </si>
  <si>
    <t>CAGCTTGT</t>
  </si>
  <si>
    <t>GTGGATCA</t>
  </si>
  <si>
    <t>TGATCCAC</t>
  </si>
  <si>
    <t>CATACACG</t>
  </si>
  <si>
    <t>CGTGTATG</t>
  </si>
  <si>
    <t>TGCGTGTA</t>
  </si>
  <si>
    <t>TACACGCA</t>
  </si>
  <si>
    <t>ACCTTGGA</t>
  </si>
  <si>
    <t>TCCAAGGT</t>
  </si>
  <si>
    <t>GTTCCAAG</t>
  </si>
  <si>
    <t>CTTGGAAC</t>
  </si>
  <si>
    <t>AGGCTCTT</t>
  </si>
  <si>
    <t>AAGAGCCT</t>
  </si>
  <si>
    <t>GAATCTCC</t>
  </si>
  <si>
    <t>GGAGATTC</t>
  </si>
  <si>
    <t>CATGACCT</t>
  </si>
  <si>
    <t>AGGTCATG</t>
  </si>
  <si>
    <t>TGCAGTTC</t>
  </si>
  <si>
    <t>GAACTGCA</t>
  </si>
  <si>
    <t>ACCAAGTG</t>
  </si>
  <si>
    <t>CACTTGGT</t>
  </si>
  <si>
    <t>GTTGGACA</t>
  </si>
  <si>
    <t>TGTCCAAC</t>
  </si>
  <si>
    <t>ACGACCTA</t>
  </si>
  <si>
    <t>TAGGTCGT</t>
  </si>
  <si>
    <t>GTAGTTCG</t>
  </si>
  <si>
    <t>CGAACTAC</t>
  </si>
  <si>
    <t>CGGTTCTA</t>
  </si>
  <si>
    <t>TAGAACCG</t>
  </si>
  <si>
    <t>TAACCTCG</t>
  </si>
  <si>
    <t>CGAGGTTA</t>
  </si>
  <si>
    <t>CATGCAAC</t>
  </si>
  <si>
    <t>GTTGCATG</t>
  </si>
  <si>
    <t>TGCATGGT</t>
  </si>
  <si>
    <t>ACCATGCA</t>
  </si>
  <si>
    <t>CACCTAAG</t>
  </si>
  <si>
    <t>CTTAGGTG</t>
  </si>
  <si>
    <t>TGTTCGGA</t>
  </si>
  <si>
    <t>TCCGAACA</t>
  </si>
  <si>
    <t>ATCAAGGC</t>
  </si>
  <si>
    <t>GCCTTGAT</t>
  </si>
  <si>
    <t>GCTGGAAT</t>
  </si>
  <si>
    <t>ATTCCAGC</t>
  </si>
  <si>
    <t>AGGTTACC</t>
  </si>
  <si>
    <t>GGTAACCT</t>
  </si>
  <si>
    <t>GAACCGTT</t>
  </si>
  <si>
    <t>AACGGTTC</t>
  </si>
  <si>
    <t>CACAGTTG</t>
  </si>
  <si>
    <t>CAACTGTG</t>
  </si>
  <si>
    <t>TGTGACCA</t>
  </si>
  <si>
    <t>TGGTCACA</t>
  </si>
  <si>
    <t>ATCGCTAG</t>
  </si>
  <si>
    <t>CTAGCGAT</t>
  </si>
  <si>
    <t>GCTATCGA</t>
  </si>
  <si>
    <t xml:space="preserve">TCGATAGC </t>
  </si>
  <si>
    <t>CACGTCAT</t>
  </si>
  <si>
    <t>ATGACGTG</t>
  </si>
  <si>
    <t>TGTACTGC</t>
  </si>
  <si>
    <t>GCAGTACA</t>
  </si>
  <si>
    <t>AGCTTCAC</t>
  </si>
  <si>
    <t>GTGAAGCT</t>
  </si>
  <si>
    <t>GATCCTGT</t>
  </si>
  <si>
    <t>ACAGGATC</t>
  </si>
  <si>
    <t>ATGGTGTC</t>
  </si>
  <si>
    <t>GACACCAT</t>
  </si>
  <si>
    <t>GCAACACT</t>
  </si>
  <si>
    <t>AGTGTTGC</t>
  </si>
  <si>
    <t>CGCTGATA</t>
  </si>
  <si>
    <t>TATCAGCG</t>
  </si>
  <si>
    <t>CTCGAGTA</t>
  </si>
  <si>
    <t>TACTCGAG</t>
  </si>
  <si>
    <t>TCTAGACG</t>
  </si>
  <si>
    <t>CGTCTAGA</t>
  </si>
  <si>
    <t>ACACAGGT</t>
  </si>
  <si>
    <t>ACCTGTGT</t>
  </si>
  <si>
    <t>GTGTGAAC</t>
  </si>
  <si>
    <t>GTTCACAC</t>
  </si>
  <si>
    <t>CAGTCTTC</t>
  </si>
  <si>
    <t>GAAGACTG</t>
  </si>
  <si>
    <t>TGACTCCT</t>
  </si>
  <si>
    <t>AGGAGTCA</t>
  </si>
  <si>
    <t>ATGTCGTG</t>
  </si>
  <si>
    <t>CACGACAT</t>
  </si>
  <si>
    <t>GCACTACA</t>
  </si>
  <si>
    <t>TGTAGTGC</t>
  </si>
  <si>
    <t>CAGTAGAG</t>
  </si>
  <si>
    <t>CTCTACTG</t>
  </si>
  <si>
    <t>TGACGAGA</t>
  </si>
  <si>
    <t>TCTCGTCA</t>
  </si>
  <si>
    <t>ACTAACGC</t>
  </si>
  <si>
    <t>GCGTTAGT</t>
  </si>
  <si>
    <t>GTCGGTAT</t>
  </si>
  <si>
    <t>ATACCGAC</t>
  </si>
  <si>
    <t>CATCGACA</t>
  </si>
  <si>
    <t>TGCTAGTG</t>
  </si>
  <si>
    <t>CGTTCATC</t>
  </si>
  <si>
    <t>GATGAACG</t>
  </si>
  <si>
    <t>TACCTGCT</t>
  </si>
  <si>
    <t>AGCAGGTA</t>
  </si>
  <si>
    <t>AGCTCTCT</t>
  </si>
  <si>
    <t>AGAGAGCT</t>
  </si>
  <si>
    <t>GATCTCTC</t>
  </si>
  <si>
    <t>GAGAGATC</t>
  </si>
  <si>
    <t>CGTTATCG</t>
  </si>
  <si>
    <t>CGATAACG</t>
  </si>
  <si>
    <t>TACCGCTA</t>
  </si>
  <si>
    <t>TAGCGGTA</t>
  </si>
  <si>
    <t>CTTACGCT</t>
  </si>
  <si>
    <t>AGCGTAAG</t>
  </si>
  <si>
    <t>TCCGTATC</t>
  </si>
  <si>
    <t>GATACGGA</t>
  </si>
  <si>
    <t>ATCGACCT</t>
  </si>
  <si>
    <t>AGGTCGAT</t>
  </si>
  <si>
    <t>GCTAGTTC</t>
  </si>
  <si>
    <t>GAACTAGC</t>
  </si>
  <si>
    <t>CAGCATAC</t>
  </si>
  <si>
    <t>GTATGCTG</t>
  </si>
  <si>
    <t>TGATGCGT</t>
  </si>
  <si>
    <t>ACGCATCA</t>
  </si>
  <si>
    <t>ACGATCAG</t>
  </si>
  <si>
    <t>CTGATCGT</t>
  </si>
  <si>
    <t>GTAGCTGA</t>
  </si>
  <si>
    <t>TCAGCTAC</t>
  </si>
  <si>
    <t>ATCCGAGA</t>
  </si>
  <si>
    <t>TCTCGGAT</t>
  </si>
  <si>
    <t>GCTTAGAG</t>
  </si>
  <si>
    <t>CTCTAAGC</t>
  </si>
  <si>
    <t>CCTAGAGA</t>
  </si>
  <si>
    <t>TCTCTAGG</t>
  </si>
  <si>
    <t>TTCGAGAG</t>
  </si>
  <si>
    <t>CTCTCGAA</t>
  </si>
  <si>
    <t>ACACGACT</t>
  </si>
  <si>
    <t>AGTCGTGT</t>
  </si>
  <si>
    <t>GTGTAGTC</t>
  </si>
  <si>
    <t>GACTACAC</t>
  </si>
  <si>
    <t>ATATCGGC</t>
  </si>
  <si>
    <t>GCCGATAT</t>
  </si>
  <si>
    <t>GCGCTAAT</t>
  </si>
  <si>
    <t>ATTAGCGC</t>
  </si>
  <si>
    <t>ACAGGCAT</t>
  </si>
  <si>
    <t>ATGCCTGT</t>
  </si>
  <si>
    <t>GTGAATGC</t>
  </si>
  <si>
    <t>GCATTCAC</t>
  </si>
  <si>
    <t>CCTGTAAG</t>
  </si>
  <si>
    <t>CTTACAGG</t>
  </si>
  <si>
    <t>TTCACGGA</t>
  </si>
  <si>
    <t>TCCGTGAA</t>
  </si>
  <si>
    <t>ACGAACCT</t>
  </si>
  <si>
    <t>AGGTTCGT</t>
  </si>
  <si>
    <t>GTAGGTTC</t>
  </si>
  <si>
    <t>GAACCTAC</t>
  </si>
  <si>
    <t>CGTCTTGA</t>
  </si>
  <si>
    <t>TCAAGACG</t>
  </si>
  <si>
    <t>TACTCCAG</t>
  </si>
  <si>
    <t>CTGGAGTA</t>
  </si>
  <si>
    <t>CAACACGT</t>
  </si>
  <si>
    <t>ACGTGTTG</t>
  </si>
  <si>
    <t>TGGTGTAC</t>
  </si>
  <si>
    <t>GTACACCA</t>
  </si>
  <si>
    <t>AGCATCTG</t>
  </si>
  <si>
    <t>CAGATGCT</t>
  </si>
  <si>
    <t>GATGCTCA</t>
  </si>
  <si>
    <t>TGAGCATC</t>
  </si>
  <si>
    <t>ACAGACTC</t>
  </si>
  <si>
    <t>GAGTCTGT</t>
  </si>
  <si>
    <t>GTGAGTCT</t>
  </si>
  <si>
    <t>AGACTCAC</t>
  </si>
  <si>
    <t>AGCGAGAT</t>
  </si>
  <si>
    <t>ATCTCGCT</t>
  </si>
  <si>
    <t>GATAGAGC</t>
  </si>
  <si>
    <t>GCTCTATC</t>
  </si>
  <si>
    <t>ACTGAGCA</t>
  </si>
  <si>
    <t>TGCTCAGT</t>
  </si>
  <si>
    <t>GTCAGATG</t>
  </si>
  <si>
    <t>CATCTGAC</t>
  </si>
  <si>
    <t>CTAAGGTC</t>
  </si>
  <si>
    <t xml:space="preserve">GACCTTAG </t>
  </si>
  <si>
    <t>TCGGAACT</t>
  </si>
  <si>
    <t>AGTTCCGA</t>
  </si>
  <si>
    <t>AGTCCACA</t>
  </si>
  <si>
    <t>GACTTGTG</t>
  </si>
  <si>
    <t>CCGAATCA</t>
  </si>
  <si>
    <t>TGATTCGG</t>
  </si>
  <si>
    <t>TTAGGCTG</t>
  </si>
  <si>
    <t>CAGCCTAA</t>
  </si>
  <si>
    <t>CCTTAGGT</t>
  </si>
  <si>
    <t>ACCTAAGG</t>
  </si>
  <si>
    <t>TTCCGAAC</t>
  </si>
  <si>
    <t>GTTCGGAA</t>
  </si>
  <si>
    <t>GCTTAGGT</t>
  </si>
  <si>
    <t>ATCCGAAC</t>
  </si>
  <si>
    <t>ACGCTTGT</t>
  </si>
  <si>
    <t>ACAAGCGT</t>
  </si>
  <si>
    <t>GTATCCAC</t>
  </si>
  <si>
    <t>GTGGATAC</t>
  </si>
  <si>
    <t>CTGATTCC</t>
  </si>
  <si>
    <t>GGAATCAG</t>
  </si>
  <si>
    <t>TCAGCCTT</t>
  </si>
  <si>
    <t>AAGGCTGA</t>
  </si>
  <si>
    <t>ACGCAGTA</t>
  </si>
  <si>
    <t>TACTGCGT</t>
  </si>
  <si>
    <t>GTATGACG</t>
  </si>
  <si>
    <t>CGTCATAC</t>
  </si>
  <si>
    <t>CGAGTTGT</t>
  </si>
  <si>
    <t>TAGACCAC</t>
  </si>
  <si>
    <t>ACCATGAC</t>
  </si>
  <si>
    <t>GTCATGGT</t>
  </si>
  <si>
    <t>GTTGCAGT</t>
  </si>
  <si>
    <t>ACTGCAAC</t>
  </si>
  <si>
    <t>AGCACGTA</t>
  </si>
  <si>
    <t>TACGTGCT</t>
  </si>
  <si>
    <t>GATGTACG</t>
  </si>
  <si>
    <t>CGTACATC</t>
  </si>
  <si>
    <t>ATGCCAAC</t>
  </si>
  <si>
    <t>GTTGGCAT</t>
  </si>
  <si>
    <t>GCATTGGT</t>
  </si>
  <si>
    <t>ACCAATGC</t>
  </si>
  <si>
    <t>CGCGTATT</t>
  </si>
  <si>
    <t>AATACGCG</t>
  </si>
  <si>
    <t>TATACGCC</t>
  </si>
  <si>
    <t>GGCGTATA</t>
  </si>
  <si>
    <t>CATTCCTG</t>
  </si>
  <si>
    <t>CAGGAATG</t>
  </si>
  <si>
    <t>TGCCTTCA</t>
  </si>
  <si>
    <t>TGAAGGCA</t>
  </si>
  <si>
    <t>CAATCAGC</t>
  </si>
  <si>
    <t>GCTGATTG</t>
  </si>
  <si>
    <t>TGGCTGAT</t>
  </si>
  <si>
    <t>ATCAGCCA</t>
  </si>
  <si>
    <t>ACGAGGTT</t>
  </si>
  <si>
    <t>AACCTCGT</t>
  </si>
  <si>
    <t>GTAGAACC</t>
  </si>
  <si>
    <t>GGTTCTAC</t>
  </si>
  <si>
    <t>CGCTATAC</t>
  </si>
  <si>
    <t>GTATAGCG</t>
  </si>
  <si>
    <t>TATCGCGT</t>
  </si>
  <si>
    <t>ACGCGATA</t>
  </si>
  <si>
    <t>AGTCGTTC</t>
  </si>
  <si>
    <t>GAACGACT</t>
  </si>
  <si>
    <t>GACTACCT</t>
  </si>
  <si>
    <t>AGGTAGTC</t>
  </si>
  <si>
    <t>ACGATGCA</t>
  </si>
  <si>
    <t>TGCATCGT</t>
  </si>
  <si>
    <t>GTAGCATG</t>
  </si>
  <si>
    <t>CATGCTAC</t>
  </si>
  <si>
    <t>ATTGCACG</t>
  </si>
  <si>
    <t>CGTGCAAT</t>
  </si>
  <si>
    <t>GCCATGTA</t>
  </si>
  <si>
    <t>TACATGGC</t>
  </si>
  <si>
    <t>ACAGCTAC</t>
  </si>
  <si>
    <t>GTGATCGT</t>
  </si>
  <si>
    <t>CAGCTAGA</t>
  </si>
  <si>
    <t>TCTAGCTG</t>
  </si>
  <si>
    <t>TGATCGAG</t>
  </si>
  <si>
    <t>CTCGATCA</t>
  </si>
  <si>
    <t>CAGATGGT</t>
  </si>
  <si>
    <t>ACCATCTG</t>
  </si>
  <si>
    <t>TGAGCAAC</t>
  </si>
  <si>
    <t>GTTGCTCA</t>
  </si>
  <si>
    <t>CATGGAGT</t>
  </si>
  <si>
    <t>ACTCCATG</t>
  </si>
  <si>
    <t>TGCAAGAC</t>
  </si>
  <si>
    <t>GTCTTGCA</t>
  </si>
  <si>
    <t>ATCCACAG</t>
  </si>
  <si>
    <t>CTGTGGAT</t>
  </si>
  <si>
    <t>GCTTGTGA</t>
  </si>
  <si>
    <t>TCACAAGC</t>
  </si>
  <si>
    <t>CCGTTAAC</t>
  </si>
  <si>
    <t>GTTAACGG</t>
  </si>
  <si>
    <t>TTACCGGT</t>
  </si>
  <si>
    <t>ACCGGTAA</t>
  </si>
  <si>
    <t>CAATAGCC</t>
  </si>
  <si>
    <t>GGCTATTG</t>
  </si>
  <si>
    <t>TGGCGATT</t>
  </si>
  <si>
    <t>AATCGCCA</t>
  </si>
  <si>
    <t>ACGTATCC</t>
  </si>
  <si>
    <t>GGATACGT</t>
  </si>
  <si>
    <t>GTACGCTT</t>
  </si>
  <si>
    <t>AAGCGTAC</t>
  </si>
  <si>
    <t>AGTCCTAG</t>
  </si>
  <si>
    <t>CTAGGACT</t>
  </si>
  <si>
    <t>GACTTCGA</t>
  </si>
  <si>
    <t>TCGAAGTC</t>
  </si>
  <si>
    <t>AGACGGAT</t>
  </si>
  <si>
    <t>ATCCGTCT</t>
  </si>
  <si>
    <t>GAGTAAGC</t>
  </si>
  <si>
    <t>GCTTACTC</t>
  </si>
  <si>
    <t xml:space="preserve">GCTTGTGA </t>
  </si>
  <si>
    <t>AGAGTGAC</t>
  </si>
  <si>
    <t>GTCACTCT</t>
  </si>
  <si>
    <t>GAGACAGT</t>
  </si>
  <si>
    <t>ACTGTCTC</t>
  </si>
  <si>
    <t>CCTGTTCA</t>
  </si>
  <si>
    <t>TGAACAGG</t>
  </si>
  <si>
    <t>TTCACCTG</t>
  </si>
  <si>
    <t>CAGGTGAA</t>
  </si>
  <si>
    <t>CAATTCCG</t>
  </si>
  <si>
    <t>CGGAATTG</t>
  </si>
  <si>
    <t>TGGCCTTA</t>
  </si>
  <si>
    <t>TAAGGCCA</t>
  </si>
  <si>
    <t>ATCTTCCG</t>
  </si>
  <si>
    <t>CGGAAGAT</t>
  </si>
  <si>
    <t>GCTCCTTA</t>
  </si>
  <si>
    <t>TAAGGAGC</t>
  </si>
  <si>
    <t>ATGCAGCT</t>
  </si>
  <si>
    <t>AGCTGCAT</t>
  </si>
  <si>
    <t>GCATGATC</t>
  </si>
  <si>
    <t>GATCATGC</t>
  </si>
  <si>
    <t>CTAGAGGT</t>
  </si>
  <si>
    <t>ACCTCTAG</t>
  </si>
  <si>
    <t>TCGAGAAC</t>
  </si>
  <si>
    <t>GTTCTCGA</t>
  </si>
  <si>
    <t>ACCGATGT</t>
  </si>
  <si>
    <t>ACATCGGT</t>
  </si>
  <si>
    <t>GTTAGCAC</t>
  </si>
  <si>
    <t>GTGCTAAC</t>
  </si>
  <si>
    <t>ACAGTGTG</t>
  </si>
  <si>
    <t>CACACTGT</t>
  </si>
  <si>
    <t>GTGACACA</t>
  </si>
  <si>
    <t>TGTGTCAC</t>
  </si>
  <si>
    <t>TGGAGCAT</t>
  </si>
  <si>
    <t>CAAGATGC</t>
  </si>
  <si>
    <t>AGACATCG</t>
  </si>
  <si>
    <t>CGATGTCT</t>
  </si>
  <si>
    <t>GAGTGCTA</t>
  </si>
  <si>
    <t>TAGCACTC</t>
  </si>
  <si>
    <t>AGTTGGCT</t>
  </si>
  <si>
    <t>GACCAATC</t>
  </si>
  <si>
    <t>AGATCCTC</t>
  </si>
  <si>
    <t>GAGGATCT</t>
  </si>
  <si>
    <t>GAGCTTCT</t>
  </si>
  <si>
    <t>AGAAGCTC</t>
  </si>
  <si>
    <t>ATCTGGTG</t>
  </si>
  <si>
    <t>GCTCAACA</t>
  </si>
  <si>
    <t>AGAACGCT</t>
  </si>
  <si>
    <t>AGCGTTCT</t>
  </si>
  <si>
    <t>GAGGTATC</t>
  </si>
  <si>
    <t>GATACCTC</t>
  </si>
  <si>
    <t>CGAATACC</t>
  </si>
  <si>
    <t>GGTATTCG</t>
  </si>
  <si>
    <t>TAGGCGTT</t>
  </si>
  <si>
    <t>AACGCCTA</t>
  </si>
  <si>
    <t>ATGTCCGA</t>
  </si>
  <si>
    <t>TCGGACAT</t>
  </si>
  <si>
    <t>GCACTTAG</t>
  </si>
  <si>
    <t>CTAAGTGC</t>
  </si>
  <si>
    <t>ATTCCTGC</t>
  </si>
  <si>
    <t>GCAGGAAT</t>
  </si>
  <si>
    <t>GCCTTCAT</t>
  </si>
  <si>
    <t>ATGAAGGC</t>
  </si>
  <si>
    <t>ACACCTGA</t>
  </si>
  <si>
    <t>GTGTTCAG</t>
  </si>
  <si>
    <t>AGTAACCG</t>
  </si>
  <si>
    <t>CGGTTACT</t>
  </si>
  <si>
    <t>GACGGTTA</t>
  </si>
  <si>
    <t>TAACCGTC</t>
  </si>
  <si>
    <t>CTACTACG</t>
  </si>
  <si>
    <t>CGTAGTAG</t>
  </si>
  <si>
    <t>TCGTCGTA</t>
  </si>
  <si>
    <t>TACGACGA</t>
  </si>
  <si>
    <t>CAACGATC</t>
  </si>
  <si>
    <t>GATCGTTG</t>
  </si>
  <si>
    <t>TGGTAGCT</t>
  </si>
  <si>
    <t>AGCTACCA</t>
  </si>
  <si>
    <t>CAGACTCT</t>
  </si>
  <si>
    <t>AGAGTCTG</t>
  </si>
  <si>
    <t>TGAGTCTC</t>
  </si>
  <si>
    <t>GAGACTCA</t>
  </si>
  <si>
    <t>AGTTGACG</t>
  </si>
  <si>
    <t>CGTCAACT</t>
  </si>
  <si>
    <t>GACCAGTA</t>
  </si>
  <si>
    <t>TACTGGTC</t>
  </si>
  <si>
    <t>AGTCACGA</t>
  </si>
  <si>
    <t>TCGTGACT</t>
  </si>
  <si>
    <t>GACTGTAG</t>
  </si>
  <si>
    <t>CTACAGTC</t>
  </si>
  <si>
    <t>ACGCCATT</t>
  </si>
  <si>
    <t>AATGGCGT</t>
  </si>
  <si>
    <t>GTATTGCC</t>
  </si>
  <si>
    <t>GGCAATAC</t>
  </si>
  <si>
    <t>AGCCTATC</t>
  </si>
  <si>
    <t>GATAGGCT</t>
  </si>
  <si>
    <t>GATTCGCT</t>
  </si>
  <si>
    <t>AGCGAATC</t>
  </si>
  <si>
    <t>AGACAGTC</t>
  </si>
  <si>
    <t>GACTGTCT</t>
  </si>
  <si>
    <t>GAGTGACT</t>
  </si>
  <si>
    <t>AGTCACTC</t>
  </si>
  <si>
    <t>CGATCTGA</t>
  </si>
  <si>
    <t>TCAGATCG</t>
  </si>
  <si>
    <t>TAGCTCAG</t>
  </si>
  <si>
    <t>CTGAGCTA</t>
  </si>
  <si>
    <t>CCAATGAG</t>
  </si>
  <si>
    <t>CTCATTGG</t>
  </si>
  <si>
    <t>TTGGCAGA</t>
  </si>
  <si>
    <t>TCTGCCAA</t>
  </si>
  <si>
    <t>ACATCGCA</t>
  </si>
  <si>
    <t>TGCGATGT</t>
  </si>
  <si>
    <t>GTGCTATG</t>
  </si>
  <si>
    <t>CATAGCAC</t>
  </si>
  <si>
    <t>CTCCAATG</t>
  </si>
  <si>
    <t xml:space="preserve">CATTGGAG </t>
  </si>
  <si>
    <t>TCTTGGCA</t>
  </si>
  <si>
    <t>TGCCAAGA</t>
  </si>
  <si>
    <t>ACTTGGTG</t>
  </si>
  <si>
    <t>CACCAAGT</t>
  </si>
  <si>
    <t>GTCCAACA</t>
  </si>
  <si>
    <t>TGTTGGAC</t>
  </si>
  <si>
    <t>AGTGCCTA</t>
  </si>
  <si>
    <t>TAGGCACT</t>
  </si>
  <si>
    <t>GACATTCG</t>
  </si>
  <si>
    <t>CGAATGTC</t>
  </si>
  <si>
    <t>CTAGCTTG</t>
  </si>
  <si>
    <t>TCGATCCA</t>
  </si>
  <si>
    <t>ACAACCGT</t>
  </si>
  <si>
    <t>ACGGTTGT</t>
  </si>
  <si>
    <t>GTGGTTAC</t>
  </si>
  <si>
    <t>GTAACCAC</t>
  </si>
  <si>
    <t>ATGTGTGC</t>
  </si>
  <si>
    <t>GCACACAT</t>
  </si>
  <si>
    <t>CTGCCTAT</t>
  </si>
  <si>
    <t>ATAGGCAG</t>
  </si>
  <si>
    <t>TCATTCGC</t>
  </si>
  <si>
    <t>GCGAATGA</t>
  </si>
  <si>
    <t>changed index sequences to reflect ROCHE plates</t>
  </si>
  <si>
    <t>V2</t>
  </si>
  <si>
    <t>Dilution reference table</t>
  </si>
  <si>
    <t>V8</t>
  </si>
  <si>
    <t>Dilutions added into robot script to reflect HyperCap 100ng total DNA input</t>
  </si>
  <si>
    <t>TO DO - On the tube layout tab, we need to adjust the index plate, as when I select the indexes being used it doesn’t reflect the location of the plate.</t>
  </si>
  <si>
    <t>RMH200/KAPA HyperCap</t>
  </si>
  <si>
    <t>Solid Tumour RMH200 04/05/2022</t>
  </si>
  <si>
    <t>PreCapAmpLibrary</t>
  </si>
  <si>
    <t>Qubit of 1/10 Dil (ng/uL)</t>
  </si>
  <si>
    <t>total DNA(30uL)</t>
  </si>
  <si>
    <t>DNA Volume for pooling (from original)</t>
  </si>
  <si>
    <t>total volume of pool</t>
  </si>
  <si>
    <t>Pool from original samples (NOT 1/10 Dil)</t>
  </si>
  <si>
    <t>V9</t>
  </si>
  <si>
    <t>Added a very rough version of manual pooling for PreCapAmp Libraries</t>
  </si>
  <si>
    <t>H2O to top up</t>
  </si>
  <si>
    <t>Take from 3X pool</t>
  </si>
  <si>
    <t>3X for pooling</t>
  </si>
  <si>
    <t>Qubit HS Transfer</t>
  </si>
  <si>
    <t>DNA Dilution</t>
  </si>
  <si>
    <t>DNA Dilution (1/10)</t>
  </si>
  <si>
    <t>Fragmentation, End-repair &amp; A-tailing, ligation and clean-up</t>
  </si>
  <si>
    <t>Pre-Capture PCR Amplification</t>
  </si>
  <si>
    <t>UDI primer addition</t>
  </si>
  <si>
    <t>Sign</t>
  </si>
  <si>
    <t>Transfer to PreCapAmp Lib plate</t>
  </si>
  <si>
    <t>Transfer to HPLUS Library plate</t>
  </si>
  <si>
    <t>1/10 Dilution plate transfer</t>
  </si>
  <si>
    <t>Qubit HS check</t>
  </si>
  <si>
    <t>Tapestation HS Check</t>
  </si>
  <si>
    <t>Pooling Check</t>
  </si>
  <si>
    <t>Number of Pools</t>
  </si>
  <si>
    <r>
      <t xml:space="preserve">□ </t>
    </r>
    <r>
      <rPr>
        <sz val="11"/>
        <rFont val="Arial"/>
        <family val="2"/>
      </rPr>
      <t>1</t>
    </r>
  </si>
  <si>
    <r>
      <t xml:space="preserve">□ </t>
    </r>
    <r>
      <rPr>
        <sz val="11"/>
        <rFont val="Arial"/>
        <family val="2"/>
      </rPr>
      <t>2</t>
    </r>
  </si>
  <si>
    <r>
      <t xml:space="preserve">□ </t>
    </r>
    <r>
      <rPr>
        <sz val="11"/>
        <rFont val="Arial"/>
        <family val="2"/>
      </rPr>
      <t>3</t>
    </r>
  </si>
  <si>
    <t>Transfer to PostCapLib plate</t>
  </si>
  <si>
    <t>Post-Capture PCR Amplification</t>
  </si>
  <si>
    <t>Hybridization of Multiplex DNA</t>
  </si>
  <si>
    <t>Transfer to HCAP plate</t>
  </si>
  <si>
    <t>Transfer to PCAmp Lib plate</t>
  </si>
  <si>
    <t>Transfer to HCAP Lib plate</t>
  </si>
  <si>
    <t>Post-Capture Library QC</t>
  </si>
  <si>
    <t>Pre-Capture Library QC</t>
  </si>
  <si>
    <t>1/10 Dilution  transfer</t>
  </si>
  <si>
    <t>Notes:</t>
  </si>
  <si>
    <t>Qubit dsDNA HS Assay Kit</t>
  </si>
  <si>
    <t>Tris-HCl, pH 8.0</t>
  </si>
  <si>
    <t>Kapa Frag Buffer (10X)</t>
  </si>
  <si>
    <t>KAPA Frag Enzyme</t>
  </si>
  <si>
    <t>KAPA End Repair &amp; A-Tailing Buffer</t>
  </si>
  <si>
    <t>KAPA HyperPlus End Repair &amp; A-Tailing Enzyme Mix (Orange cap)</t>
  </si>
  <si>
    <t>KAPA Ligation Buffer</t>
  </si>
  <si>
    <t>KAPA DNA Ligase</t>
  </si>
  <si>
    <t>KAPA HyperPure Beads</t>
  </si>
  <si>
    <t>Ethanol</t>
  </si>
  <si>
    <t>Post Ligation Clean-up</t>
  </si>
  <si>
    <t>Pre-Capture Amplification</t>
  </si>
  <si>
    <t>Fragm, End-repair &amp; A-tailing and ligation</t>
  </si>
  <si>
    <t>KAPA UDI primer mixes</t>
  </si>
  <si>
    <t>KAPA HiFi HotStart Ready Mix</t>
  </si>
  <si>
    <t>Tapestation HS reagent</t>
  </si>
  <si>
    <t>Tapestation HS screentape</t>
  </si>
  <si>
    <t>Wash and Recover Captured Multiplex DNA</t>
  </si>
  <si>
    <t xml:space="preserve">Consumables </t>
  </si>
  <si>
    <t>Consumables</t>
  </si>
  <si>
    <t>Received Date</t>
  </si>
  <si>
    <t>Created a worksheet for checks and Lot numbers (HCAP worksheet)</t>
  </si>
  <si>
    <t>Under autopooling tab I have changed the pool molarity of the libraries to be loaded table to reflect the molarity calculated in the HCAP Worksheet tab rather than the Nextera worksheet.</t>
  </si>
  <si>
    <t>Validation of Kapa HyperCap library pools</t>
  </si>
  <si>
    <t>TO DO -  On the Auto Pooling Robot Script tab, change message remake/dilute 4nM pool to remake/dilute 2nM pool. On the 2nd diluted pooling variables, make 2 the standard concentration, don’t leave room for changing.  Add the Names of the Kits for the NovaSeq as it will be loaded on it. Add novaseq Reads and indexes to the parameters.</t>
  </si>
  <si>
    <t>TO DO - Correct equipment lists RM</t>
  </si>
  <si>
    <t>Roche UDI  Indexes</t>
  </si>
  <si>
    <t>TO DO - correct index drop down selection formula RM</t>
  </si>
  <si>
    <t>Kit type</t>
  </si>
  <si>
    <t>Parameters ref table</t>
  </si>
  <si>
    <t>RMH200</t>
  </si>
  <si>
    <t>TO DO - Add in manul dilution tab from TSO500 booking sheet RM</t>
  </si>
  <si>
    <t>TO DO - add in pooling vol formula "auto pooling script" RM</t>
  </si>
  <si>
    <t>Changed pooling number from 16 to 24</t>
  </si>
  <si>
    <t>Changed dilution Ref table on the 'Nextera Booking' tab to reflect 50ng input. It was previously 2.85 and its now 1.43</t>
  </si>
  <si>
    <t>Qubit dsDNA HS reagents</t>
  </si>
  <si>
    <t>DNA</t>
  </si>
  <si>
    <t>Lot#</t>
  </si>
  <si>
    <t>V2 (µl)</t>
  </si>
  <si>
    <t>Open date</t>
  </si>
  <si>
    <t>Dilution</t>
  </si>
  <si>
    <t>Sample Name</t>
  </si>
  <si>
    <t>Storage Position</t>
  </si>
  <si>
    <t>Stock Qubit (ng/ul)</t>
  </si>
  <si>
    <t>1/10?</t>
  </si>
  <si>
    <t>Sample Conc for dilution (ng/ul)</t>
  </si>
  <si>
    <t>DNA Volume</t>
  </si>
  <si>
    <t>C2 (ng µl-1)</t>
  </si>
  <si>
    <t>Pooling requirements</t>
  </si>
  <si>
    <t>Roche (24)</t>
  </si>
  <si>
    <t>Added reference table for pooling number i.e. Roche 24, Flex 12 etc. RM</t>
  </si>
  <si>
    <t>Added DNA Sample Normalization tab and made the table make up dilutions if samples were above 50ng/uL</t>
  </si>
  <si>
    <t>V12</t>
  </si>
  <si>
    <t>Added formulas to the DNA Sample normalization tab for patient name, B number and Location. Copied from TSO500 worksheet and adapted to this worksheet.</t>
  </si>
  <si>
    <t>Veriti</t>
  </si>
  <si>
    <t>NovaSeq Side A</t>
  </si>
  <si>
    <t>NovaSeq Side B</t>
  </si>
  <si>
    <t>DNA Dilution factor plate DNA vol</t>
  </si>
  <si>
    <t>DNA Dilution factor plate water vol</t>
  </si>
  <si>
    <t>Pooling plex ref table</t>
  </si>
  <si>
    <t>Input</t>
  </si>
  <si>
    <t>Qubit plate</t>
  </si>
  <si>
    <t>Qubit well ref</t>
  </si>
  <si>
    <t>Qubit plate HARDCODED</t>
  </si>
  <si>
    <t>Qubit tube well HARDCODED</t>
  </si>
  <si>
    <t>DNA dil plate sample info</t>
  </si>
  <si>
    <t>Qubit plate/well ref combined sample list</t>
  </si>
  <si>
    <t>Qubit1</t>
  </si>
  <si>
    <t>Qubit2</t>
  </si>
  <si>
    <t>Tube ID (no dups/blanks)</t>
  </si>
  <si>
    <t>Tube ID ( dups/blanks removed)</t>
  </si>
  <si>
    <t>DNA Stock plate_well</t>
  </si>
  <si>
    <t>Plate map information</t>
  </si>
  <si>
    <t>Pool vol options</t>
  </si>
  <si>
    <t>Total library (ng)</t>
  </si>
  <si>
    <t>Quantification of DNA</t>
  </si>
  <si>
    <t>HCAP Pooling</t>
  </si>
  <si>
    <t>Data to be copied into HCAP Quality monitoring spreadsheet</t>
  </si>
  <si>
    <t>HCAP</t>
  </si>
  <si>
    <t>Roche DNA Solid Tumour Prep</t>
  </si>
  <si>
    <t>Panel name</t>
  </si>
  <si>
    <t>IRN1000006093</t>
  </si>
  <si>
    <t>Roche (ctDNA)</t>
  </si>
  <si>
    <t>HaemOncRMH</t>
  </si>
  <si>
    <t>Instrument run parameters check:</t>
  </si>
  <si>
    <t>number of samples</t>
  </si>
  <si>
    <t>Diluted Pool (nM) options</t>
  </si>
  <si>
    <t>Initial pool yield (ng)</t>
  </si>
  <si>
    <t>Final pool yield (ng)</t>
  </si>
  <si>
    <t>Initial pool yield (ng) optins</t>
  </si>
  <si>
    <t>Purified Library 1/10 Qubit (ng/ul)</t>
  </si>
  <si>
    <t>vol (µl)</t>
  </si>
  <si>
    <t>Purified Library</t>
  </si>
  <si>
    <t>No. of samples</t>
  </si>
  <si>
    <r>
      <t>Initial pool DNA vol (</t>
    </r>
    <r>
      <rPr>
        <sz val="10"/>
        <rFont val="Calibri"/>
        <family val="2"/>
      </rPr>
      <t>µl)</t>
    </r>
  </si>
  <si>
    <t>Final pool vol (µl)</t>
  </si>
  <si>
    <t>Pooling criteria</t>
  </si>
  <si>
    <t>min vol to pool</t>
  </si>
  <si>
    <t>max vol to pool</t>
  </si>
  <si>
    <t>FFADAD</t>
  </si>
  <si>
    <t>FFD6A5</t>
  </si>
  <si>
    <t>FDFFB6</t>
  </si>
  <si>
    <t>CAFFBF</t>
  </si>
  <si>
    <t>9BF6FF</t>
  </si>
  <si>
    <t>A0C4FF</t>
  </si>
  <si>
    <t>BDB2FF</t>
  </si>
  <si>
    <t>FFC6FF</t>
  </si>
  <si>
    <t>Dilution factor required</t>
  </si>
  <si>
    <t>Dilution factor conc ngul</t>
  </si>
  <si>
    <t>Automation DNA dilution thresholds</t>
  </si>
  <si>
    <t>stock conc ng/ul</t>
  </si>
  <si>
    <t>dilution factor</t>
  </si>
  <si>
    <t>DNA vol</t>
  </si>
  <si>
    <t>H2O vol</t>
  </si>
  <si>
    <t>Reference table for dilution factor threshold hold cut-offs</t>
  </si>
  <si>
    <t>dil factor conc ng/ul</t>
  </si>
  <si>
    <t>DNA vol final</t>
  </si>
  <si>
    <t>Sample Qubit conc</t>
  </si>
  <si>
    <t>Dilution factor DNA vol ul</t>
  </si>
  <si>
    <t>Dilution factor H2O vol ul</t>
  </si>
  <si>
    <t>Serial dilution step:
DNA LTS tube &gt; Dilution factor plate
Dilution factor plate &gt; Dilutoin plate
DNA LTS tube &gt; Dilution plate</t>
  </si>
  <si>
    <t>Panel_Name</t>
  </si>
  <si>
    <t>Range name</t>
  </si>
  <si>
    <t>Panel_PoolNo</t>
  </si>
  <si>
    <t>Dilution_Factor</t>
  </si>
  <si>
    <t>Dilution factor total vol</t>
  </si>
  <si>
    <t>DilutionFactor_Vol</t>
  </si>
  <si>
    <t>Additional plate information</t>
  </si>
  <si>
    <t>Manifest</t>
  </si>
  <si>
    <t>GenomeFolder</t>
  </si>
  <si>
    <t>IRN1000005643</t>
  </si>
  <si>
    <t>Cot1 DNA</t>
  </si>
  <si>
    <t>Bead ratio</t>
  </si>
  <si>
    <t>Final pool Bead vol</t>
  </si>
  <si>
    <t>KAPA Universal UMI Adapters</t>
  </si>
  <si>
    <t>Kapa HyperCapture reagent Kit</t>
  </si>
  <si>
    <t>Kapa HyperCapture Bead Kit</t>
  </si>
  <si>
    <t>V13</t>
  </si>
  <si>
    <t>Updated HCAP worksheet to reflect that on day 2 and three the capture reagents all have same lot number so only the Lot number from the box is required.</t>
  </si>
  <si>
    <t>TO DO- on the autopooling root script please change the "3.Loading concentration pM" to reflect NovaSeq load (300 to 600pM). Also change the Phix cocentration.</t>
  </si>
  <si>
    <t>Cluster Cartridge</t>
  </si>
  <si>
    <t>SBS Cartridge</t>
  </si>
  <si>
    <t>Buffer Cartridge</t>
  </si>
  <si>
    <t>Library Tube</t>
  </si>
  <si>
    <t>Changed Loading reagents on the Autopooling robot script tab to reflect NovaSeq reagents</t>
  </si>
  <si>
    <t>Updated 'Assay' field in BI Sample sheet to populate with panel name; references SL analyte in use for first sample in sample sheet list. RM</t>
  </si>
  <si>
    <t>DONE - on the dilution table, make room for samples that will need a 1 in 10 dilution before making the 100ng input (if we do a run with 50ng and this is the amount going forward, we will definitely need this)</t>
  </si>
  <si>
    <t>Tris-HCl</t>
  </si>
  <si>
    <t>Initial pool transfer vol</t>
  </si>
  <si>
    <t>V14</t>
  </si>
  <si>
    <t>Changed from water to Tris-HCl and changed Initial pool spike-in vol to initial pool transfer vol (under DNA sample Normalization tab)</t>
  </si>
  <si>
    <r>
      <t>Final pool spike-in vol (</t>
    </r>
    <r>
      <rPr>
        <sz val="10"/>
        <rFont val="Calibri"/>
        <family val="2"/>
      </rPr>
      <t>µl)</t>
    </r>
  </si>
  <si>
    <t>Changed Final Pool DNA Vol to Final Pool spike-in vol.</t>
  </si>
  <si>
    <t>Vol Tris-HCl</t>
  </si>
  <si>
    <t>Vol Tris-HCl to add</t>
  </si>
  <si>
    <t>Vol Tris-HCl (ul)</t>
  </si>
  <si>
    <t>Changed wording of assesing 2nd pool on Autopooling robot scrip to say 're make diluted pool' for when tapestation are below acceptable molarity. Also changed where it says H2O to say Tris-HCl.</t>
  </si>
  <si>
    <t>gDNA Qubit Conc</t>
  </si>
  <si>
    <t>HS Qubit Lot #</t>
  </si>
  <si>
    <t>HS Qubit open date</t>
  </si>
  <si>
    <t>Received date</t>
  </si>
  <si>
    <t>HS Qubit received date</t>
  </si>
  <si>
    <t>Tris-HCl Lot #</t>
  </si>
  <si>
    <t>Tris-HCl open date</t>
  </si>
  <si>
    <t>Tris-HCl expiry date</t>
  </si>
  <si>
    <t>Tris-HCl received date</t>
  </si>
  <si>
    <t>V15</t>
  </si>
  <si>
    <t>ERAT Buffer Lot #</t>
  </si>
  <si>
    <t>ERAT Buffer open date</t>
  </si>
  <si>
    <t>ERAT Buffer expiry date</t>
  </si>
  <si>
    <t>ERAT Buffer received date</t>
  </si>
  <si>
    <t>ERAT Plus Enz Lot #</t>
  </si>
  <si>
    <t>ERAT Plus Enz open date</t>
  </si>
  <si>
    <t>ERAT Plus Enz expiry date</t>
  </si>
  <si>
    <t>ERAT Plus Enz received date</t>
  </si>
  <si>
    <t>Frag ThermoCycler</t>
  </si>
  <si>
    <t>ERAT ThermoCycler</t>
  </si>
  <si>
    <t>Frag Buffer (10X) Lot #</t>
  </si>
  <si>
    <t>Frag Buffer (10X) open date</t>
  </si>
  <si>
    <t>Frag Buffer (10X) expiry date</t>
  </si>
  <si>
    <t>Frag Buffer (10X) received date</t>
  </si>
  <si>
    <t>Frag Enzyme Lot #</t>
  </si>
  <si>
    <t>Frag Enzyme open date</t>
  </si>
  <si>
    <t>Frag Enzyme expiry date</t>
  </si>
  <si>
    <t>Frag Enzyme received date</t>
  </si>
  <si>
    <t>Ligation Buffer Lot #</t>
  </si>
  <si>
    <t>Ligation Buffer open date</t>
  </si>
  <si>
    <t>Ligation Buffer expiry date</t>
  </si>
  <si>
    <t>Ligation Buffer received date</t>
  </si>
  <si>
    <t>DNA Ligase Lot #</t>
  </si>
  <si>
    <t>DNA Ligase open date</t>
  </si>
  <si>
    <t xml:space="preserve">DNA Ligase expiry date </t>
  </si>
  <si>
    <t>DNA Ligase received date</t>
  </si>
  <si>
    <t>UMI Adapters Lot #</t>
  </si>
  <si>
    <t xml:space="preserve">UMI Adapters expiry date </t>
  </si>
  <si>
    <t xml:space="preserve">UMI Adapters open date </t>
  </si>
  <si>
    <t xml:space="preserve">UMI Adapters received date </t>
  </si>
  <si>
    <t>Ligation ThermoCycler</t>
  </si>
  <si>
    <t>HyperPure Beads lot#</t>
  </si>
  <si>
    <t>HyperPure Beads open date</t>
  </si>
  <si>
    <t xml:space="preserve">HyperPure Beads expiry date </t>
  </si>
  <si>
    <t>HyperPure Beads received date</t>
  </si>
  <si>
    <t>Ethanol lot #</t>
  </si>
  <si>
    <t>Ethanol open date</t>
  </si>
  <si>
    <t>Ethanol expiry date</t>
  </si>
  <si>
    <t>Ethanol received date</t>
  </si>
  <si>
    <t>UDI primers lot #</t>
  </si>
  <si>
    <t>UDI primers open date</t>
  </si>
  <si>
    <t>UDI primers expiry date</t>
  </si>
  <si>
    <t>UDI primers received date</t>
  </si>
  <si>
    <t>HiFi HotStart Lot #</t>
  </si>
  <si>
    <t>HiFi HotStart open date</t>
  </si>
  <si>
    <t>HiFi HotStart expiry date</t>
  </si>
  <si>
    <t>HiFi HotStart received date</t>
  </si>
  <si>
    <t>Pre-Cap-Amp ThermoCycler</t>
  </si>
  <si>
    <t>Tapestation HS screentape open date</t>
  </si>
  <si>
    <t>Tapestation HS screentape lot #</t>
  </si>
  <si>
    <t>Tapestation HS screentape expiry date</t>
  </si>
  <si>
    <t>Tapestation HS screentape received date</t>
  </si>
  <si>
    <t>Tapestation HS reagent lot #</t>
  </si>
  <si>
    <t>Tapestation HS reagent open date</t>
  </si>
  <si>
    <t>Tapestation HS reagent expiry date</t>
  </si>
  <si>
    <t>Tapestation HS reagent received date</t>
  </si>
  <si>
    <t>HyperCapture reagent Kit lot #</t>
  </si>
  <si>
    <t>HyperCapture reagent Kit open date</t>
  </si>
  <si>
    <t>HyperCapture reagent Kit expiry date</t>
  </si>
  <si>
    <t>HyperCapture reagent Kit received date</t>
  </si>
  <si>
    <t>HyperCapture Bead Kit lot #</t>
  </si>
  <si>
    <t>HyperCapture Bead Kit open date</t>
  </si>
  <si>
    <t>HyperCapture Bead Kit expiry date</t>
  </si>
  <si>
    <t>HyperCapture Bead Kit received date</t>
  </si>
  <si>
    <t>HYB ThermoCycler</t>
  </si>
  <si>
    <t>Started the HCAP QM tab (ongoing)</t>
  </si>
  <si>
    <t>Post-Cap-Amp ThermoCycler</t>
  </si>
  <si>
    <t>Probe Panel</t>
  </si>
  <si>
    <t>Probe Panel lot #</t>
  </si>
  <si>
    <t>Probe Panel open date</t>
  </si>
  <si>
    <t>Probe Panel expiry date</t>
  </si>
  <si>
    <t>Probe Panel received date</t>
  </si>
  <si>
    <t>H2O addition</t>
  </si>
  <si>
    <t>NovaSeq loading reagents</t>
  </si>
  <si>
    <t>V16</t>
  </si>
  <si>
    <t>H2O table added to pooling table under 'DNA Sample Normalization' tab</t>
  </si>
  <si>
    <t>Highlighling in purple the samples that need to be plated neat (ongoing with Rob M)</t>
  </si>
  <si>
    <t>Change the name of the file to HyperCapture@Bristol</t>
  </si>
  <si>
    <t>on HCAP worksheet change check 'HYB DNA to….' to 'HYB Pool to …'</t>
  </si>
  <si>
    <t>on HCAP worksheet change check 'pobre addition' to 'HYB Pool'</t>
  </si>
  <si>
    <t>Pooling check added to combining pools under 'Auto Pooling Robot Script' tab</t>
  </si>
  <si>
    <t>in 'Auto Pooling Robot Script' change anywhere that says add H2O to Tris; remove Miseq checks and storage of pools; add a whole table for adding lot numbers if loaded on the NextSeq.</t>
  </si>
  <si>
    <t>HYB Pool</t>
  </si>
  <si>
    <t>HYB Pool to CapBead</t>
  </si>
  <si>
    <t>HCAP Library Loading Sheet</t>
  </si>
  <si>
    <t>Volume of Tris-HCl to add to bring pool to intended molarity</t>
  </si>
  <si>
    <t>Reagent Cartridge</t>
  </si>
  <si>
    <t>HT1 buffer</t>
  </si>
  <si>
    <t>Notify BIOInformatics@nbt.nhs.uk</t>
  </si>
  <si>
    <t>NextSeq Loading reagents</t>
  </si>
  <si>
    <t>Cluster Density K/mm2</t>
  </si>
  <si>
    <t>HP3</t>
  </si>
  <si>
    <t>Date Opened2</t>
  </si>
  <si>
    <t>Expiry date3</t>
  </si>
  <si>
    <t>Date Opened4</t>
  </si>
  <si>
    <t>Expiry date5</t>
  </si>
  <si>
    <t>SBS Cartridge lot#</t>
  </si>
  <si>
    <t>ID6</t>
  </si>
  <si>
    <t>Date Opened7</t>
  </si>
  <si>
    <t>Expiry date8</t>
  </si>
  <si>
    <t>Cluster Cartridge lot#</t>
  </si>
  <si>
    <t>ID62</t>
  </si>
  <si>
    <t>Date Opened73</t>
  </si>
  <si>
    <t>Expiry date84</t>
  </si>
  <si>
    <t>ID9</t>
  </si>
  <si>
    <t>Date Opened10</t>
  </si>
  <si>
    <t>Expiry date11</t>
  </si>
  <si>
    <t>Library tube lot#</t>
  </si>
  <si>
    <t>ID12</t>
  </si>
  <si>
    <t>Date Opened13</t>
  </si>
  <si>
    <t>Expiry date14</t>
  </si>
  <si>
    <t>RSB</t>
  </si>
  <si>
    <t>Date Opened15</t>
  </si>
  <si>
    <t>Expiry date16</t>
  </si>
  <si>
    <t>Pass/Fail</t>
  </si>
  <si>
    <t>Fail action</t>
  </si>
  <si>
    <t>IQC Actions</t>
  </si>
  <si>
    <t>Column1</t>
  </si>
  <si>
    <t>Pool Qubit (ng/uL)</t>
  </si>
  <si>
    <t>Pool Tapestation avg (bp)</t>
  </si>
  <si>
    <t>Pool Molarity (nM)</t>
  </si>
  <si>
    <t>Kapa HyperCapture Set-up</t>
  </si>
  <si>
    <t xml:space="preserve">HyperCap (48) @ Bristol Genetics </t>
  </si>
  <si>
    <t xml:space="preserve">HyperCap (48) @ Bristol Booking Sheet </t>
  </si>
  <si>
    <t>2°Diluted Pool Molarity 1</t>
  </si>
  <si>
    <t>2°Diluted Pool Molarity 2</t>
  </si>
  <si>
    <t>Assessing Diluted Pool replicate 1</t>
  </si>
  <si>
    <t>Assessing Diluted Pool replicate 2</t>
  </si>
  <si>
    <t>Sequencing Instrument</t>
  </si>
  <si>
    <t>Kit used</t>
  </si>
  <si>
    <t>Sample loading concentration (pM)</t>
  </si>
  <si>
    <t>Buffer reagent</t>
  </si>
  <si>
    <t>Accessory kit</t>
  </si>
  <si>
    <t>Transfer to gDNA Norm plate</t>
  </si>
  <si>
    <t>Corrected water volume and bead volume for pooling table. RM</t>
  </si>
  <si>
    <t>Is NextSeq in use?</t>
  </si>
  <si>
    <t>Is NovaSeq in use?</t>
  </si>
  <si>
    <t>Loading Technician</t>
  </si>
  <si>
    <t>Date loaded</t>
  </si>
  <si>
    <t>Pooling Check: _______________</t>
  </si>
  <si>
    <t>HCAP QM (finished ). Alos NGS Loading QM done. GC</t>
  </si>
  <si>
    <r>
      <t>Pool run N</t>
    </r>
    <r>
      <rPr>
        <b/>
        <sz val="11"/>
        <color theme="1"/>
        <rFont val="Calibri"/>
        <family val="2"/>
      </rPr>
      <t>°</t>
    </r>
    <r>
      <rPr>
        <b/>
        <sz val="11"/>
        <color theme="1"/>
        <rFont val="Calibri"/>
        <family val="2"/>
        <scheme val="minor"/>
      </rPr>
      <t xml:space="preserve"> check : _________</t>
    </r>
  </si>
  <si>
    <t>Added Pool run number check on Auto Pooling Robot Script tab alongside place for technitian log and date. GC</t>
  </si>
  <si>
    <t>Technitian</t>
  </si>
  <si>
    <t>IRN Number</t>
  </si>
  <si>
    <t>Buffer Swap (gDNA BF)</t>
  </si>
  <si>
    <t>V17</t>
  </si>
  <si>
    <t>Roche DNA Haem Onc Prep</t>
  </si>
  <si>
    <t>Updated Haem panel SL analyte name. RM</t>
  </si>
  <si>
    <t>Sample type</t>
  </si>
  <si>
    <t>RNA</t>
  </si>
  <si>
    <t>HaemOncRNA</t>
  </si>
  <si>
    <t>Roche RNA Haem Onc Prep</t>
  </si>
  <si>
    <t>RNAHaemOnc</t>
  </si>
  <si>
    <t>IRN1234567890</t>
  </si>
  <si>
    <t>STRNA</t>
  </si>
  <si>
    <t>Roche RNA Solid Tumour Prep</t>
  </si>
  <si>
    <t>IRN2345678910</t>
  </si>
  <si>
    <t>Defines whether sample are DNA or RNA to populate appropiate sample sheets</t>
  </si>
  <si>
    <t>Consolidated DNA list</t>
  </si>
  <si>
    <t>Consolidated RNA list</t>
  </si>
  <si>
    <t>Added in functionality to divide panels into DNA and RNA; formatted panel info into table and added sample type (DNA/RNA). RM</t>
  </si>
  <si>
    <t>Added in new BI sample sheets for RNA and DNA. RM</t>
  </si>
  <si>
    <t>RMHhaemV2</t>
  </si>
  <si>
    <t>RMH200ST</t>
  </si>
  <si>
    <t>Changed GenomeFolder column and Assay field in BI sample sheets to pull through RMH200ST, RMHhaemV2 etc. instead of StarLims analyte. RM</t>
  </si>
  <si>
    <t>Phyllis</t>
  </si>
  <si>
    <t>GREEN</t>
  </si>
  <si>
    <t>B2238408</t>
  </si>
  <si>
    <t>708/F10</t>
  </si>
  <si>
    <t>PL2303550-02-01/A01</t>
  </si>
  <si>
    <t>B2238408-002</t>
  </si>
  <si>
    <t>Filler</t>
  </si>
  <si>
    <t>Jacalyn</t>
  </si>
  <si>
    <t>TUCKER</t>
  </si>
  <si>
    <t>B2238423</t>
  </si>
  <si>
    <t>708/F17</t>
  </si>
  <si>
    <t>PL2303550-02-01/B01</t>
  </si>
  <si>
    <t>B2238423-002</t>
  </si>
  <si>
    <t>Rohaise</t>
  </si>
  <si>
    <t>SHORTEN</t>
  </si>
  <si>
    <t>B2238532</t>
  </si>
  <si>
    <t>708/I6</t>
  </si>
  <si>
    <t>PL2303550-02-01/C01</t>
  </si>
  <si>
    <t>B2238532-002</t>
  </si>
  <si>
    <t>Deborah</t>
  </si>
  <si>
    <t>RUSSELL</t>
  </si>
  <si>
    <t>B2305715</t>
  </si>
  <si>
    <t>723/B1</t>
  </si>
  <si>
    <t>PL2303550-02-01/D01</t>
  </si>
  <si>
    <t>B2305715-002</t>
  </si>
  <si>
    <t>Reginald</t>
  </si>
  <si>
    <t>PEARCE</t>
  </si>
  <si>
    <t>B2305921</t>
  </si>
  <si>
    <t>723/E18</t>
  </si>
  <si>
    <t>PL2303550-02-01/E01</t>
  </si>
  <si>
    <t>B2305921-002</t>
  </si>
  <si>
    <t>Susan</t>
  </si>
  <si>
    <t>KILBEY</t>
  </si>
  <si>
    <t>B2305958</t>
  </si>
  <si>
    <t>723/I24</t>
  </si>
  <si>
    <t>PL2303550-02-01/F01</t>
  </si>
  <si>
    <t>B2305958-002</t>
  </si>
  <si>
    <t>Una</t>
  </si>
  <si>
    <t>WHITTAKER</t>
  </si>
  <si>
    <t>B2306205</t>
  </si>
  <si>
    <t>724/B28</t>
  </si>
  <si>
    <t>PL2303550-02-01/G01</t>
  </si>
  <si>
    <t>B2306205-002</t>
  </si>
  <si>
    <t>Veronica</t>
  </si>
  <si>
    <t>SIMS</t>
  </si>
  <si>
    <t>B2306215</t>
  </si>
  <si>
    <t>724/B30</t>
  </si>
  <si>
    <t>PL2303550-02-01/H01</t>
  </si>
  <si>
    <t>B2306215-002</t>
  </si>
  <si>
    <t>Andrea</t>
  </si>
  <si>
    <t>WOOLLER</t>
  </si>
  <si>
    <t>B2306247</t>
  </si>
  <si>
    <t>724/E12</t>
  </si>
  <si>
    <t>PL2303550-02-01/A02</t>
  </si>
  <si>
    <t>B2306247-002</t>
  </si>
  <si>
    <t>Hilda</t>
  </si>
  <si>
    <t>BOYD</t>
  </si>
  <si>
    <t>B2306268</t>
  </si>
  <si>
    <t>724/E22</t>
  </si>
  <si>
    <t>PL2303550-02-01/B02</t>
  </si>
  <si>
    <t>B2306268-002</t>
  </si>
  <si>
    <t>Timothy</t>
  </si>
  <si>
    <t>SHIRE</t>
  </si>
  <si>
    <t>B2306270</t>
  </si>
  <si>
    <t>724/E33</t>
  </si>
  <si>
    <t>PL2303550-02-01/C02</t>
  </si>
  <si>
    <t>B2306270-002</t>
  </si>
  <si>
    <t>Carol</t>
  </si>
  <si>
    <t>FORD</t>
  </si>
  <si>
    <t>B2306279</t>
  </si>
  <si>
    <t>724/E36</t>
  </si>
  <si>
    <t>PL2303550-02-01/D02</t>
  </si>
  <si>
    <t>B2306279-003</t>
  </si>
  <si>
    <t>Jennifer</t>
  </si>
  <si>
    <t>MAY</t>
  </si>
  <si>
    <t>B2306286</t>
  </si>
  <si>
    <t>724/E23</t>
  </si>
  <si>
    <t>PL2303550-02-01/E02</t>
  </si>
  <si>
    <t>B2306286-002</t>
  </si>
  <si>
    <t>Margaret</t>
  </si>
  <si>
    <t>CLIFTON</t>
  </si>
  <si>
    <t>B2306373</t>
  </si>
  <si>
    <t>724/E26</t>
  </si>
  <si>
    <t>PL2303550-02-01/F02</t>
  </si>
  <si>
    <t>B2306373-003</t>
  </si>
  <si>
    <t>Donatas</t>
  </si>
  <si>
    <t>GETAUTIS</t>
  </si>
  <si>
    <t>B2306377</t>
  </si>
  <si>
    <t>724/H22</t>
  </si>
  <si>
    <t>PL2303550-02-01/G02</t>
  </si>
  <si>
    <t>B2306377-002</t>
  </si>
  <si>
    <t>Padraig</t>
  </si>
  <si>
    <t>VAUGHAN-RYALL</t>
  </si>
  <si>
    <t>B2306387</t>
  </si>
  <si>
    <t>724/E28</t>
  </si>
  <si>
    <t>PL2303550-02-01/H02</t>
  </si>
  <si>
    <t>B2306387-003</t>
  </si>
  <si>
    <t>WELSH</t>
  </si>
  <si>
    <t>B2306389</t>
  </si>
  <si>
    <t>724/E24</t>
  </si>
  <si>
    <t>PL2303550-02-01/A03</t>
  </si>
  <si>
    <t>B2306389-003</t>
  </si>
  <si>
    <t>PERRY</t>
  </si>
  <si>
    <t>B2306394</t>
  </si>
  <si>
    <t>724/E16</t>
  </si>
  <si>
    <t>PL2303550-02-01/B03</t>
  </si>
  <si>
    <t>B2306394-002</t>
  </si>
  <si>
    <t>KIVELL</t>
  </si>
  <si>
    <t>B2306418</t>
  </si>
  <si>
    <t>724/E15</t>
  </si>
  <si>
    <t>PL2303550-02-01/C03</t>
  </si>
  <si>
    <t>B2306418-003</t>
  </si>
  <si>
    <t>Tom</t>
  </si>
  <si>
    <t>KEMPTON</t>
  </si>
  <si>
    <t>B2306480</t>
  </si>
  <si>
    <t>724/H36</t>
  </si>
  <si>
    <t>PL2303550-02-01/D03</t>
  </si>
  <si>
    <t>B2306480-002</t>
  </si>
  <si>
    <t>Kevin</t>
  </si>
  <si>
    <t>OLIPHANT</t>
  </si>
  <si>
    <t>B2306481</t>
  </si>
  <si>
    <t>724/H28</t>
  </si>
  <si>
    <t>PL2303550-02-01/E03</t>
  </si>
  <si>
    <t>B2306481-002</t>
  </si>
  <si>
    <t>VAN STRAATEN</t>
  </si>
  <si>
    <t>B2306487</t>
  </si>
  <si>
    <t>724/H35</t>
  </si>
  <si>
    <t>PL2303550-02-01/F03</t>
  </si>
  <si>
    <t>B2306487-002</t>
  </si>
  <si>
    <t>Marion</t>
  </si>
  <si>
    <t>LEWIS</t>
  </si>
  <si>
    <t>B2306489</t>
  </si>
  <si>
    <t>724/H29</t>
  </si>
  <si>
    <t>PL2303550-02-01/G03</t>
  </si>
  <si>
    <t>B2306489-002</t>
  </si>
  <si>
    <t>RUNDLE</t>
  </si>
  <si>
    <t>B2306503</t>
  </si>
  <si>
    <t>724/H30</t>
  </si>
  <si>
    <t>PL2303550-02-01/H03</t>
  </si>
  <si>
    <t>B2306503-002</t>
  </si>
  <si>
    <t>Christine</t>
  </si>
  <si>
    <t>UNDERWOOD</t>
  </si>
  <si>
    <t>B2306505</t>
  </si>
  <si>
    <t>724/H21</t>
  </si>
  <si>
    <t>PL2303550-02-01/A04</t>
  </si>
  <si>
    <t>B2306505-002</t>
  </si>
  <si>
    <t>Bryony</t>
  </si>
  <si>
    <t>GOODING</t>
  </si>
  <si>
    <t>B2306514</t>
  </si>
  <si>
    <t>724/H19</t>
  </si>
  <si>
    <t>PL2303550-02-01/B04</t>
  </si>
  <si>
    <t>B2306514-002</t>
  </si>
  <si>
    <t>BENJAMIN</t>
  </si>
  <si>
    <t>B2306555</t>
  </si>
  <si>
    <t>725/A37</t>
  </si>
  <si>
    <t>PL2303550-02-01/C04</t>
  </si>
  <si>
    <t>B2306555-002</t>
  </si>
  <si>
    <t>Alan</t>
  </si>
  <si>
    <t>GILLARD</t>
  </si>
  <si>
    <t>B2306633</t>
  </si>
  <si>
    <t>725/A32</t>
  </si>
  <si>
    <t>PL2303550-02-01/D04</t>
  </si>
  <si>
    <t>B2306633-003</t>
  </si>
  <si>
    <t>Jolanta</t>
  </si>
  <si>
    <t>OPALKA</t>
  </si>
  <si>
    <t>B2306636</t>
  </si>
  <si>
    <t>725/A38</t>
  </si>
  <si>
    <t>PL2303550-02-01/E04</t>
  </si>
  <si>
    <t>B2306636-003</t>
  </si>
  <si>
    <t>COLLEY</t>
  </si>
  <si>
    <t>B2306640</t>
  </si>
  <si>
    <t>725/C28</t>
  </si>
  <si>
    <t>PL2303550-02-01/F04</t>
  </si>
  <si>
    <t>B2306640-005</t>
  </si>
  <si>
    <t>Angela</t>
  </si>
  <si>
    <t>HILL</t>
  </si>
  <si>
    <t>B2306699</t>
  </si>
  <si>
    <t>725/C15</t>
  </si>
  <si>
    <t>PL2303550-02-01/G04</t>
  </si>
  <si>
    <t>B2306699-002</t>
  </si>
  <si>
    <t>Janice</t>
  </si>
  <si>
    <t>ANSCOMBE</t>
  </si>
  <si>
    <t>B2306700</t>
  </si>
  <si>
    <t>725/C24</t>
  </si>
  <si>
    <t>PL2303550-02-01/H04</t>
  </si>
  <si>
    <t>B2306700-003</t>
  </si>
  <si>
    <t>Laurene</t>
  </si>
  <si>
    <t>TUBB</t>
  </si>
  <si>
    <t>B2306702</t>
  </si>
  <si>
    <t>725/C39</t>
  </si>
  <si>
    <t>PL2303550-02-01/A05</t>
  </si>
  <si>
    <t>B2306702-004</t>
  </si>
  <si>
    <t>STROM</t>
  </si>
  <si>
    <t>B2306712</t>
  </si>
  <si>
    <t>725/C32</t>
  </si>
  <si>
    <t>PL2303550-02-01/B05</t>
  </si>
  <si>
    <t>B2306712-002</t>
  </si>
  <si>
    <t>John</t>
  </si>
  <si>
    <t>TROY</t>
  </si>
  <si>
    <t>B2306715</t>
  </si>
  <si>
    <t>725/C26</t>
  </si>
  <si>
    <t>PL2303550-02-01/C05</t>
  </si>
  <si>
    <t>B2306715-003</t>
  </si>
  <si>
    <t>James</t>
  </si>
  <si>
    <t>DAY</t>
  </si>
  <si>
    <t>B2306716</t>
  </si>
  <si>
    <t>725/C22</t>
  </si>
  <si>
    <t>PL2303550-02-01/D05</t>
  </si>
  <si>
    <t>B2306716-003</t>
  </si>
  <si>
    <t>Nicola</t>
  </si>
  <si>
    <t>HORROBIN</t>
  </si>
  <si>
    <t>B2306718</t>
  </si>
  <si>
    <t>725/C29</t>
  </si>
  <si>
    <t>PL2303550-02-01/E05</t>
  </si>
  <si>
    <t>B2306718-002</t>
  </si>
  <si>
    <t>PARKER</t>
  </si>
  <si>
    <t>B2306723</t>
  </si>
  <si>
    <t>725/C27</t>
  </si>
  <si>
    <t>PL2303550-02-01/F05</t>
  </si>
  <si>
    <t>B2306723-004</t>
  </si>
  <si>
    <t>Giovanni</t>
  </si>
  <si>
    <t>IACONO</t>
  </si>
  <si>
    <t>B2306725</t>
  </si>
  <si>
    <t>725/C20</t>
  </si>
  <si>
    <t>PL2303550-02-01/G05</t>
  </si>
  <si>
    <t>B2306725-002</t>
  </si>
  <si>
    <t>Shaun</t>
  </si>
  <si>
    <t>ROBERTS</t>
  </si>
  <si>
    <t>B2306726</t>
  </si>
  <si>
    <t>725/C40</t>
  </si>
  <si>
    <t>PL2303550-02-01/H05</t>
  </si>
  <si>
    <t>B2306726-005</t>
  </si>
  <si>
    <t>B2306727</t>
  </si>
  <si>
    <t>725/C33</t>
  </si>
  <si>
    <t>PL2303550-02-01/A06</t>
  </si>
  <si>
    <t>B2306727-004</t>
  </si>
  <si>
    <t>Norma</t>
  </si>
  <si>
    <t>JONES</t>
  </si>
  <si>
    <t>B2306745</t>
  </si>
  <si>
    <t>725/C31</t>
  </si>
  <si>
    <t>PL2303550-02-01/B06</t>
  </si>
  <si>
    <t>B2306745-003</t>
  </si>
  <si>
    <t>Madeline</t>
  </si>
  <si>
    <t>BISHOPP</t>
  </si>
  <si>
    <t>B2306806</t>
  </si>
  <si>
    <t>725/F40</t>
  </si>
  <si>
    <t>PL2303550-02-01/C06</t>
  </si>
  <si>
    <t>B2306806-004</t>
  </si>
  <si>
    <t>Alice</t>
  </si>
  <si>
    <t>MEASON</t>
  </si>
  <si>
    <t>B2306904</t>
  </si>
  <si>
    <t>725/F34</t>
  </si>
  <si>
    <t>PL2303550-02-01/D06</t>
  </si>
  <si>
    <t>B2306904-004</t>
  </si>
  <si>
    <t>Pearl</t>
  </si>
  <si>
    <t>SLEE</t>
  </si>
  <si>
    <t>B2306905</t>
  </si>
  <si>
    <t>725/F41</t>
  </si>
  <si>
    <t>PL2303550-02-01/E06</t>
  </si>
  <si>
    <t>B2306905-004</t>
  </si>
  <si>
    <t>Joan</t>
  </si>
  <si>
    <t>RAYMOND</t>
  </si>
  <si>
    <t>B2306909</t>
  </si>
  <si>
    <t>725/F39</t>
  </si>
  <si>
    <t>PL2303550-02-01/F06</t>
  </si>
  <si>
    <t>B2306909-004</t>
  </si>
  <si>
    <t>Anthony</t>
  </si>
  <si>
    <t>JACKSON</t>
  </si>
  <si>
    <t>B2306916</t>
  </si>
  <si>
    <t>725/F36</t>
  </si>
  <si>
    <t>PL2303550-02-01/G06</t>
  </si>
  <si>
    <t>B2306916-005</t>
  </si>
  <si>
    <t>Carolyn</t>
  </si>
  <si>
    <t>WILSON</t>
  </si>
  <si>
    <t>B2306918</t>
  </si>
  <si>
    <t>725/F37</t>
  </si>
  <si>
    <t>PL2303550-02-01/H06</t>
  </si>
  <si>
    <t>B2306918-005</t>
  </si>
  <si>
    <t>LC</t>
  </si>
  <si>
    <t>SLCB5121</t>
  </si>
  <si>
    <t>22K084044</t>
  </si>
  <si>
    <t>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</si>
</sst>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809]d\ mmmm\ yyyy;@"/>
    <numFmt numFmtId="165" formatCode="0.0"/>
    <numFmt numFmtId="166" formatCode="0.000000000000"/>
    <numFmt numFmtId="167" formatCode="0.0%"/>
    <numFmt numFmtId="168" formatCode="dd/mm/yyyy;@"/>
    <numFmt numFmtId="169" formatCode="0.000"/>
  </numFmts>
  <fonts count="100"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2"/>
      <name val="Arial"/>
      <family val="2"/>
    </font>
    <font>
      <sz val="10"/>
      <color indexed="8"/>
      <name val="Arial"/>
      <family val="2"/>
    </font>
    <font>
      <sz val="12"/>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indexed="12"/>
      <name val="Arial"/>
      <family val="2"/>
    </font>
    <font>
      <u/>
      <sz val="11"/>
      <color theme="10"/>
      <name val="Calibri"/>
      <family val="2"/>
      <scheme val="minor"/>
    </font>
    <font>
      <sz val="10"/>
      <color rgb="FF3F3F76"/>
      <name val="Arial"/>
      <family val="2"/>
    </font>
    <font>
      <sz val="10"/>
      <color rgb="FFFA7D00"/>
      <name val="Arial"/>
      <family val="2"/>
    </font>
    <font>
      <sz val="10"/>
      <color rgb="FF9C6500"/>
      <name val="Arial"/>
      <family val="2"/>
    </font>
    <font>
      <b/>
      <sz val="10"/>
      <color rgb="FF3F3F3F"/>
      <name val="Arial"/>
      <family val="2"/>
    </font>
    <font>
      <b/>
      <sz val="10"/>
      <color theme="1"/>
      <name val="Arial"/>
      <family val="2"/>
    </font>
    <font>
      <sz val="10"/>
      <color rgb="FFFF0000"/>
      <name val="Arial"/>
      <family val="2"/>
    </font>
    <font>
      <i/>
      <sz val="10"/>
      <name val="Arial"/>
      <family val="2"/>
    </font>
    <font>
      <sz val="10"/>
      <name val="Calibri"/>
      <family val="2"/>
    </font>
    <font>
      <sz val="14"/>
      <name val="Arial"/>
      <family val="2"/>
    </font>
    <font>
      <b/>
      <u/>
      <sz val="18"/>
      <color theme="1"/>
      <name val="Calibri"/>
      <family val="2"/>
      <scheme val="minor"/>
    </font>
    <font>
      <sz val="11"/>
      <color theme="1"/>
      <name val="Calibri"/>
      <family val="2"/>
    </font>
    <font>
      <sz val="9"/>
      <color indexed="81"/>
      <name val="Tahoma"/>
      <family val="2"/>
    </font>
    <font>
      <b/>
      <sz val="9"/>
      <color indexed="81"/>
      <name val="Tahoma"/>
      <family val="2"/>
    </font>
    <font>
      <b/>
      <sz val="10"/>
      <color rgb="FFFFFF00"/>
      <name val="Arial"/>
      <family val="2"/>
    </font>
    <font>
      <sz val="11"/>
      <name val="Arial"/>
      <family val="2"/>
    </font>
    <font>
      <b/>
      <sz val="11"/>
      <name val="Arial"/>
      <family val="2"/>
    </font>
    <font>
      <b/>
      <sz val="11"/>
      <color rgb="FF0000FF"/>
      <name val="Arial"/>
      <family val="2"/>
    </font>
    <font>
      <i/>
      <sz val="11"/>
      <name val="Arial"/>
      <family val="2"/>
    </font>
    <font>
      <sz val="8"/>
      <name val="Arial"/>
      <family val="2"/>
    </font>
    <font>
      <b/>
      <sz val="16"/>
      <color rgb="FFFF0000"/>
      <name val="Arial"/>
      <family val="2"/>
    </font>
    <font>
      <b/>
      <i/>
      <sz val="10"/>
      <name val="Arial"/>
      <family val="2"/>
    </font>
    <font>
      <i/>
      <sz val="11"/>
      <name val="Calibri"/>
      <family val="2"/>
      <scheme val="minor"/>
    </font>
    <font>
      <sz val="11"/>
      <name val="Calibri"/>
      <family val="2"/>
      <scheme val="minor"/>
    </font>
    <font>
      <u/>
      <sz val="10"/>
      <color theme="10"/>
      <name val="Arial"/>
      <family val="2"/>
    </font>
    <font>
      <b/>
      <u/>
      <sz val="11"/>
      <color theme="10"/>
      <name val="Arial"/>
      <family val="2"/>
    </font>
    <font>
      <vertAlign val="superscript"/>
      <sz val="11"/>
      <name val="Calibri"/>
      <family val="2"/>
      <scheme val="minor"/>
    </font>
    <font>
      <b/>
      <sz val="11"/>
      <name val="Calibri"/>
      <family val="2"/>
      <scheme val="minor"/>
    </font>
    <font>
      <b/>
      <sz val="10"/>
      <color rgb="FFC00000"/>
      <name val="Arial"/>
      <family val="2"/>
    </font>
    <font>
      <b/>
      <sz val="14"/>
      <color rgb="FFFF0000"/>
      <name val="Arial"/>
      <family val="2"/>
    </font>
    <font>
      <sz val="10"/>
      <color theme="0"/>
      <name val="Calibri"/>
      <family val="2"/>
      <scheme val="minor"/>
    </font>
    <font>
      <sz val="20"/>
      <name val="Calibri"/>
      <family val="2"/>
    </font>
    <font>
      <b/>
      <i/>
      <vertAlign val="superscript"/>
      <sz val="11"/>
      <name val="Calibri"/>
      <family val="2"/>
      <scheme val="minor"/>
    </font>
    <font>
      <b/>
      <vertAlign val="superscript"/>
      <sz val="11"/>
      <color theme="1"/>
      <name val="Calibri"/>
      <family val="2"/>
      <scheme val="minor"/>
    </font>
    <font>
      <sz val="8"/>
      <name val="Calibri"/>
      <family val="2"/>
      <scheme val="minor"/>
    </font>
    <font>
      <sz val="10"/>
      <name val="Calibri"/>
      <family val="2"/>
      <scheme val="minor"/>
    </font>
    <font>
      <b/>
      <i/>
      <sz val="11"/>
      <name val="Calibri"/>
      <family val="2"/>
      <scheme val="minor"/>
    </font>
    <font>
      <b/>
      <sz val="14"/>
      <name val="Calibri"/>
      <family val="2"/>
      <scheme val="minor"/>
    </font>
    <font>
      <b/>
      <sz val="14"/>
      <color rgb="FFFF0000"/>
      <name val="Calibri"/>
      <family val="2"/>
      <scheme val="minor"/>
    </font>
    <font>
      <b/>
      <sz val="14"/>
      <color rgb="FF0066FF"/>
      <name val="Calibri"/>
      <family val="2"/>
      <scheme val="minor"/>
    </font>
    <font>
      <b/>
      <sz val="10"/>
      <name val="Calibri"/>
      <family val="2"/>
      <scheme val="minor"/>
    </font>
    <font>
      <b/>
      <sz val="12"/>
      <color indexed="8"/>
      <name val="Calibri"/>
      <family val="2"/>
      <scheme val="minor"/>
    </font>
    <font>
      <b/>
      <sz val="12"/>
      <name val="Calibri"/>
      <family val="2"/>
      <scheme val="minor"/>
    </font>
    <font>
      <b/>
      <sz val="10"/>
      <color indexed="8"/>
      <name val="Calibri"/>
      <family val="2"/>
      <scheme val="minor"/>
    </font>
    <font>
      <sz val="10"/>
      <color indexed="8"/>
      <name val="Calibri"/>
      <family val="2"/>
      <scheme val="minor"/>
    </font>
    <font>
      <b/>
      <sz val="12"/>
      <color rgb="FFFFFF00"/>
      <name val="Calibri"/>
      <family val="2"/>
      <scheme val="minor"/>
    </font>
    <font>
      <sz val="12"/>
      <name val="Calibri"/>
      <family val="2"/>
      <scheme val="minor"/>
    </font>
    <font>
      <b/>
      <sz val="8"/>
      <color theme="3" tint="0.39997558519241921"/>
      <name val="Calibri"/>
      <family val="2"/>
      <scheme val="minor"/>
    </font>
    <font>
      <b/>
      <sz val="12"/>
      <color rgb="FF0000FF"/>
      <name val="Calibri"/>
      <family val="2"/>
      <scheme val="minor"/>
    </font>
    <font>
      <b/>
      <sz val="14"/>
      <color theme="1"/>
      <name val="Calibri"/>
      <family val="2"/>
      <scheme val="minor"/>
    </font>
    <font>
      <b/>
      <sz val="11"/>
      <color theme="1"/>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rgb="FFFF0000"/>
        <bgColor indexed="64"/>
      </patternFill>
    </fill>
    <fill>
      <patternFill patternType="solid">
        <fgColor theme="0" tint="-0.249977111117893"/>
        <bgColor indexed="64"/>
      </patternFill>
    </fill>
    <fill>
      <patternFill patternType="solid">
        <fgColor rgb="FF00FFCC"/>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BDFFBD"/>
        <bgColor indexed="64"/>
      </patternFill>
    </fill>
    <fill>
      <patternFill patternType="solid">
        <fgColor theme="3"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ADAD"/>
        <bgColor indexed="64"/>
      </patternFill>
    </fill>
    <fill>
      <patternFill patternType="solid">
        <fgColor rgb="FFFFD6A5"/>
        <bgColor indexed="64"/>
      </patternFill>
    </fill>
    <fill>
      <patternFill patternType="solid">
        <fgColor rgb="FFFDFFB6"/>
        <bgColor indexed="64"/>
      </patternFill>
    </fill>
    <fill>
      <patternFill patternType="solid">
        <fgColor rgb="FFCAFFBF"/>
        <bgColor indexed="64"/>
      </patternFill>
    </fill>
    <fill>
      <patternFill patternType="solid">
        <fgColor rgb="FF9BF6FF"/>
        <bgColor indexed="64"/>
      </patternFill>
    </fill>
    <fill>
      <patternFill patternType="solid">
        <fgColor rgb="FFA0C4FF"/>
        <bgColor indexed="64"/>
      </patternFill>
    </fill>
    <fill>
      <patternFill patternType="solid">
        <fgColor rgb="FFBDB2FF"/>
        <bgColor indexed="64"/>
      </patternFill>
    </fill>
    <fill>
      <patternFill patternType="solid">
        <fgColor rgb="FFFFC6FF"/>
        <bgColor indexed="64"/>
      </patternFill>
    </fill>
    <fill>
      <patternFill patternType="solid">
        <fgColor theme="4" tint="0.39997558519241921"/>
        <bgColor indexed="64"/>
      </patternFill>
    </fill>
    <fill>
      <patternFill patternType="solid">
        <fgColor theme="0" tint="-0.14996795556505021"/>
        <bgColor indexed="64"/>
      </patternFill>
    </fill>
    <fill>
      <patternFill patternType="solid">
        <fgColor theme="0" tint="-0.34998626667073579"/>
        <bgColor indexed="64"/>
      </patternFill>
    </fill>
  </fills>
  <borders count="8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theme="4" tint="0.39994506668294322"/>
      </bottom>
      <diagonal/>
    </border>
    <border>
      <left/>
      <right style="medium">
        <color theme="4" tint="0.399945066682943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theme="4" tint="0.39994506668294322"/>
      </left>
      <right style="thin">
        <color theme="0" tint="-0.14996795556505021"/>
      </right>
      <top style="medium">
        <color theme="4" tint="0.39994506668294322"/>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medium">
        <color theme="4" tint="0.39994506668294322"/>
      </top>
      <bottom style="thin">
        <color theme="0" tint="-0.14996795556505021"/>
      </bottom>
      <diagonal/>
    </border>
    <border>
      <left style="medium">
        <color theme="4" tint="0.39994506668294322"/>
      </left>
      <right style="thin">
        <color theme="0" tint="-0.14996795556505021"/>
      </right>
      <top style="thin">
        <color theme="0" tint="-0.14996795556505021"/>
      </top>
      <bottom style="thin">
        <color theme="0" tint="-0.14996795556505021"/>
      </bottom>
      <diagonal/>
    </border>
  </borders>
  <cellStyleXfs count="183">
    <xf numFmtId="0" fontId="0" fillId="0" borderId="0"/>
    <xf numFmtId="0" fontId="33" fillId="0" borderId="0"/>
    <xf numFmtId="0" fontId="38"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38"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38"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38"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38"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38"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38"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38"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38"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38"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38"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38"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39" fillId="12" borderId="0" applyNumberFormat="0" applyBorder="0" applyAlignment="0" applyProtection="0"/>
    <xf numFmtId="0" fontId="32" fillId="12" borderId="0" applyNumberFormat="0" applyBorder="0" applyAlignment="0" applyProtection="0"/>
    <xf numFmtId="0" fontId="39" fillId="16" borderId="0" applyNumberFormat="0" applyBorder="0" applyAlignment="0" applyProtection="0"/>
    <xf numFmtId="0" fontId="32" fillId="16" borderId="0" applyNumberFormat="0" applyBorder="0" applyAlignment="0" applyProtection="0"/>
    <xf numFmtId="0" fontId="39" fillId="20" borderId="0" applyNumberFormat="0" applyBorder="0" applyAlignment="0" applyProtection="0"/>
    <xf numFmtId="0" fontId="32" fillId="20" borderId="0" applyNumberFormat="0" applyBorder="0" applyAlignment="0" applyProtection="0"/>
    <xf numFmtId="0" fontId="39" fillId="24" borderId="0" applyNumberFormat="0" applyBorder="0" applyAlignment="0" applyProtection="0"/>
    <xf numFmtId="0" fontId="32" fillId="24" borderId="0" applyNumberFormat="0" applyBorder="0" applyAlignment="0" applyProtection="0"/>
    <xf numFmtId="0" fontId="39" fillId="28" borderId="0" applyNumberFormat="0" applyBorder="0" applyAlignment="0" applyProtection="0"/>
    <xf numFmtId="0" fontId="32" fillId="28" borderId="0" applyNumberFormat="0" applyBorder="0" applyAlignment="0" applyProtection="0"/>
    <xf numFmtId="0" fontId="39" fillId="32" borderId="0" applyNumberFormat="0" applyBorder="0" applyAlignment="0" applyProtection="0"/>
    <xf numFmtId="0" fontId="32" fillId="32" borderId="0" applyNumberFormat="0" applyBorder="0" applyAlignment="0" applyProtection="0"/>
    <xf numFmtId="0" fontId="39" fillId="9" borderId="0" applyNumberFormat="0" applyBorder="0" applyAlignment="0" applyProtection="0"/>
    <xf numFmtId="0" fontId="32" fillId="9" borderId="0" applyNumberFormat="0" applyBorder="0" applyAlignment="0" applyProtection="0"/>
    <xf numFmtId="0" fontId="39" fillId="13" borderId="0" applyNumberFormat="0" applyBorder="0" applyAlignment="0" applyProtection="0"/>
    <xf numFmtId="0" fontId="32" fillId="13" borderId="0" applyNumberFormat="0" applyBorder="0" applyAlignment="0" applyProtection="0"/>
    <xf numFmtId="0" fontId="39" fillId="17" borderId="0" applyNumberFormat="0" applyBorder="0" applyAlignment="0" applyProtection="0"/>
    <xf numFmtId="0" fontId="32" fillId="17" borderId="0" applyNumberFormat="0" applyBorder="0" applyAlignment="0" applyProtection="0"/>
    <xf numFmtId="0" fontId="39" fillId="21" borderId="0" applyNumberFormat="0" applyBorder="0" applyAlignment="0" applyProtection="0"/>
    <xf numFmtId="0" fontId="32" fillId="21" borderId="0" applyNumberFormat="0" applyBorder="0" applyAlignment="0" applyProtection="0"/>
    <xf numFmtId="0" fontId="39" fillId="25" borderId="0" applyNumberFormat="0" applyBorder="0" applyAlignment="0" applyProtection="0"/>
    <xf numFmtId="0" fontId="32" fillId="25" borderId="0" applyNumberFormat="0" applyBorder="0" applyAlignment="0" applyProtection="0"/>
    <xf numFmtId="0" fontId="39" fillId="29" borderId="0" applyNumberFormat="0" applyBorder="0" applyAlignment="0" applyProtection="0"/>
    <xf numFmtId="0" fontId="32" fillId="29" borderId="0" applyNumberFormat="0" applyBorder="0" applyAlignment="0" applyProtection="0"/>
    <xf numFmtId="0" fontId="40" fillId="3" borderId="0" applyNumberFormat="0" applyBorder="0" applyAlignment="0" applyProtection="0"/>
    <xf numFmtId="0" fontId="22" fillId="3" borderId="0" applyNumberFormat="0" applyBorder="0" applyAlignment="0" applyProtection="0"/>
    <xf numFmtId="0" fontId="41" fillId="6" borderId="4" applyNumberFormat="0" applyAlignment="0" applyProtection="0"/>
    <xf numFmtId="0" fontId="26" fillId="6" borderId="4" applyNumberFormat="0" applyAlignment="0" applyProtection="0"/>
    <xf numFmtId="0" fontId="42" fillId="7" borderId="7" applyNumberFormat="0" applyAlignment="0" applyProtection="0"/>
    <xf numFmtId="0" fontId="28" fillId="7" borderId="7" applyNumberFormat="0" applyAlignment="0" applyProtection="0"/>
    <xf numFmtId="0" fontId="43" fillId="0" borderId="0" applyNumberFormat="0" applyFill="0" applyBorder="0" applyAlignment="0" applyProtection="0"/>
    <xf numFmtId="0" fontId="30" fillId="0" borderId="0" applyNumberFormat="0" applyFill="0" applyBorder="0" applyAlignment="0" applyProtection="0"/>
    <xf numFmtId="0" fontId="44" fillId="2" borderId="0" applyNumberFormat="0" applyBorder="0" applyAlignment="0" applyProtection="0"/>
    <xf numFmtId="0" fontId="21" fillId="2" borderId="0" applyNumberFormat="0" applyBorder="0" applyAlignment="0" applyProtection="0"/>
    <xf numFmtId="0" fontId="45" fillId="0" borderId="1" applyNumberFormat="0" applyFill="0" applyAlignment="0" applyProtection="0"/>
    <xf numFmtId="0" fontId="18" fillId="0" borderId="1" applyNumberFormat="0" applyFill="0" applyAlignment="0" applyProtection="0"/>
    <xf numFmtId="0" fontId="46" fillId="0" borderId="2" applyNumberFormat="0" applyFill="0" applyAlignment="0" applyProtection="0"/>
    <xf numFmtId="0" fontId="19" fillId="0" borderId="2" applyNumberFormat="0" applyFill="0" applyAlignment="0" applyProtection="0"/>
    <xf numFmtId="0" fontId="47" fillId="0" borderId="3" applyNumberFormat="0" applyFill="0" applyAlignment="0" applyProtection="0"/>
    <xf numFmtId="0" fontId="20" fillId="0" borderId="3" applyNumberFormat="0" applyFill="0" applyAlignment="0" applyProtection="0"/>
    <xf numFmtId="0" fontId="47" fillId="0" borderId="0" applyNumberFormat="0" applyFill="0" applyBorder="0" applyAlignment="0" applyProtection="0"/>
    <xf numFmtId="0" fontId="20" fillId="0" borderId="0" applyNumberFormat="0" applyFill="0" applyBorder="0" applyAlignment="0" applyProtection="0"/>
    <xf numFmtId="0" fontId="48" fillId="0" borderId="0" applyNumberFormat="0" applyFill="0" applyBorder="0" applyAlignment="0" applyProtection="0">
      <alignment vertical="top"/>
      <protection locked="0"/>
    </xf>
    <xf numFmtId="0" fontId="49" fillId="0" borderId="0" applyNumberFormat="0" applyFill="0" applyBorder="0" applyAlignment="0" applyProtection="0"/>
    <xf numFmtId="0" fontId="50" fillId="5" borderId="4" applyNumberFormat="0" applyAlignment="0" applyProtection="0"/>
    <xf numFmtId="0" fontId="24" fillId="5" borderId="4" applyNumberFormat="0" applyAlignment="0" applyProtection="0"/>
    <xf numFmtId="0" fontId="51" fillId="0" borderId="6" applyNumberFormat="0" applyFill="0" applyAlignment="0" applyProtection="0"/>
    <xf numFmtId="0" fontId="27" fillId="0" borderId="6" applyNumberFormat="0" applyFill="0" applyAlignment="0" applyProtection="0"/>
    <xf numFmtId="0" fontId="52" fillId="4" borderId="0" applyNumberFormat="0" applyBorder="0" applyAlignment="0" applyProtection="0"/>
    <xf numFmtId="0" fontId="23" fillId="4" borderId="0" applyNumberFormat="0" applyBorder="0" applyAlignment="0" applyProtection="0"/>
    <xf numFmtId="0" fontId="38" fillId="0" borderId="0"/>
    <xf numFmtId="0" fontId="3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8" fillId="0" borderId="0"/>
    <xf numFmtId="0" fontId="38" fillId="0" borderId="0"/>
    <xf numFmtId="0" fontId="38" fillId="0" borderId="0"/>
    <xf numFmtId="0" fontId="33" fillId="0" borderId="0"/>
    <xf numFmtId="0" fontId="38" fillId="0" borderId="0"/>
    <xf numFmtId="0" fontId="33" fillId="0" borderId="0"/>
    <xf numFmtId="0" fontId="17" fillId="0" borderId="0"/>
    <xf numFmtId="0" fontId="17" fillId="0" borderId="0"/>
    <xf numFmtId="0" fontId="17" fillId="0" borderId="0"/>
    <xf numFmtId="0" fontId="17" fillId="0" borderId="0"/>
    <xf numFmtId="0" fontId="33" fillId="0" borderId="0"/>
    <xf numFmtId="0" fontId="38" fillId="0" borderId="0"/>
    <xf numFmtId="0" fontId="38" fillId="0" borderId="0"/>
    <xf numFmtId="0" fontId="38" fillId="0" borderId="0"/>
    <xf numFmtId="0" fontId="38" fillId="0" borderId="0"/>
    <xf numFmtId="0" fontId="38" fillId="0" borderId="0"/>
    <xf numFmtId="0" fontId="3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3" fillId="0" borderId="0"/>
    <xf numFmtId="0" fontId="33" fillId="0" borderId="0"/>
    <xf numFmtId="0" fontId="17" fillId="0" borderId="0"/>
    <xf numFmtId="0" fontId="17" fillId="0" borderId="0"/>
    <xf numFmtId="0" fontId="17" fillId="0" borderId="0"/>
    <xf numFmtId="0" fontId="17" fillId="0" borderId="0"/>
    <xf numFmtId="0" fontId="17" fillId="0" borderId="0"/>
    <xf numFmtId="0" fontId="33" fillId="0" borderId="0"/>
    <xf numFmtId="0" fontId="38" fillId="0" borderId="0"/>
    <xf numFmtId="0" fontId="33" fillId="0" borderId="0"/>
    <xf numFmtId="0" fontId="33" fillId="0" borderId="0"/>
    <xf numFmtId="0" fontId="38"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53" fillId="6" borderId="5" applyNumberFormat="0" applyAlignment="0" applyProtection="0"/>
    <xf numFmtId="0" fontId="25" fillId="6" borderId="5" applyNumberFormat="0" applyAlignment="0" applyProtection="0"/>
    <xf numFmtId="0" fontId="54" fillId="0" borderId="9" applyNumberFormat="0" applyFill="0" applyAlignment="0" applyProtection="0"/>
    <xf numFmtId="0" fontId="31" fillId="0" borderId="9" applyNumberFormat="0" applyFill="0" applyAlignment="0" applyProtection="0"/>
    <xf numFmtId="0" fontId="55" fillId="0" borderId="0" applyNumberFormat="0" applyFill="0" applyBorder="0" applyAlignment="0" applyProtection="0"/>
    <xf numFmtId="0" fontId="29" fillId="0" borderId="0" applyNumberFormat="0" applyFill="0" applyBorder="0" applyAlignment="0" applyProtection="0"/>
    <xf numFmtId="9" fontId="17" fillId="0" borderId="0" applyFont="0" applyFill="0" applyBorder="0" applyAlignment="0" applyProtection="0"/>
    <xf numFmtId="0" fontId="16" fillId="0" borderId="0"/>
    <xf numFmtId="0" fontId="15" fillId="0" borderId="0"/>
    <xf numFmtId="9" fontId="33" fillId="0" borderId="0" applyFont="0" applyFill="0" applyBorder="0" applyAlignment="0" applyProtection="0"/>
    <xf numFmtId="0" fontId="73" fillId="0" borderId="0" applyNumberFormat="0" applyFill="0" applyBorder="0" applyAlignment="0" applyProtection="0"/>
  </cellStyleXfs>
  <cellXfs count="689">
    <xf numFmtId="0" fontId="0" fillId="0" borderId="0" xfId="0"/>
    <xf numFmtId="0" fontId="0" fillId="0" borderId="0" xfId="0" applyFill="1" applyProtection="1"/>
    <xf numFmtId="0" fontId="0" fillId="0" borderId="0" xfId="0" applyProtection="1"/>
    <xf numFmtId="0" fontId="0" fillId="0" borderId="0" xfId="0" applyAlignment="1" applyProtection="1">
      <alignment horizontal="center"/>
    </xf>
    <xf numFmtId="0" fontId="0" fillId="0" borderId="0" xfId="0" applyBorder="1" applyProtection="1"/>
    <xf numFmtId="0" fontId="34" fillId="0" borderId="0" xfId="0" applyFont="1" applyBorder="1" applyProtection="1"/>
    <xf numFmtId="0" fontId="36" fillId="0" borderId="0" xfId="0" applyFont="1" applyAlignment="1" applyProtection="1">
      <alignment horizontal="center"/>
    </xf>
    <xf numFmtId="0" fontId="33" fillId="0" borderId="39" xfId="0" applyFont="1" applyFill="1" applyBorder="1" applyAlignment="1" applyProtection="1">
      <alignment horizontal="center"/>
      <protection locked="0"/>
    </xf>
    <xf numFmtId="0" fontId="0" fillId="0" borderId="38" xfId="0" applyFill="1" applyBorder="1" applyAlignment="1" applyProtection="1">
      <alignment horizontal="center"/>
      <protection locked="0"/>
    </xf>
    <xf numFmtId="0" fontId="33" fillId="0" borderId="39" xfId="0" applyFont="1" applyBorder="1" applyAlignment="1" applyProtection="1">
      <alignment horizontal="center"/>
      <protection locked="0"/>
    </xf>
    <xf numFmtId="0" fontId="33" fillId="0" borderId="0" xfId="139" applyProtection="1"/>
    <xf numFmtId="0" fontId="33" fillId="0" borderId="0" xfId="139" applyFont="1" applyProtection="1"/>
    <xf numFmtId="0" fontId="33" fillId="0" borderId="33" xfId="139" applyBorder="1" applyProtection="1"/>
    <xf numFmtId="0" fontId="33" fillId="0" borderId="47" xfId="139" applyFill="1" applyBorder="1" applyProtection="1"/>
    <xf numFmtId="0" fontId="34" fillId="36" borderId="48" xfId="139" applyFont="1" applyFill="1" applyBorder="1" applyAlignment="1" applyProtection="1">
      <alignment horizontal="left" wrapText="1"/>
    </xf>
    <xf numFmtId="0" fontId="34" fillId="33" borderId="51" xfId="139" applyFont="1" applyFill="1" applyBorder="1" applyAlignment="1" applyProtection="1">
      <alignment horizontal="left" wrapText="1"/>
    </xf>
    <xf numFmtId="0" fontId="34" fillId="37" borderId="30" xfId="139" applyFont="1" applyFill="1" applyBorder="1" applyAlignment="1" applyProtection="1">
      <alignment horizontal="left" wrapText="1"/>
    </xf>
    <xf numFmtId="0" fontId="34" fillId="37" borderId="51" xfId="139" applyFont="1" applyFill="1" applyBorder="1" applyAlignment="1" applyProtection="1">
      <alignment horizontal="left" wrapText="1"/>
    </xf>
    <xf numFmtId="0" fontId="34" fillId="37" borderId="49" xfId="139" applyFont="1" applyFill="1" applyBorder="1" applyAlignment="1" applyProtection="1">
      <alignment horizontal="left" wrapText="1"/>
    </xf>
    <xf numFmtId="0" fontId="34" fillId="33" borderId="52" xfId="139" applyFont="1" applyFill="1" applyBorder="1" applyAlignment="1" applyProtection="1">
      <alignment horizontal="left" wrapText="1"/>
    </xf>
    <xf numFmtId="0" fontId="34" fillId="38" borderId="48" xfId="139" applyFont="1" applyFill="1" applyBorder="1" applyAlignment="1" applyProtection="1">
      <alignment horizontal="left" wrapText="1"/>
    </xf>
    <xf numFmtId="0" fontId="34" fillId="38" borderId="31" xfId="139" applyFont="1" applyFill="1" applyBorder="1" applyAlignment="1" applyProtection="1">
      <alignment horizontal="left" wrapText="1"/>
    </xf>
    <xf numFmtId="0" fontId="34" fillId="0" borderId="15" xfId="139" applyFont="1" applyFill="1" applyBorder="1" applyAlignment="1" applyProtection="1">
      <alignment horizontal="left" wrapText="1"/>
    </xf>
    <xf numFmtId="0" fontId="34" fillId="0" borderId="15" xfId="139" applyFont="1" applyFill="1" applyBorder="1" applyAlignment="1" applyProtection="1">
      <alignment wrapText="1"/>
    </xf>
    <xf numFmtId="0" fontId="34" fillId="33" borderId="53" xfId="139" applyFont="1" applyFill="1" applyBorder="1" applyProtection="1"/>
    <xf numFmtId="0" fontId="34" fillId="0" borderId="15" xfId="139" applyFont="1" applyBorder="1" applyProtection="1"/>
    <xf numFmtId="0" fontId="34" fillId="0" borderId="51" xfId="139" applyFont="1" applyBorder="1" applyProtection="1"/>
    <xf numFmtId="0" fontId="34" fillId="0" borderId="31" xfId="139" applyFont="1" applyBorder="1" applyProtection="1"/>
    <xf numFmtId="0" fontId="34" fillId="33" borderId="54" xfId="139" applyFont="1" applyFill="1" applyBorder="1" applyProtection="1"/>
    <xf numFmtId="0" fontId="33" fillId="0" borderId="17" xfId="139" applyBorder="1" applyProtection="1"/>
    <xf numFmtId="0" fontId="33" fillId="0" borderId="0" xfId="139" applyBorder="1" applyProtection="1"/>
    <xf numFmtId="0" fontId="33" fillId="0" borderId="18" xfId="139" applyBorder="1" applyProtection="1"/>
    <xf numFmtId="0" fontId="33" fillId="0" borderId="56" xfId="139" applyBorder="1" applyProtection="1"/>
    <xf numFmtId="0" fontId="33" fillId="0" borderId="57" xfId="139" applyBorder="1" applyProtection="1"/>
    <xf numFmtId="2" fontId="33" fillId="0" borderId="56" xfId="139" applyNumberFormat="1" applyBorder="1" applyProtection="1"/>
    <xf numFmtId="2" fontId="33" fillId="0" borderId="18" xfId="139" applyNumberFormat="1" applyBorder="1" applyProtection="1"/>
    <xf numFmtId="0" fontId="33" fillId="0" borderId="55" xfId="139" applyBorder="1" applyProtection="1"/>
    <xf numFmtId="0" fontId="33" fillId="0" borderId="58" xfId="139" applyBorder="1" applyProtection="1"/>
    <xf numFmtId="0" fontId="33" fillId="0" borderId="59" xfId="139" applyBorder="1" applyProtection="1"/>
    <xf numFmtId="0" fontId="33" fillId="0" borderId="61" xfId="139" applyFont="1" applyFill="1" applyBorder="1" applyProtection="1"/>
    <xf numFmtId="2" fontId="33" fillId="0" borderId="61" xfId="139" applyNumberFormat="1" applyFill="1" applyBorder="1" applyProtection="1"/>
    <xf numFmtId="2" fontId="33" fillId="0" borderId="63" xfId="139" applyNumberFormat="1" applyFill="1" applyBorder="1" applyProtection="1"/>
    <xf numFmtId="0" fontId="33" fillId="0" borderId="64" xfId="139" applyFont="1" applyFill="1" applyBorder="1" applyProtection="1"/>
    <xf numFmtId="0" fontId="33" fillId="0" borderId="61" xfId="139" applyFill="1" applyBorder="1" applyProtection="1"/>
    <xf numFmtId="0" fontId="33" fillId="0" borderId="0" xfId="139" applyFill="1" applyBorder="1" applyProtection="1"/>
    <xf numFmtId="0" fontId="33" fillId="0" borderId="33" xfId="139" applyFont="1" applyFill="1" applyBorder="1" applyProtection="1"/>
    <xf numFmtId="2" fontId="33" fillId="0" borderId="33" xfId="139" applyNumberFormat="1" applyFill="1" applyBorder="1" applyProtection="1"/>
    <xf numFmtId="2" fontId="33" fillId="0" borderId="66" xfId="139" applyNumberFormat="1" applyFill="1" applyBorder="1" applyProtection="1"/>
    <xf numFmtId="0" fontId="33" fillId="0" borderId="47" xfId="139" applyFont="1" applyFill="1" applyBorder="1" applyProtection="1"/>
    <xf numFmtId="0" fontId="33" fillId="0" borderId="33" xfId="139" applyFill="1" applyBorder="1" applyProtection="1"/>
    <xf numFmtId="2" fontId="33" fillId="0" borderId="33" xfId="139" applyNumberFormat="1" applyBorder="1" applyProtection="1"/>
    <xf numFmtId="0" fontId="33" fillId="0" borderId="33" xfId="139" applyFont="1" applyBorder="1" applyProtection="1"/>
    <xf numFmtId="0" fontId="33" fillId="0" borderId="0" xfId="139" applyBorder="1" applyAlignment="1" applyProtection="1">
      <alignment horizontal="center"/>
    </xf>
    <xf numFmtId="0" fontId="33" fillId="0" borderId="0" xfId="139" applyFont="1" applyBorder="1" applyAlignment="1" applyProtection="1">
      <alignment vertical="top" wrapText="1"/>
    </xf>
    <xf numFmtId="0" fontId="33" fillId="0" borderId="54" xfId="139" applyFont="1" applyFill="1" applyBorder="1" applyProtection="1"/>
    <xf numFmtId="0" fontId="33" fillId="0" borderId="53" xfId="139" applyFill="1" applyBorder="1" applyProtection="1"/>
    <xf numFmtId="0" fontId="33" fillId="0" borderId="68" xfId="139" applyFont="1" applyFill="1" applyBorder="1" applyProtection="1"/>
    <xf numFmtId="0" fontId="33" fillId="0" borderId="69" xfId="139" applyFill="1" applyBorder="1" applyProtection="1"/>
    <xf numFmtId="0" fontId="33" fillId="0" borderId="68" xfId="139" applyFill="1" applyBorder="1" applyProtection="1"/>
    <xf numFmtId="2" fontId="33" fillId="0" borderId="53" xfId="139" applyNumberFormat="1" applyFill="1" applyBorder="1" applyProtection="1"/>
    <xf numFmtId="2" fontId="33" fillId="0" borderId="67" xfId="139" applyNumberFormat="1" applyFill="1" applyBorder="1" applyProtection="1"/>
    <xf numFmtId="0" fontId="34" fillId="0" borderId="0" xfId="139" applyFont="1" applyAlignment="1" applyProtection="1">
      <alignment horizontal="center" vertical="center"/>
    </xf>
    <xf numFmtId="0" fontId="17" fillId="0" borderId="0" xfId="114"/>
    <xf numFmtId="0" fontId="33" fillId="0" borderId="33" xfId="139" applyBorder="1" applyAlignment="1" applyProtection="1">
      <alignment horizontal="center" vertical="top"/>
    </xf>
    <xf numFmtId="165" fontId="33" fillId="0" borderId="33" xfId="139" applyNumberFormat="1" applyBorder="1" applyAlignment="1" applyProtection="1">
      <alignment horizontal="center" vertical="top"/>
    </xf>
    <xf numFmtId="0" fontId="31" fillId="0" borderId="43" xfId="139" applyFont="1" applyBorder="1" applyProtection="1"/>
    <xf numFmtId="166" fontId="33" fillId="0" borderId="0" xfId="139" applyNumberFormat="1" applyProtection="1"/>
    <xf numFmtId="0" fontId="33" fillId="0" borderId="24" xfId="139" applyBorder="1" applyAlignment="1" applyProtection="1">
      <alignment horizontal="center" vertical="center"/>
    </xf>
    <xf numFmtId="0" fontId="33" fillId="0" borderId="46" xfId="139" applyBorder="1" applyAlignment="1" applyProtection="1">
      <alignment horizontal="center" vertical="center"/>
    </xf>
    <xf numFmtId="0" fontId="31" fillId="40" borderId="0" xfId="139" applyFont="1" applyFill="1" applyBorder="1" applyAlignment="1" applyProtection="1"/>
    <xf numFmtId="0" fontId="17" fillId="0" borderId="66" xfId="114" applyBorder="1" applyProtection="1">
      <protection locked="0"/>
    </xf>
    <xf numFmtId="0" fontId="33" fillId="0" borderId="0" xfId="139" applyAlignment="1" applyProtection="1"/>
    <xf numFmtId="9" fontId="0" fillId="0" borderId="0" xfId="178" applyFont="1" applyAlignment="1">
      <alignment horizontal="left"/>
    </xf>
    <xf numFmtId="0" fontId="38" fillId="0" borderId="0" xfId="114" applyFont="1"/>
    <xf numFmtId="0" fontId="31" fillId="0" borderId="36" xfId="114" applyFont="1" applyBorder="1"/>
    <xf numFmtId="0" fontId="17" fillId="0" borderId="66" xfId="114" applyBorder="1"/>
    <xf numFmtId="0" fontId="17" fillId="0" borderId="67" xfId="114" applyBorder="1"/>
    <xf numFmtId="0" fontId="31" fillId="40" borderId="35" xfId="139" applyFont="1" applyFill="1" applyBorder="1" applyAlignment="1" applyProtection="1">
      <alignment horizontal="center"/>
    </xf>
    <xf numFmtId="0" fontId="31" fillId="0" borderId="20" xfId="139" applyFont="1" applyFill="1" applyBorder="1" applyAlignment="1" applyProtection="1">
      <alignment horizontal="right"/>
      <protection locked="0"/>
    </xf>
    <xf numFmtId="0" fontId="17" fillId="0" borderId="36" xfId="114" applyFont="1" applyBorder="1"/>
    <xf numFmtId="0" fontId="17" fillId="0" borderId="36" xfId="114" applyBorder="1"/>
    <xf numFmtId="0" fontId="17" fillId="0" borderId="43" xfId="114" applyBorder="1"/>
    <xf numFmtId="0" fontId="31" fillId="0" borderId="20" xfId="139" applyNumberFormat="1" applyFont="1" applyFill="1" applyBorder="1" applyAlignment="1" applyProtection="1">
      <alignment horizontal="right"/>
      <protection locked="0"/>
    </xf>
    <xf numFmtId="0" fontId="33" fillId="0" borderId="0" xfId="139" quotePrefix="1" applyFont="1" applyProtection="1"/>
    <xf numFmtId="0" fontId="33" fillId="0" borderId="0" xfId="139" applyAlignment="1" applyProtection="1">
      <alignment horizontal="center"/>
    </xf>
    <xf numFmtId="165" fontId="33" fillId="0" borderId="0" xfId="139" applyNumberFormat="1" applyAlignment="1" applyProtection="1">
      <alignment horizontal="center"/>
    </xf>
    <xf numFmtId="0" fontId="63" fillId="33" borderId="50" xfId="139" applyFont="1" applyFill="1" applyBorder="1" applyAlignment="1" applyProtection="1">
      <alignment horizontal="left" wrapText="1"/>
    </xf>
    <xf numFmtId="0" fontId="63" fillId="33" borderId="51" xfId="139" applyFont="1" applyFill="1" applyBorder="1" applyAlignment="1" applyProtection="1">
      <alignment horizontal="left" wrapText="1"/>
    </xf>
    <xf numFmtId="0" fontId="63" fillId="36" borderId="49" xfId="139" applyFont="1" applyFill="1" applyBorder="1" applyAlignment="1" applyProtection="1">
      <alignment horizontal="left" wrapText="1"/>
    </xf>
    <xf numFmtId="0" fontId="35" fillId="0" borderId="0" xfId="1" applyFont="1" applyAlignment="1" applyProtection="1">
      <alignment vertical="top"/>
    </xf>
    <xf numFmtId="0" fontId="37" fillId="0" borderId="0" xfId="0" applyFont="1" applyProtection="1"/>
    <xf numFmtId="0" fontId="64" fillId="0" borderId="0" xfId="0" applyFont="1" applyProtection="1"/>
    <xf numFmtId="0" fontId="64" fillId="0" borderId="0" xfId="0" applyFont="1" applyAlignment="1" applyProtection="1">
      <alignment horizontal="right"/>
    </xf>
    <xf numFmtId="15" fontId="64" fillId="0" borderId="0" xfId="0" applyNumberFormat="1" applyFont="1" applyAlignment="1" applyProtection="1">
      <alignment horizontal="right"/>
    </xf>
    <xf numFmtId="0" fontId="0" fillId="0" borderId="0" xfId="0" applyAlignment="1" applyProtection="1"/>
    <xf numFmtId="0" fontId="65" fillId="0" borderId="0" xfId="0" applyFont="1" applyAlignment="1" applyProtection="1">
      <alignment horizontal="left"/>
    </xf>
    <xf numFmtId="0" fontId="0" fillId="0" borderId="0" xfId="0" applyAlignment="1" applyProtection="1">
      <alignment horizontal="left"/>
    </xf>
    <xf numFmtId="0" fontId="66" fillId="0" borderId="0" xfId="0" applyFont="1" applyAlignment="1" applyProtection="1">
      <alignment horizontal="left"/>
    </xf>
    <xf numFmtId="0" fontId="33" fillId="0" borderId="0" xfId="0" applyFont="1" applyAlignment="1" applyProtection="1">
      <alignment horizontal="left"/>
    </xf>
    <xf numFmtId="0" fontId="64" fillId="0" borderId="0" xfId="0" applyFont="1" applyAlignment="1" applyProtection="1">
      <alignment horizontal="left"/>
    </xf>
    <xf numFmtId="0" fontId="0" fillId="0" borderId="10" xfId="0" applyBorder="1" applyAlignment="1" applyProtection="1">
      <alignment horizontal="center"/>
    </xf>
    <xf numFmtId="0" fontId="0" fillId="0" borderId="10" xfId="0" applyBorder="1" applyAlignment="1" applyProtection="1">
      <alignment horizontal="left"/>
    </xf>
    <xf numFmtId="0" fontId="66" fillId="0" borderId="0" xfId="0" applyFont="1" applyAlignment="1" applyProtection="1"/>
    <xf numFmtId="0" fontId="64" fillId="0" borderId="0" xfId="0" applyFont="1" applyAlignment="1" applyProtection="1"/>
    <xf numFmtId="0" fontId="0" fillId="0" borderId="0" xfId="0" applyBorder="1" applyAlignment="1" applyProtection="1">
      <alignment horizontal="left"/>
    </xf>
    <xf numFmtId="0" fontId="0" fillId="0" borderId="0" xfId="0" applyBorder="1" applyAlignment="1" applyProtection="1"/>
    <xf numFmtId="0" fontId="66" fillId="0" borderId="0" xfId="0" applyFont="1" applyAlignment="1" applyProtection="1">
      <alignment vertical="center"/>
    </xf>
    <xf numFmtId="0" fontId="0" fillId="0" borderId="33" xfId="0" applyBorder="1"/>
    <xf numFmtId="0" fontId="33" fillId="0" borderId="70" xfId="139" applyFill="1" applyBorder="1" applyProtection="1"/>
    <xf numFmtId="0" fontId="33" fillId="0" borderId="65" xfId="139" applyFill="1" applyBorder="1" applyProtection="1"/>
    <xf numFmtId="0" fontId="33" fillId="0" borderId="43" xfId="139" applyFont="1" applyFill="1" applyBorder="1" applyProtection="1"/>
    <xf numFmtId="0" fontId="34" fillId="33" borderId="30" xfId="139" applyFont="1" applyFill="1" applyBorder="1" applyAlignment="1" applyProtection="1">
      <alignment horizontal="left" wrapText="1"/>
    </xf>
    <xf numFmtId="0" fontId="33" fillId="0" borderId="57" xfId="139" applyFont="1" applyBorder="1" applyProtection="1"/>
    <xf numFmtId="0" fontId="33" fillId="0" borderId="0" xfId="139" applyAlignment="1" applyProtection="1">
      <alignment vertical="top" wrapText="1"/>
    </xf>
    <xf numFmtId="0" fontId="0" fillId="0" borderId="33" xfId="139" applyFont="1" applyFill="1" applyBorder="1" applyProtection="1"/>
    <xf numFmtId="0" fontId="0" fillId="0" borderId="55" xfId="139" applyFont="1" applyBorder="1" applyProtection="1"/>
    <xf numFmtId="0" fontId="64" fillId="0" borderId="0" xfId="0" applyFont="1" applyAlignment="1" applyProtection="1">
      <alignment vertical="center"/>
    </xf>
    <xf numFmtId="0" fontId="64" fillId="0" borderId="0" xfId="0" applyFont="1" applyBorder="1" applyAlignment="1" applyProtection="1">
      <alignment vertical="center"/>
    </xf>
    <xf numFmtId="0" fontId="64" fillId="0" borderId="0" xfId="0" applyFont="1" applyBorder="1" applyAlignment="1" applyProtection="1">
      <alignment horizontal="left" vertical="center"/>
    </xf>
    <xf numFmtId="0" fontId="33" fillId="0" borderId="0" xfId="0" applyFont="1" applyProtection="1"/>
    <xf numFmtId="0" fontId="34" fillId="37" borderId="53" xfId="139" applyFont="1" applyFill="1" applyBorder="1" applyAlignment="1" applyProtection="1">
      <alignment wrapText="1"/>
    </xf>
    <xf numFmtId="1" fontId="33" fillId="0" borderId="61" xfId="139" applyNumberFormat="1" applyFill="1" applyBorder="1" applyProtection="1"/>
    <xf numFmtId="0" fontId="33" fillId="0" borderId="0" xfId="139" applyAlignment="1" applyProtection="1">
      <alignment vertical="top" wrapText="1"/>
    </xf>
    <xf numFmtId="0" fontId="55" fillId="0" borderId="0" xfId="139" applyFont="1" applyFill="1" applyBorder="1" applyProtection="1"/>
    <xf numFmtId="0" fontId="0" fillId="0" borderId="33" xfId="139" applyFont="1" applyFill="1" applyBorder="1" applyAlignment="1" applyProtection="1">
      <alignment horizontal="center" vertical="top"/>
    </xf>
    <xf numFmtId="0" fontId="33" fillId="0" borderId="0" xfId="139" applyAlignment="1" applyProtection="1">
      <alignment vertical="top" wrapText="1"/>
    </xf>
    <xf numFmtId="0" fontId="67" fillId="0" borderId="0" xfId="0" applyFont="1" applyAlignment="1" applyProtection="1">
      <alignment vertical="center"/>
    </xf>
    <xf numFmtId="0" fontId="0" fillId="0" borderId="0" xfId="0" applyFill="1"/>
    <xf numFmtId="0" fontId="33" fillId="0" borderId="0" xfId="139" applyAlignment="1" applyProtection="1">
      <alignment vertical="top" wrapText="1"/>
    </xf>
    <xf numFmtId="0" fontId="0" fillId="0" borderId="0" xfId="139" applyFont="1" applyAlignment="1" applyProtection="1">
      <alignment vertical="top" wrapText="1"/>
    </xf>
    <xf numFmtId="14" fontId="0" fillId="0" borderId="0" xfId="0" applyNumberFormat="1"/>
    <xf numFmtId="0" fontId="34" fillId="37" borderId="53" xfId="139" applyFont="1" applyFill="1" applyBorder="1" applyProtection="1"/>
    <xf numFmtId="0" fontId="0" fillId="0" borderId="0" xfId="139" applyNumberFormat="1" applyFont="1" applyBorder="1" applyProtection="1"/>
    <xf numFmtId="0" fontId="0" fillId="0" borderId="0" xfId="139" applyFont="1" applyProtection="1"/>
    <xf numFmtId="14" fontId="71" fillId="0" borderId="37" xfId="139" applyNumberFormat="1" applyFont="1" applyFill="1" applyBorder="1" applyAlignment="1" applyProtection="1">
      <protection locked="0"/>
    </xf>
    <xf numFmtId="0" fontId="72" fillId="39" borderId="37" xfId="139" applyNumberFormat="1" applyFont="1" applyFill="1" applyBorder="1" applyAlignment="1" applyProtection="1"/>
    <xf numFmtId="0" fontId="33" fillId="0" borderId="10" xfId="139" applyBorder="1" applyProtection="1"/>
    <xf numFmtId="0" fontId="64" fillId="0" borderId="0" xfId="139" applyFont="1" applyAlignment="1" applyProtection="1">
      <alignment horizontal="right"/>
    </xf>
    <xf numFmtId="0" fontId="33" fillId="0" borderId="0" xfId="139" applyAlignment="1" applyProtection="1">
      <alignment horizontal="right"/>
    </xf>
    <xf numFmtId="0" fontId="71" fillId="0" borderId="10" xfId="139" applyFont="1" applyBorder="1" applyAlignment="1" applyProtection="1">
      <protection locked="0"/>
    </xf>
    <xf numFmtId="0" fontId="74" fillId="0" borderId="0" xfId="182" applyFont="1" applyBorder="1" applyAlignment="1" applyProtection="1"/>
    <xf numFmtId="0" fontId="72" fillId="0" borderId="41" xfId="139" applyFont="1" applyFill="1" applyBorder="1" applyAlignment="1" applyProtection="1">
      <alignment vertical="center"/>
    </xf>
    <xf numFmtId="0" fontId="72" fillId="0" borderId="41" xfId="139" applyFont="1" applyBorder="1" applyAlignment="1" applyProtection="1">
      <alignment vertical="top"/>
    </xf>
    <xf numFmtId="0" fontId="72" fillId="0" borderId="41" xfId="0" applyFont="1" applyBorder="1" applyAlignment="1" applyProtection="1"/>
    <xf numFmtId="0" fontId="72" fillId="0" borderId="41" xfId="0" applyFont="1" applyBorder="1" applyProtection="1"/>
    <xf numFmtId="0" fontId="72" fillId="0" borderId="45" xfId="0" applyFont="1" applyBorder="1" applyAlignment="1" applyProtection="1"/>
    <xf numFmtId="167" fontId="71" fillId="0" borderId="66" xfId="181" applyNumberFormat="1" applyFont="1" applyFill="1" applyBorder="1" applyAlignment="1" applyProtection="1">
      <protection locked="0"/>
    </xf>
    <xf numFmtId="0" fontId="71" fillId="0" borderId="67" xfId="139" applyFont="1" applyFill="1" applyBorder="1" applyAlignment="1" applyProtection="1">
      <protection locked="0"/>
    </xf>
    <xf numFmtId="0" fontId="72" fillId="0" borderId="36" xfId="0" applyFont="1" applyBorder="1" applyAlignment="1" applyProtection="1"/>
    <xf numFmtId="0" fontId="72" fillId="0" borderId="41" xfId="0" applyFont="1" applyFill="1" applyBorder="1" applyAlignment="1" applyProtection="1"/>
    <xf numFmtId="0" fontId="72" fillId="0" borderId="43" xfId="0" applyFont="1" applyFill="1" applyBorder="1" applyAlignment="1" applyProtection="1"/>
    <xf numFmtId="0" fontId="64" fillId="0" borderId="0" xfId="0" applyFont="1"/>
    <xf numFmtId="0" fontId="0" fillId="0" borderId="10" xfId="0" applyBorder="1"/>
    <xf numFmtId="0" fontId="0" fillId="0" borderId="0" xfId="0" applyAlignment="1">
      <alignment horizontal="right"/>
    </xf>
    <xf numFmtId="0" fontId="64" fillId="0" borderId="10" xfId="0" applyFont="1" applyBorder="1" applyAlignment="1" applyProtection="1">
      <alignment horizontal="left"/>
    </xf>
    <xf numFmtId="0" fontId="0" fillId="0" borderId="10" xfId="0" applyBorder="1" applyAlignment="1" applyProtection="1"/>
    <xf numFmtId="0" fontId="33" fillId="0" borderId="13" xfId="139" applyBorder="1" applyProtection="1"/>
    <xf numFmtId="0" fontId="33" fillId="0" borderId="16" xfId="139" applyBorder="1" applyProtection="1"/>
    <xf numFmtId="0" fontId="0" fillId="0" borderId="0" xfId="0" applyBorder="1"/>
    <xf numFmtId="0" fontId="70" fillId="0" borderId="0" xfId="0" applyFont="1" applyBorder="1" applyAlignment="1">
      <alignment vertical="center" wrapText="1"/>
    </xf>
    <xf numFmtId="0" fontId="34" fillId="0" borderId="0" xfId="0" applyFont="1"/>
    <xf numFmtId="0" fontId="78" fillId="0" borderId="0" xfId="0" applyFont="1" applyProtection="1"/>
    <xf numFmtId="0" fontId="0" fillId="0" borderId="0" xfId="0" applyFont="1" applyAlignment="1">
      <alignment horizontal="right"/>
    </xf>
    <xf numFmtId="0" fontId="0" fillId="0" borderId="0" xfId="0" applyAlignment="1">
      <alignment wrapText="1"/>
    </xf>
    <xf numFmtId="0" fontId="69" fillId="0" borderId="0" xfId="1" applyFont="1" applyBorder="1" applyAlignment="1" applyProtection="1">
      <alignment vertical="center"/>
    </xf>
    <xf numFmtId="0" fontId="0" fillId="0" borderId="15" xfId="0" applyBorder="1"/>
    <xf numFmtId="0" fontId="12" fillId="0" borderId="0" xfId="114" applyFont="1"/>
    <xf numFmtId="2" fontId="17" fillId="0" borderId="0" xfId="114" applyNumberFormat="1"/>
    <xf numFmtId="0" fontId="31" fillId="0" borderId="33" xfId="139" applyFont="1" applyBorder="1" applyAlignment="1" applyProtection="1">
      <alignment horizontal="center" vertical="center" wrapText="1"/>
    </xf>
    <xf numFmtId="2" fontId="17" fillId="0" borderId="33" xfId="114" applyNumberFormat="1" applyBorder="1"/>
    <xf numFmtId="0" fontId="31" fillId="0" borderId="33" xfId="114" applyFont="1" applyBorder="1" applyAlignment="1">
      <alignment vertical="center"/>
    </xf>
    <xf numFmtId="0" fontId="31" fillId="0" borderId="33" xfId="114" applyFont="1" applyBorder="1" applyAlignment="1">
      <alignment wrapText="1"/>
    </xf>
    <xf numFmtId="0" fontId="0" fillId="0" borderId="0" xfId="0" quotePrefix="1"/>
    <xf numFmtId="1" fontId="33" fillId="0" borderId="0" xfId="139" applyNumberFormat="1" applyProtection="1"/>
    <xf numFmtId="0" fontId="0" fillId="37" borderId="0" xfId="139" applyFont="1" applyFill="1" applyAlignment="1" applyProtection="1">
      <alignment horizontal="right"/>
    </xf>
    <xf numFmtId="0" fontId="0" fillId="34" borderId="0" xfId="139" applyFont="1" applyFill="1" applyAlignment="1" applyProtection="1">
      <alignment horizontal="right"/>
    </xf>
    <xf numFmtId="0" fontId="13" fillId="0" borderId="36" xfId="114" applyFont="1" applyBorder="1"/>
    <xf numFmtId="0" fontId="13" fillId="0" borderId="43" xfId="114" applyFont="1" applyBorder="1"/>
    <xf numFmtId="0" fontId="31" fillId="0" borderId="33" xfId="139" applyFont="1" applyBorder="1" applyProtection="1"/>
    <xf numFmtId="0" fontId="72" fillId="0" borderId="37" xfId="139" applyFont="1" applyFill="1" applyBorder="1" applyAlignment="1" applyProtection="1">
      <protection locked="0"/>
    </xf>
    <xf numFmtId="14" fontId="72" fillId="0" borderId="67" xfId="139" applyNumberFormat="1" applyFont="1" applyFill="1" applyBorder="1" applyAlignment="1" applyProtection="1">
      <protection locked="0"/>
    </xf>
    <xf numFmtId="0" fontId="17" fillId="0" borderId="66" xfId="114" applyBorder="1" applyAlignment="1" applyProtection="1">
      <alignment horizontal="right"/>
    </xf>
    <xf numFmtId="0" fontId="31" fillId="40" borderId="35" xfId="139" applyFont="1" applyFill="1" applyBorder="1" applyAlignment="1" applyProtection="1">
      <alignment horizontal="left"/>
    </xf>
    <xf numFmtId="0" fontId="31" fillId="40" borderId="69" xfId="139" applyFont="1" applyFill="1" applyBorder="1" applyAlignment="1" applyProtection="1">
      <alignment horizontal="left"/>
    </xf>
    <xf numFmtId="0" fontId="31" fillId="40" borderId="25" xfId="139" applyFont="1" applyFill="1" applyBorder="1" applyAlignment="1" applyProtection="1">
      <alignment horizontal="left"/>
    </xf>
    <xf numFmtId="0" fontId="17" fillId="0" borderId="33" xfId="114" applyBorder="1"/>
    <xf numFmtId="165" fontId="17" fillId="0" borderId="37" xfId="114" applyNumberFormat="1" applyBorder="1"/>
    <xf numFmtId="0" fontId="76" fillId="0" borderId="53" xfId="139" applyFont="1" applyBorder="1" applyProtection="1"/>
    <xf numFmtId="165" fontId="17" fillId="0" borderId="53" xfId="114" applyNumberFormat="1" applyBorder="1"/>
    <xf numFmtId="0" fontId="72" fillId="0" borderId="66" xfId="139" applyFont="1" applyBorder="1" applyProtection="1">
      <protection locked="0"/>
    </xf>
    <xf numFmtId="0" fontId="72" fillId="0" borderId="67" xfId="139" applyFont="1" applyBorder="1" applyProtection="1"/>
    <xf numFmtId="0" fontId="79" fillId="0" borderId="58" xfId="139" applyFont="1" applyFill="1" applyBorder="1" applyAlignment="1" applyProtection="1">
      <alignment horizontal="center" vertical="top" wrapText="1"/>
    </xf>
    <xf numFmtId="0" fontId="32" fillId="0" borderId="0" xfId="114" applyFont="1"/>
    <xf numFmtId="0" fontId="33" fillId="0" borderId="0" xfId="139" applyBorder="1" applyAlignment="1" applyProtection="1">
      <alignment horizontal="center" vertical="center"/>
    </xf>
    <xf numFmtId="165" fontId="0" fillId="0" borderId="33" xfId="0" applyNumberFormat="1" applyBorder="1"/>
    <xf numFmtId="9" fontId="0" fillId="0" borderId="0" xfId="181" applyFont="1"/>
    <xf numFmtId="0" fontId="65" fillId="0" borderId="65" xfId="0" applyFont="1" applyBorder="1" applyAlignment="1">
      <alignment horizontal="center" vertical="center"/>
    </xf>
    <xf numFmtId="0" fontId="0" fillId="0" borderId="0" xfId="0" applyFill="1" applyAlignment="1" applyProtection="1">
      <alignment horizontal="center"/>
    </xf>
    <xf numFmtId="0" fontId="72" fillId="39" borderId="38" xfId="139" applyFont="1" applyFill="1" applyBorder="1" applyAlignment="1" applyProtection="1">
      <alignment vertical="center"/>
    </xf>
    <xf numFmtId="0" fontId="72" fillId="39" borderId="74" xfId="139" applyFont="1" applyFill="1" applyBorder="1" applyAlignment="1" applyProtection="1">
      <alignment vertical="center"/>
    </xf>
    <xf numFmtId="0" fontId="72" fillId="39" borderId="61" xfId="139" applyFont="1" applyFill="1" applyBorder="1" applyAlignment="1" applyProtection="1">
      <alignment horizontal="center" vertical="center"/>
    </xf>
    <xf numFmtId="0" fontId="14" fillId="39" borderId="63" xfId="0" applyFont="1" applyFill="1" applyBorder="1" applyAlignment="1" applyProtection="1">
      <alignment vertical="center"/>
    </xf>
    <xf numFmtId="0" fontId="34" fillId="0" borderId="53" xfId="139" applyFont="1" applyFill="1" applyBorder="1" applyAlignment="1" applyProtection="1">
      <alignment wrapText="1"/>
    </xf>
    <xf numFmtId="0" fontId="34" fillId="0" borderId="53" xfId="139" applyFont="1" applyFill="1" applyBorder="1" applyAlignment="1" applyProtection="1">
      <alignment horizontal="left" wrapText="1"/>
    </xf>
    <xf numFmtId="0" fontId="33" fillId="0" borderId="21" xfId="139" applyFill="1" applyBorder="1" applyProtection="1"/>
    <xf numFmtId="0" fontId="33" fillId="0" borderId="60" xfId="139" applyBorder="1" applyProtection="1"/>
    <xf numFmtId="1" fontId="33" fillId="0" borderId="60" xfId="139" applyNumberFormat="1" applyBorder="1" applyProtection="1"/>
    <xf numFmtId="0" fontId="33" fillId="0" borderId="22" xfId="139" applyBorder="1" applyProtection="1"/>
    <xf numFmtId="0" fontId="33" fillId="0" borderId="57" xfId="139" applyFill="1" applyBorder="1" applyProtection="1"/>
    <xf numFmtId="1" fontId="33" fillId="0" borderId="56" xfId="139" applyNumberFormat="1" applyBorder="1" applyProtection="1"/>
    <xf numFmtId="0" fontId="33" fillId="0" borderId="75" xfId="139" applyFill="1" applyBorder="1" applyProtection="1"/>
    <xf numFmtId="0" fontId="33" fillId="0" borderId="76" xfId="139" applyBorder="1" applyProtection="1"/>
    <xf numFmtId="1" fontId="33" fillId="0" borderId="76" xfId="139" applyNumberFormat="1" applyBorder="1" applyProtection="1"/>
    <xf numFmtId="0" fontId="33" fillId="0" borderId="73" xfId="139" applyBorder="1" applyProtection="1"/>
    <xf numFmtId="0" fontId="34" fillId="0" borderId="30" xfId="139" applyFont="1" applyFill="1" applyBorder="1" applyAlignment="1" applyProtection="1">
      <alignment wrapText="1"/>
    </xf>
    <xf numFmtId="0" fontId="34" fillId="0" borderId="51" xfId="139" applyFont="1" applyBorder="1" applyAlignment="1" applyProtection="1">
      <alignment wrapText="1"/>
    </xf>
    <xf numFmtId="0" fontId="34" fillId="0" borderId="31" xfId="139" applyFont="1" applyBorder="1" applyAlignment="1" applyProtection="1">
      <alignment wrapText="1"/>
    </xf>
    <xf numFmtId="0" fontId="33" fillId="0" borderId="75" xfId="139" applyBorder="1" applyProtection="1"/>
    <xf numFmtId="0" fontId="68" fillId="0" borderId="0" xfId="0" applyFont="1"/>
    <xf numFmtId="0" fontId="31" fillId="37" borderId="33" xfId="139" applyFont="1" applyFill="1" applyBorder="1" applyAlignment="1" applyProtection="1">
      <alignment horizontal="center" vertical="center" wrapText="1"/>
    </xf>
    <xf numFmtId="0" fontId="65" fillId="0" borderId="0" xfId="139" applyFont="1" applyProtection="1"/>
    <xf numFmtId="0" fontId="70" fillId="0" borderId="0" xfId="0" applyFont="1" applyFill="1" applyAlignment="1">
      <alignment wrapText="1"/>
    </xf>
    <xf numFmtId="0" fontId="77" fillId="41" borderId="0" xfId="0" applyNumberFormat="1" applyFont="1" applyFill="1" applyAlignment="1"/>
    <xf numFmtId="0" fontId="0" fillId="41" borderId="0" xfId="0" applyFill="1"/>
    <xf numFmtId="0" fontId="77" fillId="41" borderId="0" xfId="0" applyFont="1" applyFill="1"/>
    <xf numFmtId="0" fontId="31" fillId="0" borderId="36" xfId="139" applyFont="1" applyBorder="1" applyProtection="1"/>
    <xf numFmtId="0" fontId="72" fillId="0" borderId="63" xfId="139" applyFont="1" applyBorder="1" applyProtection="1">
      <protection locked="0"/>
    </xf>
    <xf numFmtId="2" fontId="72" fillId="0" borderId="66" xfId="139" applyNumberFormat="1" applyFont="1" applyBorder="1" applyProtection="1"/>
    <xf numFmtId="2" fontId="72" fillId="0" borderId="67" xfId="139" applyNumberFormat="1" applyFont="1" applyBorder="1" applyProtection="1"/>
    <xf numFmtId="0" fontId="58" fillId="0" borderId="0" xfId="139" applyFont="1" applyBorder="1" applyAlignment="1" applyProtection="1">
      <alignment horizontal="center" vertical="center" textRotation="90"/>
    </xf>
    <xf numFmtId="0" fontId="33" fillId="0" borderId="0" xfId="139" applyFont="1" applyBorder="1" applyAlignment="1" applyProtection="1">
      <alignment horizontal="center" vertical="top" wrapText="1"/>
    </xf>
    <xf numFmtId="0" fontId="34" fillId="0" borderId="50" xfId="139" applyFont="1" applyFill="1" applyBorder="1" applyAlignment="1" applyProtection="1">
      <alignment wrapText="1"/>
    </xf>
    <xf numFmtId="0" fontId="80" fillId="0" borderId="0" xfId="0" applyFont="1" applyAlignment="1">
      <alignment horizontal="center"/>
    </xf>
    <xf numFmtId="0" fontId="10" fillId="0" borderId="0" xfId="114" applyFont="1"/>
    <xf numFmtId="0" fontId="64" fillId="0" borderId="0" xfId="0" applyFont="1" applyAlignment="1">
      <alignment horizontal="left"/>
    </xf>
    <xf numFmtId="0" fontId="74" fillId="0" borderId="0" xfId="182" applyFont="1" applyBorder="1" applyAlignment="1" applyProtection="1">
      <alignment horizontal="center"/>
    </xf>
    <xf numFmtId="0" fontId="12" fillId="0" borderId="33" xfId="114" applyFont="1" applyBorder="1" applyProtection="1">
      <protection locked="0"/>
    </xf>
    <xf numFmtId="0" fontId="72" fillId="0" borderId="33" xfId="139" applyFont="1" applyBorder="1" applyProtection="1">
      <protection locked="0"/>
    </xf>
    <xf numFmtId="0" fontId="72" fillId="0" borderId="33" xfId="0" applyFont="1" applyBorder="1" applyProtection="1">
      <protection locked="0"/>
    </xf>
    <xf numFmtId="0" fontId="72" fillId="0" borderId="66" xfId="139" applyFont="1" applyFill="1" applyBorder="1" applyAlignment="1" applyProtection="1"/>
    <xf numFmtId="0" fontId="11" fillId="0" borderId="66" xfId="114" applyFont="1" applyBorder="1" applyProtection="1">
      <protection locked="0"/>
    </xf>
    <xf numFmtId="1" fontId="72" fillId="0" borderId="66" xfId="181" applyNumberFormat="1" applyFont="1" applyFill="1" applyBorder="1" applyAlignment="1" applyProtection="1">
      <alignment horizontal="right"/>
    </xf>
    <xf numFmtId="0" fontId="72" fillId="0" borderId="67" xfId="139" applyFont="1" applyFill="1" applyBorder="1" applyAlignment="1" applyProtection="1">
      <alignment horizontal="right"/>
    </xf>
    <xf numFmtId="0" fontId="71" fillId="0" borderId="0" xfId="139" applyFont="1" applyFill="1" applyBorder="1" applyAlignment="1" applyProtection="1">
      <alignment horizontal="center"/>
      <protection locked="0"/>
    </xf>
    <xf numFmtId="0" fontId="0" fillId="0" borderId="0" xfId="0" applyFont="1" applyAlignment="1" applyProtection="1">
      <alignment horizontal="left"/>
    </xf>
    <xf numFmtId="0" fontId="65" fillId="0" borderId="0" xfId="0" applyFont="1" applyBorder="1" applyAlignment="1" applyProtection="1">
      <alignment horizontal="left" vertical="center"/>
    </xf>
    <xf numFmtId="0" fontId="0" fillId="0" borderId="0" xfId="0" applyFont="1" applyBorder="1" applyAlignment="1" applyProtection="1">
      <alignment horizontal="left"/>
    </xf>
    <xf numFmtId="0" fontId="0" fillId="0" borderId="0" xfId="0" applyBorder="1" applyAlignment="1" applyProtection="1">
      <alignment horizontal="center"/>
    </xf>
    <xf numFmtId="0" fontId="9" fillId="0" borderId="0" xfId="114" applyFont="1"/>
    <xf numFmtId="0" fontId="72" fillId="0" borderId="66" xfId="139" applyFont="1" applyFill="1" applyBorder="1" applyAlignment="1" applyProtection="1">
      <protection locked="0"/>
    </xf>
    <xf numFmtId="0" fontId="0" fillId="0" borderId="0" xfId="0" applyNumberFormat="1"/>
    <xf numFmtId="0" fontId="0" fillId="0" borderId="45" xfId="0" applyBorder="1" applyAlignment="1">
      <alignment horizontal="center" vertical="center"/>
    </xf>
    <xf numFmtId="0" fontId="0" fillId="0" borderId="41" xfId="0" applyBorder="1" applyAlignment="1">
      <alignment horizontal="center" vertical="center"/>
    </xf>
    <xf numFmtId="0" fontId="0" fillId="0" borderId="35" xfId="0" applyBorder="1" applyAlignment="1">
      <alignment horizontal="center" vertical="center"/>
    </xf>
    <xf numFmtId="0" fontId="35" fillId="0" borderId="0" xfId="1" applyFont="1" applyAlignment="1">
      <alignment vertical="top"/>
    </xf>
    <xf numFmtId="0" fontId="37" fillId="0" borderId="0" xfId="0" applyFont="1"/>
    <xf numFmtId="0" fontId="66" fillId="0" borderId="0" xfId="0" applyFont="1" applyAlignment="1">
      <alignment vertical="center"/>
    </xf>
    <xf numFmtId="14" fontId="0" fillId="0" borderId="0" xfId="0" applyNumberFormat="1" applyAlignment="1" applyProtection="1">
      <alignment horizontal="center" vertical="center"/>
      <protection locked="0"/>
    </xf>
    <xf numFmtId="0" fontId="0" fillId="0" borderId="0" xfId="0" applyAlignment="1">
      <alignment horizontal="center"/>
    </xf>
    <xf numFmtId="0" fontId="34" fillId="0" borderId="0" xfId="0" applyFont="1" applyAlignment="1">
      <alignment horizontal="center" vertical="center"/>
    </xf>
    <xf numFmtId="0" fontId="34" fillId="0" borderId="65" xfId="0" applyFont="1" applyBorder="1" applyAlignment="1">
      <alignment vertical="center"/>
    </xf>
    <xf numFmtId="0" fontId="34" fillId="0" borderId="65" xfId="0" applyFont="1" applyBorder="1" applyAlignment="1">
      <alignment horizontal="center" vertical="center"/>
    </xf>
    <xf numFmtId="0" fontId="34" fillId="0" borderId="77" xfId="0" applyFont="1" applyBorder="1" applyAlignment="1">
      <alignment horizontal="center" vertical="center" wrapText="1"/>
    </xf>
    <xf numFmtId="16" fontId="34" fillId="0" borderId="77" xfId="0" applyNumberFormat="1" applyFont="1" applyBorder="1" applyAlignment="1">
      <alignment horizontal="center" vertical="center" wrapText="1"/>
    </xf>
    <xf numFmtId="0" fontId="34" fillId="0" borderId="23" xfId="0" applyFont="1" applyBorder="1" applyAlignment="1">
      <alignment horizontal="center" vertical="center" wrapText="1"/>
    </xf>
    <xf numFmtId="0" fontId="0" fillId="0" borderId="24" xfId="0" applyBorder="1" applyAlignment="1" applyProtection="1">
      <alignment horizontal="center"/>
      <protection locked="0"/>
    </xf>
    <xf numFmtId="0" fontId="0" fillId="43" borderId="34" xfId="0" applyFill="1" applyBorder="1" applyAlignment="1" applyProtection="1">
      <alignment horizontal="center" vertical="center"/>
      <protection locked="0"/>
    </xf>
    <xf numFmtId="0" fontId="0" fillId="0" borderId="34" xfId="0" applyBorder="1" applyAlignment="1" applyProtection="1">
      <alignment horizontal="center" vertical="center"/>
      <protection locked="0"/>
    </xf>
    <xf numFmtId="165" fontId="0" fillId="0" borderId="34" xfId="0" applyNumberFormat="1" applyBorder="1" applyAlignment="1">
      <alignment horizontal="center" vertical="center"/>
    </xf>
    <xf numFmtId="165" fontId="0" fillId="42" borderId="71" xfId="0" applyNumberFormat="1" applyFill="1" applyBorder="1" applyAlignment="1">
      <alignment horizontal="center" vertical="center"/>
    </xf>
    <xf numFmtId="0" fontId="0" fillId="43" borderId="37" xfId="0" applyFill="1" applyBorder="1" applyAlignment="1" applyProtection="1">
      <alignment horizontal="center" vertical="center"/>
      <protection locked="0"/>
    </xf>
    <xf numFmtId="165" fontId="0" fillId="0" borderId="37" xfId="0" applyNumberFormat="1" applyBorder="1" applyAlignment="1">
      <alignment horizontal="center" vertical="center"/>
    </xf>
    <xf numFmtId="0" fontId="31" fillId="0" borderId="0" xfId="0" applyFont="1"/>
    <xf numFmtId="165" fontId="0" fillId="0" borderId="0" xfId="0" applyNumberFormat="1"/>
    <xf numFmtId="0" fontId="0" fillId="0" borderId="39" xfId="0" applyBorder="1" applyAlignment="1" applyProtection="1">
      <alignment horizontal="center"/>
      <protection locked="0"/>
    </xf>
    <xf numFmtId="0" fontId="0" fillId="0" borderId="38" xfId="0" applyBorder="1" applyAlignment="1" applyProtection="1">
      <alignment horizontal="center"/>
      <protection locked="0"/>
    </xf>
    <xf numFmtId="0" fontId="0" fillId="43" borderId="44" xfId="0" applyFill="1" applyBorder="1" applyAlignment="1" applyProtection="1">
      <alignment horizontal="center" vertical="center"/>
      <protection locked="0"/>
    </xf>
    <xf numFmtId="165" fontId="0" fillId="42" borderId="44" xfId="0" applyNumberFormat="1" applyFill="1" applyBorder="1" applyAlignment="1">
      <alignment horizontal="center" vertical="center"/>
    </xf>
    <xf numFmtId="165" fontId="0" fillId="0" borderId="71" xfId="0" applyNumberFormat="1" applyBorder="1" applyAlignment="1">
      <alignment horizontal="center" vertical="center"/>
    </xf>
    <xf numFmtId="0" fontId="68" fillId="0" borderId="38" xfId="0" applyFont="1" applyBorder="1" applyAlignment="1" applyProtection="1">
      <alignment horizontal="center"/>
      <protection locked="0"/>
    </xf>
    <xf numFmtId="165" fontId="0" fillId="42" borderId="34" xfId="0" applyNumberFormat="1" applyFill="1" applyBorder="1" applyAlignment="1">
      <alignment horizontal="center" vertical="center"/>
    </xf>
    <xf numFmtId="165" fontId="0" fillId="42" borderId="37" xfId="0" applyNumberFormat="1" applyFill="1" applyBorder="1" applyAlignment="1">
      <alignment horizontal="center" vertical="center"/>
    </xf>
    <xf numFmtId="165" fontId="0" fillId="0" borderId="44" xfId="0" applyNumberFormat="1" applyBorder="1" applyAlignment="1">
      <alignment horizontal="center" vertical="center"/>
    </xf>
    <xf numFmtId="0" fontId="64" fillId="0" borderId="69" xfId="0" applyFont="1" applyBorder="1" applyAlignment="1">
      <alignment horizontal="left" vertical="center"/>
    </xf>
    <xf numFmtId="0" fontId="0" fillId="0" borderId="69" xfId="0" applyBorder="1" applyAlignment="1">
      <alignment horizontal="left" vertical="center"/>
    </xf>
    <xf numFmtId="0" fontId="0" fillId="0" borderId="33" xfId="0" applyBorder="1" applyAlignment="1">
      <alignment wrapText="1"/>
    </xf>
    <xf numFmtId="0" fontId="0" fillId="0" borderId="33" xfId="0" applyBorder="1" applyAlignment="1">
      <alignment horizontal="left" vertical="center"/>
    </xf>
    <xf numFmtId="0" fontId="0" fillId="0" borderId="33" xfId="0" applyBorder="1" applyAlignment="1" applyProtection="1">
      <alignment horizontal="center" vertical="center"/>
      <protection locked="0"/>
    </xf>
    <xf numFmtId="0" fontId="64" fillId="0" borderId="33" xfId="0" applyFont="1" applyBorder="1" applyAlignment="1">
      <alignment horizontal="left" vertical="center"/>
    </xf>
    <xf numFmtId="0" fontId="0" fillId="0" borderId="37" xfId="0" applyBorder="1" applyAlignment="1" applyProtection="1">
      <alignment horizontal="center" vertical="center"/>
      <protection locked="0"/>
    </xf>
    <xf numFmtId="0" fontId="64" fillId="0" borderId="53" xfId="0" applyFont="1" applyBorder="1" applyAlignment="1">
      <alignment horizontal="left" vertical="center"/>
    </xf>
    <xf numFmtId="0" fontId="0" fillId="0" borderId="53" xfId="0" applyBorder="1" applyAlignment="1">
      <alignment horizontal="left" vertical="center"/>
    </xf>
    <xf numFmtId="0" fontId="0" fillId="0" borderId="78" xfId="0" applyBorder="1"/>
    <xf numFmtId="0" fontId="0" fillId="34" borderId="0" xfId="0" applyFill="1"/>
    <xf numFmtId="0" fontId="64" fillId="0" borderId="0" xfId="0" applyFont="1" applyAlignment="1">
      <alignment horizontal="left" vertical="center"/>
    </xf>
    <xf numFmtId="0" fontId="71" fillId="0" borderId="37" xfId="139" applyFont="1" applyFill="1" applyBorder="1" applyAlignment="1" applyProtection="1">
      <alignment horizontal="center"/>
      <protection locked="0"/>
    </xf>
    <xf numFmtId="0" fontId="0" fillId="0" borderId="0" xfId="0" applyFill="1" applyBorder="1"/>
    <xf numFmtId="165" fontId="0" fillId="0" borderId="0" xfId="0" applyNumberFormat="1" applyFill="1" applyBorder="1"/>
    <xf numFmtId="0" fontId="0" fillId="0" borderId="0" xfId="0" applyFill="1" applyBorder="1" applyAlignment="1">
      <alignment wrapText="1"/>
    </xf>
    <xf numFmtId="0" fontId="0" fillId="0" borderId="23" xfId="0" applyBorder="1"/>
    <xf numFmtId="0" fontId="0" fillId="0" borderId="28" xfId="0" applyBorder="1"/>
    <xf numFmtId="0" fontId="0" fillId="0" borderId="32" xfId="0" applyBorder="1"/>
    <xf numFmtId="0" fontId="0" fillId="0" borderId="28" xfId="0" applyBorder="1" applyAlignment="1">
      <alignment vertical="center"/>
    </xf>
    <xf numFmtId="0" fontId="0" fillId="0" borderId="48" xfId="0" applyBorder="1"/>
    <xf numFmtId="0" fontId="0" fillId="0" borderId="79" xfId="0" applyBorder="1"/>
    <xf numFmtId="165" fontId="0" fillId="0" borderId="49" xfId="0" applyNumberFormat="1" applyFill="1" applyBorder="1"/>
    <xf numFmtId="165" fontId="0" fillId="42" borderId="49" xfId="0" applyNumberFormat="1" applyFill="1" applyBorder="1"/>
    <xf numFmtId="0" fontId="64" fillId="0" borderId="0" xfId="0" applyFont="1" applyAlignment="1" applyProtection="1">
      <alignment horizontal="left" vertical="center"/>
    </xf>
    <xf numFmtId="0" fontId="0" fillId="0" borderId="10" xfId="0" applyBorder="1" applyAlignment="1" applyProtection="1">
      <alignment horizontal="center" vertical="center"/>
    </xf>
    <xf numFmtId="0" fontId="0" fillId="0" borderId="0" xfId="0" applyAlignment="1">
      <alignment vertical="center"/>
    </xf>
    <xf numFmtId="0" fontId="80" fillId="0" borderId="0" xfId="0" applyFont="1" applyBorder="1" applyAlignment="1">
      <alignment horizontal="center"/>
    </xf>
    <xf numFmtId="0" fontId="0" fillId="0" borderId="0" xfId="0" applyFont="1" applyAlignment="1" applyProtection="1">
      <alignment horizontal="center" vertical="center"/>
    </xf>
    <xf numFmtId="0" fontId="0" fillId="0" borderId="0" xfId="0" applyAlignment="1">
      <alignment horizontal="center" vertical="center"/>
    </xf>
    <xf numFmtId="0" fontId="0" fillId="0" borderId="14" xfId="0" applyBorder="1" applyAlignment="1" applyProtection="1">
      <alignment horizontal="left"/>
    </xf>
    <xf numFmtId="0" fontId="80" fillId="0" borderId="0" xfId="0" applyFont="1" applyBorder="1" applyAlignment="1">
      <alignment horizontal="right"/>
    </xf>
    <xf numFmtId="0" fontId="0" fillId="0" borderId="14" xfId="0" applyBorder="1" applyProtection="1"/>
    <xf numFmtId="0" fontId="65" fillId="0" borderId="0" xfId="0" applyFont="1" applyBorder="1" applyAlignment="1" applyProtection="1">
      <alignment vertical="center"/>
    </xf>
    <xf numFmtId="0" fontId="66" fillId="0" borderId="0" xfId="0" applyFont="1" applyFill="1" applyAlignment="1" applyProtection="1">
      <alignment vertical="center"/>
    </xf>
    <xf numFmtId="0" fontId="64" fillId="0" borderId="37" xfId="0" applyFont="1" applyBorder="1" applyAlignment="1" applyProtection="1">
      <alignment horizontal="left" vertical="center"/>
    </xf>
    <xf numFmtId="0" fontId="64" fillId="0" borderId="47" xfId="0" applyFont="1" applyBorder="1" applyAlignment="1" applyProtection="1">
      <alignment horizontal="left" vertical="center"/>
    </xf>
    <xf numFmtId="0" fontId="65" fillId="0" borderId="33" xfId="0" applyFont="1" applyBorder="1" applyAlignment="1" applyProtection="1">
      <alignment vertical="center"/>
    </xf>
    <xf numFmtId="0" fontId="65" fillId="0" borderId="37" xfId="0" applyFont="1" applyBorder="1" applyAlignment="1" applyProtection="1">
      <alignment vertical="center"/>
    </xf>
    <xf numFmtId="0" fontId="65" fillId="0" borderId="47" xfId="0" applyFont="1" applyBorder="1" applyAlignment="1" applyProtection="1">
      <alignment vertical="center"/>
    </xf>
    <xf numFmtId="0" fontId="65" fillId="0" borderId="0" xfId="0" applyFont="1" applyAlignment="1" applyProtection="1">
      <alignment horizontal="left" vertical="top"/>
    </xf>
    <xf numFmtId="0" fontId="65" fillId="0" borderId="0" xfId="0" applyFont="1" applyAlignment="1" applyProtection="1">
      <alignment vertical="top"/>
    </xf>
    <xf numFmtId="14" fontId="71" fillId="0" borderId="33" xfId="139" applyNumberFormat="1" applyFont="1" applyFill="1" applyBorder="1" applyAlignment="1" applyProtection="1">
      <protection locked="0"/>
    </xf>
    <xf numFmtId="14" fontId="71" fillId="0" borderId="33" xfId="139" applyNumberFormat="1" applyFont="1" applyFill="1" applyBorder="1" applyAlignment="1" applyProtection="1"/>
    <xf numFmtId="0" fontId="0" fillId="0" borderId="24" xfId="0" applyFill="1" applyBorder="1" applyAlignment="1" applyProtection="1">
      <alignment horizontal="center"/>
      <protection locked="0"/>
    </xf>
    <xf numFmtId="0" fontId="0" fillId="45" borderId="0" xfId="0" applyFill="1"/>
    <xf numFmtId="0" fontId="8" fillId="0" borderId="0" xfId="114" applyFont="1"/>
    <xf numFmtId="0" fontId="72" fillId="0" borderId="66" xfId="139" applyFont="1" applyBorder="1" applyProtection="1"/>
    <xf numFmtId="0" fontId="71" fillId="0" borderId="33" xfId="139" applyFont="1" applyBorder="1" applyProtection="1">
      <protection locked="0"/>
    </xf>
    <xf numFmtId="14" fontId="71" fillId="0" borderId="33" xfId="139" applyNumberFormat="1" applyFont="1" applyBorder="1" applyProtection="1">
      <protection locked="0"/>
    </xf>
    <xf numFmtId="0" fontId="31" fillId="0" borderId="33" xfId="0" applyFont="1" applyBorder="1"/>
    <xf numFmtId="0" fontId="66" fillId="0" borderId="0" xfId="0" applyFont="1" applyAlignment="1">
      <alignment horizontal="left" vertical="center"/>
    </xf>
    <xf numFmtId="0" fontId="65" fillId="0" borderId="33" xfId="0" applyFont="1" applyBorder="1" applyAlignment="1" applyProtection="1">
      <alignment vertical="center"/>
    </xf>
    <xf numFmtId="0" fontId="55" fillId="0" borderId="0" xfId="139" applyFont="1" applyAlignment="1" applyProtection="1">
      <alignment wrapText="1"/>
    </xf>
    <xf numFmtId="0" fontId="0" fillId="0" borderId="0" xfId="139" applyFont="1" applyAlignment="1" applyProtection="1">
      <alignment wrapText="1"/>
    </xf>
    <xf numFmtId="0" fontId="33" fillId="0" borderId="0" xfId="139" applyAlignment="1" applyProtection="1">
      <alignment wrapText="1"/>
    </xf>
    <xf numFmtId="0" fontId="17" fillId="0" borderId="53" xfId="114" applyBorder="1"/>
    <xf numFmtId="0" fontId="33" fillId="0" borderId="60" xfId="139" applyFill="1" applyBorder="1" applyProtection="1"/>
    <xf numFmtId="0" fontId="33" fillId="0" borderId="56" xfId="139" applyFill="1" applyBorder="1" applyProtection="1"/>
    <xf numFmtId="0" fontId="33" fillId="0" borderId="76" xfId="139" applyFill="1" applyBorder="1" applyProtection="1"/>
    <xf numFmtId="2" fontId="33" fillId="0" borderId="0" xfId="139" applyNumberFormat="1" applyBorder="1" applyProtection="1"/>
    <xf numFmtId="0" fontId="34" fillId="46" borderId="79" xfId="139" applyFont="1" applyFill="1" applyBorder="1" applyAlignment="1">
      <alignment horizontal="left" wrapText="1"/>
    </xf>
    <xf numFmtId="0" fontId="34" fillId="46" borderId="31" xfId="139" applyFont="1" applyFill="1" applyBorder="1" applyAlignment="1">
      <alignment horizontal="left" wrapText="1"/>
    </xf>
    <xf numFmtId="0" fontId="34" fillId="0" borderId="30" xfId="139" applyFont="1" applyBorder="1" applyAlignment="1">
      <alignment horizontal="left" wrapText="1"/>
    </xf>
    <xf numFmtId="0" fontId="34" fillId="0" borderId="71" xfId="139" applyFont="1" applyBorder="1" applyAlignment="1">
      <alignment horizontal="left" wrapText="1"/>
    </xf>
    <xf numFmtId="0" fontId="0" fillId="0" borderId="21" xfId="0" applyBorder="1"/>
    <xf numFmtId="0" fontId="0" fillId="0" borderId="57" xfId="0" applyBorder="1"/>
    <xf numFmtId="0" fontId="0" fillId="0" borderId="75" xfId="0" applyBorder="1"/>
    <xf numFmtId="0" fontId="33" fillId="0" borderId="23" xfId="139" applyBorder="1" applyProtection="1"/>
    <xf numFmtId="0" fontId="33" fillId="0" borderId="28" xfId="139" applyBorder="1" applyProtection="1"/>
    <xf numFmtId="0" fontId="33" fillId="0" borderId="32" xfId="139" applyBorder="1" applyProtection="1"/>
    <xf numFmtId="0" fontId="34" fillId="0" borderId="52" xfId="139" applyFont="1" applyBorder="1" applyAlignment="1">
      <alignment horizontal="left" wrapText="1"/>
    </xf>
    <xf numFmtId="0" fontId="0" fillId="0" borderId="80" xfId="0" applyBorder="1"/>
    <xf numFmtId="0" fontId="0" fillId="0" borderId="58" xfId="0" applyBorder="1"/>
    <xf numFmtId="0" fontId="0" fillId="0" borderId="81" xfId="0" applyBorder="1"/>
    <xf numFmtId="0" fontId="0" fillId="0" borderId="55" xfId="139" applyFont="1" applyFill="1" applyBorder="1" applyProtection="1"/>
    <xf numFmtId="2" fontId="83" fillId="0" borderId="56" xfId="0" applyNumberFormat="1" applyFont="1" applyFill="1" applyBorder="1" applyAlignment="1" applyProtection="1">
      <alignment horizontal="center"/>
    </xf>
    <xf numFmtId="0" fontId="83" fillId="0" borderId="56" xfId="0" applyFont="1" applyFill="1" applyBorder="1" applyAlignment="1" applyProtection="1">
      <alignment horizontal="center"/>
    </xf>
    <xf numFmtId="0" fontId="76" fillId="0" borderId="0" xfId="0" applyFont="1" applyAlignment="1">
      <alignment horizontal="center"/>
    </xf>
    <xf numFmtId="0" fontId="76" fillId="0" borderId="0" xfId="0" applyFont="1"/>
    <xf numFmtId="0" fontId="72" fillId="0" borderId="0" xfId="0" applyFont="1" applyAlignment="1">
      <alignment horizontal="right"/>
    </xf>
    <xf numFmtId="0" fontId="72" fillId="0" borderId="10" xfId="0" applyFont="1" applyBorder="1"/>
    <xf numFmtId="0" fontId="85" fillId="0" borderId="30" xfId="0" applyFont="1" applyBorder="1" applyAlignment="1">
      <alignment vertical="center" wrapText="1"/>
    </xf>
    <xf numFmtId="0" fontId="72" fillId="0" borderId="31" xfId="1" applyFont="1" applyBorder="1" applyAlignment="1" applyProtection="1">
      <alignment horizontal="center" vertical="center"/>
    </xf>
    <xf numFmtId="0" fontId="85" fillId="0" borderId="0" xfId="0" applyFont="1"/>
    <xf numFmtId="0" fontId="85" fillId="0" borderId="0" xfId="0" applyFont="1" applyAlignment="1">
      <alignment vertical="center"/>
    </xf>
    <xf numFmtId="0" fontId="84" fillId="0" borderId="0" xfId="0" applyFont="1"/>
    <xf numFmtId="0" fontId="72" fillId="0" borderId="0" xfId="0" applyFont="1"/>
    <xf numFmtId="0" fontId="84" fillId="0" borderId="36" xfId="0" applyFont="1" applyBorder="1"/>
    <xf numFmtId="2" fontId="84" fillId="0" borderId="33" xfId="0" applyNumberFormat="1" applyFont="1" applyBorder="1"/>
    <xf numFmtId="0" fontId="84" fillId="0" borderId="33" xfId="0" applyFont="1" applyBorder="1" applyAlignment="1">
      <alignment horizontal="center"/>
    </xf>
    <xf numFmtId="0" fontId="84" fillId="0" borderId="33" xfId="0" applyFont="1" applyBorder="1" applyAlignment="1" applyProtection="1">
      <alignment horizontal="center"/>
      <protection locked="0"/>
    </xf>
    <xf numFmtId="0" fontId="84" fillId="0" borderId="33" xfId="0" applyFont="1" applyBorder="1"/>
    <xf numFmtId="2" fontId="84" fillId="0" borderId="66" xfId="0" applyNumberFormat="1" applyFont="1" applyBorder="1"/>
    <xf numFmtId="0" fontId="84" fillId="0" borderId="65" xfId="0" applyFont="1" applyBorder="1" applyAlignment="1" applyProtection="1">
      <alignment horizontal="center"/>
      <protection locked="0"/>
    </xf>
    <xf numFmtId="0" fontId="84" fillId="0" borderId="43" xfId="0" applyFont="1" applyBorder="1"/>
    <xf numFmtId="2" fontId="84" fillId="0" borderId="53" xfId="0" applyNumberFormat="1" applyFont="1" applyBorder="1"/>
    <xf numFmtId="0" fontId="84" fillId="0" borderId="53" xfId="0" applyFont="1" applyBorder="1" applyAlignment="1">
      <alignment horizontal="center"/>
    </xf>
    <xf numFmtId="0" fontId="84" fillId="0" borderId="53" xfId="0" applyFont="1" applyBorder="1" applyAlignment="1" applyProtection="1">
      <alignment horizontal="center"/>
      <protection locked="0"/>
    </xf>
    <xf numFmtId="0" fontId="84" fillId="0" borderId="53" xfId="0" applyFont="1" applyBorder="1"/>
    <xf numFmtId="0" fontId="76" fillId="0" borderId="33" xfId="0" applyFont="1" applyBorder="1" applyAlignment="1">
      <alignment horizontal="left"/>
    </xf>
    <xf numFmtId="15" fontId="84" fillId="0" borderId="33" xfId="0" applyNumberFormat="1" applyFont="1" applyBorder="1" applyAlignment="1">
      <alignment horizontal="center"/>
    </xf>
    <xf numFmtId="0" fontId="84" fillId="0" borderId="0" xfId="0" applyFont="1" applyAlignment="1">
      <alignment horizontal="right" vertical="center"/>
    </xf>
    <xf numFmtId="0" fontId="84" fillId="43" borderId="33" xfId="0" applyFont="1" applyFill="1" applyBorder="1" applyAlignment="1">
      <alignment horizontal="center"/>
    </xf>
    <xf numFmtId="0" fontId="84" fillId="0" borderId="0" xfId="0" applyFont="1" applyAlignment="1">
      <alignment horizontal="center"/>
    </xf>
    <xf numFmtId="0" fontId="84" fillId="0" borderId="66" xfId="0" applyFont="1" applyBorder="1"/>
    <xf numFmtId="0" fontId="84" fillId="0" borderId="67" xfId="0" applyFont="1" applyBorder="1"/>
    <xf numFmtId="0" fontId="72" fillId="0" borderId="0" xfId="0" applyFont="1" applyBorder="1" applyAlignment="1">
      <alignment horizontal="center"/>
    </xf>
    <xf numFmtId="0" fontId="7" fillId="0" borderId="0" xfId="114" applyFont="1" applyFill="1"/>
    <xf numFmtId="0" fontId="86" fillId="0" borderId="0" xfId="0" applyFont="1" applyProtection="1"/>
    <xf numFmtId="0" fontId="84" fillId="0" borderId="0" xfId="0" applyFont="1" applyFill="1" applyBorder="1" applyProtection="1"/>
    <xf numFmtId="0" fontId="84" fillId="0" borderId="0" xfId="0" applyFont="1" applyFill="1" applyProtection="1"/>
    <xf numFmtId="0" fontId="87" fillId="0" borderId="0" xfId="0" applyFont="1" applyFill="1" applyProtection="1"/>
    <xf numFmtId="0" fontId="84" fillId="0" borderId="0" xfId="0" applyFont="1" applyProtection="1"/>
    <xf numFmtId="0" fontId="84" fillId="0" borderId="0" xfId="0" applyFont="1" applyAlignment="1" applyProtection="1">
      <alignment horizontal="center"/>
    </xf>
    <xf numFmtId="0" fontId="88" fillId="0" borderId="0" xfId="0" applyFont="1" applyFill="1" applyProtection="1"/>
    <xf numFmtId="0" fontId="84" fillId="0" borderId="0" xfId="0" applyFont="1" applyBorder="1" applyProtection="1"/>
    <xf numFmtId="0" fontId="89" fillId="0" borderId="0" xfId="0" applyFont="1" applyBorder="1" applyProtection="1"/>
    <xf numFmtId="0" fontId="90" fillId="0" borderId="0" xfId="0" applyFont="1" applyAlignment="1" applyProtection="1">
      <alignment horizontal="center"/>
    </xf>
    <xf numFmtId="0" fontId="84" fillId="0" borderId="0" xfId="1" applyFont="1" applyBorder="1" applyAlignment="1" applyProtection="1">
      <alignment horizontal="center" vertical="center"/>
      <protection locked="0"/>
    </xf>
    <xf numFmtId="0" fontId="91" fillId="0" borderId="0" xfId="0" applyFont="1" applyProtection="1"/>
    <xf numFmtId="0" fontId="92" fillId="0" borderId="0" xfId="0" applyFont="1" applyBorder="1" applyProtection="1"/>
    <xf numFmtId="0" fontId="91" fillId="0" borderId="10" xfId="0" applyNumberFormat="1" applyFont="1" applyFill="1" applyBorder="1" applyAlignment="1" applyProtection="1">
      <alignment horizontal="center"/>
    </xf>
    <xf numFmtId="0" fontId="91" fillId="0" borderId="0" xfId="0" applyFont="1" applyAlignment="1" applyProtection="1">
      <alignment horizontal="center"/>
    </xf>
    <xf numFmtId="0" fontId="91" fillId="0" borderId="0" xfId="0" applyFont="1" applyFill="1" applyBorder="1" applyAlignment="1" applyProtection="1">
      <alignment horizontal="center"/>
      <protection locked="0"/>
    </xf>
    <xf numFmtId="0" fontId="89" fillId="0" borderId="0" xfId="0" applyFont="1" applyAlignment="1" applyProtection="1">
      <alignment horizontal="center"/>
    </xf>
    <xf numFmtId="0" fontId="93" fillId="0" borderId="0" xfId="0" applyFont="1" applyAlignment="1" applyProtection="1">
      <alignment horizontal="center"/>
      <protection locked="0"/>
    </xf>
    <xf numFmtId="0" fontId="90" fillId="0" borderId="0" xfId="0" applyFont="1" applyProtection="1"/>
    <xf numFmtId="14" fontId="91" fillId="0" borderId="10" xfId="0" applyNumberFormat="1" applyFont="1" applyBorder="1" applyAlignment="1" applyProtection="1">
      <alignment horizontal="center"/>
      <protection locked="0"/>
    </xf>
    <xf numFmtId="15" fontId="90" fillId="0" borderId="0" xfId="0" applyNumberFormat="1" applyFont="1" applyAlignment="1" applyProtection="1">
      <alignment horizontal="center"/>
    </xf>
    <xf numFmtId="164" fontId="90" fillId="0" borderId="0" xfId="0" applyNumberFormat="1" applyFont="1" applyAlignment="1" applyProtection="1">
      <alignment horizontal="center"/>
    </xf>
    <xf numFmtId="164" fontId="90" fillId="0" borderId="10" xfId="0" applyNumberFormat="1" applyFont="1" applyBorder="1" applyAlignment="1" applyProtection="1">
      <alignment horizontal="center"/>
      <protection locked="0"/>
    </xf>
    <xf numFmtId="164" fontId="92" fillId="0" borderId="0" xfId="0" applyNumberFormat="1" applyFont="1" applyAlignment="1" applyProtection="1">
      <alignment horizontal="center"/>
    </xf>
    <xf numFmtId="0" fontId="91" fillId="33" borderId="23" xfId="0" applyFont="1" applyFill="1" applyBorder="1" applyAlignment="1" applyProtection="1">
      <alignment horizontal="center" vertical="center"/>
    </xf>
    <xf numFmtId="0" fontId="94" fillId="34" borderId="26" xfId="1" applyFont="1" applyFill="1" applyBorder="1" applyAlignment="1" applyProtection="1">
      <alignment horizontal="center"/>
    </xf>
    <xf numFmtId="0" fontId="94" fillId="34" borderId="27" xfId="1" applyFont="1" applyFill="1" applyBorder="1" applyAlignment="1" applyProtection="1">
      <alignment horizontal="center"/>
    </xf>
    <xf numFmtId="0" fontId="91" fillId="33" borderId="21" xfId="0" applyFont="1" applyFill="1" applyBorder="1" applyAlignment="1" applyProtection="1">
      <alignment horizontal="center" vertical="center"/>
    </xf>
    <xf numFmtId="0" fontId="91" fillId="33" borderId="22" xfId="0" applyFont="1" applyFill="1" applyBorder="1" applyAlignment="1" applyProtection="1">
      <alignment horizontal="center" vertical="center"/>
    </xf>
    <xf numFmtId="0" fontId="91" fillId="33" borderId="17" xfId="0" applyFont="1" applyFill="1" applyBorder="1" applyAlignment="1" applyProtection="1">
      <alignment horizontal="center" vertical="center"/>
    </xf>
    <xf numFmtId="0" fontId="84" fillId="0" borderId="19" xfId="0" applyFont="1" applyFill="1" applyBorder="1" applyAlignment="1" applyProtection="1">
      <alignment horizontal="center"/>
    </xf>
    <xf numFmtId="0" fontId="84" fillId="0" borderId="20" xfId="0" applyFont="1" applyFill="1" applyBorder="1" applyAlignment="1" applyProtection="1">
      <alignment horizontal="center"/>
    </xf>
    <xf numFmtId="0" fontId="84" fillId="0" borderId="24" xfId="0" applyFont="1" applyFill="1" applyBorder="1" applyAlignment="1" applyProtection="1">
      <alignment horizontal="center"/>
      <protection locked="0"/>
    </xf>
    <xf numFmtId="0" fontId="84" fillId="0" borderId="25" xfId="0" applyFont="1" applyFill="1" applyBorder="1" applyAlignment="1" applyProtection="1">
      <alignment horizontal="center"/>
      <protection locked="0"/>
    </xf>
    <xf numFmtId="0" fontId="84" fillId="0" borderId="35" xfId="0" applyNumberFormat="1" applyFont="1" applyFill="1" applyBorder="1" applyAlignment="1" applyProtection="1">
      <alignment horizontal="center"/>
      <protection locked="0"/>
    </xf>
    <xf numFmtId="0" fontId="84" fillId="0" borderId="24" xfId="0" applyNumberFormat="1" applyFont="1" applyFill="1" applyBorder="1" applyAlignment="1" applyProtection="1">
      <alignment horizontal="left"/>
      <protection locked="0"/>
    </xf>
    <xf numFmtId="0" fontId="84" fillId="0" borderId="36" xfId="0" applyFont="1" applyFill="1" applyBorder="1" applyAlignment="1" applyProtection="1">
      <alignment horizontal="center"/>
    </xf>
    <xf numFmtId="0" fontId="84" fillId="0" borderId="66" xfId="0" applyFont="1" applyFill="1" applyBorder="1" applyAlignment="1" applyProtection="1">
      <alignment horizontal="center"/>
    </xf>
    <xf numFmtId="0" fontId="84" fillId="0" borderId="39" xfId="0" applyFont="1" applyFill="1" applyBorder="1" applyAlignment="1" applyProtection="1">
      <alignment horizontal="center"/>
      <protection locked="0"/>
    </xf>
    <xf numFmtId="0" fontId="84" fillId="0" borderId="40" xfId="0" applyFont="1" applyFill="1" applyBorder="1" applyAlignment="1" applyProtection="1">
      <alignment horizontal="center"/>
      <protection locked="0"/>
    </xf>
    <xf numFmtId="0" fontId="84" fillId="0" borderId="38" xfId="0" applyNumberFormat="1" applyFont="1" applyFill="1" applyBorder="1" applyAlignment="1" applyProtection="1">
      <alignment horizontal="center"/>
      <protection locked="0"/>
    </xf>
    <xf numFmtId="0" fontId="84" fillId="0" borderId="39" xfId="0" applyNumberFormat="1" applyFont="1" applyFill="1" applyBorder="1" applyAlignment="1" applyProtection="1">
      <alignment horizontal="left"/>
      <protection locked="0"/>
    </xf>
    <xf numFmtId="0" fontId="84" fillId="0" borderId="38" xfId="0" applyFont="1" applyFill="1" applyBorder="1" applyAlignment="1" applyProtection="1">
      <alignment horizontal="center"/>
      <protection locked="0"/>
    </xf>
    <xf numFmtId="0" fontId="84" fillId="0" borderId="42" xfId="0" applyNumberFormat="1" applyFont="1" applyFill="1" applyBorder="1" applyAlignment="1" applyProtection="1">
      <alignment horizontal="left"/>
      <protection locked="0"/>
    </xf>
    <xf numFmtId="0" fontId="84" fillId="0" borderId="41" xfId="0" applyNumberFormat="1" applyFont="1" applyFill="1" applyBorder="1" applyAlignment="1" applyProtection="1">
      <alignment horizontal="center"/>
      <protection locked="0"/>
    </xf>
    <xf numFmtId="0" fontId="84" fillId="0" borderId="42" xfId="0" applyNumberFormat="1" applyFont="1" applyFill="1" applyBorder="1" applyAlignment="1" applyProtection="1">
      <alignment horizontal="center"/>
      <protection locked="0"/>
    </xf>
    <xf numFmtId="0" fontId="84" fillId="0" borderId="41" xfId="0" applyNumberFormat="1" applyFont="1" applyFill="1" applyBorder="1" applyAlignment="1" applyProtection="1">
      <alignment horizontal="left"/>
      <protection locked="0"/>
    </xf>
    <xf numFmtId="0" fontId="84" fillId="0" borderId="37" xfId="0" applyFont="1" applyFill="1" applyBorder="1" applyAlignment="1" applyProtection="1">
      <alignment horizontal="center"/>
    </xf>
    <xf numFmtId="0" fontId="84" fillId="0" borderId="37" xfId="0" applyFont="1" applyBorder="1" applyAlignment="1" applyProtection="1">
      <alignment horizontal="center"/>
    </xf>
    <xf numFmtId="0" fontId="84" fillId="0" borderId="38" xfId="0" applyFont="1" applyBorder="1" applyAlignment="1" applyProtection="1">
      <alignment horizontal="center"/>
      <protection locked="0"/>
    </xf>
    <xf numFmtId="0" fontId="84" fillId="0" borderId="39" xfId="0" applyFont="1" applyBorder="1" applyAlignment="1" applyProtection="1">
      <alignment horizontal="center"/>
      <protection locked="0"/>
    </xf>
    <xf numFmtId="0" fontId="84" fillId="0" borderId="40" xfId="0" applyFont="1" applyBorder="1" applyAlignment="1" applyProtection="1">
      <alignment horizontal="center"/>
      <protection locked="0"/>
    </xf>
    <xf numFmtId="0" fontId="84" fillId="0" borderId="36" xfId="0" applyFont="1" applyBorder="1" applyAlignment="1" applyProtection="1">
      <alignment horizontal="center"/>
    </xf>
    <xf numFmtId="0" fontId="84" fillId="0" borderId="41" xfId="0" applyFont="1" applyFill="1" applyBorder="1" applyAlignment="1" applyProtection="1">
      <alignment horizontal="center"/>
      <protection locked="0"/>
    </xf>
    <xf numFmtId="0" fontId="84" fillId="0" borderId="42" xfId="0" applyFont="1" applyFill="1" applyBorder="1" applyAlignment="1" applyProtection="1">
      <alignment horizontal="center"/>
      <protection locked="0"/>
    </xf>
    <xf numFmtId="0" fontId="84" fillId="0" borderId="41" xfId="0" applyFont="1" applyBorder="1" applyAlignment="1" applyProtection="1">
      <alignment horizontal="center"/>
      <protection locked="0"/>
    </xf>
    <xf numFmtId="0" fontId="84" fillId="0" borderId="42" xfId="0" applyFont="1" applyBorder="1" applyAlignment="1" applyProtection="1">
      <alignment horizontal="center"/>
      <protection locked="0"/>
    </xf>
    <xf numFmtId="0" fontId="84" fillId="0" borderId="43" xfId="0" applyFont="1" applyFill="1" applyBorder="1" applyAlignment="1" applyProtection="1">
      <alignment horizontal="center"/>
    </xf>
    <xf numFmtId="0" fontId="84" fillId="0" borderId="44" xfId="0" applyFont="1" applyFill="1" applyBorder="1" applyAlignment="1" applyProtection="1">
      <alignment horizontal="center"/>
    </xf>
    <xf numFmtId="0" fontId="84" fillId="0" borderId="45" xfId="0" applyFont="1" applyFill="1" applyBorder="1" applyAlignment="1" applyProtection="1">
      <alignment horizontal="center"/>
      <protection locked="0"/>
    </xf>
    <xf numFmtId="0" fontId="84" fillId="0" borderId="46" xfId="0" applyFont="1" applyFill="1" applyBorder="1" applyAlignment="1" applyProtection="1">
      <alignment horizontal="center"/>
      <protection locked="0"/>
    </xf>
    <xf numFmtId="0" fontId="84" fillId="0" borderId="32" xfId="0" applyFont="1" applyFill="1" applyBorder="1" applyAlignment="1" applyProtection="1">
      <alignment horizontal="center"/>
      <protection locked="0"/>
    </xf>
    <xf numFmtId="0" fontId="84" fillId="0" borderId="16" xfId="0" applyFont="1" applyFill="1" applyBorder="1" applyAlignment="1" applyProtection="1">
      <alignment horizontal="center"/>
      <protection locked="0"/>
    </xf>
    <xf numFmtId="0" fontId="84" fillId="0" borderId="45" xfId="0" applyNumberFormat="1" applyFont="1" applyFill="1" applyBorder="1" applyAlignment="1" applyProtection="1">
      <alignment horizontal="center"/>
      <protection locked="0"/>
    </xf>
    <xf numFmtId="0" fontId="84" fillId="0" borderId="45" xfId="0" applyNumberFormat="1" applyFont="1" applyFill="1" applyBorder="1" applyAlignment="1" applyProtection="1">
      <alignment horizontal="left"/>
      <protection locked="0"/>
    </xf>
    <xf numFmtId="0" fontId="31" fillId="0" borderId="33" xfId="114" applyFont="1" applyBorder="1" applyAlignment="1">
      <alignment vertical="center" wrapText="1"/>
    </xf>
    <xf numFmtId="0" fontId="84" fillId="0" borderId="0" xfId="0" applyFont="1" applyFill="1" applyAlignment="1">
      <alignment horizontal="center"/>
    </xf>
    <xf numFmtId="0" fontId="76" fillId="0" borderId="0" xfId="0" applyFont="1" applyFill="1"/>
    <xf numFmtId="2" fontId="84" fillId="0" borderId="0" xfId="0" applyNumberFormat="1" applyFont="1"/>
    <xf numFmtId="0" fontId="84" fillId="0" borderId="33" xfId="0" applyFont="1" applyFill="1" applyBorder="1" applyAlignment="1">
      <alignment horizontal="center"/>
    </xf>
    <xf numFmtId="0" fontId="84" fillId="0" borderId="0" xfId="0" applyFont="1" applyAlignment="1">
      <alignment horizontal="left"/>
    </xf>
    <xf numFmtId="0" fontId="83" fillId="0" borderId="61" xfId="0" applyFont="1" applyFill="1" applyBorder="1" applyAlignment="1" applyProtection="1">
      <alignment horizontal="center"/>
    </xf>
    <xf numFmtId="0" fontId="96" fillId="0" borderId="33" xfId="0" applyFont="1" applyFill="1" applyBorder="1" applyAlignment="1" applyProtection="1">
      <alignment horizontal="center"/>
    </xf>
    <xf numFmtId="0" fontId="97" fillId="0" borderId="0" xfId="0" applyFont="1"/>
    <xf numFmtId="0" fontId="72" fillId="0" borderId="0" xfId="0" applyFont="1" applyBorder="1"/>
    <xf numFmtId="0" fontId="76" fillId="0" borderId="0" xfId="0" applyFont="1" applyAlignment="1">
      <alignment horizontal="left"/>
    </xf>
    <xf numFmtId="0" fontId="83" fillId="0" borderId="0" xfId="1" applyFont="1" applyBorder="1" applyAlignment="1" applyProtection="1">
      <alignment horizontal="center"/>
    </xf>
    <xf numFmtId="0" fontId="96" fillId="0" borderId="82" xfId="1" applyFont="1" applyBorder="1" applyAlignment="1" applyProtection="1">
      <alignment horizontal="center"/>
    </xf>
    <xf numFmtId="0" fontId="96" fillId="0" borderId="83" xfId="1" applyFont="1" applyBorder="1" applyAlignment="1" applyProtection="1">
      <alignment horizontal="center" vertical="center"/>
    </xf>
    <xf numFmtId="0" fontId="83" fillId="0" borderId="84" xfId="1" applyFont="1" applyFill="1" applyBorder="1" applyAlignment="1" applyProtection="1">
      <alignment horizontal="center" vertical="center" wrapText="1" shrinkToFit="1"/>
    </xf>
    <xf numFmtId="0" fontId="83" fillId="0" borderId="86" xfId="1" applyFont="1" applyFill="1" applyBorder="1" applyAlignment="1" applyProtection="1">
      <alignment horizontal="center" vertical="center" wrapText="1" shrinkToFit="1"/>
    </xf>
    <xf numFmtId="0" fontId="83" fillId="0" borderId="87" xfId="1" applyFont="1" applyFill="1" applyBorder="1" applyAlignment="1" applyProtection="1">
      <alignment horizontal="center" vertical="center" wrapText="1" shrinkToFit="1"/>
    </xf>
    <xf numFmtId="2" fontId="83" fillId="0" borderId="84" xfId="1" applyNumberFormat="1" applyFont="1" applyFill="1" applyBorder="1" applyAlignment="1" applyProtection="1">
      <alignment horizontal="center" vertical="center" wrapText="1" shrinkToFit="1"/>
    </xf>
    <xf numFmtId="0" fontId="84" fillId="47" borderId="0" xfId="0" applyFont="1" applyFill="1"/>
    <xf numFmtId="0" fontId="84" fillId="48" borderId="0" xfId="0" applyFont="1" applyFill="1"/>
    <xf numFmtId="0" fontId="84" fillId="49" borderId="0" xfId="0" applyFont="1" applyFill="1"/>
    <xf numFmtId="0" fontId="84" fillId="50" borderId="0" xfId="0" applyFont="1" applyFill="1"/>
    <xf numFmtId="0" fontId="84" fillId="51" borderId="0" xfId="0" applyFont="1" applyFill="1"/>
    <xf numFmtId="0" fontId="84" fillId="52" borderId="0" xfId="0" applyFont="1" applyFill="1"/>
    <xf numFmtId="0" fontId="84" fillId="53" borderId="0" xfId="0" applyFont="1" applyFill="1"/>
    <xf numFmtId="0" fontId="84" fillId="54" borderId="0" xfId="0" applyFont="1" applyFill="1"/>
    <xf numFmtId="0" fontId="34" fillId="0" borderId="75" xfId="139" applyFont="1" applyBorder="1" applyAlignment="1" applyProtection="1">
      <alignment wrapText="1"/>
    </xf>
    <xf numFmtId="0" fontId="34" fillId="0" borderId="76" xfId="139" applyFont="1" applyBorder="1" applyAlignment="1" applyProtection="1">
      <alignment wrapText="1"/>
    </xf>
    <xf numFmtId="0" fontId="34" fillId="0" borderId="73" xfId="139" applyFont="1" applyBorder="1" applyAlignment="1" applyProtection="1">
      <alignment wrapText="1"/>
    </xf>
    <xf numFmtId="0" fontId="63" fillId="33" borderId="79" xfId="139" applyFont="1" applyFill="1" applyBorder="1" applyAlignment="1" applyProtection="1">
      <alignment horizontal="left" wrapText="1"/>
    </xf>
    <xf numFmtId="0" fontId="84" fillId="0" borderId="47" xfId="0" applyFont="1" applyBorder="1" applyAlignment="1">
      <alignment horizontal="center"/>
    </xf>
    <xf numFmtId="0" fontId="33" fillId="0" borderId="21" xfId="139" applyBorder="1" applyProtection="1"/>
    <xf numFmtId="0" fontId="0" fillId="0" borderId="60" xfId="139" quotePrefix="1" applyFont="1" applyBorder="1" applyProtection="1"/>
    <xf numFmtId="165" fontId="33" fillId="0" borderId="22" xfId="139" applyNumberFormat="1" applyBorder="1" applyProtection="1"/>
    <xf numFmtId="0" fontId="0" fillId="0" borderId="56" xfId="139" quotePrefix="1" applyFont="1" applyBorder="1" applyProtection="1"/>
    <xf numFmtId="165" fontId="33" fillId="0" borderId="59" xfId="139" applyNumberFormat="1" applyBorder="1" applyProtection="1"/>
    <xf numFmtId="0" fontId="0" fillId="0" borderId="76" xfId="139" quotePrefix="1" applyFont="1" applyBorder="1" applyProtection="1"/>
    <xf numFmtId="165" fontId="33" fillId="0" borderId="73" xfId="139" applyNumberFormat="1" applyBorder="1" applyProtection="1"/>
    <xf numFmtId="0" fontId="34" fillId="0" borderId="71" xfId="139" applyFont="1" applyBorder="1" applyAlignment="1" applyProtection="1">
      <alignment wrapText="1"/>
    </xf>
    <xf numFmtId="0" fontId="34" fillId="0" borderId="28" xfId="139" applyFont="1" applyBorder="1" applyAlignment="1" applyProtection="1">
      <alignment wrapText="1"/>
    </xf>
    <xf numFmtId="0" fontId="34" fillId="0" borderId="17" xfId="139" applyFont="1" applyBorder="1" applyAlignment="1" applyProtection="1">
      <alignment wrapText="1"/>
    </xf>
    <xf numFmtId="0" fontId="34" fillId="0" borderId="0" xfId="139" applyFont="1" applyBorder="1" applyProtection="1"/>
    <xf numFmtId="0" fontId="34" fillId="0" borderId="28" xfId="139" applyFont="1" applyBorder="1" applyProtection="1"/>
    <xf numFmtId="0" fontId="34" fillId="0" borderId="81" xfId="139" applyFont="1" applyBorder="1" applyAlignment="1" applyProtection="1">
      <alignment wrapText="1"/>
    </xf>
    <xf numFmtId="0" fontId="34" fillId="55" borderId="0" xfId="0" applyFont="1" applyFill="1" applyAlignment="1">
      <alignment horizontal="center" vertical="center"/>
    </xf>
    <xf numFmtId="0" fontId="84" fillId="0" borderId="0" xfId="0" quotePrefix="1" applyFont="1"/>
    <xf numFmtId="14" fontId="84" fillId="0" borderId="0" xfId="0" applyNumberFormat="1" applyFont="1"/>
    <xf numFmtId="0" fontId="84" fillId="0" borderId="0" xfId="0" applyFont="1" applyFill="1"/>
    <xf numFmtId="0" fontId="6" fillId="0" borderId="0" xfId="114" applyFont="1" applyFill="1"/>
    <xf numFmtId="0" fontId="84" fillId="0" borderId="54" xfId="0" applyFont="1" applyBorder="1" applyAlignment="1">
      <alignment horizontal="center"/>
    </xf>
    <xf numFmtId="165" fontId="84" fillId="0" borderId="33" xfId="0" applyNumberFormat="1" applyFont="1" applyBorder="1"/>
    <xf numFmtId="0" fontId="34" fillId="0" borderId="18" xfId="139" applyFont="1" applyBorder="1" applyAlignment="1" applyProtection="1">
      <alignment wrapText="1"/>
    </xf>
    <xf numFmtId="0" fontId="34" fillId="0" borderId="52" xfId="139" applyFont="1" applyBorder="1" applyAlignment="1" applyProtection="1">
      <alignment wrapText="1"/>
    </xf>
    <xf numFmtId="0" fontId="0" fillId="42" borderId="0" xfId="0" applyFill="1"/>
    <xf numFmtId="0" fontId="84" fillId="0" borderId="19" xfId="0" applyFont="1" applyBorder="1" applyAlignment="1">
      <alignment horizontal="center" vertical="center" wrapText="1"/>
    </xf>
    <xf numFmtId="0" fontId="84" fillId="0" borderId="69" xfId="0" applyFont="1" applyBorder="1" applyAlignment="1">
      <alignment horizontal="center" vertical="center" wrapText="1"/>
    </xf>
    <xf numFmtId="0" fontId="84" fillId="0" borderId="20" xfId="0" applyFont="1" applyBorder="1" applyAlignment="1">
      <alignment horizontal="center" vertical="center" wrapText="1"/>
    </xf>
    <xf numFmtId="0" fontId="84" fillId="0" borderId="20" xfId="0" applyFont="1" applyFill="1" applyBorder="1" applyAlignment="1">
      <alignment horizontal="center" vertical="center" wrapText="1"/>
    </xf>
    <xf numFmtId="0" fontId="84" fillId="0" borderId="68" xfId="0" applyFont="1" applyBorder="1" applyAlignment="1">
      <alignment horizontal="center" vertical="center" wrapText="1"/>
    </xf>
    <xf numFmtId="0" fontId="0" fillId="0" borderId="0" xfId="0" applyAlignment="1"/>
    <xf numFmtId="0" fontId="70" fillId="0" borderId="0" xfId="0" applyNumberFormat="1" applyFont="1" applyFill="1" applyAlignment="1">
      <alignment wrapText="1"/>
    </xf>
    <xf numFmtId="14" fontId="77" fillId="41" borderId="0" xfId="0" applyNumberFormat="1" applyFont="1" applyFill="1" applyAlignment="1"/>
    <xf numFmtId="14" fontId="70" fillId="0" borderId="0" xfId="0" applyNumberFormat="1" applyFont="1" applyFill="1" applyAlignment="1">
      <alignment wrapText="1"/>
    </xf>
    <xf numFmtId="0" fontId="70" fillId="0" borderId="0" xfId="0" applyFont="1" applyAlignment="1">
      <alignment wrapText="1"/>
    </xf>
    <xf numFmtId="0" fontId="70" fillId="0" borderId="0" xfId="0" applyNumberFormat="1" applyFont="1" applyAlignment="1">
      <alignment wrapText="1"/>
    </xf>
    <xf numFmtId="2" fontId="77" fillId="41" borderId="0" xfId="0" applyNumberFormat="1" applyFont="1" applyFill="1" applyAlignment="1"/>
    <xf numFmtId="2" fontId="70" fillId="0" borderId="0" xfId="0" applyNumberFormat="1" applyFont="1" applyAlignment="1">
      <alignment wrapText="1"/>
    </xf>
    <xf numFmtId="2" fontId="0" fillId="0" borderId="0" xfId="0" applyNumberFormat="1"/>
    <xf numFmtId="0" fontId="0" fillId="0" borderId="33" xfId="0" applyBorder="1" applyAlignment="1">
      <alignment horizontal="center"/>
    </xf>
    <xf numFmtId="0" fontId="74" fillId="0" borderId="0" xfId="182" applyFont="1" applyBorder="1" applyAlignment="1" applyProtection="1">
      <alignment horizontal="center"/>
    </xf>
    <xf numFmtId="0" fontId="31" fillId="40" borderId="25" xfId="139" applyFont="1" applyFill="1" applyBorder="1" applyAlignment="1" applyProtection="1">
      <alignment horizontal="center"/>
    </xf>
    <xf numFmtId="0" fontId="84" fillId="0" borderId="33" xfId="0" applyFont="1" applyBorder="1" applyProtection="1">
      <protection locked="0"/>
    </xf>
    <xf numFmtId="0" fontId="65" fillId="0" borderId="0" xfId="139" applyFont="1" applyAlignment="1" applyProtection="1">
      <alignment horizontal="left" vertical="center"/>
    </xf>
    <xf numFmtId="0" fontId="72" fillId="39" borderId="38" xfId="139" applyFont="1" applyFill="1" applyBorder="1" applyAlignment="1">
      <alignment vertical="center"/>
    </xf>
    <xf numFmtId="0" fontId="72" fillId="39" borderId="74" xfId="139" applyFont="1" applyFill="1" applyBorder="1" applyAlignment="1">
      <alignment vertical="center"/>
    </xf>
    <xf numFmtId="0" fontId="72" fillId="39" borderId="61" xfId="139" applyFont="1" applyFill="1" applyBorder="1" applyAlignment="1">
      <alignment horizontal="center" vertical="center"/>
    </xf>
    <xf numFmtId="0" fontId="5" fillId="39" borderId="63" xfId="0" applyFont="1" applyFill="1" applyBorder="1" applyAlignment="1">
      <alignment vertical="center"/>
    </xf>
    <xf numFmtId="0" fontId="72" fillId="0" borderId="41" xfId="139" applyFont="1" applyBorder="1" applyAlignment="1">
      <alignment vertical="center"/>
    </xf>
    <xf numFmtId="0" fontId="71" fillId="0" borderId="37" xfId="139" applyFont="1" applyBorder="1" applyProtection="1">
      <protection locked="0"/>
    </xf>
    <xf numFmtId="0" fontId="72" fillId="39" borderId="37" xfId="139" applyFont="1" applyFill="1" applyBorder="1"/>
    <xf numFmtId="14" fontId="71" fillId="0" borderId="37" xfId="139" applyNumberFormat="1" applyFont="1" applyBorder="1" applyProtection="1">
      <protection locked="0"/>
    </xf>
    <xf numFmtId="14" fontId="71" fillId="0" borderId="66" xfId="139" applyNumberFormat="1" applyFont="1" applyBorder="1" applyProtection="1">
      <protection locked="0"/>
    </xf>
    <xf numFmtId="0" fontId="72" fillId="0" borderId="41" xfId="139" applyFont="1" applyBorder="1" applyAlignment="1">
      <alignment vertical="top"/>
    </xf>
    <xf numFmtId="0" fontId="72" fillId="0" borderId="41" xfId="0" applyFont="1" applyBorder="1"/>
    <xf numFmtId="0" fontId="72" fillId="0" borderId="45" xfId="0" applyFont="1" applyBorder="1"/>
    <xf numFmtId="0" fontId="71" fillId="0" borderId="44" xfId="139" applyFont="1" applyBorder="1" applyProtection="1">
      <protection locked="0"/>
    </xf>
    <xf numFmtId="0" fontId="72" fillId="39" borderId="44" xfId="139" applyFont="1" applyFill="1" applyBorder="1"/>
    <xf numFmtId="14" fontId="71" fillId="0" borderId="44" xfId="139" applyNumberFormat="1" applyFont="1" applyBorder="1" applyProtection="1">
      <protection locked="0"/>
    </xf>
    <xf numFmtId="14" fontId="71" fillId="0" borderId="67" xfId="139" applyNumberFormat="1" applyFont="1" applyBorder="1" applyProtection="1">
      <protection locked="0"/>
    </xf>
    <xf numFmtId="0" fontId="33" fillId="0" borderId="0" xfId="139" applyBorder="1" applyAlignment="1" applyProtection="1">
      <alignment horizontal="right"/>
    </xf>
    <xf numFmtId="0" fontId="74" fillId="0" borderId="10" xfId="182" applyFont="1" applyBorder="1" applyAlignment="1" applyProtection="1">
      <alignment horizontal="center"/>
    </xf>
    <xf numFmtId="14" fontId="71" fillId="56" borderId="33" xfId="139" applyNumberFormat="1" applyFont="1" applyFill="1" applyBorder="1" applyAlignment="1" applyProtection="1">
      <protection locked="0"/>
    </xf>
    <xf numFmtId="0" fontId="70" fillId="0" borderId="0" xfId="113" applyFont="1" applyAlignment="1">
      <alignment horizontal="left"/>
    </xf>
    <xf numFmtId="14" fontId="70" fillId="0" borderId="0" xfId="113" applyNumberFormat="1" applyFont="1" applyAlignment="1">
      <alignment horizontal="left"/>
    </xf>
    <xf numFmtId="0" fontId="70" fillId="0" borderId="0" xfId="113" applyFont="1"/>
    <xf numFmtId="0" fontId="70" fillId="0" borderId="0" xfId="113" applyFont="1" applyAlignment="1">
      <alignment horizontal="left" vertical="top"/>
    </xf>
    <xf numFmtId="9" fontId="70" fillId="0" borderId="0" xfId="113" applyNumberFormat="1" applyFont="1" applyAlignment="1">
      <alignment horizontal="left"/>
    </xf>
    <xf numFmtId="168" fontId="70" fillId="0" borderId="0" xfId="113" applyNumberFormat="1" applyFont="1" applyAlignment="1">
      <alignment horizontal="left"/>
    </xf>
    <xf numFmtId="2" fontId="0" fillId="0" borderId="37" xfId="0" applyNumberFormat="1" applyBorder="1" applyAlignment="1">
      <alignment horizontal="center"/>
    </xf>
    <xf numFmtId="10" fontId="77" fillId="41" borderId="0" xfId="0" applyNumberFormat="1" applyFont="1" applyFill="1" applyAlignment="1"/>
    <xf numFmtId="10" fontId="70" fillId="0" borderId="0" xfId="0" applyNumberFormat="1" applyFont="1" applyAlignment="1">
      <alignment wrapText="1"/>
    </xf>
    <xf numFmtId="10" fontId="0" fillId="0" borderId="0" xfId="0" applyNumberFormat="1"/>
    <xf numFmtId="0" fontId="31" fillId="34" borderId="0" xfId="0" applyFont="1" applyFill="1"/>
    <xf numFmtId="14" fontId="0" fillId="34" borderId="0" xfId="0" applyNumberFormat="1" applyFill="1"/>
    <xf numFmtId="0" fontId="0" fillId="41" borderId="0" xfId="0" applyNumberFormat="1" applyFill="1"/>
    <xf numFmtId="0" fontId="31" fillId="0" borderId="0" xfId="0" applyNumberFormat="1" applyFont="1"/>
    <xf numFmtId="0" fontId="70" fillId="0" borderId="0" xfId="113" applyNumberFormat="1" applyFont="1" applyAlignment="1">
      <alignment horizontal="left"/>
    </xf>
    <xf numFmtId="167" fontId="0" fillId="34" borderId="0" xfId="181" applyNumberFormat="1" applyFont="1" applyFill="1"/>
    <xf numFmtId="169" fontId="84" fillId="0" borderId="0" xfId="0" applyNumberFormat="1" applyFont="1"/>
    <xf numFmtId="14" fontId="71" fillId="57" borderId="33" xfId="139" applyNumberFormat="1" applyFont="1" applyFill="1" applyBorder="1" applyAlignment="1" applyProtection="1">
      <protection locked="0"/>
    </xf>
    <xf numFmtId="0" fontId="4" fillId="0" borderId="0" xfId="114" applyFont="1"/>
    <xf numFmtId="0" fontId="3" fillId="0" borderId="36" xfId="114" applyFont="1" applyBorder="1"/>
    <xf numFmtId="14" fontId="70" fillId="0" borderId="0" xfId="0" applyNumberFormat="1" applyFont="1" applyAlignment="1">
      <alignment wrapText="1"/>
    </xf>
    <xf numFmtId="0" fontId="98" fillId="0" borderId="0" xfId="114" applyFont="1"/>
    <xf numFmtId="0" fontId="31" fillId="0" borderId="0" xfId="114" applyFont="1" applyAlignment="1">
      <alignment vertical="top"/>
    </xf>
    <xf numFmtId="0" fontId="3" fillId="0" borderId="36" xfId="114" applyFont="1" applyBorder="1" applyAlignment="1">
      <alignment vertical="top"/>
    </xf>
    <xf numFmtId="0" fontId="72" fillId="0" borderId="37" xfId="139" applyFont="1" applyFill="1" applyBorder="1" applyAlignment="1" applyProtection="1">
      <alignment vertical="top"/>
      <protection locked="0"/>
    </xf>
    <xf numFmtId="14" fontId="72" fillId="0" borderId="67" xfId="139" applyNumberFormat="1" applyFont="1" applyFill="1" applyBorder="1" applyAlignment="1" applyProtection="1">
      <alignment vertical="top"/>
      <protection locked="0"/>
    </xf>
    <xf numFmtId="0" fontId="13" fillId="0" borderId="43" xfId="114" applyFont="1" applyBorder="1" applyAlignment="1">
      <alignment horizontal="left" vertical="top"/>
    </xf>
    <xf numFmtId="0" fontId="31" fillId="40" borderId="35" xfId="139" applyFont="1" applyFill="1" applyBorder="1" applyAlignment="1" applyProtection="1">
      <alignment horizontal="left" indent="3"/>
    </xf>
    <xf numFmtId="0" fontId="31" fillId="40" borderId="35" xfId="139" applyFont="1" applyFill="1" applyBorder="1" applyAlignment="1" applyProtection="1">
      <alignment horizontal="left" indent="12"/>
    </xf>
    <xf numFmtId="0" fontId="0" fillId="0" borderId="0" xfId="0" applyNumberFormat="1" applyAlignment="1">
      <alignment horizontal="center"/>
    </xf>
    <xf numFmtId="14" fontId="72" fillId="0" borderId="37" xfId="139" applyNumberFormat="1" applyFont="1" applyFill="1" applyBorder="1" applyAlignment="1" applyProtection="1">
      <protection locked="0"/>
    </xf>
    <xf numFmtId="14" fontId="72" fillId="0" borderId="66" xfId="139" applyNumberFormat="1" applyFont="1" applyFill="1" applyBorder="1" applyAlignment="1" applyProtection="1">
      <protection locked="0"/>
    </xf>
    <xf numFmtId="0" fontId="72" fillId="0" borderId="37" xfId="139" applyNumberFormat="1" applyFont="1" applyFill="1" applyBorder="1" applyAlignment="1" applyProtection="1">
      <protection locked="0"/>
    </xf>
    <xf numFmtId="0" fontId="72" fillId="0" borderId="44" xfId="139" applyFont="1" applyFill="1" applyBorder="1" applyAlignment="1" applyProtection="1">
      <protection locked="0"/>
    </xf>
    <xf numFmtId="0" fontId="72" fillId="0" borderId="44" xfId="139" applyNumberFormat="1" applyFont="1" applyFill="1" applyBorder="1" applyAlignment="1" applyProtection="1">
      <protection locked="0"/>
    </xf>
    <xf numFmtId="14" fontId="72" fillId="0" borderId="44" xfId="139" applyNumberFormat="1" applyFont="1" applyFill="1" applyBorder="1" applyAlignment="1" applyProtection="1">
      <protection locked="0"/>
    </xf>
    <xf numFmtId="14" fontId="72" fillId="57" borderId="33" xfId="139" applyNumberFormat="1" applyFont="1" applyFill="1" applyBorder="1" applyAlignment="1" applyProtection="1">
      <protection locked="0"/>
    </xf>
    <xf numFmtId="14" fontId="34" fillId="0" borderId="0" xfId="0" applyNumberFormat="1" applyFont="1"/>
    <xf numFmtId="0" fontId="2" fillId="0" borderId="0" xfId="114" applyFont="1" applyFill="1"/>
    <xf numFmtId="0" fontId="34" fillId="0" borderId="0" xfId="139" applyFont="1" applyBorder="1" applyAlignment="1" applyProtection="1">
      <alignment wrapText="1"/>
    </xf>
    <xf numFmtId="0" fontId="0" fillId="0" borderId="28" xfId="139" applyFont="1" applyBorder="1" applyProtection="1"/>
    <xf numFmtId="0" fontId="0" fillId="0" borderId="32" xfId="139" applyFont="1" applyBorder="1" applyProtection="1"/>
    <xf numFmtId="0" fontId="84" fillId="37" borderId="0" xfId="0" applyFont="1" applyFill="1"/>
    <xf numFmtId="0" fontId="1" fillId="0" borderId="0" xfId="114" applyFont="1" applyFill="1"/>
    <xf numFmtId="0" fontId="84" fillId="0" borderId="46" xfId="0" applyNumberFormat="1" applyFont="1" applyFill="1" applyBorder="1" applyAlignment="1" applyProtection="1">
      <alignment horizontal="center"/>
      <protection locked="0"/>
    </xf>
    <xf numFmtId="0" fontId="83" fillId="0" borderId="85" xfId="1" applyFont="1" applyBorder="1" applyAlignment="1">
      <alignment horizontal="center" vertical="center" wrapText="1" shrinkToFit="1"/>
    </xf>
    <xf numFmtId="0" fontId="83" fillId="0" borderId="87" xfId="1" applyFont="1" applyBorder="1" applyAlignment="1">
      <alignment horizontal="center" vertical="center" wrapText="1" shrinkToFit="1"/>
    </xf>
    <xf numFmtId="0" fontId="83" fillId="0" borderId="0" xfId="1" applyFont="1" applyAlignment="1">
      <alignment horizontal="center" vertical="center" wrapText="1" shrinkToFit="1"/>
    </xf>
    <xf numFmtId="0" fontId="83" fillId="0" borderId="86" xfId="1" applyFont="1" applyBorder="1" applyAlignment="1">
      <alignment horizontal="center" vertical="center" wrapText="1" shrinkToFit="1"/>
    </xf>
    <xf numFmtId="0" fontId="83" fillId="0" borderId="88" xfId="1" applyFont="1" applyBorder="1" applyAlignment="1">
      <alignment horizontal="center" vertical="center" wrapText="1" shrinkToFit="1"/>
    </xf>
    <xf numFmtId="0" fontId="83" fillId="0" borderId="84" xfId="1" applyFont="1" applyBorder="1" applyAlignment="1">
      <alignment horizontal="center" vertical="center" wrapText="1" shrinkToFit="1"/>
    </xf>
    <xf numFmtId="0" fontId="91" fillId="35" borderId="24" xfId="1" applyFont="1" applyFill="1" applyBorder="1" applyAlignment="1" applyProtection="1">
      <alignment horizontal="center" vertical="center"/>
    </xf>
    <xf numFmtId="0" fontId="95" fillId="35" borderId="29" xfId="0" applyFont="1" applyFill="1" applyBorder="1" applyAlignment="1" applyProtection="1">
      <alignment horizontal="center" vertical="center"/>
    </xf>
    <xf numFmtId="0" fontId="94" fillId="34" borderId="19" xfId="0" applyFont="1" applyFill="1" applyBorder="1" applyAlignment="1" applyProtection="1">
      <alignment horizontal="center"/>
    </xf>
    <xf numFmtId="0" fontId="94" fillId="34" borderId="20" xfId="0" applyFont="1" applyFill="1" applyBorder="1" applyAlignment="1" applyProtection="1">
      <alignment horizontal="center"/>
    </xf>
    <xf numFmtId="0" fontId="91" fillId="33" borderId="21" xfId="0" applyFont="1" applyFill="1" applyBorder="1" applyAlignment="1" applyProtection="1">
      <alignment horizontal="center" vertical="center"/>
    </xf>
    <xf numFmtId="0" fontId="91" fillId="33" borderId="22" xfId="0" applyFont="1" applyFill="1" applyBorder="1" applyAlignment="1" applyProtection="1">
      <alignment horizontal="center" vertical="center"/>
    </xf>
    <xf numFmtId="0" fontId="91" fillId="33" borderId="23" xfId="0" applyFont="1" applyFill="1" applyBorder="1" applyAlignment="1" applyProtection="1">
      <alignment horizontal="center" vertical="center"/>
    </xf>
    <xf numFmtId="0" fontId="84" fillId="0" borderId="28" xfId="0" applyFont="1" applyBorder="1" applyAlignment="1" applyProtection="1"/>
    <xf numFmtId="0" fontId="91" fillId="33" borderId="23" xfId="0" applyFont="1" applyFill="1" applyBorder="1" applyAlignment="1" applyProtection="1">
      <alignment horizontal="center" vertical="center" wrapText="1"/>
    </xf>
    <xf numFmtId="0" fontId="84" fillId="0" borderId="28" xfId="0" applyFont="1" applyBorder="1" applyAlignment="1" applyProtection="1">
      <alignment wrapText="1"/>
    </xf>
    <xf numFmtId="0" fontId="84" fillId="0" borderId="28" xfId="0" applyFont="1" applyBorder="1" applyAlignment="1" applyProtection="1">
      <alignment horizontal="center"/>
    </xf>
    <xf numFmtId="0" fontId="65" fillId="0" borderId="37" xfId="0" applyFont="1" applyBorder="1" applyAlignment="1" applyProtection="1">
      <alignment vertical="center"/>
    </xf>
    <xf numFmtId="0" fontId="65" fillId="0" borderId="47" xfId="0" applyFont="1" applyBorder="1" applyAlignment="1" applyProtection="1">
      <alignment vertical="center"/>
    </xf>
    <xf numFmtId="0" fontId="65" fillId="0" borderId="33" xfId="0" applyFont="1" applyBorder="1" applyAlignment="1" applyProtection="1">
      <alignment vertical="center"/>
    </xf>
    <xf numFmtId="0" fontId="71" fillId="0" borderId="37" xfId="139" applyFont="1" applyFill="1" applyBorder="1" applyAlignment="1" applyProtection="1">
      <alignment horizontal="center"/>
      <protection locked="0"/>
    </xf>
    <xf numFmtId="0" fontId="71" fillId="0" borderId="47" xfId="139" applyFont="1" applyFill="1" applyBorder="1" applyAlignment="1" applyProtection="1">
      <alignment horizontal="center"/>
      <protection locked="0"/>
    </xf>
    <xf numFmtId="0" fontId="65" fillId="0" borderId="33" xfId="0" applyFont="1" applyBorder="1" applyAlignment="1" applyProtection="1">
      <alignment horizontal="left" vertical="center"/>
    </xf>
    <xf numFmtId="0" fontId="64" fillId="0" borderId="33" xfId="0" applyFont="1" applyBorder="1" applyAlignment="1" applyProtection="1">
      <alignment vertical="center"/>
    </xf>
    <xf numFmtId="14" fontId="71" fillId="0" borderId="37" xfId="139" applyNumberFormat="1" applyFont="1" applyFill="1" applyBorder="1" applyAlignment="1" applyProtection="1">
      <alignment horizontal="center"/>
      <protection locked="0"/>
    </xf>
    <xf numFmtId="0" fontId="66" fillId="0" borderId="0" xfId="0" applyFont="1" applyAlignment="1" applyProtection="1">
      <alignment horizontal="left" wrapText="1"/>
    </xf>
    <xf numFmtId="0" fontId="66" fillId="0" borderId="55" xfId="0" applyFont="1" applyBorder="1" applyAlignment="1" applyProtection="1">
      <alignment horizontal="left" wrapText="1"/>
    </xf>
    <xf numFmtId="0" fontId="65" fillId="0" borderId="37" xfId="0" applyFont="1" applyBorder="1" applyAlignment="1" applyProtection="1">
      <alignment horizontal="left" vertical="center"/>
    </xf>
    <xf numFmtId="0" fontId="65" fillId="0" borderId="47" xfId="0" applyFont="1" applyBorder="1" applyAlignment="1" applyProtection="1">
      <alignment horizontal="left" vertical="center"/>
    </xf>
    <xf numFmtId="0" fontId="64" fillId="0" borderId="37" xfId="0" applyFont="1" applyBorder="1" applyAlignment="1" applyProtection="1">
      <alignment horizontal="left" vertical="center"/>
    </xf>
    <xf numFmtId="0" fontId="64" fillId="0" borderId="47" xfId="0" applyFont="1" applyBorder="1" applyAlignment="1" applyProtection="1">
      <alignment horizontal="left" vertical="center"/>
    </xf>
    <xf numFmtId="0" fontId="71" fillId="0" borderId="33" xfId="139" applyNumberFormat="1" applyFont="1" applyFill="1" applyBorder="1" applyAlignment="1" applyProtection="1">
      <alignment horizontal="center"/>
      <protection locked="0"/>
    </xf>
    <xf numFmtId="14" fontId="71" fillId="0" borderId="33" xfId="139" applyNumberFormat="1" applyFont="1" applyFill="1" applyBorder="1" applyAlignment="1" applyProtection="1">
      <alignment horizontal="center"/>
      <protection locked="0"/>
    </xf>
    <xf numFmtId="0" fontId="64" fillId="0" borderId="37" xfId="0" quotePrefix="1" applyFont="1" applyBorder="1" applyAlignment="1" applyProtection="1">
      <alignment horizontal="left" vertical="center"/>
    </xf>
    <xf numFmtId="0" fontId="64" fillId="0" borderId="33" xfId="0" applyFont="1" applyBorder="1" applyAlignment="1" applyProtection="1">
      <alignment horizontal="left" vertical="center"/>
    </xf>
    <xf numFmtId="0" fontId="64" fillId="0" borderId="37" xfId="0" applyFont="1" applyBorder="1" applyAlignment="1" applyProtection="1">
      <alignment horizontal="left" vertical="center" wrapText="1"/>
    </xf>
    <xf numFmtId="0" fontId="64" fillId="0" borderId="47" xfId="0" applyFont="1" applyBorder="1" applyAlignment="1" applyProtection="1">
      <alignment horizontal="left" vertical="center" wrapText="1"/>
    </xf>
    <xf numFmtId="0" fontId="71" fillId="0" borderId="37" xfId="139" applyNumberFormat="1" applyFont="1" applyFill="1" applyBorder="1" applyAlignment="1" applyProtection="1">
      <alignment horizontal="center"/>
      <protection locked="0"/>
    </xf>
    <xf numFmtId="0" fontId="71" fillId="0" borderId="47" xfId="139" applyNumberFormat="1" applyFont="1" applyFill="1" applyBorder="1" applyAlignment="1" applyProtection="1">
      <alignment horizontal="center"/>
      <protection locked="0"/>
    </xf>
    <xf numFmtId="0" fontId="64" fillId="0" borderId="37" xfId="0" applyFont="1" applyBorder="1" applyAlignment="1" applyProtection="1">
      <alignment vertical="center"/>
    </xf>
    <xf numFmtId="0" fontId="64" fillId="0" borderId="47" xfId="0" applyFont="1" applyBorder="1" applyAlignment="1" applyProtection="1">
      <alignment vertical="center"/>
    </xf>
    <xf numFmtId="1" fontId="71" fillId="0" borderId="37" xfId="139" applyNumberFormat="1" applyFont="1" applyFill="1" applyBorder="1" applyAlignment="1" applyProtection="1">
      <alignment horizontal="center"/>
      <protection locked="0"/>
    </xf>
    <xf numFmtId="1" fontId="71" fillId="0" borderId="47" xfId="139" applyNumberFormat="1" applyFont="1" applyFill="1" applyBorder="1" applyAlignment="1" applyProtection="1">
      <alignment horizontal="center"/>
      <protection locked="0"/>
    </xf>
    <xf numFmtId="0" fontId="64" fillId="0" borderId="37" xfId="0" quotePrefix="1" applyFont="1" applyBorder="1" applyAlignment="1" applyProtection="1">
      <alignment vertical="center" wrapText="1"/>
    </xf>
    <xf numFmtId="0" fontId="64" fillId="0" borderId="47" xfId="0" applyFont="1" applyBorder="1" applyAlignment="1" applyProtection="1">
      <alignment vertical="center" wrapText="1"/>
    </xf>
    <xf numFmtId="0" fontId="64" fillId="0" borderId="37" xfId="0" applyFont="1" applyBorder="1" applyAlignment="1" applyProtection="1">
      <alignment vertical="center" wrapText="1"/>
    </xf>
    <xf numFmtId="0" fontId="65" fillId="0" borderId="37" xfId="0" applyFont="1" applyBorder="1" applyAlignment="1" applyProtection="1">
      <alignment horizontal="center" vertical="center"/>
    </xf>
    <xf numFmtId="0" fontId="65" fillId="0" borderId="47" xfId="0" applyFont="1" applyBorder="1" applyAlignment="1" applyProtection="1">
      <alignment horizontal="center" vertical="center"/>
    </xf>
    <xf numFmtId="2" fontId="0" fillId="0" borderId="33" xfId="0" applyNumberFormat="1" applyBorder="1" applyAlignment="1">
      <alignment horizontal="center"/>
    </xf>
    <xf numFmtId="0" fontId="0" fillId="0" borderId="33" xfId="0" applyBorder="1" applyAlignment="1">
      <alignment horizontal="center"/>
    </xf>
    <xf numFmtId="165" fontId="0" fillId="0" borderId="33" xfId="0" applyNumberFormat="1" applyBorder="1" applyAlignment="1">
      <alignment horizontal="center"/>
    </xf>
    <xf numFmtId="0" fontId="71" fillId="0" borderId="37" xfId="139" applyFont="1" applyFill="1" applyBorder="1" applyAlignment="1" applyProtection="1">
      <alignment horizontal="center"/>
    </xf>
    <xf numFmtId="0" fontId="71" fillId="0" borderId="47" xfId="139" applyFont="1" applyFill="1" applyBorder="1" applyAlignment="1" applyProtection="1">
      <alignment horizontal="center"/>
    </xf>
    <xf numFmtId="14" fontId="71" fillId="0" borderId="37" xfId="139" applyNumberFormat="1" applyFont="1" applyFill="1" applyBorder="1" applyAlignment="1" applyProtection="1">
      <alignment horizontal="center"/>
    </xf>
    <xf numFmtId="14" fontId="71" fillId="0" borderId="47" xfId="139" applyNumberFormat="1" applyFont="1" applyFill="1" applyBorder="1" applyAlignment="1" applyProtection="1">
      <alignment horizontal="center"/>
      <protection locked="0"/>
    </xf>
    <xf numFmtId="0" fontId="84" fillId="0" borderId="37" xfId="0" applyFont="1" applyBorder="1" applyAlignment="1">
      <alignment horizontal="center"/>
    </xf>
    <xf numFmtId="0" fontId="84" fillId="0" borderId="47" xfId="0" applyFont="1" applyBorder="1" applyAlignment="1">
      <alignment horizontal="center"/>
    </xf>
    <xf numFmtId="0" fontId="84" fillId="0" borderId="11" xfId="0" applyFont="1" applyBorder="1" applyAlignment="1">
      <alignment horizontal="center"/>
    </xf>
    <xf numFmtId="0" fontId="84" fillId="0" borderId="13" xfId="0" applyFont="1" applyBorder="1" applyAlignment="1">
      <alignment horizontal="center"/>
    </xf>
    <xf numFmtId="0" fontId="72" fillId="0" borderId="0" xfId="0" applyFont="1" applyBorder="1" applyAlignment="1">
      <alignment horizontal="center"/>
    </xf>
    <xf numFmtId="0" fontId="72" fillId="0" borderId="37" xfId="0" applyFont="1" applyBorder="1" applyAlignment="1">
      <alignment horizontal="center"/>
    </xf>
    <xf numFmtId="0" fontId="72" fillId="0" borderId="47" xfId="0" applyFont="1" applyBorder="1" applyAlignment="1">
      <alignment horizontal="center"/>
    </xf>
    <xf numFmtId="0" fontId="72" fillId="0" borderId="37" xfId="0" applyFont="1" applyBorder="1" applyAlignment="1">
      <alignment horizontal="center" vertical="center"/>
    </xf>
    <xf numFmtId="0" fontId="72" fillId="0" borderId="47" xfId="0" applyFont="1" applyBorder="1" applyAlignment="1">
      <alignment horizontal="center" vertical="center"/>
    </xf>
    <xf numFmtId="0" fontId="72" fillId="0" borderId="74" xfId="0" applyFont="1" applyBorder="1" applyAlignment="1">
      <alignment horizontal="center" vertical="center"/>
    </xf>
    <xf numFmtId="0" fontId="72" fillId="0" borderId="64" xfId="0" applyFont="1" applyBorder="1" applyAlignment="1">
      <alignment horizontal="center" vertical="center"/>
    </xf>
    <xf numFmtId="0" fontId="0" fillId="0" borderId="0" xfId="139" applyFont="1" applyAlignment="1" applyProtection="1">
      <alignment horizontal="left" wrapText="1"/>
    </xf>
    <xf numFmtId="0" fontId="34" fillId="37" borderId="44" xfId="139" applyFont="1" applyFill="1" applyBorder="1" applyAlignment="1" applyProtection="1">
      <alignment horizontal="center" wrapText="1"/>
    </xf>
    <xf numFmtId="0" fontId="34" fillId="37" borderId="54" xfId="139" applyFont="1" applyFill="1" applyBorder="1" applyAlignment="1" applyProtection="1">
      <alignment horizontal="center" wrapText="1"/>
    </xf>
    <xf numFmtId="0" fontId="58" fillId="0" borderId="23" xfId="139" applyFont="1" applyBorder="1" applyAlignment="1" applyProtection="1">
      <alignment horizontal="center" vertical="center" textRotation="90"/>
    </xf>
    <xf numFmtId="0" fontId="58" fillId="0" borderId="28" xfId="139" applyFont="1" applyBorder="1" applyAlignment="1" applyProtection="1">
      <alignment horizontal="center" vertical="center" textRotation="90"/>
    </xf>
    <xf numFmtId="0" fontId="0" fillId="0" borderId="0" xfId="139" applyFont="1" applyAlignment="1" applyProtection="1">
      <alignment horizontal="center" vertical="top" wrapText="1"/>
    </xf>
    <xf numFmtId="0" fontId="33" fillId="0" borderId="0" xfId="139" applyFont="1" applyAlignment="1" applyProtection="1">
      <alignment horizontal="center" vertical="top" wrapText="1"/>
    </xf>
    <xf numFmtId="0" fontId="58" fillId="0" borderId="32" xfId="139" applyFont="1" applyBorder="1" applyAlignment="1" applyProtection="1">
      <alignment horizontal="center" vertical="center" textRotation="90"/>
    </xf>
    <xf numFmtId="0" fontId="33" fillId="0" borderId="12" xfId="139" applyFont="1" applyBorder="1" applyAlignment="1" applyProtection="1">
      <alignment horizontal="left" vertical="top" wrapText="1"/>
    </xf>
    <xf numFmtId="0" fontId="33" fillId="0" borderId="0" xfId="139" applyFont="1" applyBorder="1" applyAlignment="1" applyProtection="1">
      <alignment horizontal="left" vertical="top" wrapText="1"/>
    </xf>
    <xf numFmtId="0" fontId="0" fillId="0" borderId="0" xfId="139" applyFont="1" applyBorder="1" applyAlignment="1" applyProtection="1">
      <alignment horizontal="left" wrapText="1"/>
    </xf>
    <xf numFmtId="0" fontId="31" fillId="40" borderId="35" xfId="139" applyFont="1" applyFill="1" applyBorder="1" applyAlignment="1">
      <alignment horizontal="center"/>
    </xf>
    <xf numFmtId="0" fontId="31" fillId="40" borderId="72" xfId="139" applyFont="1" applyFill="1" applyBorder="1" applyAlignment="1">
      <alignment horizontal="center"/>
    </xf>
    <xf numFmtId="0" fontId="31" fillId="40" borderId="25" xfId="139" applyFont="1" applyFill="1" applyBorder="1" applyAlignment="1">
      <alignment horizontal="center"/>
    </xf>
    <xf numFmtId="0" fontId="59" fillId="0" borderId="0" xfId="114" applyFont="1" applyAlignment="1">
      <alignment horizontal="center" vertical="center"/>
    </xf>
    <xf numFmtId="0" fontId="33" fillId="0" borderId="0" xfId="139" applyAlignment="1" applyProtection="1"/>
    <xf numFmtId="2" fontId="59" fillId="0" borderId="0" xfId="139" applyNumberFormat="1" applyFont="1" applyAlignment="1" applyProtection="1">
      <alignment horizontal="center" vertical="center"/>
    </xf>
    <xf numFmtId="0" fontId="31" fillId="40" borderId="34" xfId="139" applyFont="1" applyFill="1" applyBorder="1" applyAlignment="1" applyProtection="1">
      <alignment horizontal="center"/>
    </xf>
    <xf numFmtId="0" fontId="31" fillId="40" borderId="25" xfId="139" applyFont="1" applyFill="1" applyBorder="1" applyAlignment="1" applyProtection="1">
      <alignment horizontal="center"/>
    </xf>
    <xf numFmtId="0" fontId="31" fillId="40" borderId="35" xfId="139" applyFont="1" applyFill="1" applyBorder="1" applyAlignment="1" applyProtection="1">
      <alignment horizontal="center"/>
    </xf>
    <xf numFmtId="0" fontId="31" fillId="0" borderId="36" xfId="139" applyFont="1" applyBorder="1" applyAlignment="1" applyProtection="1">
      <alignment horizontal="center" vertical="center"/>
    </xf>
    <xf numFmtId="0" fontId="17" fillId="0" borderId="17" xfId="114" applyBorder="1" applyAlignment="1">
      <alignment horizontal="left" vertical="center"/>
    </xf>
    <xf numFmtId="0" fontId="31" fillId="40" borderId="72" xfId="139" applyFont="1" applyFill="1" applyBorder="1" applyAlignment="1" applyProtection="1">
      <alignment horizontal="center"/>
    </xf>
    <xf numFmtId="165" fontId="17" fillId="0" borderId="27" xfId="114" applyNumberFormat="1" applyBorder="1" applyAlignment="1">
      <alignment horizontal="center" vertical="center"/>
    </xf>
    <xf numFmtId="0" fontId="17" fillId="0" borderId="59" xfId="114" applyBorder="1" applyAlignment="1">
      <alignment horizontal="center" vertical="center"/>
    </xf>
    <xf numFmtId="0" fontId="17" fillId="0" borderId="73" xfId="114" applyBorder="1" applyAlignment="1">
      <alignment horizontal="center" vertical="center"/>
    </xf>
    <xf numFmtId="0" fontId="31" fillId="0" borderId="26" xfId="139" applyFont="1" applyBorder="1" applyAlignment="1" applyProtection="1">
      <alignment horizontal="center" vertical="center"/>
    </xf>
    <xf numFmtId="0" fontId="31" fillId="0" borderId="62" xfId="139" applyFont="1" applyBorder="1" applyAlignment="1" applyProtection="1">
      <alignment horizontal="center" vertical="center"/>
    </xf>
    <xf numFmtId="0" fontId="0" fillId="44" borderId="0" xfId="0" applyFill="1" applyAlignment="1">
      <alignment horizontal="left" wrapText="1"/>
    </xf>
  </cellXfs>
  <cellStyles count="183">
    <cellStyle name="20% - Accent1 2" xfId="2" xr:uid="{00000000-0005-0000-0000-000000000000}"/>
    <cellStyle name="20% - Accent1 2 2" xfId="3" xr:uid="{00000000-0005-0000-0000-000001000000}"/>
    <cellStyle name="20% - Accent1 3" xfId="4" xr:uid="{00000000-0005-0000-0000-000002000000}"/>
    <cellStyle name="20% - Accent1 4" xfId="5" xr:uid="{00000000-0005-0000-0000-000003000000}"/>
    <cellStyle name="20% - Accent1 5" xfId="6" xr:uid="{00000000-0005-0000-0000-000004000000}"/>
    <cellStyle name="20% - Accent2 2" xfId="7" xr:uid="{00000000-0005-0000-0000-000005000000}"/>
    <cellStyle name="20% - Accent2 2 2" xfId="8" xr:uid="{00000000-0005-0000-0000-000006000000}"/>
    <cellStyle name="20% - Accent2 3" xfId="9" xr:uid="{00000000-0005-0000-0000-000007000000}"/>
    <cellStyle name="20% - Accent2 4" xfId="10" xr:uid="{00000000-0005-0000-0000-000008000000}"/>
    <cellStyle name="20% - Accent2 5" xfId="11" xr:uid="{00000000-0005-0000-0000-000009000000}"/>
    <cellStyle name="20% - Accent3 2" xfId="12" xr:uid="{00000000-0005-0000-0000-00000A000000}"/>
    <cellStyle name="20% - Accent3 2 2" xfId="13" xr:uid="{00000000-0005-0000-0000-00000B000000}"/>
    <cellStyle name="20% - Accent3 3" xfId="14" xr:uid="{00000000-0005-0000-0000-00000C000000}"/>
    <cellStyle name="20% - Accent3 4" xfId="15" xr:uid="{00000000-0005-0000-0000-00000D000000}"/>
    <cellStyle name="20% - Accent3 5" xfId="16" xr:uid="{00000000-0005-0000-0000-00000E000000}"/>
    <cellStyle name="20% - Accent4 2" xfId="17" xr:uid="{00000000-0005-0000-0000-00000F000000}"/>
    <cellStyle name="20% - Accent4 2 2" xfId="18" xr:uid="{00000000-0005-0000-0000-000010000000}"/>
    <cellStyle name="20% - Accent4 3" xfId="19" xr:uid="{00000000-0005-0000-0000-000011000000}"/>
    <cellStyle name="20% - Accent4 4" xfId="20" xr:uid="{00000000-0005-0000-0000-000012000000}"/>
    <cellStyle name="20% - Accent4 5" xfId="21" xr:uid="{00000000-0005-0000-0000-000013000000}"/>
    <cellStyle name="20% - Accent5 2" xfId="22" xr:uid="{00000000-0005-0000-0000-000014000000}"/>
    <cellStyle name="20% - Accent5 2 2" xfId="23" xr:uid="{00000000-0005-0000-0000-000015000000}"/>
    <cellStyle name="20% - Accent5 3" xfId="24" xr:uid="{00000000-0005-0000-0000-000016000000}"/>
    <cellStyle name="20% - Accent5 4" xfId="25" xr:uid="{00000000-0005-0000-0000-000017000000}"/>
    <cellStyle name="20% - Accent5 5" xfId="26" xr:uid="{00000000-0005-0000-0000-000018000000}"/>
    <cellStyle name="20% - Accent6 2" xfId="27" xr:uid="{00000000-0005-0000-0000-000019000000}"/>
    <cellStyle name="20% - Accent6 2 2" xfId="28" xr:uid="{00000000-0005-0000-0000-00001A000000}"/>
    <cellStyle name="20% - Accent6 3" xfId="29" xr:uid="{00000000-0005-0000-0000-00001B000000}"/>
    <cellStyle name="20% - Accent6 4" xfId="30" xr:uid="{00000000-0005-0000-0000-00001C000000}"/>
    <cellStyle name="20% - Accent6 5" xfId="31" xr:uid="{00000000-0005-0000-0000-00001D000000}"/>
    <cellStyle name="40% - Accent1 2" xfId="32" xr:uid="{00000000-0005-0000-0000-00001E000000}"/>
    <cellStyle name="40% - Accent1 2 2" xfId="33" xr:uid="{00000000-0005-0000-0000-00001F000000}"/>
    <cellStyle name="40% - Accent1 3" xfId="34" xr:uid="{00000000-0005-0000-0000-000020000000}"/>
    <cellStyle name="40% - Accent1 4" xfId="35" xr:uid="{00000000-0005-0000-0000-000021000000}"/>
    <cellStyle name="40% - Accent1 5" xfId="36" xr:uid="{00000000-0005-0000-0000-000022000000}"/>
    <cellStyle name="40% - Accent2 2" xfId="37" xr:uid="{00000000-0005-0000-0000-000023000000}"/>
    <cellStyle name="40% - Accent2 2 2" xfId="38" xr:uid="{00000000-0005-0000-0000-000024000000}"/>
    <cellStyle name="40% - Accent2 3" xfId="39" xr:uid="{00000000-0005-0000-0000-000025000000}"/>
    <cellStyle name="40% - Accent2 4" xfId="40" xr:uid="{00000000-0005-0000-0000-000026000000}"/>
    <cellStyle name="40% - Accent2 5" xfId="41" xr:uid="{00000000-0005-0000-0000-000027000000}"/>
    <cellStyle name="40% - Accent3 2" xfId="42" xr:uid="{00000000-0005-0000-0000-000028000000}"/>
    <cellStyle name="40% - Accent3 2 2" xfId="43" xr:uid="{00000000-0005-0000-0000-000029000000}"/>
    <cellStyle name="40% - Accent3 3" xfId="44" xr:uid="{00000000-0005-0000-0000-00002A000000}"/>
    <cellStyle name="40% - Accent3 4" xfId="45" xr:uid="{00000000-0005-0000-0000-00002B000000}"/>
    <cellStyle name="40% - Accent3 5" xfId="46" xr:uid="{00000000-0005-0000-0000-00002C000000}"/>
    <cellStyle name="40% - Accent4 2" xfId="47" xr:uid="{00000000-0005-0000-0000-00002D000000}"/>
    <cellStyle name="40% - Accent4 2 2" xfId="48" xr:uid="{00000000-0005-0000-0000-00002E000000}"/>
    <cellStyle name="40% - Accent4 3" xfId="49" xr:uid="{00000000-0005-0000-0000-00002F000000}"/>
    <cellStyle name="40% - Accent4 4" xfId="50" xr:uid="{00000000-0005-0000-0000-000030000000}"/>
    <cellStyle name="40% - Accent4 5" xfId="51" xr:uid="{00000000-0005-0000-0000-000031000000}"/>
    <cellStyle name="40% - Accent5 2" xfId="52" xr:uid="{00000000-0005-0000-0000-000032000000}"/>
    <cellStyle name="40% - Accent5 2 2" xfId="53" xr:uid="{00000000-0005-0000-0000-000033000000}"/>
    <cellStyle name="40% - Accent5 3" xfId="54" xr:uid="{00000000-0005-0000-0000-000034000000}"/>
    <cellStyle name="40% - Accent5 4" xfId="55" xr:uid="{00000000-0005-0000-0000-000035000000}"/>
    <cellStyle name="40% - Accent5 5" xfId="56" xr:uid="{00000000-0005-0000-0000-000036000000}"/>
    <cellStyle name="40% - Accent6 2" xfId="57" xr:uid="{00000000-0005-0000-0000-000037000000}"/>
    <cellStyle name="40% - Accent6 2 2" xfId="58" xr:uid="{00000000-0005-0000-0000-000038000000}"/>
    <cellStyle name="40% - Accent6 3" xfId="59" xr:uid="{00000000-0005-0000-0000-000039000000}"/>
    <cellStyle name="40% - Accent6 4" xfId="60" xr:uid="{00000000-0005-0000-0000-00003A000000}"/>
    <cellStyle name="40% - Accent6 5" xfId="61" xr:uid="{00000000-0005-0000-0000-00003B000000}"/>
    <cellStyle name="60% - Accent1 2" xfId="62" xr:uid="{00000000-0005-0000-0000-00003C000000}"/>
    <cellStyle name="60% - Accent1 2 2" xfId="63" xr:uid="{00000000-0005-0000-0000-00003D000000}"/>
    <cellStyle name="60% - Accent2 2" xfId="64" xr:uid="{00000000-0005-0000-0000-00003E000000}"/>
    <cellStyle name="60% - Accent2 2 2" xfId="65" xr:uid="{00000000-0005-0000-0000-00003F000000}"/>
    <cellStyle name="60% - Accent3 2" xfId="66" xr:uid="{00000000-0005-0000-0000-000040000000}"/>
    <cellStyle name="60% - Accent3 2 2" xfId="67" xr:uid="{00000000-0005-0000-0000-000041000000}"/>
    <cellStyle name="60% - Accent4 2" xfId="68" xr:uid="{00000000-0005-0000-0000-000042000000}"/>
    <cellStyle name="60% - Accent4 2 2" xfId="69" xr:uid="{00000000-0005-0000-0000-000043000000}"/>
    <cellStyle name="60% - Accent5 2" xfId="70" xr:uid="{00000000-0005-0000-0000-000044000000}"/>
    <cellStyle name="60% - Accent5 2 2" xfId="71" xr:uid="{00000000-0005-0000-0000-000045000000}"/>
    <cellStyle name="60% - Accent6 2" xfId="72" xr:uid="{00000000-0005-0000-0000-000046000000}"/>
    <cellStyle name="60% - Accent6 2 2" xfId="73" xr:uid="{00000000-0005-0000-0000-000047000000}"/>
    <cellStyle name="Accent1 2" xfId="74" xr:uid="{00000000-0005-0000-0000-000048000000}"/>
    <cellStyle name="Accent1 2 2" xfId="75" xr:uid="{00000000-0005-0000-0000-000049000000}"/>
    <cellStyle name="Accent2 2" xfId="76" xr:uid="{00000000-0005-0000-0000-00004A000000}"/>
    <cellStyle name="Accent2 2 2" xfId="77" xr:uid="{00000000-0005-0000-0000-00004B000000}"/>
    <cellStyle name="Accent3 2" xfId="78" xr:uid="{00000000-0005-0000-0000-00004C000000}"/>
    <cellStyle name="Accent3 2 2" xfId="79" xr:uid="{00000000-0005-0000-0000-00004D000000}"/>
    <cellStyle name="Accent4 2" xfId="80" xr:uid="{00000000-0005-0000-0000-00004E000000}"/>
    <cellStyle name="Accent4 2 2" xfId="81" xr:uid="{00000000-0005-0000-0000-00004F000000}"/>
    <cellStyle name="Accent5 2" xfId="82" xr:uid="{00000000-0005-0000-0000-000050000000}"/>
    <cellStyle name="Accent5 2 2" xfId="83" xr:uid="{00000000-0005-0000-0000-000051000000}"/>
    <cellStyle name="Accent6 2" xfId="84" xr:uid="{00000000-0005-0000-0000-000052000000}"/>
    <cellStyle name="Accent6 2 2" xfId="85" xr:uid="{00000000-0005-0000-0000-000053000000}"/>
    <cellStyle name="Bad 2" xfId="86" xr:uid="{00000000-0005-0000-0000-000054000000}"/>
    <cellStyle name="Bad 2 2" xfId="87" xr:uid="{00000000-0005-0000-0000-000055000000}"/>
    <cellStyle name="Calculation 2" xfId="88" xr:uid="{00000000-0005-0000-0000-000056000000}"/>
    <cellStyle name="Calculation 2 2" xfId="89" xr:uid="{00000000-0005-0000-0000-000057000000}"/>
    <cellStyle name="Check Cell 2" xfId="90" xr:uid="{00000000-0005-0000-0000-000058000000}"/>
    <cellStyle name="Check Cell 2 2" xfId="91" xr:uid="{00000000-0005-0000-0000-000059000000}"/>
    <cellStyle name="Excel Built-in Normal" xfId="1" xr:uid="{00000000-0005-0000-0000-00005A000000}"/>
    <cellStyle name="Explanatory Text 2" xfId="92" xr:uid="{00000000-0005-0000-0000-00005B000000}"/>
    <cellStyle name="Explanatory Text 2 2" xfId="93" xr:uid="{00000000-0005-0000-0000-00005C000000}"/>
    <cellStyle name="Good 2" xfId="94" xr:uid="{00000000-0005-0000-0000-00005D000000}"/>
    <cellStyle name="Good 2 2" xfId="95" xr:uid="{00000000-0005-0000-0000-00005E000000}"/>
    <cellStyle name="Heading 1 2" xfId="96" xr:uid="{00000000-0005-0000-0000-00005F000000}"/>
    <cellStyle name="Heading 1 2 2" xfId="97" xr:uid="{00000000-0005-0000-0000-000060000000}"/>
    <cellStyle name="Heading 2 2" xfId="98" xr:uid="{00000000-0005-0000-0000-000061000000}"/>
    <cellStyle name="Heading 2 2 2" xfId="99" xr:uid="{00000000-0005-0000-0000-000062000000}"/>
    <cellStyle name="Heading 3 2" xfId="100" xr:uid="{00000000-0005-0000-0000-000063000000}"/>
    <cellStyle name="Heading 3 2 2" xfId="101" xr:uid="{00000000-0005-0000-0000-000064000000}"/>
    <cellStyle name="Heading 4 2" xfId="102" xr:uid="{00000000-0005-0000-0000-000065000000}"/>
    <cellStyle name="Heading 4 2 2" xfId="103" xr:uid="{00000000-0005-0000-0000-000066000000}"/>
    <cellStyle name="Hyperlink" xfId="182" builtinId="8"/>
    <cellStyle name="Hyperlink 2" xfId="104" xr:uid="{00000000-0005-0000-0000-000068000000}"/>
    <cellStyle name="Hyperlink 2 2" xfId="105" xr:uid="{00000000-0005-0000-0000-000069000000}"/>
    <cellStyle name="Input 2" xfId="106" xr:uid="{00000000-0005-0000-0000-00006A000000}"/>
    <cellStyle name="Input 2 2" xfId="107" xr:uid="{00000000-0005-0000-0000-00006B000000}"/>
    <cellStyle name="Linked Cell 2" xfId="108" xr:uid="{00000000-0005-0000-0000-00006C000000}"/>
    <cellStyle name="Linked Cell 2 2" xfId="109" xr:uid="{00000000-0005-0000-0000-00006D000000}"/>
    <cellStyle name="Neutral 2" xfId="110" xr:uid="{00000000-0005-0000-0000-00006E000000}"/>
    <cellStyle name="Neutral 2 2" xfId="111" xr:uid="{00000000-0005-0000-0000-00006F000000}"/>
    <cellStyle name="Normal" xfId="0" builtinId="0"/>
    <cellStyle name="Normal 10" xfId="112" xr:uid="{00000000-0005-0000-0000-000071000000}"/>
    <cellStyle name="Normal 10 2" xfId="113" xr:uid="{00000000-0005-0000-0000-000072000000}"/>
    <cellStyle name="Normal 10 3" xfId="114" xr:uid="{00000000-0005-0000-0000-000073000000}"/>
    <cellStyle name="Normal 11" xfId="115" xr:uid="{00000000-0005-0000-0000-000074000000}"/>
    <cellStyle name="Normal 11 2" xfId="116" xr:uid="{00000000-0005-0000-0000-000075000000}"/>
    <cellStyle name="Normal 12" xfId="117" xr:uid="{00000000-0005-0000-0000-000076000000}"/>
    <cellStyle name="Normal 12 2" xfId="118" xr:uid="{00000000-0005-0000-0000-000077000000}"/>
    <cellStyle name="Normal 13" xfId="119" xr:uid="{00000000-0005-0000-0000-000078000000}"/>
    <cellStyle name="Normal 13 2" xfId="120" xr:uid="{00000000-0005-0000-0000-000079000000}"/>
    <cellStyle name="Normal 14" xfId="121" xr:uid="{00000000-0005-0000-0000-00007A000000}"/>
    <cellStyle name="Normal 14 2" xfId="122" xr:uid="{00000000-0005-0000-0000-00007B000000}"/>
    <cellStyle name="Normal 15" xfId="123" xr:uid="{00000000-0005-0000-0000-00007C000000}"/>
    <cellStyle name="Normal 15 2" xfId="124" xr:uid="{00000000-0005-0000-0000-00007D000000}"/>
    <cellStyle name="Normal 15 3" xfId="125" xr:uid="{00000000-0005-0000-0000-00007E000000}"/>
    <cellStyle name="Normal 16" xfId="126" xr:uid="{00000000-0005-0000-0000-00007F000000}"/>
    <cellStyle name="Normal 16 2" xfId="127" xr:uid="{00000000-0005-0000-0000-000080000000}"/>
    <cellStyle name="Normal 17" xfId="128" xr:uid="{00000000-0005-0000-0000-000081000000}"/>
    <cellStyle name="Normal 18" xfId="179" xr:uid="{00000000-0005-0000-0000-000082000000}"/>
    <cellStyle name="Normal 19" xfId="180" xr:uid="{00000000-0005-0000-0000-000083000000}"/>
    <cellStyle name="Normal 2" xfId="129" xr:uid="{00000000-0005-0000-0000-000084000000}"/>
    <cellStyle name="Normal 2 2" xfId="130" xr:uid="{00000000-0005-0000-0000-000085000000}"/>
    <cellStyle name="Normal 2 2 2" xfId="131" xr:uid="{00000000-0005-0000-0000-000086000000}"/>
    <cellStyle name="Normal 2 2 3" xfId="132" xr:uid="{00000000-0005-0000-0000-000087000000}"/>
    <cellStyle name="Normal 2 3" xfId="133" xr:uid="{00000000-0005-0000-0000-000088000000}"/>
    <cellStyle name="Normal 2 4" xfId="134" xr:uid="{00000000-0005-0000-0000-000089000000}"/>
    <cellStyle name="Normal 3" xfId="135" xr:uid="{00000000-0005-0000-0000-00008A000000}"/>
    <cellStyle name="Normal 3 2" xfId="136" xr:uid="{00000000-0005-0000-0000-00008B000000}"/>
    <cellStyle name="Normal 3 2 2" xfId="137" xr:uid="{00000000-0005-0000-0000-00008C000000}"/>
    <cellStyle name="Normal 3 3" xfId="138" xr:uid="{00000000-0005-0000-0000-00008D000000}"/>
    <cellStyle name="Normal 3 4" xfId="139" xr:uid="{00000000-0005-0000-0000-00008E000000}"/>
    <cellStyle name="Normal 4" xfId="140" xr:uid="{00000000-0005-0000-0000-00008F000000}"/>
    <cellStyle name="Normal 4 2" xfId="141" xr:uid="{00000000-0005-0000-0000-000090000000}"/>
    <cellStyle name="Normal 4 2 2" xfId="142" xr:uid="{00000000-0005-0000-0000-000091000000}"/>
    <cellStyle name="Normal 4 3" xfId="143" xr:uid="{00000000-0005-0000-0000-000092000000}"/>
    <cellStyle name="Normal 5" xfId="144" xr:uid="{00000000-0005-0000-0000-000093000000}"/>
    <cellStyle name="Normal 5 2" xfId="145" xr:uid="{00000000-0005-0000-0000-000094000000}"/>
    <cellStyle name="Normal 5 2 2" xfId="146" xr:uid="{00000000-0005-0000-0000-000095000000}"/>
    <cellStyle name="Normal 5 2 3" xfId="147" xr:uid="{00000000-0005-0000-0000-000096000000}"/>
    <cellStyle name="Normal 5 2 4" xfId="148" xr:uid="{00000000-0005-0000-0000-000097000000}"/>
    <cellStyle name="Normal 5 2 5" xfId="149" xr:uid="{00000000-0005-0000-0000-000098000000}"/>
    <cellStyle name="Normal 5 3" xfId="150" xr:uid="{00000000-0005-0000-0000-000099000000}"/>
    <cellStyle name="Normal 5 4" xfId="151" xr:uid="{00000000-0005-0000-0000-00009A000000}"/>
    <cellStyle name="Normal 5 5" xfId="152" xr:uid="{00000000-0005-0000-0000-00009B000000}"/>
    <cellStyle name="Normal 5 6" xfId="153" xr:uid="{00000000-0005-0000-0000-00009C000000}"/>
    <cellStyle name="Normal 6" xfId="154" xr:uid="{00000000-0005-0000-0000-00009D000000}"/>
    <cellStyle name="Normal 6 2" xfId="155" xr:uid="{00000000-0005-0000-0000-00009E000000}"/>
    <cellStyle name="Normal 6 3" xfId="156" xr:uid="{00000000-0005-0000-0000-00009F000000}"/>
    <cellStyle name="Normal 7" xfId="157" xr:uid="{00000000-0005-0000-0000-0000A0000000}"/>
    <cellStyle name="Normal 7 2" xfId="158" xr:uid="{00000000-0005-0000-0000-0000A1000000}"/>
    <cellStyle name="Normal 7 3" xfId="159" xr:uid="{00000000-0005-0000-0000-0000A2000000}"/>
    <cellStyle name="Normal 7 4" xfId="160" xr:uid="{00000000-0005-0000-0000-0000A3000000}"/>
    <cellStyle name="Normal 7 5" xfId="161" xr:uid="{00000000-0005-0000-0000-0000A4000000}"/>
    <cellStyle name="Normal 8" xfId="162" xr:uid="{00000000-0005-0000-0000-0000A5000000}"/>
    <cellStyle name="Normal 8 2" xfId="163" xr:uid="{00000000-0005-0000-0000-0000A6000000}"/>
    <cellStyle name="Normal 8 3" xfId="164" xr:uid="{00000000-0005-0000-0000-0000A7000000}"/>
    <cellStyle name="Normal 9" xfId="165" xr:uid="{00000000-0005-0000-0000-0000A8000000}"/>
    <cellStyle name="Normal 9 2" xfId="166" xr:uid="{00000000-0005-0000-0000-0000A9000000}"/>
    <cellStyle name="Note 2" xfId="167" xr:uid="{00000000-0005-0000-0000-0000AA000000}"/>
    <cellStyle name="Note 3" xfId="168" xr:uid="{00000000-0005-0000-0000-0000AB000000}"/>
    <cellStyle name="Note 4" xfId="169" xr:uid="{00000000-0005-0000-0000-0000AC000000}"/>
    <cellStyle name="Note 5" xfId="170" xr:uid="{00000000-0005-0000-0000-0000AD000000}"/>
    <cellStyle name="Note 6" xfId="171" xr:uid="{00000000-0005-0000-0000-0000AE000000}"/>
    <cellStyle name="Output 2" xfId="172" xr:uid="{00000000-0005-0000-0000-0000AF000000}"/>
    <cellStyle name="Output 2 2" xfId="173" xr:uid="{00000000-0005-0000-0000-0000B0000000}"/>
    <cellStyle name="Percent" xfId="181" builtinId="5"/>
    <cellStyle name="Percent 2" xfId="178" xr:uid="{00000000-0005-0000-0000-0000B2000000}"/>
    <cellStyle name="Total 2" xfId="174" xr:uid="{00000000-0005-0000-0000-0000B3000000}"/>
    <cellStyle name="Total 2 2" xfId="175" xr:uid="{00000000-0005-0000-0000-0000B4000000}"/>
    <cellStyle name="Warning Text 2" xfId="176" xr:uid="{00000000-0005-0000-0000-0000B5000000}"/>
    <cellStyle name="Warning Text 2 2" xfId="177" xr:uid="{00000000-0005-0000-0000-0000B6000000}"/>
  </cellStyles>
  <dxfs count="178">
    <dxf>
      <alignment horizontal="general" vertical="bottom"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tint="0.49998474074526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9" tint="0.39994506668294322"/>
        </patternFill>
      </fill>
    </dxf>
    <dxf>
      <fill>
        <patternFill>
          <bgColor rgb="FF92D05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92D050"/>
        </patternFill>
      </fill>
    </dxf>
    <dxf>
      <fill>
        <patternFill>
          <bgColor theme="5" tint="0.39994506668294322"/>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ill>
        <patternFill>
          <bgColor rgb="FF00B0F0"/>
        </patternFill>
      </fill>
    </dxf>
    <dxf>
      <fill>
        <patternFill>
          <bgColor rgb="FF00B050"/>
        </patternFill>
      </fill>
    </dxf>
    <dxf>
      <fill>
        <patternFill>
          <bgColor rgb="FFFFFF00"/>
        </patternFill>
      </fill>
    </dxf>
    <dxf>
      <fill>
        <patternFill>
          <bgColor rgb="FFFFC000"/>
        </patternFill>
      </fill>
    </dxf>
    <dxf>
      <fill>
        <patternFill>
          <bgColor rgb="FFFFADAD"/>
        </patternFill>
      </fill>
    </dxf>
    <dxf>
      <fill>
        <patternFill>
          <bgColor rgb="FFFFD6A5"/>
        </patternFill>
      </fill>
    </dxf>
    <dxf>
      <fill>
        <patternFill>
          <bgColor rgb="FFFDFFB6"/>
        </patternFill>
      </fill>
    </dxf>
    <dxf>
      <fill>
        <patternFill>
          <bgColor rgb="FFCAFFBF"/>
        </patternFill>
      </fill>
    </dxf>
    <dxf>
      <fill>
        <patternFill>
          <bgColor rgb="FF9BF6FF"/>
        </patternFill>
      </fill>
    </dxf>
    <dxf>
      <fill>
        <patternFill>
          <bgColor rgb="FFA0C4FF"/>
        </patternFill>
      </fill>
    </dxf>
    <dxf>
      <fill>
        <patternFill>
          <bgColor rgb="FFBDB2FF"/>
        </patternFill>
      </fill>
    </dxf>
    <dxf>
      <fill>
        <patternFill>
          <bgColor rgb="FFFFC6FF"/>
        </patternFill>
      </fill>
    </dxf>
    <dxf>
      <fill>
        <patternFill>
          <bgColor rgb="FFFFADAD"/>
        </patternFill>
      </fill>
    </dxf>
    <dxf>
      <fill>
        <patternFill>
          <bgColor rgb="FFFFD6A5"/>
        </patternFill>
      </fill>
    </dxf>
    <dxf>
      <fill>
        <patternFill>
          <bgColor rgb="FFFDFFB6"/>
        </patternFill>
      </fill>
    </dxf>
    <dxf>
      <fill>
        <patternFill>
          <bgColor rgb="FFCAFFBF"/>
        </patternFill>
      </fill>
    </dxf>
    <dxf>
      <fill>
        <patternFill>
          <bgColor rgb="FF9BF6FF"/>
        </patternFill>
      </fill>
    </dxf>
    <dxf>
      <fill>
        <patternFill>
          <bgColor rgb="FFA0C4FF"/>
        </patternFill>
      </fill>
    </dxf>
    <dxf>
      <fill>
        <patternFill>
          <bgColor rgb="FFBDB2FF"/>
        </patternFill>
      </fill>
    </dxf>
    <dxf>
      <fill>
        <patternFill>
          <bgColor rgb="FFFFC6FF"/>
        </patternFill>
      </fill>
    </dxf>
    <dxf>
      <fill>
        <patternFill>
          <bgColor theme="8" tint="0.39994506668294322"/>
        </patternFill>
      </fill>
    </dxf>
    <dxf>
      <font>
        <color theme="0"/>
      </font>
      <fill>
        <patternFill>
          <bgColor theme="0"/>
        </patternFill>
      </fill>
    </dxf>
    <dxf>
      <fill>
        <patternFill>
          <bgColor theme="8" tint="0.39994506668294322"/>
        </patternFill>
      </fill>
    </dxf>
    <dxf>
      <fill>
        <patternFill patternType="none">
          <bgColor auto="1"/>
        </patternFill>
      </fill>
    </dxf>
    <dxf>
      <font>
        <color theme="0"/>
      </font>
      <fill>
        <patternFill>
          <bgColor theme="0"/>
        </patternFill>
      </fill>
    </dxf>
    <dxf>
      <font>
        <color rgb="FF0066FF"/>
      </font>
      <fill>
        <patternFill>
          <bgColor theme="3" tint="0.59996337778862885"/>
        </patternFill>
      </fill>
    </dxf>
    <dxf>
      <font>
        <color rgb="FF0066FF"/>
      </font>
      <fill>
        <patternFill>
          <bgColor theme="3" tint="0.59996337778862885"/>
        </patternFill>
      </fill>
    </dxf>
    <dxf>
      <fill>
        <patternFill>
          <bgColor theme="8" tint="0.39994506668294322"/>
        </patternFill>
      </fill>
    </dxf>
    <dxf>
      <font>
        <color theme="0"/>
      </font>
      <fill>
        <patternFill>
          <bgColor theme="0"/>
        </patternFill>
      </fill>
    </dxf>
    <dxf>
      <font>
        <color theme="0"/>
      </font>
      <fill>
        <patternFill>
          <bgColor theme="0"/>
        </patternFill>
      </fill>
    </dxf>
    <dxf>
      <fill>
        <patternFill>
          <bgColor theme="6" tint="0.59996337778862885"/>
        </patternFill>
      </fill>
    </dxf>
    <dxf>
      <font>
        <color theme="0"/>
      </font>
      <fill>
        <patternFill>
          <bgColor theme="0"/>
        </patternFill>
      </fill>
    </dxf>
    <dxf>
      <fill>
        <patternFill>
          <bgColor theme="7" tint="0.59996337778862885"/>
        </patternFill>
      </fill>
    </dxf>
    <dxf>
      <font>
        <color theme="0"/>
      </font>
      <fill>
        <patternFill>
          <bgColor theme="0"/>
        </patternFill>
      </fill>
    </dxf>
    <dxf>
      <fill>
        <patternFill>
          <bgColor theme="8" tint="0.59996337778862885"/>
        </patternFill>
      </fill>
    </dxf>
    <dxf>
      <font>
        <color theme="0"/>
      </font>
      <fill>
        <patternFill>
          <bgColor theme="0"/>
        </patternFill>
      </fill>
    </dxf>
    <dxf>
      <fill>
        <patternFill>
          <bgColor theme="9" tint="0.59996337778862885"/>
        </patternFill>
      </fill>
    </dxf>
    <dxf>
      <fill>
        <patternFill>
          <bgColor theme="8" tint="0.39994506668294322"/>
        </patternFill>
      </fill>
    </dxf>
    <dxf>
      <fill>
        <patternFill>
          <bgColor rgb="FFFFADAD"/>
        </patternFill>
      </fill>
    </dxf>
    <dxf>
      <fill>
        <patternFill>
          <bgColor rgb="FFFFD6A5"/>
        </patternFill>
      </fill>
    </dxf>
    <dxf>
      <fill>
        <patternFill>
          <bgColor rgb="FFFDFFB6"/>
        </patternFill>
      </fill>
    </dxf>
    <dxf>
      <fill>
        <patternFill>
          <bgColor rgb="FFCAFFBF"/>
        </patternFill>
      </fill>
    </dxf>
    <dxf>
      <fill>
        <patternFill>
          <bgColor rgb="FF9BF6FF"/>
        </patternFill>
      </fill>
    </dxf>
    <dxf>
      <fill>
        <patternFill>
          <bgColor rgb="FFA0C4FF"/>
        </patternFill>
      </fill>
    </dxf>
    <dxf>
      <fill>
        <patternFill>
          <bgColor rgb="FFBDB2FF"/>
        </patternFill>
      </fill>
    </dxf>
    <dxf>
      <fill>
        <patternFill>
          <bgColor rgb="FFFFC6FF"/>
        </patternFill>
      </fill>
    </dxf>
    <dxf>
      <font>
        <color theme="0"/>
      </font>
      <fill>
        <patternFill>
          <bgColor theme="0"/>
        </patternFill>
      </fill>
    </dxf>
    <dxf>
      <font>
        <color theme="0"/>
      </font>
      <fill>
        <patternFill>
          <bgColor theme="0"/>
        </patternFill>
      </fill>
    </dxf>
    <dxf>
      <fill>
        <patternFill>
          <bgColor rgb="FFFFC6FF"/>
        </patternFill>
      </fill>
    </dxf>
    <dxf>
      <fill>
        <patternFill>
          <bgColor rgb="FFBDB2FF"/>
        </patternFill>
      </fill>
    </dxf>
    <dxf>
      <fill>
        <patternFill>
          <bgColor rgb="FFA0C4FF"/>
        </patternFill>
      </fill>
    </dxf>
    <dxf>
      <fill>
        <patternFill>
          <bgColor rgb="FF9BF6FF"/>
        </patternFill>
      </fill>
    </dxf>
    <dxf>
      <fill>
        <patternFill>
          <bgColor rgb="FFCAFFBF"/>
        </patternFill>
      </fill>
    </dxf>
    <dxf>
      <fill>
        <patternFill>
          <bgColor rgb="FFFDFFB6"/>
        </patternFill>
      </fill>
    </dxf>
    <dxf>
      <fill>
        <patternFill>
          <bgColor rgb="FFFFD6A5"/>
        </patternFill>
      </fill>
    </dxf>
    <dxf>
      <fill>
        <patternFill>
          <bgColor rgb="FFFFADAD"/>
        </patternFill>
      </fill>
    </dxf>
    <dxf>
      <fill>
        <patternFill patternType="solid">
          <fgColor auto="1"/>
          <bgColor theme="7" tint="0.59996337778862885"/>
        </patternFill>
      </fill>
    </dxf>
    <dxf>
      <fill>
        <patternFill>
          <bgColor theme="9" tint="0.39994506668294322"/>
        </patternFill>
      </fill>
    </dxf>
    <dxf>
      <font>
        <color theme="0" tint="-0.24994659260841701"/>
      </font>
      <fill>
        <patternFill>
          <bgColor theme="0" tint="-0.14996795556505021"/>
        </patternFill>
      </fill>
    </dxf>
    <dxf>
      <font>
        <color theme="0" tint="-0.24994659260841701"/>
      </font>
      <fill>
        <patternFill>
          <bgColor theme="0" tint="-0.14996795556505021"/>
        </patternFill>
      </fill>
    </dxf>
    <dxf>
      <fill>
        <patternFill>
          <bgColor rgb="FFFFC6FF"/>
        </patternFill>
      </fill>
    </dxf>
    <dxf>
      <fill>
        <patternFill>
          <bgColor rgb="FFBDB2FF"/>
        </patternFill>
      </fill>
    </dxf>
    <dxf>
      <fill>
        <patternFill>
          <bgColor rgb="FFA0C4FF"/>
        </patternFill>
      </fill>
    </dxf>
    <dxf>
      <fill>
        <patternFill>
          <bgColor rgb="FF9BF6FF"/>
        </patternFill>
      </fill>
    </dxf>
    <dxf>
      <fill>
        <patternFill>
          <bgColor rgb="FFCAFFBF"/>
        </patternFill>
      </fill>
    </dxf>
    <dxf>
      <fill>
        <patternFill>
          <bgColor rgb="FFFDFFB6"/>
        </patternFill>
      </fill>
    </dxf>
    <dxf>
      <fill>
        <patternFill>
          <bgColor rgb="FFFFD6A5"/>
        </patternFill>
      </fill>
    </dxf>
    <dxf>
      <fill>
        <patternFill>
          <bgColor rgb="FFFFADAD"/>
        </patternFill>
      </fill>
    </dxf>
    <dxf>
      <fill>
        <patternFill>
          <bgColor rgb="FFFFD6A5"/>
        </patternFill>
      </fill>
    </dxf>
    <dxf>
      <fill>
        <patternFill>
          <bgColor rgb="FFFDFFB6"/>
        </patternFill>
      </fill>
    </dxf>
    <dxf>
      <fill>
        <patternFill>
          <bgColor rgb="FFCAFFBF"/>
        </patternFill>
      </fill>
    </dxf>
    <dxf>
      <fill>
        <patternFill>
          <bgColor rgb="FF9BF6FF"/>
        </patternFill>
      </fill>
    </dxf>
    <dxf>
      <fill>
        <patternFill>
          <bgColor rgb="FFA0C4FF"/>
        </patternFill>
      </fill>
    </dxf>
    <dxf>
      <fill>
        <patternFill>
          <bgColor rgb="FFBDB2FF"/>
        </patternFill>
      </fill>
    </dxf>
    <dxf>
      <fill>
        <patternFill>
          <bgColor rgb="FFFFC6FF"/>
        </patternFill>
      </fill>
    </dxf>
    <dxf>
      <fill>
        <patternFill patternType="none">
          <bgColor auto="1"/>
        </patternFill>
      </fill>
    </dxf>
    <dxf>
      <fill>
        <patternFill>
          <bgColor rgb="FFFFADAD"/>
        </patternFill>
      </fill>
    </dxf>
    <dxf>
      <font>
        <color theme="0"/>
      </font>
      <fill>
        <patternFill>
          <bgColor theme="1"/>
        </patternFill>
      </fill>
    </dxf>
    <dxf>
      <font>
        <color theme="0"/>
      </font>
      <fill>
        <patternFill>
          <bgColor theme="1"/>
        </patternFill>
      </fill>
    </dxf>
    <dxf>
      <fill>
        <patternFill>
          <bgColor theme="9" tint="0.39994506668294322"/>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ill>
        <patternFill patternType="solid">
          <fgColor auto="1"/>
          <bgColor theme="7"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8"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color rgb="FF0066FF"/>
      </font>
      <fill>
        <patternFill>
          <bgColor theme="3" tint="0.59996337778862885"/>
        </patternFill>
      </fill>
    </dxf>
    <dxf>
      <font>
        <color rgb="FF9C0006"/>
      </font>
      <fill>
        <patternFill>
          <bgColor rgb="FFFFC7CE"/>
        </patternFill>
      </fill>
    </dxf>
    <dxf>
      <fill>
        <patternFill>
          <bgColor theme="9" tint="0.39994506668294322"/>
        </patternFill>
      </fill>
    </dxf>
    <dxf>
      <fill>
        <patternFill>
          <bgColor indexed="10"/>
        </patternFill>
      </fill>
    </dxf>
    <dxf>
      <fill>
        <patternFill>
          <bgColor indexed="11"/>
        </patternFill>
      </fill>
    </dxf>
  </dxfs>
  <tableStyles count="0" defaultTableStyle="TableStyleMedium2" defaultPivotStyle="PivotStyleLight16"/>
  <colors>
    <mruColors>
      <color rgb="FF0000FF"/>
      <color rgb="FFFFC6FF"/>
      <color rgb="FFBDB2FF"/>
      <color rgb="FFA0C4FF"/>
      <color rgb="FF9BF6FF"/>
      <color rgb="FFCAFFBF"/>
      <color rgb="FFFDFFB6"/>
      <color rgb="FFFFD6A5"/>
      <color rgb="FFFFADAD"/>
      <color rgb="FF7600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fmlaLink="I6" lockText="1" noThreeD="1"/>
</file>

<file path=xl/ctrlProps/ctrlProp2.xml><?xml version="1.0" encoding="utf-8"?>
<formControlPr xmlns="http://schemas.microsoft.com/office/spreadsheetml/2009/9/main" objectType="CheckBox" checked="Checked" fmlaLink="I7" lockText="1" noThreeD="1"/>
</file>

<file path=xl/ctrlProps/ctrlProp3.xml><?xml version="1.0" encoding="utf-8"?>
<formControlPr xmlns="http://schemas.microsoft.com/office/spreadsheetml/2009/9/main" objectType="CheckBox" fmlaLink="I8" lockText="1" noThreeD="1"/>
</file>

<file path=xl/ctrlProps/ctrlProp4.xml><?xml version="1.0" encoding="utf-8"?>
<formControlPr xmlns="http://schemas.microsoft.com/office/spreadsheetml/2009/9/main" objectType="CheckBox" fmlaLink="I9" lockText="1" noThreeD="1"/>
</file>

<file path=xl/ctrlProps/ctrlProp5.xml><?xml version="1.0" encoding="utf-8"?>
<formControlPr xmlns="http://schemas.microsoft.com/office/spreadsheetml/2009/9/main" objectType="CheckBox" fmlaLink="I10" lockText="1" noThreeD="1"/>
</file>

<file path=xl/ctrlProps/ctrlProp6.xml><?xml version="1.0" encoding="utf-8"?>
<formControlPr xmlns="http://schemas.microsoft.com/office/spreadsheetml/2009/9/main" objectType="CheckBox" fmlaLink="I11" lockText="1" noThreeD="1"/>
</file>

<file path=xl/ctrlProps/ctrlProp7.xml><?xml version="1.0" encoding="utf-8"?>
<formControlPr xmlns="http://schemas.microsoft.com/office/spreadsheetml/2009/9/main" objectType="CheckBox" fmlaLink="I12" lockText="1" noThreeD="1"/>
</file>

<file path=xl/ctrlProps/ctrlProp8.xml><?xml version="1.0" encoding="utf-8"?>
<formControlPr xmlns="http://schemas.microsoft.com/office/spreadsheetml/2009/9/main" objectType="CheckBox" fmlaLink="I13"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176894</xdr:colOff>
      <xdr:row>0</xdr:row>
      <xdr:rowOff>108857</xdr:rowOff>
    </xdr:from>
    <xdr:to>
      <xdr:col>9</xdr:col>
      <xdr:colOff>1300704</xdr:colOff>
      <xdr:row>2</xdr:row>
      <xdr:rowOff>95191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63769" y="108857"/>
          <a:ext cx="1123810" cy="4625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2438400</xdr:colOff>
          <xdr:row>5</xdr:row>
          <xdr:rowOff>0</xdr:rowOff>
        </xdr:from>
        <xdr:to>
          <xdr:col>8</xdr:col>
          <xdr:colOff>1143000</xdr:colOff>
          <xdr:row>6</xdr:row>
          <xdr:rowOff>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6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2438400</xdr:colOff>
          <xdr:row>5</xdr:row>
          <xdr:rowOff>180975</xdr:rowOff>
        </xdr:from>
        <xdr:to>
          <xdr:col>8</xdr:col>
          <xdr:colOff>1143000</xdr:colOff>
          <xdr:row>6</xdr:row>
          <xdr:rowOff>180975</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6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2438400</xdr:colOff>
          <xdr:row>7</xdr:row>
          <xdr:rowOff>0</xdr:rowOff>
        </xdr:from>
        <xdr:to>
          <xdr:col>8</xdr:col>
          <xdr:colOff>1143000</xdr:colOff>
          <xdr:row>8</xdr:row>
          <xdr:rowOff>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6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2438400</xdr:colOff>
          <xdr:row>8</xdr:row>
          <xdr:rowOff>0</xdr:rowOff>
        </xdr:from>
        <xdr:to>
          <xdr:col>8</xdr:col>
          <xdr:colOff>1143000</xdr:colOff>
          <xdr:row>9</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6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2438400</xdr:colOff>
          <xdr:row>9</xdr:row>
          <xdr:rowOff>0</xdr:rowOff>
        </xdr:from>
        <xdr:to>
          <xdr:col>8</xdr:col>
          <xdr:colOff>1143000</xdr:colOff>
          <xdr:row>10</xdr:row>
          <xdr:rowOff>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6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2438400</xdr:colOff>
          <xdr:row>10</xdr:row>
          <xdr:rowOff>0</xdr:rowOff>
        </xdr:from>
        <xdr:to>
          <xdr:col>8</xdr:col>
          <xdr:colOff>1143000</xdr:colOff>
          <xdr:row>11</xdr:row>
          <xdr:rowOff>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6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2438400</xdr:colOff>
          <xdr:row>11</xdr:row>
          <xdr:rowOff>0</xdr:rowOff>
        </xdr:from>
        <xdr:to>
          <xdr:col>8</xdr:col>
          <xdr:colOff>1143000</xdr:colOff>
          <xdr:row>12</xdr:row>
          <xdr:rowOff>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6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2438400</xdr:colOff>
          <xdr:row>12</xdr:row>
          <xdr:rowOff>0</xdr:rowOff>
        </xdr:from>
        <xdr:to>
          <xdr:col>8</xdr:col>
          <xdr:colOff>1143000</xdr:colOff>
          <xdr:row>13</xdr:row>
          <xdr:rowOff>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6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1%20NGS/Roche%20KAPA%20workflows/DNA%20Solid%20Tumour%20Prep/DNA%20Solid%20Tumour%20@%20Bristol%20Archive/2023/02%20February/2302590/2302590%20HyperCapture@Bristol%20v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CAP Booking"/>
      <sheetName val="HCAP Worksheet"/>
      <sheetName val="DNA Sample Normalization"/>
      <sheetName val="Tube Layout"/>
      <sheetName val="HCAP Robot Script"/>
      <sheetName val="Manual Pooling"/>
      <sheetName val="Auto Pooling Robot Script"/>
      <sheetName val="HCAP QM"/>
      <sheetName val="NGS loading QM"/>
      <sheetName val="Index"/>
      <sheetName val="DNA Sample sheet"/>
      <sheetName val="RNA Sample sheet"/>
      <sheetName val="Combined Sample sheet"/>
      <sheetName val="MiSeq sample sheet"/>
      <sheetName val="Change log"/>
    </sheetNames>
    <sheetDataSet>
      <sheetData sheetId="0"/>
      <sheetData sheetId="1"/>
      <sheetData sheetId="2"/>
      <sheetData sheetId="3"/>
      <sheetData sheetId="4">
        <row r="2">
          <cell r="T2" t="str">
            <v>A1</v>
          </cell>
        </row>
        <row r="3">
          <cell r="T3" t="str">
            <v>B1</v>
          </cell>
        </row>
        <row r="4">
          <cell r="T4" t="str">
            <v>C1</v>
          </cell>
        </row>
        <row r="5">
          <cell r="T5" t="str">
            <v>D1</v>
          </cell>
        </row>
        <row r="6">
          <cell r="T6" t="str">
            <v>E1</v>
          </cell>
        </row>
        <row r="7">
          <cell r="T7" t="str">
            <v>F1</v>
          </cell>
        </row>
        <row r="8">
          <cell r="T8" t="str">
            <v>G1</v>
          </cell>
        </row>
        <row r="9">
          <cell r="T9" t="str">
            <v>H1</v>
          </cell>
        </row>
        <row r="10">
          <cell r="T10" t="str">
            <v>A2</v>
          </cell>
        </row>
        <row r="11">
          <cell r="T11" t="str">
            <v>B2</v>
          </cell>
        </row>
        <row r="12">
          <cell r="T12" t="str">
            <v>C2</v>
          </cell>
        </row>
        <row r="13">
          <cell r="T13" t="str">
            <v>D2</v>
          </cell>
        </row>
        <row r="14">
          <cell r="T14" t="str">
            <v>E2</v>
          </cell>
        </row>
        <row r="15">
          <cell r="T15" t="str">
            <v>F2</v>
          </cell>
        </row>
        <row r="16">
          <cell r="T16" t="str">
            <v>G2</v>
          </cell>
        </row>
        <row r="17">
          <cell r="T17" t="str">
            <v>H2</v>
          </cell>
        </row>
        <row r="18">
          <cell r="T18" t="str">
            <v>A3</v>
          </cell>
        </row>
        <row r="19">
          <cell r="T19" t="str">
            <v>B3</v>
          </cell>
        </row>
        <row r="20">
          <cell r="T20" t="str">
            <v>C3</v>
          </cell>
        </row>
        <row r="21">
          <cell r="T21" t="str">
            <v>D3</v>
          </cell>
        </row>
        <row r="22">
          <cell r="T22" t="str">
            <v>E3</v>
          </cell>
        </row>
        <row r="23">
          <cell r="T23" t="str">
            <v>F3</v>
          </cell>
        </row>
        <row r="24">
          <cell r="T24" t="str">
            <v>G3</v>
          </cell>
        </row>
        <row r="25">
          <cell r="T25" t="str">
            <v>H3</v>
          </cell>
        </row>
        <row r="26">
          <cell r="T26" t="str">
            <v>A4</v>
          </cell>
        </row>
        <row r="27">
          <cell r="T27" t="str">
            <v>B4</v>
          </cell>
        </row>
        <row r="28">
          <cell r="T28" t="str">
            <v>C4</v>
          </cell>
        </row>
        <row r="29">
          <cell r="T29" t="str">
            <v>D4</v>
          </cell>
        </row>
        <row r="30">
          <cell r="T30" t="str">
            <v>E4</v>
          </cell>
        </row>
        <row r="31">
          <cell r="T31" t="str">
            <v>F4</v>
          </cell>
        </row>
        <row r="32">
          <cell r="T32" t="str">
            <v>G4</v>
          </cell>
        </row>
        <row r="33">
          <cell r="T33" t="str">
            <v>H4</v>
          </cell>
        </row>
        <row r="34">
          <cell r="T34" t="str">
            <v>A5</v>
          </cell>
        </row>
        <row r="35">
          <cell r="T35" t="str">
            <v>B5</v>
          </cell>
        </row>
        <row r="36">
          <cell r="T36" t="str">
            <v>C5</v>
          </cell>
        </row>
        <row r="37">
          <cell r="T37" t="str">
            <v>D5</v>
          </cell>
        </row>
        <row r="38">
          <cell r="T38" t="str">
            <v>E5</v>
          </cell>
        </row>
        <row r="39">
          <cell r="T39" t="str">
            <v>F5</v>
          </cell>
        </row>
        <row r="40">
          <cell r="T40" t="str">
            <v>G5</v>
          </cell>
        </row>
        <row r="41">
          <cell r="T41" t="str">
            <v>H5</v>
          </cell>
        </row>
        <row r="42">
          <cell r="T42" t="str">
            <v>A6</v>
          </cell>
        </row>
        <row r="43">
          <cell r="T43" t="str">
            <v>B6</v>
          </cell>
        </row>
        <row r="44">
          <cell r="T44" t="str">
            <v>C6</v>
          </cell>
        </row>
        <row r="45">
          <cell r="T45" t="str">
            <v>D6</v>
          </cell>
        </row>
        <row r="46">
          <cell r="T46" t="str">
            <v>E6</v>
          </cell>
        </row>
        <row r="47">
          <cell r="T47" t="str">
            <v>F6</v>
          </cell>
        </row>
        <row r="48">
          <cell r="T48" t="str">
            <v>G6</v>
          </cell>
        </row>
        <row r="49">
          <cell r="T49" t="str">
            <v>H6</v>
          </cell>
        </row>
        <row r="50">
          <cell r="T50" t="str">
            <v>A7</v>
          </cell>
        </row>
        <row r="51">
          <cell r="T51" t="str">
            <v>B7</v>
          </cell>
        </row>
        <row r="52">
          <cell r="T52" t="str">
            <v>C7</v>
          </cell>
        </row>
        <row r="53">
          <cell r="T53" t="str">
            <v>D7</v>
          </cell>
        </row>
        <row r="54">
          <cell r="T54" t="str">
            <v>E7</v>
          </cell>
        </row>
        <row r="55">
          <cell r="T55" t="str">
            <v>F7</v>
          </cell>
        </row>
        <row r="56">
          <cell r="T56" t="str">
            <v>G7</v>
          </cell>
        </row>
        <row r="57">
          <cell r="T57" t="str">
            <v>H7</v>
          </cell>
        </row>
        <row r="58">
          <cell r="T58" t="str">
            <v>A8</v>
          </cell>
        </row>
        <row r="59">
          <cell r="T59" t="str">
            <v>B8</v>
          </cell>
        </row>
        <row r="60">
          <cell r="T60" t="str">
            <v>C8</v>
          </cell>
        </row>
        <row r="61">
          <cell r="T61" t="str">
            <v>D8</v>
          </cell>
        </row>
        <row r="62">
          <cell r="T62" t="str">
            <v>E8</v>
          </cell>
        </row>
        <row r="63">
          <cell r="T63" t="str">
            <v>F8</v>
          </cell>
        </row>
        <row r="64">
          <cell r="T64" t="str">
            <v>G8</v>
          </cell>
        </row>
        <row r="65">
          <cell r="T65" t="str">
            <v>H8</v>
          </cell>
        </row>
        <row r="66">
          <cell r="T66" t="str">
            <v>A9</v>
          </cell>
        </row>
        <row r="67">
          <cell r="T67" t="str">
            <v>B9</v>
          </cell>
        </row>
        <row r="68">
          <cell r="T68" t="str">
            <v>C9</v>
          </cell>
        </row>
        <row r="69">
          <cell r="T69" t="str">
            <v>D9</v>
          </cell>
        </row>
        <row r="70">
          <cell r="T70" t="str">
            <v>E9</v>
          </cell>
        </row>
        <row r="71">
          <cell r="T71" t="str">
            <v>F9</v>
          </cell>
        </row>
        <row r="72">
          <cell r="T72" t="str">
            <v>G9</v>
          </cell>
        </row>
        <row r="73">
          <cell r="T73" t="str">
            <v>H9</v>
          </cell>
        </row>
        <row r="74">
          <cell r="T74" t="str">
            <v>A10</v>
          </cell>
        </row>
        <row r="75">
          <cell r="T75" t="str">
            <v>B10</v>
          </cell>
        </row>
        <row r="76">
          <cell r="T76" t="str">
            <v>C10</v>
          </cell>
        </row>
        <row r="77">
          <cell r="T77" t="str">
            <v>D10</v>
          </cell>
        </row>
        <row r="78">
          <cell r="T78" t="str">
            <v>E10</v>
          </cell>
        </row>
        <row r="79">
          <cell r="T79" t="str">
            <v>F10</v>
          </cell>
        </row>
        <row r="80">
          <cell r="T80" t="str">
            <v>G10</v>
          </cell>
        </row>
        <row r="81">
          <cell r="T81" t="str">
            <v>H10</v>
          </cell>
        </row>
        <row r="82">
          <cell r="T82" t="str">
            <v>A11</v>
          </cell>
        </row>
        <row r="83">
          <cell r="T83" t="str">
            <v>B11</v>
          </cell>
        </row>
        <row r="84">
          <cell r="T84" t="str">
            <v>C11</v>
          </cell>
        </row>
        <row r="85">
          <cell r="T85" t="str">
            <v>D11</v>
          </cell>
        </row>
        <row r="86">
          <cell r="T86" t="str">
            <v>E11</v>
          </cell>
        </row>
        <row r="87">
          <cell r="T87" t="str">
            <v>F11</v>
          </cell>
        </row>
        <row r="88">
          <cell r="T88" t="str">
            <v>G11</v>
          </cell>
        </row>
        <row r="89">
          <cell r="T89" t="str">
            <v>H11</v>
          </cell>
        </row>
        <row r="90">
          <cell r="T90" t="str">
            <v>A12</v>
          </cell>
        </row>
        <row r="91">
          <cell r="T91" t="str">
            <v>B12</v>
          </cell>
        </row>
        <row r="92">
          <cell r="T92" t="str">
            <v>C12</v>
          </cell>
        </row>
        <row r="93">
          <cell r="T93" t="str">
            <v>D12</v>
          </cell>
        </row>
        <row r="94">
          <cell r="T94" t="str">
            <v>E12</v>
          </cell>
        </row>
        <row r="95">
          <cell r="T95" t="str">
            <v>F12</v>
          </cell>
        </row>
        <row r="96">
          <cell r="T96" t="str">
            <v>G12</v>
          </cell>
        </row>
        <row r="97">
          <cell r="T97" t="str">
            <v>H12</v>
          </cell>
        </row>
      </sheetData>
      <sheetData sheetId="5"/>
      <sheetData sheetId="6"/>
      <sheetData sheetId="7"/>
      <sheetData sheetId="8"/>
      <sheetData sheetId="9"/>
      <sheetData sheetId="10"/>
      <sheetData sheetId="11"/>
      <sheetData sheetId="12"/>
      <sheetData sheetId="13"/>
      <sheetData sheetId="1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F00BD1-BC0E-4E73-A9E6-D02822DCC258}" name="Panel_info" displayName="Panel_info" ref="AA8:AE14" totalsRowShown="0" headerRowDxfId="172" dataDxfId="171">
  <autoFilter ref="AA8:AE14" xr:uid="{B0F00BD1-BC0E-4E73-A9E6-D02822DCC258}"/>
  <tableColumns count="5">
    <tableColumn id="1" xr3:uid="{4754D706-E796-44A9-88D5-E5F5A7CBBA20}" name="Panel short hand" dataDxfId="170"/>
    <tableColumn id="2" xr3:uid="{A782A5E4-6F79-4EAF-87DA-FCC37AECEF56}" name="SL Analyte" dataDxfId="169"/>
    <tableColumn id="3" xr3:uid="{2AE682E1-F165-4247-8509-CE55DD79D5FD}" name="Panel ID" dataDxfId="168"/>
    <tableColumn id="4" xr3:uid="{F1743472-D568-4EFB-ABCA-EA2A8DBB7686}" name="Panel name" dataDxfId="167"/>
    <tableColumn id="5" xr3:uid="{69F662AC-D338-4629-A187-677BFB42D50A}" name="Sample type" dataDxfId="16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26E66-8941-4957-B2AA-FD93C2F01031}" name="Index_sequences" displayName="Index_sequences" ref="A2:H386" totalsRowShown="0" headerRowDxfId="0">
  <autoFilter ref="A2:H386" xr:uid="{67E26E66-8941-4957-B2AA-FD93C2F01031}"/>
  <tableColumns count="8">
    <tableColumn id="1" xr3:uid="{6EE1BEC8-AA11-4B52-80C2-CCF6135707BD}" name="Plate"/>
    <tableColumn id="2" xr3:uid="{A1011EAB-40F3-4E15-9DE5-1A989C6BD95C}" name="Plate well"/>
    <tableColumn id="3" xr3:uid="{9A49453F-0911-4238-BA60-90D15FAA698C}" name="Plate_Plate well">
      <calculatedColumnFormula>A3&amp;"_"&amp;B3</calculatedColumnFormula>
    </tableColumn>
    <tableColumn id="4" xr3:uid="{15B072EF-5C77-4706-AED9-15F58CFE687E}" name="Index Name"/>
    <tableColumn id="5" xr3:uid="{2FB93F3F-99B8-408D-B3C0-F563E9F649CD}" name="i7 Bases in Adapter"/>
    <tableColumn id="6" xr3:uid="{A4D5F514-18EB-4702-9A43-6542917265AE}" name="i7 Bases for Sample Sheet"/>
    <tableColumn id="7" xr3:uid="{89EC60ED-6851-4697-81BD-61099D2CB4C3}" name="i5 Bases for Sample Sheet NovaSeq, MiSeq, HiSeq 2000/2500"/>
    <tableColumn id="8" xr3:uid="{DEEC8E24-731A-48FF-9B3C-9B9DCF5382D5}" name="i5 Bases for Sample Sheet iSeq, MiniSeq, NextSeq, HiSeq 3000/400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4.vml"/><Relationship Id="rId7" Type="http://schemas.openxmlformats.org/officeDocument/2006/relationships/ctrlProp" Target="../ctrlProps/ctrlProp4.xml"/><Relationship Id="rId12" Type="http://schemas.openxmlformats.org/officeDocument/2006/relationships/comments" Target="../comments3.xml"/><Relationship Id="rId2" Type="http://schemas.openxmlformats.org/officeDocument/2006/relationships/drawing" Target="../drawings/drawing2.xml"/><Relationship Id="rId1" Type="http://schemas.openxmlformats.org/officeDocument/2006/relationships/printerSettings" Target="../printerSettings/printerSettings7.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Y118"/>
  <sheetViews>
    <sheetView showGridLines="0" view="pageBreakPreview" zoomScale="80" zoomScaleNormal="85" zoomScaleSheetLayoutView="80" workbookViewId="0">
      <pane ySplit="8" topLeftCell="A9" activePane="bottomLeft" state="frozen"/>
      <selection pane="bottomLeft" activeCell="I5" sqref="I5"/>
    </sheetView>
  </sheetViews>
  <sheetFormatPr defaultColWidth="4.7109375" defaultRowHeight="12.75" x14ac:dyDescent="0.2"/>
  <cols>
    <col min="1" max="1" width="4.7109375" style="1" bestFit="1" customWidth="1"/>
    <col min="2" max="2" width="6" style="1" bestFit="1" customWidth="1"/>
    <col min="3" max="3" width="17.140625" style="1" customWidth="1"/>
    <col min="4" max="4" width="23.28515625" style="1" customWidth="1"/>
    <col min="5" max="6" width="14.42578125" style="1" customWidth="1"/>
    <col min="7" max="7" width="13.85546875" style="1" customWidth="1"/>
    <col min="8" max="8" width="24.7109375" style="197" customWidth="1"/>
    <col min="9" max="10" width="21.42578125" style="197" customWidth="1"/>
    <col min="11" max="11" width="17.140625" customWidth="1"/>
    <col min="12" max="12" width="4.140625" customWidth="1"/>
    <col min="13" max="18" width="17.140625" customWidth="1"/>
    <col min="19" max="20" width="11.42578125" customWidth="1"/>
    <col min="21" max="21" width="19.5703125" customWidth="1"/>
    <col min="22" max="23" width="20.5703125" customWidth="1"/>
    <col min="24" max="24" width="19" customWidth="1"/>
    <col min="25" max="26" width="17" customWidth="1"/>
    <col min="27" max="27" width="19.85546875" customWidth="1"/>
    <col min="28" max="28" width="32.140625" customWidth="1"/>
    <col min="29" max="29" width="16" customWidth="1"/>
    <col min="30" max="31" width="24.140625" customWidth="1"/>
    <col min="32" max="32" width="10.85546875" customWidth="1"/>
    <col min="33" max="33" width="15.85546875" customWidth="1"/>
    <col min="34" max="34" width="10" customWidth="1"/>
    <col min="35" max="36" width="17.140625" customWidth="1"/>
    <col min="37" max="37" width="8.7109375" customWidth="1"/>
    <col min="38" max="38" width="8.85546875" customWidth="1"/>
    <col min="39" max="39" width="17.140625" customWidth="1"/>
    <col min="40" max="41" width="4.7109375" customWidth="1"/>
    <col min="42" max="42" width="16.140625" customWidth="1"/>
    <col min="43" max="43" width="13.42578125" customWidth="1"/>
    <col min="44" max="44" width="8.42578125" customWidth="1"/>
    <col min="45" max="45" width="9" customWidth="1"/>
    <col min="46" max="79" width="4.7109375" customWidth="1"/>
  </cols>
  <sheetData>
    <row r="1" spans="1:51" ht="18.75" customHeight="1" x14ac:dyDescent="0.3">
      <c r="A1" s="392" t="s">
        <v>2350</v>
      </c>
      <c r="B1" s="393"/>
      <c r="C1" s="394"/>
      <c r="D1" s="394"/>
      <c r="E1" s="395" t="str">
        <f>IF($A$116&gt;=1,"LOW CONCENTRATION SAMPLES PRESENT ON RUN","")</f>
        <v>LOW CONCENTRATION SAMPLES PRESENT ON RUN</v>
      </c>
      <c r="F1" s="394"/>
      <c r="G1" s="396"/>
      <c r="H1" s="397"/>
      <c r="I1" s="397"/>
      <c r="J1" s="3"/>
    </row>
    <row r="2" spans="1:51" ht="18.75" customHeight="1" x14ac:dyDescent="0.3">
      <c r="A2" s="392" t="s">
        <v>2351</v>
      </c>
      <c r="B2" s="393"/>
      <c r="C2" s="394"/>
      <c r="D2" s="394"/>
      <c r="E2" s="398" t="str">
        <f>IF($A$118&gt;=1,"HIGH CONCENTRATION SAMPLES PRESENT ON RUN","")</f>
        <v/>
      </c>
      <c r="F2" s="394"/>
      <c r="G2" s="396"/>
      <c r="H2" s="397"/>
      <c r="I2" s="397"/>
      <c r="J2" s="3"/>
    </row>
    <row r="3" spans="1:51" ht="18.75" customHeight="1" x14ac:dyDescent="0.25">
      <c r="A3" s="399"/>
      <c r="B3" s="400"/>
      <c r="C3" s="396"/>
      <c r="D3" s="396"/>
      <c r="E3" s="396"/>
      <c r="F3" s="399"/>
      <c r="G3" s="396"/>
      <c r="H3" s="401" t="s">
        <v>635</v>
      </c>
      <c r="I3" s="402">
        <v>1</v>
      </c>
      <c r="J3" s="3"/>
    </row>
    <row r="4" spans="1:51" ht="18.75" customHeight="1" x14ac:dyDescent="0.25">
      <c r="A4" s="403" t="s">
        <v>0</v>
      </c>
      <c r="B4" s="404"/>
      <c r="C4" s="405" t="str">
        <f>MID(I9,3,7)</f>
        <v>2303550</v>
      </c>
      <c r="D4" s="406"/>
      <c r="E4" s="406"/>
      <c r="F4" s="407"/>
      <c r="G4" s="408"/>
      <c r="H4" s="401" t="s">
        <v>634</v>
      </c>
      <c r="I4" s="409" t="s">
        <v>29</v>
      </c>
      <c r="J4" s="6"/>
      <c r="AG4" s="107" t="s">
        <v>2110</v>
      </c>
    </row>
    <row r="5" spans="1:51" ht="18.75" customHeight="1" x14ac:dyDescent="0.25">
      <c r="A5" s="410" t="s">
        <v>1</v>
      </c>
      <c r="B5" s="399"/>
      <c r="C5" s="411">
        <v>44987</v>
      </c>
      <c r="D5" s="412"/>
      <c r="E5" s="413" t="s">
        <v>2</v>
      </c>
      <c r="F5" s="414" t="s">
        <v>2672</v>
      </c>
      <c r="G5" s="415"/>
      <c r="H5" s="406" t="s">
        <v>636</v>
      </c>
      <c r="I5" s="397" t="s">
        <v>78</v>
      </c>
      <c r="J5" s="3"/>
    </row>
    <row r="6" spans="1:51" ht="18.75" customHeight="1" thickBot="1" x14ac:dyDescent="0.3">
      <c r="A6" s="399"/>
      <c r="B6" s="399"/>
      <c r="C6" s="410"/>
      <c r="D6" s="412"/>
      <c r="E6" s="415"/>
      <c r="F6" s="415"/>
      <c r="G6" s="415"/>
      <c r="H6" s="397"/>
      <c r="I6" s="397"/>
      <c r="J6" s="3"/>
      <c r="AP6" t="s">
        <v>2170</v>
      </c>
    </row>
    <row r="7" spans="1:51" ht="16.5" customHeight="1" thickBot="1" x14ac:dyDescent="0.3">
      <c r="A7" s="602" t="s">
        <v>3</v>
      </c>
      <c r="B7" s="603"/>
      <c r="C7" s="604" t="s">
        <v>4</v>
      </c>
      <c r="D7" s="605"/>
      <c r="E7" s="606" t="s">
        <v>5</v>
      </c>
      <c r="F7" s="608" t="s">
        <v>6</v>
      </c>
      <c r="G7" s="416" t="s">
        <v>7</v>
      </c>
      <c r="H7" s="606" t="s">
        <v>8</v>
      </c>
      <c r="I7" s="600" t="s">
        <v>9</v>
      </c>
      <c r="J7" s="600" t="s">
        <v>10</v>
      </c>
      <c r="AA7" s="370" t="s">
        <v>871</v>
      </c>
      <c r="AB7" s="151"/>
      <c r="AC7" s="151"/>
      <c r="AD7" s="151"/>
      <c r="AE7" s="151"/>
      <c r="AF7" s="151"/>
      <c r="AG7" t="s">
        <v>2120</v>
      </c>
      <c r="AK7" t="s">
        <v>2017</v>
      </c>
      <c r="AP7" t="s">
        <v>2171</v>
      </c>
      <c r="AQ7" t="s">
        <v>2172</v>
      </c>
      <c r="AR7" t="s">
        <v>2173</v>
      </c>
      <c r="AS7" t="s">
        <v>2174</v>
      </c>
      <c r="AU7" t="s">
        <v>2176</v>
      </c>
      <c r="AY7" t="s">
        <v>2177</v>
      </c>
    </row>
    <row r="8" spans="1:51" ht="16.5" customHeight="1" thickBot="1" x14ac:dyDescent="0.3">
      <c r="A8" s="417" t="s">
        <v>12</v>
      </c>
      <c r="B8" s="418" t="s">
        <v>11</v>
      </c>
      <c r="C8" s="419" t="s">
        <v>13</v>
      </c>
      <c r="D8" s="420" t="s">
        <v>14</v>
      </c>
      <c r="E8" s="607"/>
      <c r="F8" s="609"/>
      <c r="G8" s="421" t="s">
        <v>15</v>
      </c>
      <c r="H8" s="610"/>
      <c r="I8" s="601"/>
      <c r="J8" s="601"/>
      <c r="P8" t="s">
        <v>792</v>
      </c>
      <c r="Q8" t="s">
        <v>793</v>
      </c>
      <c r="R8" t="s">
        <v>795</v>
      </c>
      <c r="S8" t="s">
        <v>794</v>
      </c>
      <c r="U8" t="s">
        <v>800</v>
      </c>
      <c r="V8" t="s">
        <v>822</v>
      </c>
      <c r="W8" s="233" t="s">
        <v>759</v>
      </c>
      <c r="X8" s="166" t="s">
        <v>243</v>
      </c>
      <c r="Y8" s="248" t="s">
        <v>823</v>
      </c>
      <c r="Z8" s="248"/>
      <c r="AA8" s="370" t="s">
        <v>868</v>
      </c>
      <c r="AB8" s="370" t="s">
        <v>867</v>
      </c>
      <c r="AC8" s="370" t="s">
        <v>778</v>
      </c>
      <c r="AD8" s="370" t="s">
        <v>2141</v>
      </c>
      <c r="AE8" s="370" t="s">
        <v>2377</v>
      </c>
      <c r="AF8" s="151"/>
      <c r="AG8" t="s">
        <v>661</v>
      </c>
      <c r="AH8" t="s">
        <v>2109</v>
      </c>
      <c r="AJ8" t="s">
        <v>2121</v>
      </c>
      <c r="AK8" t="s">
        <v>47</v>
      </c>
      <c r="AL8" t="s">
        <v>2016</v>
      </c>
      <c r="AP8">
        <v>0</v>
      </c>
      <c r="AQ8">
        <v>0</v>
      </c>
      <c r="AR8">
        <v>0</v>
      </c>
      <c r="AS8">
        <v>0</v>
      </c>
    </row>
    <row r="9" spans="1:51" ht="15" x14ac:dyDescent="0.25">
      <c r="A9" s="422" t="s">
        <v>129</v>
      </c>
      <c r="B9" s="423">
        <v>1</v>
      </c>
      <c r="C9" s="424" t="s">
        <v>2394</v>
      </c>
      <c r="D9" s="424" t="s">
        <v>2395</v>
      </c>
      <c r="E9" s="424" t="s">
        <v>2396</v>
      </c>
      <c r="F9" s="425" t="s">
        <v>2397</v>
      </c>
      <c r="G9" s="425">
        <v>17.7</v>
      </c>
      <c r="H9" s="426" t="s">
        <v>2140</v>
      </c>
      <c r="I9" s="427" t="s">
        <v>2398</v>
      </c>
      <c r="J9" s="424" t="s">
        <v>2399</v>
      </c>
      <c r="K9" t="s">
        <v>2400</v>
      </c>
      <c r="P9" t="str">
        <f>IF(G9&gt;800,J9,"")</f>
        <v/>
      </c>
      <c r="Q9" t="str">
        <f t="array" aca="1" ref="Q9" ca="1">IF(ROW()-ROW($Q$9:$Q$104)+1&gt;ROWS($P$9:$P$104)-
COUNTBLANK($P$9:$P$104),"",INDIRECT(ADDRESS(SMALL(
(IF($P$9:$P$104&lt;&gt;"",ROW($P$9:$P$104),ROW()+ROWS($P$9:$P$104))),
ROW()-ROW($Q$9:$Q$104)+1),COLUMN($P$9:$P$104),4)))</f>
        <v/>
      </c>
      <c r="R9" t="str">
        <f ca="1">IFERROR(LEFT(INDEX($C$9:$C$104,MATCH(Q9,$J$9:$J$104)),1)&amp;LEFT(INDEX($D$9:$D$104,MATCH(Q9,$J$9:$J$104)),1)&amp;"_"&amp;Q9,"")</f>
        <v/>
      </c>
      <c r="S9" t="str">
        <f ca="1">IFERROR(INDEX($A$9:$A$104,MATCH(Q9,$J$9:$J$104,0))&amp;INDEX($B$9:$B$104,MATCH(Q9,$J$9:$J$104,0)),"")</f>
        <v/>
      </c>
      <c r="U9" t="s">
        <v>801</v>
      </c>
      <c r="V9" t="s">
        <v>826</v>
      </c>
      <c r="W9" s="62" t="s">
        <v>647</v>
      </c>
      <c r="X9" s="166" t="s">
        <v>645</v>
      </c>
      <c r="Y9" s="62" t="s">
        <v>833</v>
      </c>
      <c r="Z9" s="62"/>
      <c r="AA9" s="370" t="s">
        <v>780</v>
      </c>
      <c r="AB9" s="370" t="s">
        <v>866</v>
      </c>
      <c r="AC9" s="370" t="s">
        <v>865</v>
      </c>
      <c r="AD9" s="370" t="s">
        <v>869</v>
      </c>
      <c r="AE9" s="370" t="s">
        <v>2097</v>
      </c>
      <c r="AF9" s="151"/>
      <c r="AG9" t="s">
        <v>830</v>
      </c>
      <c r="AH9">
        <v>12</v>
      </c>
      <c r="AJ9">
        <v>100</v>
      </c>
      <c r="AK9" s="273">
        <f>AJ9/AL9</f>
        <v>2.8571428571428572</v>
      </c>
      <c r="AL9">
        <v>35</v>
      </c>
      <c r="AO9">
        <v>20</v>
      </c>
      <c r="AP9">
        <f>DNAC2*AO9+1</f>
        <v>29.599999999999998</v>
      </c>
      <c r="AQ9">
        <v>10</v>
      </c>
      <c r="AR9">
        <v>3</v>
      </c>
      <c r="AS9">
        <f>(AR9*AQ9)-AR9</f>
        <v>27</v>
      </c>
      <c r="AU9">
        <f>AP9/AQ9</f>
        <v>2.96</v>
      </c>
      <c r="AY9">
        <f>(DNAC2*DNAV2)/AU9</f>
        <v>16.908783783783782</v>
      </c>
    </row>
    <row r="10" spans="1:51" ht="15" x14ac:dyDescent="0.25">
      <c r="A10" s="428" t="s">
        <v>16</v>
      </c>
      <c r="B10" s="429">
        <v>1</v>
      </c>
      <c r="C10" s="430" t="s">
        <v>2401</v>
      </c>
      <c r="D10" s="430" t="s">
        <v>2402</v>
      </c>
      <c r="E10" s="430" t="s">
        <v>2403</v>
      </c>
      <c r="F10" s="431" t="s">
        <v>2404</v>
      </c>
      <c r="G10" s="431">
        <v>15.9</v>
      </c>
      <c r="H10" s="432" t="s">
        <v>2140</v>
      </c>
      <c r="I10" s="433" t="s">
        <v>2405</v>
      </c>
      <c r="J10" s="430" t="s">
        <v>2406</v>
      </c>
      <c r="K10" t="s">
        <v>2400</v>
      </c>
      <c r="P10" t="str">
        <f t="shared" ref="P10:P73" si="0">IF(G10&gt;800,J10,"")</f>
        <v/>
      </c>
      <c r="Q10" t="str">
        <f t="array" aca="1" ref="Q10" ca="1">IF(ROW()-ROW($Q$9:$Q$104)+1&gt;ROWS($P$9:$P$104)-
COUNTBLANK($P$9:$P$104),"",INDIRECT(ADDRESS(SMALL(
(IF($P$9:$P$104&lt;&gt;"",ROW($P$9:$P$104),ROW()+ROWS($P$9:$P$104))),
ROW()-ROW($Q$9:$Q$104)+1),COLUMN($P$9:$P$104),4)))</f>
        <v/>
      </c>
      <c r="R10" t="str">
        <f t="shared" ref="R10:R73" ca="1" si="1">IFERROR(LEFT(INDEX($C$9:$C$104,MATCH(Q10,$J$9:$J$104)),1)&amp;LEFT(INDEX($D$9:$D$104,MATCH(Q10,$J$9:$J$104)),1)&amp;"_"&amp;Q10,"")</f>
        <v/>
      </c>
      <c r="S10" t="str">
        <f t="shared" ref="S10:S73" ca="1" si="2">IFERROR(INDEX($A$9:$A$104,MATCH(Q10,$J$9:$J$104,0))&amp;INDEX($B$9:$B$104,MATCH(Q10,$J$9:$J$104,0)),"")</f>
        <v/>
      </c>
      <c r="U10" t="s">
        <v>802</v>
      </c>
      <c r="V10" t="s">
        <v>827</v>
      </c>
      <c r="W10" s="62" t="s">
        <v>648</v>
      </c>
      <c r="X10" s="166" t="s">
        <v>643</v>
      </c>
      <c r="Y10" s="62" t="s">
        <v>834</v>
      </c>
      <c r="Z10" s="62"/>
      <c r="AA10" s="370" t="s">
        <v>779</v>
      </c>
      <c r="AB10" s="370" t="s">
        <v>863</v>
      </c>
      <c r="AC10" s="370" t="s">
        <v>864</v>
      </c>
      <c r="AD10" s="370" t="s">
        <v>870</v>
      </c>
      <c r="AE10" s="370" t="s">
        <v>2097</v>
      </c>
      <c r="AF10" s="151"/>
      <c r="AG10" t="s">
        <v>2110</v>
      </c>
      <c r="AH10">
        <v>24</v>
      </c>
      <c r="AJ10">
        <v>50</v>
      </c>
      <c r="AK10" s="273">
        <f>AJ10/AL10</f>
        <v>1.4285714285714286</v>
      </c>
      <c r="AL10">
        <v>35</v>
      </c>
      <c r="AO10">
        <v>60</v>
      </c>
      <c r="AP10">
        <f>DNAC2*AO10+1</f>
        <v>86.8</v>
      </c>
      <c r="AQ10">
        <v>20</v>
      </c>
      <c r="AR10">
        <v>3</v>
      </c>
      <c r="AS10">
        <f t="shared" ref="AS10:AS11" si="3">(AR10*AQ10)-AR10</f>
        <v>57</v>
      </c>
      <c r="AU10">
        <f t="shared" ref="AU10:AU12" si="4">AP10/AQ10</f>
        <v>4.34</v>
      </c>
    </row>
    <row r="11" spans="1:51" ht="15" x14ac:dyDescent="0.25">
      <c r="A11" s="428" t="s">
        <v>138</v>
      </c>
      <c r="B11" s="429">
        <v>1</v>
      </c>
      <c r="C11" s="434" t="s">
        <v>2407</v>
      </c>
      <c r="D11" s="430" t="s">
        <v>2408</v>
      </c>
      <c r="E11" s="430" t="s">
        <v>2409</v>
      </c>
      <c r="F11" s="431" t="s">
        <v>2410</v>
      </c>
      <c r="G11" s="431">
        <v>33.4</v>
      </c>
      <c r="H11" s="432" t="s">
        <v>2140</v>
      </c>
      <c r="I11" s="435" t="s">
        <v>2411</v>
      </c>
      <c r="J11" s="430" t="s">
        <v>2412</v>
      </c>
      <c r="K11" t="s">
        <v>2400</v>
      </c>
      <c r="P11" t="str">
        <f t="shared" si="0"/>
        <v/>
      </c>
      <c r="Q11" t="str">
        <f t="array" aca="1" ref="Q11" ca="1">IF(ROW()-ROW($Q$9:$Q$104)+1&gt;ROWS($P$9:$P$104)-
COUNTBLANK($P$9:$P$104),"",INDIRECT(ADDRESS(SMALL(
(IF($P$9:$P$104&lt;&gt;"",ROW($P$9:$P$104),ROW()+ROWS($P$9:$P$104))),
ROW()-ROW($Q$9:$Q$104)+1),COLUMN($P$9:$P$104),4)))</f>
        <v/>
      </c>
      <c r="R11" t="str">
        <f t="shared" ca="1" si="1"/>
        <v/>
      </c>
      <c r="S11" t="str">
        <f t="shared" ca="1" si="2"/>
        <v/>
      </c>
      <c r="U11" t="s">
        <v>803</v>
      </c>
      <c r="V11" t="s">
        <v>824</v>
      </c>
      <c r="W11" s="62"/>
      <c r="X11" s="166" t="s">
        <v>646</v>
      </c>
      <c r="Y11" s="62" t="s">
        <v>835</v>
      </c>
      <c r="Z11" s="62"/>
      <c r="AA11" s="505" t="s">
        <v>2091</v>
      </c>
      <c r="AB11" s="370" t="s">
        <v>2140</v>
      </c>
      <c r="AC11" s="505" t="s">
        <v>2142</v>
      </c>
      <c r="AD11" s="592" t="s">
        <v>2392</v>
      </c>
      <c r="AE11" s="587" t="s">
        <v>2097</v>
      </c>
      <c r="AF11" s="151"/>
      <c r="AG11" s="391" t="s">
        <v>2143</v>
      </c>
      <c r="AH11">
        <v>1</v>
      </c>
      <c r="AJ11">
        <v>20</v>
      </c>
      <c r="AK11" s="273">
        <f>AJ11/AL11</f>
        <v>0.5714285714285714</v>
      </c>
      <c r="AL11">
        <v>35</v>
      </c>
      <c r="AO11">
        <v>120</v>
      </c>
      <c r="AP11">
        <f>DNAC2*AO11+1</f>
        <v>172.6</v>
      </c>
      <c r="AQ11">
        <v>30</v>
      </c>
      <c r="AR11">
        <v>3</v>
      </c>
      <c r="AS11">
        <f t="shared" si="3"/>
        <v>87</v>
      </c>
      <c r="AU11">
        <f t="shared" si="4"/>
        <v>5.753333333333333</v>
      </c>
    </row>
    <row r="12" spans="1:51" ht="15" x14ac:dyDescent="0.25">
      <c r="A12" s="428" t="s">
        <v>133</v>
      </c>
      <c r="B12" s="429">
        <v>1</v>
      </c>
      <c r="C12" s="434" t="s">
        <v>2413</v>
      </c>
      <c r="D12" s="430" t="s">
        <v>2414</v>
      </c>
      <c r="E12" s="430" t="s">
        <v>2415</v>
      </c>
      <c r="F12" s="431" t="s">
        <v>2416</v>
      </c>
      <c r="G12" s="431">
        <v>213</v>
      </c>
      <c r="H12" s="432" t="s">
        <v>2140</v>
      </c>
      <c r="I12" s="435" t="s">
        <v>2417</v>
      </c>
      <c r="J12" s="430" t="s">
        <v>2418</v>
      </c>
      <c r="K12" t="s">
        <v>2400</v>
      </c>
      <c r="P12" t="str">
        <f t="shared" si="0"/>
        <v/>
      </c>
      <c r="Q12" t="str">
        <f t="array" aca="1" ref="Q12" ca="1">IF(ROW()-ROW($Q$9:$Q$104)+1&gt;ROWS($P$9:$P$104)-
COUNTBLANK($P$9:$P$104),"",INDIRECT(ADDRESS(SMALL(
(IF($P$9:$P$104&lt;&gt;"",ROW($P$9:$P$104),ROW()+ROWS($P$9:$P$104))),
ROW()-ROW($Q$9:$Q$104)+1),COLUMN($P$9:$P$104),4)))</f>
        <v/>
      </c>
      <c r="R12" t="str">
        <f t="shared" ca="1" si="1"/>
        <v/>
      </c>
      <c r="S12" t="str">
        <f t="shared" ca="1" si="2"/>
        <v/>
      </c>
      <c r="U12" t="s">
        <v>804</v>
      </c>
      <c r="V12" t="s">
        <v>825</v>
      </c>
      <c r="W12" s="62"/>
      <c r="X12" s="62" t="s">
        <v>644</v>
      </c>
      <c r="Y12" s="62" t="s">
        <v>836</v>
      </c>
      <c r="Z12" s="62"/>
      <c r="AA12" s="370" t="s">
        <v>2144</v>
      </c>
      <c r="AB12" s="370" t="s">
        <v>2375</v>
      </c>
      <c r="AC12" s="370" t="s">
        <v>2191</v>
      </c>
      <c r="AD12" s="370" t="s">
        <v>2391</v>
      </c>
      <c r="AE12" s="370" t="s">
        <v>2097</v>
      </c>
      <c r="AF12" s="151"/>
      <c r="AJ12">
        <v>10</v>
      </c>
      <c r="AK12" s="273">
        <f>AJ12/AL12</f>
        <v>0.2857142857142857</v>
      </c>
      <c r="AL12">
        <v>35</v>
      </c>
      <c r="AO12">
        <v>240</v>
      </c>
      <c r="AP12">
        <f>DNAC2*AO12+1</f>
        <v>344.2</v>
      </c>
      <c r="AQ12">
        <v>40</v>
      </c>
      <c r="AR12">
        <v>3</v>
      </c>
      <c r="AS12">
        <f>(AR12*AQ12)-AR12</f>
        <v>117</v>
      </c>
      <c r="AU12">
        <f t="shared" si="4"/>
        <v>8.6050000000000004</v>
      </c>
    </row>
    <row r="13" spans="1:51" ht="15" x14ac:dyDescent="0.25">
      <c r="A13" s="428" t="s">
        <v>134</v>
      </c>
      <c r="B13" s="429">
        <v>1</v>
      </c>
      <c r="C13" s="434" t="s">
        <v>2419</v>
      </c>
      <c r="D13" s="430" t="s">
        <v>2420</v>
      </c>
      <c r="E13" s="430" t="s">
        <v>2421</v>
      </c>
      <c r="F13" s="431" t="s">
        <v>2422</v>
      </c>
      <c r="G13" s="431">
        <v>29.9</v>
      </c>
      <c r="H13" s="432" t="s">
        <v>2140</v>
      </c>
      <c r="I13" s="435" t="s">
        <v>2423</v>
      </c>
      <c r="J13" s="430" t="s">
        <v>2424</v>
      </c>
      <c r="P13" t="str">
        <f t="shared" si="0"/>
        <v/>
      </c>
      <c r="Q13" t="str">
        <f t="array" aca="1" ref="Q13" ca="1">IF(ROW()-ROW($Q$9:$Q$104)+1&gt;ROWS($P$9:$P$104)-
COUNTBLANK($P$9:$P$104),"",INDIRECT(ADDRESS(SMALL(
(IF($P$9:$P$104&lt;&gt;"",ROW($P$9:$P$104),ROW()+ROWS($P$9:$P$104))),
ROW()-ROW($Q$9:$Q$104)+1),COLUMN($P$9:$P$104),4)))</f>
        <v/>
      </c>
      <c r="R13" t="str">
        <f t="shared" ca="1" si="1"/>
        <v/>
      </c>
      <c r="S13" t="str">
        <f t="shared" ca="1" si="2"/>
        <v/>
      </c>
      <c r="U13" t="s">
        <v>805</v>
      </c>
      <c r="V13" t="s">
        <v>2116</v>
      </c>
      <c r="W13" s="62"/>
      <c r="X13" s="62"/>
      <c r="Y13" s="62" t="s">
        <v>837</v>
      </c>
      <c r="Z13" s="62"/>
      <c r="AA13" s="370" t="s">
        <v>2379</v>
      </c>
      <c r="AB13" s="370" t="s">
        <v>2380</v>
      </c>
      <c r="AC13" s="370" t="s">
        <v>2382</v>
      </c>
      <c r="AD13" s="370" t="s">
        <v>2381</v>
      </c>
      <c r="AE13" s="370" t="s">
        <v>2378</v>
      </c>
      <c r="AF13" s="151"/>
    </row>
    <row r="14" spans="1:51" ht="15" x14ac:dyDescent="0.25">
      <c r="A14" s="428" t="s">
        <v>135</v>
      </c>
      <c r="B14" s="429">
        <v>1</v>
      </c>
      <c r="C14" s="434" t="s">
        <v>2425</v>
      </c>
      <c r="D14" s="430" t="s">
        <v>2426</v>
      </c>
      <c r="E14" s="430" t="s">
        <v>2427</v>
      </c>
      <c r="F14" s="431" t="s">
        <v>2428</v>
      </c>
      <c r="G14" s="431">
        <v>103</v>
      </c>
      <c r="H14" s="432" t="s">
        <v>2140</v>
      </c>
      <c r="I14" s="435" t="s">
        <v>2429</v>
      </c>
      <c r="J14" s="430" t="s">
        <v>2430</v>
      </c>
      <c r="K14" t="s">
        <v>2400</v>
      </c>
      <c r="P14" t="str">
        <f t="shared" si="0"/>
        <v/>
      </c>
      <c r="Q14" t="str">
        <f t="array" aca="1" ref="Q14" ca="1">IF(ROW()-ROW($Q$9:$Q$104)+1&gt;ROWS($P$9:$P$104)-
COUNTBLANK($P$9:$P$104),"",INDIRECT(ADDRESS(SMALL(
(IF($P$9:$P$104&lt;&gt;"",ROW($P$9:$P$104),ROW()+ROWS($P$9:$P$104))),
ROW()-ROW($Q$9:$Q$104)+1),COLUMN($P$9:$P$104),4)))</f>
        <v/>
      </c>
      <c r="R14" t="str">
        <f t="shared" ca="1" si="1"/>
        <v/>
      </c>
      <c r="S14" t="str">
        <f t="shared" ca="1" si="2"/>
        <v/>
      </c>
      <c r="U14" t="s">
        <v>806</v>
      </c>
      <c r="V14" t="s">
        <v>2117</v>
      </c>
      <c r="W14" s="62"/>
      <c r="X14" s="62"/>
      <c r="Y14" s="62" t="s">
        <v>838</v>
      </c>
      <c r="Z14" s="62"/>
      <c r="AA14" s="370" t="s">
        <v>2383</v>
      </c>
      <c r="AB14" s="370" t="s">
        <v>2384</v>
      </c>
      <c r="AC14" s="370" t="s">
        <v>2385</v>
      </c>
      <c r="AD14" s="370" t="s">
        <v>2383</v>
      </c>
      <c r="AE14" s="370" t="s">
        <v>2378</v>
      </c>
      <c r="AO14" t="s">
        <v>2175</v>
      </c>
    </row>
    <row r="15" spans="1:51" ht="15" x14ac:dyDescent="0.25">
      <c r="A15" s="428" t="s">
        <v>136</v>
      </c>
      <c r="B15" s="429">
        <v>1</v>
      </c>
      <c r="C15" s="434" t="s">
        <v>2431</v>
      </c>
      <c r="D15" s="430" t="s">
        <v>2432</v>
      </c>
      <c r="E15" s="430" t="s">
        <v>2433</v>
      </c>
      <c r="F15" s="431" t="s">
        <v>2434</v>
      </c>
      <c r="G15" s="431">
        <v>65.23</v>
      </c>
      <c r="H15" s="432" t="s">
        <v>2140</v>
      </c>
      <c r="I15" s="435" t="s">
        <v>2435</v>
      </c>
      <c r="J15" s="430" t="s">
        <v>2436</v>
      </c>
      <c r="K15" t="s">
        <v>2400</v>
      </c>
      <c r="P15" t="str">
        <f t="shared" si="0"/>
        <v/>
      </c>
      <c r="Q15" t="str">
        <f t="array" aca="1" ref="Q15" ca="1">IF(ROW()-ROW($Q$9:$Q$104)+1&gt;ROWS($P$9:$P$104)-
COUNTBLANK($P$9:$P$104),"",INDIRECT(ADDRESS(SMALL(
(IF($P$9:$P$104&lt;&gt;"",ROW($P$9:$P$104),ROW()+ROWS($P$9:$P$104))),
ROW()-ROW($Q$9:$Q$104)+1),COLUMN($P$9:$P$104),4)))</f>
        <v/>
      </c>
      <c r="R15" t="str">
        <f t="shared" ca="1" si="1"/>
        <v/>
      </c>
      <c r="S15" t="str">
        <f t="shared" ca="1" si="2"/>
        <v/>
      </c>
      <c r="U15" t="s">
        <v>807</v>
      </c>
      <c r="W15" s="62"/>
      <c r="X15" s="62"/>
      <c r="Y15" s="62" t="s">
        <v>839</v>
      </c>
      <c r="Z15" s="62"/>
      <c r="AA15" s="370"/>
      <c r="AB15" s="370"/>
      <c r="AC15" s="370"/>
      <c r="AD15" s="370"/>
      <c r="AE15" s="370"/>
    </row>
    <row r="16" spans="1:51" ht="15" x14ac:dyDescent="0.25">
      <c r="A16" s="428" t="s">
        <v>137</v>
      </c>
      <c r="B16" s="429">
        <v>1</v>
      </c>
      <c r="C16" s="434" t="s">
        <v>2437</v>
      </c>
      <c r="D16" s="430" t="s">
        <v>2438</v>
      </c>
      <c r="E16" s="430" t="s">
        <v>2439</v>
      </c>
      <c r="F16" s="431" t="s">
        <v>2440</v>
      </c>
      <c r="G16" s="431">
        <v>21.31</v>
      </c>
      <c r="H16" s="432" t="s">
        <v>2140</v>
      </c>
      <c r="I16" s="435" t="s">
        <v>2441</v>
      </c>
      <c r="J16" s="430" t="s">
        <v>2442</v>
      </c>
      <c r="K16" t="s">
        <v>2400</v>
      </c>
      <c r="P16" t="str">
        <f t="shared" si="0"/>
        <v/>
      </c>
      <c r="Q16" t="str">
        <f t="array" aca="1" ref="Q16" ca="1">IF(ROW()-ROW($Q$9:$Q$104)+1&gt;ROWS($P$9:$P$104)-
COUNTBLANK($P$9:$P$104),"",INDIRECT(ADDRESS(SMALL(
(IF($P$9:$P$104&lt;&gt;"",ROW($P$9:$P$104),ROW()+ROWS($P$9:$P$104))),
ROW()-ROW($Q$9:$Q$104)+1),COLUMN($P$9:$P$104),4)))</f>
        <v/>
      </c>
      <c r="R16" t="str">
        <f t="shared" ca="1" si="1"/>
        <v/>
      </c>
      <c r="S16" t="str">
        <f t="shared" ca="1" si="2"/>
        <v/>
      </c>
      <c r="U16" t="s">
        <v>808</v>
      </c>
      <c r="W16" s="62"/>
      <c r="X16" s="62"/>
      <c r="Y16" s="62" t="s">
        <v>840</v>
      </c>
      <c r="Z16" s="62"/>
    </row>
    <row r="17" spans="1:26" ht="15" x14ac:dyDescent="0.25">
      <c r="A17" s="428" t="s">
        <v>129</v>
      </c>
      <c r="B17" s="429">
        <v>2</v>
      </c>
      <c r="C17" s="434" t="s">
        <v>2443</v>
      </c>
      <c r="D17" s="430" t="s">
        <v>2444</v>
      </c>
      <c r="E17" s="430" t="s">
        <v>2445</v>
      </c>
      <c r="F17" s="431" t="s">
        <v>2446</v>
      </c>
      <c r="G17" s="431">
        <v>32.9</v>
      </c>
      <c r="H17" s="432" t="s">
        <v>2140</v>
      </c>
      <c r="I17" s="435" t="s">
        <v>2447</v>
      </c>
      <c r="J17" s="430" t="s">
        <v>2448</v>
      </c>
      <c r="P17" t="str">
        <f t="shared" si="0"/>
        <v/>
      </c>
      <c r="Q17" t="str">
        <f t="array" aca="1" ref="Q17" ca="1">IF(ROW()-ROW($Q$9:$Q$104)+1&gt;ROWS($P$9:$P$104)-
COUNTBLANK($P$9:$P$104),"",INDIRECT(ADDRESS(SMALL(
(IF($P$9:$P$104&lt;&gt;"",ROW($P$9:$P$104),ROW()+ROWS($P$9:$P$104))),
ROW()-ROW($Q$9:$Q$104)+1),COLUMN($P$9:$P$104),4)))</f>
        <v/>
      </c>
      <c r="R17" t="str">
        <f t="shared" ca="1" si="1"/>
        <v/>
      </c>
      <c r="S17" t="str">
        <f t="shared" ca="1" si="2"/>
        <v/>
      </c>
      <c r="U17" t="s">
        <v>809</v>
      </c>
      <c r="W17" s="62"/>
      <c r="Y17" s="62" t="s">
        <v>841</v>
      </c>
      <c r="Z17" s="62"/>
    </row>
    <row r="18" spans="1:26" ht="15" x14ac:dyDescent="0.25">
      <c r="A18" s="428" t="s">
        <v>16</v>
      </c>
      <c r="B18" s="429">
        <v>2</v>
      </c>
      <c r="C18" s="434" t="s">
        <v>2449</v>
      </c>
      <c r="D18" s="430" t="s">
        <v>2450</v>
      </c>
      <c r="E18" s="430" t="s">
        <v>2451</v>
      </c>
      <c r="F18" s="431" t="s">
        <v>2452</v>
      </c>
      <c r="G18" s="431">
        <v>259.2</v>
      </c>
      <c r="H18" s="432" t="s">
        <v>2140</v>
      </c>
      <c r="I18" s="435" t="s">
        <v>2453</v>
      </c>
      <c r="J18" s="430" t="s">
        <v>2454</v>
      </c>
      <c r="P18" t="str">
        <f t="shared" si="0"/>
        <v/>
      </c>
      <c r="Q18" t="str">
        <f t="array" aca="1" ref="Q18" ca="1">IF(ROW()-ROW($Q$9:$Q$104)+1&gt;ROWS($P$9:$P$104)-
COUNTBLANK($P$9:$P$104),"",INDIRECT(ADDRESS(SMALL(
(IF($P$9:$P$104&lt;&gt;"",ROW($P$9:$P$104),ROW()+ROWS($P$9:$P$104))),
ROW()-ROW($Q$9:$Q$104)+1),COLUMN($P$9:$P$104),4)))</f>
        <v/>
      </c>
      <c r="R18" t="str">
        <f t="shared" ca="1" si="1"/>
        <v/>
      </c>
      <c r="S18" t="str">
        <f t="shared" ca="1" si="2"/>
        <v/>
      </c>
      <c r="U18" t="s">
        <v>810</v>
      </c>
      <c r="W18" s="62"/>
      <c r="Y18" s="62" t="s">
        <v>842</v>
      </c>
      <c r="Z18" s="62"/>
    </row>
    <row r="19" spans="1:26" ht="15" x14ac:dyDescent="0.25">
      <c r="A19" s="428" t="s">
        <v>138</v>
      </c>
      <c r="B19" s="429">
        <v>2</v>
      </c>
      <c r="C19" s="434" t="s">
        <v>2455</v>
      </c>
      <c r="D19" s="430" t="s">
        <v>2456</v>
      </c>
      <c r="E19" s="430" t="s">
        <v>2457</v>
      </c>
      <c r="F19" s="431" t="s">
        <v>2458</v>
      </c>
      <c r="G19" s="431">
        <v>48.3</v>
      </c>
      <c r="H19" s="432" t="s">
        <v>2140</v>
      </c>
      <c r="I19" s="435" t="s">
        <v>2459</v>
      </c>
      <c r="J19" s="430" t="s">
        <v>2460</v>
      </c>
      <c r="P19" t="str">
        <f t="shared" si="0"/>
        <v/>
      </c>
      <c r="Q19" t="str">
        <f t="array" aca="1" ref="Q19" ca="1">IF(ROW()-ROW($Q$9:$Q$104)+1&gt;ROWS($P$9:$P$104)-
COUNTBLANK($P$9:$P$104),"",INDIRECT(ADDRESS(SMALL(
(IF($P$9:$P$104&lt;&gt;"",ROW($P$9:$P$104),ROW()+ROWS($P$9:$P$104))),
ROW()-ROW($Q$9:$Q$104)+1),COLUMN($P$9:$P$104),4)))</f>
        <v/>
      </c>
      <c r="R19" t="str">
        <f t="shared" ca="1" si="1"/>
        <v/>
      </c>
      <c r="S19" t="str">
        <f t="shared" ca="1" si="2"/>
        <v/>
      </c>
      <c r="U19" t="s">
        <v>811</v>
      </c>
      <c r="W19" s="62"/>
      <c r="Y19" s="62" t="s">
        <v>843</v>
      </c>
      <c r="Z19" s="62"/>
    </row>
    <row r="20" spans="1:26" ht="15" x14ac:dyDescent="0.25">
      <c r="A20" s="428" t="s">
        <v>133</v>
      </c>
      <c r="B20" s="429">
        <v>2</v>
      </c>
      <c r="C20" s="434" t="s">
        <v>2461</v>
      </c>
      <c r="D20" s="430" t="s">
        <v>2462</v>
      </c>
      <c r="E20" s="430" t="s">
        <v>2463</v>
      </c>
      <c r="F20" s="431" t="s">
        <v>2464</v>
      </c>
      <c r="G20" s="431">
        <v>141.9</v>
      </c>
      <c r="H20" s="432" t="s">
        <v>2140</v>
      </c>
      <c r="I20" s="435" t="s">
        <v>2465</v>
      </c>
      <c r="J20" s="430" t="s">
        <v>2466</v>
      </c>
      <c r="P20" t="str">
        <f t="shared" si="0"/>
        <v/>
      </c>
      <c r="Q20" t="str">
        <f t="array" aca="1" ref="Q20" ca="1">IF(ROW()-ROW($Q$9:$Q$104)+1&gt;ROWS($P$9:$P$104)-
COUNTBLANK($P$9:$P$104),"",INDIRECT(ADDRESS(SMALL(
(IF($P$9:$P$104&lt;&gt;"",ROW($P$9:$P$104),ROW()+ROWS($P$9:$P$104))),
ROW()-ROW($Q$9:$Q$104)+1),COLUMN($P$9:$P$104),4)))</f>
        <v/>
      </c>
      <c r="R20" t="str">
        <f t="shared" ca="1" si="1"/>
        <v/>
      </c>
      <c r="S20" t="str">
        <f t="shared" ca="1" si="2"/>
        <v/>
      </c>
      <c r="U20" t="s">
        <v>812</v>
      </c>
      <c r="W20" s="62"/>
      <c r="Y20" s="62" t="s">
        <v>844</v>
      </c>
      <c r="Z20" s="62"/>
    </row>
    <row r="21" spans="1:26" x14ac:dyDescent="0.2">
      <c r="A21" s="428" t="s">
        <v>134</v>
      </c>
      <c r="B21" s="429">
        <v>2</v>
      </c>
      <c r="C21" s="434" t="s">
        <v>2467</v>
      </c>
      <c r="D21" s="430" t="s">
        <v>2468</v>
      </c>
      <c r="E21" s="430" t="s">
        <v>2469</v>
      </c>
      <c r="F21" s="431" t="s">
        <v>2470</v>
      </c>
      <c r="G21" s="431">
        <v>148.5</v>
      </c>
      <c r="H21" s="432" t="s">
        <v>2140</v>
      </c>
      <c r="I21" s="435" t="s">
        <v>2471</v>
      </c>
      <c r="J21" s="430" t="s">
        <v>2472</v>
      </c>
      <c r="P21" t="str">
        <f t="shared" si="0"/>
        <v/>
      </c>
      <c r="Q21" t="str">
        <f t="array" aca="1" ref="Q21" ca="1">IF(ROW()-ROW($Q$9:$Q$104)+1&gt;ROWS($P$9:$P$104)-
COUNTBLANK($P$9:$P$104),"",INDIRECT(ADDRESS(SMALL(
(IF($P$9:$P$104&lt;&gt;"",ROW($P$9:$P$104),ROW()+ROWS($P$9:$P$104))),
ROW()-ROW($Q$9:$Q$104)+1),COLUMN($P$9:$P$104),4)))</f>
        <v/>
      </c>
      <c r="R21" t="str">
        <f t="shared" ca="1" si="1"/>
        <v/>
      </c>
      <c r="S21" t="str">
        <f t="shared" ca="1" si="2"/>
        <v/>
      </c>
      <c r="U21" t="s">
        <v>813</v>
      </c>
    </row>
    <row r="22" spans="1:26" x14ac:dyDescent="0.2">
      <c r="A22" s="428" t="s">
        <v>135</v>
      </c>
      <c r="B22" s="429">
        <v>2</v>
      </c>
      <c r="C22" s="434" t="s">
        <v>2473</v>
      </c>
      <c r="D22" s="430" t="s">
        <v>2474</v>
      </c>
      <c r="E22" s="430" t="s">
        <v>2475</v>
      </c>
      <c r="F22" s="431" t="s">
        <v>2476</v>
      </c>
      <c r="G22" s="431">
        <v>92.1</v>
      </c>
      <c r="H22" s="432" t="s">
        <v>2140</v>
      </c>
      <c r="I22" s="435" t="s">
        <v>2477</v>
      </c>
      <c r="J22" s="430" t="s">
        <v>2478</v>
      </c>
      <c r="P22" t="str">
        <f t="shared" si="0"/>
        <v/>
      </c>
      <c r="Q22" t="str">
        <f t="array" aca="1" ref="Q22" ca="1">IF(ROW()-ROW($Q$9:$Q$104)+1&gt;ROWS($P$9:$P$104)-
COUNTBLANK($P$9:$P$104),"",INDIRECT(ADDRESS(SMALL(
(IF($P$9:$P$104&lt;&gt;"",ROW($P$9:$P$104),ROW()+ROWS($P$9:$P$104))),
ROW()-ROW($Q$9:$Q$104)+1),COLUMN($P$9:$P$104),4)))</f>
        <v/>
      </c>
      <c r="R22" t="str">
        <f t="shared" ca="1" si="1"/>
        <v/>
      </c>
      <c r="S22" t="str">
        <f t="shared" ca="1" si="2"/>
        <v/>
      </c>
      <c r="U22" t="s">
        <v>814</v>
      </c>
    </row>
    <row r="23" spans="1:26" x14ac:dyDescent="0.2">
      <c r="A23" s="428" t="s">
        <v>136</v>
      </c>
      <c r="B23" s="429">
        <v>2</v>
      </c>
      <c r="C23" s="434" t="s">
        <v>2479</v>
      </c>
      <c r="D23" s="430" t="s">
        <v>2480</v>
      </c>
      <c r="E23" s="430" t="s">
        <v>2481</v>
      </c>
      <c r="F23" s="431" t="s">
        <v>2482</v>
      </c>
      <c r="G23" s="431">
        <v>346.7</v>
      </c>
      <c r="H23" s="432" t="s">
        <v>2140</v>
      </c>
      <c r="I23" s="435" t="s">
        <v>2483</v>
      </c>
      <c r="J23" s="430" t="s">
        <v>2484</v>
      </c>
      <c r="P23" t="str">
        <f t="shared" si="0"/>
        <v/>
      </c>
      <c r="Q23" t="str">
        <f t="array" aca="1" ref="Q23" ca="1">IF(ROW()-ROW($Q$9:$Q$104)+1&gt;ROWS($P$9:$P$104)-
COUNTBLANK($P$9:$P$104),"",INDIRECT(ADDRESS(SMALL(
(IF($P$9:$P$104&lt;&gt;"",ROW($P$9:$P$104),ROW()+ROWS($P$9:$P$104))),
ROW()-ROW($Q$9:$Q$104)+1),COLUMN($P$9:$P$104),4)))</f>
        <v/>
      </c>
      <c r="R23" t="str">
        <f t="shared" ca="1" si="1"/>
        <v/>
      </c>
      <c r="S23" t="str">
        <f t="shared" ca="1" si="2"/>
        <v/>
      </c>
      <c r="U23" t="s">
        <v>815</v>
      </c>
    </row>
    <row r="24" spans="1:26" x14ac:dyDescent="0.2">
      <c r="A24" s="428" t="s">
        <v>137</v>
      </c>
      <c r="B24" s="429">
        <v>2</v>
      </c>
      <c r="C24" s="434" t="s">
        <v>2485</v>
      </c>
      <c r="D24" s="430" t="s">
        <v>2486</v>
      </c>
      <c r="E24" s="430" t="s">
        <v>2487</v>
      </c>
      <c r="F24" s="431" t="s">
        <v>2488</v>
      </c>
      <c r="G24" s="431">
        <v>38.799999999999997</v>
      </c>
      <c r="H24" s="432" t="s">
        <v>2140</v>
      </c>
      <c r="I24" s="435" t="s">
        <v>2489</v>
      </c>
      <c r="J24" s="430" t="s">
        <v>2490</v>
      </c>
      <c r="Q24" t="str">
        <f t="array" aca="1" ref="Q24" ca="1">IF(ROW()-ROW($Q$9:$Q$104)+1&gt;ROWS($P$9:$P$104)-
COUNTBLANK($P$9:$P$104),"",INDIRECT(ADDRESS(SMALL(
(IF($P$9:$P$104&lt;&gt;"",ROW($P$9:$P$104),ROW()+ROWS($P$9:$P$104))),
ROW()-ROW($Q$9:$Q$104)+1),COLUMN($P$9:$P$104),4)))</f>
        <v/>
      </c>
      <c r="R24" t="str">
        <f t="shared" ca="1" si="1"/>
        <v/>
      </c>
      <c r="S24" t="str">
        <f t="shared" ca="1" si="2"/>
        <v/>
      </c>
      <c r="U24" t="s">
        <v>2115</v>
      </c>
    </row>
    <row r="25" spans="1:26" x14ac:dyDescent="0.2">
      <c r="A25" s="428" t="s">
        <v>129</v>
      </c>
      <c r="B25" s="429">
        <v>3</v>
      </c>
      <c r="C25" s="434" t="s">
        <v>2467</v>
      </c>
      <c r="D25" s="430" t="s">
        <v>2491</v>
      </c>
      <c r="E25" s="430" t="s">
        <v>2492</v>
      </c>
      <c r="F25" s="431" t="s">
        <v>2493</v>
      </c>
      <c r="G25" s="431">
        <v>54.9</v>
      </c>
      <c r="H25" s="432" t="s">
        <v>2140</v>
      </c>
      <c r="I25" s="435" t="s">
        <v>2494</v>
      </c>
      <c r="J25" s="430" t="s">
        <v>2495</v>
      </c>
      <c r="P25" t="str">
        <f t="shared" ref="P25:P38" si="5">IF(G24&gt;800,J25,"")</f>
        <v/>
      </c>
      <c r="Q25" t="str">
        <f t="array" aca="1" ref="Q25" ca="1">IF(ROW()-ROW($Q$9:$Q$104)+1&gt;ROWS($P$9:$P$104)-
COUNTBLANK($P$9:$P$104),"",INDIRECT(ADDRESS(SMALL(
(IF($P$9:$P$104&lt;&gt;"",ROW($P$9:$P$104),ROW()+ROWS($P$9:$P$104))),
ROW()-ROW($Q$9:$Q$104)+1),COLUMN($P$9:$P$104),4)))</f>
        <v/>
      </c>
      <c r="R25" t="str">
        <f t="shared" ca="1" si="1"/>
        <v/>
      </c>
      <c r="S25" t="str">
        <f t="shared" ca="1" si="2"/>
        <v/>
      </c>
      <c r="U25" t="s">
        <v>816</v>
      </c>
    </row>
    <row r="26" spans="1:26" x14ac:dyDescent="0.2">
      <c r="A26" s="428" t="s">
        <v>16</v>
      </c>
      <c r="B26" s="429">
        <v>3</v>
      </c>
      <c r="C26" s="434" t="s">
        <v>2413</v>
      </c>
      <c r="D26" s="430" t="s">
        <v>2496</v>
      </c>
      <c r="E26" s="430" t="s">
        <v>2497</v>
      </c>
      <c r="F26" s="431" t="s">
        <v>2498</v>
      </c>
      <c r="G26" s="431">
        <v>266.7</v>
      </c>
      <c r="H26" s="432" t="s">
        <v>2140</v>
      </c>
      <c r="I26" s="435" t="s">
        <v>2499</v>
      </c>
      <c r="J26" s="430" t="s">
        <v>2500</v>
      </c>
      <c r="P26" t="str">
        <f t="shared" si="5"/>
        <v/>
      </c>
      <c r="Q26" t="str">
        <f t="array" aca="1" ref="Q26" ca="1">IF(ROW()-ROW($Q$9:$Q$104)+1&gt;ROWS($P$9:$P$104)-
COUNTBLANK($P$9:$P$104),"",INDIRECT(ADDRESS(SMALL(
(IF($P$9:$P$104&lt;&gt;"",ROW($P$9:$P$104),ROW()+ROWS($P$9:$P$104))),
ROW()-ROW($Q$9:$Q$104)+1),COLUMN($P$9:$P$104),4)))</f>
        <v/>
      </c>
      <c r="R26" t="str">
        <f t="shared" ca="1" si="1"/>
        <v/>
      </c>
      <c r="S26" t="str">
        <f t="shared" ca="1" si="2"/>
        <v/>
      </c>
      <c r="U26" t="s">
        <v>817</v>
      </c>
    </row>
    <row r="27" spans="1:26" x14ac:dyDescent="0.2">
      <c r="A27" s="428" t="s">
        <v>138</v>
      </c>
      <c r="B27" s="429">
        <v>3</v>
      </c>
      <c r="C27" s="434" t="s">
        <v>891</v>
      </c>
      <c r="D27" s="430" t="s">
        <v>2501</v>
      </c>
      <c r="E27" s="430" t="s">
        <v>2502</v>
      </c>
      <c r="F27" s="431" t="s">
        <v>2503</v>
      </c>
      <c r="G27" s="431">
        <v>22.6</v>
      </c>
      <c r="H27" s="432" t="s">
        <v>2140</v>
      </c>
      <c r="I27" s="435" t="s">
        <v>2504</v>
      </c>
      <c r="J27" s="430" t="s">
        <v>2505</v>
      </c>
      <c r="P27" t="str">
        <f t="shared" si="5"/>
        <v/>
      </c>
      <c r="Q27" t="str">
        <f t="array" aca="1" ref="Q27" ca="1">IF(ROW()-ROW($Q$9:$Q$104)+1&gt;ROWS($P$9:$P$104)-
COUNTBLANK($P$9:$P$104),"",INDIRECT(ADDRESS(SMALL(
(IF($P$9:$P$104&lt;&gt;"",ROW($P$9:$P$104),ROW()+ROWS($P$9:$P$104))),
ROW()-ROW($Q$9:$Q$104)+1),COLUMN($P$9:$P$104),4)))</f>
        <v/>
      </c>
      <c r="R27" t="str">
        <f t="shared" ca="1" si="1"/>
        <v/>
      </c>
      <c r="S27" t="str">
        <f t="shared" ca="1" si="2"/>
        <v/>
      </c>
      <c r="U27" t="s">
        <v>855</v>
      </c>
    </row>
    <row r="28" spans="1:26" x14ac:dyDescent="0.2">
      <c r="A28" s="428" t="s">
        <v>133</v>
      </c>
      <c r="B28" s="429">
        <v>3</v>
      </c>
      <c r="C28" s="434" t="s">
        <v>2506</v>
      </c>
      <c r="D28" s="430" t="s">
        <v>2507</v>
      </c>
      <c r="E28" s="430" t="s">
        <v>2508</v>
      </c>
      <c r="F28" s="431" t="s">
        <v>2509</v>
      </c>
      <c r="G28" s="431">
        <v>32.299999999999997</v>
      </c>
      <c r="H28" s="432" t="s">
        <v>2140</v>
      </c>
      <c r="I28" s="435" t="s">
        <v>2510</v>
      </c>
      <c r="J28" s="430" t="s">
        <v>2511</v>
      </c>
      <c r="P28" t="str">
        <f t="shared" si="5"/>
        <v/>
      </c>
      <c r="Q28" t="str">
        <f t="array" aca="1" ref="Q28" ca="1">IF(ROW()-ROW($Q$9:$Q$104)+1&gt;ROWS($P$9:$P$104)-
COUNTBLANK($P$9:$P$104),"",INDIRECT(ADDRESS(SMALL(
(IF($P$9:$P$104&lt;&gt;"",ROW($P$9:$P$104),ROW()+ROWS($P$9:$P$104))),
ROW()-ROW($Q$9:$Q$104)+1),COLUMN($P$9:$P$104),4)))</f>
        <v/>
      </c>
      <c r="R28" t="str">
        <f t="shared" ca="1" si="1"/>
        <v/>
      </c>
      <c r="S28" t="str">
        <f t="shared" ca="1" si="2"/>
        <v/>
      </c>
      <c r="U28" t="s">
        <v>856</v>
      </c>
    </row>
    <row r="29" spans="1:26" x14ac:dyDescent="0.2">
      <c r="A29" s="428" t="s">
        <v>134</v>
      </c>
      <c r="B29" s="429">
        <v>3</v>
      </c>
      <c r="C29" s="434" t="s">
        <v>2512</v>
      </c>
      <c r="D29" s="430" t="s">
        <v>2513</v>
      </c>
      <c r="E29" s="430" t="s">
        <v>2514</v>
      </c>
      <c r="F29" s="431" t="s">
        <v>2515</v>
      </c>
      <c r="G29" s="431">
        <v>14.4</v>
      </c>
      <c r="H29" s="432" t="s">
        <v>2140</v>
      </c>
      <c r="I29" s="435" t="s">
        <v>2516</v>
      </c>
      <c r="J29" s="430" t="s">
        <v>2517</v>
      </c>
      <c r="P29" t="str">
        <f t="shared" si="5"/>
        <v/>
      </c>
      <c r="Q29" t="str">
        <f t="array" aca="1" ref="Q29" ca="1">IF(ROW()-ROW($Q$9:$Q$104)+1&gt;ROWS($P$9:$P$104)-
COUNTBLANK($P$9:$P$104),"",INDIRECT(ADDRESS(SMALL(
(IF($P$9:$P$104&lt;&gt;"",ROW($P$9:$P$104),ROW()+ROWS($P$9:$P$104))),
ROW()-ROW($Q$9:$Q$104)+1),COLUMN($P$9:$P$104),4)))</f>
        <v/>
      </c>
      <c r="R29" t="str">
        <f t="shared" ca="1" si="1"/>
        <v/>
      </c>
      <c r="S29" t="str">
        <f t="shared" ca="1" si="2"/>
        <v/>
      </c>
      <c r="U29" t="s">
        <v>818</v>
      </c>
    </row>
    <row r="30" spans="1:26" x14ac:dyDescent="0.2">
      <c r="A30" s="428" t="s">
        <v>135</v>
      </c>
      <c r="B30" s="429">
        <v>3</v>
      </c>
      <c r="C30" s="434" t="s">
        <v>2425</v>
      </c>
      <c r="D30" s="430" t="s">
        <v>2518</v>
      </c>
      <c r="E30" s="430" t="s">
        <v>2519</v>
      </c>
      <c r="F30" s="431" t="s">
        <v>2520</v>
      </c>
      <c r="G30" s="431">
        <v>278.3</v>
      </c>
      <c r="H30" s="432" t="s">
        <v>2140</v>
      </c>
      <c r="I30" s="435" t="s">
        <v>2521</v>
      </c>
      <c r="J30" s="430" t="s">
        <v>2522</v>
      </c>
      <c r="P30" t="str">
        <f t="shared" si="5"/>
        <v/>
      </c>
      <c r="Q30" t="str">
        <f t="array" aca="1" ref="Q30" ca="1">IF(ROW()-ROW($Q$9:$Q$104)+1&gt;ROWS($P$9:$P$104)-
COUNTBLANK($P$9:$P$104),"",INDIRECT(ADDRESS(SMALL(
(IF($P$9:$P$104&lt;&gt;"",ROW($P$9:$P$104),ROW()+ROWS($P$9:$P$104))),
ROW()-ROW($Q$9:$Q$104)+1),COLUMN($P$9:$P$104),4)))</f>
        <v/>
      </c>
      <c r="R30" t="str">
        <f t="shared" ca="1" si="1"/>
        <v/>
      </c>
      <c r="S30" t="str">
        <f t="shared" ca="1" si="2"/>
        <v/>
      </c>
      <c r="U30" t="s">
        <v>819</v>
      </c>
    </row>
    <row r="31" spans="1:26" x14ac:dyDescent="0.2">
      <c r="A31" s="428" t="s">
        <v>136</v>
      </c>
      <c r="B31" s="429">
        <v>3</v>
      </c>
      <c r="C31" s="434" t="s">
        <v>2523</v>
      </c>
      <c r="D31" s="430" t="s">
        <v>2524</v>
      </c>
      <c r="E31" s="430" t="s">
        <v>2525</v>
      </c>
      <c r="F31" s="431" t="s">
        <v>2526</v>
      </c>
      <c r="G31" s="431">
        <v>27.9</v>
      </c>
      <c r="H31" s="432" t="s">
        <v>2140</v>
      </c>
      <c r="I31" s="435" t="s">
        <v>2527</v>
      </c>
      <c r="J31" s="430" t="s">
        <v>2528</v>
      </c>
      <c r="P31" t="str">
        <f t="shared" si="5"/>
        <v/>
      </c>
      <c r="Q31" t="str">
        <f t="array" aca="1" ref="Q31" ca="1">IF(ROW()-ROW($Q$9:$Q$104)+1&gt;ROWS($P$9:$P$104)-
COUNTBLANK($P$9:$P$104),"",INDIRECT(ADDRESS(SMALL(
(IF($P$9:$P$104&lt;&gt;"",ROW($P$9:$P$104),ROW()+ROWS($P$9:$P$104))),
ROW()-ROW($Q$9:$Q$104)+1),COLUMN($P$9:$P$104),4)))</f>
        <v/>
      </c>
      <c r="R31" t="str">
        <f t="shared" ca="1" si="1"/>
        <v/>
      </c>
      <c r="S31" t="str">
        <f t="shared" ca="1" si="2"/>
        <v/>
      </c>
      <c r="U31" t="s">
        <v>820</v>
      </c>
    </row>
    <row r="32" spans="1:26" x14ac:dyDescent="0.2">
      <c r="A32" s="428" t="s">
        <v>137</v>
      </c>
      <c r="B32" s="429">
        <v>3</v>
      </c>
      <c r="C32" s="434" t="s">
        <v>2523</v>
      </c>
      <c r="D32" s="430" t="s">
        <v>2529</v>
      </c>
      <c r="E32" s="430" t="s">
        <v>2530</v>
      </c>
      <c r="F32" s="431" t="s">
        <v>2531</v>
      </c>
      <c r="G32" s="431">
        <v>172</v>
      </c>
      <c r="H32" s="432" t="s">
        <v>2140</v>
      </c>
      <c r="I32" s="435" t="s">
        <v>2532</v>
      </c>
      <c r="J32" s="430" t="s">
        <v>2533</v>
      </c>
      <c r="P32" t="str">
        <f t="shared" si="5"/>
        <v/>
      </c>
      <c r="Q32" t="str">
        <f t="array" aca="1" ref="Q32" ca="1">IF(ROW()-ROW($Q$9:$Q$104)+1&gt;ROWS($P$9:$P$104)-
COUNTBLANK($P$9:$P$104),"",INDIRECT(ADDRESS(SMALL(
(IF($P$9:$P$104&lt;&gt;"",ROW($P$9:$P$104),ROW()+ROWS($P$9:$P$104))),
ROW()-ROW($Q$9:$Q$104)+1),COLUMN($P$9:$P$104),4)))</f>
        <v/>
      </c>
      <c r="R32" t="str">
        <f t="shared" ca="1" si="1"/>
        <v/>
      </c>
      <c r="S32" t="str">
        <f t="shared" ca="1" si="2"/>
        <v/>
      </c>
      <c r="U32" t="s">
        <v>821</v>
      </c>
    </row>
    <row r="33" spans="1:21" x14ac:dyDescent="0.2">
      <c r="A33" s="428" t="s">
        <v>129</v>
      </c>
      <c r="B33" s="429">
        <v>4</v>
      </c>
      <c r="C33" s="434" t="s">
        <v>2534</v>
      </c>
      <c r="D33" s="430" t="s">
        <v>2535</v>
      </c>
      <c r="E33" s="430" t="s">
        <v>2536</v>
      </c>
      <c r="F33" s="431" t="s">
        <v>2537</v>
      </c>
      <c r="G33" s="431">
        <v>148.9</v>
      </c>
      <c r="H33" s="432" t="s">
        <v>2140</v>
      </c>
      <c r="I33" s="435" t="s">
        <v>2538</v>
      </c>
      <c r="J33" s="430" t="s">
        <v>2539</v>
      </c>
      <c r="P33" t="str">
        <f t="shared" si="5"/>
        <v/>
      </c>
      <c r="Q33" t="str">
        <f t="array" aca="1" ref="Q33" ca="1">IF(ROW()-ROW($Q$9:$Q$104)+1&gt;ROWS($P$9:$P$104)-
COUNTBLANK($P$9:$P$104),"",INDIRECT(ADDRESS(SMALL(
(IF($P$9:$P$104&lt;&gt;"",ROW($P$9:$P$104),ROW()+ROWS($P$9:$P$104))),
ROW()-ROW($Q$9:$Q$104)+1),COLUMN($P$9:$P$104),4)))</f>
        <v/>
      </c>
      <c r="R33" t="str">
        <f t="shared" ca="1" si="1"/>
        <v/>
      </c>
      <c r="S33" t="str">
        <f t="shared" ca="1" si="2"/>
        <v/>
      </c>
      <c r="U33" t="s">
        <v>857</v>
      </c>
    </row>
    <row r="34" spans="1:21" ht="12.75" customHeight="1" x14ac:dyDescent="0.2">
      <c r="A34" s="428" t="s">
        <v>16</v>
      </c>
      <c r="B34" s="429">
        <v>4</v>
      </c>
      <c r="C34" s="434" t="s">
        <v>2540</v>
      </c>
      <c r="D34" s="430" t="s">
        <v>2541</v>
      </c>
      <c r="E34" s="430" t="s">
        <v>2542</v>
      </c>
      <c r="F34" s="431" t="s">
        <v>2543</v>
      </c>
      <c r="G34" s="431">
        <v>135.1</v>
      </c>
      <c r="H34" s="432" t="s">
        <v>2140</v>
      </c>
      <c r="I34" s="435" t="s">
        <v>2544</v>
      </c>
      <c r="J34" s="430" t="s">
        <v>2545</v>
      </c>
      <c r="P34" t="str">
        <f t="shared" si="5"/>
        <v/>
      </c>
      <c r="Q34" t="str">
        <f t="array" aca="1" ref="Q34" ca="1">IF(ROW()-ROW($Q$9:$Q$104)+1&gt;ROWS($P$9:$P$104)-
COUNTBLANK($P$9:$P$104),"",INDIRECT(ADDRESS(SMALL(
(IF($P$9:$P$104&lt;&gt;"",ROW($P$9:$P$104),ROW()+ROWS($P$9:$P$104))),
ROW()-ROW($Q$9:$Q$104)+1),COLUMN($P$9:$P$104),4)))</f>
        <v/>
      </c>
      <c r="R34" t="str">
        <f t="shared" ca="1" si="1"/>
        <v/>
      </c>
      <c r="S34" t="str">
        <f t="shared" ca="1" si="2"/>
        <v/>
      </c>
      <c r="U34" t="s">
        <v>858</v>
      </c>
    </row>
    <row r="35" spans="1:21" ht="12.75" customHeight="1" x14ac:dyDescent="0.2">
      <c r="A35" s="428" t="s">
        <v>138</v>
      </c>
      <c r="B35" s="429">
        <v>4</v>
      </c>
      <c r="C35" s="434" t="s">
        <v>2467</v>
      </c>
      <c r="D35" s="430" t="s">
        <v>2546</v>
      </c>
      <c r="E35" s="430" t="s">
        <v>2547</v>
      </c>
      <c r="F35" s="431" t="s">
        <v>2548</v>
      </c>
      <c r="G35" s="431">
        <v>556.1</v>
      </c>
      <c r="H35" s="432" t="s">
        <v>2140</v>
      </c>
      <c r="I35" s="435" t="s">
        <v>2549</v>
      </c>
      <c r="J35" s="430" t="s">
        <v>2550</v>
      </c>
      <c r="P35" t="str">
        <f t="shared" si="5"/>
        <v/>
      </c>
      <c r="Q35" t="str">
        <f t="array" aca="1" ref="Q35" ca="1">IF(ROW()-ROW($Q$9:$Q$104)+1&gt;ROWS($P$9:$P$104)-
COUNTBLANK($P$9:$P$104),"",INDIRECT(ADDRESS(SMALL(
(IF($P$9:$P$104&lt;&gt;"",ROW($P$9:$P$104),ROW()+ROWS($P$9:$P$104))),
ROW()-ROW($Q$9:$Q$104)+1),COLUMN($P$9:$P$104),4)))</f>
        <v/>
      </c>
      <c r="R35" t="str">
        <f t="shared" ca="1" si="1"/>
        <v/>
      </c>
      <c r="S35" t="str">
        <f t="shared" ca="1" si="2"/>
        <v/>
      </c>
    </row>
    <row r="36" spans="1:21" ht="12.75" customHeight="1" x14ac:dyDescent="0.2">
      <c r="A36" s="428" t="s">
        <v>133</v>
      </c>
      <c r="B36" s="429">
        <v>4</v>
      </c>
      <c r="C36" s="434" t="s">
        <v>2551</v>
      </c>
      <c r="D36" s="430" t="s">
        <v>2552</v>
      </c>
      <c r="E36" s="430" t="s">
        <v>2553</v>
      </c>
      <c r="F36" s="431" t="s">
        <v>2554</v>
      </c>
      <c r="G36" s="431">
        <v>232.8</v>
      </c>
      <c r="H36" s="432" t="s">
        <v>2140</v>
      </c>
      <c r="I36" s="435" t="s">
        <v>2555</v>
      </c>
      <c r="J36" s="430" t="s">
        <v>2556</v>
      </c>
      <c r="P36" t="str">
        <f t="shared" si="5"/>
        <v/>
      </c>
      <c r="Q36" t="str">
        <f t="array" aca="1" ref="Q36" ca="1">IF(ROW()-ROW($Q$9:$Q$104)+1&gt;ROWS($P$9:$P$104)-
COUNTBLANK($P$9:$P$104),"",INDIRECT(ADDRESS(SMALL(
(IF($P$9:$P$104&lt;&gt;"",ROW($P$9:$P$104),ROW()+ROWS($P$9:$P$104))),
ROW()-ROW($Q$9:$Q$104)+1),COLUMN($P$9:$P$104),4)))</f>
        <v/>
      </c>
      <c r="R36" t="str">
        <f t="shared" ca="1" si="1"/>
        <v/>
      </c>
      <c r="S36" t="str">
        <f t="shared" ca="1" si="2"/>
        <v/>
      </c>
    </row>
    <row r="37" spans="1:21" ht="12.75" customHeight="1" x14ac:dyDescent="0.2">
      <c r="A37" s="428" t="s">
        <v>134</v>
      </c>
      <c r="B37" s="429">
        <v>4</v>
      </c>
      <c r="C37" s="434" t="s">
        <v>2557</v>
      </c>
      <c r="D37" s="430" t="s">
        <v>2558</v>
      </c>
      <c r="E37" s="430" t="s">
        <v>2559</v>
      </c>
      <c r="F37" s="431" t="s">
        <v>2560</v>
      </c>
      <c r="G37" s="431">
        <v>32.799999999999997</v>
      </c>
      <c r="H37" s="432" t="s">
        <v>2140</v>
      </c>
      <c r="I37" s="435" t="s">
        <v>2561</v>
      </c>
      <c r="J37" s="430" t="s">
        <v>2562</v>
      </c>
      <c r="P37" t="str">
        <f t="shared" si="5"/>
        <v/>
      </c>
      <c r="Q37" t="str">
        <f t="array" aca="1" ref="Q37" ca="1">IF(ROW()-ROW($Q$9:$Q$104)+1&gt;ROWS($P$9:$P$104)-
COUNTBLANK($P$9:$P$104),"",INDIRECT(ADDRESS(SMALL(
(IF($P$9:$P$104&lt;&gt;"",ROW($P$9:$P$104),ROW()+ROWS($P$9:$P$104))),
ROW()-ROW($Q$9:$Q$104)+1),COLUMN($P$9:$P$104),4)))</f>
        <v/>
      </c>
      <c r="R37" t="str">
        <f t="shared" ca="1" si="1"/>
        <v/>
      </c>
      <c r="S37" t="str">
        <f t="shared" ca="1" si="2"/>
        <v/>
      </c>
    </row>
    <row r="38" spans="1:21" x14ac:dyDescent="0.2">
      <c r="A38" s="428" t="s">
        <v>135</v>
      </c>
      <c r="B38" s="429">
        <v>4</v>
      </c>
      <c r="C38" s="434" t="s">
        <v>2523</v>
      </c>
      <c r="D38" s="430" t="s">
        <v>2563</v>
      </c>
      <c r="E38" s="430" t="s">
        <v>2564</v>
      </c>
      <c r="F38" s="431" t="s">
        <v>2565</v>
      </c>
      <c r="G38" s="431">
        <v>584</v>
      </c>
      <c r="H38" s="432" t="s">
        <v>2140</v>
      </c>
      <c r="I38" s="435" t="s">
        <v>2566</v>
      </c>
      <c r="J38" s="430" t="s">
        <v>2567</v>
      </c>
      <c r="P38" t="str">
        <f t="shared" si="5"/>
        <v/>
      </c>
      <c r="Q38" t="str">
        <f t="array" aca="1" ref="Q38" ca="1">IF(ROW()-ROW($Q$9:$Q$104)+1&gt;ROWS($P$9:$P$104)-
COUNTBLANK($P$9:$P$104),"",INDIRECT(ADDRESS(SMALL(
(IF($P$9:$P$104&lt;&gt;"",ROW($P$9:$P$104),ROW()+ROWS($P$9:$P$104))),
ROW()-ROW($Q$9:$Q$104)+1),COLUMN($P$9:$P$104),4)))</f>
        <v/>
      </c>
      <c r="R38" t="str">
        <f t="shared" ca="1" si="1"/>
        <v/>
      </c>
      <c r="S38" t="str">
        <f t="shared" ca="1" si="2"/>
        <v/>
      </c>
    </row>
    <row r="39" spans="1:21" x14ac:dyDescent="0.2">
      <c r="A39" s="428" t="s">
        <v>136</v>
      </c>
      <c r="B39" s="429">
        <v>4</v>
      </c>
      <c r="C39" s="434" t="s">
        <v>2568</v>
      </c>
      <c r="D39" s="430" t="s">
        <v>2569</v>
      </c>
      <c r="E39" s="430" t="s">
        <v>2570</v>
      </c>
      <c r="F39" s="431" t="s">
        <v>2571</v>
      </c>
      <c r="G39" s="431">
        <v>652.4</v>
      </c>
      <c r="H39" s="436" t="s">
        <v>2140</v>
      </c>
      <c r="I39" s="435" t="s">
        <v>2572</v>
      </c>
      <c r="J39" s="430" t="s">
        <v>2573</v>
      </c>
      <c r="Q39" t="str">
        <f t="array" aca="1" ref="Q39" ca="1">IF(ROW()-ROW($Q$9:$Q$104)+1&gt;ROWS($P$9:$P$104)-
COUNTBLANK($P$9:$P$104),"",INDIRECT(ADDRESS(SMALL(
(IF($P$9:$P$104&lt;&gt;"",ROW($P$9:$P$104),ROW()+ROWS($P$9:$P$104))),
ROW()-ROW($Q$9:$Q$104)+1),COLUMN($P$9:$P$104),4)))</f>
        <v/>
      </c>
      <c r="R39" t="str">
        <f t="shared" ca="1" si="1"/>
        <v/>
      </c>
      <c r="S39" t="str">
        <f t="shared" ca="1" si="2"/>
        <v/>
      </c>
    </row>
    <row r="40" spans="1:21" x14ac:dyDescent="0.2">
      <c r="A40" s="428" t="s">
        <v>137</v>
      </c>
      <c r="B40" s="429">
        <v>4</v>
      </c>
      <c r="C40" s="434" t="s">
        <v>2574</v>
      </c>
      <c r="D40" s="430" t="s">
        <v>2575</v>
      </c>
      <c r="E40" s="430" t="s">
        <v>2576</v>
      </c>
      <c r="F40" s="431" t="s">
        <v>2577</v>
      </c>
      <c r="G40" s="431">
        <v>52.1</v>
      </c>
      <c r="H40" s="436" t="s">
        <v>2140</v>
      </c>
      <c r="I40" s="435" t="s">
        <v>2578</v>
      </c>
      <c r="J40" s="430" t="s">
        <v>2579</v>
      </c>
      <c r="P40" t="str">
        <f>IF(G38&gt;800,J40,"")</f>
        <v/>
      </c>
      <c r="Q40" t="str">
        <f t="array" aca="1" ref="Q40" ca="1">IF(ROW()-ROW($Q$9:$Q$104)+1&gt;ROWS($P$9:$P$104)-
COUNTBLANK($P$9:$P$104),"",INDIRECT(ADDRESS(SMALL(
(IF($P$9:$P$104&lt;&gt;"",ROW($P$9:$P$104),ROW()+ROWS($P$9:$P$104))),
ROW()-ROW($Q$9:$Q$104)+1),COLUMN($P$9:$P$104),4)))</f>
        <v/>
      </c>
      <c r="R40" t="str">
        <f t="shared" ca="1" si="1"/>
        <v/>
      </c>
      <c r="S40" t="str">
        <f t="shared" ca="1" si="2"/>
        <v/>
      </c>
    </row>
    <row r="41" spans="1:21" x14ac:dyDescent="0.2">
      <c r="A41" s="428" t="s">
        <v>129</v>
      </c>
      <c r="B41" s="429">
        <v>5</v>
      </c>
      <c r="C41" s="434" t="s">
        <v>2580</v>
      </c>
      <c r="D41" s="430" t="s">
        <v>2581</v>
      </c>
      <c r="E41" s="430" t="s">
        <v>2582</v>
      </c>
      <c r="F41" s="431" t="s">
        <v>2583</v>
      </c>
      <c r="G41" s="431">
        <v>280.89999999999998</v>
      </c>
      <c r="H41" s="436" t="s">
        <v>2140</v>
      </c>
      <c r="I41" s="435" t="s">
        <v>2584</v>
      </c>
      <c r="J41" s="430" t="s">
        <v>2585</v>
      </c>
      <c r="Q41" t="str">
        <f t="array" aca="1" ref="Q41" ca="1">IF(ROW()-ROW($Q$9:$Q$104)+1&gt;ROWS($P$9:$P$104)-
COUNTBLANK($P$9:$P$104),"",INDIRECT(ADDRESS(SMALL(
(IF($P$9:$P$104&lt;&gt;"",ROW($P$9:$P$104),ROW()+ROWS($P$9:$P$104))),
ROW()-ROW($Q$9:$Q$104)+1),COLUMN($P$9:$P$104),4)))</f>
        <v/>
      </c>
      <c r="R41" t="str">
        <f t="shared" ca="1" si="1"/>
        <v/>
      </c>
      <c r="S41" t="str">
        <f t="shared" ca="1" si="2"/>
        <v/>
      </c>
    </row>
    <row r="42" spans="1:21" x14ac:dyDescent="0.2">
      <c r="A42" s="428" t="s">
        <v>16</v>
      </c>
      <c r="B42" s="429">
        <v>5</v>
      </c>
      <c r="C42" s="434" t="s">
        <v>909</v>
      </c>
      <c r="D42" s="430" t="s">
        <v>2586</v>
      </c>
      <c r="E42" s="430" t="s">
        <v>2587</v>
      </c>
      <c r="F42" s="431" t="s">
        <v>2588</v>
      </c>
      <c r="G42" s="431">
        <v>22</v>
      </c>
      <c r="H42" s="436" t="s">
        <v>2140</v>
      </c>
      <c r="I42" s="435" t="s">
        <v>2589</v>
      </c>
      <c r="J42" s="430" t="s">
        <v>2590</v>
      </c>
      <c r="P42" t="str">
        <f>IF(G39&gt;800,J42,"")</f>
        <v/>
      </c>
      <c r="Q42" t="str">
        <f t="array" aca="1" ref="Q42" ca="1">IF(ROW()-ROW($Q$9:$Q$104)+1&gt;ROWS($P$9:$P$104)-
COUNTBLANK($P$9:$P$104),"",INDIRECT(ADDRESS(SMALL(
(IF($P$9:$P$104&lt;&gt;"",ROW($P$9:$P$104),ROW()+ROWS($P$9:$P$104))),
ROW()-ROW($Q$9:$Q$104)+1),COLUMN($P$9:$P$104),4)))</f>
        <v/>
      </c>
      <c r="R42" t="str">
        <f t="shared" ca="1" si="1"/>
        <v/>
      </c>
      <c r="S42" t="str">
        <f t="shared" ca="1" si="2"/>
        <v/>
      </c>
    </row>
    <row r="43" spans="1:21" x14ac:dyDescent="0.2">
      <c r="A43" s="428" t="s">
        <v>138</v>
      </c>
      <c r="B43" s="429">
        <v>5</v>
      </c>
      <c r="C43" s="434" t="s">
        <v>2591</v>
      </c>
      <c r="D43" s="430" t="s">
        <v>2592</v>
      </c>
      <c r="E43" s="430" t="s">
        <v>2593</v>
      </c>
      <c r="F43" s="431" t="s">
        <v>2594</v>
      </c>
      <c r="G43" s="431">
        <v>80.099999999999994</v>
      </c>
      <c r="H43" s="436" t="s">
        <v>2140</v>
      </c>
      <c r="I43" s="435" t="s">
        <v>2595</v>
      </c>
      <c r="J43" s="430" t="s">
        <v>2596</v>
      </c>
      <c r="P43" t="str">
        <f>IF(G40&gt;800,J43,"")</f>
        <v/>
      </c>
      <c r="Q43" t="str">
        <f t="array" aca="1" ref="Q43" ca="1">IF(ROW()-ROW($Q$9:$Q$104)+1&gt;ROWS($P$9:$P$104)-
COUNTBLANK($P$9:$P$104),"",INDIRECT(ADDRESS(SMALL(
(IF($P$9:$P$104&lt;&gt;"",ROW($P$9:$P$104),ROW()+ROWS($P$9:$P$104))),
ROW()-ROW($Q$9:$Q$104)+1),COLUMN($P$9:$P$104),4)))</f>
        <v/>
      </c>
      <c r="R43" t="str">
        <f t="shared" ca="1" si="1"/>
        <v/>
      </c>
      <c r="S43" t="str">
        <f t="shared" ca="1" si="2"/>
        <v/>
      </c>
    </row>
    <row r="44" spans="1:21" x14ac:dyDescent="0.2">
      <c r="A44" s="428" t="s">
        <v>133</v>
      </c>
      <c r="B44" s="429">
        <v>5</v>
      </c>
      <c r="C44" s="434" t="s">
        <v>2597</v>
      </c>
      <c r="D44" s="430" t="s">
        <v>2598</v>
      </c>
      <c r="E44" s="430" t="s">
        <v>2599</v>
      </c>
      <c r="F44" s="431" t="s">
        <v>2600</v>
      </c>
      <c r="G44" s="431">
        <v>6.7</v>
      </c>
      <c r="H44" s="436" t="s">
        <v>2140</v>
      </c>
      <c r="I44" s="435" t="s">
        <v>2601</v>
      </c>
      <c r="J44" s="430" t="s">
        <v>2602</v>
      </c>
      <c r="P44" t="str">
        <f>IF(G41&gt;800,J44,"")</f>
        <v/>
      </c>
      <c r="Q44" t="str">
        <f t="array" aca="1" ref="Q44" ca="1">IF(ROW()-ROW($Q$9:$Q$104)+1&gt;ROWS($P$9:$P$104)-
COUNTBLANK($P$9:$P$104),"",INDIRECT(ADDRESS(SMALL(
(IF($P$9:$P$104&lt;&gt;"",ROW($P$9:$P$104),ROW()+ROWS($P$9:$P$104))),
ROW()-ROW($Q$9:$Q$104)+1),COLUMN($P$9:$P$104),4)))</f>
        <v/>
      </c>
      <c r="R44" t="str">
        <f t="shared" ca="1" si="1"/>
        <v/>
      </c>
      <c r="S44" t="str">
        <f t="shared" ca="1" si="2"/>
        <v/>
      </c>
    </row>
    <row r="45" spans="1:21" x14ac:dyDescent="0.2">
      <c r="A45" s="428" t="s">
        <v>134</v>
      </c>
      <c r="B45" s="429">
        <v>5</v>
      </c>
      <c r="C45" s="434" t="s">
        <v>2603</v>
      </c>
      <c r="D45" s="430" t="s">
        <v>2604</v>
      </c>
      <c r="E45" s="430" t="s">
        <v>2605</v>
      </c>
      <c r="F45" s="431" t="s">
        <v>2606</v>
      </c>
      <c r="G45" s="431">
        <v>170.9</v>
      </c>
      <c r="H45" s="436" t="s">
        <v>2140</v>
      </c>
      <c r="I45" s="435" t="s">
        <v>2607</v>
      </c>
      <c r="J45" s="430" t="s">
        <v>2608</v>
      </c>
      <c r="P45" t="str">
        <f>IF(G42&gt;800,J45,"")</f>
        <v/>
      </c>
      <c r="Q45" t="str">
        <f t="array" aca="1" ref="Q45" ca="1">IF(ROW()-ROW($Q$9:$Q$104)+1&gt;ROWS($P$9:$P$104)-
COUNTBLANK($P$9:$P$104),"",INDIRECT(ADDRESS(SMALL(
(IF($P$9:$P$104&lt;&gt;"",ROW($P$9:$P$104),ROW()+ROWS($P$9:$P$104))),
ROW()-ROW($Q$9:$Q$104)+1),COLUMN($P$9:$P$104),4)))</f>
        <v/>
      </c>
      <c r="R45" t="str">
        <f t="shared" ca="1" si="1"/>
        <v/>
      </c>
      <c r="S45" t="str">
        <f t="shared" ca="1" si="2"/>
        <v/>
      </c>
    </row>
    <row r="46" spans="1:21" x14ac:dyDescent="0.2">
      <c r="A46" s="428" t="s">
        <v>135</v>
      </c>
      <c r="B46" s="429">
        <v>5</v>
      </c>
      <c r="C46" s="434" t="s">
        <v>907</v>
      </c>
      <c r="D46" s="430" t="s">
        <v>2609</v>
      </c>
      <c r="E46" s="430" t="s">
        <v>2610</v>
      </c>
      <c r="F46" s="431" t="s">
        <v>2611</v>
      </c>
      <c r="G46" s="431">
        <v>13.2</v>
      </c>
      <c r="H46" s="436" t="s">
        <v>2140</v>
      </c>
      <c r="I46" s="435" t="s">
        <v>2612</v>
      </c>
      <c r="J46" s="437" t="s">
        <v>2613</v>
      </c>
      <c r="P46" t="str">
        <f t="shared" si="0"/>
        <v/>
      </c>
      <c r="Q46" t="str">
        <f t="array" aca="1" ref="Q46" ca="1">IF(ROW()-ROW($Q$9:$Q$104)+1&gt;ROWS($P$9:$P$104)-
COUNTBLANK($P$9:$P$104),"",INDIRECT(ADDRESS(SMALL(
(IF($P$9:$P$104&lt;&gt;"",ROW($P$9:$P$104),ROW()+ROWS($P$9:$P$104))),
ROW()-ROW($Q$9:$Q$104)+1),COLUMN($P$9:$P$104),4)))</f>
        <v/>
      </c>
      <c r="R46" t="str">
        <f t="shared" ca="1" si="1"/>
        <v/>
      </c>
      <c r="S46" t="str">
        <f t="shared" ca="1" si="2"/>
        <v/>
      </c>
    </row>
    <row r="47" spans="1:21" x14ac:dyDescent="0.2">
      <c r="A47" s="428" t="s">
        <v>136</v>
      </c>
      <c r="B47" s="429">
        <v>5</v>
      </c>
      <c r="C47" s="434" t="s">
        <v>2614</v>
      </c>
      <c r="D47" s="430" t="s">
        <v>2615</v>
      </c>
      <c r="E47" s="430" t="s">
        <v>2616</v>
      </c>
      <c r="F47" s="431" t="s">
        <v>2617</v>
      </c>
      <c r="G47" s="431">
        <v>157.69999999999999</v>
      </c>
      <c r="H47" s="436" t="s">
        <v>2140</v>
      </c>
      <c r="I47" s="435" t="s">
        <v>2618</v>
      </c>
      <c r="J47" s="437" t="s">
        <v>2619</v>
      </c>
      <c r="P47" t="str">
        <f t="shared" si="0"/>
        <v/>
      </c>
      <c r="Q47" t="str">
        <f t="array" aca="1" ref="Q47" ca="1">IF(ROW()-ROW($Q$9:$Q$104)+1&gt;ROWS($P$9:$P$104)-
COUNTBLANK($P$9:$P$104),"",INDIRECT(ADDRESS(SMALL(
(IF($P$9:$P$104&lt;&gt;"",ROW($P$9:$P$104),ROW()+ROWS($P$9:$P$104))),
ROW()-ROW($Q$9:$Q$104)+1),COLUMN($P$9:$P$104),4)))</f>
        <v/>
      </c>
      <c r="R47" t="str">
        <f t="shared" ca="1" si="1"/>
        <v/>
      </c>
      <c r="S47" t="str">
        <f t="shared" ca="1" si="2"/>
        <v/>
      </c>
    </row>
    <row r="48" spans="1:21" x14ac:dyDescent="0.2">
      <c r="A48" s="428" t="s">
        <v>137</v>
      </c>
      <c r="B48" s="429">
        <v>5</v>
      </c>
      <c r="C48" s="434" t="s">
        <v>2620</v>
      </c>
      <c r="D48" s="430" t="s">
        <v>2621</v>
      </c>
      <c r="E48" s="430" t="s">
        <v>2622</v>
      </c>
      <c r="F48" s="431" t="s">
        <v>2623</v>
      </c>
      <c r="G48" s="431">
        <v>41.9</v>
      </c>
      <c r="H48" s="436" t="s">
        <v>2140</v>
      </c>
      <c r="I48" s="435" t="s">
        <v>2624</v>
      </c>
      <c r="J48" s="437" t="s">
        <v>2625</v>
      </c>
      <c r="P48" t="str">
        <f t="shared" si="0"/>
        <v/>
      </c>
      <c r="Q48" t="str">
        <f t="array" aca="1" ref="Q48" ca="1">IF(ROW()-ROW($Q$9:$Q$104)+1&gt;ROWS($P$9:$P$104)-
COUNTBLANK($P$9:$P$104),"",INDIRECT(ADDRESS(SMALL(
(IF($P$9:$P$104&lt;&gt;"",ROW($P$9:$P$104),ROW()+ROWS($P$9:$P$104))),
ROW()-ROW($Q$9:$Q$104)+1),COLUMN($P$9:$P$104),4)))</f>
        <v/>
      </c>
      <c r="R48" t="str">
        <f t="shared" ca="1" si="1"/>
        <v/>
      </c>
      <c r="S48" t="str">
        <f t="shared" ca="1" si="2"/>
        <v/>
      </c>
    </row>
    <row r="49" spans="1:19" x14ac:dyDescent="0.2">
      <c r="A49" s="428" t="s">
        <v>129</v>
      </c>
      <c r="B49" s="429">
        <v>6</v>
      </c>
      <c r="C49" s="434" t="s">
        <v>905</v>
      </c>
      <c r="D49" s="430" t="s">
        <v>2414</v>
      </c>
      <c r="E49" s="430" t="s">
        <v>2626</v>
      </c>
      <c r="F49" s="431" t="s">
        <v>2627</v>
      </c>
      <c r="G49" s="431">
        <v>18.8</v>
      </c>
      <c r="H49" s="436" t="s">
        <v>2140</v>
      </c>
      <c r="I49" s="435" t="s">
        <v>2628</v>
      </c>
      <c r="J49" s="437" t="s">
        <v>2629</v>
      </c>
      <c r="P49" t="str">
        <f t="shared" si="0"/>
        <v/>
      </c>
      <c r="Q49" t="str">
        <f t="array" aca="1" ref="Q49" ca="1">IF(ROW()-ROW($Q$9:$Q$104)+1&gt;ROWS($P$9:$P$104)-
COUNTBLANK($P$9:$P$104),"",INDIRECT(ADDRESS(SMALL(
(IF($P$9:$P$104&lt;&gt;"",ROW($P$9:$P$104),ROW()+ROWS($P$9:$P$104))),
ROW()-ROW($Q$9:$Q$104)+1),COLUMN($P$9:$P$104),4)))</f>
        <v/>
      </c>
      <c r="R49" t="str">
        <f t="shared" ca="1" si="1"/>
        <v/>
      </c>
      <c r="S49" t="str">
        <f t="shared" ca="1" si="2"/>
        <v/>
      </c>
    </row>
    <row r="50" spans="1:19" x14ac:dyDescent="0.2">
      <c r="A50" s="428" t="s">
        <v>16</v>
      </c>
      <c r="B50" s="429">
        <v>6</v>
      </c>
      <c r="C50" s="434" t="s">
        <v>2630</v>
      </c>
      <c r="D50" s="430" t="s">
        <v>2631</v>
      </c>
      <c r="E50" s="430" t="s">
        <v>2632</v>
      </c>
      <c r="F50" s="431" t="s">
        <v>2633</v>
      </c>
      <c r="G50" s="431">
        <v>14.7</v>
      </c>
      <c r="H50" s="436" t="s">
        <v>2140</v>
      </c>
      <c r="I50" s="435" t="s">
        <v>2634</v>
      </c>
      <c r="J50" s="437" t="s">
        <v>2635</v>
      </c>
      <c r="P50" t="str">
        <f t="shared" si="0"/>
        <v/>
      </c>
      <c r="Q50" t="str">
        <f t="array" aca="1" ref="Q50" ca="1">IF(ROW()-ROW($Q$9:$Q$104)+1&gt;ROWS($P$9:$P$104)-
COUNTBLANK($P$9:$P$104),"",INDIRECT(ADDRESS(SMALL(
(IF($P$9:$P$104&lt;&gt;"",ROW($P$9:$P$104),ROW()+ROWS($P$9:$P$104))),
ROW()-ROW($Q$9:$Q$104)+1),COLUMN($P$9:$P$104),4)))</f>
        <v/>
      </c>
      <c r="R50" t="str">
        <f t="shared" ca="1" si="1"/>
        <v/>
      </c>
      <c r="S50" t="str">
        <f t="shared" ca="1" si="2"/>
        <v/>
      </c>
    </row>
    <row r="51" spans="1:19" x14ac:dyDescent="0.2">
      <c r="A51" s="428" t="s">
        <v>138</v>
      </c>
      <c r="B51" s="429">
        <v>6</v>
      </c>
      <c r="C51" s="434" t="s">
        <v>2636</v>
      </c>
      <c r="D51" s="430" t="s">
        <v>2637</v>
      </c>
      <c r="E51" s="430" t="s">
        <v>2638</v>
      </c>
      <c r="F51" s="431" t="s">
        <v>2639</v>
      </c>
      <c r="G51" s="431">
        <v>17.21</v>
      </c>
      <c r="H51" s="436" t="s">
        <v>2140</v>
      </c>
      <c r="I51" s="435" t="s">
        <v>2640</v>
      </c>
      <c r="J51" s="437" t="s">
        <v>2641</v>
      </c>
      <c r="P51" t="str">
        <f t="shared" si="0"/>
        <v/>
      </c>
      <c r="Q51" t="str">
        <f t="array" aca="1" ref="Q51" ca="1">IF(ROW()-ROW($Q$9:$Q$104)+1&gt;ROWS($P$9:$P$104)-
COUNTBLANK($P$9:$P$104),"",INDIRECT(ADDRESS(SMALL(
(IF($P$9:$P$104&lt;&gt;"",ROW($P$9:$P$104),ROW()+ROWS($P$9:$P$104))),
ROW()-ROW($Q$9:$Q$104)+1),COLUMN($P$9:$P$104),4)))</f>
        <v/>
      </c>
      <c r="R51" t="str">
        <f t="shared" ca="1" si="1"/>
        <v/>
      </c>
      <c r="S51" t="str">
        <f t="shared" ca="1" si="2"/>
        <v/>
      </c>
    </row>
    <row r="52" spans="1:19" x14ac:dyDescent="0.2">
      <c r="A52" s="428" t="s">
        <v>133</v>
      </c>
      <c r="B52" s="429">
        <v>6</v>
      </c>
      <c r="C52" s="434" t="s">
        <v>2642</v>
      </c>
      <c r="D52" s="430" t="s">
        <v>2643</v>
      </c>
      <c r="E52" s="430" t="s">
        <v>2644</v>
      </c>
      <c r="F52" s="431" t="s">
        <v>2645</v>
      </c>
      <c r="G52" s="431">
        <v>478.6</v>
      </c>
      <c r="H52" s="436" t="s">
        <v>2140</v>
      </c>
      <c r="I52" s="435" t="s">
        <v>2646</v>
      </c>
      <c r="J52" s="437" t="s">
        <v>2647</v>
      </c>
      <c r="P52" t="str">
        <f t="shared" si="0"/>
        <v/>
      </c>
      <c r="Q52" t="str">
        <f t="array" aca="1" ref="Q52" ca="1">IF(ROW()-ROW($Q$9:$Q$104)+1&gt;ROWS($P$9:$P$104)-
COUNTBLANK($P$9:$P$104),"",INDIRECT(ADDRESS(SMALL(
(IF($P$9:$P$104&lt;&gt;"",ROW($P$9:$P$104),ROW()+ROWS($P$9:$P$104))),
ROW()-ROW($Q$9:$Q$104)+1),COLUMN($P$9:$P$104),4)))</f>
        <v/>
      </c>
      <c r="R52" t="str">
        <f t="shared" ca="1" si="1"/>
        <v/>
      </c>
      <c r="S52" t="str">
        <f t="shared" ca="1" si="2"/>
        <v/>
      </c>
    </row>
    <row r="53" spans="1:19" x14ac:dyDescent="0.2">
      <c r="A53" s="428" t="s">
        <v>134</v>
      </c>
      <c r="B53" s="429">
        <v>6</v>
      </c>
      <c r="C53" s="434" t="s">
        <v>2648</v>
      </c>
      <c r="D53" s="430" t="s">
        <v>2649</v>
      </c>
      <c r="E53" s="430" t="s">
        <v>2650</v>
      </c>
      <c r="F53" s="431" t="s">
        <v>2651</v>
      </c>
      <c r="G53" s="431">
        <v>434.8</v>
      </c>
      <c r="H53" s="436" t="s">
        <v>2140</v>
      </c>
      <c r="I53" s="435" t="s">
        <v>2652</v>
      </c>
      <c r="J53" s="437" t="s">
        <v>2653</v>
      </c>
      <c r="P53" t="str">
        <f t="shared" si="0"/>
        <v/>
      </c>
      <c r="Q53" t="str">
        <f t="array" aca="1" ref="Q53" ca="1">IF(ROW()-ROW($Q$9:$Q$104)+1&gt;ROWS($P$9:$P$104)-
COUNTBLANK($P$9:$P$104),"",INDIRECT(ADDRESS(SMALL(
(IF($P$9:$P$104&lt;&gt;"",ROW($P$9:$P$104),ROW()+ROWS($P$9:$P$104))),
ROW()-ROW($Q$9:$Q$104)+1),COLUMN($P$9:$P$104),4)))</f>
        <v/>
      </c>
      <c r="R53" t="str">
        <f t="shared" ca="1" si="1"/>
        <v/>
      </c>
      <c r="S53" t="str">
        <f t="shared" ca="1" si="2"/>
        <v/>
      </c>
    </row>
    <row r="54" spans="1:19" x14ac:dyDescent="0.2">
      <c r="A54" s="428" t="s">
        <v>135</v>
      </c>
      <c r="B54" s="429">
        <v>6</v>
      </c>
      <c r="C54" s="434" t="s">
        <v>2654</v>
      </c>
      <c r="D54" s="430" t="s">
        <v>2655</v>
      </c>
      <c r="E54" s="430" t="s">
        <v>2656</v>
      </c>
      <c r="F54" s="431" t="s">
        <v>2657</v>
      </c>
      <c r="G54" s="431">
        <v>532.70000000000005</v>
      </c>
      <c r="H54" s="436" t="s">
        <v>2140</v>
      </c>
      <c r="I54" s="435" t="s">
        <v>2658</v>
      </c>
      <c r="J54" s="437" t="s">
        <v>2659</v>
      </c>
      <c r="P54" t="str">
        <f t="shared" si="0"/>
        <v/>
      </c>
      <c r="Q54" t="str">
        <f t="array" aca="1" ref="Q54" ca="1">IF(ROW()-ROW($Q$9:$Q$104)+1&gt;ROWS($P$9:$P$104)-
COUNTBLANK($P$9:$P$104),"",INDIRECT(ADDRESS(SMALL(
(IF($P$9:$P$104&lt;&gt;"",ROW($P$9:$P$104),ROW()+ROWS($P$9:$P$104))),
ROW()-ROW($Q$9:$Q$104)+1),COLUMN($P$9:$P$104),4)))</f>
        <v/>
      </c>
      <c r="R54" t="str">
        <f t="shared" ca="1" si="1"/>
        <v/>
      </c>
      <c r="S54" t="str">
        <f t="shared" ca="1" si="2"/>
        <v/>
      </c>
    </row>
    <row r="55" spans="1:19" x14ac:dyDescent="0.2">
      <c r="A55" s="428" t="s">
        <v>136</v>
      </c>
      <c r="B55" s="429">
        <v>6</v>
      </c>
      <c r="C55" s="434" t="s">
        <v>2660</v>
      </c>
      <c r="D55" s="430" t="s">
        <v>2661</v>
      </c>
      <c r="E55" s="430" t="s">
        <v>2662</v>
      </c>
      <c r="F55" s="431" t="s">
        <v>2663</v>
      </c>
      <c r="G55" s="431">
        <v>66.09</v>
      </c>
      <c r="H55" s="436" t="s">
        <v>2140</v>
      </c>
      <c r="I55" s="435" t="s">
        <v>2664</v>
      </c>
      <c r="J55" s="437" t="s">
        <v>2665</v>
      </c>
      <c r="P55" t="str">
        <f t="shared" si="0"/>
        <v/>
      </c>
      <c r="Q55" t="str">
        <f t="array" aca="1" ref="Q55" ca="1">IF(ROW()-ROW($Q$9:$Q$104)+1&gt;ROWS($P$9:$P$104)-
COUNTBLANK($P$9:$P$104),"",INDIRECT(ADDRESS(SMALL(
(IF($P$9:$P$104&lt;&gt;"",ROW($P$9:$P$104),ROW()+ROWS($P$9:$P$104))),
ROW()-ROW($Q$9:$Q$104)+1),COLUMN($P$9:$P$104),4)))</f>
        <v/>
      </c>
      <c r="R55" t="str">
        <f t="shared" ca="1" si="1"/>
        <v/>
      </c>
      <c r="S55" t="str">
        <f t="shared" ca="1" si="2"/>
        <v/>
      </c>
    </row>
    <row r="56" spans="1:19" x14ac:dyDescent="0.2">
      <c r="A56" s="428" t="s">
        <v>137</v>
      </c>
      <c r="B56" s="429">
        <v>6</v>
      </c>
      <c r="C56" s="434" t="s">
        <v>2666</v>
      </c>
      <c r="D56" s="430" t="s">
        <v>2667</v>
      </c>
      <c r="E56" s="430" t="s">
        <v>2668</v>
      </c>
      <c r="F56" s="431" t="s">
        <v>2669</v>
      </c>
      <c r="G56" s="431">
        <v>366.2</v>
      </c>
      <c r="H56" s="436" t="s">
        <v>2140</v>
      </c>
      <c r="I56" s="435" t="s">
        <v>2670</v>
      </c>
      <c r="J56" s="437" t="s">
        <v>2671</v>
      </c>
      <c r="P56" t="str">
        <f t="shared" si="0"/>
        <v/>
      </c>
      <c r="Q56" t="str">
        <f t="array" aca="1" ref="Q56" ca="1">IF(ROW()-ROW($Q$9:$Q$104)+1&gt;ROWS($P$9:$P$104)-
COUNTBLANK($P$9:$P$104),"",INDIRECT(ADDRESS(SMALL(
(IF($P$9:$P$104&lt;&gt;"",ROW($P$9:$P$104),ROW()+ROWS($P$9:$P$104))),
ROW()-ROW($Q$9:$Q$104)+1),COLUMN($P$9:$P$104),4)))</f>
        <v/>
      </c>
      <c r="R56" t="str">
        <f t="shared" ca="1" si="1"/>
        <v/>
      </c>
      <c r="S56" t="str">
        <f t="shared" ca="1" si="2"/>
        <v/>
      </c>
    </row>
    <row r="57" spans="1:19" x14ac:dyDescent="0.2">
      <c r="A57" s="428" t="s">
        <v>129</v>
      </c>
      <c r="B57" s="429">
        <v>7</v>
      </c>
      <c r="C57" s="434"/>
      <c r="D57" s="430"/>
      <c r="E57" s="430"/>
      <c r="F57" s="431"/>
      <c r="G57" s="431"/>
      <c r="H57" s="436"/>
      <c r="I57" s="438"/>
      <c r="J57" s="437"/>
      <c r="P57" t="str">
        <f t="shared" si="0"/>
        <v/>
      </c>
      <c r="Q57" t="str">
        <f t="array" aca="1" ref="Q57" ca="1">IF(ROW()-ROW($Q$9:$Q$104)+1&gt;ROWS($P$9:$P$104)-
COUNTBLANK($P$9:$P$104),"",INDIRECT(ADDRESS(SMALL(
(IF($P$9:$P$104&lt;&gt;"",ROW($P$9:$P$104),ROW()+ROWS($P$9:$P$104))),
ROW()-ROW($Q$9:$Q$104)+1),COLUMN($P$9:$P$104),4)))</f>
        <v/>
      </c>
      <c r="R57" t="str">
        <f t="shared" ca="1" si="1"/>
        <v/>
      </c>
      <c r="S57" t="str">
        <f t="shared" ca="1" si="2"/>
        <v/>
      </c>
    </row>
    <row r="58" spans="1:19" x14ac:dyDescent="0.2">
      <c r="A58" s="428" t="s">
        <v>16</v>
      </c>
      <c r="B58" s="429">
        <v>7</v>
      </c>
      <c r="C58" s="434"/>
      <c r="D58" s="430"/>
      <c r="E58" s="430"/>
      <c r="F58" s="431"/>
      <c r="G58" s="431"/>
      <c r="H58" s="436"/>
      <c r="I58" s="438"/>
      <c r="J58" s="437"/>
      <c r="P58" t="str">
        <f t="shared" si="0"/>
        <v/>
      </c>
      <c r="Q58" t="str">
        <f t="array" aca="1" ref="Q58" ca="1">IF(ROW()-ROW($Q$9:$Q$104)+1&gt;ROWS($P$9:$P$104)-
COUNTBLANK($P$9:$P$104),"",INDIRECT(ADDRESS(SMALL(
(IF($P$9:$P$104&lt;&gt;"",ROW($P$9:$P$104),ROW()+ROWS($P$9:$P$104))),
ROW()-ROW($Q$9:$Q$104)+1),COLUMN($P$9:$P$104),4)))</f>
        <v/>
      </c>
      <c r="R58" t="str">
        <f t="shared" ca="1" si="1"/>
        <v/>
      </c>
      <c r="S58" t="str">
        <f t="shared" ca="1" si="2"/>
        <v/>
      </c>
    </row>
    <row r="59" spans="1:19" x14ac:dyDescent="0.2">
      <c r="A59" s="428" t="s">
        <v>138</v>
      </c>
      <c r="B59" s="429">
        <v>7</v>
      </c>
      <c r="C59" s="434"/>
      <c r="D59" s="430"/>
      <c r="E59" s="430"/>
      <c r="F59" s="431"/>
      <c r="G59" s="431"/>
      <c r="H59" s="436"/>
      <c r="I59" s="438"/>
      <c r="J59" s="437"/>
      <c r="P59" t="str">
        <f t="shared" si="0"/>
        <v/>
      </c>
      <c r="Q59" t="str">
        <f t="array" aca="1" ref="Q59" ca="1">IF(ROW()-ROW($Q$9:$Q$104)+1&gt;ROWS($P$9:$P$104)-
COUNTBLANK($P$9:$P$104),"",INDIRECT(ADDRESS(SMALL(
(IF($P$9:$P$104&lt;&gt;"",ROW($P$9:$P$104),ROW()+ROWS($P$9:$P$104))),
ROW()-ROW($Q$9:$Q$104)+1),COLUMN($P$9:$P$104),4)))</f>
        <v/>
      </c>
      <c r="R59" t="str">
        <f t="shared" ca="1" si="1"/>
        <v/>
      </c>
      <c r="S59" t="str">
        <f t="shared" ca="1" si="2"/>
        <v/>
      </c>
    </row>
    <row r="60" spans="1:19" x14ac:dyDescent="0.2">
      <c r="A60" s="428" t="s">
        <v>133</v>
      </c>
      <c r="B60" s="439">
        <v>7</v>
      </c>
      <c r="C60" s="434"/>
      <c r="D60" s="430"/>
      <c r="E60" s="430"/>
      <c r="F60" s="431"/>
      <c r="G60" s="431"/>
      <c r="H60" s="436"/>
      <c r="I60" s="438"/>
      <c r="J60" s="437"/>
      <c r="P60" t="str">
        <f t="shared" si="0"/>
        <v/>
      </c>
      <c r="Q60" t="str">
        <f t="array" aca="1" ref="Q60" ca="1">IF(ROW()-ROW($Q$9:$Q$104)+1&gt;ROWS($P$9:$P$104)-
COUNTBLANK($P$9:$P$104),"",INDIRECT(ADDRESS(SMALL(
(IF($P$9:$P$104&lt;&gt;"",ROW($P$9:$P$104),ROW()+ROWS($P$9:$P$104))),
ROW()-ROW($Q$9:$Q$104)+1),COLUMN($P$9:$P$104),4)))</f>
        <v/>
      </c>
      <c r="R60" t="str">
        <f t="shared" ca="1" si="1"/>
        <v/>
      </c>
      <c r="S60" t="str">
        <f t="shared" ca="1" si="2"/>
        <v/>
      </c>
    </row>
    <row r="61" spans="1:19" x14ac:dyDescent="0.2">
      <c r="A61" s="428" t="s">
        <v>134</v>
      </c>
      <c r="B61" s="439">
        <v>7</v>
      </c>
      <c r="C61" s="434"/>
      <c r="D61" s="430"/>
      <c r="E61" s="430"/>
      <c r="F61" s="431"/>
      <c r="G61" s="431"/>
      <c r="H61" s="436"/>
      <c r="I61" s="438"/>
      <c r="J61" s="437"/>
      <c r="P61" t="str">
        <f t="shared" si="0"/>
        <v/>
      </c>
      <c r="Q61" t="str">
        <f t="array" aca="1" ref="Q61" ca="1">IF(ROW()-ROW($Q$9:$Q$104)+1&gt;ROWS($P$9:$P$104)-
COUNTBLANK($P$9:$P$104),"",INDIRECT(ADDRESS(SMALL(
(IF($P$9:$P$104&lt;&gt;"",ROW($P$9:$P$104),ROW()+ROWS($P$9:$P$104))),
ROW()-ROW($Q$9:$Q$104)+1),COLUMN($P$9:$P$104),4)))</f>
        <v/>
      </c>
      <c r="R61" t="str">
        <f t="shared" ca="1" si="1"/>
        <v/>
      </c>
      <c r="S61" t="str">
        <f t="shared" ca="1" si="2"/>
        <v/>
      </c>
    </row>
    <row r="62" spans="1:19" x14ac:dyDescent="0.2">
      <c r="A62" s="428" t="s">
        <v>135</v>
      </c>
      <c r="B62" s="439">
        <v>7</v>
      </c>
      <c r="C62" s="434"/>
      <c r="D62" s="430"/>
      <c r="E62" s="430"/>
      <c r="F62" s="431"/>
      <c r="G62" s="431"/>
      <c r="H62" s="436"/>
      <c r="I62" s="438"/>
      <c r="J62" s="437"/>
      <c r="P62" t="str">
        <f t="shared" si="0"/>
        <v/>
      </c>
      <c r="Q62" t="str">
        <f t="array" aca="1" ref="Q62" ca="1">IF(ROW()-ROW($Q$9:$Q$104)+1&gt;ROWS($P$9:$P$104)-
COUNTBLANK($P$9:$P$104),"",INDIRECT(ADDRESS(SMALL(
(IF($P$9:$P$104&lt;&gt;"",ROW($P$9:$P$104),ROW()+ROWS($P$9:$P$104))),
ROW()-ROW($Q$9:$Q$104)+1),COLUMN($P$9:$P$104),4)))</f>
        <v/>
      </c>
      <c r="R62" t="str">
        <f t="shared" ca="1" si="1"/>
        <v/>
      </c>
      <c r="S62" t="str">
        <f t="shared" ca="1" si="2"/>
        <v/>
      </c>
    </row>
    <row r="63" spans="1:19" x14ac:dyDescent="0.2">
      <c r="A63" s="428" t="s">
        <v>136</v>
      </c>
      <c r="B63" s="439">
        <v>7</v>
      </c>
      <c r="C63" s="434"/>
      <c r="D63" s="430"/>
      <c r="E63" s="430"/>
      <c r="F63" s="431"/>
      <c r="G63" s="431"/>
      <c r="H63" s="436"/>
      <c r="I63" s="438"/>
      <c r="J63" s="437"/>
      <c r="P63" t="str">
        <f t="shared" si="0"/>
        <v/>
      </c>
      <c r="Q63" t="str">
        <f t="array" aca="1" ref="Q63" ca="1">IF(ROW()-ROW($Q$9:$Q$104)+1&gt;ROWS($P$9:$P$104)-
COUNTBLANK($P$9:$P$104),"",INDIRECT(ADDRESS(SMALL(
(IF($P$9:$P$104&lt;&gt;"",ROW($P$9:$P$104),ROW()+ROWS($P$9:$P$104))),
ROW()-ROW($Q$9:$Q$104)+1),COLUMN($P$9:$P$104),4)))</f>
        <v/>
      </c>
      <c r="R63" t="str">
        <f t="shared" ca="1" si="1"/>
        <v/>
      </c>
      <c r="S63" t="str">
        <f t="shared" ca="1" si="2"/>
        <v/>
      </c>
    </row>
    <row r="64" spans="1:19" x14ac:dyDescent="0.2">
      <c r="A64" s="428" t="s">
        <v>137</v>
      </c>
      <c r="B64" s="440">
        <v>7</v>
      </c>
      <c r="C64" s="441"/>
      <c r="D64" s="442"/>
      <c r="E64" s="430"/>
      <c r="F64" s="443"/>
      <c r="G64" s="443"/>
      <c r="H64" s="436"/>
      <c r="I64" s="438"/>
      <c r="J64" s="437"/>
      <c r="P64" t="str">
        <f t="shared" si="0"/>
        <v/>
      </c>
      <c r="Q64" t="str">
        <f t="array" aca="1" ref="Q64" ca="1">IF(ROW()-ROW($Q$9:$Q$104)+1&gt;ROWS($P$9:$P$104)-
COUNTBLANK($P$9:$P$104),"",INDIRECT(ADDRESS(SMALL(
(IF($P$9:$P$104&lt;&gt;"",ROW($P$9:$P$104),ROW()+ROWS($P$9:$P$104))),
ROW()-ROW($Q$9:$Q$104)+1),COLUMN($P$9:$P$104),4)))</f>
        <v/>
      </c>
      <c r="R64" t="str">
        <f t="shared" ca="1" si="1"/>
        <v/>
      </c>
      <c r="S64" t="str">
        <f t="shared" ca="1" si="2"/>
        <v/>
      </c>
    </row>
    <row r="65" spans="1:19" x14ac:dyDescent="0.2">
      <c r="A65" s="428" t="s">
        <v>129</v>
      </c>
      <c r="B65" s="439">
        <v>8</v>
      </c>
      <c r="C65" s="434"/>
      <c r="D65" s="430"/>
      <c r="E65" s="430"/>
      <c r="F65" s="431"/>
      <c r="G65" s="431"/>
      <c r="H65" s="436"/>
      <c r="I65" s="438"/>
      <c r="J65" s="437"/>
      <c r="P65" t="str">
        <f t="shared" si="0"/>
        <v/>
      </c>
      <c r="Q65" t="str">
        <f t="array" aca="1" ref="Q65" ca="1">IF(ROW()-ROW($Q$9:$Q$104)+1&gt;ROWS($P$9:$P$104)-
COUNTBLANK($P$9:$P$104),"",INDIRECT(ADDRESS(SMALL(
(IF($P$9:$P$104&lt;&gt;"",ROW($P$9:$P$104),ROW()+ROWS($P$9:$P$104))),
ROW()-ROW($Q$9:$Q$104)+1),COLUMN($P$9:$P$104),4)))</f>
        <v/>
      </c>
      <c r="R65" t="str">
        <f t="shared" ca="1" si="1"/>
        <v/>
      </c>
      <c r="S65" t="str">
        <f t="shared" ca="1" si="2"/>
        <v/>
      </c>
    </row>
    <row r="66" spans="1:19" x14ac:dyDescent="0.2">
      <c r="A66" s="428" t="s">
        <v>16</v>
      </c>
      <c r="B66" s="439">
        <v>8</v>
      </c>
      <c r="C66" s="434"/>
      <c r="D66" s="430"/>
      <c r="E66" s="430"/>
      <c r="F66" s="431"/>
      <c r="G66" s="431"/>
      <c r="H66" s="436"/>
      <c r="I66" s="438"/>
      <c r="J66" s="437"/>
      <c r="P66" t="str">
        <f t="shared" si="0"/>
        <v/>
      </c>
      <c r="Q66" t="str">
        <f t="array" aca="1" ref="Q66" ca="1">IF(ROW()-ROW($Q$9:$Q$104)+1&gt;ROWS($P$9:$P$104)-
COUNTBLANK($P$9:$P$104),"",INDIRECT(ADDRESS(SMALL(
(IF($P$9:$P$104&lt;&gt;"",ROW($P$9:$P$104),ROW()+ROWS($P$9:$P$104))),
ROW()-ROW($Q$9:$Q$104)+1),COLUMN($P$9:$P$104),4)))</f>
        <v/>
      </c>
      <c r="R66" t="str">
        <f t="shared" ca="1" si="1"/>
        <v/>
      </c>
      <c r="S66" t="str">
        <f t="shared" ca="1" si="2"/>
        <v/>
      </c>
    </row>
    <row r="67" spans="1:19" x14ac:dyDescent="0.2">
      <c r="A67" s="428" t="s">
        <v>138</v>
      </c>
      <c r="B67" s="439">
        <v>8</v>
      </c>
      <c r="C67" s="434"/>
      <c r="D67" s="430"/>
      <c r="E67" s="430"/>
      <c r="F67" s="431"/>
      <c r="G67" s="431"/>
      <c r="H67" s="436"/>
      <c r="I67" s="438"/>
      <c r="J67" s="437"/>
      <c r="P67" t="str">
        <f t="shared" si="0"/>
        <v/>
      </c>
      <c r="Q67" t="str">
        <f t="array" aca="1" ref="Q67" ca="1">IF(ROW()-ROW($Q$9:$Q$104)+1&gt;ROWS($P$9:$P$104)-
COUNTBLANK($P$9:$P$104),"",INDIRECT(ADDRESS(SMALL(
(IF($P$9:$P$104&lt;&gt;"",ROW($P$9:$P$104),ROW()+ROWS($P$9:$P$104))),
ROW()-ROW($Q$9:$Q$104)+1),COLUMN($P$9:$P$104),4)))</f>
        <v/>
      </c>
      <c r="R67" t="str">
        <f t="shared" ca="1" si="1"/>
        <v/>
      </c>
      <c r="S67" t="str">
        <f t="shared" ca="1" si="2"/>
        <v/>
      </c>
    </row>
    <row r="68" spans="1:19" x14ac:dyDescent="0.2">
      <c r="A68" s="428" t="s">
        <v>133</v>
      </c>
      <c r="B68" s="439">
        <v>8</v>
      </c>
      <c r="C68" s="434"/>
      <c r="D68" s="430"/>
      <c r="E68" s="430"/>
      <c r="F68" s="431"/>
      <c r="G68" s="431"/>
      <c r="H68" s="436"/>
      <c r="I68" s="438"/>
      <c r="J68" s="437"/>
      <c r="P68" t="str">
        <f t="shared" si="0"/>
        <v/>
      </c>
      <c r="Q68" t="str">
        <f t="array" aca="1" ref="Q68" ca="1">IF(ROW()-ROW($Q$9:$Q$104)+1&gt;ROWS($P$9:$P$104)-
COUNTBLANK($P$9:$P$104),"",INDIRECT(ADDRESS(SMALL(
(IF($P$9:$P$104&lt;&gt;"",ROW($P$9:$P$104),ROW()+ROWS($P$9:$P$104))),
ROW()-ROW($Q$9:$Q$104)+1),COLUMN($P$9:$P$104),4)))</f>
        <v/>
      </c>
      <c r="R68" t="str">
        <f t="shared" ca="1" si="1"/>
        <v/>
      </c>
      <c r="S68" t="str">
        <f t="shared" ca="1" si="2"/>
        <v/>
      </c>
    </row>
    <row r="69" spans="1:19" x14ac:dyDescent="0.2">
      <c r="A69" s="428" t="s">
        <v>134</v>
      </c>
      <c r="B69" s="439">
        <v>8</v>
      </c>
      <c r="C69" s="434"/>
      <c r="D69" s="430"/>
      <c r="E69" s="430"/>
      <c r="F69" s="431"/>
      <c r="G69" s="431"/>
      <c r="H69" s="436"/>
      <c r="I69" s="438"/>
      <c r="J69" s="437"/>
      <c r="P69" t="str">
        <f t="shared" si="0"/>
        <v/>
      </c>
      <c r="Q69" t="str">
        <f t="array" aca="1" ref="Q69" ca="1">IF(ROW()-ROW($Q$9:$Q$104)+1&gt;ROWS($P$9:$P$104)-
COUNTBLANK($P$9:$P$104),"",INDIRECT(ADDRESS(SMALL(
(IF($P$9:$P$104&lt;&gt;"",ROW($P$9:$P$104),ROW()+ROWS($P$9:$P$104))),
ROW()-ROW($Q$9:$Q$104)+1),COLUMN($P$9:$P$104),4)))</f>
        <v/>
      </c>
      <c r="R69" t="str">
        <f t="shared" ca="1" si="1"/>
        <v/>
      </c>
      <c r="S69" t="str">
        <f t="shared" ca="1" si="2"/>
        <v/>
      </c>
    </row>
    <row r="70" spans="1:19" x14ac:dyDescent="0.2">
      <c r="A70" s="428" t="s">
        <v>135</v>
      </c>
      <c r="B70" s="439">
        <v>8</v>
      </c>
      <c r="C70" s="434"/>
      <c r="D70" s="430"/>
      <c r="E70" s="430"/>
      <c r="F70" s="431"/>
      <c r="G70" s="431"/>
      <c r="H70" s="436"/>
      <c r="I70" s="438"/>
      <c r="J70" s="437"/>
      <c r="P70" t="str">
        <f t="shared" si="0"/>
        <v/>
      </c>
      <c r="Q70" t="str">
        <f t="array" aca="1" ref="Q70" ca="1">IF(ROW()-ROW($Q$9:$Q$104)+1&gt;ROWS($P$9:$P$104)-
COUNTBLANK($P$9:$P$104),"",INDIRECT(ADDRESS(SMALL(
(IF($P$9:$P$104&lt;&gt;"",ROW($P$9:$P$104),ROW()+ROWS($P$9:$P$104))),
ROW()-ROW($Q$9:$Q$104)+1),COLUMN($P$9:$P$104),4)))</f>
        <v/>
      </c>
      <c r="R70" t="str">
        <f t="shared" ca="1" si="1"/>
        <v/>
      </c>
      <c r="S70" t="str">
        <f t="shared" ca="1" si="2"/>
        <v/>
      </c>
    </row>
    <row r="71" spans="1:19" x14ac:dyDescent="0.2">
      <c r="A71" s="428" t="s">
        <v>136</v>
      </c>
      <c r="B71" s="439">
        <v>8</v>
      </c>
      <c r="C71" s="434"/>
      <c r="D71" s="430"/>
      <c r="E71" s="430"/>
      <c r="F71" s="431"/>
      <c r="G71" s="431"/>
      <c r="H71" s="436"/>
      <c r="I71" s="438"/>
      <c r="J71" s="437"/>
      <c r="P71" t="str">
        <f t="shared" si="0"/>
        <v/>
      </c>
      <c r="Q71" t="str">
        <f t="array" aca="1" ref="Q71" ca="1">IF(ROW()-ROW($Q$9:$Q$104)+1&gt;ROWS($P$9:$P$104)-
COUNTBLANK($P$9:$P$104),"",INDIRECT(ADDRESS(SMALL(
(IF($P$9:$P$104&lt;&gt;"",ROW($P$9:$P$104),ROW()+ROWS($P$9:$P$104))),
ROW()-ROW($Q$9:$Q$104)+1),COLUMN($P$9:$P$104),4)))</f>
        <v/>
      </c>
      <c r="R71" t="str">
        <f t="shared" ca="1" si="1"/>
        <v/>
      </c>
      <c r="S71" t="str">
        <f t="shared" ca="1" si="2"/>
        <v/>
      </c>
    </row>
    <row r="72" spans="1:19" x14ac:dyDescent="0.2">
      <c r="A72" s="428" t="s">
        <v>137</v>
      </c>
      <c r="B72" s="439">
        <v>8</v>
      </c>
      <c r="C72" s="434"/>
      <c r="D72" s="430"/>
      <c r="E72" s="430"/>
      <c r="F72" s="431"/>
      <c r="G72" s="431"/>
      <c r="H72" s="436"/>
      <c r="I72" s="438"/>
      <c r="J72" s="437"/>
      <c r="P72" t="str">
        <f t="shared" si="0"/>
        <v/>
      </c>
      <c r="Q72" t="str">
        <f t="array" aca="1" ref="Q72" ca="1">IF(ROW()-ROW($Q$9:$Q$104)+1&gt;ROWS($P$9:$P$104)-
COUNTBLANK($P$9:$P$104),"",INDIRECT(ADDRESS(SMALL(
(IF($P$9:$P$104&lt;&gt;"",ROW($P$9:$P$104),ROW()+ROWS($P$9:$P$104))),
ROW()-ROW($Q$9:$Q$104)+1),COLUMN($P$9:$P$104),4)))</f>
        <v/>
      </c>
      <c r="R72" t="str">
        <f t="shared" ca="1" si="1"/>
        <v/>
      </c>
      <c r="S72" t="str">
        <f t="shared" ca="1" si="2"/>
        <v/>
      </c>
    </row>
    <row r="73" spans="1:19" x14ac:dyDescent="0.2">
      <c r="A73" s="428" t="s">
        <v>129</v>
      </c>
      <c r="B73" s="439">
        <v>9</v>
      </c>
      <c r="C73" s="434"/>
      <c r="D73" s="430"/>
      <c r="E73" s="430"/>
      <c r="F73" s="431"/>
      <c r="G73" s="431"/>
      <c r="H73" s="436"/>
      <c r="I73" s="438"/>
      <c r="J73" s="437"/>
      <c r="P73" t="str">
        <f t="shared" si="0"/>
        <v/>
      </c>
      <c r="Q73" t="str">
        <f t="array" aca="1" ref="Q73" ca="1">IF(ROW()-ROW($Q$9:$Q$104)+1&gt;ROWS($P$9:$P$104)-
COUNTBLANK($P$9:$P$104),"",INDIRECT(ADDRESS(SMALL(
(IF($P$9:$P$104&lt;&gt;"",ROW($P$9:$P$104),ROW()+ROWS($P$9:$P$104))),
ROW()-ROW($Q$9:$Q$104)+1),COLUMN($P$9:$P$104),4)))</f>
        <v/>
      </c>
      <c r="R73" t="str">
        <f t="shared" ca="1" si="1"/>
        <v/>
      </c>
      <c r="S73" t="str">
        <f t="shared" ca="1" si="2"/>
        <v/>
      </c>
    </row>
    <row r="74" spans="1:19" x14ac:dyDescent="0.2">
      <c r="A74" s="428" t="s">
        <v>16</v>
      </c>
      <c r="B74" s="439">
        <v>9</v>
      </c>
      <c r="C74" s="434"/>
      <c r="D74" s="430"/>
      <c r="E74" s="430"/>
      <c r="F74" s="431"/>
      <c r="G74" s="431"/>
      <c r="H74" s="436"/>
      <c r="I74" s="438"/>
      <c r="J74" s="437"/>
      <c r="P74" t="str">
        <f t="shared" ref="P74:P104" si="6">IF(G74&gt;800,J74,"")</f>
        <v/>
      </c>
      <c r="Q74" t="str">
        <f t="array" aca="1" ref="Q74" ca="1">IF(ROW()-ROW($Q$9:$Q$104)+1&gt;ROWS($P$9:$P$104)-
COUNTBLANK($P$9:$P$104),"",INDIRECT(ADDRESS(SMALL(
(IF($P$9:$P$104&lt;&gt;"",ROW($P$9:$P$104),ROW()+ROWS($P$9:$P$104))),
ROW()-ROW($Q$9:$Q$104)+1),COLUMN($P$9:$P$104),4)))</f>
        <v/>
      </c>
      <c r="R74" t="str">
        <f t="shared" ref="R74:R104" ca="1" si="7">IFERROR(LEFT(INDEX($C$9:$C$104,MATCH(Q74,$J$9:$J$104)),1)&amp;LEFT(INDEX($D$9:$D$104,MATCH(Q74,$J$9:$J$104)),1)&amp;"_"&amp;Q74,"")</f>
        <v/>
      </c>
      <c r="S74" t="str">
        <f t="shared" ref="S74:S104" ca="1" si="8">IFERROR(INDEX($A$9:$A$104,MATCH(Q74,$J$9:$J$104,0))&amp;INDEX($B$9:$B$104,MATCH(Q74,$J$9:$J$104,0)),"")</f>
        <v/>
      </c>
    </row>
    <row r="75" spans="1:19" x14ac:dyDescent="0.2">
      <c r="A75" s="428" t="s">
        <v>138</v>
      </c>
      <c r="B75" s="439">
        <v>9</v>
      </c>
      <c r="C75" s="434"/>
      <c r="D75" s="430"/>
      <c r="E75" s="430"/>
      <c r="F75" s="431"/>
      <c r="G75" s="431"/>
      <c r="H75" s="436"/>
      <c r="I75" s="438"/>
      <c r="J75" s="437"/>
      <c r="P75" t="str">
        <f t="shared" si="6"/>
        <v/>
      </c>
      <c r="Q75" t="str">
        <f t="array" aca="1" ref="Q75" ca="1">IF(ROW()-ROW($Q$9:$Q$104)+1&gt;ROWS($P$9:$P$104)-
COUNTBLANK($P$9:$P$104),"",INDIRECT(ADDRESS(SMALL(
(IF($P$9:$P$104&lt;&gt;"",ROW($P$9:$P$104),ROW()+ROWS($P$9:$P$104))),
ROW()-ROW($Q$9:$Q$104)+1),COLUMN($P$9:$P$104),4)))</f>
        <v/>
      </c>
      <c r="R75" t="str">
        <f t="shared" ca="1" si="7"/>
        <v/>
      </c>
      <c r="S75" t="str">
        <f t="shared" ca="1" si="8"/>
        <v/>
      </c>
    </row>
    <row r="76" spans="1:19" x14ac:dyDescent="0.2">
      <c r="A76" s="428" t="s">
        <v>133</v>
      </c>
      <c r="B76" s="439">
        <v>9</v>
      </c>
      <c r="C76" s="434"/>
      <c r="D76" s="430"/>
      <c r="E76" s="430"/>
      <c r="F76" s="431"/>
      <c r="G76" s="431"/>
      <c r="H76" s="436"/>
      <c r="I76" s="438"/>
      <c r="J76" s="437"/>
      <c r="P76" t="str">
        <f t="shared" si="6"/>
        <v/>
      </c>
      <c r="Q76" t="str">
        <f t="array" aca="1" ref="Q76" ca="1">IF(ROW()-ROW($Q$9:$Q$104)+1&gt;ROWS($P$9:$P$104)-
COUNTBLANK($P$9:$P$104),"",INDIRECT(ADDRESS(SMALL(
(IF($P$9:$P$104&lt;&gt;"",ROW($P$9:$P$104),ROW()+ROWS($P$9:$P$104))),
ROW()-ROW($Q$9:$Q$104)+1),COLUMN($P$9:$P$104),4)))</f>
        <v/>
      </c>
      <c r="R76" t="str">
        <f t="shared" ca="1" si="7"/>
        <v/>
      </c>
      <c r="S76" t="str">
        <f t="shared" ca="1" si="8"/>
        <v/>
      </c>
    </row>
    <row r="77" spans="1:19" x14ac:dyDescent="0.2">
      <c r="A77" s="428" t="s">
        <v>134</v>
      </c>
      <c r="B77" s="439">
        <v>9</v>
      </c>
      <c r="C77" s="434"/>
      <c r="D77" s="430"/>
      <c r="E77" s="430"/>
      <c r="F77" s="431"/>
      <c r="G77" s="431"/>
      <c r="H77" s="436"/>
      <c r="I77" s="438"/>
      <c r="J77" s="437"/>
      <c r="P77" t="str">
        <f t="shared" si="6"/>
        <v/>
      </c>
      <c r="Q77" t="str">
        <f t="array" aca="1" ref="Q77" ca="1">IF(ROW()-ROW($Q$9:$Q$104)+1&gt;ROWS($P$9:$P$104)-
COUNTBLANK($P$9:$P$104),"",INDIRECT(ADDRESS(SMALL(
(IF($P$9:$P$104&lt;&gt;"",ROW($P$9:$P$104),ROW()+ROWS($P$9:$P$104))),
ROW()-ROW($Q$9:$Q$104)+1),COLUMN($P$9:$P$104),4)))</f>
        <v/>
      </c>
      <c r="R77" t="str">
        <f t="shared" ca="1" si="7"/>
        <v/>
      </c>
      <c r="S77" t="str">
        <f t="shared" ca="1" si="8"/>
        <v/>
      </c>
    </row>
    <row r="78" spans="1:19" x14ac:dyDescent="0.2">
      <c r="A78" s="428" t="s">
        <v>135</v>
      </c>
      <c r="B78" s="439">
        <v>9</v>
      </c>
      <c r="C78" s="434"/>
      <c r="D78" s="430"/>
      <c r="E78" s="430"/>
      <c r="F78" s="431"/>
      <c r="G78" s="431"/>
      <c r="H78" s="436"/>
      <c r="I78" s="438"/>
      <c r="J78" s="437"/>
      <c r="P78" t="str">
        <f t="shared" si="6"/>
        <v/>
      </c>
      <c r="Q78" t="str">
        <f t="array" aca="1" ref="Q78" ca="1">IF(ROW()-ROW($Q$9:$Q$104)+1&gt;ROWS($P$9:$P$104)-
COUNTBLANK($P$9:$P$104),"",INDIRECT(ADDRESS(SMALL(
(IF($P$9:$P$104&lt;&gt;"",ROW($P$9:$P$104),ROW()+ROWS($P$9:$P$104))),
ROW()-ROW($Q$9:$Q$104)+1),COLUMN($P$9:$P$104),4)))</f>
        <v/>
      </c>
      <c r="R78" t="str">
        <f t="shared" ca="1" si="7"/>
        <v/>
      </c>
      <c r="S78" t="str">
        <f t="shared" ca="1" si="8"/>
        <v/>
      </c>
    </row>
    <row r="79" spans="1:19" x14ac:dyDescent="0.2">
      <c r="A79" s="428" t="s">
        <v>136</v>
      </c>
      <c r="B79" s="439">
        <v>9</v>
      </c>
      <c r="C79" s="434"/>
      <c r="D79" s="430"/>
      <c r="E79" s="430"/>
      <c r="F79" s="431"/>
      <c r="G79" s="431"/>
      <c r="H79" s="436"/>
      <c r="I79" s="438"/>
      <c r="J79" s="437"/>
      <c r="P79" t="str">
        <f t="shared" si="6"/>
        <v/>
      </c>
      <c r="Q79" t="str">
        <f t="array" aca="1" ref="Q79" ca="1">IF(ROW()-ROW($Q$9:$Q$104)+1&gt;ROWS($P$9:$P$104)-
COUNTBLANK($P$9:$P$104),"",INDIRECT(ADDRESS(SMALL(
(IF($P$9:$P$104&lt;&gt;"",ROW($P$9:$P$104),ROW()+ROWS($P$9:$P$104))),
ROW()-ROW($Q$9:$Q$104)+1),COLUMN($P$9:$P$104),4)))</f>
        <v/>
      </c>
      <c r="R79" t="str">
        <f t="shared" ca="1" si="7"/>
        <v/>
      </c>
      <c r="S79" t="str">
        <f t="shared" ca="1" si="8"/>
        <v/>
      </c>
    </row>
    <row r="80" spans="1:19" x14ac:dyDescent="0.2">
      <c r="A80" s="428" t="s">
        <v>137</v>
      </c>
      <c r="B80" s="439">
        <v>9</v>
      </c>
      <c r="C80" s="434"/>
      <c r="D80" s="430"/>
      <c r="E80" s="430"/>
      <c r="F80" s="431"/>
      <c r="G80" s="431"/>
      <c r="H80" s="436"/>
      <c r="I80" s="438"/>
      <c r="J80" s="437"/>
      <c r="P80" t="str">
        <f t="shared" si="6"/>
        <v/>
      </c>
      <c r="Q80" t="str">
        <f t="array" aca="1" ref="Q80" ca="1">IF(ROW()-ROW($Q$9:$Q$104)+1&gt;ROWS($P$9:$P$104)-
COUNTBLANK($P$9:$P$104),"",INDIRECT(ADDRESS(SMALL(
(IF($P$9:$P$104&lt;&gt;"",ROW($P$9:$P$104),ROW()+ROWS($P$9:$P$104))),
ROW()-ROW($Q$9:$Q$104)+1),COLUMN($P$9:$P$104),4)))</f>
        <v/>
      </c>
      <c r="R80" t="str">
        <f t="shared" ca="1" si="7"/>
        <v/>
      </c>
      <c r="S80" t="str">
        <f t="shared" ca="1" si="8"/>
        <v/>
      </c>
    </row>
    <row r="81" spans="1:19" x14ac:dyDescent="0.2">
      <c r="A81" s="428" t="s">
        <v>129</v>
      </c>
      <c r="B81" s="439">
        <v>10</v>
      </c>
      <c r="C81" s="434"/>
      <c r="D81" s="430"/>
      <c r="E81" s="430"/>
      <c r="F81" s="431"/>
      <c r="G81" s="431"/>
      <c r="H81" s="436"/>
      <c r="I81" s="438"/>
      <c r="J81" s="437"/>
      <c r="P81" t="str">
        <f t="shared" si="6"/>
        <v/>
      </c>
      <c r="Q81" t="str">
        <f t="array" aca="1" ref="Q81" ca="1">IF(ROW()-ROW($Q$9:$Q$104)+1&gt;ROWS($P$9:$P$104)-
COUNTBLANK($P$9:$P$104),"",INDIRECT(ADDRESS(SMALL(
(IF($P$9:$P$104&lt;&gt;"",ROW($P$9:$P$104),ROW()+ROWS($P$9:$P$104))),
ROW()-ROW($Q$9:$Q$104)+1),COLUMN($P$9:$P$104),4)))</f>
        <v/>
      </c>
      <c r="R81" t="str">
        <f t="shared" ca="1" si="7"/>
        <v/>
      </c>
      <c r="S81" t="str">
        <f t="shared" ca="1" si="8"/>
        <v/>
      </c>
    </row>
    <row r="82" spans="1:19" x14ac:dyDescent="0.2">
      <c r="A82" s="428" t="s">
        <v>16</v>
      </c>
      <c r="B82" s="439">
        <v>10</v>
      </c>
      <c r="C82" s="434"/>
      <c r="D82" s="430"/>
      <c r="E82" s="430"/>
      <c r="F82" s="431"/>
      <c r="G82" s="431"/>
      <c r="H82" s="436"/>
      <c r="I82" s="438"/>
      <c r="J82" s="437"/>
      <c r="P82" t="str">
        <f t="shared" si="6"/>
        <v/>
      </c>
      <c r="Q82" t="str">
        <f t="array" aca="1" ref="Q82" ca="1">IF(ROW()-ROW($Q$9:$Q$104)+1&gt;ROWS($P$9:$P$104)-
COUNTBLANK($P$9:$P$104),"",INDIRECT(ADDRESS(SMALL(
(IF($P$9:$P$104&lt;&gt;"",ROW($P$9:$P$104),ROW()+ROWS($P$9:$P$104))),
ROW()-ROW($Q$9:$Q$104)+1),COLUMN($P$9:$P$104),4)))</f>
        <v/>
      </c>
      <c r="R82" t="str">
        <f t="shared" ca="1" si="7"/>
        <v/>
      </c>
      <c r="S82" t="str">
        <f t="shared" ca="1" si="8"/>
        <v/>
      </c>
    </row>
    <row r="83" spans="1:19" x14ac:dyDescent="0.2">
      <c r="A83" s="428" t="s">
        <v>138</v>
      </c>
      <c r="B83" s="439">
        <v>10</v>
      </c>
      <c r="C83" s="434"/>
      <c r="D83" s="430"/>
      <c r="E83" s="430"/>
      <c r="F83" s="431"/>
      <c r="G83" s="431"/>
      <c r="H83" s="436"/>
      <c r="I83" s="438"/>
      <c r="J83" s="437"/>
      <c r="P83" t="str">
        <f t="shared" si="6"/>
        <v/>
      </c>
      <c r="Q83" t="str">
        <f t="array" aca="1" ref="Q83" ca="1">IF(ROW()-ROW($Q$9:$Q$104)+1&gt;ROWS($P$9:$P$104)-
COUNTBLANK($P$9:$P$104),"",INDIRECT(ADDRESS(SMALL(
(IF($P$9:$P$104&lt;&gt;"",ROW($P$9:$P$104),ROW()+ROWS($P$9:$P$104))),
ROW()-ROW($Q$9:$Q$104)+1),COLUMN($P$9:$P$104),4)))</f>
        <v/>
      </c>
      <c r="R83" t="str">
        <f t="shared" ca="1" si="7"/>
        <v/>
      </c>
      <c r="S83" t="str">
        <f t="shared" ca="1" si="8"/>
        <v/>
      </c>
    </row>
    <row r="84" spans="1:19" x14ac:dyDescent="0.2">
      <c r="A84" s="428" t="s">
        <v>133</v>
      </c>
      <c r="B84" s="439">
        <v>10</v>
      </c>
      <c r="C84" s="434"/>
      <c r="D84" s="430"/>
      <c r="E84" s="430"/>
      <c r="F84" s="431"/>
      <c r="G84" s="431"/>
      <c r="H84" s="436"/>
      <c r="I84" s="438"/>
      <c r="J84" s="437"/>
      <c r="P84" t="str">
        <f t="shared" si="6"/>
        <v/>
      </c>
      <c r="Q84" t="str">
        <f t="array" aca="1" ref="Q84" ca="1">IF(ROW()-ROW($Q$9:$Q$104)+1&gt;ROWS($P$9:$P$104)-
COUNTBLANK($P$9:$P$104),"",INDIRECT(ADDRESS(SMALL(
(IF($P$9:$P$104&lt;&gt;"",ROW($P$9:$P$104),ROW()+ROWS($P$9:$P$104))),
ROW()-ROW($Q$9:$Q$104)+1),COLUMN($P$9:$P$104),4)))</f>
        <v/>
      </c>
      <c r="R84" t="str">
        <f t="shared" ca="1" si="7"/>
        <v/>
      </c>
      <c r="S84" t="str">
        <f t="shared" ca="1" si="8"/>
        <v/>
      </c>
    </row>
    <row r="85" spans="1:19" x14ac:dyDescent="0.2">
      <c r="A85" s="428" t="s">
        <v>134</v>
      </c>
      <c r="B85" s="439">
        <v>10</v>
      </c>
      <c r="C85" s="434"/>
      <c r="D85" s="430"/>
      <c r="E85" s="430"/>
      <c r="F85" s="431"/>
      <c r="G85" s="431"/>
      <c r="H85" s="436"/>
      <c r="I85" s="438"/>
      <c r="J85" s="437"/>
      <c r="P85" t="str">
        <f t="shared" si="6"/>
        <v/>
      </c>
      <c r="Q85" t="str">
        <f t="array" aca="1" ref="Q85" ca="1">IF(ROW()-ROW($Q$9:$Q$104)+1&gt;ROWS($P$9:$P$104)-
COUNTBLANK($P$9:$P$104),"",INDIRECT(ADDRESS(SMALL(
(IF($P$9:$P$104&lt;&gt;"",ROW($P$9:$P$104),ROW()+ROWS($P$9:$P$104))),
ROW()-ROW($Q$9:$Q$104)+1),COLUMN($P$9:$P$104),4)))</f>
        <v/>
      </c>
      <c r="R85" t="str">
        <f t="shared" ca="1" si="7"/>
        <v/>
      </c>
      <c r="S85" t="str">
        <f t="shared" ca="1" si="8"/>
        <v/>
      </c>
    </row>
    <row r="86" spans="1:19" x14ac:dyDescent="0.2">
      <c r="A86" s="428" t="s">
        <v>135</v>
      </c>
      <c r="B86" s="439">
        <v>10</v>
      </c>
      <c r="C86" s="434"/>
      <c r="D86" s="430"/>
      <c r="E86" s="430"/>
      <c r="F86" s="431"/>
      <c r="G86" s="431"/>
      <c r="H86" s="436"/>
      <c r="I86" s="438"/>
      <c r="J86" s="437"/>
      <c r="P86" t="str">
        <f t="shared" si="6"/>
        <v/>
      </c>
      <c r="Q86" t="str">
        <f t="array" aca="1" ref="Q86" ca="1">IF(ROW()-ROW($Q$9:$Q$104)+1&gt;ROWS($P$9:$P$104)-
COUNTBLANK($P$9:$P$104),"",INDIRECT(ADDRESS(SMALL(
(IF($P$9:$P$104&lt;&gt;"",ROW($P$9:$P$104),ROW()+ROWS($P$9:$P$104))),
ROW()-ROW($Q$9:$Q$104)+1),COLUMN($P$9:$P$104),4)))</f>
        <v/>
      </c>
      <c r="R86" t="str">
        <f t="shared" ca="1" si="7"/>
        <v/>
      </c>
      <c r="S86" t="str">
        <f t="shared" ca="1" si="8"/>
        <v/>
      </c>
    </row>
    <row r="87" spans="1:19" x14ac:dyDescent="0.2">
      <c r="A87" s="428" t="s">
        <v>136</v>
      </c>
      <c r="B87" s="439">
        <v>10</v>
      </c>
      <c r="C87" s="434"/>
      <c r="D87" s="430"/>
      <c r="E87" s="430"/>
      <c r="F87" s="431"/>
      <c r="G87" s="431"/>
      <c r="H87" s="436"/>
      <c r="I87" s="438"/>
      <c r="J87" s="437"/>
      <c r="P87" t="str">
        <f t="shared" si="6"/>
        <v/>
      </c>
      <c r="Q87" t="str">
        <f t="array" aca="1" ref="Q87" ca="1">IF(ROW()-ROW($Q$9:$Q$104)+1&gt;ROWS($P$9:$P$104)-
COUNTBLANK($P$9:$P$104),"",INDIRECT(ADDRESS(SMALL(
(IF($P$9:$P$104&lt;&gt;"",ROW($P$9:$P$104),ROW()+ROWS($P$9:$P$104))),
ROW()-ROW($Q$9:$Q$104)+1),COLUMN($P$9:$P$104),4)))</f>
        <v/>
      </c>
      <c r="R87" t="str">
        <f t="shared" ca="1" si="7"/>
        <v/>
      </c>
      <c r="S87" t="str">
        <f t="shared" ca="1" si="8"/>
        <v/>
      </c>
    </row>
    <row r="88" spans="1:19" x14ac:dyDescent="0.2">
      <c r="A88" s="428" t="s">
        <v>137</v>
      </c>
      <c r="B88" s="439">
        <v>10</v>
      </c>
      <c r="C88" s="434"/>
      <c r="D88" s="430"/>
      <c r="E88" s="430"/>
      <c r="F88" s="431"/>
      <c r="G88" s="431"/>
      <c r="H88" s="436"/>
      <c r="I88" s="438"/>
      <c r="J88" s="437"/>
      <c r="P88" t="str">
        <f t="shared" si="6"/>
        <v/>
      </c>
      <c r="Q88" t="str">
        <f t="array" aca="1" ref="Q88" ca="1">IF(ROW()-ROW($Q$9:$Q$104)+1&gt;ROWS($P$9:$P$104)-
COUNTBLANK($P$9:$P$104),"",INDIRECT(ADDRESS(SMALL(
(IF($P$9:$P$104&lt;&gt;"",ROW($P$9:$P$104),ROW()+ROWS($P$9:$P$104))),
ROW()-ROW($Q$9:$Q$104)+1),COLUMN($P$9:$P$104),4)))</f>
        <v/>
      </c>
      <c r="R88" t="str">
        <f t="shared" ca="1" si="7"/>
        <v/>
      </c>
      <c r="S88" t="str">
        <f t="shared" ca="1" si="8"/>
        <v/>
      </c>
    </row>
    <row r="89" spans="1:19" x14ac:dyDescent="0.2">
      <c r="A89" s="428" t="s">
        <v>129</v>
      </c>
      <c r="B89" s="439">
        <v>11</v>
      </c>
      <c r="C89" s="434"/>
      <c r="D89" s="430"/>
      <c r="E89" s="430"/>
      <c r="F89" s="431"/>
      <c r="G89" s="431"/>
      <c r="H89" s="436"/>
      <c r="I89" s="438"/>
      <c r="J89" s="437"/>
      <c r="P89" t="str">
        <f t="shared" si="6"/>
        <v/>
      </c>
      <c r="Q89" t="str">
        <f t="array" aca="1" ref="Q89" ca="1">IF(ROW()-ROW($Q$9:$Q$104)+1&gt;ROWS($P$9:$P$104)-
COUNTBLANK($P$9:$P$104),"",INDIRECT(ADDRESS(SMALL(
(IF($P$9:$P$104&lt;&gt;"",ROW($P$9:$P$104),ROW()+ROWS($P$9:$P$104))),
ROW()-ROW($Q$9:$Q$104)+1),COLUMN($P$9:$P$104),4)))</f>
        <v/>
      </c>
      <c r="R89" t="str">
        <f t="shared" ca="1" si="7"/>
        <v/>
      </c>
      <c r="S89" t="str">
        <f t="shared" ca="1" si="8"/>
        <v/>
      </c>
    </row>
    <row r="90" spans="1:19" x14ac:dyDescent="0.2">
      <c r="A90" s="428" t="s">
        <v>16</v>
      </c>
      <c r="B90" s="439">
        <v>11</v>
      </c>
      <c r="C90" s="434"/>
      <c r="D90" s="430"/>
      <c r="E90" s="430"/>
      <c r="F90" s="431"/>
      <c r="G90" s="431"/>
      <c r="H90" s="436"/>
      <c r="I90" s="438"/>
      <c r="J90" s="437"/>
      <c r="P90" t="str">
        <f t="shared" si="6"/>
        <v/>
      </c>
      <c r="Q90" t="str">
        <f t="array" aca="1" ref="Q90" ca="1">IF(ROW()-ROW($Q$9:$Q$104)+1&gt;ROWS($P$9:$P$104)-
COUNTBLANK($P$9:$P$104),"",INDIRECT(ADDRESS(SMALL(
(IF($P$9:$P$104&lt;&gt;"",ROW($P$9:$P$104),ROW()+ROWS($P$9:$P$104))),
ROW()-ROW($Q$9:$Q$104)+1),COLUMN($P$9:$P$104),4)))</f>
        <v/>
      </c>
      <c r="R90" t="str">
        <f t="shared" ca="1" si="7"/>
        <v/>
      </c>
      <c r="S90" t="str">
        <f t="shared" ca="1" si="8"/>
        <v/>
      </c>
    </row>
    <row r="91" spans="1:19" x14ac:dyDescent="0.2">
      <c r="A91" s="428" t="s">
        <v>138</v>
      </c>
      <c r="B91" s="439">
        <v>11</v>
      </c>
      <c r="C91" s="434"/>
      <c r="D91" s="430"/>
      <c r="E91" s="430"/>
      <c r="F91" s="431"/>
      <c r="G91" s="431"/>
      <c r="H91" s="436"/>
      <c r="I91" s="438"/>
      <c r="J91" s="437"/>
      <c r="P91" t="str">
        <f t="shared" si="6"/>
        <v/>
      </c>
      <c r="Q91" t="str">
        <f t="array" aca="1" ref="Q91" ca="1">IF(ROW()-ROW($Q$9:$Q$104)+1&gt;ROWS($P$9:$P$104)-
COUNTBLANK($P$9:$P$104),"",INDIRECT(ADDRESS(SMALL(
(IF($P$9:$P$104&lt;&gt;"",ROW($P$9:$P$104),ROW()+ROWS($P$9:$P$104))),
ROW()-ROW($Q$9:$Q$104)+1),COLUMN($P$9:$P$104),4)))</f>
        <v/>
      </c>
      <c r="R91" t="str">
        <f t="shared" ca="1" si="7"/>
        <v/>
      </c>
      <c r="S91" t="str">
        <f t="shared" ca="1" si="8"/>
        <v/>
      </c>
    </row>
    <row r="92" spans="1:19" x14ac:dyDescent="0.2">
      <c r="A92" s="428" t="s">
        <v>133</v>
      </c>
      <c r="B92" s="439">
        <v>11</v>
      </c>
      <c r="C92" s="434"/>
      <c r="D92" s="430"/>
      <c r="E92" s="430"/>
      <c r="F92" s="431"/>
      <c r="G92" s="431"/>
      <c r="H92" s="436"/>
      <c r="I92" s="438"/>
      <c r="J92" s="437"/>
      <c r="P92" t="str">
        <f t="shared" si="6"/>
        <v/>
      </c>
      <c r="Q92" t="str">
        <f t="array" aca="1" ref="Q92" ca="1">IF(ROW()-ROW($Q$9:$Q$104)+1&gt;ROWS($P$9:$P$104)-
COUNTBLANK($P$9:$P$104),"",INDIRECT(ADDRESS(SMALL(
(IF($P$9:$P$104&lt;&gt;"",ROW($P$9:$P$104),ROW()+ROWS($P$9:$P$104))),
ROW()-ROW($Q$9:$Q$104)+1),COLUMN($P$9:$P$104),4)))</f>
        <v/>
      </c>
      <c r="R92" t="str">
        <f t="shared" ca="1" si="7"/>
        <v/>
      </c>
      <c r="S92" t="str">
        <f t="shared" ca="1" si="8"/>
        <v/>
      </c>
    </row>
    <row r="93" spans="1:19" x14ac:dyDescent="0.2">
      <c r="A93" s="428" t="s">
        <v>134</v>
      </c>
      <c r="B93" s="439">
        <v>11</v>
      </c>
      <c r="C93" s="434"/>
      <c r="D93" s="430"/>
      <c r="E93" s="430"/>
      <c r="F93" s="431"/>
      <c r="G93" s="431"/>
      <c r="H93" s="436"/>
      <c r="I93" s="438"/>
      <c r="J93" s="437"/>
      <c r="P93" t="str">
        <f t="shared" si="6"/>
        <v/>
      </c>
      <c r="Q93" t="str">
        <f t="array" aca="1" ref="Q93" ca="1">IF(ROW()-ROW($Q$9:$Q$104)+1&gt;ROWS($P$9:$P$104)-
COUNTBLANK($P$9:$P$104),"",INDIRECT(ADDRESS(SMALL(
(IF($P$9:$P$104&lt;&gt;"",ROW($P$9:$P$104),ROW()+ROWS($P$9:$P$104))),
ROW()-ROW($Q$9:$Q$104)+1),COLUMN($P$9:$P$104),4)))</f>
        <v/>
      </c>
      <c r="R93" t="str">
        <f t="shared" ca="1" si="7"/>
        <v/>
      </c>
      <c r="S93" t="str">
        <f t="shared" ca="1" si="8"/>
        <v/>
      </c>
    </row>
    <row r="94" spans="1:19" x14ac:dyDescent="0.2">
      <c r="A94" s="428" t="s">
        <v>135</v>
      </c>
      <c r="B94" s="439">
        <v>11</v>
      </c>
      <c r="C94" s="434"/>
      <c r="D94" s="430"/>
      <c r="E94" s="430"/>
      <c r="F94" s="431"/>
      <c r="G94" s="431"/>
      <c r="H94" s="436"/>
      <c r="I94" s="438"/>
      <c r="J94" s="437"/>
      <c r="P94" t="str">
        <f t="shared" si="6"/>
        <v/>
      </c>
      <c r="Q94" t="str">
        <f t="array" aca="1" ref="Q94" ca="1">IF(ROW()-ROW($Q$9:$Q$104)+1&gt;ROWS($P$9:$P$104)-
COUNTBLANK($P$9:$P$104),"",INDIRECT(ADDRESS(SMALL(
(IF($P$9:$P$104&lt;&gt;"",ROW($P$9:$P$104),ROW()+ROWS($P$9:$P$104))),
ROW()-ROW($Q$9:$Q$104)+1),COLUMN($P$9:$P$104),4)))</f>
        <v/>
      </c>
      <c r="R94" t="str">
        <f t="shared" ca="1" si="7"/>
        <v/>
      </c>
      <c r="S94" t="str">
        <f t="shared" ca="1" si="8"/>
        <v/>
      </c>
    </row>
    <row r="95" spans="1:19" x14ac:dyDescent="0.2">
      <c r="A95" s="444" t="s">
        <v>136</v>
      </c>
      <c r="B95" s="440">
        <v>11</v>
      </c>
      <c r="C95" s="441"/>
      <c r="D95" s="442"/>
      <c r="E95" s="442"/>
      <c r="F95" s="443"/>
      <c r="G95" s="443"/>
      <c r="H95" s="436"/>
      <c r="I95" s="438"/>
      <c r="J95" s="437"/>
      <c r="P95" t="str">
        <f t="shared" si="6"/>
        <v/>
      </c>
      <c r="Q95" t="str">
        <f t="array" aca="1" ref="Q95" ca="1">IF(ROW()-ROW($Q$9:$Q$104)+1&gt;ROWS($P$9:$P$104)-
COUNTBLANK($P$9:$P$104),"",INDIRECT(ADDRESS(SMALL(
(IF($P$9:$P$104&lt;&gt;"",ROW($P$9:$P$104),ROW()+ROWS($P$9:$P$104))),
ROW()-ROW($Q$9:$Q$104)+1),COLUMN($P$9:$P$104),4)))</f>
        <v/>
      </c>
      <c r="R95" t="str">
        <f t="shared" ca="1" si="7"/>
        <v/>
      </c>
      <c r="S95" t="str">
        <f t="shared" ca="1" si="8"/>
        <v/>
      </c>
    </row>
    <row r="96" spans="1:19" x14ac:dyDescent="0.2">
      <c r="A96" s="428" t="s">
        <v>137</v>
      </c>
      <c r="B96" s="439">
        <v>11</v>
      </c>
      <c r="C96" s="434"/>
      <c r="D96" s="430"/>
      <c r="E96" s="430"/>
      <c r="F96" s="431"/>
      <c r="G96" s="431"/>
      <c r="H96" s="436"/>
      <c r="I96" s="438"/>
      <c r="J96" s="437"/>
      <c r="P96" t="str">
        <f t="shared" si="6"/>
        <v/>
      </c>
      <c r="Q96" t="str">
        <f t="array" aca="1" ref="Q96" ca="1">IF(ROW()-ROW($Q$9:$Q$104)+1&gt;ROWS($P$9:$P$104)-
COUNTBLANK($P$9:$P$104),"",INDIRECT(ADDRESS(SMALL(
(IF($P$9:$P$104&lt;&gt;"",ROW($P$9:$P$104),ROW()+ROWS($P$9:$P$104))),
ROW()-ROW($Q$9:$Q$104)+1),COLUMN($P$9:$P$104),4)))</f>
        <v/>
      </c>
      <c r="R96" t="str">
        <f t="shared" ca="1" si="7"/>
        <v/>
      </c>
      <c r="S96" t="str">
        <f t="shared" ca="1" si="8"/>
        <v/>
      </c>
    </row>
    <row r="97" spans="1:19" x14ac:dyDescent="0.2">
      <c r="A97" s="428" t="s">
        <v>129</v>
      </c>
      <c r="B97" s="439">
        <v>12</v>
      </c>
      <c r="C97" s="434"/>
      <c r="D97" s="430"/>
      <c r="E97" s="430"/>
      <c r="F97" s="431"/>
      <c r="G97" s="431"/>
      <c r="H97" s="436"/>
      <c r="I97" s="438"/>
      <c r="J97" s="437"/>
      <c r="P97" t="str">
        <f t="shared" si="6"/>
        <v/>
      </c>
      <c r="Q97" t="str">
        <f t="array" aca="1" ref="Q97" ca="1">IF(ROW()-ROW($Q$9:$Q$104)+1&gt;ROWS($P$9:$P$104)-
COUNTBLANK($P$9:$P$104),"",INDIRECT(ADDRESS(SMALL(
(IF($P$9:$P$104&lt;&gt;"",ROW($P$9:$P$104),ROW()+ROWS($P$9:$P$104))),
ROW()-ROW($Q$9:$Q$104)+1),COLUMN($P$9:$P$104),4)))</f>
        <v/>
      </c>
      <c r="R97" t="str">
        <f t="shared" ca="1" si="7"/>
        <v/>
      </c>
      <c r="S97" t="str">
        <f t="shared" ca="1" si="8"/>
        <v/>
      </c>
    </row>
    <row r="98" spans="1:19" x14ac:dyDescent="0.2">
      <c r="A98" s="428" t="s">
        <v>16</v>
      </c>
      <c r="B98" s="439">
        <v>12</v>
      </c>
      <c r="C98" s="434"/>
      <c r="D98" s="430"/>
      <c r="E98" s="430"/>
      <c r="F98" s="431"/>
      <c r="G98" s="431"/>
      <c r="H98" s="436"/>
      <c r="I98" s="438"/>
      <c r="J98" s="437"/>
      <c r="P98" t="str">
        <f t="shared" si="6"/>
        <v/>
      </c>
      <c r="Q98" t="str">
        <f t="array" aca="1" ref="Q98" ca="1">IF(ROW()-ROW($Q$9:$Q$104)+1&gt;ROWS($P$9:$P$104)-
COUNTBLANK($P$9:$P$104),"",INDIRECT(ADDRESS(SMALL(
(IF($P$9:$P$104&lt;&gt;"",ROW($P$9:$P$104),ROW()+ROWS($P$9:$P$104))),
ROW()-ROW($Q$9:$Q$104)+1),COLUMN($P$9:$P$104),4)))</f>
        <v/>
      </c>
      <c r="R98" t="str">
        <f t="shared" ca="1" si="7"/>
        <v/>
      </c>
      <c r="S98" t="str">
        <f t="shared" ca="1" si="8"/>
        <v/>
      </c>
    </row>
    <row r="99" spans="1:19" x14ac:dyDescent="0.2">
      <c r="A99" s="428" t="s">
        <v>138</v>
      </c>
      <c r="B99" s="439">
        <v>12</v>
      </c>
      <c r="C99" s="434"/>
      <c r="D99" s="430"/>
      <c r="E99" s="430"/>
      <c r="F99" s="431"/>
      <c r="G99" s="431"/>
      <c r="H99" s="436"/>
      <c r="I99" s="438"/>
      <c r="J99" s="437"/>
      <c r="P99" t="str">
        <f t="shared" si="6"/>
        <v/>
      </c>
      <c r="Q99" t="str">
        <f t="array" aca="1" ref="Q99" ca="1">IF(ROW()-ROW($Q$9:$Q$104)+1&gt;ROWS($P$9:$P$104)-
COUNTBLANK($P$9:$P$104),"",INDIRECT(ADDRESS(SMALL(
(IF($P$9:$P$104&lt;&gt;"",ROW($P$9:$P$104),ROW()+ROWS($P$9:$P$104))),
ROW()-ROW($Q$9:$Q$104)+1),COLUMN($P$9:$P$104),4)))</f>
        <v/>
      </c>
      <c r="R99" t="str">
        <f t="shared" ca="1" si="7"/>
        <v/>
      </c>
      <c r="S99" t="str">
        <f t="shared" ca="1" si="8"/>
        <v/>
      </c>
    </row>
    <row r="100" spans="1:19" x14ac:dyDescent="0.2">
      <c r="A100" s="428" t="s">
        <v>133</v>
      </c>
      <c r="B100" s="439">
        <v>12</v>
      </c>
      <c r="C100" s="445"/>
      <c r="D100" s="446"/>
      <c r="E100" s="430"/>
      <c r="F100" s="431"/>
      <c r="G100" s="431"/>
      <c r="H100" s="436"/>
      <c r="I100" s="438"/>
      <c r="J100" s="437"/>
      <c r="P100" t="str">
        <f t="shared" si="6"/>
        <v/>
      </c>
      <c r="Q100" t="str">
        <f t="array" aca="1" ref="Q100" ca="1">IF(ROW()-ROW($Q$9:$Q$104)+1&gt;ROWS($P$9:$P$104)-
COUNTBLANK($P$9:$P$104),"",INDIRECT(ADDRESS(SMALL(
(IF($P$9:$P$104&lt;&gt;"",ROW($P$9:$P$104),ROW()+ROWS($P$9:$P$104))),
ROW()-ROW($Q$9:$Q$104)+1),COLUMN($P$9:$P$104),4)))</f>
        <v/>
      </c>
      <c r="R100" t="str">
        <f t="shared" ca="1" si="7"/>
        <v/>
      </c>
      <c r="S100" t="str">
        <f t="shared" ca="1" si="8"/>
        <v/>
      </c>
    </row>
    <row r="101" spans="1:19" x14ac:dyDescent="0.2">
      <c r="A101" s="428" t="s">
        <v>134</v>
      </c>
      <c r="B101" s="439">
        <v>12</v>
      </c>
      <c r="C101" s="445"/>
      <c r="D101" s="446"/>
      <c r="E101" s="430"/>
      <c r="F101" s="431"/>
      <c r="G101" s="431"/>
      <c r="H101" s="436"/>
      <c r="I101" s="438"/>
      <c r="J101" s="437"/>
      <c r="P101" t="str">
        <f t="shared" si="6"/>
        <v/>
      </c>
      <c r="Q101" t="str">
        <f t="array" aca="1" ref="Q101" ca="1">IF(ROW()-ROW($Q$9:$Q$104)+1&gt;ROWS($P$9:$P$104)-
COUNTBLANK($P$9:$P$104),"",INDIRECT(ADDRESS(SMALL(
(IF($P$9:$P$104&lt;&gt;"",ROW($P$9:$P$104),ROW()+ROWS($P$9:$P$104))),
ROW()-ROW($Q$9:$Q$104)+1),COLUMN($P$9:$P$104),4)))</f>
        <v/>
      </c>
      <c r="R101" t="str">
        <f t="shared" ca="1" si="7"/>
        <v/>
      </c>
      <c r="S101" t="str">
        <f t="shared" ca="1" si="8"/>
        <v/>
      </c>
    </row>
    <row r="102" spans="1:19" x14ac:dyDescent="0.2">
      <c r="A102" s="428" t="s">
        <v>135</v>
      </c>
      <c r="B102" s="439">
        <v>12</v>
      </c>
      <c r="C102" s="445"/>
      <c r="D102" s="446"/>
      <c r="E102" s="430"/>
      <c r="F102" s="431"/>
      <c r="G102" s="431"/>
      <c r="H102" s="436"/>
      <c r="I102" s="438"/>
      <c r="J102" s="437"/>
      <c r="P102" t="str">
        <f t="shared" si="6"/>
        <v/>
      </c>
      <c r="Q102" t="str">
        <f t="array" aca="1" ref="Q102" ca="1">IF(ROW()-ROW($Q$9:$Q$104)+1&gt;ROWS($P$9:$P$104)-
COUNTBLANK($P$9:$P$104),"",INDIRECT(ADDRESS(SMALL(
(IF($P$9:$P$104&lt;&gt;"",ROW($P$9:$P$104),ROW()+ROWS($P$9:$P$104))),
ROW()-ROW($Q$9:$Q$104)+1),COLUMN($P$9:$P$104),4)))</f>
        <v/>
      </c>
      <c r="R102" t="str">
        <f t="shared" ca="1" si="7"/>
        <v/>
      </c>
      <c r="S102" t="str">
        <f t="shared" ca="1" si="8"/>
        <v/>
      </c>
    </row>
    <row r="103" spans="1:19" x14ac:dyDescent="0.2">
      <c r="A103" s="444" t="s">
        <v>136</v>
      </c>
      <c r="B103" s="440">
        <v>12</v>
      </c>
      <c r="C103" s="447"/>
      <c r="D103" s="448"/>
      <c r="E103" s="442"/>
      <c r="F103" s="443"/>
      <c r="G103" s="443"/>
      <c r="H103" s="436"/>
      <c r="I103" s="438"/>
      <c r="J103" s="437"/>
      <c r="P103" t="str">
        <f t="shared" si="6"/>
        <v/>
      </c>
      <c r="Q103" t="str">
        <f t="array" aca="1" ref="Q103" ca="1">IF(ROW()-ROW($Q$9:$Q$104)+1&gt;ROWS($P$9:$P$104)-
COUNTBLANK($P$9:$P$104),"",INDIRECT(ADDRESS(SMALL(
(IF($P$9:$P$104&lt;&gt;"",ROW($P$9:$P$104),ROW()+ROWS($P$9:$P$104))),
ROW()-ROW($Q$9:$Q$104)+1),COLUMN($P$9:$P$104),4)))</f>
        <v/>
      </c>
      <c r="R103" t="str">
        <f t="shared" ca="1" si="7"/>
        <v/>
      </c>
      <c r="S103" t="str">
        <f t="shared" ca="1" si="8"/>
        <v/>
      </c>
    </row>
    <row r="104" spans="1:19" ht="13.5" thickBot="1" x14ac:dyDescent="0.25">
      <c r="A104" s="449" t="s">
        <v>137</v>
      </c>
      <c r="B104" s="450">
        <v>12</v>
      </c>
      <c r="C104" s="451"/>
      <c r="D104" s="452"/>
      <c r="E104" s="453"/>
      <c r="F104" s="454"/>
      <c r="G104" s="454"/>
      <c r="H104" s="455"/>
      <c r="I104" s="456"/>
      <c r="J104" s="593"/>
      <c r="P104" t="str">
        <f t="shared" si="6"/>
        <v/>
      </c>
      <c r="Q104" t="str">
        <f t="array" aca="1" ref="Q104" ca="1">IF(ROW()-ROW($Q$9:$Q$104)+1&gt;ROWS($P$9:$P$104)-
COUNTBLANK($P$9:$P$104),"",INDIRECT(ADDRESS(SMALL(
(IF($P$9:$P$104&lt;&gt;"",ROW($P$9:$P$104),ROW()+ROWS($P$9:$P$104))),
ROW()-ROW($Q$9:$Q$104)+1),COLUMN($P$9:$P$104),4)))</f>
        <v/>
      </c>
      <c r="R104" t="str">
        <f t="shared" ca="1" si="7"/>
        <v/>
      </c>
      <c r="S104" t="str">
        <f t="shared" ca="1" si="8"/>
        <v/>
      </c>
    </row>
    <row r="105" spans="1:19" x14ac:dyDescent="0.2">
      <c r="A105"/>
      <c r="B105"/>
      <c r="C105"/>
      <c r="D105"/>
      <c r="E105"/>
      <c r="F105"/>
      <c r="G105"/>
      <c r="H105" s="258"/>
      <c r="I105"/>
      <c r="J105"/>
    </row>
    <row r="106" spans="1:19" x14ac:dyDescent="0.2">
      <c r="A106" s="127"/>
      <c r="B106"/>
      <c r="C106"/>
      <c r="D106"/>
      <c r="E106"/>
      <c r="F106"/>
      <c r="G106"/>
      <c r="H106" s="258"/>
      <c r="I106"/>
      <c r="J106"/>
    </row>
    <row r="107" spans="1:19" x14ac:dyDescent="0.2">
      <c r="A107"/>
      <c r="B107"/>
      <c r="C107"/>
      <c r="D107"/>
      <c r="E107"/>
      <c r="F107"/>
      <c r="G107"/>
      <c r="H107" s="258"/>
      <c r="I107"/>
      <c r="J107"/>
    </row>
    <row r="108" spans="1:19" x14ac:dyDescent="0.2">
      <c r="A108"/>
      <c r="B108"/>
      <c r="C108"/>
      <c r="D108"/>
      <c r="E108"/>
      <c r="F108"/>
      <c r="G108"/>
      <c r="H108" s="258"/>
      <c r="I108"/>
      <c r="J108"/>
    </row>
    <row r="109" spans="1:19" x14ac:dyDescent="0.2">
      <c r="A109"/>
      <c r="B109"/>
      <c r="C109"/>
      <c r="D109"/>
      <c r="E109"/>
      <c r="F109"/>
      <c r="G109"/>
      <c r="H109" s="258"/>
      <c r="I109"/>
      <c r="J109"/>
    </row>
    <row r="110" spans="1:19" x14ac:dyDescent="0.2">
      <c r="A110"/>
      <c r="B110"/>
      <c r="C110"/>
      <c r="D110"/>
      <c r="E110"/>
      <c r="F110"/>
      <c r="G110"/>
      <c r="H110" s="258"/>
      <c r="I110"/>
      <c r="J110"/>
    </row>
    <row r="111" spans="1:19" x14ac:dyDescent="0.2">
      <c r="A111"/>
      <c r="B111"/>
      <c r="C111"/>
      <c r="D111"/>
      <c r="E111"/>
      <c r="F111"/>
      <c r="G111"/>
      <c r="H111" s="258"/>
      <c r="I111"/>
      <c r="J111"/>
    </row>
    <row r="112" spans="1:19" x14ac:dyDescent="0.2">
      <c r="A112" t="s">
        <v>720</v>
      </c>
      <c r="B112"/>
      <c r="C112"/>
      <c r="D112"/>
      <c r="E112"/>
      <c r="F112"/>
      <c r="G112"/>
      <c r="H112" s="258"/>
      <c r="I112"/>
      <c r="J112"/>
    </row>
    <row r="113" spans="1:1" x14ac:dyDescent="0.2">
      <c r="A113" s="1">
        <f>COUNTA(C9:C104)</f>
        <v>48</v>
      </c>
    </row>
    <row r="115" spans="1:1" x14ac:dyDescent="0.2">
      <c r="A115" s="1" t="s">
        <v>740</v>
      </c>
    </row>
    <row r="116" spans="1:1" x14ac:dyDescent="0.2">
      <c r="A116" s="1">
        <f>COUNTIF(G9:G104,"&lt;25")</f>
        <v>11</v>
      </c>
    </row>
    <row r="117" spans="1:1" x14ac:dyDescent="0.2">
      <c r="A117" s="1" t="s">
        <v>787</v>
      </c>
    </row>
    <row r="118" spans="1:1" x14ac:dyDescent="0.2">
      <c r="A118" s="1">
        <f>COUNTIF(G9:G104,"&gt;800")</f>
        <v>0</v>
      </c>
    </row>
  </sheetData>
  <sheetProtection sort="0" autoFilter="0"/>
  <sortState xmlns:xlrd2="http://schemas.microsoft.com/office/spreadsheetml/2017/richdata2" ref="A9:J104">
    <sortCondition ref="A10:A56"/>
    <sortCondition ref="B10:B56"/>
  </sortState>
  <mergeCells count="7">
    <mergeCell ref="I7:I8"/>
    <mergeCell ref="J7:J8"/>
    <mergeCell ref="A7:B7"/>
    <mergeCell ref="C7:D7"/>
    <mergeCell ref="E7:E8"/>
    <mergeCell ref="F7:F8"/>
    <mergeCell ref="H7:H8"/>
  </mergeCells>
  <phoneticPr fontId="68" type="noConversion"/>
  <conditionalFormatting sqref="I39:I45 H9:I38 I46:J46 H39:H46 H47:J104">
    <cfRule type="cellIs" dxfId="177" priority="8" stopIfTrue="1" operator="equal">
      <formula>"STANDBY"</formula>
    </cfRule>
    <cfRule type="cellIs" dxfId="176" priority="9" stopIfTrue="1" operator="equal">
      <formula>"PROCEED"</formula>
    </cfRule>
  </conditionalFormatting>
  <conditionalFormatting sqref="C5 F5">
    <cfRule type="containsBlanks" dxfId="175" priority="5">
      <formula>LEN(TRIM(C5))=0</formula>
    </cfRule>
  </conditionalFormatting>
  <conditionalFormatting sqref="G9:G104">
    <cfRule type="cellIs" dxfId="174" priority="155" operator="lessThan">
      <formula>$AK$10</formula>
    </cfRule>
    <cfRule type="cellIs" dxfId="173" priority="156" operator="greaterThan">
      <formula>800</formula>
    </cfRule>
  </conditionalFormatting>
  <dataValidations count="4">
    <dataValidation type="custom" allowBlank="1" showInputMessage="1" showErrorMessage="1" errorTitle="Incorrect date format" error="Please enter the date as DD/MM/YYY" sqref="C5" xr:uid="{00000000-0002-0000-0000-000000000000}">
      <formula1>AND(ISNUMBER(C5),LEFT(CELL("format",C5),1)="D")</formula1>
    </dataValidation>
    <dataValidation allowBlank="1" showInputMessage="1" showErrorMessage="1" errorTitle="Incorrect date format" error="Please enter the date as DD/MM/YYY" sqref="D5" xr:uid="{00000000-0002-0000-0000-000001000000}"/>
    <dataValidation type="list" allowBlank="1" showInputMessage="1" showErrorMessage="1" sqref="I3" xr:uid="{00000000-0002-0000-0000-000002000000}">
      <formula1>"1,2,3,4"</formula1>
    </dataValidation>
    <dataValidation type="list" allowBlank="1" showInputMessage="1" showErrorMessage="1" sqref="AG4" xr:uid="{3B39AFE9-91B4-4265-BB8D-16F2EF050DF7}">
      <formula1>$AG$9:$AG$11</formula1>
    </dataValidation>
  </dataValidations>
  <pageMargins left="0.75" right="0.75" top="1" bottom="1" header="0.5" footer="0.5"/>
  <pageSetup paperSize="9" scale="82" fitToHeight="0" orientation="landscape" r:id="rId1"/>
  <headerFooter alignWithMargins="0"/>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Index!$B$3:$B$98</xm:f>
          </x14:formula1>
          <xm:sqref>I4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D3C00-B2D2-4D01-A62E-600AAB45F872}">
  <dimension ref="A1:L160"/>
  <sheetViews>
    <sheetView showGridLines="0" view="pageBreakPreview" topLeftCell="A121" zoomScale="85" zoomScaleNormal="80" zoomScaleSheetLayoutView="85" workbookViewId="0">
      <selection activeCell="E139" sqref="E139:F139"/>
    </sheetView>
  </sheetViews>
  <sheetFormatPr defaultRowHeight="12.75" x14ac:dyDescent="0.2"/>
  <cols>
    <col min="1" max="1" width="3.85546875" customWidth="1"/>
    <col min="2" max="2" width="27.5703125" customWidth="1"/>
    <col min="3" max="3" width="15.5703125" customWidth="1"/>
    <col min="4" max="4" width="12.5703125" customWidth="1"/>
    <col min="5" max="5" width="3.5703125" customWidth="1"/>
    <col min="6" max="6" width="14.28515625" customWidth="1"/>
    <col min="7" max="7" width="4.7109375" customWidth="1"/>
    <col min="8" max="8" width="15" customWidth="1"/>
    <col min="9" max="9" width="15.5703125" customWidth="1"/>
    <col min="10" max="10" width="9.140625" style="158"/>
  </cols>
  <sheetData>
    <row r="1" spans="1:11" ht="15.75" x14ac:dyDescent="0.2">
      <c r="A1" s="89" t="s">
        <v>2349</v>
      </c>
      <c r="B1" s="90"/>
      <c r="C1" s="90"/>
      <c r="D1" s="2"/>
      <c r="E1" s="2"/>
      <c r="F1" s="2"/>
      <c r="G1" s="2"/>
      <c r="H1" s="2"/>
      <c r="I1" s="2"/>
      <c r="J1" s="4"/>
    </row>
    <row r="2" spans="1:11" ht="17.25" customHeight="1" x14ac:dyDescent="0.2">
      <c r="A2" s="89"/>
      <c r="B2" s="91" t="s">
        <v>130</v>
      </c>
      <c r="C2" s="92" t="str">
        <f>'HCAP Booking'!$C$4</f>
        <v>2303550</v>
      </c>
      <c r="D2" s="2"/>
      <c r="E2" s="2"/>
      <c r="F2" s="2"/>
      <c r="G2" s="2"/>
      <c r="H2" s="2"/>
      <c r="I2" s="2"/>
      <c r="J2" s="4"/>
    </row>
    <row r="3" spans="1:11" ht="16.5" customHeight="1" x14ac:dyDescent="0.2">
      <c r="A3" s="89"/>
      <c r="B3" s="91" t="s">
        <v>1</v>
      </c>
      <c r="C3" s="93">
        <f>'HCAP Booking'!$C$5</f>
        <v>44987</v>
      </c>
      <c r="D3" s="2"/>
      <c r="E3" s="2"/>
      <c r="F3" s="2"/>
      <c r="G3" s="2"/>
      <c r="H3" s="2"/>
      <c r="I3" s="2"/>
      <c r="J3" s="4"/>
    </row>
    <row r="4" spans="1:11" ht="17.25" customHeight="1" x14ac:dyDescent="0.2">
      <c r="A4" s="89"/>
      <c r="B4" s="91" t="s">
        <v>2</v>
      </c>
      <c r="C4" s="92" t="str">
        <f>'HCAP Booking'!$F$5</f>
        <v>LC</v>
      </c>
      <c r="D4" s="2"/>
      <c r="E4" s="2"/>
      <c r="F4" s="2"/>
      <c r="G4" s="2"/>
      <c r="H4" s="2"/>
      <c r="I4" s="2"/>
      <c r="J4" s="4"/>
    </row>
    <row r="5" spans="1:11" ht="12" customHeight="1" x14ac:dyDescent="0.2">
      <c r="A5" s="2"/>
      <c r="B5" s="2"/>
      <c r="C5" s="2"/>
      <c r="D5" s="2"/>
      <c r="E5" s="2"/>
      <c r="F5" s="2"/>
      <c r="G5" s="2"/>
      <c r="H5" s="2"/>
      <c r="I5" s="2"/>
      <c r="J5" s="4"/>
    </row>
    <row r="6" spans="1:11" ht="20.100000000000001" customHeight="1" x14ac:dyDescent="0.25">
      <c r="A6" s="94"/>
      <c r="B6" s="95" t="s">
        <v>131</v>
      </c>
      <c r="C6" s="96"/>
      <c r="D6" s="96"/>
      <c r="E6" s="96"/>
      <c r="F6" s="96"/>
      <c r="G6" s="96"/>
      <c r="H6" s="96"/>
      <c r="I6" s="94"/>
      <c r="J6" s="105"/>
    </row>
    <row r="7" spans="1:11" ht="20.100000000000001" customHeight="1" x14ac:dyDescent="0.25">
      <c r="A7" s="94"/>
      <c r="B7" s="97" t="s">
        <v>132</v>
      </c>
      <c r="C7" s="96"/>
      <c r="D7" s="311" t="s">
        <v>2040</v>
      </c>
      <c r="E7" s="312"/>
      <c r="F7" s="312" t="s">
        <v>1</v>
      </c>
      <c r="H7" s="96"/>
      <c r="I7" s="244"/>
      <c r="J7" s="246"/>
      <c r="K7" s="98"/>
    </row>
    <row r="8" spans="1:11" ht="20.100000000000001" customHeight="1" x14ac:dyDescent="0.2">
      <c r="A8" s="94"/>
      <c r="B8" s="99" t="s">
        <v>2034</v>
      </c>
      <c r="C8" s="96"/>
      <c r="D8" s="100"/>
      <c r="F8" s="100"/>
      <c r="H8" s="96"/>
      <c r="I8" s="244"/>
      <c r="J8" s="246"/>
      <c r="K8" s="98"/>
    </row>
    <row r="9" spans="1:11" ht="20.100000000000001" customHeight="1" x14ac:dyDescent="0.2">
      <c r="A9" s="94"/>
      <c r="B9" s="99" t="s">
        <v>2036</v>
      </c>
      <c r="C9" s="96"/>
      <c r="D9" s="100"/>
      <c r="F9" s="100"/>
      <c r="H9" s="96"/>
      <c r="I9" s="244"/>
      <c r="J9" s="246"/>
      <c r="K9" s="98"/>
    </row>
    <row r="10" spans="1:11" ht="20.100000000000001" customHeight="1" x14ac:dyDescent="0.2">
      <c r="A10" s="94"/>
      <c r="B10" s="99" t="s">
        <v>2035</v>
      </c>
      <c r="C10" s="96"/>
      <c r="D10" s="100"/>
      <c r="F10" s="100"/>
      <c r="H10" s="96"/>
      <c r="I10" s="244"/>
      <c r="J10" s="246"/>
      <c r="K10" s="98"/>
    </row>
    <row r="11" spans="1:11" ht="20.100000000000001" customHeight="1" x14ac:dyDescent="0.2">
      <c r="A11" s="94"/>
      <c r="B11" s="307" t="s">
        <v>2361</v>
      </c>
      <c r="C11" s="96"/>
      <c r="D11" s="100"/>
      <c r="E11" s="309"/>
      <c r="F11" s="308"/>
      <c r="H11" s="3"/>
      <c r="I11" s="247"/>
      <c r="J11" s="247"/>
      <c r="K11" s="247"/>
    </row>
    <row r="12" spans="1:11" ht="20.100000000000001" customHeight="1" x14ac:dyDescent="0.2">
      <c r="A12" s="94"/>
      <c r="B12" s="307" t="s">
        <v>2373</v>
      </c>
      <c r="C12" s="96"/>
      <c r="D12" s="100"/>
      <c r="E12" s="309"/>
      <c r="F12" s="308"/>
      <c r="H12" s="3"/>
      <c r="I12" s="247"/>
      <c r="J12" s="247"/>
      <c r="K12" s="247"/>
    </row>
    <row r="13" spans="1:11" ht="20.100000000000001" customHeight="1" x14ac:dyDescent="0.25">
      <c r="A13" s="94"/>
      <c r="B13" s="102" t="s">
        <v>2037</v>
      </c>
      <c r="C13" s="103"/>
      <c r="D13" s="96"/>
      <c r="F13" s="96"/>
      <c r="H13" s="96"/>
      <c r="I13" s="96"/>
      <c r="J13" s="104"/>
      <c r="K13" s="96"/>
    </row>
    <row r="14" spans="1:11" ht="20.100000000000001" customHeight="1" x14ac:dyDescent="0.2">
      <c r="A14" s="2"/>
      <c r="B14" s="99" t="s">
        <v>2042</v>
      </c>
      <c r="D14" s="101"/>
      <c r="F14" s="101"/>
      <c r="H14" s="96"/>
      <c r="I14" s="104"/>
      <c r="J14" s="104"/>
      <c r="K14" s="104"/>
    </row>
    <row r="15" spans="1:11" ht="20.100000000000001" customHeight="1" x14ac:dyDescent="0.25">
      <c r="A15" s="2"/>
      <c r="B15" s="102" t="s">
        <v>2038</v>
      </c>
      <c r="C15" s="96"/>
      <c r="D15" s="99"/>
      <c r="F15" s="99"/>
      <c r="H15" s="96"/>
      <c r="I15" s="2"/>
      <c r="J15" s="4"/>
      <c r="K15" s="2"/>
    </row>
    <row r="16" spans="1:11" ht="20.100000000000001" customHeight="1" x14ac:dyDescent="0.2">
      <c r="A16" s="2"/>
      <c r="B16" s="234" t="s">
        <v>2039</v>
      </c>
      <c r="C16" s="96"/>
      <c r="D16" s="101"/>
      <c r="F16" s="101"/>
      <c r="H16" s="96"/>
      <c r="I16" s="158"/>
      <c r="K16" s="158"/>
    </row>
    <row r="17" spans="1:11" ht="20.100000000000001" customHeight="1" x14ac:dyDescent="0.2">
      <c r="A17" s="2"/>
      <c r="B17" s="99" t="s">
        <v>2041</v>
      </c>
      <c r="C17" s="96"/>
      <c r="D17" s="101"/>
      <c r="F17" s="101"/>
      <c r="H17" s="96"/>
      <c r="I17" s="104"/>
      <c r="J17" s="104"/>
      <c r="K17" s="104"/>
    </row>
    <row r="18" spans="1:11" ht="20.100000000000001" customHeight="1" x14ac:dyDescent="0.25">
      <c r="A18" s="2"/>
      <c r="B18" s="102" t="s">
        <v>2058</v>
      </c>
      <c r="C18" s="96"/>
      <c r="D18" s="96"/>
      <c r="F18" s="96"/>
      <c r="H18" s="96"/>
      <c r="I18" s="4"/>
      <c r="J18" s="4"/>
      <c r="K18" s="4"/>
    </row>
    <row r="19" spans="1:11" ht="20.100000000000001" customHeight="1" x14ac:dyDescent="0.2">
      <c r="A19" s="2"/>
      <c r="B19" s="99" t="s">
        <v>2043</v>
      </c>
      <c r="C19" s="96"/>
      <c r="D19" s="101"/>
      <c r="F19" s="101"/>
      <c r="H19" s="96"/>
      <c r="I19" s="4"/>
      <c r="J19" s="4"/>
      <c r="K19" s="4"/>
    </row>
    <row r="20" spans="1:11" ht="20.100000000000001" customHeight="1" x14ac:dyDescent="0.2">
      <c r="A20" s="2"/>
      <c r="B20" s="99" t="s">
        <v>2044</v>
      </c>
      <c r="C20" s="96"/>
      <c r="D20" s="101"/>
      <c r="F20" s="101"/>
      <c r="H20" s="96"/>
      <c r="I20" s="4"/>
      <c r="J20" s="4"/>
      <c r="K20" s="4"/>
    </row>
    <row r="21" spans="1:11" ht="20.100000000000001" customHeight="1" x14ac:dyDescent="0.2">
      <c r="A21" s="2"/>
      <c r="B21" s="99" t="s">
        <v>2045</v>
      </c>
      <c r="C21" s="96"/>
      <c r="D21" s="313"/>
      <c r="F21" s="313"/>
      <c r="H21" s="96"/>
      <c r="I21" s="4"/>
      <c r="J21" s="4"/>
      <c r="K21" s="4"/>
    </row>
    <row r="22" spans="1:11" ht="20.100000000000001" customHeight="1" x14ac:dyDescent="0.25">
      <c r="A22" s="2"/>
      <c r="B22" s="102" t="s">
        <v>2053</v>
      </c>
      <c r="C22" s="96"/>
      <c r="D22" s="96"/>
      <c r="F22" s="96"/>
      <c r="G22" s="95" t="s">
        <v>2047</v>
      </c>
      <c r="I22" s="5"/>
      <c r="J22" s="4"/>
      <c r="K22" s="4"/>
    </row>
    <row r="23" spans="1:11" ht="20.100000000000001" customHeight="1" x14ac:dyDescent="0.4">
      <c r="A23" s="2"/>
      <c r="B23" s="99" t="s">
        <v>2046</v>
      </c>
      <c r="C23" s="96"/>
      <c r="D23" s="154"/>
      <c r="F23" s="154"/>
      <c r="G23" s="232" t="s">
        <v>2048</v>
      </c>
      <c r="H23" s="232" t="s">
        <v>2049</v>
      </c>
      <c r="I23" s="232" t="s">
        <v>2050</v>
      </c>
      <c r="J23" s="232"/>
      <c r="K23" s="4"/>
    </row>
    <row r="24" spans="1:11" ht="20.100000000000001" customHeight="1" x14ac:dyDescent="0.4">
      <c r="A24" s="2"/>
      <c r="B24" s="151" t="s">
        <v>2310</v>
      </c>
      <c r="C24" s="310"/>
      <c r="D24" s="313"/>
      <c r="E24" s="96"/>
      <c r="F24" s="313"/>
      <c r="G24" s="232" t="s">
        <v>2048</v>
      </c>
      <c r="H24" s="232" t="s">
        <v>2049</v>
      </c>
      <c r="I24" s="232" t="s">
        <v>2050</v>
      </c>
      <c r="J24" s="232"/>
      <c r="K24" s="158"/>
    </row>
    <row r="25" spans="1:11" ht="20.100000000000001" customHeight="1" x14ac:dyDescent="0.4">
      <c r="A25" s="2"/>
      <c r="B25" s="151" t="s">
        <v>2311</v>
      </c>
      <c r="C25" s="314"/>
      <c r="D25" s="101"/>
      <c r="E25" s="96"/>
      <c r="F25" s="101"/>
      <c r="G25" s="232" t="s">
        <v>2048</v>
      </c>
      <c r="H25" s="232" t="s">
        <v>2049</v>
      </c>
      <c r="I25" s="232" t="s">
        <v>2050</v>
      </c>
      <c r="K25" s="158"/>
    </row>
    <row r="26" spans="1:11" ht="20.100000000000001" customHeight="1" x14ac:dyDescent="0.4">
      <c r="A26" s="2"/>
      <c r="B26" s="99" t="s">
        <v>2051</v>
      </c>
      <c r="C26" s="232"/>
      <c r="D26" s="155"/>
      <c r="E26" s="104"/>
      <c r="F26" s="155"/>
      <c r="G26" s="232" t="s">
        <v>2048</v>
      </c>
      <c r="H26" s="232" t="s">
        <v>2049</v>
      </c>
      <c r="I26" s="232" t="s">
        <v>2050</v>
      </c>
      <c r="J26" s="232"/>
      <c r="K26" s="4"/>
    </row>
    <row r="27" spans="1:11" ht="20.100000000000001" customHeight="1" x14ac:dyDescent="0.25">
      <c r="A27" s="2"/>
      <c r="B27" s="102" t="s">
        <v>2052</v>
      </c>
      <c r="C27" s="105"/>
      <c r="D27" s="105"/>
      <c r="E27" s="105"/>
      <c r="F27" s="105"/>
      <c r="G27" s="95" t="s">
        <v>2047</v>
      </c>
      <c r="I27" s="5"/>
      <c r="J27" s="4"/>
      <c r="K27" s="4"/>
    </row>
    <row r="28" spans="1:11" ht="20.100000000000001" customHeight="1" x14ac:dyDescent="0.4">
      <c r="A28" s="2"/>
      <c r="B28" s="99" t="s">
        <v>2055</v>
      </c>
      <c r="C28" s="105"/>
      <c r="D28" s="155"/>
      <c r="E28" s="105"/>
      <c r="F28" s="155"/>
      <c r="G28" s="232" t="s">
        <v>2048</v>
      </c>
      <c r="H28" s="232" t="s">
        <v>2049</v>
      </c>
      <c r="I28" s="232" t="s">
        <v>2050</v>
      </c>
      <c r="J28" s="232"/>
      <c r="K28" s="4"/>
    </row>
    <row r="29" spans="1:11" ht="20.100000000000001" customHeight="1" x14ac:dyDescent="0.4">
      <c r="A29" s="2"/>
      <c r="B29" s="99" t="s">
        <v>2054</v>
      </c>
      <c r="C29" s="105"/>
      <c r="D29" s="155"/>
      <c r="E29" s="105"/>
      <c r="F29" s="155"/>
      <c r="G29" s="232" t="s">
        <v>2048</v>
      </c>
      <c r="H29" s="232" t="s">
        <v>2049</v>
      </c>
      <c r="I29" s="232" t="s">
        <v>2050</v>
      </c>
      <c r="J29" s="232"/>
      <c r="K29" s="4"/>
    </row>
    <row r="30" spans="1:11" ht="20.100000000000001" customHeight="1" x14ac:dyDescent="0.4">
      <c r="A30" s="2"/>
      <c r="B30" s="99" t="s">
        <v>2056</v>
      </c>
      <c r="C30" s="105"/>
      <c r="D30" s="155"/>
      <c r="E30" s="105"/>
      <c r="F30" s="155"/>
      <c r="G30" s="232" t="s">
        <v>2048</v>
      </c>
      <c r="H30" s="232" t="s">
        <v>2049</v>
      </c>
      <c r="I30" s="232" t="s">
        <v>2050</v>
      </c>
      <c r="J30" s="4"/>
      <c r="K30" s="4"/>
    </row>
    <row r="31" spans="1:11" ht="20.100000000000001" customHeight="1" x14ac:dyDescent="0.25">
      <c r="A31" s="2"/>
      <c r="B31" s="102" t="s">
        <v>2057</v>
      </c>
      <c r="C31" s="105"/>
      <c r="D31" s="105"/>
      <c r="E31" s="105"/>
      <c r="F31" s="105"/>
      <c r="G31" s="95" t="s">
        <v>2047</v>
      </c>
      <c r="I31" s="5"/>
      <c r="J31" s="4"/>
      <c r="K31" s="4"/>
    </row>
    <row r="32" spans="1:11" ht="20.100000000000001" customHeight="1" x14ac:dyDescent="0.4">
      <c r="A32" s="2"/>
      <c r="B32" s="99" t="s">
        <v>2059</v>
      </c>
      <c r="C32" s="105"/>
      <c r="D32" s="155"/>
      <c r="E32" s="105"/>
      <c r="F32" s="155"/>
      <c r="G32" s="232" t="s">
        <v>2048</v>
      </c>
      <c r="H32" s="232" t="s">
        <v>2049</v>
      </c>
      <c r="I32" s="232" t="s">
        <v>2050</v>
      </c>
      <c r="J32" s="4"/>
      <c r="K32" s="4"/>
    </row>
    <row r="33" spans="1:11" ht="20.100000000000001" customHeight="1" x14ac:dyDescent="0.4">
      <c r="A33" s="2"/>
      <c r="B33" s="99" t="s">
        <v>2044</v>
      </c>
      <c r="C33" s="105"/>
      <c r="D33" s="155"/>
      <c r="E33" s="105"/>
      <c r="F33" s="155"/>
      <c r="G33" s="232" t="s">
        <v>2048</v>
      </c>
      <c r="H33" s="232" t="s">
        <v>2049</v>
      </c>
      <c r="I33" s="232" t="s">
        <v>2050</v>
      </c>
      <c r="J33" s="4"/>
      <c r="K33" s="4"/>
    </row>
    <row r="34" spans="1:11" ht="20.100000000000001" customHeight="1" x14ac:dyDescent="0.4">
      <c r="A34" s="2"/>
      <c r="B34" s="99" t="s">
        <v>2045</v>
      </c>
      <c r="C34" s="4"/>
      <c r="D34" s="315"/>
      <c r="E34" s="4"/>
      <c r="F34" s="315"/>
      <c r="G34" s="232" t="s">
        <v>2048</v>
      </c>
      <c r="H34" s="232" t="s">
        <v>2049</v>
      </c>
      <c r="I34" s="232" t="s">
        <v>2050</v>
      </c>
      <c r="J34" s="4"/>
      <c r="K34" s="4"/>
    </row>
    <row r="35" spans="1:11" ht="20.100000000000001" customHeight="1" x14ac:dyDescent="0.25">
      <c r="A35" s="2"/>
      <c r="B35" s="102" t="s">
        <v>2060</v>
      </c>
      <c r="C35" s="4"/>
      <c r="D35" s="4"/>
      <c r="E35" s="4"/>
      <c r="F35" s="4"/>
      <c r="G35" s="4"/>
      <c r="H35" s="4"/>
      <c r="I35" s="4"/>
      <c r="J35" s="4"/>
      <c r="K35" s="4"/>
    </row>
    <row r="36" spans="1:11" ht="15" x14ac:dyDescent="0.25">
      <c r="A36" s="2"/>
      <c r="B36" s="102"/>
      <c r="C36" s="4"/>
      <c r="D36" s="4"/>
      <c r="E36" s="4"/>
      <c r="F36" s="4"/>
      <c r="G36" s="4"/>
      <c r="H36" s="4"/>
      <c r="I36" s="4"/>
      <c r="J36" s="4"/>
      <c r="K36" s="4"/>
    </row>
    <row r="37" spans="1:11" ht="15" x14ac:dyDescent="0.25">
      <c r="A37" s="2"/>
      <c r="B37" s="102"/>
      <c r="C37" s="4"/>
      <c r="D37" s="4"/>
      <c r="E37" s="4"/>
      <c r="F37" s="4"/>
      <c r="G37" s="4"/>
      <c r="H37" s="4"/>
      <c r="I37" s="4"/>
      <c r="J37" s="4"/>
      <c r="K37" s="4"/>
    </row>
    <row r="38" spans="1:11" ht="15" x14ac:dyDescent="0.25">
      <c r="A38" s="2"/>
      <c r="B38" s="102"/>
      <c r="C38" s="4"/>
      <c r="D38" s="4"/>
      <c r="E38" s="4"/>
      <c r="F38" s="4"/>
      <c r="G38" s="4"/>
      <c r="H38" s="4"/>
      <c r="I38" s="4"/>
      <c r="J38" s="4"/>
      <c r="K38" s="4"/>
    </row>
    <row r="39" spans="1:11" ht="15" x14ac:dyDescent="0.25">
      <c r="A39" s="2"/>
      <c r="B39" s="102"/>
      <c r="C39" s="4"/>
      <c r="D39" s="4"/>
      <c r="E39" s="4"/>
      <c r="F39" s="4"/>
      <c r="G39" s="4"/>
      <c r="H39" s="4"/>
      <c r="I39" s="4"/>
      <c r="J39" s="4"/>
      <c r="K39" s="4"/>
    </row>
    <row r="40" spans="1:11" x14ac:dyDescent="0.2">
      <c r="A40" s="2"/>
      <c r="B40" s="4"/>
      <c r="C40" s="4"/>
      <c r="D40" s="4"/>
      <c r="E40" s="4"/>
      <c r="F40" s="4"/>
      <c r="G40" s="4"/>
      <c r="H40" s="4"/>
      <c r="I40" s="4"/>
      <c r="J40" s="4"/>
      <c r="K40" s="4"/>
    </row>
    <row r="41" spans="1:11" x14ac:dyDescent="0.2">
      <c r="A41" s="2"/>
      <c r="B41" s="4"/>
      <c r="C41" s="4"/>
      <c r="D41" s="4"/>
      <c r="E41" s="4"/>
      <c r="F41" s="4"/>
      <c r="G41" s="4"/>
      <c r="H41" s="4"/>
      <c r="I41" s="4"/>
      <c r="J41" s="4"/>
      <c r="K41" s="4"/>
    </row>
    <row r="42" spans="1:11" x14ac:dyDescent="0.2">
      <c r="A42" s="2"/>
      <c r="B42" s="2"/>
      <c r="C42" s="2"/>
      <c r="D42" s="2"/>
      <c r="E42" s="2"/>
      <c r="F42" s="2"/>
      <c r="G42" s="2"/>
      <c r="H42" s="2"/>
      <c r="I42" s="2"/>
      <c r="J42" s="4"/>
    </row>
    <row r="43" spans="1:11" ht="15.75" x14ac:dyDescent="0.2">
      <c r="A43" s="89" t="str">
        <f>$A$1</f>
        <v>Kapa HyperCapture Set-up</v>
      </c>
      <c r="B43" s="90"/>
      <c r="C43" s="90"/>
      <c r="D43" s="2"/>
      <c r="E43" s="2"/>
      <c r="F43" s="2"/>
      <c r="G43" s="2"/>
      <c r="H43" s="2"/>
      <c r="I43" s="2"/>
      <c r="J43" s="4"/>
    </row>
    <row r="44" spans="1:11" ht="15.75" x14ac:dyDescent="0.2">
      <c r="A44" s="89"/>
      <c r="B44" s="91" t="s">
        <v>130</v>
      </c>
      <c r="C44" s="92" t="str">
        <f>'HCAP Booking'!$C$4</f>
        <v>2303550</v>
      </c>
      <c r="D44" s="2"/>
      <c r="E44" s="2"/>
      <c r="F44" s="2"/>
      <c r="G44" s="2"/>
      <c r="H44" s="2"/>
      <c r="I44" s="2"/>
      <c r="J44" s="4"/>
    </row>
    <row r="45" spans="1:11" ht="15.75" x14ac:dyDescent="0.2">
      <c r="A45" s="89"/>
      <c r="B45" s="91" t="s">
        <v>1</v>
      </c>
      <c r="C45" s="93">
        <f>'HCAP Booking'!$C$5</f>
        <v>44987</v>
      </c>
      <c r="D45" s="2"/>
      <c r="E45" s="2"/>
      <c r="F45" s="2"/>
      <c r="G45" s="2"/>
      <c r="H45" s="2"/>
      <c r="I45" s="2"/>
      <c r="J45" s="4"/>
    </row>
    <row r="46" spans="1:11" ht="15.75" x14ac:dyDescent="0.2">
      <c r="A46" s="89"/>
      <c r="B46" s="91" t="s">
        <v>2</v>
      </c>
      <c r="C46" s="92" t="str">
        <f>'HCAP Booking'!$F$5</f>
        <v>LC</v>
      </c>
      <c r="D46" s="2"/>
      <c r="E46" s="2"/>
      <c r="F46" s="2"/>
      <c r="G46" s="2"/>
      <c r="H46" s="2"/>
      <c r="I46" s="2"/>
      <c r="J46" s="4"/>
    </row>
    <row r="47" spans="1:11" ht="15.75" x14ac:dyDescent="0.2">
      <c r="A47" s="89"/>
      <c r="B47" s="91"/>
      <c r="C47" s="92"/>
      <c r="D47" s="2"/>
      <c r="E47" s="2"/>
      <c r="F47" s="2"/>
      <c r="G47" s="2"/>
      <c r="H47" s="2"/>
      <c r="I47" s="2"/>
      <c r="J47" s="4"/>
    </row>
    <row r="48" spans="1:11" ht="18.75" customHeight="1" x14ac:dyDescent="0.2">
      <c r="A48" s="323" t="s">
        <v>2079</v>
      </c>
      <c r="B48" s="91"/>
      <c r="C48" s="92"/>
      <c r="D48" s="2"/>
      <c r="E48" s="2"/>
      <c r="F48" s="2"/>
      <c r="G48" s="2"/>
      <c r="H48" s="2"/>
      <c r="I48" s="2"/>
      <c r="J48" s="4"/>
    </row>
    <row r="49" spans="1:10" ht="15" x14ac:dyDescent="0.2">
      <c r="A49" s="106" t="s">
        <v>132</v>
      </c>
      <c r="B49" s="91"/>
      <c r="C49" s="93"/>
      <c r="D49" s="2"/>
      <c r="E49" s="2"/>
      <c r="F49" s="2"/>
      <c r="G49" s="2"/>
      <c r="H49" s="2"/>
      <c r="I49" s="2"/>
      <c r="J49" s="4"/>
    </row>
    <row r="50" spans="1:10" ht="15" customHeight="1" x14ac:dyDescent="0.2">
      <c r="B50" s="611" t="s">
        <v>762</v>
      </c>
      <c r="C50" s="612"/>
      <c r="D50" s="613">
        <f>'HCAP Booking'!A116</f>
        <v>11</v>
      </c>
      <c r="E50" s="613"/>
    </row>
    <row r="51" spans="1:10" ht="15" customHeight="1" x14ac:dyDescent="0.2">
      <c r="B51" s="316"/>
      <c r="C51" s="316"/>
      <c r="D51" s="316"/>
      <c r="E51" s="316"/>
    </row>
    <row r="52" spans="1:10" ht="15" customHeight="1" x14ac:dyDescent="0.2">
      <c r="B52" s="611" t="s">
        <v>170</v>
      </c>
      <c r="C52" s="612"/>
      <c r="D52" s="613" t="s">
        <v>171</v>
      </c>
      <c r="E52" s="613"/>
      <c r="F52" s="616" t="s">
        <v>172</v>
      </c>
      <c r="G52" s="616"/>
      <c r="H52" s="320" t="s">
        <v>173</v>
      </c>
      <c r="I52" s="335" t="s">
        <v>2081</v>
      </c>
    </row>
    <row r="53" spans="1:10" ht="15" customHeight="1" x14ac:dyDescent="0.25">
      <c r="B53" s="617" t="s">
        <v>2062</v>
      </c>
      <c r="C53" s="617"/>
      <c r="D53" s="614" t="s">
        <v>2673</v>
      </c>
      <c r="E53" s="615"/>
      <c r="F53" s="618">
        <v>44012</v>
      </c>
      <c r="G53" s="615"/>
      <c r="H53" s="134"/>
      <c r="I53" s="548"/>
    </row>
    <row r="54" spans="1:10" ht="15" customHeight="1" x14ac:dyDescent="0.2">
      <c r="B54" s="316"/>
      <c r="C54" s="316"/>
      <c r="D54" s="316"/>
      <c r="E54" s="316"/>
    </row>
    <row r="55" spans="1:10" ht="15.75" customHeight="1" x14ac:dyDescent="0.25">
      <c r="A55" s="619" t="s">
        <v>2073</v>
      </c>
      <c r="B55" s="619"/>
      <c r="C55" s="620"/>
      <c r="D55" s="613" t="s">
        <v>799</v>
      </c>
      <c r="E55" s="613"/>
      <c r="F55" s="614" t="s">
        <v>805</v>
      </c>
      <c r="G55" s="615"/>
    </row>
    <row r="56" spans="1:10" ht="15" x14ac:dyDescent="0.2">
      <c r="A56" s="106"/>
      <c r="B56" s="611" t="s">
        <v>170</v>
      </c>
      <c r="C56" s="612"/>
      <c r="D56" s="613" t="s">
        <v>171</v>
      </c>
      <c r="E56" s="613"/>
      <c r="F56" s="616" t="s">
        <v>172</v>
      </c>
      <c r="G56" s="616"/>
      <c r="H56" s="320" t="s">
        <v>173</v>
      </c>
      <c r="I56" s="320" t="s">
        <v>2081</v>
      </c>
      <c r="J56" s="245"/>
    </row>
    <row r="57" spans="1:10" ht="17.25" customHeight="1" x14ac:dyDescent="0.25">
      <c r="A57" s="106"/>
      <c r="B57" s="627" t="s">
        <v>2063</v>
      </c>
      <c r="C57" s="624"/>
      <c r="D57" s="614">
        <v>140509</v>
      </c>
      <c r="E57" s="615"/>
      <c r="F57" s="618">
        <v>44987</v>
      </c>
      <c r="G57" s="615"/>
      <c r="H57" s="134">
        <v>45274</v>
      </c>
      <c r="I57" s="325">
        <v>44981</v>
      </c>
      <c r="J57" s="243"/>
    </row>
    <row r="58" spans="1:10" ht="17.25" customHeight="1" x14ac:dyDescent="0.25">
      <c r="A58" s="106"/>
      <c r="B58" s="628" t="s">
        <v>2064</v>
      </c>
      <c r="C58" s="628"/>
      <c r="D58" s="614">
        <v>146671</v>
      </c>
      <c r="E58" s="615"/>
      <c r="F58" s="618">
        <v>44987</v>
      </c>
      <c r="G58" s="615"/>
      <c r="H58" s="134">
        <v>45274</v>
      </c>
      <c r="I58" s="325">
        <v>44981</v>
      </c>
      <c r="J58" s="243"/>
    </row>
    <row r="59" spans="1:10" ht="9.75" customHeight="1" x14ac:dyDescent="0.25">
      <c r="A59" s="106"/>
      <c r="B59" s="118"/>
      <c r="C59" s="118"/>
      <c r="D59" s="118"/>
      <c r="E59" s="118"/>
      <c r="F59" s="118"/>
      <c r="G59" s="118"/>
      <c r="H59" s="118"/>
      <c r="I59" s="118"/>
      <c r="J59" s="243"/>
    </row>
    <row r="60" spans="1:10" ht="17.25" customHeight="1" x14ac:dyDescent="0.25">
      <c r="A60" s="106"/>
      <c r="B60" s="106"/>
      <c r="C60" s="106"/>
      <c r="D60" s="613" t="s">
        <v>799</v>
      </c>
      <c r="E60" s="613"/>
      <c r="F60" s="614" t="s">
        <v>805</v>
      </c>
      <c r="G60" s="615"/>
      <c r="H60" s="243"/>
      <c r="I60" s="243"/>
      <c r="J60" s="243"/>
    </row>
    <row r="61" spans="1:10" s="127" customFormat="1" ht="17.25" customHeight="1" x14ac:dyDescent="0.25">
      <c r="A61" s="317"/>
      <c r="B61" s="611" t="s">
        <v>170</v>
      </c>
      <c r="C61" s="612"/>
      <c r="D61" s="613" t="s">
        <v>171</v>
      </c>
      <c r="E61" s="613"/>
      <c r="F61" s="616" t="s">
        <v>172</v>
      </c>
      <c r="G61" s="616"/>
      <c r="H61" s="320" t="s">
        <v>173</v>
      </c>
      <c r="I61" s="320" t="s">
        <v>2081</v>
      </c>
      <c r="J61" s="243"/>
    </row>
    <row r="62" spans="1:10" ht="17.25" customHeight="1" x14ac:dyDescent="0.25">
      <c r="A62" s="106"/>
      <c r="B62" s="623" t="s">
        <v>2065</v>
      </c>
      <c r="C62" s="624"/>
      <c r="D62" s="614">
        <v>144221</v>
      </c>
      <c r="E62" s="615"/>
      <c r="F62" s="618">
        <v>44987</v>
      </c>
      <c r="G62" s="615"/>
      <c r="H62" s="134">
        <v>45274</v>
      </c>
      <c r="I62" s="325">
        <v>44981</v>
      </c>
      <c r="J62" s="243"/>
    </row>
    <row r="63" spans="1:10" ht="32.25" customHeight="1" x14ac:dyDescent="0.25">
      <c r="A63" s="106"/>
      <c r="B63" s="629" t="s">
        <v>2066</v>
      </c>
      <c r="C63" s="630"/>
      <c r="D63" s="614">
        <v>146220</v>
      </c>
      <c r="E63" s="615"/>
      <c r="F63" s="618">
        <v>44987</v>
      </c>
      <c r="G63" s="615"/>
      <c r="H63" s="134">
        <v>45274</v>
      </c>
      <c r="I63" s="325">
        <v>44981</v>
      </c>
      <c r="J63" s="243"/>
    </row>
    <row r="64" spans="1:10" ht="11.25" customHeight="1" x14ac:dyDescent="0.25">
      <c r="A64" s="106"/>
      <c r="B64" s="118"/>
      <c r="C64" s="118"/>
      <c r="D64" s="118"/>
      <c r="E64" s="118"/>
      <c r="F64" s="118"/>
      <c r="G64" s="118"/>
      <c r="H64" s="118"/>
      <c r="I64" s="118"/>
      <c r="J64" s="243"/>
    </row>
    <row r="65" spans="1:10" ht="18.75" customHeight="1" x14ac:dyDescent="0.25">
      <c r="A65" s="106"/>
      <c r="B65" s="106"/>
      <c r="C65" s="106"/>
      <c r="D65" s="613" t="s">
        <v>799</v>
      </c>
      <c r="E65" s="613"/>
      <c r="F65" s="614" t="s">
        <v>805</v>
      </c>
      <c r="G65" s="615"/>
      <c r="H65" s="243"/>
      <c r="I65" s="243"/>
      <c r="J65" s="243"/>
    </row>
    <row r="66" spans="1:10" ht="14.25" customHeight="1" x14ac:dyDescent="0.25">
      <c r="A66" s="106"/>
      <c r="B66" s="611" t="s">
        <v>170</v>
      </c>
      <c r="C66" s="612"/>
      <c r="D66" s="611" t="s">
        <v>171</v>
      </c>
      <c r="E66" s="612"/>
      <c r="F66" s="621" t="s">
        <v>172</v>
      </c>
      <c r="G66" s="622"/>
      <c r="H66" s="320" t="s">
        <v>173</v>
      </c>
      <c r="I66" s="320" t="s">
        <v>2081</v>
      </c>
      <c r="J66" s="243"/>
    </row>
    <row r="67" spans="1:10" ht="15" x14ac:dyDescent="0.25">
      <c r="A67" s="106"/>
      <c r="B67" s="623" t="s">
        <v>2067</v>
      </c>
      <c r="C67" s="624"/>
      <c r="D67" s="614">
        <v>143325</v>
      </c>
      <c r="E67" s="615"/>
      <c r="F67" s="618">
        <v>44987</v>
      </c>
      <c r="G67" s="615"/>
      <c r="H67" s="134">
        <v>45274</v>
      </c>
      <c r="I67" s="325">
        <v>44981</v>
      </c>
      <c r="J67" s="243"/>
    </row>
    <row r="68" spans="1:10" ht="15" x14ac:dyDescent="0.25">
      <c r="A68" s="106"/>
      <c r="B68" s="628" t="s">
        <v>2068</v>
      </c>
      <c r="C68" s="628"/>
      <c r="D68" s="614">
        <v>145607</v>
      </c>
      <c r="E68" s="615"/>
      <c r="F68" s="618">
        <v>44987</v>
      </c>
      <c r="G68" s="615"/>
      <c r="H68" s="134">
        <v>45274</v>
      </c>
      <c r="I68" s="325">
        <v>44981</v>
      </c>
    </row>
    <row r="69" spans="1:10" ht="15" x14ac:dyDescent="0.25">
      <c r="A69" s="106"/>
      <c r="B69" s="623" t="s">
        <v>2195</v>
      </c>
      <c r="C69" s="624"/>
      <c r="D69" s="625">
        <v>70801720</v>
      </c>
      <c r="E69" s="625"/>
      <c r="F69" s="626">
        <v>44987</v>
      </c>
      <c r="G69" s="626"/>
      <c r="H69" s="325">
        <v>45291</v>
      </c>
      <c r="I69" s="325">
        <v>44981</v>
      </c>
    </row>
    <row r="70" spans="1:10" ht="8.25" customHeight="1" x14ac:dyDescent="0.2">
      <c r="A70" s="106"/>
      <c r="B70" s="2"/>
      <c r="C70" s="116"/>
      <c r="D70" s="116"/>
      <c r="E70" s="116"/>
      <c r="F70" s="116"/>
      <c r="G70" s="91"/>
    </row>
    <row r="71" spans="1:10" ht="15" x14ac:dyDescent="0.2">
      <c r="A71" s="106" t="s">
        <v>2071</v>
      </c>
      <c r="B71" s="116"/>
      <c r="C71" s="116"/>
      <c r="D71" s="116"/>
      <c r="E71" s="116"/>
      <c r="F71" s="116"/>
      <c r="G71" s="116"/>
    </row>
    <row r="72" spans="1:10" ht="15" x14ac:dyDescent="0.2">
      <c r="A72" s="106"/>
      <c r="B72" s="611" t="s">
        <v>170</v>
      </c>
      <c r="C72" s="612"/>
      <c r="D72" s="613" t="s">
        <v>171</v>
      </c>
      <c r="E72" s="613"/>
      <c r="F72" s="616" t="s">
        <v>172</v>
      </c>
      <c r="G72" s="616"/>
      <c r="H72" s="320" t="s">
        <v>173</v>
      </c>
      <c r="I72" s="320" t="s">
        <v>2081</v>
      </c>
      <c r="J72" s="245"/>
    </row>
    <row r="73" spans="1:10" ht="15" x14ac:dyDescent="0.25">
      <c r="A73" s="106"/>
      <c r="B73" s="623" t="s">
        <v>2069</v>
      </c>
      <c r="C73" s="624"/>
      <c r="D73" s="614">
        <v>142030</v>
      </c>
      <c r="E73" s="615"/>
      <c r="F73" s="618">
        <v>44979</v>
      </c>
      <c r="G73" s="615"/>
      <c r="H73" s="325">
        <v>45260</v>
      </c>
      <c r="I73" s="325">
        <v>44942</v>
      </c>
      <c r="J73" s="243"/>
    </row>
    <row r="74" spans="1:10" ht="15" x14ac:dyDescent="0.25">
      <c r="A74" s="106"/>
      <c r="B74" s="623" t="s">
        <v>2070</v>
      </c>
      <c r="C74" s="624"/>
      <c r="D74" s="631" t="s">
        <v>2674</v>
      </c>
      <c r="E74" s="632"/>
      <c r="F74" s="618">
        <v>44956</v>
      </c>
      <c r="G74" s="615"/>
      <c r="H74" s="325">
        <v>46695</v>
      </c>
      <c r="I74" s="566"/>
      <c r="J74" s="243"/>
    </row>
    <row r="75" spans="1:10" ht="11.25" customHeight="1" x14ac:dyDescent="0.2">
      <c r="A75" s="106"/>
      <c r="B75" s="116"/>
      <c r="C75" s="116"/>
      <c r="D75" s="116"/>
      <c r="E75" s="116"/>
      <c r="F75" s="116"/>
      <c r="G75" s="116"/>
    </row>
    <row r="76" spans="1:10" ht="15" x14ac:dyDescent="0.25">
      <c r="A76" s="106" t="s">
        <v>2072</v>
      </c>
      <c r="B76" s="116"/>
      <c r="C76" s="116"/>
      <c r="D76" s="613" t="s">
        <v>799</v>
      </c>
      <c r="E76" s="613"/>
      <c r="F76" s="614"/>
      <c r="G76" s="615"/>
    </row>
    <row r="77" spans="1:10" ht="15" x14ac:dyDescent="0.2">
      <c r="A77" s="106"/>
      <c r="B77" s="611" t="s">
        <v>170</v>
      </c>
      <c r="C77" s="612"/>
      <c r="D77" s="613" t="s">
        <v>171</v>
      </c>
      <c r="E77" s="613"/>
      <c r="F77" s="616" t="s">
        <v>172</v>
      </c>
      <c r="G77" s="616"/>
      <c r="H77" s="320" t="s">
        <v>173</v>
      </c>
      <c r="I77" s="320" t="s">
        <v>2081</v>
      </c>
      <c r="J77" s="245"/>
    </row>
    <row r="78" spans="1:10" ht="15" x14ac:dyDescent="0.25">
      <c r="A78" s="106"/>
      <c r="B78" s="617" t="s">
        <v>2074</v>
      </c>
      <c r="C78" s="617"/>
      <c r="D78" s="614"/>
      <c r="E78" s="615"/>
      <c r="F78" s="618"/>
      <c r="G78" s="615"/>
      <c r="H78" s="325"/>
      <c r="I78" s="325"/>
      <c r="J78" s="243"/>
    </row>
    <row r="79" spans="1:10" ht="15" x14ac:dyDescent="0.25">
      <c r="A79" s="106"/>
      <c r="B79" s="617" t="s">
        <v>2075</v>
      </c>
      <c r="C79" s="617"/>
      <c r="D79" s="631"/>
      <c r="E79" s="632"/>
      <c r="F79" s="618"/>
      <c r="G79" s="615"/>
      <c r="H79" s="325"/>
      <c r="I79" s="325"/>
      <c r="J79" s="243"/>
    </row>
    <row r="80" spans="1:10" ht="14.25" x14ac:dyDescent="0.2">
      <c r="A80" s="2"/>
      <c r="B80" s="2"/>
      <c r="C80" s="116"/>
      <c r="D80" s="116"/>
      <c r="E80" s="116"/>
      <c r="F80" s="116"/>
      <c r="G80" s="91"/>
    </row>
    <row r="81" spans="1:10" ht="15" x14ac:dyDescent="0.2">
      <c r="A81" s="106" t="s">
        <v>711</v>
      </c>
      <c r="B81" s="106"/>
      <c r="C81" s="116"/>
      <c r="D81" s="116"/>
      <c r="E81" s="116"/>
      <c r="F81" s="116"/>
      <c r="G81" s="2"/>
    </row>
    <row r="82" spans="1:10" ht="15" x14ac:dyDescent="0.2">
      <c r="A82" s="106"/>
      <c r="B82" s="611" t="s">
        <v>170</v>
      </c>
      <c r="C82" s="612"/>
      <c r="D82" s="613" t="s">
        <v>171</v>
      </c>
      <c r="E82" s="613"/>
      <c r="F82" s="616" t="s">
        <v>172</v>
      </c>
      <c r="G82" s="616"/>
      <c r="H82" s="320" t="s">
        <v>173</v>
      </c>
      <c r="I82" s="320" t="s">
        <v>2081</v>
      </c>
      <c r="J82" s="245"/>
    </row>
    <row r="83" spans="1:10" ht="15" x14ac:dyDescent="0.25">
      <c r="A83" s="106"/>
      <c r="B83" s="623" t="s">
        <v>2069</v>
      </c>
      <c r="C83" s="624"/>
      <c r="D83" s="614"/>
      <c r="E83" s="615"/>
      <c r="F83" s="618"/>
      <c r="G83" s="615"/>
      <c r="H83" s="325"/>
      <c r="I83" s="325"/>
      <c r="J83" s="243"/>
    </row>
    <row r="84" spans="1:10" ht="15" x14ac:dyDescent="0.25">
      <c r="A84" s="106"/>
      <c r="B84" s="623" t="s">
        <v>2070</v>
      </c>
      <c r="C84" s="624"/>
      <c r="D84" s="614"/>
      <c r="E84" s="615"/>
      <c r="F84" s="618"/>
      <c r="G84" s="615"/>
      <c r="H84" s="325"/>
      <c r="I84" s="566"/>
      <c r="J84" s="243"/>
    </row>
    <row r="85" spans="1:10" ht="9" customHeight="1" x14ac:dyDescent="0.2">
      <c r="A85" s="106"/>
      <c r="B85" s="2"/>
      <c r="C85" s="2"/>
      <c r="D85" s="4"/>
      <c r="E85" s="2"/>
      <c r="F85" s="2"/>
      <c r="G85" s="2"/>
    </row>
    <row r="86" spans="1:10" ht="15" x14ac:dyDescent="0.25">
      <c r="A86" s="102" t="s">
        <v>2058</v>
      </c>
      <c r="B86" s="126"/>
      <c r="C86" s="116"/>
      <c r="D86" s="116"/>
      <c r="E86" s="116"/>
      <c r="F86" s="116"/>
      <c r="G86" s="116"/>
    </row>
    <row r="87" spans="1:10" ht="15" x14ac:dyDescent="0.2">
      <c r="A87" s="106"/>
      <c r="B87" s="611" t="s">
        <v>170</v>
      </c>
      <c r="C87" s="612"/>
      <c r="D87" s="613" t="s">
        <v>171</v>
      </c>
      <c r="E87" s="613"/>
      <c r="F87" s="616" t="s">
        <v>172</v>
      </c>
      <c r="G87" s="616"/>
      <c r="H87" s="320" t="s">
        <v>173</v>
      </c>
      <c r="I87" s="320" t="s">
        <v>2081</v>
      </c>
    </row>
    <row r="88" spans="1:10" ht="15" x14ac:dyDescent="0.25">
      <c r="A88" s="106"/>
      <c r="B88" s="637" t="s">
        <v>2061</v>
      </c>
      <c r="C88" s="638"/>
      <c r="D88" s="614"/>
      <c r="E88" s="615"/>
      <c r="F88" s="618"/>
      <c r="G88" s="615"/>
      <c r="H88" s="566"/>
      <c r="I88" s="325"/>
    </row>
    <row r="89" spans="1:10" ht="15" x14ac:dyDescent="0.25">
      <c r="A89" s="106"/>
      <c r="B89" s="623" t="s">
        <v>2077</v>
      </c>
      <c r="C89" s="624"/>
      <c r="D89" s="614"/>
      <c r="E89" s="615"/>
      <c r="F89" s="618"/>
      <c r="G89" s="615"/>
      <c r="H89" s="325"/>
      <c r="I89" s="325"/>
    </row>
    <row r="90" spans="1:10" ht="15" x14ac:dyDescent="0.25">
      <c r="A90" s="106"/>
      <c r="B90" s="623" t="s">
        <v>2076</v>
      </c>
      <c r="C90" s="624"/>
      <c r="D90" s="635"/>
      <c r="E90" s="636"/>
      <c r="F90" s="618"/>
      <c r="G90" s="615"/>
      <c r="H90" s="325"/>
      <c r="I90" s="325"/>
    </row>
    <row r="91" spans="1:10" ht="15" x14ac:dyDescent="0.2">
      <c r="A91" s="106"/>
      <c r="B91" s="118"/>
      <c r="C91" s="118"/>
      <c r="D91" s="118"/>
      <c r="E91" s="118"/>
      <c r="F91" s="118"/>
      <c r="G91" s="118"/>
      <c r="H91" s="118"/>
      <c r="I91" s="118"/>
    </row>
    <row r="92" spans="1:10" ht="15" x14ac:dyDescent="0.2">
      <c r="A92" s="106"/>
      <c r="B92" s="118"/>
      <c r="C92" s="118"/>
      <c r="D92" s="118"/>
      <c r="E92" s="118"/>
      <c r="F92" s="118"/>
      <c r="G92" s="118"/>
      <c r="H92" s="118"/>
      <c r="I92" s="118"/>
    </row>
    <row r="93" spans="1:10" ht="15" x14ac:dyDescent="0.25">
      <c r="A93" s="106"/>
      <c r="B93" s="118"/>
      <c r="C93" s="118"/>
      <c r="D93" s="118"/>
      <c r="E93" s="118"/>
      <c r="F93" s="118"/>
      <c r="G93" s="118"/>
      <c r="H93" s="118"/>
      <c r="I93" s="243"/>
    </row>
    <row r="94" spans="1:10" ht="15" x14ac:dyDescent="0.2">
      <c r="A94" s="106"/>
      <c r="B94" s="118"/>
      <c r="C94" s="118"/>
      <c r="D94" s="118"/>
      <c r="E94" s="118"/>
      <c r="F94" s="118"/>
      <c r="G94" s="118"/>
      <c r="H94" s="118"/>
      <c r="I94" s="118"/>
    </row>
    <row r="95" spans="1:10" ht="15.75" x14ac:dyDescent="0.2">
      <c r="A95" s="89" t="str">
        <f>$A$1</f>
        <v>Kapa HyperCapture Set-up</v>
      </c>
      <c r="D95" s="118"/>
      <c r="E95" s="118"/>
      <c r="F95" s="118"/>
      <c r="G95" s="118"/>
      <c r="H95" s="118"/>
      <c r="I95" s="118"/>
    </row>
    <row r="96" spans="1:10" ht="14.25" x14ac:dyDescent="0.2">
      <c r="A96" s="2"/>
      <c r="B96" s="91" t="s">
        <v>130</v>
      </c>
      <c r="C96" s="92" t="str">
        <f>'HCAP Booking'!$C$4</f>
        <v>2303550</v>
      </c>
      <c r="D96" s="118"/>
      <c r="E96" s="118"/>
      <c r="F96" s="118"/>
      <c r="G96" s="118"/>
      <c r="H96" s="118"/>
      <c r="I96" s="118"/>
    </row>
    <row r="97" spans="1:12" ht="14.25" x14ac:dyDescent="0.2">
      <c r="B97" s="91" t="s">
        <v>1</v>
      </c>
      <c r="C97" s="93">
        <f>'HCAP Booking'!$C$5</f>
        <v>44987</v>
      </c>
      <c r="D97" s="118"/>
      <c r="E97" s="118"/>
      <c r="F97" s="118"/>
      <c r="G97" s="118"/>
      <c r="H97" s="118"/>
      <c r="I97" s="118"/>
    </row>
    <row r="98" spans="1:12" ht="14.25" x14ac:dyDescent="0.2">
      <c r="A98" s="2"/>
      <c r="B98" s="91" t="s">
        <v>2</v>
      </c>
      <c r="C98" s="92" t="str">
        <f>'HCAP Booking'!$F$5</f>
        <v>LC</v>
      </c>
      <c r="D98" s="118"/>
      <c r="E98" s="118"/>
      <c r="F98" s="118"/>
      <c r="G98" s="118"/>
      <c r="H98" s="118"/>
      <c r="I98" s="118"/>
    </row>
    <row r="99" spans="1:12" ht="10.5" customHeight="1" x14ac:dyDescent="0.2">
      <c r="A99" s="106"/>
      <c r="B99" s="118"/>
      <c r="C99" s="118"/>
      <c r="D99" s="118"/>
      <c r="E99" s="118"/>
      <c r="F99" s="118"/>
      <c r="G99" s="118"/>
      <c r="H99" s="118"/>
      <c r="I99" s="118"/>
    </row>
    <row r="100" spans="1:12" ht="15.75" customHeight="1" x14ac:dyDescent="0.2">
      <c r="A100" s="324" t="s">
        <v>2080</v>
      </c>
      <c r="C100" s="116"/>
      <c r="D100" s="116"/>
      <c r="E100" s="116"/>
      <c r="F100" s="116"/>
      <c r="G100" s="116"/>
    </row>
    <row r="101" spans="1:12" ht="15" x14ac:dyDescent="0.25">
      <c r="A101" s="106" t="s">
        <v>2053</v>
      </c>
      <c r="B101" s="116"/>
      <c r="C101" s="116"/>
      <c r="D101" s="613" t="s">
        <v>799</v>
      </c>
      <c r="E101" s="613"/>
      <c r="F101" s="614"/>
      <c r="G101" s="615"/>
    </row>
    <row r="102" spans="1:12" ht="15" x14ac:dyDescent="0.2">
      <c r="A102" s="106"/>
      <c r="B102" s="611" t="s">
        <v>170</v>
      </c>
      <c r="C102" s="612"/>
      <c r="D102" s="613" t="s">
        <v>171</v>
      </c>
      <c r="E102" s="613"/>
      <c r="F102" s="616" t="s">
        <v>172</v>
      </c>
      <c r="G102" s="616"/>
      <c r="H102" s="320" t="s">
        <v>173</v>
      </c>
      <c r="I102" s="320" t="s">
        <v>2081</v>
      </c>
      <c r="J102" s="245"/>
    </row>
    <row r="103" spans="1:12" ht="15" x14ac:dyDescent="0.25">
      <c r="A103" s="2"/>
      <c r="B103" s="633" t="s">
        <v>2196</v>
      </c>
      <c r="C103" s="634"/>
      <c r="D103" s="614"/>
      <c r="E103" s="615"/>
      <c r="F103" s="618"/>
      <c r="G103" s="615"/>
      <c r="H103" s="325"/>
      <c r="I103" s="325"/>
      <c r="J103" s="243"/>
    </row>
    <row r="104" spans="1:12" ht="15" customHeight="1" x14ac:dyDescent="0.25">
      <c r="A104" s="2"/>
      <c r="B104" s="639" t="s">
        <v>2197</v>
      </c>
      <c r="C104" s="638"/>
      <c r="D104" s="614"/>
      <c r="E104" s="615"/>
      <c r="F104" s="618"/>
      <c r="G104" s="615"/>
      <c r="H104" s="325"/>
      <c r="I104" s="325"/>
      <c r="J104" s="243"/>
    </row>
    <row r="105" spans="1:12" ht="15" x14ac:dyDescent="0.25">
      <c r="A105" s="2"/>
      <c r="B105" s="633" t="s">
        <v>2070</v>
      </c>
      <c r="C105" s="634"/>
      <c r="D105" s="614"/>
      <c r="E105" s="615"/>
      <c r="F105" s="618"/>
      <c r="G105" s="615"/>
      <c r="H105" s="325"/>
      <c r="I105" s="566"/>
      <c r="J105" s="243"/>
    </row>
    <row r="106" spans="1:12" ht="15" x14ac:dyDescent="0.25">
      <c r="A106" s="2"/>
      <c r="B106" s="117"/>
      <c r="C106" s="117"/>
      <c r="I106" s="243"/>
      <c r="J106" s="243"/>
    </row>
    <row r="107" spans="1:12" ht="15" x14ac:dyDescent="0.25">
      <c r="A107" s="2"/>
      <c r="B107" s="611" t="s">
        <v>735</v>
      </c>
      <c r="C107" s="612"/>
      <c r="D107" s="613" t="s">
        <v>171</v>
      </c>
      <c r="E107" s="613"/>
      <c r="F107" s="616" t="s">
        <v>172</v>
      </c>
      <c r="G107" s="616"/>
      <c r="H107" s="320" t="s">
        <v>173</v>
      </c>
      <c r="I107" s="320" t="s">
        <v>2081</v>
      </c>
      <c r="J107" s="243"/>
    </row>
    <row r="108" spans="1:12" ht="15" x14ac:dyDescent="0.25">
      <c r="A108" s="2"/>
      <c r="B108" s="555" t="str">
        <f ca="1">'HCAP Robot Script'!AJ2</f>
        <v>Roche DNA Solid Tumour Prep_1</v>
      </c>
      <c r="C108" s="555" t="str">
        <f ca="1">IFERROR(INDEX('HCAP Booking'!$AC$9:$AC$12,MATCH('HCAP Worksheet'!L108,'HCAP Booking'!$AB$9:$AB$12,0)),"")</f>
        <v>IRN1000006093</v>
      </c>
      <c r="D108" s="645"/>
      <c r="E108" s="646"/>
      <c r="F108" s="647"/>
      <c r="G108" s="646"/>
      <c r="H108" s="326"/>
      <c r="I108" s="326"/>
      <c r="J108" s="243"/>
      <c r="L108" t="str">
        <f ca="1">LEFT(B108,LEN(B108)-2)</f>
        <v>Roche DNA Solid Tumour Prep</v>
      </c>
    </row>
    <row r="109" spans="1:12" ht="15" x14ac:dyDescent="0.25">
      <c r="A109" s="2"/>
      <c r="B109" s="525" t="str">
        <f ca="1">'HCAP Robot Script'!AJ3</f>
        <v>Roche DNA Solid Tumour Prep_2</v>
      </c>
      <c r="C109" s="555" t="str">
        <f ca="1">IFERROR(INDEX('HCAP Booking'!$AC$9:$AC$12,MATCH('HCAP Worksheet'!L109,'HCAP Booking'!$AB$9:$AB$12,0)),"")</f>
        <v>IRN1000006093</v>
      </c>
      <c r="D109" s="645"/>
      <c r="E109" s="646"/>
      <c r="F109" s="647"/>
      <c r="G109" s="646"/>
      <c r="H109" s="326"/>
      <c r="I109" s="326"/>
      <c r="J109" s="243"/>
      <c r="L109" t="str">
        <f t="shared" ref="L109:L113" ca="1" si="0">LEFT(B109,LEN(B109)-2)</f>
        <v>Roche DNA Solid Tumour Prep</v>
      </c>
    </row>
    <row r="110" spans="1:12" ht="15" x14ac:dyDescent="0.25">
      <c r="A110" s="2"/>
      <c r="B110" s="525" t="str">
        <f ca="1">'HCAP Robot Script'!AJ4</f>
        <v/>
      </c>
      <c r="C110" s="555" t="str">
        <f ca="1">IFERROR(INDEX('HCAP Booking'!$AC$9:$AC$12,MATCH('HCAP Worksheet'!L110,'HCAP Booking'!$AB$9:$AB$12,0)),"")</f>
        <v/>
      </c>
      <c r="D110" s="645" t="str">
        <f t="shared" ref="D110:D113" ca="1" si="1">IF(ISNUMBER(FIND($B$116,B110)),$D$116,IF(ISNUMBER(FIND($B$117,B110)),$D$117,""))</f>
        <v/>
      </c>
      <c r="E110" s="646"/>
      <c r="F110" s="647" t="str">
        <f t="shared" ref="F110:F113" ca="1" si="2">IF(ISNUMBER(FIND($B$116,B110)),$F$116,IF(ISNUMBER(FIND($B$117,B110)),$F$117,""))</f>
        <v/>
      </c>
      <c r="G110" s="646"/>
      <c r="H110" s="326" t="str">
        <f t="shared" ref="H110:I113" ca="1" si="3">IF(ISNUMBER(FIND($B$116,B110)),$H$116,IF(ISNUMBER(FIND($B$117,B110)),$H$117,""))</f>
        <v/>
      </c>
      <c r="I110" s="326" t="str">
        <f t="shared" ca="1" si="3"/>
        <v/>
      </c>
      <c r="J110" s="243"/>
      <c r="L110" t="e">
        <f t="shared" ca="1" si="0"/>
        <v>#VALUE!</v>
      </c>
    </row>
    <row r="111" spans="1:12" ht="15" x14ac:dyDescent="0.25">
      <c r="A111" s="2"/>
      <c r="B111" s="525" t="str">
        <f ca="1">'HCAP Robot Script'!AJ5</f>
        <v/>
      </c>
      <c r="C111" s="555" t="str">
        <f ca="1">IFERROR(INDEX('HCAP Booking'!$AC$9:$AC$12,MATCH('HCAP Worksheet'!L111,'HCAP Booking'!$AB$9:$AB$12,0)),"")</f>
        <v/>
      </c>
      <c r="D111" s="645" t="str">
        <f t="shared" ca="1" si="1"/>
        <v/>
      </c>
      <c r="E111" s="646"/>
      <c r="F111" s="647" t="str">
        <f t="shared" ca="1" si="2"/>
        <v/>
      </c>
      <c r="G111" s="646"/>
      <c r="H111" s="326" t="str">
        <f t="shared" ca="1" si="3"/>
        <v/>
      </c>
      <c r="I111" s="326" t="str">
        <f t="shared" ca="1" si="3"/>
        <v/>
      </c>
      <c r="J111" s="243"/>
      <c r="L111" t="e">
        <f t="shared" ca="1" si="0"/>
        <v>#VALUE!</v>
      </c>
    </row>
    <row r="112" spans="1:12" ht="15" x14ac:dyDescent="0.25">
      <c r="A112" s="2"/>
      <c r="B112" s="525" t="str">
        <f ca="1">'HCAP Robot Script'!AJ6</f>
        <v/>
      </c>
      <c r="C112" s="555" t="str">
        <f ca="1">IFERROR(INDEX('HCAP Booking'!$AC$9:$AC$12,MATCH('HCAP Worksheet'!L112,'HCAP Booking'!$AB$9:$AB$12,0)),"")</f>
        <v/>
      </c>
      <c r="D112" s="645" t="str">
        <f t="shared" ca="1" si="1"/>
        <v/>
      </c>
      <c r="E112" s="646"/>
      <c r="F112" s="647" t="str">
        <f t="shared" ca="1" si="2"/>
        <v/>
      </c>
      <c r="G112" s="646"/>
      <c r="H112" s="326" t="str">
        <f t="shared" ca="1" si="3"/>
        <v/>
      </c>
      <c r="I112" s="326" t="str">
        <f t="shared" ca="1" si="3"/>
        <v/>
      </c>
      <c r="J112" s="243"/>
      <c r="L112" t="e">
        <f t="shared" ca="1" si="0"/>
        <v>#VALUE!</v>
      </c>
    </row>
    <row r="113" spans="1:12" ht="15" x14ac:dyDescent="0.25">
      <c r="A113" s="2"/>
      <c r="B113" s="525" t="str">
        <f ca="1">'HCAP Robot Script'!AJ7</f>
        <v/>
      </c>
      <c r="C113" s="555" t="str">
        <f ca="1">IFERROR(INDEX('HCAP Booking'!$AC$9:$AC$12,MATCH('HCAP Worksheet'!L113,'HCAP Booking'!$AB$9:$AB$12,0)),"")</f>
        <v/>
      </c>
      <c r="D113" s="645" t="str">
        <f t="shared" ca="1" si="1"/>
        <v/>
      </c>
      <c r="E113" s="646"/>
      <c r="F113" s="647" t="str">
        <f t="shared" ca="1" si="2"/>
        <v/>
      </c>
      <c r="G113" s="646"/>
      <c r="H113" s="326" t="str">
        <f t="shared" ca="1" si="3"/>
        <v/>
      </c>
      <c r="I113" s="326" t="str">
        <f t="shared" ca="1" si="3"/>
        <v/>
      </c>
      <c r="J113" s="243"/>
      <c r="L113" t="e">
        <f t="shared" ca="1" si="0"/>
        <v>#VALUE!</v>
      </c>
    </row>
    <row r="114" spans="1:12" ht="15" x14ac:dyDescent="0.25">
      <c r="A114" s="102" t="s">
        <v>2078</v>
      </c>
      <c r="B114" s="126"/>
      <c r="C114" s="116"/>
      <c r="D114" s="116"/>
      <c r="E114" s="116"/>
      <c r="F114" s="116"/>
      <c r="G114" s="116"/>
      <c r="J114" s="243"/>
    </row>
    <row r="115" spans="1:12" ht="15" x14ac:dyDescent="0.25">
      <c r="A115" s="106"/>
      <c r="B115" s="611" t="s">
        <v>170</v>
      </c>
      <c r="C115" s="612"/>
      <c r="D115" s="613" t="s">
        <v>171</v>
      </c>
      <c r="E115" s="613"/>
      <c r="F115" s="616" t="s">
        <v>172</v>
      </c>
      <c r="G115" s="616"/>
      <c r="H115" s="320" t="s">
        <v>173</v>
      </c>
      <c r="I115" s="320" t="s">
        <v>2081</v>
      </c>
      <c r="J115" s="243"/>
    </row>
    <row r="116" spans="1:12" ht="15" x14ac:dyDescent="0.25">
      <c r="A116" s="106"/>
      <c r="B116" s="633" t="s">
        <v>2196</v>
      </c>
      <c r="C116" s="634"/>
      <c r="D116" s="614"/>
      <c r="E116" s="615"/>
      <c r="F116" s="618"/>
      <c r="G116" s="615"/>
      <c r="H116" s="325"/>
      <c r="I116" s="325"/>
      <c r="J116" s="243"/>
    </row>
    <row r="117" spans="1:12" ht="15" x14ac:dyDescent="0.25">
      <c r="A117" s="106"/>
      <c r="B117" s="639" t="s">
        <v>2197</v>
      </c>
      <c r="C117" s="638"/>
      <c r="D117" s="614"/>
      <c r="E117" s="615"/>
      <c r="F117" s="618"/>
      <c r="G117" s="615"/>
      <c r="H117" s="325"/>
      <c r="I117" s="325"/>
      <c r="J117" s="243"/>
    </row>
    <row r="118" spans="1:12" x14ac:dyDescent="0.2">
      <c r="A118" s="2"/>
    </row>
    <row r="119" spans="1:12" ht="15" x14ac:dyDescent="0.25">
      <c r="A119" s="106" t="s">
        <v>2052</v>
      </c>
      <c r="B119" s="106"/>
      <c r="C119" s="116"/>
      <c r="D119" s="613" t="s">
        <v>799</v>
      </c>
      <c r="E119" s="613"/>
      <c r="F119" s="614"/>
      <c r="G119" s="615"/>
    </row>
    <row r="120" spans="1:12" ht="12.75" customHeight="1" x14ac:dyDescent="0.2">
      <c r="A120" s="106"/>
      <c r="B120" s="611" t="s">
        <v>170</v>
      </c>
      <c r="C120" s="612"/>
      <c r="D120" s="613" t="s">
        <v>171</v>
      </c>
      <c r="E120" s="613"/>
      <c r="F120" s="616" t="s">
        <v>172</v>
      </c>
      <c r="G120" s="616"/>
      <c r="H120" s="320" t="s">
        <v>173</v>
      </c>
      <c r="I120" s="320" t="s">
        <v>2081</v>
      </c>
    </row>
    <row r="121" spans="1:12" ht="15" x14ac:dyDescent="0.25">
      <c r="A121" s="106"/>
      <c r="B121" s="633" t="s">
        <v>2196</v>
      </c>
      <c r="C121" s="634"/>
      <c r="D121" s="614"/>
      <c r="E121" s="615"/>
      <c r="F121" s="618"/>
      <c r="G121" s="615"/>
      <c r="H121" s="325"/>
      <c r="I121" s="325"/>
    </row>
    <row r="122" spans="1:12" x14ac:dyDescent="0.2">
      <c r="A122" s="2"/>
      <c r="H122" s="258"/>
    </row>
    <row r="123" spans="1:12" ht="15" x14ac:dyDescent="0.2">
      <c r="A123" s="106" t="s">
        <v>711</v>
      </c>
      <c r="C123" s="106"/>
      <c r="D123" s="116"/>
      <c r="E123" s="116"/>
      <c r="F123" s="116"/>
      <c r="G123" s="116"/>
      <c r="H123" s="2"/>
    </row>
    <row r="124" spans="1:12" ht="15" x14ac:dyDescent="0.2">
      <c r="A124" s="2"/>
      <c r="B124" s="321" t="s">
        <v>170</v>
      </c>
      <c r="C124" s="322"/>
      <c r="D124" s="621" t="s">
        <v>171</v>
      </c>
      <c r="E124" s="622"/>
      <c r="F124" s="621" t="s">
        <v>172</v>
      </c>
      <c r="G124" s="622"/>
      <c r="H124" s="320" t="s">
        <v>173</v>
      </c>
      <c r="I124" s="320" t="s">
        <v>2081</v>
      </c>
    </row>
    <row r="125" spans="1:12" ht="15" x14ac:dyDescent="0.25">
      <c r="A125" s="2"/>
      <c r="B125" s="639" t="s">
        <v>2197</v>
      </c>
      <c r="C125" s="638"/>
      <c r="D125" s="614"/>
      <c r="E125" s="615"/>
      <c r="F125" s="618"/>
      <c r="G125" s="648"/>
      <c r="H125" s="325"/>
      <c r="I125" s="325"/>
    </row>
    <row r="126" spans="1:12" ht="15" x14ac:dyDescent="0.25">
      <c r="A126" s="2"/>
      <c r="B126" s="318" t="s">
        <v>2070</v>
      </c>
      <c r="C126" s="319"/>
      <c r="D126" s="614"/>
      <c r="E126" s="615"/>
      <c r="F126" s="618"/>
      <c r="G126" s="648"/>
      <c r="H126" s="325"/>
      <c r="I126" s="566"/>
    </row>
    <row r="127" spans="1:12" ht="14.25" x14ac:dyDescent="0.2">
      <c r="A127" s="2"/>
      <c r="B127" s="91"/>
      <c r="C127" s="92"/>
    </row>
    <row r="128" spans="1:12" ht="15" x14ac:dyDescent="0.25">
      <c r="A128" s="102" t="s">
        <v>2057</v>
      </c>
      <c r="B128" s="126"/>
      <c r="C128" s="116"/>
      <c r="D128" s="116"/>
      <c r="E128" s="116"/>
      <c r="F128" s="116"/>
      <c r="G128" s="116"/>
    </row>
    <row r="129" spans="1:10" ht="15" x14ac:dyDescent="0.2">
      <c r="A129" s="106"/>
      <c r="B129" s="611" t="s">
        <v>170</v>
      </c>
      <c r="C129" s="612"/>
      <c r="D129" s="613" t="s">
        <v>171</v>
      </c>
      <c r="E129" s="613"/>
      <c r="F129" s="616" t="s">
        <v>172</v>
      </c>
      <c r="G129" s="616"/>
      <c r="H129" s="320" t="s">
        <v>173</v>
      </c>
      <c r="I129" s="320" t="s">
        <v>2081</v>
      </c>
    </row>
    <row r="130" spans="1:10" ht="15" x14ac:dyDescent="0.25">
      <c r="A130" s="106"/>
      <c r="B130" s="637" t="s">
        <v>2061</v>
      </c>
      <c r="C130" s="638"/>
      <c r="D130" s="635"/>
      <c r="E130" s="636"/>
      <c r="F130" s="618"/>
      <c r="G130" s="615"/>
      <c r="H130" s="566"/>
      <c r="I130" s="325"/>
      <c r="J130"/>
    </row>
    <row r="131" spans="1:10" ht="15" x14ac:dyDescent="0.25">
      <c r="A131" s="106"/>
      <c r="B131" s="623" t="s">
        <v>2077</v>
      </c>
      <c r="C131" s="624"/>
      <c r="D131" s="635"/>
      <c r="E131" s="636"/>
      <c r="F131" s="618"/>
      <c r="G131" s="615"/>
      <c r="H131" s="325"/>
      <c r="I131" s="325"/>
    </row>
    <row r="132" spans="1:10" ht="15" x14ac:dyDescent="0.25">
      <c r="A132" s="106"/>
      <c r="B132" s="623" t="s">
        <v>2076</v>
      </c>
      <c r="C132" s="624"/>
      <c r="D132" s="635"/>
      <c r="E132" s="636"/>
      <c r="F132" s="618"/>
      <c r="G132" s="615"/>
      <c r="H132" s="325"/>
      <c r="I132" s="325"/>
    </row>
    <row r="134" spans="1:10" ht="15" x14ac:dyDescent="0.2">
      <c r="A134" s="106"/>
    </row>
    <row r="135" spans="1:10" ht="15" x14ac:dyDescent="0.2">
      <c r="A135" s="106" t="s">
        <v>2084</v>
      </c>
    </row>
    <row r="136" spans="1:10" ht="15" x14ac:dyDescent="0.2">
      <c r="B136" s="611" t="s">
        <v>700</v>
      </c>
      <c r="C136" s="612"/>
      <c r="D136" s="196" t="s">
        <v>712</v>
      </c>
      <c r="E136" s="640" t="s">
        <v>713</v>
      </c>
      <c r="F136" s="641"/>
      <c r="G136" s="640" t="s">
        <v>714</v>
      </c>
      <c r="H136" s="641"/>
    </row>
    <row r="137" spans="1:10" ht="15" x14ac:dyDescent="0.25">
      <c r="B137" s="642" t="str">
        <f ca="1">'HCAP Robot Script'!AJ2</f>
        <v>Roche DNA Solid Tumour Prep_1</v>
      </c>
      <c r="C137" s="643"/>
      <c r="D137" s="295">
        <v>6.66</v>
      </c>
      <c r="E137" s="614">
        <v>346</v>
      </c>
      <c r="F137" s="615"/>
      <c r="G137" s="644">
        <f t="shared" ref="G137" ca="1" si="4">IF(B137="","",(10^6*D137)/(660*E137))</f>
        <v>29.164477141355754</v>
      </c>
      <c r="H137" s="644"/>
    </row>
    <row r="138" spans="1:10" ht="15" x14ac:dyDescent="0.25">
      <c r="B138" s="642" t="str">
        <f ca="1">'HCAP Robot Script'!AJ3</f>
        <v>Roche DNA Solid Tumour Prep_2</v>
      </c>
      <c r="C138" s="643"/>
      <c r="D138" s="295">
        <v>7.68</v>
      </c>
      <c r="E138" s="614">
        <v>325</v>
      </c>
      <c r="F138" s="615"/>
      <c r="G138" s="644">
        <f t="shared" ref="G138:G144" ca="1" si="5">IF(B138="","",(10^6*D138)/(660*E138))</f>
        <v>35.804195804195807</v>
      </c>
      <c r="H138" s="644"/>
    </row>
    <row r="139" spans="1:10" ht="15" x14ac:dyDescent="0.25">
      <c r="B139" s="642" t="str">
        <f ca="1">'HCAP Robot Script'!AJ4</f>
        <v/>
      </c>
      <c r="C139" s="643"/>
      <c r="D139" s="295"/>
      <c r="E139" s="614"/>
      <c r="F139" s="615"/>
      <c r="G139" s="644" t="str">
        <f t="shared" ca="1" si="5"/>
        <v/>
      </c>
      <c r="H139" s="644"/>
    </row>
    <row r="140" spans="1:10" ht="15" x14ac:dyDescent="0.25">
      <c r="B140" s="642" t="str">
        <f ca="1">'HCAP Robot Script'!AJ5</f>
        <v/>
      </c>
      <c r="C140" s="643"/>
      <c r="D140" s="295"/>
      <c r="E140" s="614"/>
      <c r="F140" s="615"/>
      <c r="G140" s="644" t="str">
        <f t="shared" ca="1" si="5"/>
        <v/>
      </c>
      <c r="H140" s="644"/>
    </row>
    <row r="141" spans="1:10" ht="15" x14ac:dyDescent="0.25">
      <c r="B141" s="642" t="str">
        <f ca="1">'HCAP Robot Script'!AJ6</f>
        <v/>
      </c>
      <c r="C141" s="643"/>
      <c r="D141" s="295"/>
      <c r="E141" s="614"/>
      <c r="F141" s="615"/>
      <c r="G141" s="644" t="str">
        <f t="shared" ca="1" si="5"/>
        <v/>
      </c>
      <c r="H141" s="644"/>
    </row>
    <row r="142" spans="1:10" ht="15" x14ac:dyDescent="0.25">
      <c r="B142" s="642" t="str">
        <f ca="1">'HCAP Robot Script'!AJ7</f>
        <v/>
      </c>
      <c r="C142" s="643"/>
      <c r="D142" s="295"/>
      <c r="E142" s="614"/>
      <c r="F142" s="615"/>
      <c r="G142" s="644" t="str">
        <f t="shared" ca="1" si="5"/>
        <v/>
      </c>
      <c r="H142" s="644"/>
    </row>
    <row r="143" spans="1:10" ht="15" x14ac:dyDescent="0.25">
      <c r="B143" s="642" t="str">
        <f ca="1">'HCAP Robot Script'!AJ8</f>
        <v/>
      </c>
      <c r="C143" s="643"/>
      <c r="D143" s="295"/>
      <c r="E143" s="614"/>
      <c r="F143" s="615"/>
      <c r="G143" s="644" t="str">
        <f t="shared" ca="1" si="5"/>
        <v/>
      </c>
      <c r="H143" s="644"/>
    </row>
    <row r="144" spans="1:10" ht="15" x14ac:dyDescent="0.25">
      <c r="B144" s="642" t="str">
        <f ca="1">'HCAP Robot Script'!AJ9</f>
        <v/>
      </c>
      <c r="C144" s="643"/>
      <c r="D144" s="295"/>
      <c r="E144" s="614"/>
      <c r="F144" s="615"/>
      <c r="G144" s="644" t="str">
        <f t="shared" ca="1" si="5"/>
        <v/>
      </c>
      <c r="H144" s="644"/>
    </row>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sheetData>
  <mergeCells count="178">
    <mergeCell ref="B121:C121"/>
    <mergeCell ref="D124:E124"/>
    <mergeCell ref="B129:C129"/>
    <mergeCell ref="D129:E129"/>
    <mergeCell ref="F129:G129"/>
    <mergeCell ref="B130:C130"/>
    <mergeCell ref="D119:E119"/>
    <mergeCell ref="F119:G119"/>
    <mergeCell ref="B120:C120"/>
    <mergeCell ref="D120:E120"/>
    <mergeCell ref="F120:G120"/>
    <mergeCell ref="D121:E121"/>
    <mergeCell ref="F121:G121"/>
    <mergeCell ref="F124:G124"/>
    <mergeCell ref="D130:E130"/>
    <mergeCell ref="F130:G130"/>
    <mergeCell ref="B125:C125"/>
    <mergeCell ref="D125:E125"/>
    <mergeCell ref="D126:E126"/>
    <mergeCell ref="F125:G125"/>
    <mergeCell ref="F126:G126"/>
    <mergeCell ref="D111:E111"/>
    <mergeCell ref="F111:G111"/>
    <mergeCell ref="D112:E112"/>
    <mergeCell ref="F112:G112"/>
    <mergeCell ref="D109:E109"/>
    <mergeCell ref="D115:E115"/>
    <mergeCell ref="B107:C107"/>
    <mergeCell ref="D107:E107"/>
    <mergeCell ref="F107:G107"/>
    <mergeCell ref="D108:E108"/>
    <mergeCell ref="F109:G109"/>
    <mergeCell ref="F108:G108"/>
    <mergeCell ref="B144:C144"/>
    <mergeCell ref="E144:F144"/>
    <mergeCell ref="G144:H144"/>
    <mergeCell ref="B52:C52"/>
    <mergeCell ref="D52:E52"/>
    <mergeCell ref="F52:G52"/>
    <mergeCell ref="B142:C142"/>
    <mergeCell ref="E142:F142"/>
    <mergeCell ref="G142:H142"/>
    <mergeCell ref="B143:C143"/>
    <mergeCell ref="E143:F143"/>
    <mergeCell ref="G143:H143"/>
    <mergeCell ref="B140:C140"/>
    <mergeCell ref="E140:F140"/>
    <mergeCell ref="G140:H140"/>
    <mergeCell ref="B141:C141"/>
    <mergeCell ref="E141:F141"/>
    <mergeCell ref="G141:H141"/>
    <mergeCell ref="B138:C138"/>
    <mergeCell ref="E138:F138"/>
    <mergeCell ref="G138:H138"/>
    <mergeCell ref="B139:C139"/>
    <mergeCell ref="E139:F139"/>
    <mergeCell ref="G139:H139"/>
    <mergeCell ref="B136:C136"/>
    <mergeCell ref="E136:F136"/>
    <mergeCell ref="G136:H136"/>
    <mergeCell ref="B137:C137"/>
    <mergeCell ref="E137:F137"/>
    <mergeCell ref="G137:H137"/>
    <mergeCell ref="D110:E110"/>
    <mergeCell ref="F110:G110"/>
    <mergeCell ref="F115:G115"/>
    <mergeCell ref="B131:C131"/>
    <mergeCell ref="D131:E131"/>
    <mergeCell ref="F131:G131"/>
    <mergeCell ref="B132:C132"/>
    <mergeCell ref="D132:E132"/>
    <mergeCell ref="F132:G132"/>
    <mergeCell ref="B117:C117"/>
    <mergeCell ref="B115:C115"/>
    <mergeCell ref="B116:C116"/>
    <mergeCell ref="D116:E116"/>
    <mergeCell ref="F116:G116"/>
    <mergeCell ref="D117:E117"/>
    <mergeCell ref="F117:G117"/>
    <mergeCell ref="D113:E113"/>
    <mergeCell ref="F113:G113"/>
    <mergeCell ref="B103:C103"/>
    <mergeCell ref="D103:E103"/>
    <mergeCell ref="F103:G103"/>
    <mergeCell ref="B104:C104"/>
    <mergeCell ref="D104:E104"/>
    <mergeCell ref="F104:G104"/>
    <mergeCell ref="D101:E101"/>
    <mergeCell ref="F101:G101"/>
    <mergeCell ref="B102:C102"/>
    <mergeCell ref="D102:E102"/>
    <mergeCell ref="F102:G102"/>
    <mergeCell ref="B105:C105"/>
    <mergeCell ref="D105:E105"/>
    <mergeCell ref="F105:G105"/>
    <mergeCell ref="B84:C84"/>
    <mergeCell ref="D84:E84"/>
    <mergeCell ref="F84:G84"/>
    <mergeCell ref="B82:C82"/>
    <mergeCell ref="D82:E82"/>
    <mergeCell ref="F82:G82"/>
    <mergeCell ref="B83:C83"/>
    <mergeCell ref="D83:E83"/>
    <mergeCell ref="F83:G83"/>
    <mergeCell ref="B89:C89"/>
    <mergeCell ref="D89:E89"/>
    <mergeCell ref="F89:G89"/>
    <mergeCell ref="B90:C90"/>
    <mergeCell ref="D90:E90"/>
    <mergeCell ref="F90:G90"/>
    <mergeCell ref="B87:C87"/>
    <mergeCell ref="D87:E87"/>
    <mergeCell ref="F87:G87"/>
    <mergeCell ref="B88:C88"/>
    <mergeCell ref="D88:E88"/>
    <mergeCell ref="F88:G88"/>
    <mergeCell ref="B78:C78"/>
    <mergeCell ref="D78:E78"/>
    <mergeCell ref="F78:G78"/>
    <mergeCell ref="B79:C79"/>
    <mergeCell ref="D79:E79"/>
    <mergeCell ref="F79:G79"/>
    <mergeCell ref="D74:E74"/>
    <mergeCell ref="F74:G74"/>
    <mergeCell ref="D76:E76"/>
    <mergeCell ref="F76:G76"/>
    <mergeCell ref="B77:C77"/>
    <mergeCell ref="D77:E77"/>
    <mergeCell ref="F77:G77"/>
    <mergeCell ref="B74:C74"/>
    <mergeCell ref="D73:E73"/>
    <mergeCell ref="F73:G73"/>
    <mergeCell ref="B57:C57"/>
    <mergeCell ref="D57:E57"/>
    <mergeCell ref="F57:G57"/>
    <mergeCell ref="B58:C58"/>
    <mergeCell ref="D63:E63"/>
    <mergeCell ref="F63:G63"/>
    <mergeCell ref="B63:C63"/>
    <mergeCell ref="B66:C66"/>
    <mergeCell ref="D66:E66"/>
    <mergeCell ref="B73:C73"/>
    <mergeCell ref="B68:C68"/>
    <mergeCell ref="D68:E68"/>
    <mergeCell ref="F68:G68"/>
    <mergeCell ref="D62:E62"/>
    <mergeCell ref="F62:G62"/>
    <mergeCell ref="D58:E58"/>
    <mergeCell ref="F58:G58"/>
    <mergeCell ref="D67:E67"/>
    <mergeCell ref="F67:G67"/>
    <mergeCell ref="B67:C67"/>
    <mergeCell ref="D60:E60"/>
    <mergeCell ref="F60:G60"/>
    <mergeCell ref="B50:C50"/>
    <mergeCell ref="D50:E50"/>
    <mergeCell ref="D55:E55"/>
    <mergeCell ref="F55:G55"/>
    <mergeCell ref="B56:C56"/>
    <mergeCell ref="D56:E56"/>
    <mergeCell ref="F56:G56"/>
    <mergeCell ref="B72:C72"/>
    <mergeCell ref="D72:E72"/>
    <mergeCell ref="F72:G72"/>
    <mergeCell ref="B53:C53"/>
    <mergeCell ref="D53:E53"/>
    <mergeCell ref="F53:G53"/>
    <mergeCell ref="A55:C55"/>
    <mergeCell ref="D65:E65"/>
    <mergeCell ref="F65:G65"/>
    <mergeCell ref="F66:G66"/>
    <mergeCell ref="D61:E61"/>
    <mergeCell ref="F61:G61"/>
    <mergeCell ref="B61:C61"/>
    <mergeCell ref="B62:C62"/>
    <mergeCell ref="B69:C69"/>
    <mergeCell ref="D69:E69"/>
    <mergeCell ref="F69:G69"/>
  </mergeCells>
  <conditionalFormatting sqref="D57:D58 D62 D105 F105 H105 F53 H53:I53">
    <cfRule type="containsBlanks" dxfId="165" priority="62">
      <formula>LEN(TRIM(D53))=0</formula>
    </cfRule>
  </conditionalFormatting>
  <conditionalFormatting sqref="D63 D67:D68">
    <cfRule type="containsBlanks" dxfId="164" priority="61">
      <formula>LEN(TRIM(D63))=0</formula>
    </cfRule>
  </conditionalFormatting>
  <conditionalFormatting sqref="F57 H57:I57">
    <cfRule type="containsBlanks" dxfId="163" priority="60">
      <formula>LEN(TRIM(F57))=0</formula>
    </cfRule>
  </conditionalFormatting>
  <conditionalFormatting sqref="D73:D74">
    <cfRule type="containsBlanks" dxfId="162" priority="59">
      <formula>LEN(TRIM(D73))=0</formula>
    </cfRule>
  </conditionalFormatting>
  <conditionalFormatting sqref="F73:H74 I73">
    <cfRule type="containsBlanks" dxfId="161" priority="58">
      <formula>LEN(TRIM(F73))=0</formula>
    </cfRule>
  </conditionalFormatting>
  <conditionalFormatting sqref="D83:D84">
    <cfRule type="containsBlanks" dxfId="160" priority="57">
      <formula>LEN(TRIM(D83))=0</formula>
    </cfRule>
  </conditionalFormatting>
  <conditionalFormatting sqref="F83:F84 H83:I83 H84">
    <cfRule type="containsBlanks" dxfId="159" priority="56">
      <formula>LEN(TRIM(F83))=0</formula>
    </cfRule>
  </conditionalFormatting>
  <conditionalFormatting sqref="F103 H103:I103">
    <cfRule type="containsBlanks" dxfId="158" priority="54">
      <formula>LEN(TRIM(F103))=0</formula>
    </cfRule>
  </conditionalFormatting>
  <conditionalFormatting sqref="D103">
    <cfRule type="containsBlanks" dxfId="157" priority="55">
      <formula>LEN(TRIM(D103))=0</formula>
    </cfRule>
  </conditionalFormatting>
  <conditionalFormatting sqref="D108:D113 F108:F113 H108:I113">
    <cfRule type="containsBlanks" dxfId="156" priority="63">
      <formula>LEN(TRIM(D108))=0</formula>
    </cfRule>
  </conditionalFormatting>
  <conditionalFormatting sqref="D104">
    <cfRule type="containsBlanks" dxfId="155" priority="47">
      <formula>LEN(TRIM(D104))=0</formula>
    </cfRule>
  </conditionalFormatting>
  <conditionalFormatting sqref="F104 H104:I104">
    <cfRule type="containsBlanks" dxfId="154" priority="46">
      <formula>LEN(TRIM(F104))=0</formula>
    </cfRule>
  </conditionalFormatting>
  <conditionalFormatting sqref="D138:D144">
    <cfRule type="containsBlanks" dxfId="153" priority="42">
      <formula>LEN(TRIM(D138))=0</formula>
    </cfRule>
  </conditionalFormatting>
  <conditionalFormatting sqref="E137:E144">
    <cfRule type="containsBlanks" dxfId="152" priority="41">
      <formula>LEN(TRIM(E137))=0</formula>
    </cfRule>
  </conditionalFormatting>
  <conditionalFormatting sqref="D137">
    <cfRule type="containsBlanks" dxfId="151" priority="43">
      <formula>LEN(TRIM(D137))=0</formula>
    </cfRule>
  </conditionalFormatting>
  <conditionalFormatting sqref="D78:D79">
    <cfRule type="containsBlanks" dxfId="150" priority="40">
      <formula>LEN(TRIM(D78))=0</formula>
    </cfRule>
  </conditionalFormatting>
  <conditionalFormatting sqref="F78:F79 H78:I79">
    <cfRule type="containsBlanks" dxfId="149" priority="39">
      <formula>LEN(TRIM(F78))=0</formula>
    </cfRule>
  </conditionalFormatting>
  <conditionalFormatting sqref="F55">
    <cfRule type="containsBlanks" dxfId="148" priority="38">
      <formula>LEN(TRIM(F55))=0</formula>
    </cfRule>
  </conditionalFormatting>
  <conditionalFormatting sqref="F76">
    <cfRule type="containsBlanks" dxfId="147" priority="37">
      <formula>LEN(TRIM(F76))=0</formula>
    </cfRule>
  </conditionalFormatting>
  <conditionalFormatting sqref="F101">
    <cfRule type="containsBlanks" dxfId="146" priority="36">
      <formula>LEN(TRIM(F101))=0</formula>
    </cfRule>
  </conditionalFormatting>
  <conditionalFormatting sqref="D53">
    <cfRule type="containsBlanks" dxfId="145" priority="27">
      <formula>LEN(TRIM(D53))=0</formula>
    </cfRule>
  </conditionalFormatting>
  <conditionalFormatting sqref="F60">
    <cfRule type="containsBlanks" dxfId="144" priority="25">
      <formula>LEN(TRIM(F60))=0</formula>
    </cfRule>
  </conditionalFormatting>
  <conditionalFormatting sqref="F65">
    <cfRule type="containsBlanks" dxfId="143" priority="24">
      <formula>LEN(TRIM(F65))=0</formula>
    </cfRule>
  </conditionalFormatting>
  <conditionalFormatting sqref="F88:F90 H89:I90 I88">
    <cfRule type="containsBlanks" dxfId="142" priority="22">
      <formula>LEN(TRIM(F88))=0</formula>
    </cfRule>
  </conditionalFormatting>
  <conditionalFormatting sqref="D88:D90">
    <cfRule type="containsBlanks" dxfId="141" priority="23">
      <formula>LEN(TRIM(D88))=0</formula>
    </cfRule>
  </conditionalFormatting>
  <conditionalFormatting sqref="F116:F117 H116:I117">
    <cfRule type="containsBlanks" dxfId="140" priority="20">
      <formula>LEN(TRIM(F116))=0</formula>
    </cfRule>
  </conditionalFormatting>
  <conditionalFormatting sqref="D116:D117">
    <cfRule type="containsBlanks" dxfId="139" priority="21">
      <formula>LEN(TRIM(D116))=0</formula>
    </cfRule>
  </conditionalFormatting>
  <conditionalFormatting sqref="D121">
    <cfRule type="containsBlanks" dxfId="138" priority="19">
      <formula>LEN(TRIM(D121))=0</formula>
    </cfRule>
  </conditionalFormatting>
  <conditionalFormatting sqref="F121 H121:I121">
    <cfRule type="containsBlanks" dxfId="137" priority="18">
      <formula>LEN(TRIM(F121))=0</formula>
    </cfRule>
  </conditionalFormatting>
  <conditionalFormatting sqref="F119">
    <cfRule type="containsBlanks" dxfId="136" priority="17">
      <formula>LEN(TRIM(F119))=0</formula>
    </cfRule>
  </conditionalFormatting>
  <conditionalFormatting sqref="D125:D126">
    <cfRule type="containsBlanks" dxfId="135" priority="16">
      <formula>LEN(TRIM(D125))=0</formula>
    </cfRule>
  </conditionalFormatting>
  <conditionalFormatting sqref="F125:F126 H125:I125 H126">
    <cfRule type="containsBlanks" dxfId="134" priority="15">
      <formula>LEN(TRIM(F125))=0</formula>
    </cfRule>
  </conditionalFormatting>
  <conditionalFormatting sqref="F130:F132 H131:I132 I130">
    <cfRule type="containsBlanks" dxfId="133" priority="13">
      <formula>LEN(TRIM(F130))=0</formula>
    </cfRule>
  </conditionalFormatting>
  <conditionalFormatting sqref="D130:D132">
    <cfRule type="containsBlanks" dxfId="132" priority="14">
      <formula>LEN(TRIM(D130))=0</formula>
    </cfRule>
  </conditionalFormatting>
  <conditionalFormatting sqref="D69">
    <cfRule type="containsBlanks" dxfId="131" priority="7">
      <formula>LEN(TRIM(D69))=0</formula>
    </cfRule>
  </conditionalFormatting>
  <conditionalFormatting sqref="F69 H69:I69">
    <cfRule type="containsBlanks" dxfId="130" priority="6">
      <formula>LEN(TRIM(F69))=0</formula>
    </cfRule>
  </conditionalFormatting>
  <conditionalFormatting sqref="F58 H58:I58">
    <cfRule type="containsBlanks" dxfId="129" priority="5">
      <formula>LEN(TRIM(F58))=0</formula>
    </cfRule>
  </conditionalFormatting>
  <conditionalFormatting sqref="F62 H62:I62">
    <cfRule type="containsBlanks" dxfId="128" priority="4">
      <formula>LEN(TRIM(F62))=0</formula>
    </cfRule>
  </conditionalFormatting>
  <conditionalFormatting sqref="F63 H63:I63">
    <cfRule type="containsBlanks" dxfId="127" priority="3">
      <formula>LEN(TRIM(F63))=0</formula>
    </cfRule>
  </conditionalFormatting>
  <conditionalFormatting sqref="F67 H67:I67">
    <cfRule type="containsBlanks" dxfId="126" priority="2">
      <formula>LEN(TRIM(F67))=0</formula>
    </cfRule>
  </conditionalFormatting>
  <conditionalFormatting sqref="F68 H68:I68">
    <cfRule type="containsBlanks" dxfId="125" priority="1">
      <formula>LEN(TRIM(F68))=0</formula>
    </cfRule>
  </conditionalFormatting>
  <dataValidations count="3">
    <dataValidation type="list" allowBlank="1" showInputMessage="1" showErrorMessage="1" sqref="F55:G55 F76:G76 F101:G101 F60:G60 F65:G65 F119:G119" xr:uid="{2DDACEDE-F441-44FA-B31E-5BE9EC9EEB79}">
      <formula1>Thermal_Cyclers</formula1>
    </dataValidation>
    <dataValidation allowBlank="1" showInputMessage="1" showErrorMessage="1" errorTitle="Incorrect date format" error="Please enter the date as DD/MM/YYY" sqref="F108:I113 G137:G144" xr:uid="{69374889-3A79-4B49-9DF7-5AF5C06255E4}"/>
    <dataValidation type="custom" allowBlank="1" showInputMessage="1" showErrorMessage="1" errorTitle="Incorrect date format" error="Please enter the date as DD/MM/YYY" sqref="F78:J79 I93 H65:I65 F53:I53 F116:I117 J57:J67 I108:I113 F130:I132 F88:I90 H60:I60 F121:I121 I103:I106 F125:F126 J103:J117 F57:I58 H125:I126 F73:J74 F83:J84 F103:H113 F62:I63 F69 H69:I69 F67:I68" xr:uid="{DC98D904-224E-4920-B385-6C36227B3D86}">
      <formula1>AND(ISNUMBER(F53),LEFT(CELL("format",F53),1)="D")</formula1>
    </dataValidation>
  </dataValidations>
  <pageMargins left="0.70866141732283472" right="0.70866141732283472" top="0.74803149606299213" bottom="0.74803149606299213" header="0.31496062992125984" footer="0.31496062992125984"/>
  <pageSetup paperSize="9" scale="69" orientation="portrait" r:id="rId1"/>
  <headerFooter>
    <oddHeader>&amp;L&amp;G&amp;RLocation of point of use: Pre-PCR  and Automated Post PCR
Archive location: QPulse
Page &amp;P of &amp;N</oddHeader>
    <oddFooter>&amp;LBristol Genetics Laboratory
BGL/TECH/NGS/FORM/1
Active date: 13/05/21&amp;COwner: HTF User&amp;RApprover: HTF User
Version: 4</oddFooter>
  </headerFooter>
  <rowBreaks count="2" manualBreakCount="2">
    <brk id="42" max="16383" man="1"/>
    <brk id="93" max="9" man="1"/>
  </rowBreaks>
  <legacy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1F68A-40B9-4AD8-ABC2-7E6CE305B5F1}">
  <dimension ref="A1:AN114"/>
  <sheetViews>
    <sheetView topLeftCell="C1" zoomScaleNormal="100" zoomScaleSheetLayoutView="100" workbookViewId="0">
      <selection activeCell="M33" sqref="M33"/>
    </sheetView>
  </sheetViews>
  <sheetFormatPr defaultRowHeight="12.75" x14ac:dyDescent="0.2"/>
  <cols>
    <col min="1" max="1" width="12.85546875" customWidth="1"/>
    <col min="2" max="2" width="31.85546875" customWidth="1"/>
    <col min="3" max="3" width="12.85546875" customWidth="1"/>
    <col min="4" max="4" width="13.42578125" style="258" customWidth="1"/>
    <col min="5" max="5" width="11.5703125" customWidth="1"/>
    <col min="7" max="7" width="16" customWidth="1"/>
    <col min="8" max="8" width="10.28515625" customWidth="1"/>
    <col min="10" max="10" width="15.7109375" customWidth="1"/>
    <col min="11" max="11" width="14.7109375" customWidth="1"/>
    <col min="14" max="14" width="27.85546875" customWidth="1"/>
    <col min="15" max="15" width="12.85546875" customWidth="1"/>
    <col min="16" max="16" width="19.140625" customWidth="1"/>
    <col min="17" max="18" width="16.5703125" customWidth="1"/>
    <col min="22" max="22" width="12.140625" style="369" customWidth="1"/>
    <col min="23" max="23" width="9.140625" style="369"/>
    <col min="30" max="30" width="17.42578125" customWidth="1"/>
    <col min="31" max="31" width="18.140625" customWidth="1"/>
    <col min="32" max="32" width="16.28515625" customWidth="1"/>
  </cols>
  <sheetData>
    <row r="1" spans="1:40" ht="15" x14ac:dyDescent="0.2">
      <c r="A1" s="256" t="s">
        <v>2136</v>
      </c>
      <c r="D1" s="334" t="s">
        <v>2096</v>
      </c>
      <c r="H1" s="649" t="s">
        <v>2097</v>
      </c>
      <c r="I1" s="650"/>
      <c r="K1" s="373" t="s">
        <v>2153</v>
      </c>
      <c r="L1" s="369"/>
      <c r="M1" s="369"/>
      <c r="N1" s="373" t="str">
        <f>"Library pools "&amp;'HCAP Booking'!$C$4</f>
        <v>Library pools 2303550</v>
      </c>
      <c r="O1" s="373" t="s">
        <v>2154</v>
      </c>
      <c r="P1" s="461" t="s">
        <v>2209</v>
      </c>
      <c r="Q1" s="461" t="s">
        <v>2300</v>
      </c>
      <c r="R1" s="375" t="s">
        <v>2194</v>
      </c>
      <c r="AD1" s="373" t="s">
        <v>2148</v>
      </c>
      <c r="AE1" s="373" t="s">
        <v>2149</v>
      </c>
      <c r="AF1" s="461" t="s">
        <v>2156</v>
      </c>
      <c r="AH1" s="369" t="s">
        <v>2157</v>
      </c>
      <c r="AI1" s="369"/>
    </row>
    <row r="2" spans="1:40" ht="15" x14ac:dyDescent="0.25">
      <c r="A2" s="333" t="s">
        <v>130</v>
      </c>
      <c r="B2" s="332" t="str">
        <f>'HCAP Booking'!$C$4</f>
        <v>2303550</v>
      </c>
      <c r="C2" s="369"/>
      <c r="D2" s="383" t="s">
        <v>2098</v>
      </c>
      <c r="E2" s="331">
        <v>21051</v>
      </c>
      <c r="F2" s="369"/>
      <c r="G2" s="369"/>
      <c r="H2" s="384" t="s">
        <v>2108</v>
      </c>
      <c r="I2" s="373" t="s">
        <v>2099</v>
      </c>
      <c r="K2" s="373" t="s">
        <v>2152</v>
      </c>
      <c r="L2" s="369"/>
      <c r="M2" s="369"/>
      <c r="N2" s="372" t="str">
        <f ca="1">'HCAP Robot Script'!AJ2</f>
        <v>Roche DNA Solid Tumour Prep_1</v>
      </c>
      <c r="O2" s="375">
        <f ca="1">IF(N2="","",COUNTIF($N$13:$N$108,N2))</f>
        <v>24</v>
      </c>
      <c r="P2" s="507">
        <f ca="1">IFERROR(SUMIF($N$13:$N$108,N2,$P$13:$P$108)/(AD2/AE2),"")</f>
        <v>22.422251357953382</v>
      </c>
      <c r="Q2" s="507">
        <f ca="1">IFERROR(IF($AF$2-(SUMIF($N$13:$N$108,N2,$Q$13:$Q$108)+P2)&lt;0,0,$AF$2-(SUMIF($N$13:$N$108,N2,$Q$13:$Q$108)+P2)),"")</f>
        <v>7.9349960929473156</v>
      </c>
      <c r="R2" s="507">
        <f ca="1">IFERROR((SUMIF($N$13:$N$108,N2,$Q$13:$Q$108)+P2+Q2+$AL$2)*$AL$3,"")</f>
        <v>130</v>
      </c>
      <c r="S2" s="369"/>
      <c r="V2" s="565"/>
      <c r="AD2" s="528">
        <v>4500</v>
      </c>
      <c r="AE2" s="375">
        <v>1500</v>
      </c>
      <c r="AF2" s="386">
        <v>45</v>
      </c>
      <c r="AH2" s="462" t="s">
        <v>2158</v>
      </c>
      <c r="AI2" s="369">
        <v>3.33</v>
      </c>
      <c r="AK2" s="369" t="s">
        <v>2192</v>
      </c>
      <c r="AL2" s="369">
        <v>20</v>
      </c>
      <c r="AN2" s="475" t="s">
        <v>2160</v>
      </c>
    </row>
    <row r="3" spans="1:40" ht="15" x14ac:dyDescent="0.25">
      <c r="C3" s="369"/>
      <c r="D3" s="383" t="s">
        <v>2100</v>
      </c>
      <c r="E3" s="332">
        <v>44973</v>
      </c>
      <c r="F3" s="369"/>
      <c r="G3" s="385"/>
      <c r="H3" s="386">
        <v>1.43</v>
      </c>
      <c r="I3" s="386">
        <v>35</v>
      </c>
      <c r="K3" s="386">
        <v>30</v>
      </c>
      <c r="L3" s="369"/>
      <c r="M3" s="369"/>
      <c r="N3" s="372" t="str">
        <f ca="1">'HCAP Robot Script'!AJ3</f>
        <v>Roche DNA Solid Tumour Prep_2</v>
      </c>
      <c r="O3" s="375">
        <f t="shared" ref="O3:O9" ca="1" si="0">IF(N3="","",COUNTIF($N$13:$N$108,N3))</f>
        <v>24</v>
      </c>
      <c r="P3" s="507">
        <f t="shared" ref="P3:P9" ca="1" si="1">IFERROR(SUMIF($N$13:$N$108,N3,$P$13:$P$108)/(AD3/AE3),"")</f>
        <v>23.390622128128442</v>
      </c>
      <c r="Q3" s="507">
        <f t="shared" ref="Q3:Q9" ca="1" si="2">IFERROR(IF($AF$2-(SUMIF($N$13:$N$108,N3,$Q$13:$Q$108)+P3)&lt;0,0,$AF$2-(SUMIF($N$13:$N$108,N3,$Q$13:$Q$108)+P3)),"")</f>
        <v>9.8265909866256607</v>
      </c>
      <c r="R3" s="507">
        <f t="shared" ref="R3:R9" ca="1" si="3">IFERROR((SUMIF($N$13:$N$108,N3,$Q$13:$Q$108)+P3+Q3+$AL$2)*$AL$3,"")</f>
        <v>130</v>
      </c>
      <c r="S3" s="369"/>
      <c r="AD3" s="528">
        <v>4500</v>
      </c>
      <c r="AE3" s="375">
        <v>1500</v>
      </c>
      <c r="AH3" s="462" t="s">
        <v>2159</v>
      </c>
      <c r="AI3" s="369">
        <v>10</v>
      </c>
      <c r="AK3" s="369" t="s">
        <v>2193</v>
      </c>
      <c r="AL3" s="369">
        <v>2</v>
      </c>
      <c r="AN3" s="476" t="s">
        <v>2161</v>
      </c>
    </row>
    <row r="4" spans="1:40" ht="15" x14ac:dyDescent="0.25">
      <c r="A4" s="369"/>
      <c r="B4" s="369"/>
      <c r="C4" s="369"/>
      <c r="D4" s="383" t="s">
        <v>2221</v>
      </c>
      <c r="E4" s="332">
        <v>44907</v>
      </c>
      <c r="F4" s="369"/>
      <c r="G4" s="369"/>
      <c r="H4" s="369"/>
      <c r="I4" s="369"/>
      <c r="K4" s="369"/>
      <c r="L4" s="369"/>
      <c r="M4" s="369"/>
      <c r="N4" s="372" t="str">
        <f ca="1">'HCAP Robot Script'!AJ4</f>
        <v/>
      </c>
      <c r="O4" s="375" t="str">
        <f t="shared" ca="1" si="0"/>
        <v/>
      </c>
      <c r="P4" s="507" t="str">
        <f t="shared" ca="1" si="1"/>
        <v/>
      </c>
      <c r="Q4" s="507" t="str">
        <f t="shared" ca="1" si="2"/>
        <v/>
      </c>
      <c r="R4" s="507" t="str">
        <f t="shared" ca="1" si="3"/>
        <v/>
      </c>
      <c r="S4" s="369"/>
      <c r="AD4" s="528">
        <v>4500</v>
      </c>
      <c r="AE4" s="375">
        <v>1500</v>
      </c>
      <c r="AH4" s="369"/>
      <c r="AI4" s="369"/>
      <c r="AK4" s="369"/>
      <c r="AN4" s="477" t="s">
        <v>2162</v>
      </c>
    </row>
    <row r="5" spans="1:40" ht="15" x14ac:dyDescent="0.25">
      <c r="A5" s="369"/>
      <c r="B5" s="369"/>
      <c r="C5" s="369"/>
      <c r="D5" s="458"/>
      <c r="E5" s="459"/>
      <c r="F5" s="369"/>
      <c r="G5" s="369"/>
      <c r="H5" s="369"/>
      <c r="I5" s="369"/>
      <c r="K5" s="369"/>
      <c r="L5" s="369"/>
      <c r="M5" s="369"/>
      <c r="N5" s="372" t="str">
        <f ca="1">'HCAP Robot Script'!AJ5</f>
        <v/>
      </c>
      <c r="O5" s="375" t="str">
        <f t="shared" ca="1" si="0"/>
        <v/>
      </c>
      <c r="P5" s="507" t="str">
        <f t="shared" ca="1" si="1"/>
        <v/>
      </c>
      <c r="Q5" s="507" t="str">
        <f t="shared" ca="1" si="2"/>
        <v/>
      </c>
      <c r="R5" s="507" t="str">
        <f t="shared" ca="1" si="3"/>
        <v/>
      </c>
      <c r="S5" s="369"/>
      <c r="AD5" s="528">
        <v>4500</v>
      </c>
      <c r="AE5" s="375">
        <v>1500</v>
      </c>
      <c r="AH5" s="369"/>
      <c r="AI5" s="369"/>
      <c r="AN5" s="478" t="s">
        <v>2163</v>
      </c>
    </row>
    <row r="6" spans="1:40" ht="15" x14ac:dyDescent="0.25">
      <c r="A6" s="369"/>
      <c r="B6" s="369"/>
      <c r="C6" s="369"/>
      <c r="D6" s="458"/>
      <c r="E6" s="459"/>
      <c r="F6" s="369"/>
      <c r="G6" s="369"/>
      <c r="H6" s="369"/>
      <c r="I6" s="369"/>
      <c r="K6" s="369"/>
      <c r="L6" s="369"/>
      <c r="M6" s="369"/>
      <c r="N6" s="372" t="str">
        <f ca="1">'HCAP Robot Script'!AJ6</f>
        <v/>
      </c>
      <c r="O6" s="375" t="str">
        <f t="shared" ca="1" si="0"/>
        <v/>
      </c>
      <c r="P6" s="507" t="str">
        <f t="shared" ca="1" si="1"/>
        <v/>
      </c>
      <c r="Q6" s="507" t="str">
        <f t="shared" ca="1" si="2"/>
        <v/>
      </c>
      <c r="R6" s="507" t="str">
        <f t="shared" ca="1" si="3"/>
        <v/>
      </c>
      <c r="S6" s="369"/>
      <c r="AD6" s="528">
        <v>4500</v>
      </c>
      <c r="AE6" s="375">
        <v>1500</v>
      </c>
      <c r="AH6" s="369"/>
      <c r="AI6" s="369"/>
      <c r="AN6" s="479" t="s">
        <v>2164</v>
      </c>
    </row>
    <row r="7" spans="1:40" ht="15" x14ac:dyDescent="0.25">
      <c r="A7" s="369"/>
      <c r="B7" s="369"/>
      <c r="C7" s="369"/>
      <c r="D7" s="458"/>
      <c r="E7" s="459"/>
      <c r="F7" s="369"/>
      <c r="G7" s="369"/>
      <c r="H7" s="369"/>
      <c r="I7" s="369"/>
      <c r="K7" s="369"/>
      <c r="L7" s="369"/>
      <c r="M7" s="369"/>
      <c r="N7" s="372" t="str">
        <f ca="1">'HCAP Robot Script'!AJ7</f>
        <v/>
      </c>
      <c r="O7" s="375" t="str">
        <f t="shared" ca="1" si="0"/>
        <v/>
      </c>
      <c r="P7" s="507" t="str">
        <f t="shared" ca="1" si="1"/>
        <v/>
      </c>
      <c r="Q7" s="507" t="str">
        <f t="shared" ca="1" si="2"/>
        <v/>
      </c>
      <c r="R7" s="507" t="str">
        <f t="shared" ca="1" si="3"/>
        <v/>
      </c>
      <c r="S7" s="369"/>
      <c r="AD7" s="528">
        <v>4500</v>
      </c>
      <c r="AE7" s="375">
        <v>1500</v>
      </c>
      <c r="AH7" s="369"/>
      <c r="AI7" s="369"/>
      <c r="AN7" s="480" t="s">
        <v>2165</v>
      </c>
    </row>
    <row r="8" spans="1:40" ht="15" x14ac:dyDescent="0.25">
      <c r="A8" s="369"/>
      <c r="B8" s="369"/>
      <c r="C8" s="369"/>
      <c r="D8" s="458"/>
      <c r="E8" s="459"/>
      <c r="F8" s="369"/>
      <c r="G8" s="369"/>
      <c r="H8" s="369"/>
      <c r="I8" s="369"/>
      <c r="K8" s="369"/>
      <c r="L8" s="369"/>
      <c r="M8" s="369"/>
      <c r="N8" s="372" t="str">
        <f ca="1">'HCAP Robot Script'!AJ8</f>
        <v/>
      </c>
      <c r="O8" s="375" t="str">
        <f t="shared" ca="1" si="0"/>
        <v/>
      </c>
      <c r="P8" s="507" t="str">
        <f t="shared" ca="1" si="1"/>
        <v/>
      </c>
      <c r="Q8" s="507" t="str">
        <f t="shared" ca="1" si="2"/>
        <v/>
      </c>
      <c r="R8" s="507" t="str">
        <f t="shared" ca="1" si="3"/>
        <v/>
      </c>
      <c r="S8" s="369"/>
      <c r="AD8" s="528">
        <v>4500</v>
      </c>
      <c r="AE8" s="375">
        <v>1500</v>
      </c>
      <c r="AH8" s="369"/>
      <c r="AI8" s="369"/>
      <c r="AN8" s="481" t="s">
        <v>2166</v>
      </c>
    </row>
    <row r="9" spans="1:40" ht="15" x14ac:dyDescent="0.25">
      <c r="A9" s="369"/>
      <c r="B9" s="369"/>
      <c r="C9" s="369"/>
      <c r="D9" s="458"/>
      <c r="E9" s="459"/>
      <c r="F9" s="369"/>
      <c r="G9" s="369"/>
      <c r="H9" s="369"/>
      <c r="I9" s="369"/>
      <c r="K9" s="369"/>
      <c r="L9" s="369"/>
      <c r="M9" s="369"/>
      <c r="N9" s="372" t="str">
        <f ca="1">'HCAP Robot Script'!AJ9</f>
        <v/>
      </c>
      <c r="O9" s="375" t="str">
        <f t="shared" ca="1" si="0"/>
        <v/>
      </c>
      <c r="P9" s="507" t="str">
        <f t="shared" ca="1" si="1"/>
        <v/>
      </c>
      <c r="Q9" s="507" t="str">
        <f t="shared" ca="1" si="2"/>
        <v/>
      </c>
      <c r="R9" s="507" t="str">
        <f t="shared" ca="1" si="3"/>
        <v/>
      </c>
      <c r="S9" s="369"/>
      <c r="AD9" s="528">
        <v>4500</v>
      </c>
      <c r="AE9" s="375">
        <v>1500</v>
      </c>
      <c r="AH9" s="369"/>
      <c r="AI9" s="369"/>
      <c r="AN9" s="482" t="s">
        <v>2167</v>
      </c>
    </row>
    <row r="10" spans="1:40" ht="13.5" thickBot="1" x14ac:dyDescent="0.25">
      <c r="A10" s="369"/>
      <c r="B10" s="369"/>
      <c r="C10" s="369"/>
      <c r="D10" s="387"/>
      <c r="E10" s="369"/>
      <c r="F10" s="369"/>
      <c r="G10" s="369"/>
      <c r="H10" s="369"/>
      <c r="I10" s="369"/>
      <c r="K10" s="369"/>
      <c r="L10" s="369"/>
      <c r="M10" s="369"/>
      <c r="N10" s="460"/>
      <c r="O10" s="369"/>
      <c r="P10" s="369"/>
    </row>
    <row r="11" spans="1:40" ht="13.5" thickBot="1" x14ac:dyDescent="0.25">
      <c r="A11" s="369"/>
      <c r="B11" s="369"/>
      <c r="C11" s="369"/>
      <c r="D11" s="387"/>
      <c r="E11" s="369"/>
      <c r="F11" s="369"/>
      <c r="G11" s="369"/>
      <c r="H11" s="651" t="s">
        <v>2101</v>
      </c>
      <c r="I11" s="652"/>
    </row>
    <row r="12" spans="1:40" ht="25.5" x14ac:dyDescent="0.2">
      <c r="A12" s="511" t="s">
        <v>244</v>
      </c>
      <c r="B12" s="511" t="s">
        <v>2102</v>
      </c>
      <c r="C12" s="512" t="s">
        <v>10</v>
      </c>
      <c r="D12" s="512" t="s">
        <v>2103</v>
      </c>
      <c r="E12" s="512" t="s">
        <v>2104</v>
      </c>
      <c r="F12" s="512" t="s">
        <v>2105</v>
      </c>
      <c r="G12" s="512" t="s">
        <v>2106</v>
      </c>
      <c r="H12" s="512" t="s">
        <v>2208</v>
      </c>
      <c r="I12" s="513" t="s">
        <v>2107</v>
      </c>
      <c r="J12" s="511" t="s">
        <v>2151</v>
      </c>
      <c r="K12" s="514" t="s">
        <v>2135</v>
      </c>
      <c r="L12" s="312"/>
      <c r="M12" s="312"/>
      <c r="N12" s="511" t="s">
        <v>700</v>
      </c>
      <c r="O12" s="515" t="s">
        <v>244</v>
      </c>
      <c r="P12" s="512" t="s">
        <v>2155</v>
      </c>
      <c r="Q12" s="512" t="s">
        <v>2212</v>
      </c>
      <c r="R12" s="369"/>
      <c r="T12" s="369"/>
      <c r="U12" s="369"/>
      <c r="X12" s="369"/>
      <c r="Y12" s="369"/>
      <c r="Z12" s="369"/>
      <c r="AA12" s="369"/>
      <c r="AB12" s="369"/>
      <c r="AC12" s="369"/>
      <c r="AD12" s="369"/>
      <c r="AE12" s="369"/>
      <c r="AF12" s="369"/>
      <c r="AG12" s="369"/>
      <c r="AH12" s="369"/>
      <c r="AI12" s="369"/>
      <c r="AJ12" s="369"/>
      <c r="AK12" s="369"/>
      <c r="AL12" s="369"/>
      <c r="AM12" s="369"/>
    </row>
    <row r="13" spans="1:40" x14ac:dyDescent="0.2">
      <c r="A13" s="371" t="str">
        <f>'HCAP Robot Script'!G2</f>
        <v>A1</v>
      </c>
      <c r="B13" s="371" t="str">
        <f>IF(C13="","",INDEX('HCAP Booking'!$C$9:$C$104,MATCH('DNA Sample Normalization'!C13,'HCAP Booking'!$J$9:$J$104,0))&amp;" "&amp;INDEX('HCAP Booking'!$D$9:$D$104,MATCH('DNA Sample Normalization'!$C13,'HCAP Booking'!$J$9:$J$104,0)))</f>
        <v>Phyllis GREEN</v>
      </c>
      <c r="C13" s="372" t="str">
        <f t="shared" ref="C13:C44" si="4">INDEX(Tube_ID,MATCH(A13,PCRPlate_Well,0))</f>
        <v>B2238408-002</v>
      </c>
      <c r="D13" s="373" t="str">
        <f>IF(C13="","",INDEX('HCAP Booking'!$F$9:$F$104,MATCH('DNA Sample Normalization'!C13,'HCAP Booking'!$J$9:$J$104,0)))</f>
        <v>708/F10</v>
      </c>
      <c r="E13" s="374">
        <v>1.62</v>
      </c>
      <c r="F13" s="375" t="str">
        <f>IF(E13 &gt;($H$3*35), "Yes", "")</f>
        <v/>
      </c>
      <c r="G13" s="375" t="str">
        <f>IF(F13="Yes", E13/10, "")</f>
        <v/>
      </c>
      <c r="H13" s="372">
        <f>DNAV2-I13</f>
        <v>4.2944785276073674</v>
      </c>
      <c r="I13" s="376">
        <f>IF(ISBLANK($E13),"",(IF(IF(AND($E13&gt;($H$3*35)),(($H$3*$I$3)/$G13),($H$3*$I$3/($E13+0.01)))&gt;35,35,IF(AND($E13&gt;($H$3*35)),(($H$3*$I$3)/$G13),($H$3*$I$3/($E13+0.01))))))</f>
        <v>30.705521472392633</v>
      </c>
      <c r="J13" s="371">
        <v>4.16</v>
      </c>
      <c r="K13" s="388">
        <f>(J13*10)*$K$3</f>
        <v>1248</v>
      </c>
      <c r="N13" s="371" t="str">
        <f t="shared" ref="N13:N44" si="5">INDEX(Panel_PoolNo,MATCH(O13,PCRPlate_Well,0))</f>
        <v>Roche DNA Solid Tumour Prep_1</v>
      </c>
      <c r="O13" s="487" t="str">
        <f>'HCAP Robot Script'!G2</f>
        <v>A1</v>
      </c>
      <c r="P13" s="372">
        <f ca="1">IF((INDEX($AD$2:$AD$9,MATCH(N13,$N$2:$N$9,0))/INDEX($O$2:$O$9,MATCH(N13,$N$2:$N$9,0))/(K13/$K$3))&gt;$AI$3,0,(INDEX($AD$2:$AD$9,MATCH(N13,$N$2:$N$9,0))/INDEX($O$2:$O$9,MATCH(N13,$N$2:$N$9,0))/(K13/$K$3)))</f>
        <v>4.5072115384615383</v>
      </c>
      <c r="Q13" s="372">
        <f ca="1">IF((INDEX($AE$2:$AE$9,MATCH(N13,$N$2:$N$9,0))/INDEX($O$2:$O$9,MATCH(N13,$N$2:$N$9,0))/(K13/$K$3))&lt;$AI$2,0,(INDEX($AE$2:$AE$9,MATCH(N13,$N$2:$N$9,0))/INDEX($O$2:$O$9,MATCH(N13,$N$2:$N$9,0))/(K13/$K$3)))</f>
        <v>0</v>
      </c>
      <c r="R13" s="369"/>
      <c r="T13" s="369"/>
      <c r="U13" s="369"/>
      <c r="X13" s="369"/>
      <c r="Y13" s="369"/>
      <c r="Z13" s="369"/>
      <c r="AA13" s="369"/>
      <c r="AB13" s="369"/>
      <c r="AC13" s="369"/>
      <c r="AD13" s="369"/>
      <c r="AE13" s="369"/>
      <c r="AF13" s="369"/>
      <c r="AG13" s="369"/>
      <c r="AH13" s="369"/>
      <c r="AI13" s="369"/>
      <c r="AJ13" s="369"/>
      <c r="AK13" s="369"/>
      <c r="AL13" s="369"/>
      <c r="AM13" s="369"/>
    </row>
    <row r="14" spans="1:40" x14ac:dyDescent="0.2">
      <c r="A14" s="371" t="str">
        <f>'HCAP Robot Script'!G3</f>
        <v>B1</v>
      </c>
      <c r="B14" s="371" t="str">
        <f>IF(C14="","",INDEX('HCAP Booking'!$C$9:$C$104,MATCH('DNA Sample Normalization'!C14,'HCAP Booking'!$J$9:$J$104,0))&amp;" "&amp;INDEX('HCAP Booking'!$D$9:$D$104,MATCH('DNA Sample Normalization'!$C14,'HCAP Booking'!$J$9:$J$104,0)))</f>
        <v>Jacalyn TUCKER</v>
      </c>
      <c r="C14" s="372" t="str">
        <f t="shared" si="4"/>
        <v>B2238423-002</v>
      </c>
      <c r="D14" s="373" t="str">
        <f>IF(C14="","",INDEX('HCAP Booking'!$F$9:$F$104,MATCH('DNA Sample Normalization'!C14,'HCAP Booking'!$J$9:$J$104,0)))</f>
        <v>708/F17</v>
      </c>
      <c r="E14" s="374">
        <v>2.7</v>
      </c>
      <c r="F14" s="375" t="str">
        <f t="shared" ref="F14:F60" si="6">IF(E14 &gt;($H$3*35), "Yes", "")</f>
        <v/>
      </c>
      <c r="G14" s="375" t="str">
        <f t="shared" ref="G14:G60" si="7">IF(F14="Yes", E14/10, "")</f>
        <v/>
      </c>
      <c r="H14" s="372">
        <f t="shared" ref="H14:H44" si="8">DNAV2-I14</f>
        <v>16.531365313653136</v>
      </c>
      <c r="I14" s="376">
        <f t="shared" ref="I14:I77" si="9">IF(ISBLANK($E14),"",(IF(IF(AND($E14&gt;($H$3*35)),(($H$3*$I$3)/$G14),($H$3*$I$3/($E14+0.01)))&gt;35,35,IF(AND($E14&gt;($H$3*35)),(($H$3*$I$3)/$G14),($H$3*$I$3/($E14+0.01))))))</f>
        <v>18.468634686346864</v>
      </c>
      <c r="J14" s="371">
        <v>16.2</v>
      </c>
      <c r="K14" s="388">
        <f t="shared" ref="K14:K77" si="10">(J14*10)*$K$3</f>
        <v>4860</v>
      </c>
      <c r="N14" s="371" t="str">
        <f t="shared" si="5"/>
        <v>Roche DNA Solid Tumour Prep_1</v>
      </c>
      <c r="O14" s="487" t="str">
        <f>'HCAP Robot Script'!G3</f>
        <v>B1</v>
      </c>
      <c r="P14" s="372">
        <f t="shared" ref="P14:P44" ca="1" si="11">IF((INDEX($AD$2:$AD$9,MATCH(N14,$N$2:$N$9,0))/INDEX($O$2:$O$9,MATCH(N14,$N$2:$N$9,0))/(K14/$K$3))&gt;$AI$3,0,(INDEX($AD$2:$AD$9,MATCH(N14,$N$2:$N$9,0))/INDEX($O$2:$O$9,MATCH(N14,$N$2:$N$9,0))/(K14/$K$3)))</f>
        <v>1.1574074074074074</v>
      </c>
      <c r="Q14" s="372">
        <f t="shared" ref="Q14:Q44" ca="1" si="12">IF((INDEX($AE$2:$AE$9,MATCH(N14,$N$2:$N$9,0))/INDEX($O$2:$O$9,MATCH(N14,$N$2:$N$9,0))/(K14/$K$3))&lt;$AI$2,0,(INDEX($AE$2:$AE$9,MATCH(N14,$N$2:$N$9,0))/INDEX($O$2:$O$9,MATCH(N14,$N$2:$N$9,0))/(K14/$K$3)))</f>
        <v>0</v>
      </c>
      <c r="R14" s="369"/>
      <c r="T14" s="369"/>
      <c r="U14" s="369"/>
      <c r="X14" s="369"/>
      <c r="Y14" s="369"/>
      <c r="Z14" s="369"/>
      <c r="AA14" s="369"/>
      <c r="AB14" s="369"/>
      <c r="AC14" s="369"/>
      <c r="AD14" s="369"/>
      <c r="AE14" s="369"/>
      <c r="AF14" s="369"/>
      <c r="AG14" s="369"/>
      <c r="AH14" s="369"/>
      <c r="AI14" s="369"/>
      <c r="AJ14" s="369"/>
      <c r="AK14" s="369"/>
      <c r="AL14" s="369"/>
      <c r="AM14" s="369"/>
    </row>
    <row r="15" spans="1:40" x14ac:dyDescent="0.2">
      <c r="A15" s="371" t="str">
        <f>'HCAP Robot Script'!G4</f>
        <v>C1</v>
      </c>
      <c r="B15" s="371" t="str">
        <f>IF(C15="","",INDEX('HCAP Booking'!$C$9:$C$104,MATCH('DNA Sample Normalization'!C15,'HCAP Booking'!$J$9:$J$104,0))&amp;" "&amp;INDEX('HCAP Booking'!$D$9:$D$104,MATCH('DNA Sample Normalization'!$C15,'HCAP Booking'!$J$9:$J$104,0)))</f>
        <v>Rohaise SHORTEN</v>
      </c>
      <c r="C15" s="372" t="str">
        <f t="shared" si="4"/>
        <v>B2238532-002</v>
      </c>
      <c r="D15" s="373" t="str">
        <f>IF(C15="","",INDEX('HCAP Booking'!$F$9:$F$104,MATCH('DNA Sample Normalization'!C15,'HCAP Booking'!$J$9:$J$104,0)))</f>
        <v>708/I6</v>
      </c>
      <c r="E15" s="374">
        <v>5.4</v>
      </c>
      <c r="F15" s="375" t="str">
        <f t="shared" si="6"/>
        <v/>
      </c>
      <c r="G15" s="375" t="str">
        <f t="shared" si="7"/>
        <v/>
      </c>
      <c r="H15" s="372">
        <f t="shared" si="8"/>
        <v>25.748613678373381</v>
      </c>
      <c r="I15" s="376">
        <f t="shared" si="9"/>
        <v>9.251386321626617</v>
      </c>
      <c r="J15" s="371">
        <v>7.14</v>
      </c>
      <c r="K15" s="388">
        <f t="shared" si="10"/>
        <v>2141.9999999999995</v>
      </c>
      <c r="N15" s="371" t="str">
        <f t="shared" si="5"/>
        <v>Roche DNA Solid Tumour Prep_1</v>
      </c>
      <c r="O15" s="487" t="str">
        <f>'HCAP Robot Script'!G4</f>
        <v>C1</v>
      </c>
      <c r="P15" s="372">
        <f t="shared" ca="1" si="11"/>
        <v>2.6260504201680677</v>
      </c>
      <c r="Q15" s="372">
        <f t="shared" ca="1" si="12"/>
        <v>0</v>
      </c>
      <c r="R15" s="369"/>
      <c r="T15" s="369"/>
      <c r="U15" s="369"/>
      <c r="X15" s="369"/>
      <c r="Y15" s="369"/>
      <c r="Z15" s="369"/>
      <c r="AA15" s="369"/>
      <c r="AB15" s="369"/>
      <c r="AC15" s="369"/>
      <c r="AD15" s="369"/>
      <c r="AE15" s="369"/>
      <c r="AF15" s="369"/>
      <c r="AG15" s="369"/>
      <c r="AH15" s="369"/>
      <c r="AI15" s="369"/>
      <c r="AJ15" s="369"/>
      <c r="AK15" s="369"/>
      <c r="AL15" s="369"/>
      <c r="AM15" s="369"/>
    </row>
    <row r="16" spans="1:40" x14ac:dyDescent="0.2">
      <c r="A16" s="371" t="str">
        <f>'HCAP Robot Script'!G5</f>
        <v>D1</v>
      </c>
      <c r="B16" s="371" t="str">
        <f>IF(C16="","",INDEX('HCAP Booking'!$C$9:$C$104,MATCH('DNA Sample Normalization'!C16,'HCAP Booking'!$J$9:$J$104,0))&amp;" "&amp;INDEX('HCAP Booking'!$D$9:$D$104,MATCH('DNA Sample Normalization'!$C16,'HCAP Booking'!$J$9:$J$104,0)))</f>
        <v>Deborah RUSSELL</v>
      </c>
      <c r="C16" s="372" t="str">
        <f t="shared" si="4"/>
        <v>B2305715-002</v>
      </c>
      <c r="D16" s="373" t="str">
        <f>IF(C16="","",INDEX('HCAP Booking'!$F$9:$F$104,MATCH('DNA Sample Normalization'!C16,'HCAP Booking'!$J$9:$J$104,0)))</f>
        <v>723/B1</v>
      </c>
      <c r="E16" s="374">
        <v>30.8</v>
      </c>
      <c r="F16" s="375" t="str">
        <f t="shared" si="6"/>
        <v/>
      </c>
      <c r="G16" s="375" t="str">
        <f t="shared" si="7"/>
        <v/>
      </c>
      <c r="H16" s="372">
        <f t="shared" si="8"/>
        <v>33.375527426160339</v>
      </c>
      <c r="I16" s="376">
        <f t="shared" si="9"/>
        <v>1.6244725738396621</v>
      </c>
      <c r="J16" s="371">
        <v>0.95199999999999996</v>
      </c>
      <c r="K16" s="388">
        <f t="shared" si="10"/>
        <v>285.59999999999997</v>
      </c>
      <c r="N16" s="371" t="str">
        <f t="shared" si="5"/>
        <v>Roche DNA Solid Tumour Prep_1</v>
      </c>
      <c r="O16" s="487" t="str">
        <f>'HCAP Robot Script'!G5</f>
        <v>D1</v>
      </c>
      <c r="P16" s="372">
        <f t="shared" ca="1" si="11"/>
        <v>0</v>
      </c>
      <c r="Q16" s="372">
        <f t="shared" ca="1" si="12"/>
        <v>6.5651260504201687</v>
      </c>
      <c r="R16" s="369"/>
      <c r="T16" s="369"/>
      <c r="U16" s="369"/>
      <c r="X16" s="369"/>
      <c r="Y16" s="369"/>
      <c r="Z16" s="369"/>
      <c r="AA16" s="369"/>
      <c r="AB16" s="369"/>
      <c r="AC16" s="369"/>
      <c r="AD16" s="369"/>
      <c r="AE16" s="369"/>
      <c r="AF16" s="369"/>
      <c r="AG16" s="369"/>
      <c r="AH16" s="369"/>
      <c r="AI16" s="369"/>
      <c r="AJ16" s="369"/>
      <c r="AK16" s="369"/>
      <c r="AL16" s="369"/>
      <c r="AM16" s="369"/>
    </row>
    <row r="17" spans="1:39" x14ac:dyDescent="0.2">
      <c r="A17" s="371" t="str">
        <f>'HCAP Robot Script'!G6</f>
        <v>E1</v>
      </c>
      <c r="B17" s="371" t="str">
        <f>IF(C17="","",INDEX('HCAP Booking'!$C$9:$C$104,MATCH('DNA Sample Normalization'!C17,'HCAP Booking'!$J$9:$J$104,0))&amp;" "&amp;INDEX('HCAP Booking'!$D$9:$D$104,MATCH('DNA Sample Normalization'!$C17,'HCAP Booking'!$J$9:$J$104,0)))</f>
        <v>Reginald PEARCE</v>
      </c>
      <c r="C17" s="372" t="str">
        <f t="shared" si="4"/>
        <v>B2305921-002</v>
      </c>
      <c r="D17" s="373" t="str">
        <f>IF(C17="","",INDEX('HCAP Booking'!$F$9:$F$104,MATCH('DNA Sample Normalization'!C17,'HCAP Booking'!$J$9:$J$104,0)))</f>
        <v>723/E18</v>
      </c>
      <c r="E17" s="374">
        <v>6.52</v>
      </c>
      <c r="F17" s="375" t="str">
        <f t="shared" si="6"/>
        <v/>
      </c>
      <c r="G17" s="375" t="str">
        <f t="shared" si="7"/>
        <v/>
      </c>
      <c r="H17" s="372">
        <f t="shared" si="8"/>
        <v>27.335375191424195</v>
      </c>
      <c r="I17" s="376">
        <f t="shared" si="9"/>
        <v>7.6646248085758044</v>
      </c>
      <c r="J17" s="371">
        <v>5.68</v>
      </c>
      <c r="K17" s="388">
        <f t="shared" si="10"/>
        <v>1704</v>
      </c>
      <c r="N17" s="371" t="str">
        <f t="shared" si="5"/>
        <v>Roche DNA Solid Tumour Prep_1</v>
      </c>
      <c r="O17" s="487" t="str">
        <f>'HCAP Robot Script'!G6</f>
        <v>E1</v>
      </c>
      <c r="P17" s="372">
        <f t="shared" ca="1" si="11"/>
        <v>3.301056338028169</v>
      </c>
      <c r="Q17" s="372">
        <f t="shared" ca="1" si="12"/>
        <v>0</v>
      </c>
      <c r="R17" s="369"/>
      <c r="T17" s="369"/>
      <c r="U17" s="369"/>
      <c r="X17" s="369"/>
      <c r="Y17" s="369"/>
      <c r="Z17" s="369"/>
      <c r="AA17" s="369"/>
      <c r="AB17" s="369"/>
      <c r="AC17" s="369"/>
      <c r="AD17" s="369"/>
      <c r="AE17" s="369"/>
      <c r="AF17" s="369"/>
      <c r="AG17" s="369"/>
      <c r="AH17" s="369"/>
      <c r="AI17" s="369"/>
      <c r="AJ17" s="369"/>
      <c r="AK17" s="369"/>
      <c r="AL17" s="369"/>
      <c r="AM17" s="369"/>
    </row>
    <row r="18" spans="1:39" x14ac:dyDescent="0.2">
      <c r="A18" s="371" t="str">
        <f>'HCAP Robot Script'!G7</f>
        <v>F1</v>
      </c>
      <c r="B18" s="371" t="str">
        <f>IF(C18="","",INDEX('HCAP Booking'!$C$9:$C$104,MATCH('DNA Sample Normalization'!C18,'HCAP Booking'!$J$9:$J$104,0))&amp;" "&amp;INDEX('HCAP Booking'!$D$9:$D$104,MATCH('DNA Sample Normalization'!$C18,'HCAP Booking'!$J$9:$J$104,0)))</f>
        <v>Susan KILBEY</v>
      </c>
      <c r="C18" s="372" t="str">
        <f t="shared" si="4"/>
        <v>B2305958-002</v>
      </c>
      <c r="D18" s="373" t="str">
        <f>IF(C18="","",INDEX('HCAP Booking'!$F$9:$F$104,MATCH('DNA Sample Normalization'!C18,'HCAP Booking'!$J$9:$J$104,0)))</f>
        <v>723/I24</v>
      </c>
      <c r="E18" s="374">
        <v>20.2</v>
      </c>
      <c r="F18" s="375" t="str">
        <f t="shared" si="6"/>
        <v/>
      </c>
      <c r="G18" s="375" t="str">
        <f t="shared" si="7"/>
        <v/>
      </c>
      <c r="H18" s="372">
        <f t="shared" si="8"/>
        <v>32.523503216229592</v>
      </c>
      <c r="I18" s="376">
        <f t="shared" si="9"/>
        <v>2.4764967837704104</v>
      </c>
      <c r="J18" s="371">
        <v>3.36</v>
      </c>
      <c r="K18" s="388">
        <f t="shared" si="10"/>
        <v>1008</v>
      </c>
      <c r="N18" s="371" t="str">
        <f t="shared" si="5"/>
        <v>Roche DNA Solid Tumour Prep_1</v>
      </c>
      <c r="O18" s="487" t="str">
        <f>'HCAP Robot Script'!G7</f>
        <v>F1</v>
      </c>
      <c r="P18" s="372">
        <f t="shared" ca="1" si="11"/>
        <v>5.5803571428571423</v>
      </c>
      <c r="Q18" s="372">
        <f t="shared" ca="1" si="12"/>
        <v>0</v>
      </c>
      <c r="R18" s="369"/>
      <c r="S18" s="369"/>
      <c r="T18" s="369"/>
      <c r="U18" s="369"/>
      <c r="X18" s="369"/>
      <c r="Y18" s="369"/>
      <c r="Z18" s="369"/>
      <c r="AA18" s="369"/>
      <c r="AB18" s="369"/>
      <c r="AC18" s="369"/>
      <c r="AD18" s="369"/>
      <c r="AE18" s="369"/>
      <c r="AF18" s="369"/>
      <c r="AG18" s="369"/>
      <c r="AH18" s="369"/>
      <c r="AI18" s="369"/>
      <c r="AJ18" s="369"/>
      <c r="AK18" s="369"/>
      <c r="AL18" s="369"/>
      <c r="AM18" s="369"/>
    </row>
    <row r="19" spans="1:39" x14ac:dyDescent="0.2">
      <c r="A19" s="371" t="str">
        <f>'HCAP Robot Script'!G8</f>
        <v>G1</v>
      </c>
      <c r="B19" s="371" t="str">
        <f>IF(C19="","",INDEX('HCAP Booking'!$C$9:$C$104,MATCH('DNA Sample Normalization'!C19,'HCAP Booking'!$J$9:$J$104,0))&amp;" "&amp;INDEX('HCAP Booking'!$D$9:$D$104,MATCH('DNA Sample Normalization'!$C19,'HCAP Booking'!$J$9:$J$104,0)))</f>
        <v>Una WHITTAKER</v>
      </c>
      <c r="C19" s="372" t="str">
        <f t="shared" si="4"/>
        <v>B2306205-002</v>
      </c>
      <c r="D19" s="373" t="str">
        <f>IF(C19="","",INDEX('HCAP Booking'!$F$9:$F$104,MATCH('DNA Sample Normalization'!C19,'HCAP Booking'!$J$9:$J$104,0)))</f>
        <v>724/B28</v>
      </c>
      <c r="E19" s="374">
        <v>13.2</v>
      </c>
      <c r="F19" s="375" t="str">
        <f t="shared" si="6"/>
        <v/>
      </c>
      <c r="G19" s="375" t="str">
        <f t="shared" si="7"/>
        <v/>
      </c>
      <c r="H19" s="372">
        <f t="shared" si="8"/>
        <v>31.2112036336109</v>
      </c>
      <c r="I19" s="376">
        <f t="shared" si="9"/>
        <v>3.7887963663890991</v>
      </c>
      <c r="J19" s="371">
        <v>4.68</v>
      </c>
      <c r="K19" s="388">
        <f t="shared" si="10"/>
        <v>1404</v>
      </c>
      <c r="N19" s="371" t="str">
        <f t="shared" si="5"/>
        <v>Roche DNA Solid Tumour Prep_1</v>
      </c>
      <c r="O19" s="487" t="str">
        <f>'HCAP Robot Script'!G8</f>
        <v>G1</v>
      </c>
      <c r="P19" s="372">
        <f t="shared" ca="1" si="11"/>
        <v>4.0064102564102564</v>
      </c>
      <c r="Q19" s="372">
        <f t="shared" ca="1" si="12"/>
        <v>0</v>
      </c>
      <c r="R19" s="369"/>
      <c r="S19" s="369"/>
      <c r="T19" s="369"/>
      <c r="U19" s="369"/>
      <c r="X19" s="369"/>
      <c r="Y19" s="369"/>
      <c r="Z19" s="369"/>
      <c r="AA19" s="369"/>
      <c r="AB19" s="369"/>
      <c r="AC19" s="369"/>
      <c r="AD19" s="369"/>
      <c r="AE19" s="369"/>
      <c r="AF19" s="369"/>
      <c r="AG19" s="369"/>
      <c r="AH19" s="369"/>
      <c r="AI19" s="369"/>
      <c r="AJ19" s="369"/>
      <c r="AK19" s="369"/>
      <c r="AL19" s="369"/>
      <c r="AM19" s="369"/>
    </row>
    <row r="20" spans="1:39" x14ac:dyDescent="0.2">
      <c r="A20" s="371" t="str">
        <f>'HCAP Robot Script'!G9</f>
        <v>H1</v>
      </c>
      <c r="B20" s="371" t="str">
        <f>IF(C20="","",INDEX('HCAP Booking'!$C$9:$C$104,MATCH('DNA Sample Normalization'!C20,'HCAP Booking'!$J$9:$J$104,0))&amp;" "&amp;INDEX('HCAP Booking'!$D$9:$D$104,MATCH('DNA Sample Normalization'!$C20,'HCAP Booking'!$J$9:$J$104,0)))</f>
        <v>Veronica SIMS</v>
      </c>
      <c r="C20" s="372" t="str">
        <f t="shared" si="4"/>
        <v>B2306215-002</v>
      </c>
      <c r="D20" s="373" t="str">
        <f>IF(C20="","",INDEX('HCAP Booking'!$F$9:$F$104,MATCH('DNA Sample Normalization'!C20,'HCAP Booking'!$J$9:$J$104,0)))</f>
        <v>724/B30</v>
      </c>
      <c r="E20" s="374">
        <v>2.12</v>
      </c>
      <c r="F20" s="375" t="str">
        <f t="shared" si="6"/>
        <v/>
      </c>
      <c r="G20" s="375" t="str">
        <f t="shared" si="7"/>
        <v/>
      </c>
      <c r="H20" s="372">
        <f t="shared" si="8"/>
        <v>11.502347417840376</v>
      </c>
      <c r="I20" s="376">
        <f t="shared" si="9"/>
        <v>23.497652582159624</v>
      </c>
      <c r="J20" s="371">
        <v>2.98</v>
      </c>
      <c r="K20" s="388">
        <f t="shared" si="10"/>
        <v>894</v>
      </c>
      <c r="N20" s="371" t="str">
        <f t="shared" si="5"/>
        <v>Roche DNA Solid Tumour Prep_1</v>
      </c>
      <c r="O20" s="487" t="str">
        <f>'HCAP Robot Script'!G9</f>
        <v>H1</v>
      </c>
      <c r="P20" s="372">
        <f t="shared" ca="1" si="11"/>
        <v>6.2919463087248317</v>
      </c>
      <c r="Q20" s="372">
        <f t="shared" ca="1" si="12"/>
        <v>0</v>
      </c>
      <c r="R20" s="369"/>
      <c r="S20" s="369"/>
      <c r="T20" s="369"/>
      <c r="U20" s="369"/>
      <c r="X20" s="369"/>
      <c r="Y20" s="369"/>
      <c r="Z20" s="369"/>
      <c r="AA20" s="369"/>
      <c r="AB20" s="369"/>
      <c r="AC20" s="369"/>
      <c r="AD20" s="369"/>
      <c r="AE20" s="369"/>
      <c r="AF20" s="369"/>
      <c r="AG20" s="369"/>
      <c r="AH20" s="369"/>
      <c r="AI20" s="369"/>
      <c r="AJ20" s="369"/>
      <c r="AK20" s="369"/>
      <c r="AL20" s="369"/>
      <c r="AM20" s="369"/>
    </row>
    <row r="21" spans="1:39" x14ac:dyDescent="0.2">
      <c r="A21" s="371" t="str">
        <f>'HCAP Robot Script'!G10</f>
        <v>A2</v>
      </c>
      <c r="B21" s="371" t="str">
        <f>IF(C21="","",INDEX('HCAP Booking'!$C$9:$C$104,MATCH('DNA Sample Normalization'!C21,'HCAP Booking'!$J$9:$J$104,0))&amp;" "&amp;INDEX('HCAP Booking'!$D$9:$D$104,MATCH('DNA Sample Normalization'!$C21,'HCAP Booking'!$J$9:$J$104,0)))</f>
        <v>Andrea WOOLLER</v>
      </c>
      <c r="C21" s="372" t="str">
        <f t="shared" si="4"/>
        <v>B2306247-002</v>
      </c>
      <c r="D21" s="373" t="str">
        <f>IF(C21="","",INDEX('HCAP Booking'!$F$9:$F$104,MATCH('DNA Sample Normalization'!C21,'HCAP Booking'!$J$9:$J$104,0)))</f>
        <v>724/E12</v>
      </c>
      <c r="E21" s="374">
        <v>5.16</v>
      </c>
      <c r="F21" s="375" t="str">
        <f t="shared" si="6"/>
        <v/>
      </c>
      <c r="G21" s="375" t="str">
        <f t="shared" si="7"/>
        <v/>
      </c>
      <c r="H21" s="372">
        <f t="shared" si="8"/>
        <v>25.319148936170215</v>
      </c>
      <c r="I21" s="376">
        <f t="shared" si="9"/>
        <v>9.6808510638297864</v>
      </c>
      <c r="J21" s="371">
        <v>17</v>
      </c>
      <c r="K21" s="388">
        <f t="shared" si="10"/>
        <v>5100</v>
      </c>
      <c r="N21" s="371" t="str">
        <f t="shared" si="5"/>
        <v>Roche DNA Solid Tumour Prep_1</v>
      </c>
      <c r="O21" s="487" t="str">
        <f>'HCAP Robot Script'!G10</f>
        <v>A2</v>
      </c>
      <c r="P21" s="372">
        <f t="shared" ca="1" si="11"/>
        <v>1.1029411764705883</v>
      </c>
      <c r="Q21" s="372">
        <f t="shared" ca="1" si="12"/>
        <v>0</v>
      </c>
      <c r="R21" s="369"/>
      <c r="S21" s="369"/>
      <c r="T21" s="369"/>
      <c r="U21" s="369"/>
      <c r="X21" s="369"/>
      <c r="Y21" s="369"/>
      <c r="Z21" s="369"/>
      <c r="AA21" s="369"/>
      <c r="AB21" s="369"/>
      <c r="AC21" s="369"/>
      <c r="AD21" s="369"/>
      <c r="AE21" s="369"/>
      <c r="AF21" s="369"/>
      <c r="AG21" s="369"/>
      <c r="AH21" s="369"/>
      <c r="AI21" s="369"/>
      <c r="AJ21" s="369"/>
      <c r="AK21" s="369"/>
      <c r="AL21" s="369"/>
      <c r="AM21" s="369"/>
    </row>
    <row r="22" spans="1:39" x14ac:dyDescent="0.2">
      <c r="A22" s="371" t="str">
        <f>'HCAP Robot Script'!G11</f>
        <v>B2</v>
      </c>
      <c r="B22" s="371" t="str">
        <f>IF(C22="","",INDEX('HCAP Booking'!$C$9:$C$104,MATCH('DNA Sample Normalization'!C22,'HCAP Booking'!$J$9:$J$104,0))&amp;" "&amp;INDEX('HCAP Booking'!$D$9:$D$104,MATCH('DNA Sample Normalization'!$C22,'HCAP Booking'!$J$9:$J$104,0)))</f>
        <v>Hilda BOYD</v>
      </c>
      <c r="C22" s="372" t="str">
        <f t="shared" si="4"/>
        <v>B2306268-002</v>
      </c>
      <c r="D22" s="373" t="str">
        <f>IF(C22="","",INDEX('HCAP Booking'!$F$9:$F$104,MATCH('DNA Sample Normalization'!C22,'HCAP Booking'!$J$9:$J$104,0)))</f>
        <v>724/E22</v>
      </c>
      <c r="E22" s="374">
        <v>38.6</v>
      </c>
      <c r="F22" s="375" t="str">
        <f t="shared" si="6"/>
        <v/>
      </c>
      <c r="G22" s="375" t="str">
        <f t="shared" si="7"/>
        <v/>
      </c>
      <c r="H22" s="372">
        <f t="shared" si="8"/>
        <v>33.703703703703702</v>
      </c>
      <c r="I22" s="376">
        <f t="shared" si="9"/>
        <v>1.2962962962962963</v>
      </c>
      <c r="J22" s="371">
        <v>1.85</v>
      </c>
      <c r="K22" s="388">
        <f t="shared" si="10"/>
        <v>555</v>
      </c>
      <c r="N22" s="371" t="str">
        <f t="shared" si="5"/>
        <v>Roche DNA Solid Tumour Prep_1</v>
      </c>
      <c r="O22" s="487" t="str">
        <f>'HCAP Robot Script'!G11</f>
        <v>B2</v>
      </c>
      <c r="P22" s="372">
        <f t="shared" ca="1" si="11"/>
        <v>0</v>
      </c>
      <c r="Q22" s="372">
        <f t="shared" ca="1" si="12"/>
        <v>3.3783783783783785</v>
      </c>
      <c r="R22" s="369"/>
      <c r="S22" s="369"/>
      <c r="T22" s="369"/>
      <c r="U22" s="369"/>
      <c r="X22" s="369"/>
      <c r="Y22" s="369"/>
      <c r="Z22" s="369"/>
      <c r="AA22" s="369"/>
      <c r="AB22" s="369"/>
      <c r="AC22" s="369"/>
      <c r="AD22" s="369"/>
      <c r="AE22" s="369"/>
      <c r="AF22" s="369"/>
      <c r="AG22" s="369"/>
      <c r="AH22" s="369"/>
      <c r="AI22" s="369"/>
      <c r="AJ22" s="369"/>
      <c r="AK22" s="369"/>
      <c r="AL22" s="369"/>
      <c r="AM22" s="369"/>
    </row>
    <row r="23" spans="1:39" x14ac:dyDescent="0.2">
      <c r="A23" s="371" t="str">
        <f>'HCAP Robot Script'!G12</f>
        <v>C2</v>
      </c>
      <c r="B23" s="371" t="str">
        <f>IF(C23="","",INDEX('HCAP Booking'!$C$9:$C$104,MATCH('DNA Sample Normalization'!C23,'HCAP Booking'!$J$9:$J$104,0))&amp;" "&amp;INDEX('HCAP Booking'!$D$9:$D$104,MATCH('DNA Sample Normalization'!$C23,'HCAP Booking'!$J$9:$J$104,0)))</f>
        <v>Timothy SHIRE</v>
      </c>
      <c r="C23" s="372" t="str">
        <f t="shared" si="4"/>
        <v>B2306270-002</v>
      </c>
      <c r="D23" s="373" t="str">
        <f>IF(C23="","",INDEX('HCAP Booking'!$F$9:$F$104,MATCH('DNA Sample Normalization'!C23,'HCAP Booking'!$J$9:$J$104,0)))</f>
        <v>724/E33</v>
      </c>
      <c r="E23" s="374">
        <v>9.14</v>
      </c>
      <c r="F23" s="375" t="str">
        <f t="shared" si="6"/>
        <v/>
      </c>
      <c r="G23" s="375" t="str">
        <f t="shared" si="7"/>
        <v/>
      </c>
      <c r="H23" s="372">
        <f t="shared" si="8"/>
        <v>29.530054644808743</v>
      </c>
      <c r="I23" s="376">
        <f t="shared" si="9"/>
        <v>5.469945355191256</v>
      </c>
      <c r="J23" s="371">
        <v>6.24</v>
      </c>
      <c r="K23" s="388">
        <f t="shared" si="10"/>
        <v>1872.0000000000002</v>
      </c>
      <c r="N23" s="371" t="str">
        <f t="shared" si="5"/>
        <v>Roche DNA Solid Tumour Prep_1</v>
      </c>
      <c r="O23" s="487" t="str">
        <f>'HCAP Robot Script'!G12</f>
        <v>C2</v>
      </c>
      <c r="P23" s="372">
        <f t="shared" ca="1" si="11"/>
        <v>3.0048076923076921</v>
      </c>
      <c r="Q23" s="372">
        <f t="shared" ca="1" si="12"/>
        <v>0</v>
      </c>
      <c r="R23" s="369"/>
      <c r="S23" s="369"/>
      <c r="T23" s="369"/>
      <c r="U23" s="369"/>
      <c r="X23" s="369"/>
      <c r="Y23" s="369"/>
      <c r="Z23" s="369"/>
      <c r="AA23" s="369"/>
      <c r="AB23" s="369"/>
      <c r="AC23" s="369"/>
      <c r="AD23" s="369"/>
      <c r="AE23" s="369"/>
      <c r="AF23" s="369"/>
      <c r="AG23" s="369"/>
      <c r="AH23" s="369"/>
      <c r="AI23" s="369"/>
      <c r="AJ23" s="369"/>
      <c r="AK23" s="369"/>
      <c r="AL23" s="369"/>
      <c r="AM23" s="369"/>
    </row>
    <row r="24" spans="1:39" x14ac:dyDescent="0.2">
      <c r="A24" s="371" t="str">
        <f>'HCAP Robot Script'!G13</f>
        <v>D2</v>
      </c>
      <c r="B24" s="371" t="str">
        <f>IF(C24="","",INDEX('HCAP Booking'!$C$9:$C$104,MATCH('DNA Sample Normalization'!C24,'HCAP Booking'!$J$9:$J$104,0))&amp;" "&amp;INDEX('HCAP Booking'!$D$9:$D$104,MATCH('DNA Sample Normalization'!$C24,'HCAP Booking'!$J$9:$J$104,0)))</f>
        <v>Carol FORD</v>
      </c>
      <c r="C24" s="372" t="str">
        <f t="shared" si="4"/>
        <v>B2306279-003</v>
      </c>
      <c r="D24" s="373" t="str">
        <f>IF(C24="","",INDEX('HCAP Booking'!$F$9:$F$104,MATCH('DNA Sample Normalization'!C24,'HCAP Booking'!$J$9:$J$104,0)))</f>
        <v>724/E36</v>
      </c>
      <c r="E24" s="374">
        <v>41</v>
      </c>
      <c r="F24" s="375" t="str">
        <f t="shared" si="6"/>
        <v/>
      </c>
      <c r="G24" s="375" t="str">
        <f t="shared" si="7"/>
        <v/>
      </c>
      <c r="H24" s="372">
        <f t="shared" si="8"/>
        <v>33.779565959522067</v>
      </c>
      <c r="I24" s="376">
        <f t="shared" si="9"/>
        <v>1.2204340404779321</v>
      </c>
      <c r="J24" s="371">
        <v>4.42</v>
      </c>
      <c r="K24" s="388">
        <f t="shared" si="10"/>
        <v>1326</v>
      </c>
      <c r="N24" s="371" t="str">
        <f t="shared" si="5"/>
        <v>Roche DNA Solid Tumour Prep_1</v>
      </c>
      <c r="O24" s="487" t="str">
        <f>'HCAP Robot Script'!G13</f>
        <v>D2</v>
      </c>
      <c r="P24" s="372">
        <f t="shared" ca="1" si="11"/>
        <v>4.2420814479638009</v>
      </c>
      <c r="Q24" s="372">
        <f t="shared" ca="1" si="12"/>
        <v>0</v>
      </c>
      <c r="R24" s="369"/>
      <c r="S24" s="369"/>
      <c r="T24" s="369"/>
      <c r="U24" s="369"/>
      <c r="X24" s="369"/>
      <c r="Y24" s="369"/>
      <c r="Z24" s="369"/>
      <c r="AA24" s="369"/>
      <c r="AB24" s="369"/>
      <c r="AC24" s="369"/>
      <c r="AD24" s="369"/>
      <c r="AE24" s="369"/>
      <c r="AF24" s="369"/>
      <c r="AG24" s="369"/>
      <c r="AH24" s="369"/>
      <c r="AI24" s="369"/>
      <c r="AJ24" s="369"/>
      <c r="AK24" s="369"/>
      <c r="AL24" s="369"/>
      <c r="AM24" s="369"/>
    </row>
    <row r="25" spans="1:39" x14ac:dyDescent="0.2">
      <c r="A25" s="371" t="str">
        <f>'HCAP Robot Script'!G14</f>
        <v>E2</v>
      </c>
      <c r="B25" s="371" t="str">
        <f>IF(C25="","",INDEX('HCAP Booking'!$C$9:$C$104,MATCH('DNA Sample Normalization'!C25,'HCAP Booking'!$J$9:$J$104,0))&amp;" "&amp;INDEX('HCAP Booking'!$D$9:$D$104,MATCH('DNA Sample Normalization'!$C25,'HCAP Booking'!$J$9:$J$104,0)))</f>
        <v>Jennifer MAY</v>
      </c>
      <c r="C25" s="372" t="str">
        <f t="shared" si="4"/>
        <v>B2306286-002</v>
      </c>
      <c r="D25" s="373" t="str">
        <f>IF(C25="","",INDEX('HCAP Booking'!$F$9:$F$104,MATCH('DNA Sample Normalization'!C25,'HCAP Booking'!$J$9:$J$104,0)))</f>
        <v>724/E23</v>
      </c>
      <c r="E25" s="374">
        <v>24.6</v>
      </c>
      <c r="F25" s="375" t="str">
        <f t="shared" si="6"/>
        <v/>
      </c>
      <c r="G25" s="375" t="str">
        <f t="shared" si="7"/>
        <v/>
      </c>
      <c r="H25" s="372">
        <f t="shared" si="8"/>
        <v>32.966273872409587</v>
      </c>
      <c r="I25" s="376">
        <f t="shared" si="9"/>
        <v>2.0337261275904099</v>
      </c>
      <c r="J25" s="371">
        <v>2.52</v>
      </c>
      <c r="K25" s="388">
        <f t="shared" si="10"/>
        <v>756</v>
      </c>
      <c r="N25" s="371" t="str">
        <f t="shared" si="5"/>
        <v>Roche DNA Solid Tumour Prep_1</v>
      </c>
      <c r="O25" s="487" t="str">
        <f>'HCAP Robot Script'!G14</f>
        <v>E2</v>
      </c>
      <c r="P25" s="372">
        <f t="shared" ca="1" si="11"/>
        <v>7.4404761904761907</v>
      </c>
      <c r="Q25" s="372">
        <f t="shared" ca="1" si="12"/>
        <v>0</v>
      </c>
      <c r="R25" s="369"/>
      <c r="S25" s="369"/>
      <c r="T25" s="369"/>
      <c r="U25" s="369"/>
      <c r="X25" s="369"/>
      <c r="Y25" s="369"/>
      <c r="Z25" s="369"/>
      <c r="AA25" s="369"/>
      <c r="AB25" s="369"/>
      <c r="AC25" s="369"/>
      <c r="AD25" s="369"/>
      <c r="AE25" s="369"/>
      <c r="AF25" s="369"/>
      <c r="AG25" s="369"/>
      <c r="AH25" s="369"/>
      <c r="AI25" s="369"/>
      <c r="AJ25" s="369"/>
      <c r="AK25" s="369"/>
      <c r="AL25" s="369"/>
      <c r="AM25" s="369"/>
    </row>
    <row r="26" spans="1:39" x14ac:dyDescent="0.2">
      <c r="A26" s="371" t="str">
        <f>'HCAP Robot Script'!G15</f>
        <v>F2</v>
      </c>
      <c r="B26" s="371" t="str">
        <f>IF(C26="","",INDEX('HCAP Booking'!$C$9:$C$104,MATCH('DNA Sample Normalization'!C26,'HCAP Booking'!$J$9:$J$104,0))&amp;" "&amp;INDEX('HCAP Booking'!$D$9:$D$104,MATCH('DNA Sample Normalization'!$C26,'HCAP Booking'!$J$9:$J$104,0)))</f>
        <v>Margaret CLIFTON</v>
      </c>
      <c r="C26" s="372" t="str">
        <f t="shared" si="4"/>
        <v>B2306373-003</v>
      </c>
      <c r="D26" s="373" t="str">
        <f>IF(C26="","",INDEX('HCAP Booking'!$F$9:$F$104,MATCH('DNA Sample Normalization'!C26,'HCAP Booking'!$J$9:$J$104,0)))</f>
        <v>724/E26</v>
      </c>
      <c r="E26" s="374">
        <v>21.6</v>
      </c>
      <c r="F26" s="375" t="str">
        <f t="shared" si="6"/>
        <v/>
      </c>
      <c r="G26" s="375" t="str">
        <f t="shared" si="7"/>
        <v/>
      </c>
      <c r="H26" s="372">
        <f t="shared" si="8"/>
        <v>32.683942619157797</v>
      </c>
      <c r="I26" s="376">
        <f t="shared" si="9"/>
        <v>2.316057380842202</v>
      </c>
      <c r="J26" s="371">
        <v>6.96</v>
      </c>
      <c r="K26" s="388">
        <f t="shared" si="10"/>
        <v>2088</v>
      </c>
      <c r="N26" s="371" t="str">
        <f t="shared" si="5"/>
        <v>Roche DNA Solid Tumour Prep_1</v>
      </c>
      <c r="O26" s="487" t="str">
        <f>'HCAP Robot Script'!G15</f>
        <v>F2</v>
      </c>
      <c r="P26" s="372">
        <f t="shared" ca="1" si="11"/>
        <v>2.6939655172413794</v>
      </c>
      <c r="Q26" s="372">
        <f t="shared" ca="1" si="12"/>
        <v>0</v>
      </c>
      <c r="R26" s="369"/>
      <c r="S26" s="369"/>
      <c r="T26" s="369"/>
      <c r="U26" s="369"/>
      <c r="X26" s="369"/>
      <c r="Y26" s="369"/>
      <c r="Z26" s="369"/>
      <c r="AA26" s="369"/>
      <c r="AB26" s="369"/>
      <c r="AC26" s="369"/>
      <c r="AD26" s="369"/>
      <c r="AE26" s="369"/>
      <c r="AF26" s="369"/>
      <c r="AG26" s="369"/>
      <c r="AH26" s="369"/>
      <c r="AI26" s="369"/>
      <c r="AJ26" s="369"/>
      <c r="AK26" s="369"/>
      <c r="AL26" s="369"/>
      <c r="AM26" s="369"/>
    </row>
    <row r="27" spans="1:39" x14ac:dyDescent="0.2">
      <c r="A27" s="371" t="str">
        <f>'HCAP Robot Script'!G16</f>
        <v>G2</v>
      </c>
      <c r="B27" s="371" t="str">
        <f>IF(C27="","",INDEX('HCAP Booking'!$C$9:$C$104,MATCH('DNA Sample Normalization'!C27,'HCAP Booking'!$J$9:$J$104,0))&amp;" "&amp;INDEX('HCAP Booking'!$D$9:$D$104,MATCH('DNA Sample Normalization'!$C27,'HCAP Booking'!$J$9:$J$104,0)))</f>
        <v>Donatas GETAUTIS</v>
      </c>
      <c r="C27" s="372" t="str">
        <f t="shared" si="4"/>
        <v>B2306377-002</v>
      </c>
      <c r="D27" s="373" t="str">
        <f>IF(C27="","",INDEX('HCAP Booking'!$F$9:$F$104,MATCH('DNA Sample Normalization'!C27,'HCAP Booking'!$J$9:$J$104,0)))</f>
        <v>724/H22</v>
      </c>
      <c r="E27" s="374">
        <v>39.200000000000003</v>
      </c>
      <c r="F27" s="375" t="str">
        <f t="shared" si="6"/>
        <v/>
      </c>
      <c r="G27" s="375" t="str">
        <f t="shared" si="7"/>
        <v/>
      </c>
      <c r="H27" s="372">
        <f t="shared" si="8"/>
        <v>33.723539913287425</v>
      </c>
      <c r="I27" s="376">
        <f t="shared" si="9"/>
        <v>1.2764600867125733</v>
      </c>
      <c r="J27" s="371">
        <v>6.02</v>
      </c>
      <c r="K27" s="388">
        <f t="shared" si="10"/>
        <v>1805.9999999999998</v>
      </c>
      <c r="N27" s="371" t="str">
        <f t="shared" si="5"/>
        <v>Roche DNA Solid Tumour Prep_1</v>
      </c>
      <c r="O27" s="487" t="str">
        <f>'HCAP Robot Script'!G16</f>
        <v>G2</v>
      </c>
      <c r="P27" s="372">
        <f t="shared" ca="1" si="11"/>
        <v>3.1146179401993357</v>
      </c>
      <c r="Q27" s="372">
        <f t="shared" ca="1" si="12"/>
        <v>0</v>
      </c>
      <c r="R27" s="369"/>
      <c r="S27" s="369"/>
      <c r="T27" s="369"/>
      <c r="U27" s="369"/>
      <c r="X27" s="369"/>
      <c r="Y27" s="369"/>
      <c r="Z27" s="369"/>
      <c r="AA27" s="369"/>
      <c r="AB27" s="369"/>
      <c r="AC27" s="369"/>
      <c r="AD27" s="369"/>
      <c r="AE27" s="369"/>
      <c r="AF27" s="369"/>
      <c r="AG27" s="369"/>
      <c r="AH27" s="369"/>
      <c r="AI27" s="369"/>
      <c r="AJ27" s="369"/>
      <c r="AK27" s="369"/>
      <c r="AL27" s="369"/>
      <c r="AM27" s="369"/>
    </row>
    <row r="28" spans="1:39" x14ac:dyDescent="0.2">
      <c r="A28" s="371" t="str">
        <f>'HCAP Robot Script'!G17</f>
        <v>H2</v>
      </c>
      <c r="B28" s="371" t="str">
        <f>IF(C28="","",INDEX('HCAP Booking'!$C$9:$C$104,MATCH('DNA Sample Normalization'!C28,'HCAP Booking'!$J$9:$J$104,0))&amp;" "&amp;INDEX('HCAP Booking'!$D$9:$D$104,MATCH('DNA Sample Normalization'!$C28,'HCAP Booking'!$J$9:$J$104,0)))</f>
        <v>Padraig VAUGHAN-RYALL</v>
      </c>
      <c r="C28" s="372" t="str">
        <f t="shared" si="4"/>
        <v>B2306387-003</v>
      </c>
      <c r="D28" s="373" t="str">
        <f>IF(C28="","",INDEX('HCAP Booking'!$F$9:$F$104,MATCH('DNA Sample Normalization'!C28,'HCAP Booking'!$J$9:$J$104,0)))</f>
        <v>724/E28</v>
      </c>
      <c r="E28" s="377">
        <v>6.66</v>
      </c>
      <c r="F28" s="375" t="str">
        <f t="shared" si="6"/>
        <v/>
      </c>
      <c r="G28" s="375" t="str">
        <f t="shared" si="7"/>
        <v/>
      </c>
      <c r="H28" s="372">
        <f t="shared" si="8"/>
        <v>27.49625187406297</v>
      </c>
      <c r="I28" s="376">
        <f t="shared" si="9"/>
        <v>7.5037481259370313</v>
      </c>
      <c r="J28" s="371">
        <v>7.9</v>
      </c>
      <c r="K28" s="388">
        <f t="shared" si="10"/>
        <v>2370</v>
      </c>
      <c r="N28" s="371" t="str">
        <f t="shared" si="5"/>
        <v>Roche DNA Solid Tumour Prep_1</v>
      </c>
      <c r="O28" s="487" t="str">
        <f>'HCAP Robot Script'!G17</f>
        <v>H2</v>
      </c>
      <c r="P28" s="372">
        <f t="shared" ca="1" si="11"/>
        <v>2.3734177215189876</v>
      </c>
      <c r="Q28" s="372">
        <f t="shared" ca="1" si="12"/>
        <v>0</v>
      </c>
      <c r="R28" s="369"/>
      <c r="S28" s="369"/>
      <c r="T28" s="369"/>
      <c r="U28" s="369"/>
      <c r="X28" s="369"/>
      <c r="Y28" s="369"/>
      <c r="Z28" s="369"/>
      <c r="AA28" s="369"/>
      <c r="AB28" s="369"/>
      <c r="AC28" s="369"/>
      <c r="AD28" s="369"/>
      <c r="AE28" s="369"/>
      <c r="AF28" s="369"/>
      <c r="AG28" s="369"/>
      <c r="AH28" s="369"/>
      <c r="AI28" s="369"/>
      <c r="AJ28" s="369"/>
      <c r="AK28" s="369"/>
      <c r="AL28" s="369"/>
      <c r="AM28" s="369"/>
    </row>
    <row r="29" spans="1:39" x14ac:dyDescent="0.2">
      <c r="A29" s="371" t="str">
        <f>'HCAP Robot Script'!G18</f>
        <v>A3</v>
      </c>
      <c r="B29" s="371" t="str">
        <f>IF(C29="","",INDEX('HCAP Booking'!$C$9:$C$104,MATCH('DNA Sample Normalization'!C29,'HCAP Booking'!$J$9:$J$104,0))&amp;" "&amp;INDEX('HCAP Booking'!$D$9:$D$104,MATCH('DNA Sample Normalization'!$C29,'HCAP Booking'!$J$9:$J$104,0)))</f>
        <v>Jennifer WELSH</v>
      </c>
      <c r="C29" s="372" t="str">
        <f t="shared" si="4"/>
        <v>B2306389-003</v>
      </c>
      <c r="D29" s="373" t="str">
        <f>IF(C29="","",INDEX('HCAP Booking'!$F$9:$F$104,MATCH('DNA Sample Normalization'!C29,'HCAP Booking'!$J$9:$J$104,0)))</f>
        <v>724/E24</v>
      </c>
      <c r="E29" s="377">
        <v>11.7</v>
      </c>
      <c r="F29" s="375" t="str">
        <f t="shared" si="6"/>
        <v/>
      </c>
      <c r="G29" s="375" t="str">
        <f t="shared" si="7"/>
        <v/>
      </c>
      <c r="H29" s="372">
        <f t="shared" si="8"/>
        <v>30.725875320239112</v>
      </c>
      <c r="I29" s="376">
        <f t="shared" si="9"/>
        <v>4.2741246797608881</v>
      </c>
      <c r="J29" s="371">
        <v>5.22</v>
      </c>
      <c r="K29" s="388">
        <f t="shared" si="10"/>
        <v>1565.9999999999998</v>
      </c>
      <c r="N29" s="371" t="str">
        <f t="shared" si="5"/>
        <v>Roche DNA Solid Tumour Prep_1</v>
      </c>
      <c r="O29" s="487" t="str">
        <f>'HCAP Robot Script'!G18</f>
        <v>A3</v>
      </c>
      <c r="P29" s="372">
        <f t="shared" ca="1" si="11"/>
        <v>3.5919540229885061</v>
      </c>
      <c r="Q29" s="372">
        <f t="shared" ca="1" si="12"/>
        <v>0</v>
      </c>
      <c r="R29" s="369"/>
      <c r="S29" s="369"/>
      <c r="T29" s="369"/>
      <c r="U29" s="369"/>
      <c r="X29" s="369"/>
      <c r="Y29" s="369"/>
      <c r="Z29" s="369"/>
      <c r="AA29" s="369"/>
      <c r="AB29" s="369"/>
      <c r="AC29" s="369"/>
      <c r="AD29" s="369"/>
      <c r="AE29" s="369"/>
      <c r="AF29" s="369"/>
      <c r="AG29" s="369"/>
      <c r="AH29" s="369"/>
      <c r="AI29" s="369"/>
      <c r="AJ29" s="369"/>
      <c r="AK29" s="369"/>
      <c r="AL29" s="369"/>
      <c r="AM29" s="369"/>
    </row>
    <row r="30" spans="1:39" x14ac:dyDescent="0.2">
      <c r="A30" s="371" t="str">
        <f>'HCAP Robot Script'!G19</f>
        <v>B3</v>
      </c>
      <c r="B30" s="371" t="str">
        <f>IF(C30="","",INDEX('HCAP Booking'!$C$9:$C$104,MATCH('DNA Sample Normalization'!C30,'HCAP Booking'!$J$9:$J$104,0))&amp;" "&amp;INDEX('HCAP Booking'!$D$9:$D$104,MATCH('DNA Sample Normalization'!$C30,'HCAP Booking'!$J$9:$J$104,0)))</f>
        <v>Deborah PERRY</v>
      </c>
      <c r="C30" s="372" t="str">
        <f t="shared" si="4"/>
        <v>B2306394-002</v>
      </c>
      <c r="D30" s="373" t="str">
        <f>IF(C30="","",INDEX('HCAP Booking'!$F$9:$F$104,MATCH('DNA Sample Normalization'!C30,'HCAP Booking'!$J$9:$J$104,0)))</f>
        <v>724/E16</v>
      </c>
      <c r="E30" s="377">
        <v>28.4</v>
      </c>
      <c r="F30" s="375" t="str">
        <f t="shared" si="6"/>
        <v/>
      </c>
      <c r="G30" s="375" t="str">
        <f t="shared" si="7"/>
        <v/>
      </c>
      <c r="H30" s="372">
        <f t="shared" si="8"/>
        <v>33.238296374516018</v>
      </c>
      <c r="I30" s="376">
        <f t="shared" si="9"/>
        <v>1.7617036254839844</v>
      </c>
      <c r="J30" s="371">
        <v>4.32</v>
      </c>
      <c r="K30" s="388">
        <f t="shared" si="10"/>
        <v>1296</v>
      </c>
      <c r="N30" s="371" t="str">
        <f t="shared" si="5"/>
        <v>Roche DNA Solid Tumour Prep_1</v>
      </c>
      <c r="O30" s="487" t="str">
        <f>'HCAP Robot Script'!G19</f>
        <v>B3</v>
      </c>
      <c r="P30" s="372">
        <f t="shared" ca="1" si="11"/>
        <v>4.3402777777777777</v>
      </c>
      <c r="Q30" s="372">
        <f t="shared" ca="1" si="12"/>
        <v>0</v>
      </c>
      <c r="R30" s="369"/>
      <c r="S30" s="369"/>
      <c r="T30" s="369"/>
      <c r="U30" s="369"/>
      <c r="X30" s="369"/>
      <c r="Y30" s="369"/>
      <c r="Z30" s="369"/>
      <c r="AA30" s="369"/>
      <c r="AB30" s="369"/>
      <c r="AC30" s="369"/>
      <c r="AD30" s="369"/>
      <c r="AE30" s="369"/>
      <c r="AF30" s="369"/>
      <c r="AG30" s="369"/>
      <c r="AH30" s="369"/>
      <c r="AI30" s="369"/>
      <c r="AJ30" s="369"/>
      <c r="AK30" s="369"/>
      <c r="AL30" s="369"/>
      <c r="AM30" s="369"/>
    </row>
    <row r="31" spans="1:39" x14ac:dyDescent="0.2">
      <c r="A31" s="371" t="str">
        <f>'HCAP Robot Script'!G20</f>
        <v>C3</v>
      </c>
      <c r="B31" s="371" t="str">
        <f>IF(C31="","",INDEX('HCAP Booking'!$C$9:$C$104,MATCH('DNA Sample Normalization'!C31,'HCAP Booking'!$J$9:$J$104,0))&amp;" "&amp;INDEX('HCAP Booking'!$D$9:$D$104,MATCH('DNA Sample Normalization'!$C31,'HCAP Booking'!$J$9:$J$104,0)))</f>
        <v>David KIVELL</v>
      </c>
      <c r="C31" s="372" t="str">
        <f t="shared" si="4"/>
        <v>B2306418-003</v>
      </c>
      <c r="D31" s="373" t="str">
        <f>IF(C31="","",INDEX('HCAP Booking'!$F$9:$F$104,MATCH('DNA Sample Normalization'!C31,'HCAP Booking'!$J$9:$J$104,0)))</f>
        <v>724/E15</v>
      </c>
      <c r="E31" s="377">
        <v>4.6399999999999997</v>
      </c>
      <c r="F31" s="375" t="str">
        <f t="shared" si="6"/>
        <v/>
      </c>
      <c r="G31" s="375" t="str">
        <f t="shared" si="7"/>
        <v/>
      </c>
      <c r="H31" s="372">
        <f t="shared" si="8"/>
        <v>24.236559139784944</v>
      </c>
      <c r="I31" s="376">
        <f t="shared" si="9"/>
        <v>10.763440860215054</v>
      </c>
      <c r="J31" s="371">
        <v>12.3</v>
      </c>
      <c r="K31" s="388">
        <f t="shared" si="10"/>
        <v>3690</v>
      </c>
      <c r="N31" s="371" t="str">
        <f t="shared" si="5"/>
        <v>Roche DNA Solid Tumour Prep_1</v>
      </c>
      <c r="O31" s="487" t="str">
        <f>'HCAP Robot Script'!G20</f>
        <v>C3</v>
      </c>
      <c r="P31" s="372">
        <f t="shared" ca="1" si="11"/>
        <v>1.524390243902439</v>
      </c>
      <c r="Q31" s="372">
        <f t="shared" ca="1" si="12"/>
        <v>0</v>
      </c>
      <c r="R31" s="369"/>
      <c r="S31" s="369"/>
      <c r="T31" s="369"/>
      <c r="U31" s="369"/>
      <c r="X31" s="369"/>
      <c r="Y31" s="369"/>
      <c r="Z31" s="369"/>
      <c r="AA31" s="369"/>
      <c r="AB31" s="369"/>
      <c r="AC31" s="369"/>
      <c r="AD31" s="369"/>
      <c r="AE31" s="369"/>
      <c r="AF31" s="369"/>
      <c r="AG31" s="369"/>
      <c r="AH31" s="369"/>
      <c r="AI31" s="369"/>
      <c r="AJ31" s="369"/>
      <c r="AK31" s="369"/>
      <c r="AL31" s="369"/>
      <c r="AM31" s="369"/>
    </row>
    <row r="32" spans="1:39" x14ac:dyDescent="0.2">
      <c r="A32" s="371" t="str">
        <f>'HCAP Robot Script'!G21</f>
        <v>D3</v>
      </c>
      <c r="B32" s="371" t="str">
        <f>IF(C32="","",INDEX('HCAP Booking'!$C$9:$C$104,MATCH('DNA Sample Normalization'!C32,'HCAP Booking'!$J$9:$J$104,0))&amp;" "&amp;INDEX('HCAP Booking'!$D$9:$D$104,MATCH('DNA Sample Normalization'!$C32,'HCAP Booking'!$J$9:$J$104,0)))</f>
        <v>Tom KEMPTON</v>
      </c>
      <c r="C32" s="372" t="str">
        <f t="shared" si="4"/>
        <v>B2306480-002</v>
      </c>
      <c r="D32" s="373" t="str">
        <f>IF(C32="","",INDEX('HCAP Booking'!$F$9:$F$104,MATCH('DNA Sample Normalization'!C32,'HCAP Booking'!$J$9:$J$104,0)))</f>
        <v>724/H36</v>
      </c>
      <c r="E32" s="377">
        <v>5.42</v>
      </c>
      <c r="F32" s="375" t="str">
        <f t="shared" si="6"/>
        <v/>
      </c>
      <c r="G32" s="375" t="str">
        <f t="shared" si="7"/>
        <v/>
      </c>
      <c r="H32" s="372">
        <f t="shared" si="8"/>
        <v>25.78268876611418</v>
      </c>
      <c r="I32" s="376">
        <f t="shared" si="9"/>
        <v>9.2173112338858196</v>
      </c>
      <c r="J32" s="371">
        <v>10.5</v>
      </c>
      <c r="K32" s="388">
        <f t="shared" si="10"/>
        <v>3150</v>
      </c>
      <c r="N32" s="371" t="str">
        <f t="shared" si="5"/>
        <v>Roche DNA Solid Tumour Prep_1</v>
      </c>
      <c r="O32" s="487" t="str">
        <f>'HCAP Robot Script'!G21</f>
        <v>D3</v>
      </c>
      <c r="P32" s="372">
        <f t="shared" ca="1" si="11"/>
        <v>1.7857142857142858</v>
      </c>
      <c r="Q32" s="372">
        <f t="shared" ca="1" si="12"/>
        <v>0</v>
      </c>
      <c r="R32" s="369"/>
      <c r="S32" s="369"/>
      <c r="T32" s="369"/>
      <c r="U32" s="369"/>
      <c r="X32" s="369"/>
      <c r="Y32" s="369"/>
      <c r="Z32" s="369"/>
      <c r="AA32" s="369"/>
      <c r="AB32" s="369"/>
      <c r="AC32" s="369"/>
      <c r="AD32" s="369"/>
      <c r="AE32" s="369"/>
      <c r="AF32" s="369"/>
      <c r="AG32" s="369"/>
      <c r="AH32" s="369"/>
      <c r="AI32" s="369"/>
      <c r="AJ32" s="369"/>
      <c r="AK32" s="369"/>
      <c r="AL32" s="369"/>
      <c r="AM32" s="369"/>
    </row>
    <row r="33" spans="1:39" x14ac:dyDescent="0.2">
      <c r="A33" s="371" t="str">
        <f>'HCAP Robot Script'!G22</f>
        <v>E3</v>
      </c>
      <c r="B33" s="371" t="str">
        <f>IF(C33="","",INDEX('HCAP Booking'!$C$9:$C$104,MATCH('DNA Sample Normalization'!C33,'HCAP Booking'!$J$9:$J$104,0))&amp;" "&amp;INDEX('HCAP Booking'!$D$9:$D$104,MATCH('DNA Sample Normalization'!$C33,'HCAP Booking'!$J$9:$J$104,0)))</f>
        <v>Kevin OLIPHANT</v>
      </c>
      <c r="C33" s="372" t="str">
        <f t="shared" si="4"/>
        <v>B2306481-002</v>
      </c>
      <c r="D33" s="373" t="str">
        <f>IF(C33="","",INDEX('HCAP Booking'!$F$9:$F$104,MATCH('DNA Sample Normalization'!C33,'HCAP Booking'!$J$9:$J$104,0)))</f>
        <v>724/H28</v>
      </c>
      <c r="E33" s="377">
        <v>2.38</v>
      </c>
      <c r="F33" s="375" t="str">
        <f t="shared" si="6"/>
        <v/>
      </c>
      <c r="G33" s="375" t="str">
        <f t="shared" si="7"/>
        <v/>
      </c>
      <c r="H33" s="372">
        <f t="shared" si="8"/>
        <v>14.05857740585774</v>
      </c>
      <c r="I33" s="376">
        <f t="shared" si="9"/>
        <v>20.94142259414226</v>
      </c>
      <c r="J33" s="371">
        <v>0</v>
      </c>
      <c r="K33" s="388">
        <f t="shared" si="10"/>
        <v>0</v>
      </c>
      <c r="N33" s="371" t="str">
        <f t="shared" si="5"/>
        <v>Roche DNA Solid Tumour Prep_1</v>
      </c>
      <c r="O33" s="487" t="str">
        <f>'HCAP Robot Script'!G22</f>
        <v>E3</v>
      </c>
      <c r="P33" s="372"/>
      <c r="Q33" s="372"/>
      <c r="R33" s="369"/>
      <c r="S33" s="369"/>
      <c r="T33" s="369"/>
      <c r="U33" s="369"/>
      <c r="X33" s="369"/>
      <c r="Y33" s="369"/>
      <c r="Z33" s="369"/>
      <c r="AA33" s="369"/>
      <c r="AB33" s="369"/>
      <c r="AC33" s="369"/>
      <c r="AD33" s="369"/>
      <c r="AE33" s="369"/>
      <c r="AF33" s="369"/>
      <c r="AG33" s="369"/>
      <c r="AH33" s="369"/>
      <c r="AI33" s="369"/>
      <c r="AJ33" s="369"/>
      <c r="AK33" s="369"/>
      <c r="AL33" s="369"/>
      <c r="AM33" s="369"/>
    </row>
    <row r="34" spans="1:39" x14ac:dyDescent="0.2">
      <c r="A34" s="371" t="str">
        <f>'HCAP Robot Script'!G23</f>
        <v>F3</v>
      </c>
      <c r="B34" s="371" t="str">
        <f>IF(C34="","",INDEX('HCAP Booking'!$C$9:$C$104,MATCH('DNA Sample Normalization'!C34,'HCAP Booking'!$J$9:$J$104,0))&amp;" "&amp;INDEX('HCAP Booking'!$D$9:$D$104,MATCH('DNA Sample Normalization'!$C34,'HCAP Booking'!$J$9:$J$104,0)))</f>
        <v>Susan VAN STRAATEN</v>
      </c>
      <c r="C34" s="372" t="str">
        <f t="shared" si="4"/>
        <v>B2306487-002</v>
      </c>
      <c r="D34" s="373" t="str">
        <f>IF(C34="","",INDEX('HCAP Booking'!$F$9:$F$104,MATCH('DNA Sample Normalization'!C34,'HCAP Booking'!$J$9:$J$104,0)))</f>
        <v>724/H35</v>
      </c>
      <c r="E34" s="377">
        <v>38.200000000000003</v>
      </c>
      <c r="F34" s="375" t="str">
        <f t="shared" si="6"/>
        <v/>
      </c>
      <c r="G34" s="375" t="str">
        <f t="shared" si="7"/>
        <v/>
      </c>
      <c r="H34" s="372">
        <f t="shared" si="8"/>
        <v>33.690133472912848</v>
      </c>
      <c r="I34" s="376">
        <f t="shared" si="9"/>
        <v>1.3098665270871499</v>
      </c>
      <c r="J34" s="371">
        <v>1.33</v>
      </c>
      <c r="K34" s="388">
        <f t="shared" si="10"/>
        <v>399</v>
      </c>
      <c r="N34" s="371" t="str">
        <f t="shared" si="5"/>
        <v>Roche DNA Solid Tumour Prep_1</v>
      </c>
      <c r="O34" s="487" t="str">
        <f>'HCAP Robot Script'!G23</f>
        <v>F3</v>
      </c>
      <c r="P34" s="372">
        <f t="shared" ca="1" si="11"/>
        <v>0</v>
      </c>
      <c r="Q34" s="372">
        <f t="shared" ca="1" si="12"/>
        <v>4.6992481203007515</v>
      </c>
      <c r="R34" s="369"/>
      <c r="S34" s="369"/>
      <c r="T34" s="369"/>
      <c r="U34" s="369"/>
      <c r="X34" s="369"/>
      <c r="Y34" s="369"/>
      <c r="Z34" s="369"/>
      <c r="AA34" s="369"/>
      <c r="AB34" s="369"/>
      <c r="AC34" s="369"/>
      <c r="AD34" s="369"/>
      <c r="AE34" s="369"/>
      <c r="AF34" s="369"/>
      <c r="AG34" s="369"/>
      <c r="AH34" s="369"/>
      <c r="AI34" s="369"/>
      <c r="AJ34" s="369"/>
      <c r="AK34" s="369"/>
      <c r="AL34" s="369"/>
      <c r="AM34" s="369"/>
    </row>
    <row r="35" spans="1:39" x14ac:dyDescent="0.2">
      <c r="A35" s="371" t="str">
        <f>'HCAP Robot Script'!G24</f>
        <v>G3</v>
      </c>
      <c r="B35" s="371" t="str">
        <f>IF(C35="","",INDEX('HCAP Booking'!$C$9:$C$104,MATCH('DNA Sample Normalization'!C35,'HCAP Booking'!$J$9:$J$104,0))&amp;" "&amp;INDEX('HCAP Booking'!$D$9:$D$104,MATCH('DNA Sample Normalization'!$C35,'HCAP Booking'!$J$9:$J$104,0)))</f>
        <v>Marion LEWIS</v>
      </c>
      <c r="C35" s="372" t="str">
        <f t="shared" si="4"/>
        <v>B2306489-002</v>
      </c>
      <c r="D35" s="373" t="str">
        <f>IF(C35="","",INDEX('HCAP Booking'!$F$9:$F$104,MATCH('DNA Sample Normalization'!C35,'HCAP Booking'!$J$9:$J$104,0)))</f>
        <v>724/H29</v>
      </c>
      <c r="E35" s="377">
        <v>5.38</v>
      </c>
      <c r="F35" s="375" t="str">
        <f t="shared" si="6"/>
        <v/>
      </c>
      <c r="G35" s="375" t="str">
        <f t="shared" si="7"/>
        <v/>
      </c>
      <c r="H35" s="372">
        <f t="shared" si="8"/>
        <v>25.714285714285715</v>
      </c>
      <c r="I35" s="376">
        <f t="shared" si="9"/>
        <v>9.2857142857142865</v>
      </c>
      <c r="J35" s="371">
        <v>8.84</v>
      </c>
      <c r="K35" s="388">
        <f t="shared" si="10"/>
        <v>2652</v>
      </c>
      <c r="N35" s="371" t="str">
        <f t="shared" si="5"/>
        <v>Roche DNA Solid Tumour Prep_1</v>
      </c>
      <c r="O35" s="487" t="str">
        <f>'HCAP Robot Script'!G24</f>
        <v>G3</v>
      </c>
      <c r="P35" s="372">
        <f t="shared" ca="1" si="11"/>
        <v>2.1210407239819005</v>
      </c>
      <c r="Q35" s="372">
        <f t="shared" ca="1" si="12"/>
        <v>0</v>
      </c>
      <c r="R35" s="369"/>
      <c r="S35" s="369"/>
      <c r="T35" s="369"/>
      <c r="U35" s="369"/>
      <c r="X35" s="369"/>
      <c r="Y35" s="369"/>
      <c r="Z35" s="369"/>
      <c r="AA35" s="369"/>
      <c r="AB35" s="369"/>
      <c r="AC35" s="369"/>
      <c r="AD35" s="369"/>
      <c r="AE35" s="369"/>
      <c r="AF35" s="369"/>
      <c r="AG35" s="369"/>
      <c r="AH35" s="369"/>
      <c r="AI35" s="369"/>
      <c r="AJ35" s="369"/>
      <c r="AK35" s="369"/>
      <c r="AL35" s="369"/>
      <c r="AM35" s="369"/>
    </row>
    <row r="36" spans="1:39" x14ac:dyDescent="0.2">
      <c r="A36" s="371" t="str">
        <f>'HCAP Robot Script'!G25</f>
        <v>H3</v>
      </c>
      <c r="B36" s="371" t="str">
        <f>IF(C36="","",INDEX('HCAP Booking'!$C$9:$C$104,MATCH('DNA Sample Normalization'!C36,'HCAP Booking'!$J$9:$J$104,0))&amp;" "&amp;INDEX('HCAP Booking'!$D$9:$D$104,MATCH('DNA Sample Normalization'!$C36,'HCAP Booking'!$J$9:$J$104,0)))</f>
        <v>Marion RUNDLE</v>
      </c>
      <c r="C36" s="372" t="str">
        <f t="shared" si="4"/>
        <v>B2306503-002</v>
      </c>
      <c r="D36" s="373" t="str">
        <f>IF(C36="","",INDEX('HCAP Booking'!$F$9:$F$104,MATCH('DNA Sample Normalization'!C36,'HCAP Booking'!$J$9:$J$104,0)))</f>
        <v>724/H30</v>
      </c>
      <c r="E36" s="377">
        <v>36</v>
      </c>
      <c r="F36" s="375" t="str">
        <f t="shared" si="6"/>
        <v/>
      </c>
      <c r="G36" s="375" t="str">
        <f t="shared" si="7"/>
        <v/>
      </c>
      <c r="H36" s="372">
        <f t="shared" si="8"/>
        <v>33.610108303249099</v>
      </c>
      <c r="I36" s="376">
        <f t="shared" si="9"/>
        <v>1.3898916967509025</v>
      </c>
      <c r="J36" s="371">
        <v>7.62</v>
      </c>
      <c r="K36" s="388">
        <f t="shared" si="10"/>
        <v>2286</v>
      </c>
      <c r="N36" s="371" t="str">
        <f t="shared" si="5"/>
        <v>Roche DNA Solid Tumour Prep_1</v>
      </c>
      <c r="O36" s="487" t="str">
        <f>'HCAP Robot Script'!G25</f>
        <v>H3</v>
      </c>
      <c r="P36" s="372">
        <f t="shared" ca="1" si="11"/>
        <v>2.4606299212598426</v>
      </c>
      <c r="Q36" s="372">
        <f t="shared" ca="1" si="12"/>
        <v>0</v>
      </c>
      <c r="R36" s="369"/>
      <c r="S36" s="369"/>
      <c r="T36" s="369"/>
      <c r="U36" s="369"/>
      <c r="X36" s="369"/>
      <c r="Y36" s="369"/>
      <c r="Z36" s="369"/>
      <c r="AA36" s="369"/>
      <c r="AB36" s="369"/>
      <c r="AC36" s="369"/>
      <c r="AD36" s="369"/>
      <c r="AE36" s="369"/>
      <c r="AF36" s="369"/>
      <c r="AG36" s="369"/>
      <c r="AH36" s="369"/>
      <c r="AI36" s="369"/>
      <c r="AJ36" s="369"/>
      <c r="AK36" s="369"/>
      <c r="AL36" s="369"/>
      <c r="AM36" s="369"/>
    </row>
    <row r="37" spans="1:39" x14ac:dyDescent="0.2">
      <c r="A37" s="371" t="str">
        <f>'HCAP Robot Script'!G26</f>
        <v>A4</v>
      </c>
      <c r="B37" s="371" t="str">
        <f>IF(C37="","",INDEX('HCAP Booking'!$C$9:$C$104,MATCH('DNA Sample Normalization'!C37,'HCAP Booking'!$J$9:$J$104,0))&amp;" "&amp;INDEX('HCAP Booking'!$D$9:$D$104,MATCH('DNA Sample Normalization'!$C37,'HCAP Booking'!$J$9:$J$104,0)))</f>
        <v>Christine UNDERWOOD</v>
      </c>
      <c r="C37" s="372" t="str">
        <f t="shared" si="4"/>
        <v>B2306505-002</v>
      </c>
      <c r="D37" s="373" t="str">
        <f>IF(C37="","",INDEX('HCAP Booking'!$F$9:$F$104,MATCH('DNA Sample Normalization'!C37,'HCAP Booking'!$J$9:$J$104,0)))</f>
        <v>724/H21</v>
      </c>
      <c r="E37" s="377">
        <v>30.6</v>
      </c>
      <c r="F37" s="375" t="str">
        <f t="shared" si="6"/>
        <v/>
      </c>
      <c r="G37" s="375" t="str">
        <f t="shared" si="7"/>
        <v/>
      </c>
      <c r="H37" s="372">
        <f t="shared" si="8"/>
        <v>33.364913426984643</v>
      </c>
      <c r="I37" s="376">
        <f t="shared" si="9"/>
        <v>1.6350865730153543</v>
      </c>
      <c r="J37" s="371">
        <v>3.94</v>
      </c>
      <c r="K37" s="388">
        <f t="shared" si="10"/>
        <v>1182</v>
      </c>
      <c r="N37" s="371" t="str">
        <f t="shared" si="5"/>
        <v>Roche DNA Solid Tumour Prep_2</v>
      </c>
      <c r="O37" s="487" t="str">
        <f>'HCAP Robot Script'!G26</f>
        <v>A4</v>
      </c>
      <c r="P37" s="372">
        <f t="shared" ca="1" si="11"/>
        <v>4.7588832487309647</v>
      </c>
      <c r="Q37" s="372">
        <f t="shared" ca="1" si="12"/>
        <v>0</v>
      </c>
      <c r="R37" s="369"/>
      <c r="S37" s="369"/>
      <c r="T37" s="369"/>
      <c r="U37" s="369"/>
      <c r="X37" s="369"/>
      <c r="Y37" s="369"/>
      <c r="Z37" s="369"/>
      <c r="AA37" s="369"/>
      <c r="AB37" s="369"/>
      <c r="AC37" s="369"/>
      <c r="AD37" s="369"/>
      <c r="AE37" s="369"/>
      <c r="AF37" s="369"/>
      <c r="AG37" s="369"/>
      <c r="AH37" s="369"/>
      <c r="AI37" s="369"/>
      <c r="AJ37" s="369"/>
      <c r="AK37" s="369"/>
      <c r="AL37" s="369"/>
      <c r="AM37" s="369"/>
    </row>
    <row r="38" spans="1:39" x14ac:dyDescent="0.2">
      <c r="A38" s="371" t="str">
        <f>'HCAP Robot Script'!G27</f>
        <v>B4</v>
      </c>
      <c r="B38" s="371" t="str">
        <f>IF(C38="","",INDEX('HCAP Booking'!$C$9:$C$104,MATCH('DNA Sample Normalization'!C38,'HCAP Booking'!$J$9:$J$104,0))&amp;" "&amp;INDEX('HCAP Booking'!$D$9:$D$104,MATCH('DNA Sample Normalization'!$C38,'HCAP Booking'!$J$9:$J$104,0)))</f>
        <v>Bryony GOODING</v>
      </c>
      <c r="C38" s="372" t="str">
        <f t="shared" si="4"/>
        <v>B2306514-002</v>
      </c>
      <c r="D38" s="373" t="str">
        <f>IF(C38="","",INDEX('HCAP Booking'!$F$9:$F$104,MATCH('DNA Sample Normalization'!C38,'HCAP Booking'!$J$9:$J$104,0)))</f>
        <v>724/H19</v>
      </c>
      <c r="E38" s="377">
        <v>25.8</v>
      </c>
      <c r="F38" s="375" t="str">
        <f t="shared" si="6"/>
        <v/>
      </c>
      <c r="G38" s="375" t="str">
        <f t="shared" si="7"/>
        <v/>
      </c>
      <c r="H38" s="372">
        <f t="shared" si="8"/>
        <v>33.060829135993799</v>
      </c>
      <c r="I38" s="376">
        <f t="shared" si="9"/>
        <v>1.9391708640061989</v>
      </c>
      <c r="J38" s="371">
        <v>8.48</v>
      </c>
      <c r="K38" s="388">
        <f t="shared" si="10"/>
        <v>2544.0000000000005</v>
      </c>
      <c r="N38" s="371" t="str">
        <f t="shared" si="5"/>
        <v>Roche DNA Solid Tumour Prep_2</v>
      </c>
      <c r="O38" s="487" t="str">
        <f>'HCAP Robot Script'!G27</f>
        <v>B4</v>
      </c>
      <c r="P38" s="372">
        <f t="shared" ca="1" si="11"/>
        <v>2.211084905660377</v>
      </c>
      <c r="Q38" s="372">
        <f t="shared" ca="1" si="12"/>
        <v>0</v>
      </c>
      <c r="R38" s="369"/>
      <c r="S38" s="369"/>
      <c r="T38" s="369"/>
      <c r="U38" s="369"/>
      <c r="X38" s="369"/>
      <c r="Y38" s="369"/>
      <c r="Z38" s="369"/>
      <c r="AA38" s="369"/>
      <c r="AB38" s="369"/>
      <c r="AC38" s="369"/>
      <c r="AD38" s="369"/>
      <c r="AE38" s="369"/>
      <c r="AF38" s="369"/>
      <c r="AG38" s="369"/>
      <c r="AH38" s="369"/>
      <c r="AI38" s="369"/>
      <c r="AJ38" s="369"/>
      <c r="AK38" s="369"/>
      <c r="AL38" s="369"/>
      <c r="AM38" s="369"/>
    </row>
    <row r="39" spans="1:39" x14ac:dyDescent="0.2">
      <c r="A39" s="371" t="str">
        <f>'HCAP Robot Script'!G28</f>
        <v>C4</v>
      </c>
      <c r="B39" s="371" t="str">
        <f>IF(C39="","",INDEX('HCAP Booking'!$C$9:$C$104,MATCH('DNA Sample Normalization'!C39,'HCAP Booking'!$J$9:$J$104,0))&amp;" "&amp;INDEX('HCAP Booking'!$D$9:$D$104,MATCH('DNA Sample Normalization'!$C39,'HCAP Booking'!$J$9:$J$104,0)))</f>
        <v>Jennifer BENJAMIN</v>
      </c>
      <c r="C39" s="372" t="str">
        <f t="shared" si="4"/>
        <v>B2306555-002</v>
      </c>
      <c r="D39" s="373" t="str">
        <f>IF(C39="","",INDEX('HCAP Booking'!$F$9:$F$104,MATCH('DNA Sample Normalization'!C39,'HCAP Booking'!$J$9:$J$104,0)))</f>
        <v>725/A37</v>
      </c>
      <c r="E39" s="377">
        <v>77.8</v>
      </c>
      <c r="F39" s="375" t="str">
        <f t="shared" si="6"/>
        <v>Yes</v>
      </c>
      <c r="G39" s="375">
        <f t="shared" si="7"/>
        <v>7.7799999999999994</v>
      </c>
      <c r="H39" s="372">
        <f t="shared" si="8"/>
        <v>28.566838046272494</v>
      </c>
      <c r="I39" s="376">
        <f t="shared" si="9"/>
        <v>6.4331619537275069</v>
      </c>
      <c r="J39" s="371">
        <v>2.4</v>
      </c>
      <c r="K39" s="388">
        <f t="shared" si="10"/>
        <v>720</v>
      </c>
      <c r="N39" s="371" t="str">
        <f t="shared" si="5"/>
        <v>Roche DNA Solid Tumour Prep_2</v>
      </c>
      <c r="O39" s="487" t="str">
        <f>'HCAP Robot Script'!G28</f>
        <v>C4</v>
      </c>
      <c r="P39" s="372">
        <f t="shared" ca="1" si="11"/>
        <v>7.8125</v>
      </c>
      <c r="Q39" s="372">
        <f t="shared" ca="1" si="12"/>
        <v>0</v>
      </c>
      <c r="R39" s="369"/>
      <c r="S39" s="369"/>
      <c r="T39" s="369"/>
      <c r="U39" s="369"/>
      <c r="X39" s="369"/>
      <c r="Y39" s="369"/>
      <c r="Z39" s="369"/>
      <c r="AA39" s="369"/>
      <c r="AB39" s="369"/>
      <c r="AC39" s="369"/>
      <c r="AD39" s="369"/>
      <c r="AE39" s="369"/>
      <c r="AF39" s="369"/>
      <c r="AG39" s="369"/>
      <c r="AH39" s="369"/>
      <c r="AI39" s="369"/>
      <c r="AJ39" s="369"/>
      <c r="AK39" s="369"/>
      <c r="AL39" s="369"/>
      <c r="AM39" s="369"/>
    </row>
    <row r="40" spans="1:39" x14ac:dyDescent="0.2">
      <c r="A40" s="371" t="str">
        <f>'HCAP Robot Script'!G29</f>
        <v>D4</v>
      </c>
      <c r="B40" s="371" t="str">
        <f>IF(C40="","",INDEX('HCAP Booking'!$C$9:$C$104,MATCH('DNA Sample Normalization'!C40,'HCAP Booking'!$J$9:$J$104,0))&amp;" "&amp;INDEX('HCAP Booking'!$D$9:$D$104,MATCH('DNA Sample Normalization'!$C40,'HCAP Booking'!$J$9:$J$104,0)))</f>
        <v>Alan GILLARD</v>
      </c>
      <c r="C40" s="372" t="str">
        <f t="shared" si="4"/>
        <v>B2306633-003</v>
      </c>
      <c r="D40" s="373" t="str">
        <f>IF(C40="","",INDEX('HCAP Booking'!$F$9:$F$104,MATCH('DNA Sample Normalization'!C40,'HCAP Booking'!$J$9:$J$104,0)))</f>
        <v>725/A32</v>
      </c>
      <c r="E40" s="377">
        <v>47</v>
      </c>
      <c r="F40" s="375" t="str">
        <f t="shared" si="6"/>
        <v/>
      </c>
      <c r="G40" s="375" t="str">
        <f t="shared" si="7"/>
        <v/>
      </c>
      <c r="H40" s="372">
        <f t="shared" si="8"/>
        <v>33.93533290789194</v>
      </c>
      <c r="I40" s="376">
        <f t="shared" si="9"/>
        <v>1.0646670921080621</v>
      </c>
      <c r="J40" s="371">
        <v>2.76</v>
      </c>
      <c r="K40" s="388">
        <f t="shared" si="10"/>
        <v>827.99999999999989</v>
      </c>
      <c r="N40" s="371" t="str">
        <f t="shared" si="5"/>
        <v>Roche DNA Solid Tumour Prep_2</v>
      </c>
      <c r="O40" s="487" t="str">
        <f>'HCAP Robot Script'!G29</f>
        <v>D4</v>
      </c>
      <c r="P40" s="372">
        <f t="shared" ca="1" si="11"/>
        <v>6.7934782608695654</v>
      </c>
      <c r="Q40" s="372">
        <f t="shared" ca="1" si="12"/>
        <v>0</v>
      </c>
      <c r="R40" s="369"/>
      <c r="S40" s="369"/>
      <c r="T40" s="369"/>
      <c r="U40" s="369"/>
      <c r="X40" s="369"/>
      <c r="Y40" s="369"/>
      <c r="Z40" s="369"/>
      <c r="AA40" s="369"/>
      <c r="AB40" s="369"/>
      <c r="AC40" s="369"/>
      <c r="AD40" s="369"/>
      <c r="AE40" s="369"/>
      <c r="AF40" s="369"/>
      <c r="AG40" s="369"/>
      <c r="AH40" s="369"/>
      <c r="AI40" s="369"/>
      <c r="AJ40" s="369"/>
      <c r="AK40" s="369"/>
      <c r="AL40" s="369"/>
      <c r="AM40" s="369"/>
    </row>
    <row r="41" spans="1:39" x14ac:dyDescent="0.2">
      <c r="A41" s="371" t="str">
        <f>'HCAP Robot Script'!G30</f>
        <v>E4</v>
      </c>
      <c r="B41" s="371" t="str">
        <f>IF(C41="","",INDEX('HCAP Booking'!$C$9:$C$104,MATCH('DNA Sample Normalization'!C41,'HCAP Booking'!$J$9:$J$104,0))&amp;" "&amp;INDEX('HCAP Booking'!$D$9:$D$104,MATCH('DNA Sample Normalization'!$C41,'HCAP Booking'!$J$9:$J$104,0)))</f>
        <v>Jolanta OPALKA</v>
      </c>
      <c r="C41" s="372" t="str">
        <f t="shared" si="4"/>
        <v>B2306636-003</v>
      </c>
      <c r="D41" s="373" t="str">
        <f>IF(C41="","",INDEX('HCAP Booking'!$F$9:$F$104,MATCH('DNA Sample Normalization'!C41,'HCAP Booking'!$J$9:$J$104,0)))</f>
        <v>725/A38</v>
      </c>
      <c r="E41" s="377">
        <v>5.3659999999999997</v>
      </c>
      <c r="F41" s="375" t="str">
        <f t="shared" si="6"/>
        <v/>
      </c>
      <c r="G41" s="375" t="str">
        <f t="shared" si="7"/>
        <v/>
      </c>
      <c r="H41" s="372">
        <f t="shared" si="8"/>
        <v>25.690104166666664</v>
      </c>
      <c r="I41" s="376">
        <f t="shared" si="9"/>
        <v>9.3098958333333339</v>
      </c>
      <c r="J41" s="371">
        <v>3.82</v>
      </c>
      <c r="K41" s="388">
        <f t="shared" si="10"/>
        <v>1145.9999999999998</v>
      </c>
      <c r="N41" s="371" t="str">
        <f t="shared" si="5"/>
        <v>Roche DNA Solid Tumour Prep_2</v>
      </c>
      <c r="O41" s="487" t="str">
        <f>'HCAP Robot Script'!G30</f>
        <v>E4</v>
      </c>
      <c r="P41" s="372">
        <f t="shared" ca="1" si="11"/>
        <v>4.9083769633507863</v>
      </c>
      <c r="Q41" s="372">
        <f t="shared" ca="1" si="12"/>
        <v>0</v>
      </c>
      <c r="R41" s="369"/>
      <c r="S41" s="369"/>
      <c r="T41" s="369"/>
      <c r="U41" s="369"/>
      <c r="X41" s="369"/>
      <c r="Y41" s="369"/>
      <c r="Z41" s="369"/>
      <c r="AA41" s="369"/>
      <c r="AB41" s="369"/>
      <c r="AC41" s="369"/>
      <c r="AD41" s="369"/>
      <c r="AE41" s="369"/>
      <c r="AF41" s="369"/>
      <c r="AG41" s="369"/>
      <c r="AH41" s="369"/>
      <c r="AI41" s="369"/>
      <c r="AJ41" s="369"/>
      <c r="AK41" s="369"/>
      <c r="AL41" s="369"/>
      <c r="AM41" s="369"/>
    </row>
    <row r="42" spans="1:39" x14ac:dyDescent="0.2">
      <c r="A42" s="371" t="str">
        <f>'HCAP Robot Script'!G31</f>
        <v>F4</v>
      </c>
      <c r="B42" s="371" t="str">
        <f>IF(C42="","",INDEX('HCAP Booking'!$C$9:$C$104,MATCH('DNA Sample Normalization'!C42,'HCAP Booking'!$J$9:$J$104,0))&amp;" "&amp;INDEX('HCAP Booking'!$D$9:$D$104,MATCH('DNA Sample Normalization'!$C42,'HCAP Booking'!$J$9:$J$104,0)))</f>
        <v>Marion COLLEY</v>
      </c>
      <c r="C42" s="372" t="str">
        <f t="shared" si="4"/>
        <v>B2306640-005</v>
      </c>
      <c r="D42" s="373" t="str">
        <f>IF(C42="","",INDEX('HCAP Booking'!$F$9:$F$104,MATCH('DNA Sample Normalization'!C42,'HCAP Booking'!$J$9:$J$104,0)))</f>
        <v>725/C28</v>
      </c>
      <c r="E42" s="377">
        <v>78.599999999999994</v>
      </c>
      <c r="F42" s="375" t="str">
        <f t="shared" si="6"/>
        <v>Yes</v>
      </c>
      <c r="G42" s="375">
        <f t="shared" si="7"/>
        <v>7.8599999999999994</v>
      </c>
      <c r="H42" s="372">
        <f t="shared" si="8"/>
        <v>28.632315521628499</v>
      </c>
      <c r="I42" s="376">
        <f t="shared" si="9"/>
        <v>6.3676844783715012</v>
      </c>
      <c r="J42" s="371">
        <v>4.9800000000000004</v>
      </c>
      <c r="K42" s="388">
        <f t="shared" si="10"/>
        <v>1494.0000000000002</v>
      </c>
      <c r="N42" s="371" t="str">
        <f t="shared" si="5"/>
        <v>Roche DNA Solid Tumour Prep_2</v>
      </c>
      <c r="O42" s="487" t="str">
        <f>'HCAP Robot Script'!G31</f>
        <v>F4</v>
      </c>
      <c r="P42" s="372">
        <f t="shared" ca="1" si="11"/>
        <v>3.7650602409638552</v>
      </c>
      <c r="Q42" s="372">
        <f t="shared" ca="1" si="12"/>
        <v>0</v>
      </c>
      <c r="R42" s="369"/>
      <c r="S42" s="369"/>
      <c r="T42" s="369"/>
      <c r="U42" s="369"/>
      <c r="X42" s="369"/>
      <c r="Y42" s="369"/>
      <c r="Z42" s="369"/>
      <c r="AA42" s="369"/>
      <c r="AB42" s="369"/>
      <c r="AC42" s="369"/>
      <c r="AD42" s="369"/>
      <c r="AE42" s="369"/>
      <c r="AF42" s="369"/>
      <c r="AG42" s="369"/>
      <c r="AH42" s="369"/>
      <c r="AI42" s="369"/>
      <c r="AJ42" s="369"/>
      <c r="AK42" s="369"/>
      <c r="AL42" s="369"/>
      <c r="AM42" s="369"/>
    </row>
    <row r="43" spans="1:39" x14ac:dyDescent="0.2">
      <c r="A43" s="371" t="str">
        <f>'HCAP Robot Script'!G32</f>
        <v>G4</v>
      </c>
      <c r="B43" s="371" t="str">
        <f>IF(C43="","",INDEX('HCAP Booking'!$C$9:$C$104,MATCH('DNA Sample Normalization'!C43,'HCAP Booking'!$J$9:$J$104,0))&amp;" "&amp;INDEX('HCAP Booking'!$D$9:$D$104,MATCH('DNA Sample Normalization'!$C43,'HCAP Booking'!$J$9:$J$104,0)))</f>
        <v>Angela HILL</v>
      </c>
      <c r="C43" s="372" t="str">
        <f t="shared" si="4"/>
        <v>B2306699-002</v>
      </c>
      <c r="D43" s="373" t="str">
        <f>IF(C43="","",INDEX('HCAP Booking'!$F$9:$F$104,MATCH('DNA Sample Normalization'!C43,'HCAP Booking'!$J$9:$J$104,0)))</f>
        <v>725/C15</v>
      </c>
      <c r="E43" s="377">
        <v>66.2</v>
      </c>
      <c r="F43" s="375" t="str">
        <f t="shared" si="6"/>
        <v>Yes</v>
      </c>
      <c r="G43" s="375">
        <f t="shared" si="7"/>
        <v>6.62</v>
      </c>
      <c r="H43" s="372">
        <f t="shared" si="8"/>
        <v>27.439577039274926</v>
      </c>
      <c r="I43" s="376">
        <f t="shared" si="9"/>
        <v>7.5604229607250746</v>
      </c>
      <c r="J43" s="371">
        <v>0.85399999999999998</v>
      </c>
      <c r="K43" s="388">
        <f t="shared" si="10"/>
        <v>256.2</v>
      </c>
      <c r="N43" s="371" t="str">
        <f t="shared" si="5"/>
        <v>Roche DNA Solid Tumour Prep_2</v>
      </c>
      <c r="O43" s="487" t="str">
        <f>'HCAP Robot Script'!G32</f>
        <v>G4</v>
      </c>
      <c r="P43" s="372">
        <f t="shared" ca="1" si="11"/>
        <v>0</v>
      </c>
      <c r="Q43" s="372">
        <f t="shared" ca="1" si="12"/>
        <v>7.3185011709601877</v>
      </c>
      <c r="R43" s="369"/>
      <c r="S43" s="369"/>
      <c r="T43" s="369"/>
      <c r="U43" s="369"/>
      <c r="X43" s="369"/>
      <c r="Y43" s="369"/>
      <c r="Z43" s="369"/>
      <c r="AA43" s="369"/>
      <c r="AB43" s="369"/>
      <c r="AC43" s="369"/>
      <c r="AD43" s="369"/>
      <c r="AE43" s="369"/>
      <c r="AF43" s="369"/>
      <c r="AG43" s="369"/>
      <c r="AH43" s="369"/>
      <c r="AI43" s="369"/>
      <c r="AJ43" s="369"/>
      <c r="AK43" s="369"/>
      <c r="AL43" s="369"/>
      <c r="AM43" s="369"/>
    </row>
    <row r="44" spans="1:39" x14ac:dyDescent="0.2">
      <c r="A44" s="371" t="str">
        <f>'HCAP Robot Script'!G33</f>
        <v>H4</v>
      </c>
      <c r="B44" s="371" t="str">
        <f>IF(C44="","",INDEX('HCAP Booking'!$C$9:$C$104,MATCH('DNA Sample Normalization'!C44,'HCAP Booking'!$J$9:$J$104,0))&amp;" "&amp;INDEX('HCAP Booking'!$D$9:$D$104,MATCH('DNA Sample Normalization'!$C44,'HCAP Booking'!$J$9:$J$104,0)))</f>
        <v>Janice ANSCOMBE</v>
      </c>
      <c r="C44" s="372" t="str">
        <f t="shared" si="4"/>
        <v>B2306700-003</v>
      </c>
      <c r="D44" s="373" t="str">
        <f>IF(C44="","",INDEX('HCAP Booking'!$F$9:$F$104,MATCH('DNA Sample Normalization'!C44,'HCAP Booking'!$J$9:$J$104,0)))</f>
        <v>725/C24</v>
      </c>
      <c r="E44" s="377">
        <v>5.76</v>
      </c>
      <c r="F44" s="375" t="str">
        <f t="shared" si="6"/>
        <v/>
      </c>
      <c r="G44" s="375" t="str">
        <f t="shared" si="7"/>
        <v/>
      </c>
      <c r="H44" s="372">
        <f t="shared" si="8"/>
        <v>26.32582322357019</v>
      </c>
      <c r="I44" s="376">
        <f t="shared" si="9"/>
        <v>8.6741767764298103</v>
      </c>
      <c r="J44" s="371">
        <v>2.6</v>
      </c>
      <c r="K44" s="388">
        <f t="shared" si="10"/>
        <v>780</v>
      </c>
      <c r="N44" s="371" t="str">
        <f t="shared" si="5"/>
        <v>Roche DNA Solid Tumour Prep_2</v>
      </c>
      <c r="O44" s="487" t="str">
        <f>'HCAP Robot Script'!G33</f>
        <v>H4</v>
      </c>
      <c r="P44" s="372">
        <f t="shared" ca="1" si="11"/>
        <v>7.2115384615384617</v>
      </c>
      <c r="Q44" s="372">
        <f t="shared" ca="1" si="12"/>
        <v>0</v>
      </c>
      <c r="R44" s="369"/>
      <c r="S44" s="369"/>
      <c r="T44" s="369"/>
      <c r="U44" s="369"/>
      <c r="X44" s="369"/>
      <c r="Y44" s="369"/>
      <c r="Z44" s="369"/>
      <c r="AA44" s="369"/>
      <c r="AB44" s="369"/>
      <c r="AC44" s="369"/>
      <c r="AD44" s="369"/>
      <c r="AE44" s="369"/>
      <c r="AF44" s="369"/>
      <c r="AG44" s="369"/>
      <c r="AH44" s="369"/>
      <c r="AI44" s="369"/>
      <c r="AJ44" s="369"/>
      <c r="AK44" s="369"/>
      <c r="AL44" s="369"/>
      <c r="AM44" s="369"/>
    </row>
    <row r="45" spans="1:39" x14ac:dyDescent="0.2">
      <c r="A45" s="371" t="str">
        <f>'HCAP Robot Script'!G34</f>
        <v>A5</v>
      </c>
      <c r="B45" s="371" t="str">
        <f>IF(C45="","",INDEX('HCAP Booking'!$C$9:$C$104,MATCH('DNA Sample Normalization'!C45,'HCAP Booking'!$J$9:$J$104,0))&amp;" "&amp;INDEX('HCAP Booking'!$D$9:$D$104,MATCH('DNA Sample Normalization'!$C45,'HCAP Booking'!$J$9:$J$104,0)))</f>
        <v>Laurene TUBB</v>
      </c>
      <c r="C45" s="372" t="str">
        <f t="shared" ref="C45:C76" si="13">INDEX(Tube_ID,MATCH(A45,PCRPlate_Well,0))</f>
        <v>B2306702-004</v>
      </c>
      <c r="D45" s="373" t="str">
        <f>IF(C45="","",INDEX('HCAP Booking'!$F$9:$F$104,MATCH('DNA Sample Normalization'!C45,'HCAP Booking'!$J$9:$J$104,0)))</f>
        <v>725/C39</v>
      </c>
      <c r="E45" s="377">
        <v>52.2</v>
      </c>
      <c r="F45" s="375" t="str">
        <f t="shared" si="6"/>
        <v>Yes</v>
      </c>
      <c r="G45" s="375">
        <f t="shared" si="7"/>
        <v>5.2200000000000006</v>
      </c>
      <c r="H45" s="372">
        <f t="shared" ref="H45:H76" si="14">DNAV2-I45</f>
        <v>25.411877394636015</v>
      </c>
      <c r="I45" s="376">
        <f t="shared" si="9"/>
        <v>9.5881226053639832</v>
      </c>
      <c r="J45" s="371">
        <v>14.1</v>
      </c>
      <c r="K45" s="388">
        <f t="shared" si="10"/>
        <v>4230</v>
      </c>
      <c r="N45" s="371" t="str">
        <f t="shared" ref="N45:N76" si="15">INDEX(Panel_PoolNo,MATCH(O45,PCRPlate_Well,0))</f>
        <v>Roche DNA Solid Tumour Prep_2</v>
      </c>
      <c r="O45" s="487" t="str">
        <f>'HCAP Robot Script'!G34</f>
        <v>A5</v>
      </c>
      <c r="P45" s="372">
        <f t="shared" ref="P45:P76" ca="1" si="16">IF((INDEX($AD$2:$AD$9,MATCH(N45,$N$2:$N$9,0))/INDEX($O$2:$O$9,MATCH(N45,$N$2:$N$9,0))/(K45/$K$3))&gt;$AI$3,0,(INDEX($AD$2:$AD$9,MATCH(N45,$N$2:$N$9,0))/INDEX($O$2:$O$9,MATCH(N45,$N$2:$N$9,0))/(K45/$K$3)))</f>
        <v>1.3297872340425532</v>
      </c>
      <c r="Q45" s="372">
        <f t="shared" ref="Q45:Q76" ca="1" si="17">IF((INDEX($AE$2:$AE$9,MATCH(N45,$N$2:$N$9,0))/INDEX($O$2:$O$9,MATCH(N45,$N$2:$N$9,0))/(K45/$K$3))&lt;$AI$2,0,(INDEX($AE$2:$AE$9,MATCH(N45,$N$2:$N$9,0))/INDEX($O$2:$O$9,MATCH(N45,$N$2:$N$9,0))/(K45/$K$3)))</f>
        <v>0</v>
      </c>
      <c r="R45" s="369"/>
      <c r="S45" s="369"/>
      <c r="T45" s="369"/>
      <c r="U45" s="369"/>
      <c r="X45" s="369"/>
      <c r="Y45" s="369"/>
      <c r="Z45" s="369"/>
      <c r="AA45" s="369"/>
      <c r="AB45" s="369"/>
      <c r="AC45" s="369"/>
      <c r="AD45" s="369"/>
      <c r="AE45" s="369"/>
      <c r="AF45" s="369"/>
      <c r="AG45" s="369"/>
      <c r="AH45" s="369"/>
      <c r="AI45" s="369"/>
      <c r="AJ45" s="369"/>
      <c r="AK45" s="369"/>
      <c r="AL45" s="369"/>
      <c r="AM45" s="369"/>
    </row>
    <row r="46" spans="1:39" x14ac:dyDescent="0.2">
      <c r="A46" s="371" t="str">
        <f>'HCAP Robot Script'!G35</f>
        <v>B5</v>
      </c>
      <c r="B46" s="371" t="str">
        <f>IF(C46="","",INDEX('HCAP Booking'!$C$9:$C$104,MATCH('DNA Sample Normalization'!C46,'HCAP Booking'!$J$9:$J$104,0))&amp;" "&amp;INDEX('HCAP Booking'!$D$9:$D$104,MATCH('DNA Sample Normalization'!$C46,'HCAP Booking'!$J$9:$J$104,0)))</f>
        <v>Patricia STROM</v>
      </c>
      <c r="C46" s="372" t="str">
        <f t="shared" si="13"/>
        <v>B2306712-002</v>
      </c>
      <c r="D46" s="373" t="str">
        <f>IF(C46="","",INDEX('HCAP Booking'!$F$9:$F$104,MATCH('DNA Sample Normalization'!C46,'HCAP Booking'!$J$9:$J$104,0)))</f>
        <v>725/C32</v>
      </c>
      <c r="E46" s="377">
        <v>4.66</v>
      </c>
      <c r="F46" s="375" t="str">
        <f t="shared" si="6"/>
        <v/>
      </c>
      <c r="G46" s="375" t="str">
        <f t="shared" si="7"/>
        <v/>
      </c>
      <c r="H46" s="372">
        <f t="shared" si="14"/>
        <v>24.282655246252677</v>
      </c>
      <c r="I46" s="376">
        <f t="shared" si="9"/>
        <v>10.717344753747323</v>
      </c>
      <c r="J46" s="371">
        <v>5.04</v>
      </c>
      <c r="K46" s="388">
        <f t="shared" si="10"/>
        <v>1512</v>
      </c>
      <c r="N46" s="371" t="str">
        <f t="shared" si="15"/>
        <v>Roche DNA Solid Tumour Prep_2</v>
      </c>
      <c r="O46" s="487" t="str">
        <f>'HCAP Robot Script'!G35</f>
        <v>B5</v>
      </c>
      <c r="P46" s="372">
        <f t="shared" ca="1" si="16"/>
        <v>3.7202380952380953</v>
      </c>
      <c r="Q46" s="372">
        <f t="shared" ca="1" si="17"/>
        <v>0</v>
      </c>
      <c r="R46" s="369"/>
      <c r="S46" s="369"/>
      <c r="T46" s="369"/>
      <c r="U46" s="369"/>
      <c r="X46" s="369"/>
      <c r="Y46" s="369"/>
      <c r="Z46" s="369"/>
      <c r="AA46" s="369"/>
      <c r="AB46" s="369"/>
      <c r="AC46" s="369"/>
      <c r="AD46" s="369"/>
      <c r="AE46" s="369"/>
      <c r="AF46" s="369"/>
      <c r="AG46" s="369"/>
      <c r="AH46" s="369"/>
      <c r="AI46" s="369"/>
      <c r="AJ46" s="369"/>
      <c r="AK46" s="369"/>
      <c r="AL46" s="369"/>
      <c r="AM46" s="369"/>
    </row>
    <row r="47" spans="1:39" x14ac:dyDescent="0.2">
      <c r="A47" s="371" t="str">
        <f>'HCAP Robot Script'!G36</f>
        <v>C5</v>
      </c>
      <c r="B47" s="371" t="str">
        <f>IF(C47="","",INDEX('HCAP Booking'!$C$9:$C$104,MATCH('DNA Sample Normalization'!C47,'HCAP Booking'!$J$9:$J$104,0))&amp;" "&amp;INDEX('HCAP Booking'!$D$9:$D$104,MATCH('DNA Sample Normalization'!$C47,'HCAP Booking'!$J$9:$J$104,0)))</f>
        <v>John TROY</v>
      </c>
      <c r="C47" s="372" t="str">
        <f t="shared" si="13"/>
        <v>B2306715-003</v>
      </c>
      <c r="D47" s="373" t="str">
        <f>IF(C47="","",INDEX('HCAP Booking'!$F$9:$F$104,MATCH('DNA Sample Normalization'!C47,'HCAP Booking'!$J$9:$J$104,0)))</f>
        <v>725/C26</v>
      </c>
      <c r="E47" s="377">
        <v>16.3</v>
      </c>
      <c r="F47" s="375" t="str">
        <f t="shared" si="6"/>
        <v/>
      </c>
      <c r="G47" s="375" t="str">
        <f t="shared" si="7"/>
        <v/>
      </c>
      <c r="H47" s="372">
        <f t="shared" si="14"/>
        <v>31.931330472103006</v>
      </c>
      <c r="I47" s="376">
        <f t="shared" si="9"/>
        <v>3.0686695278969953</v>
      </c>
      <c r="J47" s="371">
        <v>7.6</v>
      </c>
      <c r="K47" s="388">
        <f t="shared" si="10"/>
        <v>2280</v>
      </c>
      <c r="N47" s="371" t="str">
        <f t="shared" si="15"/>
        <v>Roche DNA Solid Tumour Prep_2</v>
      </c>
      <c r="O47" s="487" t="str">
        <f>'HCAP Robot Script'!G36</f>
        <v>C5</v>
      </c>
      <c r="P47" s="372">
        <f t="shared" ca="1" si="16"/>
        <v>2.4671052631578947</v>
      </c>
      <c r="Q47" s="372">
        <f t="shared" ca="1" si="17"/>
        <v>0</v>
      </c>
      <c r="R47" s="369"/>
      <c r="S47" s="369"/>
      <c r="T47" s="369"/>
      <c r="U47" s="369"/>
      <c r="X47" s="369"/>
      <c r="Y47" s="369"/>
      <c r="Z47" s="369"/>
      <c r="AA47" s="369"/>
      <c r="AB47" s="369"/>
      <c r="AC47" s="369"/>
      <c r="AD47" s="369"/>
      <c r="AE47" s="369"/>
      <c r="AF47" s="369"/>
      <c r="AG47" s="369"/>
      <c r="AH47" s="369"/>
      <c r="AI47" s="369"/>
      <c r="AJ47" s="369"/>
      <c r="AK47" s="369"/>
      <c r="AL47" s="369"/>
      <c r="AM47" s="369"/>
    </row>
    <row r="48" spans="1:39" x14ac:dyDescent="0.2">
      <c r="A48" s="371" t="str">
        <f>'HCAP Robot Script'!G37</f>
        <v>D5</v>
      </c>
      <c r="B48" s="371" t="str">
        <f>IF(C48="","",INDEX('HCAP Booking'!$C$9:$C$104,MATCH('DNA Sample Normalization'!C48,'HCAP Booking'!$J$9:$J$104,0))&amp;" "&amp;INDEX('HCAP Booking'!$D$9:$D$104,MATCH('DNA Sample Normalization'!$C48,'HCAP Booking'!$J$9:$J$104,0)))</f>
        <v>James DAY</v>
      </c>
      <c r="C48" s="372" t="str">
        <f t="shared" si="13"/>
        <v>B2306716-003</v>
      </c>
      <c r="D48" s="373" t="str">
        <f>IF(C48="","",INDEX('HCAP Booking'!$F$9:$F$104,MATCH('DNA Sample Normalization'!C48,'HCAP Booking'!$J$9:$J$104,0)))</f>
        <v>725/C22</v>
      </c>
      <c r="E48" s="377">
        <v>1.56</v>
      </c>
      <c r="F48" s="375" t="str">
        <f t="shared" si="6"/>
        <v/>
      </c>
      <c r="G48" s="375" t="str">
        <f t="shared" si="7"/>
        <v/>
      </c>
      <c r="H48" s="372">
        <f t="shared" si="14"/>
        <v>3.1210191082802581</v>
      </c>
      <c r="I48" s="376">
        <f t="shared" si="9"/>
        <v>31.878980891719742</v>
      </c>
      <c r="J48" s="371">
        <v>4.66</v>
      </c>
      <c r="K48" s="388">
        <f t="shared" si="10"/>
        <v>1398</v>
      </c>
      <c r="N48" s="371" t="str">
        <f t="shared" si="15"/>
        <v>Roche DNA Solid Tumour Prep_2</v>
      </c>
      <c r="O48" s="487" t="str">
        <f>'HCAP Robot Script'!G37</f>
        <v>D5</v>
      </c>
      <c r="P48" s="372">
        <f t="shared" ca="1" si="16"/>
        <v>4.0236051502145918</v>
      </c>
      <c r="Q48" s="372">
        <f t="shared" ca="1" si="17"/>
        <v>0</v>
      </c>
      <c r="R48" s="369"/>
      <c r="S48" s="369"/>
      <c r="T48" s="369"/>
      <c r="U48" s="369"/>
      <c r="X48" s="369"/>
      <c r="Y48" s="369"/>
      <c r="Z48" s="369"/>
      <c r="AA48" s="369"/>
      <c r="AB48" s="369"/>
      <c r="AC48" s="369"/>
      <c r="AD48" s="369"/>
      <c r="AE48" s="369"/>
      <c r="AF48" s="369"/>
      <c r="AG48" s="369"/>
      <c r="AH48" s="369"/>
      <c r="AI48" s="369"/>
      <c r="AJ48" s="369"/>
      <c r="AK48" s="369"/>
      <c r="AL48" s="369"/>
      <c r="AM48" s="369"/>
    </row>
    <row r="49" spans="1:39" x14ac:dyDescent="0.2">
      <c r="A49" s="371" t="str">
        <f>'HCAP Robot Script'!G38</f>
        <v>E5</v>
      </c>
      <c r="B49" s="371" t="str">
        <f>IF(C49="","",INDEX('HCAP Booking'!$C$9:$C$104,MATCH('DNA Sample Normalization'!C49,'HCAP Booking'!$J$9:$J$104,0))&amp;" "&amp;INDEX('HCAP Booking'!$D$9:$D$104,MATCH('DNA Sample Normalization'!$C49,'HCAP Booking'!$J$9:$J$104,0)))</f>
        <v>Nicola HORROBIN</v>
      </c>
      <c r="C49" s="372" t="str">
        <f t="shared" si="13"/>
        <v>B2306718-002</v>
      </c>
      <c r="D49" s="373" t="str">
        <f>IF(C49="","",INDEX('HCAP Booking'!$F$9:$F$104,MATCH('DNA Sample Normalization'!C49,'HCAP Booking'!$J$9:$J$104,0)))</f>
        <v>725/C29</v>
      </c>
      <c r="E49" s="377">
        <v>39.6</v>
      </c>
      <c r="F49" s="375" t="str">
        <f t="shared" si="6"/>
        <v/>
      </c>
      <c r="G49" s="375" t="str">
        <f t="shared" si="7"/>
        <v/>
      </c>
      <c r="H49" s="372">
        <f t="shared" si="14"/>
        <v>33.736430194395354</v>
      </c>
      <c r="I49" s="376">
        <f t="shared" si="9"/>
        <v>1.2635698056046452</v>
      </c>
      <c r="J49" s="371">
        <v>0</v>
      </c>
      <c r="K49" s="388">
        <f t="shared" si="10"/>
        <v>0</v>
      </c>
      <c r="N49" s="371" t="str">
        <f t="shared" si="15"/>
        <v>Roche DNA Solid Tumour Prep_2</v>
      </c>
      <c r="O49" s="487" t="str">
        <f>'HCAP Robot Script'!G38</f>
        <v>E5</v>
      </c>
      <c r="P49" s="372"/>
      <c r="Q49" s="372"/>
      <c r="R49" s="369"/>
      <c r="S49" s="369"/>
      <c r="T49" s="369"/>
      <c r="U49" s="369"/>
      <c r="X49" s="369"/>
      <c r="Y49" s="369"/>
      <c r="Z49" s="369"/>
      <c r="AA49" s="369"/>
      <c r="AB49" s="369"/>
      <c r="AC49" s="369"/>
      <c r="AD49" s="369"/>
      <c r="AE49" s="369"/>
      <c r="AF49" s="369"/>
      <c r="AG49" s="369"/>
      <c r="AH49" s="369"/>
      <c r="AI49" s="369"/>
      <c r="AJ49" s="369"/>
      <c r="AK49" s="369"/>
      <c r="AL49" s="369"/>
      <c r="AM49" s="369"/>
    </row>
    <row r="50" spans="1:39" x14ac:dyDescent="0.2">
      <c r="A50" s="371" t="str">
        <f>'HCAP Robot Script'!G39</f>
        <v>F5</v>
      </c>
      <c r="B50" s="371" t="str">
        <f>IF(C50="","",INDEX('HCAP Booking'!$C$9:$C$104,MATCH('DNA Sample Normalization'!C50,'HCAP Booking'!$J$9:$J$104,0))&amp;" "&amp;INDEX('HCAP Booking'!$D$9:$D$104,MATCH('DNA Sample Normalization'!$C50,'HCAP Booking'!$J$9:$J$104,0)))</f>
        <v>Maria PARKER</v>
      </c>
      <c r="C50" s="372" t="str">
        <f t="shared" si="13"/>
        <v>B2306723-004</v>
      </c>
      <c r="D50" s="373" t="str">
        <f>IF(C50="","",INDEX('HCAP Booking'!$F$9:$F$104,MATCH('DNA Sample Normalization'!C50,'HCAP Booking'!$J$9:$J$104,0)))</f>
        <v>725/C27</v>
      </c>
      <c r="E50" s="377">
        <v>3.16</v>
      </c>
      <c r="F50" s="375" t="str">
        <f t="shared" si="6"/>
        <v/>
      </c>
      <c r="G50" s="375" t="str">
        <f t="shared" si="7"/>
        <v/>
      </c>
      <c r="H50" s="372">
        <f t="shared" si="14"/>
        <v>19.211356466876971</v>
      </c>
      <c r="I50" s="376">
        <f t="shared" si="9"/>
        <v>15.788643533123027</v>
      </c>
      <c r="J50" s="371">
        <v>0</v>
      </c>
      <c r="K50" s="388">
        <f t="shared" si="10"/>
        <v>0</v>
      </c>
      <c r="N50" s="371" t="str">
        <f t="shared" si="15"/>
        <v>Roche DNA Solid Tumour Prep_2</v>
      </c>
      <c r="O50" s="487" t="str">
        <f>'HCAP Robot Script'!G39</f>
        <v>F5</v>
      </c>
      <c r="P50" s="372"/>
      <c r="Q50" s="372"/>
      <c r="R50" s="369"/>
      <c r="S50" s="369"/>
      <c r="T50" s="369"/>
      <c r="U50" s="369"/>
      <c r="X50" s="369"/>
      <c r="Y50" s="369"/>
      <c r="Z50" s="369"/>
      <c r="AA50" s="369"/>
      <c r="AB50" s="369"/>
      <c r="AC50" s="369"/>
      <c r="AD50" s="369"/>
      <c r="AE50" s="369"/>
      <c r="AF50" s="369"/>
      <c r="AG50" s="369"/>
      <c r="AH50" s="369"/>
      <c r="AI50" s="369"/>
      <c r="AJ50" s="369"/>
      <c r="AK50" s="369"/>
      <c r="AL50" s="369"/>
      <c r="AM50" s="369"/>
    </row>
    <row r="51" spans="1:39" x14ac:dyDescent="0.2">
      <c r="A51" s="371" t="str">
        <f>'HCAP Robot Script'!G40</f>
        <v>G5</v>
      </c>
      <c r="B51" s="371" t="str">
        <f>IF(C51="","",INDEX('HCAP Booking'!$C$9:$C$104,MATCH('DNA Sample Normalization'!C51,'HCAP Booking'!$J$9:$J$104,0))&amp;" "&amp;INDEX('HCAP Booking'!$D$9:$D$104,MATCH('DNA Sample Normalization'!$C51,'HCAP Booking'!$J$9:$J$104,0)))</f>
        <v>Giovanni IACONO</v>
      </c>
      <c r="C51" s="372" t="str">
        <f t="shared" si="13"/>
        <v>B2306725-002</v>
      </c>
      <c r="D51" s="373" t="str">
        <f>IF(C51="","",INDEX('HCAP Booking'!$F$9:$F$104,MATCH('DNA Sample Normalization'!C51,'HCAP Booking'!$J$9:$J$104,0)))</f>
        <v>725/C20</v>
      </c>
      <c r="E51" s="377">
        <v>30</v>
      </c>
      <c r="F51" s="375" t="str">
        <f t="shared" si="6"/>
        <v/>
      </c>
      <c r="G51" s="375" t="str">
        <f t="shared" si="7"/>
        <v/>
      </c>
      <c r="H51" s="372">
        <f t="shared" si="14"/>
        <v>33.332222592469179</v>
      </c>
      <c r="I51" s="376">
        <f t="shared" si="9"/>
        <v>1.6677774075308229</v>
      </c>
      <c r="J51" s="371">
        <v>6.02</v>
      </c>
      <c r="K51" s="388">
        <f t="shared" si="10"/>
        <v>1805.9999999999998</v>
      </c>
      <c r="N51" s="371" t="str">
        <f t="shared" si="15"/>
        <v>Roche DNA Solid Tumour Prep_2</v>
      </c>
      <c r="O51" s="487" t="str">
        <f>'HCAP Robot Script'!G40</f>
        <v>G5</v>
      </c>
      <c r="P51" s="372">
        <f t="shared" ca="1" si="16"/>
        <v>3.1146179401993357</v>
      </c>
      <c r="Q51" s="372">
        <f t="shared" ca="1" si="17"/>
        <v>0</v>
      </c>
      <c r="R51" s="369"/>
      <c r="S51" s="369"/>
      <c r="T51" s="369"/>
      <c r="U51" s="369"/>
      <c r="X51" s="369"/>
      <c r="Y51" s="369"/>
      <c r="Z51" s="369"/>
      <c r="AA51" s="369"/>
      <c r="AB51" s="369"/>
      <c r="AC51" s="369"/>
      <c r="AD51" s="369"/>
      <c r="AE51" s="369"/>
      <c r="AF51" s="369"/>
      <c r="AG51" s="369"/>
      <c r="AH51" s="369"/>
      <c r="AI51" s="369"/>
      <c r="AJ51" s="369"/>
      <c r="AK51" s="369"/>
      <c r="AL51" s="369"/>
      <c r="AM51" s="369"/>
    </row>
    <row r="52" spans="1:39" x14ac:dyDescent="0.2">
      <c r="A52" s="371" t="str">
        <f>'HCAP Robot Script'!G41</f>
        <v>H5</v>
      </c>
      <c r="B52" s="371" t="str">
        <f>IF(C52="","",INDEX('HCAP Booking'!$C$9:$C$104,MATCH('DNA Sample Normalization'!C52,'HCAP Booking'!$J$9:$J$104,0))&amp;" "&amp;INDEX('HCAP Booking'!$D$9:$D$104,MATCH('DNA Sample Normalization'!$C52,'HCAP Booking'!$J$9:$J$104,0)))</f>
        <v>Shaun ROBERTS</v>
      </c>
      <c r="C52" s="372" t="str">
        <f t="shared" si="13"/>
        <v>B2306726-005</v>
      </c>
      <c r="D52" s="373" t="str">
        <f>IF(C52="","",INDEX('HCAP Booking'!$F$9:$F$104,MATCH('DNA Sample Normalization'!C52,'HCAP Booking'!$J$9:$J$104,0)))</f>
        <v>725/C40</v>
      </c>
      <c r="E52" s="377">
        <v>14.1</v>
      </c>
      <c r="F52" s="375" t="str">
        <f t="shared" si="6"/>
        <v/>
      </c>
      <c r="G52" s="375" t="str">
        <f t="shared" si="7"/>
        <v/>
      </c>
      <c r="H52" s="372">
        <f t="shared" si="14"/>
        <v>31.452870304748405</v>
      </c>
      <c r="I52" s="376">
        <f t="shared" si="9"/>
        <v>3.5471296952515945</v>
      </c>
      <c r="J52" s="371">
        <v>6.46</v>
      </c>
      <c r="K52" s="388">
        <f t="shared" si="10"/>
        <v>1937.9999999999998</v>
      </c>
      <c r="N52" s="371" t="str">
        <f t="shared" si="15"/>
        <v>Roche DNA Solid Tumour Prep_2</v>
      </c>
      <c r="O52" s="487" t="str">
        <f>'HCAP Robot Script'!G41</f>
        <v>H5</v>
      </c>
      <c r="P52" s="372">
        <f t="shared" ca="1" si="16"/>
        <v>2.9024767801857587</v>
      </c>
      <c r="Q52" s="372">
        <f t="shared" ca="1" si="17"/>
        <v>0</v>
      </c>
      <c r="R52" s="369"/>
      <c r="S52" s="369"/>
      <c r="T52" s="369"/>
      <c r="U52" s="369"/>
      <c r="X52" s="369"/>
      <c r="Y52" s="369"/>
      <c r="Z52" s="369"/>
      <c r="AA52" s="369"/>
      <c r="AB52" s="369"/>
      <c r="AC52" s="369"/>
      <c r="AD52" s="369"/>
      <c r="AE52" s="369"/>
      <c r="AF52" s="369"/>
      <c r="AG52" s="369"/>
      <c r="AH52" s="369"/>
      <c r="AI52" s="369"/>
      <c r="AJ52" s="369"/>
      <c r="AK52" s="369"/>
      <c r="AL52" s="369"/>
      <c r="AM52" s="369"/>
    </row>
    <row r="53" spans="1:39" x14ac:dyDescent="0.2">
      <c r="A53" s="371" t="str">
        <f>'HCAP Robot Script'!G42</f>
        <v>A6</v>
      </c>
      <c r="B53" s="371" t="str">
        <f>IF(C53="","",INDEX('HCAP Booking'!$C$9:$C$104,MATCH('DNA Sample Normalization'!C53,'HCAP Booking'!$J$9:$J$104,0))&amp;" "&amp;INDEX('HCAP Booking'!$D$9:$D$104,MATCH('DNA Sample Normalization'!$C53,'HCAP Booking'!$J$9:$J$104,0)))</f>
        <v>Peter RUSSELL</v>
      </c>
      <c r="C53" s="372" t="str">
        <f t="shared" si="13"/>
        <v>B2306727-004</v>
      </c>
      <c r="D53" s="373" t="str">
        <f>IF(C53="","",INDEX('HCAP Booking'!$F$9:$F$104,MATCH('DNA Sample Normalization'!C53,'HCAP Booking'!$J$9:$J$104,0)))</f>
        <v>725/C33</v>
      </c>
      <c r="E53" s="377">
        <v>5.42</v>
      </c>
      <c r="F53" s="375" t="str">
        <f t="shared" si="6"/>
        <v/>
      </c>
      <c r="G53" s="375" t="str">
        <f t="shared" si="7"/>
        <v/>
      </c>
      <c r="H53" s="372">
        <f t="shared" si="14"/>
        <v>25.78268876611418</v>
      </c>
      <c r="I53" s="376">
        <f t="shared" si="9"/>
        <v>9.2173112338858196</v>
      </c>
      <c r="J53" s="371">
        <v>9.02</v>
      </c>
      <c r="K53" s="388">
        <f t="shared" si="10"/>
        <v>2705.9999999999995</v>
      </c>
      <c r="N53" s="371" t="str">
        <f t="shared" si="15"/>
        <v>Roche DNA Solid Tumour Prep_2</v>
      </c>
      <c r="O53" s="487" t="str">
        <f>'HCAP Robot Script'!G42</f>
        <v>A6</v>
      </c>
      <c r="P53" s="372">
        <f t="shared" ca="1" si="16"/>
        <v>2.0787139689578717</v>
      </c>
      <c r="Q53" s="372">
        <f t="shared" ca="1" si="17"/>
        <v>0</v>
      </c>
      <c r="R53" s="369"/>
      <c r="S53" s="369"/>
      <c r="T53" s="369"/>
      <c r="U53" s="369"/>
      <c r="X53" s="369"/>
      <c r="Y53" s="369"/>
      <c r="Z53" s="369"/>
      <c r="AA53" s="369"/>
      <c r="AB53" s="369"/>
      <c r="AC53" s="369"/>
      <c r="AD53" s="369"/>
      <c r="AE53" s="369"/>
      <c r="AF53" s="369"/>
      <c r="AG53" s="369"/>
      <c r="AH53" s="369"/>
      <c r="AI53" s="369"/>
      <c r="AJ53" s="369"/>
      <c r="AK53" s="369"/>
      <c r="AL53" s="369"/>
      <c r="AM53" s="369"/>
    </row>
    <row r="54" spans="1:39" x14ac:dyDescent="0.2">
      <c r="A54" s="371" t="str">
        <f>'HCAP Robot Script'!G43</f>
        <v>B6</v>
      </c>
      <c r="B54" s="371" t="str">
        <f>IF(C54="","",INDEX('HCAP Booking'!$C$9:$C$104,MATCH('DNA Sample Normalization'!C54,'HCAP Booking'!$J$9:$J$104,0))&amp;" "&amp;INDEX('HCAP Booking'!$D$9:$D$104,MATCH('DNA Sample Normalization'!$C54,'HCAP Booking'!$J$9:$J$104,0)))</f>
        <v>Norma JONES</v>
      </c>
      <c r="C54" s="372" t="str">
        <f t="shared" si="13"/>
        <v>B2306745-003</v>
      </c>
      <c r="D54" s="373" t="str">
        <f>IF(C54="","",INDEX('HCAP Booking'!$F$9:$F$104,MATCH('DNA Sample Normalization'!C54,'HCAP Booking'!$J$9:$J$104,0)))</f>
        <v>725/C31</v>
      </c>
      <c r="E54" s="377">
        <v>3.56</v>
      </c>
      <c r="F54" s="375" t="str">
        <f t="shared" si="6"/>
        <v/>
      </c>
      <c r="G54" s="375" t="str">
        <f t="shared" si="7"/>
        <v/>
      </c>
      <c r="H54" s="372">
        <f t="shared" si="14"/>
        <v>20.980392156862745</v>
      </c>
      <c r="I54" s="376">
        <f t="shared" si="9"/>
        <v>14.019607843137255</v>
      </c>
      <c r="J54" s="371">
        <v>5.24</v>
      </c>
      <c r="K54" s="388">
        <f t="shared" si="10"/>
        <v>1572.0000000000002</v>
      </c>
      <c r="N54" s="371" t="str">
        <f t="shared" si="15"/>
        <v>Roche DNA Solid Tumour Prep_2</v>
      </c>
      <c r="O54" s="487" t="str">
        <f>'HCAP Robot Script'!G43</f>
        <v>B6</v>
      </c>
      <c r="P54" s="372">
        <f t="shared" ca="1" si="16"/>
        <v>3.5782442748091601</v>
      </c>
      <c r="Q54" s="372">
        <f t="shared" ca="1" si="17"/>
        <v>0</v>
      </c>
      <c r="R54" s="369"/>
      <c r="S54" s="369"/>
      <c r="T54" s="369"/>
      <c r="U54" s="369"/>
      <c r="X54" s="369"/>
      <c r="Y54" s="369"/>
      <c r="Z54" s="369"/>
      <c r="AA54" s="369"/>
      <c r="AB54" s="369"/>
      <c r="AC54" s="369"/>
      <c r="AD54" s="369"/>
      <c r="AE54" s="369"/>
      <c r="AF54" s="369"/>
      <c r="AG54" s="369"/>
      <c r="AH54" s="369"/>
      <c r="AI54" s="369"/>
      <c r="AJ54" s="369"/>
      <c r="AK54" s="369"/>
      <c r="AL54" s="369"/>
      <c r="AM54" s="369"/>
    </row>
    <row r="55" spans="1:39" x14ac:dyDescent="0.2">
      <c r="A55" s="371" t="str">
        <f>'HCAP Robot Script'!G44</f>
        <v>C6</v>
      </c>
      <c r="B55" s="371" t="str">
        <f>IF(C55="","",INDEX('HCAP Booking'!$C$9:$C$104,MATCH('DNA Sample Normalization'!C55,'HCAP Booking'!$J$9:$J$104,0))&amp;" "&amp;INDEX('HCAP Booking'!$D$9:$D$104,MATCH('DNA Sample Normalization'!$C55,'HCAP Booking'!$J$9:$J$104,0)))</f>
        <v>Madeline BISHOPP</v>
      </c>
      <c r="C55" s="372" t="str">
        <f t="shared" si="13"/>
        <v>B2306806-004</v>
      </c>
      <c r="D55" s="373" t="str">
        <f>IF(C55="","",INDEX('HCAP Booking'!$F$9:$F$104,MATCH('DNA Sample Normalization'!C55,'HCAP Booking'!$J$9:$J$104,0)))</f>
        <v>725/F40</v>
      </c>
      <c r="E55" s="377">
        <v>5.12</v>
      </c>
      <c r="F55" s="375" t="str">
        <f t="shared" si="6"/>
        <v/>
      </c>
      <c r="G55" s="375" t="str">
        <f t="shared" si="7"/>
        <v/>
      </c>
      <c r="H55" s="372">
        <f t="shared" si="14"/>
        <v>25.243664717348928</v>
      </c>
      <c r="I55" s="376">
        <f t="shared" si="9"/>
        <v>9.7563352826510723</v>
      </c>
      <c r="J55" s="371">
        <v>1.4</v>
      </c>
      <c r="K55" s="388">
        <f t="shared" si="10"/>
        <v>420</v>
      </c>
      <c r="N55" s="371" t="str">
        <f t="shared" si="15"/>
        <v>Roche DNA Solid Tumour Prep_2</v>
      </c>
      <c r="O55" s="487" t="str">
        <f>'HCAP Robot Script'!G44</f>
        <v>C6</v>
      </c>
      <c r="P55" s="372">
        <f t="shared" ca="1" si="16"/>
        <v>0</v>
      </c>
      <c r="Q55" s="372">
        <f t="shared" ca="1" si="17"/>
        <v>4.4642857142857144</v>
      </c>
      <c r="R55" s="369"/>
      <c r="S55" s="369"/>
      <c r="T55" s="369"/>
      <c r="U55" s="369"/>
      <c r="X55" s="369"/>
      <c r="Y55" s="369"/>
      <c r="Z55" s="369"/>
      <c r="AA55" s="369"/>
      <c r="AB55" s="369"/>
      <c r="AC55" s="369"/>
      <c r="AD55" s="369"/>
      <c r="AE55" s="369"/>
      <c r="AF55" s="369"/>
      <c r="AG55" s="369"/>
      <c r="AH55" s="369"/>
      <c r="AI55" s="369"/>
      <c r="AJ55" s="369"/>
      <c r="AK55" s="369"/>
      <c r="AL55" s="369"/>
      <c r="AM55" s="369"/>
    </row>
    <row r="56" spans="1:39" x14ac:dyDescent="0.2">
      <c r="A56" s="371" t="str">
        <f>'HCAP Robot Script'!G45</f>
        <v>D6</v>
      </c>
      <c r="B56" s="371" t="str">
        <f>IF(C56="","",INDEX('HCAP Booking'!$C$9:$C$104,MATCH('DNA Sample Normalization'!C56,'HCAP Booking'!$J$9:$J$104,0))&amp;" "&amp;INDEX('HCAP Booking'!$D$9:$D$104,MATCH('DNA Sample Normalization'!$C56,'HCAP Booking'!$J$9:$J$104,0)))</f>
        <v>Alice MEASON</v>
      </c>
      <c r="C56" s="372" t="str">
        <f t="shared" si="13"/>
        <v>B2306904-004</v>
      </c>
      <c r="D56" s="373" t="str">
        <f>IF(C56="","",INDEX('HCAP Booking'!$F$9:$F$104,MATCH('DNA Sample Normalization'!C56,'HCAP Booking'!$J$9:$J$104,0)))</f>
        <v>725/F34</v>
      </c>
      <c r="E56" s="377">
        <v>69.400000000000006</v>
      </c>
      <c r="F56" s="375" t="str">
        <f t="shared" si="6"/>
        <v>Yes</v>
      </c>
      <c r="G56" s="375">
        <f t="shared" si="7"/>
        <v>6.94</v>
      </c>
      <c r="H56" s="372">
        <f t="shared" si="14"/>
        <v>27.788184438040346</v>
      </c>
      <c r="I56" s="376">
        <f t="shared" si="9"/>
        <v>7.2118155619596536</v>
      </c>
      <c r="J56" s="371">
        <v>8</v>
      </c>
      <c r="K56" s="388">
        <f t="shared" si="10"/>
        <v>2400</v>
      </c>
      <c r="N56" s="371" t="str">
        <f t="shared" si="15"/>
        <v>Roche DNA Solid Tumour Prep_2</v>
      </c>
      <c r="O56" s="487" t="str">
        <f>'HCAP Robot Script'!G45</f>
        <v>D6</v>
      </c>
      <c r="P56" s="372">
        <f t="shared" ca="1" si="16"/>
        <v>2.34375</v>
      </c>
      <c r="Q56" s="372">
        <f t="shared" ca="1" si="17"/>
        <v>0</v>
      </c>
      <c r="R56" s="369"/>
      <c r="S56" s="369"/>
      <c r="T56" s="369"/>
      <c r="U56" s="369"/>
      <c r="X56" s="369"/>
      <c r="Y56" s="369"/>
      <c r="Z56" s="369"/>
      <c r="AA56" s="369"/>
      <c r="AB56" s="369"/>
      <c r="AC56" s="369"/>
      <c r="AD56" s="369"/>
      <c r="AE56" s="369"/>
      <c r="AF56" s="369"/>
      <c r="AG56" s="369"/>
      <c r="AH56" s="369"/>
      <c r="AI56" s="369"/>
      <c r="AJ56" s="369"/>
      <c r="AK56" s="369"/>
      <c r="AL56" s="369"/>
      <c r="AM56" s="369"/>
    </row>
    <row r="57" spans="1:39" x14ac:dyDescent="0.2">
      <c r="A57" s="371" t="str">
        <f>'HCAP Robot Script'!G46</f>
        <v>E6</v>
      </c>
      <c r="B57" s="371" t="str">
        <f>IF(C57="","",INDEX('HCAP Booking'!$C$9:$C$104,MATCH('DNA Sample Normalization'!C57,'HCAP Booking'!$J$9:$J$104,0))&amp;" "&amp;INDEX('HCAP Booking'!$D$9:$D$104,MATCH('DNA Sample Normalization'!$C57,'HCAP Booking'!$J$9:$J$104,0)))</f>
        <v>Pearl SLEE</v>
      </c>
      <c r="C57" s="372" t="str">
        <f t="shared" si="13"/>
        <v>B2306905-004</v>
      </c>
      <c r="D57" s="373" t="str">
        <f>IF(C57="","",INDEX('HCAP Booking'!$F$9:$F$104,MATCH('DNA Sample Normalization'!C57,'HCAP Booking'!$J$9:$J$104,0)))</f>
        <v>725/F41</v>
      </c>
      <c r="E57" s="377">
        <v>91.6</v>
      </c>
      <c r="F57" s="375" t="str">
        <f t="shared" si="6"/>
        <v>Yes</v>
      </c>
      <c r="G57" s="375">
        <f t="shared" si="7"/>
        <v>9.16</v>
      </c>
      <c r="H57" s="372">
        <f t="shared" si="14"/>
        <v>29.536026200873362</v>
      </c>
      <c r="I57" s="376">
        <f t="shared" si="9"/>
        <v>5.4639737991266371</v>
      </c>
      <c r="J57" s="371">
        <v>0</v>
      </c>
      <c r="K57" s="388">
        <f t="shared" si="10"/>
        <v>0</v>
      </c>
      <c r="N57" s="371" t="str">
        <f t="shared" si="15"/>
        <v>Roche DNA Solid Tumour Prep_2</v>
      </c>
      <c r="O57" s="487" t="str">
        <f>'HCAP Robot Script'!G46</f>
        <v>E6</v>
      </c>
      <c r="P57" s="372"/>
      <c r="Q57" s="372"/>
      <c r="R57" s="369"/>
      <c r="S57" s="369"/>
      <c r="T57" s="369"/>
      <c r="U57" s="369"/>
      <c r="X57" s="369"/>
      <c r="Y57" s="369"/>
      <c r="Z57" s="369"/>
      <c r="AA57" s="369"/>
      <c r="AB57" s="369"/>
      <c r="AC57" s="369"/>
      <c r="AD57" s="369"/>
      <c r="AE57" s="369"/>
      <c r="AF57" s="369"/>
      <c r="AG57" s="369"/>
      <c r="AH57" s="369"/>
      <c r="AI57" s="369"/>
      <c r="AJ57" s="369"/>
      <c r="AK57" s="369"/>
      <c r="AL57" s="369"/>
      <c r="AM57" s="369"/>
    </row>
    <row r="58" spans="1:39" x14ac:dyDescent="0.2">
      <c r="A58" s="371" t="str">
        <f>'HCAP Robot Script'!G47</f>
        <v>F6</v>
      </c>
      <c r="B58" s="371" t="str">
        <f>IF(C58="","",INDEX('HCAP Booking'!$C$9:$C$104,MATCH('DNA Sample Normalization'!C58,'HCAP Booking'!$J$9:$J$104,0))&amp;" "&amp;INDEX('HCAP Booking'!$D$9:$D$104,MATCH('DNA Sample Normalization'!$C58,'HCAP Booking'!$J$9:$J$104,0)))</f>
        <v>Joan RAYMOND</v>
      </c>
      <c r="C58" s="372" t="str">
        <f t="shared" si="13"/>
        <v>B2306909-004</v>
      </c>
      <c r="D58" s="373" t="str">
        <f>IF(C58="","",INDEX('HCAP Booking'!$F$9:$F$104,MATCH('DNA Sample Normalization'!C58,'HCAP Booking'!$J$9:$J$104,0)))</f>
        <v>725/F39</v>
      </c>
      <c r="E58" s="377">
        <v>71.2</v>
      </c>
      <c r="F58" s="375" t="str">
        <f t="shared" si="6"/>
        <v>Yes</v>
      </c>
      <c r="G58" s="375">
        <f t="shared" si="7"/>
        <v>7.12</v>
      </c>
      <c r="H58" s="372">
        <f t="shared" si="14"/>
        <v>27.97050561797753</v>
      </c>
      <c r="I58" s="376">
        <f t="shared" si="9"/>
        <v>7.0294943820224711</v>
      </c>
      <c r="J58" s="371">
        <v>8.34</v>
      </c>
      <c r="K58" s="388">
        <f t="shared" si="10"/>
        <v>2502</v>
      </c>
      <c r="N58" s="371" t="str">
        <f t="shared" si="15"/>
        <v>Roche DNA Solid Tumour Prep_2</v>
      </c>
      <c r="O58" s="487" t="str">
        <f>'HCAP Robot Script'!G47</f>
        <v>F6</v>
      </c>
      <c r="P58" s="372">
        <f t="shared" ca="1" si="16"/>
        <v>2.2482014388489207</v>
      </c>
      <c r="Q58" s="372">
        <f t="shared" ca="1" si="17"/>
        <v>0</v>
      </c>
      <c r="R58" s="369"/>
      <c r="S58" s="369"/>
      <c r="T58" s="369"/>
      <c r="U58" s="369"/>
      <c r="X58" s="369"/>
      <c r="Y58" s="369"/>
      <c r="Z58" s="369"/>
      <c r="AA58" s="369"/>
      <c r="AB58" s="369"/>
      <c r="AC58" s="369"/>
      <c r="AD58" s="369"/>
      <c r="AE58" s="369"/>
      <c r="AF58" s="369"/>
      <c r="AG58" s="369"/>
      <c r="AH58" s="369"/>
      <c r="AI58" s="369"/>
      <c r="AJ58" s="369"/>
      <c r="AK58" s="369"/>
      <c r="AL58" s="369"/>
      <c r="AM58" s="369"/>
    </row>
    <row r="59" spans="1:39" x14ac:dyDescent="0.2">
      <c r="A59" s="371" t="str">
        <f>'HCAP Robot Script'!G48</f>
        <v>G6</v>
      </c>
      <c r="B59" s="371" t="str">
        <f>IF(C59="","",INDEX('HCAP Booking'!$C$9:$C$104,MATCH('DNA Sample Normalization'!C59,'HCAP Booking'!$J$9:$J$104,0))&amp;" "&amp;INDEX('HCAP Booking'!$D$9:$D$104,MATCH('DNA Sample Normalization'!$C59,'HCAP Booking'!$J$9:$J$104,0)))</f>
        <v>Anthony JACKSON</v>
      </c>
      <c r="C59" s="372" t="str">
        <f t="shared" si="13"/>
        <v>B2306916-005</v>
      </c>
      <c r="D59" s="373" t="str">
        <f>IF(C59="","",INDEX('HCAP Booking'!$F$9:$F$104,MATCH('DNA Sample Normalization'!C59,'HCAP Booking'!$J$9:$J$104,0)))</f>
        <v>725/F36</v>
      </c>
      <c r="E59" s="377">
        <v>17.100000000000001</v>
      </c>
      <c r="F59" s="375" t="str">
        <f t="shared" si="6"/>
        <v/>
      </c>
      <c r="G59" s="375" t="str">
        <f t="shared" si="7"/>
        <v/>
      </c>
      <c r="H59" s="372">
        <f t="shared" si="14"/>
        <v>32.074810052600817</v>
      </c>
      <c r="I59" s="376">
        <f t="shared" si="9"/>
        <v>2.9251899473991809</v>
      </c>
      <c r="J59" s="371">
        <v>11</v>
      </c>
      <c r="K59" s="388">
        <f t="shared" si="10"/>
        <v>3300</v>
      </c>
      <c r="N59" s="371" t="str">
        <f t="shared" si="15"/>
        <v>Roche DNA Solid Tumour Prep_2</v>
      </c>
      <c r="O59" s="487" t="str">
        <f>'HCAP Robot Script'!G48</f>
        <v>G6</v>
      </c>
      <c r="P59" s="372">
        <f t="shared" ca="1" si="16"/>
        <v>1.7045454545454546</v>
      </c>
      <c r="Q59" s="372">
        <f t="shared" ca="1" si="17"/>
        <v>0</v>
      </c>
      <c r="R59" s="369"/>
      <c r="S59" s="369"/>
      <c r="T59" s="369"/>
      <c r="U59" s="369"/>
      <c r="X59" s="369"/>
      <c r="Y59" s="369"/>
      <c r="Z59" s="369"/>
      <c r="AA59" s="369"/>
      <c r="AB59" s="369"/>
      <c r="AC59" s="369"/>
      <c r="AD59" s="369"/>
      <c r="AE59" s="369"/>
      <c r="AF59" s="369"/>
      <c r="AG59" s="369"/>
      <c r="AH59" s="369"/>
      <c r="AI59" s="369"/>
      <c r="AJ59" s="369"/>
      <c r="AK59" s="369"/>
      <c r="AL59" s="369"/>
      <c r="AM59" s="369"/>
    </row>
    <row r="60" spans="1:39" x14ac:dyDescent="0.2">
      <c r="A60" s="371" t="str">
        <f>'HCAP Robot Script'!G49</f>
        <v>H6</v>
      </c>
      <c r="B60" s="371" t="str">
        <f>IF(C60="","",INDEX('HCAP Booking'!$C$9:$C$104,MATCH('DNA Sample Normalization'!C60,'HCAP Booking'!$J$9:$J$104,0))&amp;" "&amp;INDEX('HCAP Booking'!$D$9:$D$104,MATCH('DNA Sample Normalization'!$C60,'HCAP Booking'!$J$9:$J$104,0)))</f>
        <v>Carolyn WILSON</v>
      </c>
      <c r="C60" s="372" t="str">
        <f t="shared" si="13"/>
        <v>B2306918-005</v>
      </c>
      <c r="D60" s="373" t="str">
        <f>IF(C60="","",INDEX('HCAP Booking'!$F$9:$F$104,MATCH('DNA Sample Normalization'!C60,'HCAP Booking'!$J$9:$J$104,0)))</f>
        <v>725/F37</v>
      </c>
      <c r="E60" s="374">
        <v>64.2</v>
      </c>
      <c r="F60" s="375" t="str">
        <f t="shared" si="6"/>
        <v>Yes</v>
      </c>
      <c r="G60" s="375">
        <f t="shared" si="7"/>
        <v>6.42</v>
      </c>
      <c r="H60" s="372">
        <f t="shared" si="14"/>
        <v>27.20404984423676</v>
      </c>
      <c r="I60" s="376">
        <f t="shared" si="9"/>
        <v>7.7959501557632391</v>
      </c>
      <c r="J60" s="371">
        <v>5.86</v>
      </c>
      <c r="K60" s="388">
        <f t="shared" si="10"/>
        <v>1758</v>
      </c>
      <c r="N60" s="371" t="str">
        <f t="shared" si="15"/>
        <v>Roche DNA Solid Tumour Prep_2</v>
      </c>
      <c r="O60" s="487" t="str">
        <f>'HCAP Robot Script'!G49</f>
        <v>H6</v>
      </c>
      <c r="P60" s="372">
        <f t="shared" ca="1" si="16"/>
        <v>3.1996587030716723</v>
      </c>
      <c r="Q60" s="372">
        <f t="shared" ca="1" si="17"/>
        <v>0</v>
      </c>
      <c r="R60" s="369"/>
      <c r="S60" s="369"/>
      <c r="T60" s="369"/>
      <c r="U60" s="369"/>
      <c r="X60" s="369"/>
      <c r="Y60" s="369"/>
      <c r="Z60" s="369"/>
      <c r="AA60" s="369"/>
      <c r="AB60" s="369"/>
      <c r="AC60" s="369"/>
      <c r="AD60" s="369"/>
      <c r="AE60" s="369"/>
      <c r="AF60" s="369"/>
      <c r="AG60" s="369"/>
      <c r="AH60" s="369"/>
      <c r="AI60" s="369"/>
      <c r="AJ60" s="369"/>
      <c r="AK60" s="369"/>
      <c r="AL60" s="369"/>
      <c r="AM60" s="369"/>
    </row>
    <row r="61" spans="1:39" x14ac:dyDescent="0.2">
      <c r="A61" s="371" t="str">
        <f>'HCAP Robot Script'!G50</f>
        <v>A7</v>
      </c>
      <c r="B61" s="371" t="str">
        <f>IF(C61="","",INDEX('HCAP Booking'!$C$9:$C$104,MATCH('DNA Sample Normalization'!C61,'HCAP Booking'!$J$9:$J$104,0))&amp;" "&amp;INDEX('HCAP Booking'!$D$9:$D$104,MATCH('DNA Sample Normalization'!$C61,'HCAP Booking'!$J$9:$J$104,0)))</f>
        <v/>
      </c>
      <c r="C61" s="372" t="str">
        <f t="shared" si="13"/>
        <v/>
      </c>
      <c r="D61" s="373" t="str">
        <f>IF(C61="","",INDEX('HCAP Booking'!$F$9:$F$104,MATCH('DNA Sample Normalization'!C61,'HCAP Booking'!$J$9:$J$104,0)))</f>
        <v/>
      </c>
      <c r="E61" s="374"/>
      <c r="F61" s="375" t="str">
        <f t="shared" ref="F61:F83" si="18">IF(E61 &gt;($H$3*35), "Yes", "")</f>
        <v/>
      </c>
      <c r="G61" s="375" t="str">
        <f t="shared" ref="G61:G83" si="19">IF(F61="Yes", E61/10, "")</f>
        <v/>
      </c>
      <c r="H61" s="372" t="e">
        <f t="shared" si="14"/>
        <v>#VALUE!</v>
      </c>
      <c r="I61" s="376" t="str">
        <f t="shared" si="9"/>
        <v/>
      </c>
      <c r="J61" s="371"/>
      <c r="K61" s="388">
        <f t="shared" si="10"/>
        <v>0</v>
      </c>
      <c r="N61" s="371" t="str">
        <f t="shared" si="15"/>
        <v/>
      </c>
      <c r="O61" s="487" t="str">
        <f>'HCAP Robot Script'!G50</f>
        <v>A7</v>
      </c>
      <c r="P61" s="372" t="e">
        <f t="shared" ca="1" si="16"/>
        <v>#VALUE!</v>
      </c>
      <c r="Q61" s="372" t="e">
        <f t="shared" ca="1" si="17"/>
        <v>#VALUE!</v>
      </c>
      <c r="R61" s="369"/>
      <c r="S61" s="369"/>
      <c r="T61" s="369"/>
      <c r="U61" s="369"/>
      <c r="X61" s="369"/>
      <c r="Y61" s="369"/>
      <c r="Z61" s="369"/>
      <c r="AA61" s="369"/>
      <c r="AB61" s="369"/>
      <c r="AC61" s="369"/>
      <c r="AD61" s="369"/>
      <c r="AE61" s="369"/>
      <c r="AF61" s="369"/>
      <c r="AG61" s="369"/>
      <c r="AH61" s="369"/>
      <c r="AI61" s="369"/>
      <c r="AJ61" s="369"/>
      <c r="AK61" s="369"/>
      <c r="AL61" s="369"/>
      <c r="AM61" s="369"/>
    </row>
    <row r="62" spans="1:39" x14ac:dyDescent="0.2">
      <c r="A62" s="371" t="str">
        <f>'HCAP Robot Script'!G51</f>
        <v>B7</v>
      </c>
      <c r="B62" s="371" t="str">
        <f>IF(C62="","",INDEX('HCAP Booking'!$C$9:$C$104,MATCH('DNA Sample Normalization'!C62,'HCAP Booking'!$J$9:$J$104,0))&amp;" "&amp;INDEX('HCAP Booking'!$D$9:$D$104,MATCH('DNA Sample Normalization'!$C62,'HCAP Booking'!$J$9:$J$104,0)))</f>
        <v/>
      </c>
      <c r="C62" s="372" t="str">
        <f t="shared" si="13"/>
        <v/>
      </c>
      <c r="D62" s="373" t="str">
        <f>IF(C62="","",INDEX('HCAP Booking'!$F$9:$F$104,MATCH('DNA Sample Normalization'!C62,'HCAP Booking'!$J$9:$J$104,0)))</f>
        <v/>
      </c>
      <c r="E62" s="374"/>
      <c r="F62" s="375" t="str">
        <f t="shared" si="18"/>
        <v/>
      </c>
      <c r="G62" s="375" t="str">
        <f t="shared" si="19"/>
        <v/>
      </c>
      <c r="H62" s="372" t="e">
        <f t="shared" si="14"/>
        <v>#VALUE!</v>
      </c>
      <c r="I62" s="376" t="str">
        <f t="shared" si="9"/>
        <v/>
      </c>
      <c r="J62" s="371"/>
      <c r="K62" s="388">
        <f t="shared" si="10"/>
        <v>0</v>
      </c>
      <c r="N62" s="371" t="str">
        <f t="shared" si="15"/>
        <v/>
      </c>
      <c r="O62" s="487" t="str">
        <f>'HCAP Robot Script'!G51</f>
        <v>B7</v>
      </c>
      <c r="P62" s="372" t="e">
        <f t="shared" ca="1" si="16"/>
        <v>#VALUE!</v>
      </c>
      <c r="Q62" s="372" t="e">
        <f t="shared" ca="1" si="17"/>
        <v>#VALUE!</v>
      </c>
      <c r="R62" s="369"/>
      <c r="S62" s="369"/>
      <c r="T62" s="369"/>
      <c r="U62" s="369"/>
      <c r="X62" s="369"/>
      <c r="Y62" s="369"/>
      <c r="Z62" s="369"/>
      <c r="AA62" s="369"/>
      <c r="AB62" s="369"/>
      <c r="AC62" s="369"/>
      <c r="AD62" s="369"/>
      <c r="AE62" s="369"/>
      <c r="AF62" s="369"/>
      <c r="AG62" s="369"/>
      <c r="AH62" s="369"/>
      <c r="AI62" s="369"/>
      <c r="AJ62" s="369"/>
      <c r="AK62" s="369"/>
      <c r="AL62" s="369"/>
      <c r="AM62" s="369"/>
    </row>
    <row r="63" spans="1:39" x14ac:dyDescent="0.2">
      <c r="A63" s="371" t="str">
        <f>'HCAP Robot Script'!G52</f>
        <v>C7</v>
      </c>
      <c r="B63" s="371" t="str">
        <f>IF(C63="","",INDEX('HCAP Booking'!$C$9:$C$104,MATCH('DNA Sample Normalization'!C63,'HCAP Booking'!$J$9:$J$104,0))&amp;" "&amp;INDEX('HCAP Booking'!$D$9:$D$104,MATCH('DNA Sample Normalization'!$C63,'HCAP Booking'!$J$9:$J$104,0)))</f>
        <v/>
      </c>
      <c r="C63" s="372" t="str">
        <f t="shared" si="13"/>
        <v/>
      </c>
      <c r="D63" s="373" t="str">
        <f>IF(C63="","",INDEX('HCAP Booking'!$F$9:$F$104,MATCH('DNA Sample Normalization'!C63,'HCAP Booking'!$J$9:$J$104,0)))</f>
        <v/>
      </c>
      <c r="E63" s="374"/>
      <c r="F63" s="375" t="str">
        <f t="shared" si="18"/>
        <v/>
      </c>
      <c r="G63" s="375" t="str">
        <f t="shared" si="19"/>
        <v/>
      </c>
      <c r="H63" s="372" t="e">
        <f t="shared" si="14"/>
        <v>#VALUE!</v>
      </c>
      <c r="I63" s="376" t="str">
        <f t="shared" si="9"/>
        <v/>
      </c>
      <c r="J63" s="371"/>
      <c r="K63" s="388">
        <f t="shared" si="10"/>
        <v>0</v>
      </c>
      <c r="N63" s="371" t="str">
        <f t="shared" si="15"/>
        <v/>
      </c>
      <c r="O63" s="487" t="str">
        <f>'HCAP Robot Script'!G52</f>
        <v>C7</v>
      </c>
      <c r="P63" s="372" t="e">
        <f t="shared" ca="1" si="16"/>
        <v>#VALUE!</v>
      </c>
      <c r="Q63" s="372" t="e">
        <f t="shared" ca="1" si="17"/>
        <v>#VALUE!</v>
      </c>
      <c r="R63" s="369"/>
      <c r="S63" s="369"/>
      <c r="T63" s="369"/>
      <c r="U63" s="369"/>
      <c r="X63" s="369"/>
      <c r="Y63" s="369"/>
      <c r="Z63" s="369"/>
      <c r="AA63" s="369"/>
      <c r="AB63" s="369"/>
      <c r="AC63" s="369"/>
      <c r="AD63" s="369"/>
      <c r="AE63" s="369"/>
      <c r="AF63" s="369"/>
      <c r="AG63" s="369"/>
      <c r="AH63" s="369"/>
      <c r="AI63" s="369"/>
      <c r="AJ63" s="369"/>
      <c r="AK63" s="369"/>
      <c r="AL63" s="369"/>
      <c r="AM63" s="369"/>
    </row>
    <row r="64" spans="1:39" x14ac:dyDescent="0.2">
      <c r="A64" s="371" t="str">
        <f>'HCAP Robot Script'!G53</f>
        <v>D7</v>
      </c>
      <c r="B64" s="371" t="str">
        <f>IF(C64="","",INDEX('HCAP Booking'!$C$9:$C$104,MATCH('DNA Sample Normalization'!C64,'HCAP Booking'!$J$9:$J$104,0))&amp;" "&amp;INDEX('HCAP Booking'!$D$9:$D$104,MATCH('DNA Sample Normalization'!$C64,'HCAP Booking'!$J$9:$J$104,0)))</f>
        <v/>
      </c>
      <c r="C64" s="372" t="str">
        <f t="shared" si="13"/>
        <v/>
      </c>
      <c r="D64" s="373" t="str">
        <f>IF(C64="","",INDEX('HCAP Booking'!$F$9:$F$104,MATCH('DNA Sample Normalization'!C64,'HCAP Booking'!$J$9:$J$104,0)))</f>
        <v/>
      </c>
      <c r="E64" s="374"/>
      <c r="F64" s="375" t="str">
        <f t="shared" si="18"/>
        <v/>
      </c>
      <c r="G64" s="375" t="str">
        <f t="shared" si="19"/>
        <v/>
      </c>
      <c r="H64" s="372" t="e">
        <f t="shared" si="14"/>
        <v>#VALUE!</v>
      </c>
      <c r="I64" s="376" t="str">
        <f t="shared" si="9"/>
        <v/>
      </c>
      <c r="J64" s="371"/>
      <c r="K64" s="388">
        <f t="shared" si="10"/>
        <v>0</v>
      </c>
      <c r="N64" s="371" t="str">
        <f t="shared" si="15"/>
        <v/>
      </c>
      <c r="O64" s="487" t="str">
        <f>'HCAP Robot Script'!G53</f>
        <v>D7</v>
      </c>
      <c r="P64" s="372" t="e">
        <f t="shared" ca="1" si="16"/>
        <v>#VALUE!</v>
      </c>
      <c r="Q64" s="372" t="e">
        <f t="shared" ca="1" si="17"/>
        <v>#VALUE!</v>
      </c>
      <c r="R64" s="369"/>
      <c r="S64" s="369"/>
      <c r="T64" s="369"/>
      <c r="U64" s="369"/>
      <c r="X64" s="369"/>
      <c r="Y64" s="369"/>
      <c r="Z64" s="369"/>
      <c r="AA64" s="369"/>
      <c r="AB64" s="369"/>
      <c r="AC64" s="369"/>
      <c r="AD64" s="369"/>
      <c r="AE64" s="369"/>
      <c r="AF64" s="369"/>
      <c r="AG64" s="369"/>
      <c r="AH64" s="369"/>
      <c r="AI64" s="369"/>
      <c r="AJ64" s="369"/>
      <c r="AK64" s="369"/>
      <c r="AL64" s="369"/>
      <c r="AM64" s="369"/>
    </row>
    <row r="65" spans="1:39" x14ac:dyDescent="0.2">
      <c r="A65" s="371" t="str">
        <f>'HCAP Robot Script'!G54</f>
        <v>E7</v>
      </c>
      <c r="B65" s="371" t="str">
        <f>IF(C65="","",INDEX('HCAP Booking'!$C$9:$C$104,MATCH('DNA Sample Normalization'!C65,'HCAP Booking'!$J$9:$J$104,0))&amp;" "&amp;INDEX('HCAP Booking'!$D$9:$D$104,MATCH('DNA Sample Normalization'!$C65,'HCAP Booking'!$J$9:$J$104,0)))</f>
        <v/>
      </c>
      <c r="C65" s="372" t="str">
        <f t="shared" si="13"/>
        <v/>
      </c>
      <c r="D65" s="373" t="str">
        <f>IF(C65="","",INDEX('HCAP Booking'!$F$9:$F$104,MATCH('DNA Sample Normalization'!C65,'HCAP Booking'!$J$9:$J$104,0)))</f>
        <v/>
      </c>
      <c r="E65" s="374"/>
      <c r="F65" s="375" t="str">
        <f t="shared" si="18"/>
        <v/>
      </c>
      <c r="G65" s="375" t="str">
        <f t="shared" si="19"/>
        <v/>
      </c>
      <c r="H65" s="372" t="e">
        <f t="shared" si="14"/>
        <v>#VALUE!</v>
      </c>
      <c r="I65" s="376" t="str">
        <f t="shared" si="9"/>
        <v/>
      </c>
      <c r="J65" s="371"/>
      <c r="K65" s="388">
        <f t="shared" si="10"/>
        <v>0</v>
      </c>
      <c r="N65" s="371" t="str">
        <f t="shared" si="15"/>
        <v/>
      </c>
      <c r="O65" s="487" t="str">
        <f>'HCAP Robot Script'!G54</f>
        <v>E7</v>
      </c>
      <c r="P65" s="372" t="e">
        <f t="shared" ca="1" si="16"/>
        <v>#VALUE!</v>
      </c>
      <c r="Q65" s="372" t="e">
        <f t="shared" ca="1" si="17"/>
        <v>#VALUE!</v>
      </c>
      <c r="R65" s="369"/>
      <c r="S65" s="369"/>
      <c r="T65" s="369"/>
      <c r="U65" s="369"/>
      <c r="X65" s="369"/>
      <c r="Y65" s="369"/>
      <c r="Z65" s="369"/>
      <c r="AA65" s="369"/>
      <c r="AB65" s="369"/>
      <c r="AC65" s="369"/>
      <c r="AD65" s="369"/>
      <c r="AE65" s="369"/>
      <c r="AF65" s="369"/>
      <c r="AG65" s="369"/>
      <c r="AH65" s="369"/>
      <c r="AI65" s="369"/>
      <c r="AJ65" s="369"/>
      <c r="AK65" s="369"/>
      <c r="AL65" s="369"/>
      <c r="AM65" s="369"/>
    </row>
    <row r="66" spans="1:39" x14ac:dyDescent="0.2">
      <c r="A66" s="371" t="str">
        <f>'HCAP Robot Script'!G55</f>
        <v>F7</v>
      </c>
      <c r="B66" s="371" t="str">
        <f>IF(C66="","",INDEX('HCAP Booking'!$C$9:$C$104,MATCH('DNA Sample Normalization'!C66,'HCAP Booking'!$J$9:$J$104,0))&amp;" "&amp;INDEX('HCAP Booking'!$D$9:$D$104,MATCH('DNA Sample Normalization'!$C66,'HCAP Booking'!$J$9:$J$104,0)))</f>
        <v/>
      </c>
      <c r="C66" s="372" t="str">
        <f t="shared" si="13"/>
        <v/>
      </c>
      <c r="D66" s="373" t="str">
        <f>IF(C66="","",INDEX('HCAP Booking'!$F$9:$F$104,MATCH('DNA Sample Normalization'!C66,'HCAP Booking'!$J$9:$J$104,0)))</f>
        <v/>
      </c>
      <c r="E66" s="374"/>
      <c r="F66" s="375" t="str">
        <f t="shared" si="18"/>
        <v/>
      </c>
      <c r="G66" s="375" t="str">
        <f t="shared" si="19"/>
        <v/>
      </c>
      <c r="H66" s="372" t="e">
        <f t="shared" si="14"/>
        <v>#VALUE!</v>
      </c>
      <c r="I66" s="376" t="str">
        <f t="shared" si="9"/>
        <v/>
      </c>
      <c r="J66" s="371"/>
      <c r="K66" s="388">
        <f t="shared" si="10"/>
        <v>0</v>
      </c>
      <c r="N66" s="371" t="str">
        <f t="shared" si="15"/>
        <v/>
      </c>
      <c r="O66" s="487" t="str">
        <f>'HCAP Robot Script'!G55</f>
        <v>F7</v>
      </c>
      <c r="P66" s="372" t="e">
        <f t="shared" ca="1" si="16"/>
        <v>#VALUE!</v>
      </c>
      <c r="Q66" s="372" t="e">
        <f t="shared" ca="1" si="17"/>
        <v>#VALUE!</v>
      </c>
      <c r="R66" s="369"/>
      <c r="S66" s="369"/>
      <c r="T66" s="369"/>
      <c r="U66" s="369"/>
      <c r="X66" s="369"/>
      <c r="Y66" s="369"/>
      <c r="Z66" s="369"/>
      <c r="AA66" s="369"/>
      <c r="AB66" s="369"/>
      <c r="AC66" s="369"/>
      <c r="AD66" s="369"/>
      <c r="AE66" s="369"/>
      <c r="AF66" s="369"/>
      <c r="AG66" s="369"/>
      <c r="AH66" s="369"/>
      <c r="AI66" s="369"/>
      <c r="AJ66" s="369"/>
      <c r="AK66" s="369"/>
      <c r="AL66" s="369"/>
      <c r="AM66" s="369"/>
    </row>
    <row r="67" spans="1:39" x14ac:dyDescent="0.2">
      <c r="A67" s="371" t="str">
        <f>'HCAP Robot Script'!G56</f>
        <v>G7</v>
      </c>
      <c r="B67" s="371" t="str">
        <f>IF(C67="","",INDEX('HCAP Booking'!$C$9:$C$104,MATCH('DNA Sample Normalization'!C67,'HCAP Booking'!$J$9:$J$104,0))&amp;" "&amp;INDEX('HCAP Booking'!$D$9:$D$104,MATCH('DNA Sample Normalization'!$C67,'HCAP Booking'!$J$9:$J$104,0)))</f>
        <v/>
      </c>
      <c r="C67" s="372" t="str">
        <f t="shared" si="13"/>
        <v/>
      </c>
      <c r="D67" s="373" t="str">
        <f>IF(C67="","",INDEX('HCAP Booking'!$F$9:$F$104,MATCH('DNA Sample Normalization'!C67,'HCAP Booking'!$J$9:$J$104,0)))</f>
        <v/>
      </c>
      <c r="E67" s="374"/>
      <c r="F67" s="375" t="str">
        <f t="shared" si="18"/>
        <v/>
      </c>
      <c r="G67" s="375" t="str">
        <f t="shared" si="19"/>
        <v/>
      </c>
      <c r="H67" s="372" t="e">
        <f t="shared" si="14"/>
        <v>#VALUE!</v>
      </c>
      <c r="I67" s="376" t="str">
        <f t="shared" si="9"/>
        <v/>
      </c>
      <c r="J67" s="371"/>
      <c r="K67" s="388">
        <f t="shared" si="10"/>
        <v>0</v>
      </c>
      <c r="N67" s="371" t="str">
        <f t="shared" si="15"/>
        <v/>
      </c>
      <c r="O67" s="487" t="str">
        <f>'HCAP Robot Script'!G56</f>
        <v>G7</v>
      </c>
      <c r="P67" s="372" t="e">
        <f t="shared" ca="1" si="16"/>
        <v>#VALUE!</v>
      </c>
      <c r="Q67" s="372" t="e">
        <f t="shared" ca="1" si="17"/>
        <v>#VALUE!</v>
      </c>
      <c r="R67" s="369"/>
      <c r="S67" s="369"/>
      <c r="T67" s="369"/>
      <c r="U67" s="369"/>
      <c r="X67" s="369"/>
      <c r="Y67" s="369"/>
      <c r="Z67" s="369"/>
      <c r="AA67" s="369"/>
      <c r="AB67" s="369"/>
      <c r="AC67" s="369"/>
      <c r="AD67" s="369"/>
      <c r="AE67" s="369"/>
      <c r="AF67" s="369"/>
      <c r="AG67" s="369"/>
      <c r="AH67" s="369"/>
      <c r="AI67" s="369"/>
      <c r="AJ67" s="369"/>
      <c r="AK67" s="369"/>
      <c r="AL67" s="369"/>
      <c r="AM67" s="369"/>
    </row>
    <row r="68" spans="1:39" x14ac:dyDescent="0.2">
      <c r="A68" s="371" t="str">
        <f>'HCAP Robot Script'!G57</f>
        <v>H7</v>
      </c>
      <c r="B68" s="371" t="str">
        <f>IF(C68="","",INDEX('HCAP Booking'!$C$9:$C$104,MATCH('DNA Sample Normalization'!C68,'HCAP Booking'!$J$9:$J$104,0))&amp;" "&amp;INDEX('HCAP Booking'!$D$9:$D$104,MATCH('DNA Sample Normalization'!$C68,'HCAP Booking'!$J$9:$J$104,0)))</f>
        <v/>
      </c>
      <c r="C68" s="372" t="str">
        <f t="shared" si="13"/>
        <v/>
      </c>
      <c r="D68" s="373" t="str">
        <f>IF(C68="","",INDEX('HCAP Booking'!$F$9:$F$104,MATCH('DNA Sample Normalization'!C68,'HCAP Booking'!$J$9:$J$104,0)))</f>
        <v/>
      </c>
      <c r="E68" s="374"/>
      <c r="F68" s="375" t="str">
        <f t="shared" si="18"/>
        <v/>
      </c>
      <c r="G68" s="375" t="str">
        <f t="shared" si="19"/>
        <v/>
      </c>
      <c r="H68" s="372" t="e">
        <f t="shared" si="14"/>
        <v>#VALUE!</v>
      </c>
      <c r="I68" s="376" t="str">
        <f t="shared" si="9"/>
        <v/>
      </c>
      <c r="J68" s="371"/>
      <c r="K68" s="388">
        <f t="shared" si="10"/>
        <v>0</v>
      </c>
      <c r="N68" s="371" t="str">
        <f t="shared" si="15"/>
        <v/>
      </c>
      <c r="O68" s="487" t="str">
        <f>'HCAP Robot Script'!G57</f>
        <v>H7</v>
      </c>
      <c r="P68" s="372" t="e">
        <f t="shared" ca="1" si="16"/>
        <v>#VALUE!</v>
      </c>
      <c r="Q68" s="372" t="e">
        <f t="shared" ca="1" si="17"/>
        <v>#VALUE!</v>
      </c>
      <c r="R68" s="369"/>
      <c r="S68" s="369"/>
      <c r="T68" s="369"/>
      <c r="U68" s="369"/>
      <c r="X68" s="369"/>
      <c r="Y68" s="369"/>
      <c r="Z68" s="369"/>
      <c r="AA68" s="369"/>
      <c r="AB68" s="369"/>
      <c r="AC68" s="369"/>
      <c r="AD68" s="369"/>
      <c r="AE68" s="369"/>
      <c r="AF68" s="369"/>
      <c r="AG68" s="369"/>
      <c r="AH68" s="369"/>
      <c r="AI68" s="369"/>
      <c r="AJ68" s="369"/>
      <c r="AK68" s="369"/>
      <c r="AL68" s="369"/>
      <c r="AM68" s="369"/>
    </row>
    <row r="69" spans="1:39" x14ac:dyDescent="0.2">
      <c r="A69" s="371" t="str">
        <f>'HCAP Robot Script'!G58</f>
        <v>A8</v>
      </c>
      <c r="B69" s="371" t="str">
        <f>IF(C69="","",INDEX('HCAP Booking'!$C$9:$C$104,MATCH('DNA Sample Normalization'!C69,'HCAP Booking'!$J$9:$J$104,0))&amp;" "&amp;INDEX('HCAP Booking'!$D$9:$D$104,MATCH('DNA Sample Normalization'!$C69,'HCAP Booking'!$J$9:$J$104,0)))</f>
        <v/>
      </c>
      <c r="C69" s="372" t="str">
        <f t="shared" si="13"/>
        <v/>
      </c>
      <c r="D69" s="373" t="str">
        <f>IF(C69="","",INDEX('HCAP Booking'!$F$9:$F$104,MATCH('DNA Sample Normalization'!C69,'HCAP Booking'!$J$9:$J$104,0)))</f>
        <v/>
      </c>
      <c r="E69" s="374"/>
      <c r="F69" s="375" t="str">
        <f t="shared" si="18"/>
        <v/>
      </c>
      <c r="G69" s="375" t="str">
        <f t="shared" si="19"/>
        <v/>
      </c>
      <c r="H69" s="372" t="e">
        <f t="shared" si="14"/>
        <v>#VALUE!</v>
      </c>
      <c r="I69" s="376" t="str">
        <f t="shared" si="9"/>
        <v/>
      </c>
      <c r="J69" s="371"/>
      <c r="K69" s="388">
        <f t="shared" si="10"/>
        <v>0</v>
      </c>
      <c r="N69" s="371" t="str">
        <f t="shared" si="15"/>
        <v/>
      </c>
      <c r="O69" s="487" t="str">
        <f>'HCAP Robot Script'!G58</f>
        <v>A8</v>
      </c>
      <c r="P69" s="372" t="e">
        <f t="shared" ca="1" si="16"/>
        <v>#VALUE!</v>
      </c>
      <c r="Q69" s="372" t="e">
        <f t="shared" ca="1" si="17"/>
        <v>#VALUE!</v>
      </c>
      <c r="R69" s="369"/>
      <c r="S69" s="369"/>
      <c r="T69" s="369"/>
      <c r="U69" s="369"/>
      <c r="X69" s="369"/>
      <c r="Y69" s="369"/>
      <c r="Z69" s="369"/>
      <c r="AA69" s="369"/>
      <c r="AB69" s="369"/>
      <c r="AC69" s="369"/>
      <c r="AD69" s="369"/>
      <c r="AE69" s="369"/>
      <c r="AF69" s="369"/>
      <c r="AG69" s="369"/>
      <c r="AH69" s="369"/>
      <c r="AI69" s="369"/>
      <c r="AJ69" s="369"/>
      <c r="AK69" s="369"/>
      <c r="AL69" s="369"/>
      <c r="AM69" s="369"/>
    </row>
    <row r="70" spans="1:39" x14ac:dyDescent="0.2">
      <c r="A70" s="371" t="str">
        <f>'HCAP Robot Script'!G59</f>
        <v>B8</v>
      </c>
      <c r="B70" s="371" t="str">
        <f>IF(C70="","",INDEX('HCAP Booking'!$C$9:$C$104,MATCH('DNA Sample Normalization'!C70,'HCAP Booking'!$J$9:$J$104,0))&amp;" "&amp;INDEX('HCAP Booking'!$D$9:$D$104,MATCH('DNA Sample Normalization'!$C70,'HCAP Booking'!$J$9:$J$104,0)))</f>
        <v/>
      </c>
      <c r="C70" s="372" t="str">
        <f t="shared" si="13"/>
        <v/>
      </c>
      <c r="D70" s="373" t="str">
        <f>IF(C70="","",INDEX('HCAP Booking'!$F$9:$F$104,MATCH('DNA Sample Normalization'!C70,'HCAP Booking'!$J$9:$J$104,0)))</f>
        <v/>
      </c>
      <c r="E70" s="374"/>
      <c r="F70" s="375" t="str">
        <f t="shared" si="18"/>
        <v/>
      </c>
      <c r="G70" s="375" t="str">
        <f t="shared" si="19"/>
        <v/>
      </c>
      <c r="H70" s="372" t="e">
        <f t="shared" si="14"/>
        <v>#VALUE!</v>
      </c>
      <c r="I70" s="376" t="str">
        <f t="shared" si="9"/>
        <v/>
      </c>
      <c r="J70" s="371"/>
      <c r="K70" s="388">
        <f t="shared" si="10"/>
        <v>0</v>
      </c>
      <c r="N70" s="371" t="str">
        <f t="shared" si="15"/>
        <v/>
      </c>
      <c r="O70" s="487" t="str">
        <f>'HCAP Robot Script'!G59</f>
        <v>B8</v>
      </c>
      <c r="P70" s="372" t="e">
        <f t="shared" ca="1" si="16"/>
        <v>#VALUE!</v>
      </c>
      <c r="Q70" s="372" t="e">
        <f t="shared" ca="1" si="17"/>
        <v>#VALUE!</v>
      </c>
      <c r="R70" s="369"/>
      <c r="S70" s="369"/>
      <c r="T70" s="369"/>
      <c r="U70" s="369"/>
      <c r="X70" s="369"/>
      <c r="Y70" s="369"/>
      <c r="Z70" s="369"/>
      <c r="AA70" s="369"/>
      <c r="AB70" s="369"/>
      <c r="AC70" s="369"/>
      <c r="AD70" s="369"/>
      <c r="AE70" s="369"/>
      <c r="AF70" s="369"/>
      <c r="AG70" s="369"/>
      <c r="AH70" s="369"/>
      <c r="AI70" s="369"/>
      <c r="AJ70" s="369"/>
      <c r="AK70" s="369"/>
      <c r="AL70" s="369"/>
      <c r="AM70" s="369"/>
    </row>
    <row r="71" spans="1:39" x14ac:dyDescent="0.2">
      <c r="A71" s="371" t="str">
        <f>'HCAP Robot Script'!G60</f>
        <v>C8</v>
      </c>
      <c r="B71" s="371" t="str">
        <f>IF(C71="","",INDEX('HCAP Booking'!$C$9:$C$104,MATCH('DNA Sample Normalization'!C71,'HCAP Booking'!$J$9:$J$104,0))&amp;" "&amp;INDEX('HCAP Booking'!$D$9:$D$104,MATCH('DNA Sample Normalization'!$C71,'HCAP Booking'!$J$9:$J$104,0)))</f>
        <v/>
      </c>
      <c r="C71" s="372" t="str">
        <f t="shared" si="13"/>
        <v/>
      </c>
      <c r="D71" s="373" t="str">
        <f>IF(C71="","",INDEX('HCAP Booking'!$F$9:$F$104,MATCH('DNA Sample Normalization'!C71,'HCAP Booking'!$J$9:$J$104,0)))</f>
        <v/>
      </c>
      <c r="E71" s="374"/>
      <c r="F71" s="375" t="str">
        <f t="shared" si="18"/>
        <v/>
      </c>
      <c r="G71" s="375" t="str">
        <f t="shared" si="19"/>
        <v/>
      </c>
      <c r="H71" s="372" t="e">
        <f t="shared" si="14"/>
        <v>#VALUE!</v>
      </c>
      <c r="I71" s="376" t="str">
        <f t="shared" si="9"/>
        <v/>
      </c>
      <c r="J71" s="371"/>
      <c r="K71" s="388">
        <f t="shared" si="10"/>
        <v>0</v>
      </c>
      <c r="N71" s="371" t="str">
        <f t="shared" si="15"/>
        <v/>
      </c>
      <c r="O71" s="487" t="str">
        <f>'HCAP Robot Script'!G60</f>
        <v>C8</v>
      </c>
      <c r="P71" s="372" t="e">
        <f t="shared" ca="1" si="16"/>
        <v>#VALUE!</v>
      </c>
      <c r="Q71" s="372" t="e">
        <f t="shared" ca="1" si="17"/>
        <v>#VALUE!</v>
      </c>
      <c r="R71" s="369"/>
      <c r="S71" s="369"/>
      <c r="T71" s="369"/>
      <c r="U71" s="369"/>
      <c r="X71" s="369"/>
      <c r="Y71" s="369"/>
      <c r="Z71" s="369"/>
      <c r="AA71" s="369"/>
      <c r="AB71" s="369"/>
      <c r="AC71" s="369"/>
      <c r="AD71" s="369"/>
      <c r="AE71" s="369"/>
      <c r="AF71" s="369"/>
      <c r="AG71" s="369"/>
      <c r="AH71" s="369"/>
      <c r="AI71" s="369"/>
      <c r="AJ71" s="369"/>
      <c r="AK71" s="369"/>
      <c r="AL71" s="369"/>
      <c r="AM71" s="369"/>
    </row>
    <row r="72" spans="1:39" x14ac:dyDescent="0.2">
      <c r="A72" s="371" t="str">
        <f>'HCAP Robot Script'!G61</f>
        <v>D8</v>
      </c>
      <c r="B72" s="371" t="str">
        <f>IF(C72="","",INDEX('HCAP Booking'!$C$9:$C$104,MATCH('DNA Sample Normalization'!C72,'HCAP Booking'!$J$9:$J$104,0))&amp;" "&amp;INDEX('HCAP Booking'!$D$9:$D$104,MATCH('DNA Sample Normalization'!$C72,'HCAP Booking'!$J$9:$J$104,0)))</f>
        <v/>
      </c>
      <c r="C72" s="372" t="str">
        <f t="shared" si="13"/>
        <v/>
      </c>
      <c r="D72" s="373" t="str">
        <f>IF(C72="","",INDEX('HCAP Booking'!$F$9:$F$104,MATCH('DNA Sample Normalization'!C72,'HCAP Booking'!$J$9:$J$104,0)))</f>
        <v/>
      </c>
      <c r="E72" s="374"/>
      <c r="F72" s="375" t="str">
        <f t="shared" si="18"/>
        <v/>
      </c>
      <c r="G72" s="375" t="str">
        <f t="shared" si="19"/>
        <v/>
      </c>
      <c r="H72" s="372" t="e">
        <f t="shared" si="14"/>
        <v>#VALUE!</v>
      </c>
      <c r="I72" s="376" t="str">
        <f t="shared" si="9"/>
        <v/>
      </c>
      <c r="J72" s="371"/>
      <c r="K72" s="388">
        <f t="shared" si="10"/>
        <v>0</v>
      </c>
      <c r="N72" s="371" t="str">
        <f t="shared" si="15"/>
        <v/>
      </c>
      <c r="O72" s="487" t="str">
        <f>'HCAP Robot Script'!G61</f>
        <v>D8</v>
      </c>
      <c r="P72" s="372" t="e">
        <f t="shared" ca="1" si="16"/>
        <v>#VALUE!</v>
      </c>
      <c r="Q72" s="372" t="e">
        <f t="shared" ca="1" si="17"/>
        <v>#VALUE!</v>
      </c>
      <c r="R72" s="369"/>
      <c r="S72" s="369"/>
      <c r="T72" s="369"/>
      <c r="U72" s="369"/>
      <c r="X72" s="369"/>
      <c r="Y72" s="369"/>
      <c r="Z72" s="369"/>
      <c r="AA72" s="369"/>
      <c r="AB72" s="369"/>
      <c r="AC72" s="369"/>
      <c r="AD72" s="369"/>
      <c r="AE72" s="369"/>
      <c r="AF72" s="369"/>
      <c r="AG72" s="369"/>
      <c r="AH72" s="369"/>
      <c r="AI72" s="369"/>
      <c r="AJ72" s="369"/>
      <c r="AK72" s="369"/>
      <c r="AL72" s="369"/>
      <c r="AM72" s="369"/>
    </row>
    <row r="73" spans="1:39" x14ac:dyDescent="0.2">
      <c r="A73" s="371" t="str">
        <f>'HCAP Robot Script'!G62</f>
        <v>E8</v>
      </c>
      <c r="B73" s="371" t="str">
        <f>IF(C73="","",INDEX('HCAP Booking'!$C$9:$C$104,MATCH('DNA Sample Normalization'!C73,'HCAP Booking'!$J$9:$J$104,0))&amp;" "&amp;INDEX('HCAP Booking'!$D$9:$D$104,MATCH('DNA Sample Normalization'!$C73,'HCAP Booking'!$J$9:$J$104,0)))</f>
        <v/>
      </c>
      <c r="C73" s="372" t="str">
        <f t="shared" si="13"/>
        <v/>
      </c>
      <c r="D73" s="373" t="str">
        <f>IF(C73="","",INDEX('HCAP Booking'!$F$9:$F$104,MATCH('DNA Sample Normalization'!C73,'HCAP Booking'!$J$9:$J$104,0)))</f>
        <v/>
      </c>
      <c r="E73" s="374"/>
      <c r="F73" s="375" t="str">
        <f t="shared" si="18"/>
        <v/>
      </c>
      <c r="G73" s="375" t="str">
        <f t="shared" si="19"/>
        <v/>
      </c>
      <c r="H73" s="372" t="e">
        <f t="shared" si="14"/>
        <v>#VALUE!</v>
      </c>
      <c r="I73" s="376" t="str">
        <f t="shared" si="9"/>
        <v/>
      </c>
      <c r="J73" s="371"/>
      <c r="K73" s="388">
        <f t="shared" si="10"/>
        <v>0</v>
      </c>
      <c r="N73" s="371" t="str">
        <f t="shared" si="15"/>
        <v/>
      </c>
      <c r="O73" s="487" t="str">
        <f>'HCAP Robot Script'!G62</f>
        <v>E8</v>
      </c>
      <c r="P73" s="372" t="e">
        <f t="shared" ca="1" si="16"/>
        <v>#VALUE!</v>
      </c>
      <c r="Q73" s="372" t="e">
        <f t="shared" ca="1" si="17"/>
        <v>#VALUE!</v>
      </c>
      <c r="R73" s="369"/>
      <c r="S73" s="369"/>
      <c r="T73" s="369"/>
      <c r="U73" s="369"/>
      <c r="X73" s="369"/>
      <c r="Y73" s="369"/>
      <c r="Z73" s="369"/>
      <c r="AA73" s="369"/>
      <c r="AB73" s="369"/>
      <c r="AC73" s="369"/>
      <c r="AD73" s="369"/>
      <c r="AE73" s="369"/>
      <c r="AF73" s="369"/>
      <c r="AG73" s="369"/>
      <c r="AH73" s="369"/>
      <c r="AI73" s="369"/>
      <c r="AJ73" s="369"/>
      <c r="AK73" s="369"/>
      <c r="AL73" s="369"/>
      <c r="AM73" s="369"/>
    </row>
    <row r="74" spans="1:39" x14ac:dyDescent="0.2">
      <c r="A74" s="371" t="str">
        <f>'HCAP Robot Script'!G63</f>
        <v>F8</v>
      </c>
      <c r="B74" s="371" t="str">
        <f>IF(C74="","",INDEX('HCAP Booking'!$C$9:$C$104,MATCH('DNA Sample Normalization'!C74,'HCAP Booking'!$J$9:$J$104,0))&amp;" "&amp;INDEX('HCAP Booking'!$D$9:$D$104,MATCH('DNA Sample Normalization'!$C74,'HCAP Booking'!$J$9:$J$104,0)))</f>
        <v/>
      </c>
      <c r="C74" s="372" t="str">
        <f t="shared" si="13"/>
        <v/>
      </c>
      <c r="D74" s="373" t="str">
        <f>IF(C74="","",INDEX('HCAP Booking'!$F$9:$F$104,MATCH('DNA Sample Normalization'!C74,'HCAP Booking'!$J$9:$J$104,0)))</f>
        <v/>
      </c>
      <c r="E74" s="374"/>
      <c r="F74" s="375" t="str">
        <f t="shared" si="18"/>
        <v/>
      </c>
      <c r="G74" s="375" t="str">
        <f t="shared" si="19"/>
        <v/>
      </c>
      <c r="H74" s="372" t="e">
        <f t="shared" si="14"/>
        <v>#VALUE!</v>
      </c>
      <c r="I74" s="376" t="str">
        <f t="shared" si="9"/>
        <v/>
      </c>
      <c r="J74" s="371"/>
      <c r="K74" s="388">
        <f t="shared" si="10"/>
        <v>0</v>
      </c>
      <c r="N74" s="371" t="str">
        <f t="shared" si="15"/>
        <v/>
      </c>
      <c r="O74" s="487" t="str">
        <f>'HCAP Robot Script'!G63</f>
        <v>F8</v>
      </c>
      <c r="P74" s="372" t="e">
        <f t="shared" ca="1" si="16"/>
        <v>#VALUE!</v>
      </c>
      <c r="Q74" s="372" t="e">
        <f t="shared" ca="1" si="17"/>
        <v>#VALUE!</v>
      </c>
      <c r="R74" s="369"/>
      <c r="S74" s="369"/>
      <c r="T74" s="369"/>
      <c r="U74" s="369"/>
      <c r="X74" s="369"/>
      <c r="Y74" s="369"/>
      <c r="Z74" s="369"/>
      <c r="AA74" s="369"/>
      <c r="AB74" s="369"/>
      <c r="AC74" s="369"/>
      <c r="AD74" s="369"/>
      <c r="AE74" s="369"/>
      <c r="AF74" s="369"/>
      <c r="AG74" s="369"/>
      <c r="AH74" s="369"/>
      <c r="AI74" s="369"/>
      <c r="AJ74" s="369"/>
      <c r="AK74" s="369"/>
      <c r="AL74" s="369"/>
      <c r="AM74" s="369"/>
    </row>
    <row r="75" spans="1:39" x14ac:dyDescent="0.2">
      <c r="A75" s="371" t="str">
        <f>'HCAP Robot Script'!G64</f>
        <v>G8</v>
      </c>
      <c r="B75" s="371" t="str">
        <f>IF(C75="","",INDEX('HCAP Booking'!$C$9:$C$104,MATCH('DNA Sample Normalization'!C75,'HCAP Booking'!$J$9:$J$104,0))&amp;" "&amp;INDEX('HCAP Booking'!$D$9:$D$104,MATCH('DNA Sample Normalization'!$C75,'HCAP Booking'!$J$9:$J$104,0)))</f>
        <v/>
      </c>
      <c r="C75" s="372" t="str">
        <f t="shared" si="13"/>
        <v/>
      </c>
      <c r="D75" s="373" t="str">
        <f>IF(C75="","",INDEX('HCAP Booking'!$F$9:$F$104,MATCH('DNA Sample Normalization'!C75,'HCAP Booking'!$J$9:$J$104,0)))</f>
        <v/>
      </c>
      <c r="E75" s="374"/>
      <c r="F75" s="375" t="str">
        <f t="shared" si="18"/>
        <v/>
      </c>
      <c r="G75" s="375" t="str">
        <f t="shared" si="19"/>
        <v/>
      </c>
      <c r="H75" s="372" t="e">
        <f t="shared" si="14"/>
        <v>#VALUE!</v>
      </c>
      <c r="I75" s="376" t="str">
        <f t="shared" si="9"/>
        <v/>
      </c>
      <c r="J75" s="371"/>
      <c r="K75" s="388">
        <f t="shared" si="10"/>
        <v>0</v>
      </c>
      <c r="N75" s="371" t="str">
        <f t="shared" si="15"/>
        <v/>
      </c>
      <c r="O75" s="487" t="str">
        <f>'HCAP Robot Script'!G64</f>
        <v>G8</v>
      </c>
      <c r="P75" s="372" t="e">
        <f t="shared" ca="1" si="16"/>
        <v>#VALUE!</v>
      </c>
      <c r="Q75" s="372" t="e">
        <f t="shared" ca="1" si="17"/>
        <v>#VALUE!</v>
      </c>
      <c r="R75" s="369"/>
      <c r="S75" s="369"/>
      <c r="T75" s="369"/>
      <c r="U75" s="369"/>
      <c r="X75" s="369"/>
      <c r="Y75" s="369"/>
      <c r="Z75" s="369"/>
      <c r="AA75" s="369"/>
      <c r="AB75" s="369"/>
      <c r="AC75" s="369"/>
      <c r="AD75" s="369"/>
      <c r="AE75" s="369"/>
      <c r="AF75" s="369"/>
      <c r="AG75" s="369"/>
      <c r="AH75" s="369"/>
      <c r="AI75" s="369"/>
      <c r="AJ75" s="369"/>
      <c r="AK75" s="369"/>
      <c r="AL75" s="369"/>
      <c r="AM75" s="369"/>
    </row>
    <row r="76" spans="1:39" x14ac:dyDescent="0.2">
      <c r="A76" s="371" t="str">
        <f>'HCAP Robot Script'!G65</f>
        <v>H8</v>
      </c>
      <c r="B76" s="371" t="str">
        <f>IF(C76="","",INDEX('HCAP Booking'!$C$9:$C$104,MATCH('DNA Sample Normalization'!C76,'HCAP Booking'!$J$9:$J$104,0))&amp;" "&amp;INDEX('HCAP Booking'!$D$9:$D$104,MATCH('DNA Sample Normalization'!$C76,'HCAP Booking'!$J$9:$J$104,0)))</f>
        <v/>
      </c>
      <c r="C76" s="372" t="str">
        <f t="shared" si="13"/>
        <v/>
      </c>
      <c r="D76" s="373" t="str">
        <f>IF(C76="","",INDEX('HCAP Booking'!$F$9:$F$104,MATCH('DNA Sample Normalization'!C76,'HCAP Booking'!$J$9:$J$104,0)))</f>
        <v/>
      </c>
      <c r="E76" s="374"/>
      <c r="F76" s="375" t="str">
        <f t="shared" si="18"/>
        <v/>
      </c>
      <c r="G76" s="375" t="str">
        <f t="shared" si="19"/>
        <v/>
      </c>
      <c r="H76" s="372" t="e">
        <f t="shared" si="14"/>
        <v>#VALUE!</v>
      </c>
      <c r="I76" s="376" t="str">
        <f t="shared" si="9"/>
        <v/>
      </c>
      <c r="J76" s="371"/>
      <c r="K76" s="388">
        <f t="shared" si="10"/>
        <v>0</v>
      </c>
      <c r="N76" s="371" t="str">
        <f t="shared" si="15"/>
        <v/>
      </c>
      <c r="O76" s="487" t="str">
        <f>'HCAP Robot Script'!G65</f>
        <v>H8</v>
      </c>
      <c r="P76" s="372" t="e">
        <f t="shared" ca="1" si="16"/>
        <v>#VALUE!</v>
      </c>
      <c r="Q76" s="372" t="e">
        <f t="shared" ca="1" si="17"/>
        <v>#VALUE!</v>
      </c>
      <c r="R76" s="369"/>
      <c r="S76" s="369"/>
      <c r="T76" s="369"/>
      <c r="U76" s="369"/>
      <c r="X76" s="369"/>
      <c r="Y76" s="369"/>
      <c r="Z76" s="369"/>
      <c r="AA76" s="369"/>
      <c r="AB76" s="369"/>
      <c r="AC76" s="369"/>
      <c r="AD76" s="369"/>
      <c r="AE76" s="369"/>
      <c r="AF76" s="369"/>
      <c r="AG76" s="369"/>
      <c r="AH76" s="369"/>
      <c r="AI76" s="369"/>
      <c r="AJ76" s="369"/>
      <c r="AK76" s="369"/>
      <c r="AL76" s="369"/>
      <c r="AM76" s="369"/>
    </row>
    <row r="77" spans="1:39" x14ac:dyDescent="0.2">
      <c r="A77" s="371" t="str">
        <f>'HCAP Robot Script'!G66</f>
        <v>A9</v>
      </c>
      <c r="B77" s="371" t="str">
        <f>IF(C77="","",INDEX('HCAP Booking'!$C$9:$C$104,MATCH('DNA Sample Normalization'!C77,'HCAP Booking'!$J$9:$J$104,0))&amp;" "&amp;INDEX('HCAP Booking'!$D$9:$D$104,MATCH('DNA Sample Normalization'!$C77,'HCAP Booking'!$J$9:$J$104,0)))</f>
        <v/>
      </c>
      <c r="C77" s="372" t="str">
        <f t="shared" ref="C77:C108" si="20">INDEX(Tube_ID,MATCH(A77,PCRPlate_Well,0))</f>
        <v/>
      </c>
      <c r="D77" s="373" t="str">
        <f>IF(C77="","",INDEX('HCAP Booking'!$F$9:$F$104,MATCH('DNA Sample Normalization'!C77,'HCAP Booking'!$J$9:$J$104,0)))</f>
        <v/>
      </c>
      <c r="E77" s="374"/>
      <c r="F77" s="375" t="str">
        <f t="shared" si="18"/>
        <v/>
      </c>
      <c r="G77" s="375" t="str">
        <f t="shared" si="19"/>
        <v/>
      </c>
      <c r="H77" s="372" t="e">
        <f t="shared" ref="H77:H108" si="21">DNAV2-I77</f>
        <v>#VALUE!</v>
      </c>
      <c r="I77" s="376" t="str">
        <f t="shared" si="9"/>
        <v/>
      </c>
      <c r="J77" s="371"/>
      <c r="K77" s="388">
        <f t="shared" si="10"/>
        <v>0</v>
      </c>
      <c r="N77" s="371" t="str">
        <f t="shared" ref="N77:N108" si="22">INDEX(Panel_PoolNo,MATCH(O77,PCRPlate_Well,0))</f>
        <v/>
      </c>
      <c r="O77" s="487" t="str">
        <f>'HCAP Robot Script'!G66</f>
        <v>A9</v>
      </c>
      <c r="P77" s="372" t="e">
        <f t="shared" ref="P77:P108" ca="1" si="23">IF((INDEX($AD$2:$AD$9,MATCH(N77,$N$2:$N$9,0))/INDEX($O$2:$O$9,MATCH(N77,$N$2:$N$9,0))/(K77/$K$3))&gt;$AI$3,0,(INDEX($AD$2:$AD$9,MATCH(N77,$N$2:$N$9,0))/INDEX($O$2:$O$9,MATCH(N77,$N$2:$N$9,0))/(K77/$K$3)))</f>
        <v>#VALUE!</v>
      </c>
      <c r="Q77" s="372" t="e">
        <f t="shared" ref="Q77:Q108" ca="1" si="24">IF((INDEX($AE$2:$AE$9,MATCH(N77,$N$2:$N$9,0))/INDEX($O$2:$O$9,MATCH(N77,$N$2:$N$9,0))/(K77/$K$3))&lt;$AI$2,0,(INDEX($AE$2:$AE$9,MATCH(N77,$N$2:$N$9,0))/INDEX($O$2:$O$9,MATCH(N77,$N$2:$N$9,0))/(K77/$K$3)))</f>
        <v>#VALUE!</v>
      </c>
      <c r="R77" s="369"/>
      <c r="S77" s="369"/>
      <c r="T77" s="369"/>
      <c r="U77" s="369"/>
      <c r="X77" s="369"/>
      <c r="Y77" s="369"/>
      <c r="Z77" s="369"/>
      <c r="AA77" s="369"/>
      <c r="AB77" s="369"/>
      <c r="AC77" s="369"/>
      <c r="AD77" s="369"/>
      <c r="AE77" s="369"/>
      <c r="AF77" s="369"/>
      <c r="AG77" s="369"/>
      <c r="AH77" s="369"/>
      <c r="AI77" s="369"/>
      <c r="AJ77" s="369"/>
      <c r="AK77" s="369"/>
      <c r="AL77" s="369"/>
      <c r="AM77" s="369"/>
    </row>
    <row r="78" spans="1:39" x14ac:dyDescent="0.2">
      <c r="A78" s="371" t="str">
        <f>'HCAP Robot Script'!G67</f>
        <v>B9</v>
      </c>
      <c r="B78" s="371" t="str">
        <f>IF(C78="","",INDEX('HCAP Booking'!$C$9:$C$104,MATCH('DNA Sample Normalization'!C78,'HCAP Booking'!$J$9:$J$104,0))&amp;" "&amp;INDEX('HCAP Booking'!$D$9:$D$104,MATCH('DNA Sample Normalization'!$C78,'HCAP Booking'!$J$9:$J$104,0)))</f>
        <v/>
      </c>
      <c r="C78" s="372" t="str">
        <f t="shared" si="20"/>
        <v/>
      </c>
      <c r="D78" s="373" t="str">
        <f>IF(C78="","",INDEX('HCAP Booking'!$F$9:$F$104,MATCH('DNA Sample Normalization'!C78,'HCAP Booking'!$J$9:$J$104,0)))</f>
        <v/>
      </c>
      <c r="E78" s="374"/>
      <c r="F78" s="375" t="str">
        <f t="shared" si="18"/>
        <v/>
      </c>
      <c r="G78" s="375" t="str">
        <f t="shared" si="19"/>
        <v/>
      </c>
      <c r="H78" s="372" t="e">
        <f t="shared" si="21"/>
        <v>#VALUE!</v>
      </c>
      <c r="I78" s="376" t="str">
        <f t="shared" ref="I78:I108" si="25">IF(ISBLANK($E78),"",(IF(IF(AND($E78&gt;($H$3*35)),(($H$3*$I$3)/$G78),($H$3*$I$3/($E78+0.01)))&gt;35,35,IF(AND($E78&gt;($H$3*35)),(($H$3*$I$3)/$G78),($H$3*$I$3/($E78+0.01))))))</f>
        <v/>
      </c>
      <c r="J78" s="371"/>
      <c r="K78" s="388">
        <f t="shared" ref="K78:K108" si="26">(J78*10)*$K$3</f>
        <v>0</v>
      </c>
      <c r="N78" s="371" t="str">
        <f t="shared" si="22"/>
        <v/>
      </c>
      <c r="O78" s="487" t="str">
        <f>'HCAP Robot Script'!G67</f>
        <v>B9</v>
      </c>
      <c r="P78" s="372" t="e">
        <f t="shared" ca="1" si="23"/>
        <v>#VALUE!</v>
      </c>
      <c r="Q78" s="372" t="e">
        <f t="shared" ca="1" si="24"/>
        <v>#VALUE!</v>
      </c>
      <c r="R78" s="369"/>
      <c r="S78" s="369"/>
      <c r="T78" s="369"/>
      <c r="U78" s="369"/>
      <c r="X78" s="369"/>
      <c r="Y78" s="369"/>
      <c r="Z78" s="369"/>
      <c r="AA78" s="369"/>
      <c r="AB78" s="369"/>
      <c r="AC78" s="369"/>
      <c r="AD78" s="369"/>
      <c r="AE78" s="369"/>
      <c r="AF78" s="369"/>
      <c r="AG78" s="369"/>
      <c r="AH78" s="369"/>
      <c r="AI78" s="369"/>
      <c r="AJ78" s="369"/>
      <c r="AK78" s="369"/>
      <c r="AL78" s="369"/>
      <c r="AM78" s="369"/>
    </row>
    <row r="79" spans="1:39" x14ac:dyDescent="0.2">
      <c r="A79" s="371" t="str">
        <f>'HCAP Robot Script'!G68</f>
        <v>C9</v>
      </c>
      <c r="B79" s="371" t="str">
        <f>IF(C79="","",INDEX('HCAP Booking'!$C$9:$C$104,MATCH('DNA Sample Normalization'!C79,'HCAP Booking'!$J$9:$J$104,0))&amp;" "&amp;INDEX('HCAP Booking'!$D$9:$D$104,MATCH('DNA Sample Normalization'!$C79,'HCAP Booking'!$J$9:$J$104,0)))</f>
        <v/>
      </c>
      <c r="C79" s="372" t="str">
        <f t="shared" si="20"/>
        <v/>
      </c>
      <c r="D79" s="373" t="str">
        <f>IF(C79="","",INDEX('HCAP Booking'!$F$9:$F$104,MATCH('DNA Sample Normalization'!C79,'HCAP Booking'!$J$9:$J$104,0)))</f>
        <v/>
      </c>
      <c r="E79" s="374"/>
      <c r="F79" s="375" t="str">
        <f t="shared" si="18"/>
        <v/>
      </c>
      <c r="G79" s="375" t="str">
        <f t="shared" si="19"/>
        <v/>
      </c>
      <c r="H79" s="372" t="e">
        <f t="shared" si="21"/>
        <v>#VALUE!</v>
      </c>
      <c r="I79" s="376" t="str">
        <f t="shared" si="25"/>
        <v/>
      </c>
      <c r="J79" s="371"/>
      <c r="K79" s="388">
        <f t="shared" si="26"/>
        <v>0</v>
      </c>
      <c r="N79" s="371" t="str">
        <f t="shared" si="22"/>
        <v/>
      </c>
      <c r="O79" s="487" t="str">
        <f>'HCAP Robot Script'!G68</f>
        <v>C9</v>
      </c>
      <c r="P79" s="372" t="e">
        <f t="shared" ca="1" si="23"/>
        <v>#VALUE!</v>
      </c>
      <c r="Q79" s="372" t="e">
        <f t="shared" ca="1" si="24"/>
        <v>#VALUE!</v>
      </c>
      <c r="R79" s="369"/>
      <c r="S79" s="369"/>
      <c r="T79" s="369"/>
      <c r="U79" s="369"/>
      <c r="X79" s="369"/>
      <c r="Y79" s="369"/>
      <c r="Z79" s="369"/>
      <c r="AA79" s="369"/>
      <c r="AB79" s="369"/>
      <c r="AC79" s="369"/>
      <c r="AD79" s="369"/>
      <c r="AE79" s="369"/>
      <c r="AF79" s="369"/>
      <c r="AG79" s="369"/>
      <c r="AH79" s="369"/>
      <c r="AI79" s="369"/>
      <c r="AJ79" s="369"/>
      <c r="AK79" s="369"/>
      <c r="AL79" s="369"/>
      <c r="AM79" s="369"/>
    </row>
    <row r="80" spans="1:39" x14ac:dyDescent="0.2">
      <c r="A80" s="371" t="str">
        <f>'HCAP Robot Script'!G69</f>
        <v>D9</v>
      </c>
      <c r="B80" s="371" t="str">
        <f>IF(C80="","",INDEX('HCAP Booking'!$C$9:$C$104,MATCH('DNA Sample Normalization'!C80,'HCAP Booking'!$J$9:$J$104,0))&amp;" "&amp;INDEX('HCAP Booking'!$D$9:$D$104,MATCH('DNA Sample Normalization'!$C80,'HCAP Booking'!$J$9:$J$104,0)))</f>
        <v/>
      </c>
      <c r="C80" s="372" t="str">
        <f t="shared" si="20"/>
        <v/>
      </c>
      <c r="D80" s="373" t="str">
        <f>IF(C80="","",INDEX('HCAP Booking'!$F$9:$F$104,MATCH('DNA Sample Normalization'!C80,'HCAP Booking'!$J$9:$J$104,0)))</f>
        <v/>
      </c>
      <c r="E80" s="374"/>
      <c r="F80" s="375" t="str">
        <f t="shared" si="18"/>
        <v/>
      </c>
      <c r="G80" s="375" t="str">
        <f t="shared" si="19"/>
        <v/>
      </c>
      <c r="H80" s="372" t="e">
        <f t="shared" si="21"/>
        <v>#VALUE!</v>
      </c>
      <c r="I80" s="376" t="str">
        <f t="shared" si="25"/>
        <v/>
      </c>
      <c r="J80" s="371"/>
      <c r="K80" s="388">
        <f t="shared" si="26"/>
        <v>0</v>
      </c>
      <c r="N80" s="371" t="str">
        <f t="shared" si="22"/>
        <v/>
      </c>
      <c r="O80" s="487" t="str">
        <f>'HCAP Robot Script'!G69</f>
        <v>D9</v>
      </c>
      <c r="P80" s="372" t="e">
        <f t="shared" ca="1" si="23"/>
        <v>#VALUE!</v>
      </c>
      <c r="Q80" s="372" t="e">
        <f t="shared" ca="1" si="24"/>
        <v>#VALUE!</v>
      </c>
      <c r="R80" s="369"/>
      <c r="S80" s="369"/>
      <c r="T80" s="369"/>
      <c r="U80" s="369"/>
      <c r="X80" s="369"/>
      <c r="Y80" s="369"/>
      <c r="Z80" s="369"/>
      <c r="AA80" s="369"/>
      <c r="AB80" s="369"/>
      <c r="AC80" s="369"/>
      <c r="AD80" s="369"/>
      <c r="AE80" s="369"/>
      <c r="AF80" s="369"/>
      <c r="AG80" s="369"/>
      <c r="AH80" s="369"/>
      <c r="AI80" s="369"/>
      <c r="AJ80" s="369"/>
      <c r="AK80" s="369"/>
      <c r="AL80" s="369"/>
      <c r="AM80" s="369"/>
    </row>
    <row r="81" spans="1:39" x14ac:dyDescent="0.2">
      <c r="A81" s="371" t="str">
        <f>'HCAP Robot Script'!G70</f>
        <v>E9</v>
      </c>
      <c r="B81" s="371" t="str">
        <f>IF(C81="","",INDEX('HCAP Booking'!$C$9:$C$104,MATCH('DNA Sample Normalization'!C81,'HCAP Booking'!$J$9:$J$104,0))&amp;" "&amp;INDEX('HCAP Booking'!$D$9:$D$104,MATCH('DNA Sample Normalization'!$C81,'HCAP Booking'!$J$9:$J$104,0)))</f>
        <v/>
      </c>
      <c r="C81" s="372" t="str">
        <f t="shared" si="20"/>
        <v/>
      </c>
      <c r="D81" s="373" t="str">
        <f>IF(C81="","",INDEX('HCAP Booking'!$F$9:$F$104,MATCH('DNA Sample Normalization'!C81,'HCAP Booking'!$J$9:$J$104,0)))</f>
        <v/>
      </c>
      <c r="E81" s="374"/>
      <c r="F81" s="375" t="str">
        <f t="shared" si="18"/>
        <v/>
      </c>
      <c r="G81" s="375" t="str">
        <f t="shared" si="19"/>
        <v/>
      </c>
      <c r="H81" s="372" t="e">
        <f t="shared" si="21"/>
        <v>#VALUE!</v>
      </c>
      <c r="I81" s="376" t="str">
        <f t="shared" si="25"/>
        <v/>
      </c>
      <c r="J81" s="371"/>
      <c r="K81" s="388">
        <f t="shared" si="26"/>
        <v>0</v>
      </c>
      <c r="N81" s="371" t="str">
        <f t="shared" si="22"/>
        <v/>
      </c>
      <c r="O81" s="487" t="str">
        <f>'HCAP Robot Script'!G70</f>
        <v>E9</v>
      </c>
      <c r="P81" s="372" t="e">
        <f t="shared" ca="1" si="23"/>
        <v>#VALUE!</v>
      </c>
      <c r="Q81" s="372" t="e">
        <f t="shared" ca="1" si="24"/>
        <v>#VALUE!</v>
      </c>
      <c r="R81" s="369"/>
      <c r="S81" s="369"/>
      <c r="T81" s="369"/>
      <c r="U81" s="369"/>
      <c r="X81" s="369"/>
      <c r="Y81" s="369"/>
      <c r="Z81" s="369"/>
      <c r="AA81" s="369"/>
      <c r="AB81" s="369"/>
      <c r="AC81" s="369"/>
      <c r="AD81" s="369"/>
      <c r="AE81" s="369"/>
      <c r="AF81" s="369"/>
      <c r="AG81" s="369"/>
      <c r="AH81" s="369"/>
      <c r="AI81" s="369"/>
      <c r="AJ81" s="369"/>
      <c r="AK81" s="369"/>
      <c r="AL81" s="369"/>
      <c r="AM81" s="369"/>
    </row>
    <row r="82" spans="1:39" x14ac:dyDescent="0.2">
      <c r="A82" s="371" t="str">
        <f>'HCAP Robot Script'!G71</f>
        <v>F9</v>
      </c>
      <c r="B82" s="371" t="str">
        <f>IF(C82="","",INDEX('HCAP Booking'!$C$9:$C$104,MATCH('DNA Sample Normalization'!C82,'HCAP Booking'!$J$9:$J$104,0))&amp;" "&amp;INDEX('HCAP Booking'!$D$9:$D$104,MATCH('DNA Sample Normalization'!$C82,'HCAP Booking'!$J$9:$J$104,0)))</f>
        <v/>
      </c>
      <c r="C82" s="372" t="str">
        <f t="shared" si="20"/>
        <v/>
      </c>
      <c r="D82" s="373" t="str">
        <f>IF(C82="","",INDEX('HCAP Booking'!$F$9:$F$104,MATCH('DNA Sample Normalization'!C82,'HCAP Booking'!$J$9:$J$104,0)))</f>
        <v/>
      </c>
      <c r="E82" s="374"/>
      <c r="F82" s="375" t="str">
        <f t="shared" si="18"/>
        <v/>
      </c>
      <c r="G82" s="375" t="str">
        <f t="shared" si="19"/>
        <v/>
      </c>
      <c r="H82" s="372" t="e">
        <f t="shared" si="21"/>
        <v>#VALUE!</v>
      </c>
      <c r="I82" s="376" t="str">
        <f t="shared" si="25"/>
        <v/>
      </c>
      <c r="J82" s="371"/>
      <c r="K82" s="388">
        <f t="shared" si="26"/>
        <v>0</v>
      </c>
      <c r="N82" s="371" t="str">
        <f t="shared" si="22"/>
        <v/>
      </c>
      <c r="O82" s="487" t="str">
        <f>'HCAP Robot Script'!G71</f>
        <v>F9</v>
      </c>
      <c r="P82" s="372" t="e">
        <f t="shared" ca="1" si="23"/>
        <v>#VALUE!</v>
      </c>
      <c r="Q82" s="372" t="e">
        <f t="shared" ca="1" si="24"/>
        <v>#VALUE!</v>
      </c>
      <c r="R82" s="369"/>
      <c r="S82" s="369"/>
      <c r="T82" s="369"/>
      <c r="U82" s="369"/>
      <c r="X82" s="369"/>
      <c r="Y82" s="369"/>
      <c r="Z82" s="369"/>
      <c r="AA82" s="369"/>
      <c r="AB82" s="369"/>
      <c r="AC82" s="369"/>
      <c r="AD82" s="369"/>
      <c r="AE82" s="369"/>
      <c r="AF82" s="369"/>
      <c r="AG82" s="369"/>
      <c r="AH82" s="369"/>
      <c r="AI82" s="369"/>
      <c r="AJ82" s="369"/>
      <c r="AK82" s="369"/>
      <c r="AL82" s="369"/>
      <c r="AM82" s="369"/>
    </row>
    <row r="83" spans="1:39" x14ac:dyDescent="0.2">
      <c r="A83" s="371" t="str">
        <f>'HCAP Robot Script'!G72</f>
        <v>G9</v>
      </c>
      <c r="B83" s="371" t="str">
        <f>IF(C83="","",INDEX('HCAP Booking'!$C$9:$C$104,MATCH('DNA Sample Normalization'!C83,'HCAP Booking'!$J$9:$J$104,0))&amp;" "&amp;INDEX('HCAP Booking'!$D$9:$D$104,MATCH('DNA Sample Normalization'!$C83,'HCAP Booking'!$J$9:$J$104,0)))</f>
        <v/>
      </c>
      <c r="C83" s="372" t="str">
        <f t="shared" si="20"/>
        <v/>
      </c>
      <c r="D83" s="373" t="str">
        <f>IF(C83="","",INDEX('HCAP Booking'!$F$9:$F$104,MATCH('DNA Sample Normalization'!C83,'HCAP Booking'!$J$9:$J$104,0)))</f>
        <v/>
      </c>
      <c r="E83" s="374"/>
      <c r="F83" s="375" t="str">
        <f t="shared" si="18"/>
        <v/>
      </c>
      <c r="G83" s="375" t="str">
        <f t="shared" si="19"/>
        <v/>
      </c>
      <c r="H83" s="372" t="e">
        <f t="shared" si="21"/>
        <v>#VALUE!</v>
      </c>
      <c r="I83" s="376" t="str">
        <f t="shared" si="25"/>
        <v/>
      </c>
      <c r="J83" s="371"/>
      <c r="K83" s="388">
        <f t="shared" si="26"/>
        <v>0</v>
      </c>
      <c r="N83" s="371" t="str">
        <f t="shared" si="22"/>
        <v/>
      </c>
      <c r="O83" s="487" t="str">
        <f>'HCAP Robot Script'!G72</f>
        <v>G9</v>
      </c>
      <c r="P83" s="372" t="e">
        <f t="shared" ca="1" si="23"/>
        <v>#VALUE!</v>
      </c>
      <c r="Q83" s="372" t="e">
        <f t="shared" ca="1" si="24"/>
        <v>#VALUE!</v>
      </c>
      <c r="R83" s="369"/>
      <c r="S83" s="369"/>
      <c r="T83" s="369"/>
      <c r="U83" s="369"/>
      <c r="X83" s="369"/>
      <c r="Y83" s="369"/>
      <c r="Z83" s="369"/>
      <c r="AA83" s="369"/>
      <c r="AB83" s="369"/>
      <c r="AC83" s="369"/>
      <c r="AD83" s="369"/>
      <c r="AE83" s="369"/>
      <c r="AF83" s="369"/>
      <c r="AG83" s="369"/>
      <c r="AH83" s="369"/>
      <c r="AI83" s="369"/>
      <c r="AJ83" s="369"/>
      <c r="AK83" s="369"/>
      <c r="AL83" s="369"/>
      <c r="AM83" s="369"/>
    </row>
    <row r="84" spans="1:39" x14ac:dyDescent="0.2">
      <c r="A84" s="371" t="str">
        <f>'HCAP Robot Script'!G73</f>
        <v>H9</v>
      </c>
      <c r="B84" s="371" t="str">
        <f>IF(C84="","",INDEX('HCAP Booking'!$C$9:$C$104,MATCH('DNA Sample Normalization'!C84,'HCAP Booking'!$J$9:$J$104,0))&amp;" "&amp;INDEX('HCAP Booking'!$D$9:$D$104,MATCH('DNA Sample Normalization'!$C84,'HCAP Booking'!$J$9:$J$104,0)))</f>
        <v/>
      </c>
      <c r="C84" s="372" t="str">
        <f t="shared" si="20"/>
        <v/>
      </c>
      <c r="D84" s="373" t="str">
        <f>IF(C84="","",INDEX('HCAP Booking'!$F$9:$F$104,MATCH('DNA Sample Normalization'!C84,'HCAP Booking'!$J$9:$J$104,0)))</f>
        <v/>
      </c>
      <c r="E84" s="374"/>
      <c r="F84" s="375" t="str">
        <f t="shared" ref="F84:F108" si="27">IF(E84 &gt;($H$3*35), "Yes", "")</f>
        <v/>
      </c>
      <c r="G84" s="375" t="str">
        <f t="shared" ref="G84:G108" si="28">IF(F84="Yes", E84/10, "")</f>
        <v/>
      </c>
      <c r="H84" s="372" t="e">
        <f t="shared" si="21"/>
        <v>#VALUE!</v>
      </c>
      <c r="I84" s="376" t="str">
        <f t="shared" si="25"/>
        <v/>
      </c>
      <c r="J84" s="371"/>
      <c r="K84" s="388">
        <f t="shared" si="26"/>
        <v>0</v>
      </c>
      <c r="N84" s="371" t="str">
        <f t="shared" si="22"/>
        <v/>
      </c>
      <c r="O84" s="487" t="str">
        <f>'HCAP Robot Script'!G73</f>
        <v>H9</v>
      </c>
      <c r="P84" s="372" t="e">
        <f t="shared" ca="1" si="23"/>
        <v>#VALUE!</v>
      </c>
      <c r="Q84" s="372" t="e">
        <f t="shared" ca="1" si="24"/>
        <v>#VALUE!</v>
      </c>
      <c r="R84" s="369"/>
      <c r="S84" s="369"/>
      <c r="T84" s="369"/>
      <c r="U84" s="369"/>
      <c r="X84" s="369"/>
      <c r="Y84" s="369"/>
      <c r="Z84" s="369"/>
      <c r="AA84" s="369"/>
      <c r="AB84" s="369"/>
      <c r="AC84" s="369"/>
      <c r="AD84" s="369"/>
      <c r="AE84" s="369"/>
      <c r="AF84" s="369"/>
      <c r="AG84" s="369"/>
      <c r="AH84" s="369"/>
      <c r="AI84" s="369"/>
      <c r="AJ84" s="369"/>
      <c r="AK84" s="369"/>
      <c r="AL84" s="369"/>
      <c r="AM84" s="369"/>
    </row>
    <row r="85" spans="1:39" x14ac:dyDescent="0.2">
      <c r="A85" s="371" t="str">
        <f>'HCAP Robot Script'!G74</f>
        <v>A10</v>
      </c>
      <c r="B85" s="371" t="str">
        <f>IF(C85="","",INDEX('HCAP Booking'!$C$9:$C$104,MATCH('DNA Sample Normalization'!C85,'HCAP Booking'!$J$9:$J$104,0))&amp;" "&amp;INDEX('HCAP Booking'!$D$9:$D$104,MATCH('DNA Sample Normalization'!$C85,'HCAP Booking'!$J$9:$J$104,0)))</f>
        <v/>
      </c>
      <c r="C85" s="372" t="str">
        <f t="shared" si="20"/>
        <v/>
      </c>
      <c r="D85" s="373" t="str">
        <f>IF(C85="","",INDEX('HCAP Booking'!$F$9:$F$104,MATCH('DNA Sample Normalization'!C85,'HCAP Booking'!$J$9:$J$104,0)))</f>
        <v/>
      </c>
      <c r="E85" s="374"/>
      <c r="F85" s="375" t="str">
        <f t="shared" si="27"/>
        <v/>
      </c>
      <c r="G85" s="375" t="str">
        <f t="shared" si="28"/>
        <v/>
      </c>
      <c r="H85" s="372" t="e">
        <f t="shared" si="21"/>
        <v>#VALUE!</v>
      </c>
      <c r="I85" s="376" t="str">
        <f t="shared" si="25"/>
        <v/>
      </c>
      <c r="J85" s="371"/>
      <c r="K85" s="388">
        <f t="shared" si="26"/>
        <v>0</v>
      </c>
      <c r="N85" s="371" t="str">
        <f t="shared" si="22"/>
        <v/>
      </c>
      <c r="O85" s="487" t="str">
        <f>'HCAP Robot Script'!G74</f>
        <v>A10</v>
      </c>
      <c r="P85" s="372" t="e">
        <f t="shared" ca="1" si="23"/>
        <v>#VALUE!</v>
      </c>
      <c r="Q85" s="372" t="e">
        <f t="shared" ca="1" si="24"/>
        <v>#VALUE!</v>
      </c>
      <c r="R85" s="369"/>
      <c r="S85" s="369"/>
      <c r="T85" s="369"/>
      <c r="U85" s="369"/>
      <c r="X85" s="369"/>
      <c r="Y85" s="369"/>
      <c r="Z85" s="369"/>
      <c r="AA85" s="369"/>
      <c r="AB85" s="369"/>
      <c r="AC85" s="369"/>
      <c r="AD85" s="369"/>
      <c r="AE85" s="369"/>
      <c r="AF85" s="369"/>
      <c r="AG85" s="369"/>
      <c r="AH85" s="369"/>
      <c r="AI85" s="369"/>
      <c r="AJ85" s="369"/>
      <c r="AK85" s="369"/>
      <c r="AL85" s="369"/>
      <c r="AM85" s="369"/>
    </row>
    <row r="86" spans="1:39" x14ac:dyDescent="0.2">
      <c r="A86" s="371" t="str">
        <f>'HCAP Robot Script'!G75</f>
        <v>B10</v>
      </c>
      <c r="B86" s="371" t="str">
        <f>IF(C86="","",INDEX('HCAP Booking'!$C$9:$C$104,MATCH('DNA Sample Normalization'!C86,'HCAP Booking'!$J$9:$J$104,0))&amp;" "&amp;INDEX('HCAP Booking'!$D$9:$D$104,MATCH('DNA Sample Normalization'!$C86,'HCAP Booking'!$J$9:$J$104,0)))</f>
        <v/>
      </c>
      <c r="C86" s="372" t="str">
        <f t="shared" si="20"/>
        <v/>
      </c>
      <c r="D86" s="373" t="str">
        <f>IF(C86="","",INDEX('HCAP Booking'!$F$9:$F$104,MATCH('DNA Sample Normalization'!C86,'HCAP Booking'!$J$9:$J$104,0)))</f>
        <v/>
      </c>
      <c r="E86" s="374"/>
      <c r="F86" s="375" t="str">
        <f t="shared" si="27"/>
        <v/>
      </c>
      <c r="G86" s="375" t="str">
        <f t="shared" si="28"/>
        <v/>
      </c>
      <c r="H86" s="372" t="e">
        <f t="shared" si="21"/>
        <v>#VALUE!</v>
      </c>
      <c r="I86" s="376" t="str">
        <f t="shared" si="25"/>
        <v/>
      </c>
      <c r="J86" s="371"/>
      <c r="K86" s="388">
        <f t="shared" si="26"/>
        <v>0</v>
      </c>
      <c r="N86" s="371" t="str">
        <f t="shared" si="22"/>
        <v/>
      </c>
      <c r="O86" s="487" t="str">
        <f>'HCAP Robot Script'!G75</f>
        <v>B10</v>
      </c>
      <c r="P86" s="372" t="e">
        <f t="shared" ca="1" si="23"/>
        <v>#VALUE!</v>
      </c>
      <c r="Q86" s="372" t="e">
        <f t="shared" ca="1" si="24"/>
        <v>#VALUE!</v>
      </c>
      <c r="R86" s="369"/>
      <c r="S86" s="369"/>
      <c r="T86" s="369"/>
      <c r="U86" s="369"/>
      <c r="X86" s="369"/>
      <c r="Y86" s="369"/>
      <c r="Z86" s="369"/>
      <c r="AA86" s="369"/>
      <c r="AB86" s="369"/>
      <c r="AC86" s="369"/>
      <c r="AD86" s="369"/>
      <c r="AE86" s="369"/>
      <c r="AF86" s="369"/>
      <c r="AG86" s="369"/>
      <c r="AH86" s="369"/>
      <c r="AI86" s="369"/>
      <c r="AJ86" s="369"/>
      <c r="AK86" s="369"/>
      <c r="AL86" s="369"/>
      <c r="AM86" s="369"/>
    </row>
    <row r="87" spans="1:39" x14ac:dyDescent="0.2">
      <c r="A87" s="371" t="str">
        <f>'HCAP Robot Script'!G76</f>
        <v>C10</v>
      </c>
      <c r="B87" s="371" t="str">
        <f>IF(C87="","",INDEX('HCAP Booking'!$C$9:$C$104,MATCH('DNA Sample Normalization'!C87,'HCAP Booking'!$J$9:$J$104,0))&amp;" "&amp;INDEX('HCAP Booking'!$D$9:$D$104,MATCH('DNA Sample Normalization'!$C87,'HCAP Booking'!$J$9:$J$104,0)))</f>
        <v/>
      </c>
      <c r="C87" s="372" t="str">
        <f t="shared" si="20"/>
        <v/>
      </c>
      <c r="D87" s="373" t="str">
        <f>IF(C87="","",INDEX('HCAP Booking'!$F$9:$F$104,MATCH('DNA Sample Normalization'!C87,'HCAP Booking'!$J$9:$J$104,0)))</f>
        <v/>
      </c>
      <c r="E87" s="374"/>
      <c r="F87" s="375" t="str">
        <f t="shared" si="27"/>
        <v/>
      </c>
      <c r="G87" s="375" t="str">
        <f t="shared" si="28"/>
        <v/>
      </c>
      <c r="H87" s="372" t="e">
        <f t="shared" si="21"/>
        <v>#VALUE!</v>
      </c>
      <c r="I87" s="376" t="str">
        <f t="shared" si="25"/>
        <v/>
      </c>
      <c r="J87" s="371"/>
      <c r="K87" s="388">
        <f t="shared" si="26"/>
        <v>0</v>
      </c>
      <c r="N87" s="371" t="str">
        <f t="shared" si="22"/>
        <v/>
      </c>
      <c r="O87" s="487" t="str">
        <f>'HCAP Robot Script'!G76</f>
        <v>C10</v>
      </c>
      <c r="P87" s="372" t="e">
        <f t="shared" ca="1" si="23"/>
        <v>#VALUE!</v>
      </c>
      <c r="Q87" s="372" t="e">
        <f t="shared" ca="1" si="24"/>
        <v>#VALUE!</v>
      </c>
      <c r="R87" s="369"/>
      <c r="S87" s="369"/>
      <c r="T87" s="369"/>
      <c r="U87" s="369"/>
      <c r="X87" s="369"/>
      <c r="Y87" s="369"/>
      <c r="Z87" s="369"/>
      <c r="AA87" s="369"/>
      <c r="AB87" s="369"/>
      <c r="AC87" s="369"/>
      <c r="AD87" s="369"/>
      <c r="AE87" s="369"/>
      <c r="AF87" s="369"/>
      <c r="AG87" s="369"/>
      <c r="AH87" s="369"/>
      <c r="AI87" s="369"/>
      <c r="AJ87" s="369"/>
      <c r="AK87" s="369"/>
      <c r="AL87" s="369"/>
      <c r="AM87" s="369"/>
    </row>
    <row r="88" spans="1:39" x14ac:dyDescent="0.2">
      <c r="A88" s="371" t="str">
        <f>'HCAP Robot Script'!G77</f>
        <v>D10</v>
      </c>
      <c r="B88" s="371" t="str">
        <f>IF(C88="","",INDEX('HCAP Booking'!$C$9:$C$104,MATCH('DNA Sample Normalization'!C88,'HCAP Booking'!$J$9:$J$104,0))&amp;" "&amp;INDEX('HCAP Booking'!$D$9:$D$104,MATCH('DNA Sample Normalization'!$C88,'HCAP Booking'!$J$9:$J$104,0)))</f>
        <v/>
      </c>
      <c r="C88" s="372" t="str">
        <f t="shared" si="20"/>
        <v/>
      </c>
      <c r="D88" s="373" t="str">
        <f>IF(C88="","",INDEX('HCAP Booking'!$F$9:$F$104,MATCH('DNA Sample Normalization'!C88,'HCAP Booking'!$J$9:$J$104,0)))</f>
        <v/>
      </c>
      <c r="E88" s="374"/>
      <c r="F88" s="375" t="str">
        <f t="shared" si="27"/>
        <v/>
      </c>
      <c r="G88" s="375" t="str">
        <f t="shared" si="28"/>
        <v/>
      </c>
      <c r="H88" s="372" t="e">
        <f t="shared" si="21"/>
        <v>#VALUE!</v>
      </c>
      <c r="I88" s="376" t="str">
        <f t="shared" si="25"/>
        <v/>
      </c>
      <c r="J88" s="371"/>
      <c r="K88" s="388">
        <f t="shared" si="26"/>
        <v>0</v>
      </c>
      <c r="N88" s="371" t="str">
        <f t="shared" si="22"/>
        <v/>
      </c>
      <c r="O88" s="487" t="str">
        <f>'HCAP Robot Script'!G77</f>
        <v>D10</v>
      </c>
      <c r="P88" s="372" t="e">
        <f t="shared" ca="1" si="23"/>
        <v>#VALUE!</v>
      </c>
      <c r="Q88" s="372" t="e">
        <f t="shared" ca="1" si="24"/>
        <v>#VALUE!</v>
      </c>
      <c r="R88" s="369"/>
      <c r="S88" s="369"/>
      <c r="T88" s="369"/>
      <c r="U88" s="369"/>
      <c r="X88" s="369"/>
      <c r="Y88" s="369"/>
      <c r="Z88" s="369"/>
      <c r="AA88" s="369"/>
      <c r="AB88" s="369"/>
      <c r="AC88" s="369"/>
      <c r="AD88" s="369"/>
      <c r="AE88" s="369"/>
      <c r="AF88" s="369"/>
      <c r="AG88" s="369"/>
      <c r="AH88" s="369"/>
      <c r="AI88" s="369"/>
      <c r="AJ88" s="369"/>
      <c r="AK88" s="369"/>
      <c r="AL88" s="369"/>
      <c r="AM88" s="369"/>
    </row>
    <row r="89" spans="1:39" x14ac:dyDescent="0.2">
      <c r="A89" s="371" t="str">
        <f>'HCAP Robot Script'!G78</f>
        <v>E10</v>
      </c>
      <c r="B89" s="371" t="str">
        <f>IF(C89="","",INDEX('HCAP Booking'!$C$9:$C$104,MATCH('DNA Sample Normalization'!C89,'HCAP Booking'!$J$9:$J$104,0))&amp;" "&amp;INDEX('HCAP Booking'!$D$9:$D$104,MATCH('DNA Sample Normalization'!$C89,'HCAP Booking'!$J$9:$J$104,0)))</f>
        <v/>
      </c>
      <c r="C89" s="372" t="str">
        <f t="shared" si="20"/>
        <v/>
      </c>
      <c r="D89" s="373" t="str">
        <f>IF(C89="","",INDEX('HCAP Booking'!$F$9:$F$104,MATCH('DNA Sample Normalization'!C89,'HCAP Booking'!$J$9:$J$104,0)))</f>
        <v/>
      </c>
      <c r="E89" s="374"/>
      <c r="F89" s="375" t="str">
        <f t="shared" si="27"/>
        <v/>
      </c>
      <c r="G89" s="375" t="str">
        <f t="shared" si="28"/>
        <v/>
      </c>
      <c r="H89" s="372" t="e">
        <f t="shared" si="21"/>
        <v>#VALUE!</v>
      </c>
      <c r="I89" s="376" t="str">
        <f t="shared" si="25"/>
        <v/>
      </c>
      <c r="J89" s="371"/>
      <c r="K89" s="388">
        <f t="shared" si="26"/>
        <v>0</v>
      </c>
      <c r="N89" s="371" t="str">
        <f t="shared" si="22"/>
        <v/>
      </c>
      <c r="O89" s="487" t="str">
        <f>'HCAP Robot Script'!G78</f>
        <v>E10</v>
      </c>
      <c r="P89" s="372" t="e">
        <f t="shared" ca="1" si="23"/>
        <v>#VALUE!</v>
      </c>
      <c r="Q89" s="372" t="e">
        <f t="shared" ca="1" si="24"/>
        <v>#VALUE!</v>
      </c>
      <c r="R89" s="369"/>
      <c r="S89" s="369"/>
      <c r="T89" s="369"/>
      <c r="U89" s="369"/>
      <c r="X89" s="369"/>
      <c r="Y89" s="369"/>
      <c r="Z89" s="369"/>
      <c r="AA89" s="369"/>
      <c r="AB89" s="369"/>
      <c r="AC89" s="369"/>
      <c r="AD89" s="369"/>
      <c r="AE89" s="369"/>
      <c r="AF89" s="369"/>
      <c r="AG89" s="369"/>
      <c r="AH89" s="369"/>
      <c r="AI89" s="369"/>
      <c r="AJ89" s="369"/>
      <c r="AK89" s="369"/>
      <c r="AL89" s="369"/>
      <c r="AM89" s="369"/>
    </row>
    <row r="90" spans="1:39" x14ac:dyDescent="0.2">
      <c r="A90" s="371" t="str">
        <f>'HCAP Robot Script'!G79</f>
        <v>F10</v>
      </c>
      <c r="B90" s="371" t="str">
        <f>IF(C90="","",INDEX('HCAP Booking'!$C$9:$C$104,MATCH('DNA Sample Normalization'!C90,'HCAP Booking'!$J$9:$J$104,0))&amp;" "&amp;INDEX('HCAP Booking'!$D$9:$D$104,MATCH('DNA Sample Normalization'!$C90,'HCAP Booking'!$J$9:$J$104,0)))</f>
        <v/>
      </c>
      <c r="C90" s="372" t="str">
        <f t="shared" si="20"/>
        <v/>
      </c>
      <c r="D90" s="373" t="str">
        <f>IF(C90="","",INDEX('HCAP Booking'!$F$9:$F$104,MATCH('DNA Sample Normalization'!C90,'HCAP Booking'!$J$9:$J$104,0)))</f>
        <v/>
      </c>
      <c r="E90" s="374"/>
      <c r="F90" s="375" t="str">
        <f t="shared" si="27"/>
        <v/>
      </c>
      <c r="G90" s="375" t="str">
        <f t="shared" si="28"/>
        <v/>
      </c>
      <c r="H90" s="372" t="e">
        <f t="shared" si="21"/>
        <v>#VALUE!</v>
      </c>
      <c r="I90" s="376" t="str">
        <f t="shared" si="25"/>
        <v/>
      </c>
      <c r="J90" s="371"/>
      <c r="K90" s="388">
        <f t="shared" si="26"/>
        <v>0</v>
      </c>
      <c r="N90" s="371" t="str">
        <f t="shared" si="22"/>
        <v/>
      </c>
      <c r="O90" s="487" t="str">
        <f>'HCAP Robot Script'!G79</f>
        <v>F10</v>
      </c>
      <c r="P90" s="372" t="e">
        <f t="shared" ca="1" si="23"/>
        <v>#VALUE!</v>
      </c>
      <c r="Q90" s="372" t="e">
        <f t="shared" ca="1" si="24"/>
        <v>#VALUE!</v>
      </c>
      <c r="R90" s="369"/>
      <c r="S90" s="369"/>
      <c r="T90" s="369"/>
      <c r="U90" s="369"/>
      <c r="X90" s="369"/>
      <c r="Y90" s="369"/>
      <c r="Z90" s="369"/>
      <c r="AA90" s="369"/>
      <c r="AB90" s="369"/>
      <c r="AC90" s="369"/>
      <c r="AD90" s="369"/>
      <c r="AE90" s="369"/>
      <c r="AF90" s="369"/>
      <c r="AG90" s="369"/>
      <c r="AH90" s="369"/>
      <c r="AI90" s="369"/>
      <c r="AJ90" s="369"/>
      <c r="AK90" s="369"/>
      <c r="AL90" s="369"/>
      <c r="AM90" s="369"/>
    </row>
    <row r="91" spans="1:39" x14ac:dyDescent="0.2">
      <c r="A91" s="371" t="str">
        <f>'HCAP Robot Script'!G80</f>
        <v>G10</v>
      </c>
      <c r="B91" s="371" t="str">
        <f>IF(C91="","",INDEX('HCAP Booking'!$C$9:$C$104,MATCH('DNA Sample Normalization'!C91,'HCAP Booking'!$J$9:$J$104,0))&amp;" "&amp;INDEX('HCAP Booking'!$D$9:$D$104,MATCH('DNA Sample Normalization'!$C91,'HCAP Booking'!$J$9:$J$104,0)))</f>
        <v/>
      </c>
      <c r="C91" s="372" t="str">
        <f t="shared" si="20"/>
        <v/>
      </c>
      <c r="D91" s="373" t="str">
        <f>IF(C91="","",INDEX('HCAP Booking'!$F$9:$F$104,MATCH('DNA Sample Normalization'!C91,'HCAP Booking'!$J$9:$J$104,0)))</f>
        <v/>
      </c>
      <c r="E91" s="374"/>
      <c r="F91" s="375" t="str">
        <f t="shared" si="27"/>
        <v/>
      </c>
      <c r="G91" s="375" t="str">
        <f t="shared" si="28"/>
        <v/>
      </c>
      <c r="H91" s="372" t="e">
        <f t="shared" si="21"/>
        <v>#VALUE!</v>
      </c>
      <c r="I91" s="376" t="str">
        <f t="shared" si="25"/>
        <v/>
      </c>
      <c r="J91" s="371"/>
      <c r="K91" s="388">
        <f t="shared" si="26"/>
        <v>0</v>
      </c>
      <c r="N91" s="371" t="str">
        <f t="shared" si="22"/>
        <v/>
      </c>
      <c r="O91" s="487" t="str">
        <f>'HCAP Robot Script'!G80</f>
        <v>G10</v>
      </c>
      <c r="P91" s="372" t="e">
        <f t="shared" ca="1" si="23"/>
        <v>#VALUE!</v>
      </c>
      <c r="Q91" s="372" t="e">
        <f t="shared" ca="1" si="24"/>
        <v>#VALUE!</v>
      </c>
      <c r="R91" s="369"/>
      <c r="S91" s="369"/>
      <c r="T91" s="369"/>
      <c r="U91" s="369"/>
      <c r="X91" s="369"/>
      <c r="Y91" s="369"/>
      <c r="Z91" s="369"/>
      <c r="AA91" s="369"/>
      <c r="AB91" s="369"/>
      <c r="AC91" s="369"/>
      <c r="AD91" s="369"/>
      <c r="AE91" s="369"/>
      <c r="AF91" s="369"/>
      <c r="AG91" s="369"/>
      <c r="AH91" s="369"/>
      <c r="AI91" s="369"/>
      <c r="AJ91" s="369"/>
      <c r="AK91" s="369"/>
      <c r="AL91" s="369"/>
      <c r="AM91" s="369"/>
    </row>
    <row r="92" spans="1:39" x14ac:dyDescent="0.2">
      <c r="A92" s="371" t="str">
        <f>'HCAP Robot Script'!G81</f>
        <v>H10</v>
      </c>
      <c r="B92" s="371" t="str">
        <f>IF(C92="","",INDEX('HCAP Booking'!$C$9:$C$104,MATCH('DNA Sample Normalization'!C92,'HCAP Booking'!$J$9:$J$104,0))&amp;" "&amp;INDEX('HCAP Booking'!$D$9:$D$104,MATCH('DNA Sample Normalization'!$C92,'HCAP Booking'!$J$9:$J$104,0)))</f>
        <v/>
      </c>
      <c r="C92" s="372" t="str">
        <f t="shared" si="20"/>
        <v/>
      </c>
      <c r="D92" s="373" t="str">
        <f>IF(C92="","",INDEX('HCAP Booking'!$F$9:$F$104,MATCH('DNA Sample Normalization'!C92,'HCAP Booking'!$J$9:$J$104,0)))</f>
        <v/>
      </c>
      <c r="E92" s="374"/>
      <c r="F92" s="375" t="str">
        <f t="shared" si="27"/>
        <v/>
      </c>
      <c r="G92" s="375" t="str">
        <f t="shared" si="28"/>
        <v/>
      </c>
      <c r="H92" s="372" t="e">
        <f t="shared" si="21"/>
        <v>#VALUE!</v>
      </c>
      <c r="I92" s="376" t="str">
        <f t="shared" si="25"/>
        <v/>
      </c>
      <c r="J92" s="371"/>
      <c r="K92" s="388">
        <f t="shared" si="26"/>
        <v>0</v>
      </c>
      <c r="N92" s="371" t="str">
        <f t="shared" si="22"/>
        <v/>
      </c>
      <c r="O92" s="487" t="str">
        <f>'HCAP Robot Script'!G81</f>
        <v>H10</v>
      </c>
      <c r="P92" s="372" t="e">
        <f t="shared" ca="1" si="23"/>
        <v>#VALUE!</v>
      </c>
      <c r="Q92" s="372" t="e">
        <f t="shared" ca="1" si="24"/>
        <v>#VALUE!</v>
      </c>
      <c r="R92" s="369"/>
      <c r="S92" s="369"/>
      <c r="T92" s="369"/>
      <c r="U92" s="369"/>
      <c r="X92" s="369"/>
      <c r="Y92" s="369"/>
      <c r="Z92" s="369"/>
      <c r="AA92" s="369"/>
      <c r="AB92" s="369"/>
      <c r="AC92" s="369"/>
      <c r="AD92" s="369"/>
      <c r="AE92" s="369"/>
      <c r="AF92" s="369"/>
      <c r="AG92" s="369"/>
      <c r="AH92" s="369"/>
      <c r="AI92" s="369"/>
      <c r="AJ92" s="369"/>
      <c r="AK92" s="369"/>
      <c r="AL92" s="369"/>
      <c r="AM92" s="369"/>
    </row>
    <row r="93" spans="1:39" x14ac:dyDescent="0.2">
      <c r="A93" s="371" t="str">
        <f>'HCAP Robot Script'!G82</f>
        <v>A11</v>
      </c>
      <c r="B93" s="371" t="str">
        <f>IF(C93="","",INDEX('HCAP Booking'!$C$9:$C$104,MATCH('DNA Sample Normalization'!C93,'HCAP Booking'!$J$9:$J$104,0))&amp;" "&amp;INDEX('HCAP Booking'!$D$9:$D$104,MATCH('DNA Sample Normalization'!$C93,'HCAP Booking'!$J$9:$J$104,0)))</f>
        <v/>
      </c>
      <c r="C93" s="372" t="str">
        <f t="shared" si="20"/>
        <v/>
      </c>
      <c r="D93" s="373" t="str">
        <f>IF(C93="","",INDEX('HCAP Booking'!$F$9:$F$104,MATCH('DNA Sample Normalization'!C93,'HCAP Booking'!$J$9:$J$104,0)))</f>
        <v/>
      </c>
      <c r="E93" s="374"/>
      <c r="F93" s="375" t="str">
        <f t="shared" si="27"/>
        <v/>
      </c>
      <c r="G93" s="375" t="str">
        <f t="shared" si="28"/>
        <v/>
      </c>
      <c r="H93" s="372" t="e">
        <f t="shared" si="21"/>
        <v>#VALUE!</v>
      </c>
      <c r="I93" s="376" t="str">
        <f t="shared" si="25"/>
        <v/>
      </c>
      <c r="J93" s="371"/>
      <c r="K93" s="388">
        <f t="shared" si="26"/>
        <v>0</v>
      </c>
      <c r="N93" s="371" t="str">
        <f t="shared" si="22"/>
        <v/>
      </c>
      <c r="O93" s="487" t="str">
        <f>'HCAP Robot Script'!G82</f>
        <v>A11</v>
      </c>
      <c r="P93" s="372" t="e">
        <f t="shared" ca="1" si="23"/>
        <v>#VALUE!</v>
      </c>
      <c r="Q93" s="372" t="e">
        <f t="shared" ca="1" si="24"/>
        <v>#VALUE!</v>
      </c>
      <c r="R93" s="369"/>
      <c r="S93" s="369"/>
      <c r="T93" s="369"/>
      <c r="U93" s="369"/>
      <c r="X93" s="369"/>
      <c r="Y93" s="369"/>
      <c r="Z93" s="369"/>
      <c r="AA93" s="369"/>
      <c r="AB93" s="369"/>
      <c r="AC93" s="369"/>
      <c r="AD93" s="369"/>
      <c r="AE93" s="369"/>
      <c r="AF93" s="369"/>
      <c r="AG93" s="369"/>
      <c r="AH93" s="369"/>
      <c r="AI93" s="369"/>
      <c r="AJ93" s="369"/>
      <c r="AK93" s="369"/>
      <c r="AL93" s="369"/>
      <c r="AM93" s="369"/>
    </row>
    <row r="94" spans="1:39" x14ac:dyDescent="0.2">
      <c r="A94" s="371" t="str">
        <f>'HCAP Robot Script'!G83</f>
        <v>B11</v>
      </c>
      <c r="B94" s="371" t="str">
        <f>IF(C94="","",INDEX('HCAP Booking'!$C$9:$C$104,MATCH('DNA Sample Normalization'!C94,'HCAP Booking'!$J$9:$J$104,0))&amp;" "&amp;INDEX('HCAP Booking'!$D$9:$D$104,MATCH('DNA Sample Normalization'!$C94,'HCAP Booking'!$J$9:$J$104,0)))</f>
        <v/>
      </c>
      <c r="C94" s="372" t="str">
        <f t="shared" si="20"/>
        <v/>
      </c>
      <c r="D94" s="373" t="str">
        <f>IF(C94="","",INDEX('HCAP Booking'!$F$9:$F$104,MATCH('DNA Sample Normalization'!C94,'HCAP Booking'!$J$9:$J$104,0)))</f>
        <v/>
      </c>
      <c r="E94" s="374"/>
      <c r="F94" s="375" t="str">
        <f t="shared" si="27"/>
        <v/>
      </c>
      <c r="G94" s="375" t="str">
        <f t="shared" si="28"/>
        <v/>
      </c>
      <c r="H94" s="372" t="e">
        <f t="shared" si="21"/>
        <v>#VALUE!</v>
      </c>
      <c r="I94" s="376" t="str">
        <f t="shared" si="25"/>
        <v/>
      </c>
      <c r="J94" s="371"/>
      <c r="K94" s="388">
        <f t="shared" si="26"/>
        <v>0</v>
      </c>
      <c r="N94" s="371" t="str">
        <f t="shared" si="22"/>
        <v/>
      </c>
      <c r="O94" s="487" t="str">
        <f>'HCAP Robot Script'!G83</f>
        <v>B11</v>
      </c>
      <c r="P94" s="372" t="e">
        <f t="shared" ca="1" si="23"/>
        <v>#VALUE!</v>
      </c>
      <c r="Q94" s="372" t="e">
        <f t="shared" ca="1" si="24"/>
        <v>#VALUE!</v>
      </c>
      <c r="R94" s="369"/>
      <c r="S94" s="369"/>
      <c r="T94" s="369"/>
      <c r="U94" s="369"/>
      <c r="X94" s="369"/>
      <c r="Y94" s="369"/>
      <c r="Z94" s="369"/>
      <c r="AA94" s="369"/>
      <c r="AB94" s="369"/>
      <c r="AC94" s="369"/>
      <c r="AD94" s="369"/>
      <c r="AE94" s="369"/>
      <c r="AF94" s="369"/>
      <c r="AG94" s="369"/>
      <c r="AH94" s="369"/>
      <c r="AI94" s="369"/>
      <c r="AJ94" s="369"/>
      <c r="AK94" s="369"/>
      <c r="AL94" s="369"/>
      <c r="AM94" s="369"/>
    </row>
    <row r="95" spans="1:39" x14ac:dyDescent="0.2">
      <c r="A95" s="371" t="str">
        <f>'HCAP Robot Script'!G84</f>
        <v>C11</v>
      </c>
      <c r="B95" s="371" t="str">
        <f>IF(C95="","",INDEX('HCAP Booking'!$C$9:$C$104,MATCH('DNA Sample Normalization'!C95,'HCAP Booking'!$J$9:$J$104,0))&amp;" "&amp;INDEX('HCAP Booking'!$D$9:$D$104,MATCH('DNA Sample Normalization'!$C95,'HCAP Booking'!$J$9:$J$104,0)))</f>
        <v/>
      </c>
      <c r="C95" s="372" t="str">
        <f t="shared" si="20"/>
        <v/>
      </c>
      <c r="D95" s="373" t="str">
        <f>IF(C95="","",INDEX('HCAP Booking'!$F$9:$F$104,MATCH('DNA Sample Normalization'!C95,'HCAP Booking'!$J$9:$J$104,0)))</f>
        <v/>
      </c>
      <c r="E95" s="374"/>
      <c r="F95" s="375" t="str">
        <f t="shared" si="27"/>
        <v/>
      </c>
      <c r="G95" s="375" t="str">
        <f t="shared" si="28"/>
        <v/>
      </c>
      <c r="H95" s="372" t="e">
        <f t="shared" si="21"/>
        <v>#VALUE!</v>
      </c>
      <c r="I95" s="376" t="str">
        <f t="shared" si="25"/>
        <v/>
      </c>
      <c r="J95" s="371"/>
      <c r="K95" s="388">
        <f t="shared" si="26"/>
        <v>0</v>
      </c>
      <c r="N95" s="371" t="str">
        <f t="shared" si="22"/>
        <v/>
      </c>
      <c r="O95" s="487" t="str">
        <f>'HCAP Robot Script'!G84</f>
        <v>C11</v>
      </c>
      <c r="P95" s="372" t="e">
        <f t="shared" ca="1" si="23"/>
        <v>#VALUE!</v>
      </c>
      <c r="Q95" s="372" t="e">
        <f t="shared" ca="1" si="24"/>
        <v>#VALUE!</v>
      </c>
      <c r="R95" s="369"/>
      <c r="S95" s="369"/>
      <c r="T95" s="369"/>
      <c r="U95" s="369"/>
      <c r="X95" s="369"/>
      <c r="Y95" s="369"/>
      <c r="Z95" s="369"/>
      <c r="AA95" s="369"/>
      <c r="AB95" s="369"/>
      <c r="AC95" s="369"/>
      <c r="AD95" s="369"/>
      <c r="AE95" s="369"/>
      <c r="AF95" s="369"/>
      <c r="AG95" s="369"/>
      <c r="AH95" s="369"/>
      <c r="AI95" s="369"/>
      <c r="AJ95" s="369"/>
      <c r="AK95" s="369"/>
      <c r="AL95" s="369"/>
      <c r="AM95" s="369"/>
    </row>
    <row r="96" spans="1:39" x14ac:dyDescent="0.2">
      <c r="A96" s="371" t="str">
        <f>'HCAP Robot Script'!G85</f>
        <v>D11</v>
      </c>
      <c r="B96" s="371" t="str">
        <f>IF(C96="","",INDEX('HCAP Booking'!$C$9:$C$104,MATCH('DNA Sample Normalization'!C96,'HCAP Booking'!$J$9:$J$104,0))&amp;" "&amp;INDEX('HCAP Booking'!$D$9:$D$104,MATCH('DNA Sample Normalization'!$C96,'HCAP Booking'!$J$9:$J$104,0)))</f>
        <v/>
      </c>
      <c r="C96" s="372" t="str">
        <f t="shared" si="20"/>
        <v/>
      </c>
      <c r="D96" s="373" t="str">
        <f>IF(C96="","",INDEX('HCAP Booking'!$F$9:$F$104,MATCH('DNA Sample Normalization'!C96,'HCAP Booking'!$J$9:$J$104,0)))</f>
        <v/>
      </c>
      <c r="E96" s="374"/>
      <c r="F96" s="375" t="str">
        <f t="shared" si="27"/>
        <v/>
      </c>
      <c r="G96" s="375" t="str">
        <f t="shared" si="28"/>
        <v/>
      </c>
      <c r="H96" s="372" t="e">
        <f t="shared" si="21"/>
        <v>#VALUE!</v>
      </c>
      <c r="I96" s="376" t="str">
        <f t="shared" si="25"/>
        <v/>
      </c>
      <c r="J96" s="371"/>
      <c r="K96" s="388">
        <f t="shared" si="26"/>
        <v>0</v>
      </c>
      <c r="N96" s="371" t="str">
        <f t="shared" si="22"/>
        <v/>
      </c>
      <c r="O96" s="487" t="str">
        <f>'HCAP Robot Script'!G85</f>
        <v>D11</v>
      </c>
      <c r="P96" s="372" t="e">
        <f t="shared" ca="1" si="23"/>
        <v>#VALUE!</v>
      </c>
      <c r="Q96" s="372" t="e">
        <f t="shared" ca="1" si="24"/>
        <v>#VALUE!</v>
      </c>
      <c r="R96" s="369"/>
      <c r="S96" s="369"/>
      <c r="T96" s="369"/>
      <c r="U96" s="369"/>
      <c r="X96" s="369"/>
      <c r="Y96" s="369"/>
      <c r="Z96" s="369"/>
      <c r="AA96" s="369"/>
      <c r="AB96" s="369"/>
      <c r="AC96" s="369"/>
      <c r="AD96" s="369"/>
      <c r="AE96" s="369"/>
      <c r="AF96" s="369"/>
      <c r="AG96" s="369"/>
      <c r="AH96" s="369"/>
      <c r="AI96" s="369"/>
      <c r="AJ96" s="369"/>
      <c r="AK96" s="369"/>
      <c r="AL96" s="369"/>
      <c r="AM96" s="369"/>
    </row>
    <row r="97" spans="1:39" x14ac:dyDescent="0.2">
      <c r="A97" s="371" t="str">
        <f>'HCAP Robot Script'!G86</f>
        <v>E11</v>
      </c>
      <c r="B97" s="371" t="str">
        <f>IF(C97="","",INDEX('HCAP Booking'!$C$9:$C$104,MATCH('DNA Sample Normalization'!C97,'HCAP Booking'!$J$9:$J$104,0))&amp;" "&amp;INDEX('HCAP Booking'!$D$9:$D$104,MATCH('DNA Sample Normalization'!$C97,'HCAP Booking'!$J$9:$J$104,0)))</f>
        <v/>
      </c>
      <c r="C97" s="372" t="str">
        <f t="shared" si="20"/>
        <v/>
      </c>
      <c r="D97" s="373" t="str">
        <f>IF(C97="","",INDEX('HCAP Booking'!$F$9:$F$104,MATCH('DNA Sample Normalization'!C97,'HCAP Booking'!$J$9:$J$104,0)))</f>
        <v/>
      </c>
      <c r="E97" s="374"/>
      <c r="F97" s="375" t="str">
        <f t="shared" si="27"/>
        <v/>
      </c>
      <c r="G97" s="375" t="str">
        <f t="shared" si="28"/>
        <v/>
      </c>
      <c r="H97" s="372" t="e">
        <f t="shared" si="21"/>
        <v>#VALUE!</v>
      </c>
      <c r="I97" s="376" t="str">
        <f t="shared" si="25"/>
        <v/>
      </c>
      <c r="J97" s="371"/>
      <c r="K97" s="388">
        <f t="shared" si="26"/>
        <v>0</v>
      </c>
      <c r="N97" s="371" t="str">
        <f t="shared" si="22"/>
        <v/>
      </c>
      <c r="O97" s="487" t="str">
        <f>'HCAP Robot Script'!G86</f>
        <v>E11</v>
      </c>
      <c r="P97" s="372" t="e">
        <f t="shared" ca="1" si="23"/>
        <v>#VALUE!</v>
      </c>
      <c r="Q97" s="372" t="e">
        <f t="shared" ca="1" si="24"/>
        <v>#VALUE!</v>
      </c>
      <c r="R97" s="369"/>
      <c r="S97" s="369"/>
      <c r="T97" s="369"/>
      <c r="U97" s="369"/>
      <c r="X97" s="369"/>
      <c r="Y97" s="369"/>
      <c r="Z97" s="369"/>
      <c r="AA97" s="369"/>
      <c r="AB97" s="369"/>
      <c r="AC97" s="369"/>
      <c r="AD97" s="369"/>
      <c r="AE97" s="369"/>
      <c r="AF97" s="369"/>
      <c r="AG97" s="369"/>
      <c r="AH97" s="369"/>
      <c r="AI97" s="369"/>
      <c r="AJ97" s="369"/>
      <c r="AK97" s="369"/>
      <c r="AL97" s="369"/>
      <c r="AM97" s="369"/>
    </row>
    <row r="98" spans="1:39" x14ac:dyDescent="0.2">
      <c r="A98" s="371" t="str">
        <f>'HCAP Robot Script'!G87</f>
        <v>F11</v>
      </c>
      <c r="B98" s="371" t="str">
        <f>IF(C98="","",INDEX('HCAP Booking'!$C$9:$C$104,MATCH('DNA Sample Normalization'!C98,'HCAP Booking'!$J$9:$J$104,0))&amp;" "&amp;INDEX('HCAP Booking'!$D$9:$D$104,MATCH('DNA Sample Normalization'!$C98,'HCAP Booking'!$J$9:$J$104,0)))</f>
        <v/>
      </c>
      <c r="C98" s="372" t="str">
        <f t="shared" si="20"/>
        <v/>
      </c>
      <c r="D98" s="373" t="str">
        <f>IF(C98="","",INDEX('HCAP Booking'!$F$9:$F$104,MATCH('DNA Sample Normalization'!C98,'HCAP Booking'!$J$9:$J$104,0)))</f>
        <v/>
      </c>
      <c r="E98" s="374"/>
      <c r="F98" s="375" t="str">
        <f t="shared" si="27"/>
        <v/>
      </c>
      <c r="G98" s="375" t="str">
        <f t="shared" si="28"/>
        <v/>
      </c>
      <c r="H98" s="372" t="e">
        <f t="shared" si="21"/>
        <v>#VALUE!</v>
      </c>
      <c r="I98" s="376" t="str">
        <f t="shared" si="25"/>
        <v/>
      </c>
      <c r="J98" s="371"/>
      <c r="K98" s="388">
        <f t="shared" si="26"/>
        <v>0</v>
      </c>
      <c r="N98" s="371" t="str">
        <f t="shared" si="22"/>
        <v/>
      </c>
      <c r="O98" s="487" t="str">
        <f>'HCAP Robot Script'!G87</f>
        <v>F11</v>
      </c>
      <c r="P98" s="372" t="e">
        <f t="shared" ca="1" si="23"/>
        <v>#VALUE!</v>
      </c>
      <c r="Q98" s="372" t="e">
        <f t="shared" ca="1" si="24"/>
        <v>#VALUE!</v>
      </c>
      <c r="R98" s="369"/>
      <c r="S98" s="369"/>
      <c r="T98" s="369"/>
      <c r="U98" s="369"/>
      <c r="X98" s="369"/>
      <c r="Y98" s="369"/>
      <c r="Z98" s="369"/>
      <c r="AA98" s="369"/>
      <c r="AB98" s="369"/>
      <c r="AC98" s="369"/>
      <c r="AD98" s="369"/>
      <c r="AE98" s="369"/>
      <c r="AF98" s="369"/>
      <c r="AG98" s="369"/>
      <c r="AH98" s="369"/>
      <c r="AI98" s="369"/>
      <c r="AJ98" s="369"/>
      <c r="AK98" s="369"/>
      <c r="AL98" s="369"/>
      <c r="AM98" s="369"/>
    </row>
    <row r="99" spans="1:39" x14ac:dyDescent="0.2">
      <c r="A99" s="371" t="str">
        <f>'HCAP Robot Script'!G88</f>
        <v>G11</v>
      </c>
      <c r="B99" s="371" t="str">
        <f>IF(C99="","",INDEX('HCAP Booking'!$C$9:$C$104,MATCH('DNA Sample Normalization'!C99,'HCAP Booking'!$J$9:$J$104,0))&amp;" "&amp;INDEX('HCAP Booking'!$D$9:$D$104,MATCH('DNA Sample Normalization'!$C99,'HCAP Booking'!$J$9:$J$104,0)))</f>
        <v/>
      </c>
      <c r="C99" s="372" t="str">
        <f t="shared" si="20"/>
        <v/>
      </c>
      <c r="D99" s="373" t="str">
        <f>IF(C99="","",INDEX('HCAP Booking'!$F$9:$F$104,MATCH('DNA Sample Normalization'!C99,'HCAP Booking'!$J$9:$J$104,0)))</f>
        <v/>
      </c>
      <c r="E99" s="374"/>
      <c r="F99" s="375" t="str">
        <f t="shared" si="27"/>
        <v/>
      </c>
      <c r="G99" s="375" t="str">
        <f t="shared" si="28"/>
        <v/>
      </c>
      <c r="H99" s="372" t="e">
        <f t="shared" si="21"/>
        <v>#VALUE!</v>
      </c>
      <c r="I99" s="376" t="str">
        <f t="shared" si="25"/>
        <v/>
      </c>
      <c r="J99" s="371"/>
      <c r="K99" s="388">
        <f t="shared" si="26"/>
        <v>0</v>
      </c>
      <c r="N99" s="371" t="str">
        <f t="shared" si="22"/>
        <v/>
      </c>
      <c r="O99" s="487" t="str">
        <f>'HCAP Robot Script'!G88</f>
        <v>G11</v>
      </c>
      <c r="P99" s="372" t="e">
        <f t="shared" ca="1" si="23"/>
        <v>#VALUE!</v>
      </c>
      <c r="Q99" s="372" t="e">
        <f t="shared" ca="1" si="24"/>
        <v>#VALUE!</v>
      </c>
      <c r="R99" s="369"/>
      <c r="S99" s="369"/>
      <c r="T99" s="369"/>
      <c r="U99" s="369"/>
      <c r="X99" s="369"/>
      <c r="Y99" s="369"/>
      <c r="Z99" s="369"/>
      <c r="AA99" s="369"/>
      <c r="AB99" s="369"/>
      <c r="AC99" s="369"/>
      <c r="AD99" s="369"/>
      <c r="AE99" s="369"/>
      <c r="AF99" s="369"/>
      <c r="AG99" s="369"/>
      <c r="AH99" s="369"/>
      <c r="AI99" s="369"/>
      <c r="AJ99" s="369"/>
      <c r="AK99" s="369"/>
      <c r="AL99" s="369"/>
      <c r="AM99" s="369"/>
    </row>
    <row r="100" spans="1:39" x14ac:dyDescent="0.2">
      <c r="A100" s="371" t="str">
        <f>'HCAP Robot Script'!G89</f>
        <v>H11</v>
      </c>
      <c r="B100" s="371" t="str">
        <f>IF(C100="","",INDEX('HCAP Booking'!$C$9:$C$104,MATCH('DNA Sample Normalization'!C100,'HCAP Booking'!$J$9:$J$104,0))&amp;" "&amp;INDEX('HCAP Booking'!$D$9:$D$104,MATCH('DNA Sample Normalization'!$C100,'HCAP Booking'!$J$9:$J$104,0)))</f>
        <v/>
      </c>
      <c r="C100" s="372" t="str">
        <f t="shared" si="20"/>
        <v/>
      </c>
      <c r="D100" s="373" t="str">
        <f>IF(C100="","",INDEX('HCAP Booking'!$F$9:$F$104,MATCH('DNA Sample Normalization'!C100,'HCAP Booking'!$J$9:$J$104,0)))</f>
        <v/>
      </c>
      <c r="E100" s="374"/>
      <c r="F100" s="375" t="str">
        <f t="shared" si="27"/>
        <v/>
      </c>
      <c r="G100" s="375" t="str">
        <f t="shared" si="28"/>
        <v/>
      </c>
      <c r="H100" s="372" t="e">
        <f t="shared" si="21"/>
        <v>#VALUE!</v>
      </c>
      <c r="I100" s="376" t="str">
        <f t="shared" si="25"/>
        <v/>
      </c>
      <c r="J100" s="371"/>
      <c r="K100" s="388">
        <f t="shared" si="26"/>
        <v>0</v>
      </c>
      <c r="N100" s="371" t="str">
        <f t="shared" si="22"/>
        <v/>
      </c>
      <c r="O100" s="487" t="str">
        <f>'HCAP Robot Script'!G89</f>
        <v>H11</v>
      </c>
      <c r="P100" s="372" t="e">
        <f t="shared" ca="1" si="23"/>
        <v>#VALUE!</v>
      </c>
      <c r="Q100" s="372" t="e">
        <f t="shared" ca="1" si="24"/>
        <v>#VALUE!</v>
      </c>
      <c r="R100" s="369"/>
      <c r="S100" s="369"/>
      <c r="T100" s="369"/>
      <c r="U100" s="369"/>
      <c r="X100" s="369"/>
      <c r="Y100" s="369"/>
      <c r="Z100" s="369"/>
      <c r="AA100" s="369"/>
      <c r="AB100" s="369"/>
      <c r="AC100" s="369"/>
      <c r="AD100" s="369"/>
      <c r="AE100" s="369"/>
      <c r="AF100" s="369"/>
      <c r="AG100" s="369"/>
      <c r="AH100" s="369"/>
      <c r="AI100" s="369"/>
      <c r="AJ100" s="369"/>
      <c r="AK100" s="369"/>
      <c r="AL100" s="369"/>
      <c r="AM100" s="369"/>
    </row>
    <row r="101" spans="1:39" x14ac:dyDescent="0.2">
      <c r="A101" s="371" t="str">
        <f>'HCAP Robot Script'!G90</f>
        <v>A12</v>
      </c>
      <c r="B101" s="371" t="str">
        <f>IF(C101="","",INDEX('HCAP Booking'!$C$9:$C$104,MATCH('DNA Sample Normalization'!C101,'HCAP Booking'!$J$9:$J$104,0))&amp;" "&amp;INDEX('HCAP Booking'!$D$9:$D$104,MATCH('DNA Sample Normalization'!$C101,'HCAP Booking'!$J$9:$J$104,0)))</f>
        <v/>
      </c>
      <c r="C101" s="372" t="str">
        <f t="shared" si="20"/>
        <v/>
      </c>
      <c r="D101" s="373" t="str">
        <f>IF(C101="","",INDEX('HCAP Booking'!$F$9:$F$104,MATCH('DNA Sample Normalization'!C101,'HCAP Booking'!$J$9:$J$104,0)))</f>
        <v/>
      </c>
      <c r="E101" s="374"/>
      <c r="F101" s="375" t="str">
        <f t="shared" si="27"/>
        <v/>
      </c>
      <c r="G101" s="375" t="str">
        <f t="shared" si="28"/>
        <v/>
      </c>
      <c r="H101" s="372" t="e">
        <f t="shared" si="21"/>
        <v>#VALUE!</v>
      </c>
      <c r="I101" s="376" t="str">
        <f t="shared" si="25"/>
        <v/>
      </c>
      <c r="J101" s="371"/>
      <c r="K101" s="388">
        <f t="shared" si="26"/>
        <v>0</v>
      </c>
      <c r="N101" s="371" t="str">
        <f t="shared" si="22"/>
        <v/>
      </c>
      <c r="O101" s="487" t="str">
        <f>'HCAP Robot Script'!G90</f>
        <v>A12</v>
      </c>
      <c r="P101" s="372" t="e">
        <f t="shared" ca="1" si="23"/>
        <v>#VALUE!</v>
      </c>
      <c r="Q101" s="372" t="e">
        <f t="shared" ca="1" si="24"/>
        <v>#VALUE!</v>
      </c>
      <c r="R101" s="369"/>
      <c r="S101" s="369"/>
      <c r="T101" s="369"/>
      <c r="U101" s="369"/>
      <c r="X101" s="369"/>
      <c r="Y101" s="369"/>
      <c r="Z101" s="369"/>
      <c r="AA101" s="369"/>
      <c r="AB101" s="369"/>
      <c r="AC101" s="369"/>
      <c r="AD101" s="369"/>
      <c r="AE101" s="369"/>
      <c r="AF101" s="369"/>
      <c r="AG101" s="369"/>
      <c r="AH101" s="369"/>
      <c r="AI101" s="369"/>
      <c r="AJ101" s="369"/>
      <c r="AK101" s="369"/>
      <c r="AL101" s="369"/>
      <c r="AM101" s="369"/>
    </row>
    <row r="102" spans="1:39" x14ac:dyDescent="0.2">
      <c r="A102" s="371" t="str">
        <f>'HCAP Robot Script'!G91</f>
        <v>B12</v>
      </c>
      <c r="B102" s="371" t="str">
        <f>IF(C102="","",INDEX('HCAP Booking'!$C$9:$C$104,MATCH('DNA Sample Normalization'!C102,'HCAP Booking'!$J$9:$J$104,0))&amp;" "&amp;INDEX('HCAP Booking'!$D$9:$D$104,MATCH('DNA Sample Normalization'!$C102,'HCAP Booking'!$J$9:$J$104,0)))</f>
        <v/>
      </c>
      <c r="C102" s="372" t="str">
        <f t="shared" si="20"/>
        <v/>
      </c>
      <c r="D102" s="373" t="str">
        <f>IF(C102="","",INDEX('HCAP Booking'!$F$9:$F$104,MATCH('DNA Sample Normalization'!C102,'HCAP Booking'!$J$9:$J$104,0)))</f>
        <v/>
      </c>
      <c r="E102" s="374"/>
      <c r="F102" s="375" t="str">
        <f t="shared" si="27"/>
        <v/>
      </c>
      <c r="G102" s="375" t="str">
        <f t="shared" si="28"/>
        <v/>
      </c>
      <c r="H102" s="372" t="e">
        <f t="shared" si="21"/>
        <v>#VALUE!</v>
      </c>
      <c r="I102" s="376" t="str">
        <f t="shared" si="25"/>
        <v/>
      </c>
      <c r="J102" s="371"/>
      <c r="K102" s="388">
        <f t="shared" si="26"/>
        <v>0</v>
      </c>
      <c r="N102" s="371" t="str">
        <f t="shared" si="22"/>
        <v/>
      </c>
      <c r="O102" s="487" t="str">
        <f>'HCAP Robot Script'!G91</f>
        <v>B12</v>
      </c>
      <c r="P102" s="372" t="e">
        <f t="shared" ca="1" si="23"/>
        <v>#VALUE!</v>
      </c>
      <c r="Q102" s="372" t="e">
        <f t="shared" ca="1" si="24"/>
        <v>#VALUE!</v>
      </c>
      <c r="R102" s="369"/>
      <c r="S102" s="369"/>
      <c r="T102" s="369"/>
      <c r="U102" s="369"/>
      <c r="X102" s="369"/>
      <c r="Y102" s="369"/>
      <c r="Z102" s="369"/>
      <c r="AA102" s="369"/>
      <c r="AB102" s="369"/>
      <c r="AC102" s="369"/>
      <c r="AD102" s="369"/>
      <c r="AE102" s="369"/>
      <c r="AF102" s="369"/>
      <c r="AG102" s="369"/>
      <c r="AH102" s="369"/>
      <c r="AI102" s="369"/>
      <c r="AJ102" s="369"/>
      <c r="AK102" s="369"/>
      <c r="AL102" s="369"/>
      <c r="AM102" s="369"/>
    </row>
    <row r="103" spans="1:39" x14ac:dyDescent="0.2">
      <c r="A103" s="371" t="str">
        <f>'HCAP Robot Script'!G92</f>
        <v>C12</v>
      </c>
      <c r="B103" s="371" t="str">
        <f>IF(C103="","",INDEX('HCAP Booking'!$C$9:$C$104,MATCH('DNA Sample Normalization'!C103,'HCAP Booking'!$J$9:$J$104,0))&amp;" "&amp;INDEX('HCAP Booking'!$D$9:$D$104,MATCH('DNA Sample Normalization'!$C103,'HCAP Booking'!$J$9:$J$104,0)))</f>
        <v/>
      </c>
      <c r="C103" s="372" t="str">
        <f t="shared" si="20"/>
        <v/>
      </c>
      <c r="D103" s="373" t="str">
        <f>IF(C103="","",INDEX('HCAP Booking'!$F$9:$F$104,MATCH('DNA Sample Normalization'!C103,'HCAP Booking'!$J$9:$J$104,0)))</f>
        <v/>
      </c>
      <c r="E103" s="374"/>
      <c r="F103" s="375" t="str">
        <f t="shared" si="27"/>
        <v/>
      </c>
      <c r="G103" s="375" t="str">
        <f t="shared" si="28"/>
        <v/>
      </c>
      <c r="H103" s="372" t="e">
        <f t="shared" si="21"/>
        <v>#VALUE!</v>
      </c>
      <c r="I103" s="376" t="str">
        <f t="shared" si="25"/>
        <v/>
      </c>
      <c r="J103" s="371"/>
      <c r="K103" s="388">
        <f t="shared" si="26"/>
        <v>0</v>
      </c>
      <c r="N103" s="371" t="str">
        <f t="shared" si="22"/>
        <v/>
      </c>
      <c r="O103" s="487" t="str">
        <f>'HCAP Robot Script'!G92</f>
        <v>C12</v>
      </c>
      <c r="P103" s="372" t="e">
        <f t="shared" ca="1" si="23"/>
        <v>#VALUE!</v>
      </c>
      <c r="Q103" s="372" t="e">
        <f t="shared" ca="1" si="24"/>
        <v>#VALUE!</v>
      </c>
      <c r="R103" s="369"/>
      <c r="S103" s="369"/>
      <c r="T103" s="369"/>
      <c r="U103" s="369"/>
      <c r="X103" s="369"/>
      <c r="Y103" s="369"/>
      <c r="Z103" s="369"/>
      <c r="AA103" s="369"/>
      <c r="AB103" s="369"/>
      <c r="AC103" s="369"/>
      <c r="AD103" s="369"/>
      <c r="AE103" s="369"/>
      <c r="AF103" s="369"/>
      <c r="AG103" s="369"/>
      <c r="AH103" s="369"/>
      <c r="AI103" s="369"/>
      <c r="AJ103" s="369"/>
      <c r="AK103" s="369"/>
      <c r="AL103" s="369"/>
      <c r="AM103" s="369"/>
    </row>
    <row r="104" spans="1:39" x14ac:dyDescent="0.2">
      <c r="A104" s="371" t="str">
        <f>'HCAP Robot Script'!G93</f>
        <v>D12</v>
      </c>
      <c r="B104" s="371" t="str">
        <f>IF(C104="","",INDEX('HCAP Booking'!$C$9:$C$104,MATCH('DNA Sample Normalization'!C104,'HCAP Booking'!$J$9:$J$104,0))&amp;" "&amp;INDEX('HCAP Booking'!$D$9:$D$104,MATCH('DNA Sample Normalization'!$C104,'HCAP Booking'!$J$9:$J$104,0)))</f>
        <v/>
      </c>
      <c r="C104" s="372" t="str">
        <f t="shared" si="20"/>
        <v/>
      </c>
      <c r="D104" s="373" t="str">
        <f>IF(C104="","",INDEX('HCAP Booking'!$F$9:$F$104,MATCH('DNA Sample Normalization'!C104,'HCAP Booking'!$J$9:$J$104,0)))</f>
        <v/>
      </c>
      <c r="E104" s="374"/>
      <c r="F104" s="375" t="str">
        <f t="shared" si="27"/>
        <v/>
      </c>
      <c r="G104" s="375" t="str">
        <f t="shared" si="28"/>
        <v/>
      </c>
      <c r="H104" s="372" t="e">
        <f t="shared" si="21"/>
        <v>#VALUE!</v>
      </c>
      <c r="I104" s="376" t="str">
        <f t="shared" si="25"/>
        <v/>
      </c>
      <c r="J104" s="371"/>
      <c r="K104" s="388">
        <f t="shared" si="26"/>
        <v>0</v>
      </c>
      <c r="N104" s="371" t="str">
        <f t="shared" si="22"/>
        <v/>
      </c>
      <c r="O104" s="487" t="str">
        <f>'HCAP Robot Script'!G93</f>
        <v>D12</v>
      </c>
      <c r="P104" s="372" t="e">
        <f t="shared" ca="1" si="23"/>
        <v>#VALUE!</v>
      </c>
      <c r="Q104" s="372" t="e">
        <f t="shared" ca="1" si="24"/>
        <v>#VALUE!</v>
      </c>
      <c r="R104" s="369"/>
      <c r="S104" s="369"/>
      <c r="T104" s="369"/>
      <c r="U104" s="369"/>
      <c r="X104" s="369"/>
      <c r="Y104" s="369"/>
      <c r="Z104" s="369"/>
      <c r="AA104" s="369"/>
      <c r="AB104" s="369"/>
      <c r="AC104" s="369"/>
      <c r="AD104" s="369"/>
      <c r="AE104" s="369"/>
      <c r="AF104" s="369"/>
      <c r="AG104" s="369"/>
      <c r="AH104" s="369"/>
      <c r="AI104" s="369"/>
      <c r="AJ104" s="369"/>
      <c r="AK104" s="369"/>
      <c r="AL104" s="369"/>
      <c r="AM104" s="369"/>
    </row>
    <row r="105" spans="1:39" x14ac:dyDescent="0.2">
      <c r="A105" s="371" t="str">
        <f>'HCAP Robot Script'!G94</f>
        <v>E12</v>
      </c>
      <c r="B105" s="371" t="str">
        <f>IF(C105="","",INDEX('HCAP Booking'!$C$9:$C$104,MATCH('DNA Sample Normalization'!C105,'HCAP Booking'!$J$9:$J$104,0))&amp;" "&amp;INDEX('HCAP Booking'!$D$9:$D$104,MATCH('DNA Sample Normalization'!$C105,'HCAP Booking'!$J$9:$J$104,0)))</f>
        <v/>
      </c>
      <c r="C105" s="372" t="str">
        <f t="shared" si="20"/>
        <v/>
      </c>
      <c r="D105" s="373" t="str">
        <f>IF(C105="","",INDEX('HCAP Booking'!$F$9:$F$104,MATCH('DNA Sample Normalization'!C105,'HCAP Booking'!$J$9:$J$104,0)))</f>
        <v/>
      </c>
      <c r="E105" s="374"/>
      <c r="F105" s="375" t="str">
        <f t="shared" si="27"/>
        <v/>
      </c>
      <c r="G105" s="375" t="str">
        <f t="shared" si="28"/>
        <v/>
      </c>
      <c r="H105" s="372" t="e">
        <f t="shared" si="21"/>
        <v>#VALUE!</v>
      </c>
      <c r="I105" s="376" t="str">
        <f t="shared" si="25"/>
        <v/>
      </c>
      <c r="J105" s="371"/>
      <c r="K105" s="388">
        <f t="shared" si="26"/>
        <v>0</v>
      </c>
      <c r="N105" s="371" t="str">
        <f t="shared" si="22"/>
        <v/>
      </c>
      <c r="O105" s="487" t="str">
        <f>'HCAP Robot Script'!G94</f>
        <v>E12</v>
      </c>
      <c r="P105" s="372" t="e">
        <f t="shared" ca="1" si="23"/>
        <v>#VALUE!</v>
      </c>
      <c r="Q105" s="372" t="e">
        <f t="shared" ca="1" si="24"/>
        <v>#VALUE!</v>
      </c>
      <c r="R105" s="369"/>
      <c r="S105" s="369"/>
      <c r="T105" s="369"/>
      <c r="U105" s="369"/>
      <c r="X105" s="369"/>
      <c r="Y105" s="369"/>
      <c r="Z105" s="369"/>
      <c r="AA105" s="369"/>
      <c r="AB105" s="369"/>
      <c r="AC105" s="369"/>
      <c r="AD105" s="369"/>
      <c r="AE105" s="369"/>
      <c r="AF105" s="369"/>
      <c r="AG105" s="369"/>
      <c r="AH105" s="369"/>
      <c r="AI105" s="369"/>
      <c r="AJ105" s="369"/>
      <c r="AK105" s="369"/>
      <c r="AL105" s="369"/>
      <c r="AM105" s="369"/>
    </row>
    <row r="106" spans="1:39" x14ac:dyDescent="0.2">
      <c r="A106" s="371" t="str">
        <f>'HCAP Robot Script'!G95</f>
        <v>F12</v>
      </c>
      <c r="B106" s="371" t="str">
        <f>IF(C106="","",INDEX('HCAP Booking'!$C$9:$C$104,MATCH('DNA Sample Normalization'!C106,'HCAP Booking'!$J$9:$J$104,0))&amp;" "&amp;INDEX('HCAP Booking'!$D$9:$D$104,MATCH('DNA Sample Normalization'!$C106,'HCAP Booking'!$J$9:$J$104,0)))</f>
        <v/>
      </c>
      <c r="C106" s="372" t="str">
        <f t="shared" si="20"/>
        <v/>
      </c>
      <c r="D106" s="373" t="str">
        <f>IF(C106="","",INDEX('HCAP Booking'!$F$9:$F$104,MATCH('DNA Sample Normalization'!C106,'HCAP Booking'!$J$9:$J$104,0)))</f>
        <v/>
      </c>
      <c r="E106" s="374"/>
      <c r="F106" s="375" t="str">
        <f t="shared" si="27"/>
        <v/>
      </c>
      <c r="G106" s="375" t="str">
        <f t="shared" si="28"/>
        <v/>
      </c>
      <c r="H106" s="372" t="e">
        <f t="shared" si="21"/>
        <v>#VALUE!</v>
      </c>
      <c r="I106" s="376" t="str">
        <f t="shared" si="25"/>
        <v/>
      </c>
      <c r="J106" s="371"/>
      <c r="K106" s="388">
        <f t="shared" si="26"/>
        <v>0</v>
      </c>
      <c r="N106" s="371" t="str">
        <f t="shared" si="22"/>
        <v/>
      </c>
      <c r="O106" s="487" t="str">
        <f>'HCAP Robot Script'!G95</f>
        <v>F12</v>
      </c>
      <c r="P106" s="372" t="e">
        <f t="shared" ca="1" si="23"/>
        <v>#VALUE!</v>
      </c>
      <c r="Q106" s="372" t="e">
        <f t="shared" ca="1" si="24"/>
        <v>#VALUE!</v>
      </c>
      <c r="R106" s="369"/>
      <c r="S106" s="369"/>
      <c r="T106" s="369"/>
      <c r="U106" s="369"/>
      <c r="X106" s="369"/>
      <c r="Y106" s="369"/>
      <c r="Z106" s="369"/>
      <c r="AA106" s="369"/>
      <c r="AB106" s="369"/>
      <c r="AC106" s="369"/>
      <c r="AD106" s="369"/>
      <c r="AE106" s="369"/>
      <c r="AF106" s="369"/>
      <c r="AG106" s="369"/>
      <c r="AH106" s="369"/>
      <c r="AI106" s="369"/>
      <c r="AJ106" s="369"/>
      <c r="AK106" s="369"/>
      <c r="AL106" s="369"/>
      <c r="AM106" s="369"/>
    </row>
    <row r="107" spans="1:39" x14ac:dyDescent="0.2">
      <c r="A107" s="371" t="str">
        <f>'HCAP Robot Script'!G96</f>
        <v>G12</v>
      </c>
      <c r="B107" s="371" t="str">
        <f>IF(C107="","",INDEX('HCAP Booking'!$C$9:$C$104,MATCH('DNA Sample Normalization'!C107,'HCAP Booking'!$J$9:$J$104,0))&amp;" "&amp;INDEX('HCAP Booking'!$D$9:$D$104,MATCH('DNA Sample Normalization'!$C107,'HCAP Booking'!$J$9:$J$104,0)))</f>
        <v/>
      </c>
      <c r="C107" s="372" t="str">
        <f t="shared" si="20"/>
        <v/>
      </c>
      <c r="D107" s="373" t="str">
        <f>IF(C107="","",INDEX('HCAP Booking'!$F$9:$F$104,MATCH('DNA Sample Normalization'!C107,'HCAP Booking'!$J$9:$J$104,0)))</f>
        <v/>
      </c>
      <c r="E107" s="374"/>
      <c r="F107" s="375" t="str">
        <f t="shared" si="27"/>
        <v/>
      </c>
      <c r="G107" s="375" t="str">
        <f t="shared" si="28"/>
        <v/>
      </c>
      <c r="H107" s="372" t="e">
        <f t="shared" si="21"/>
        <v>#VALUE!</v>
      </c>
      <c r="I107" s="376" t="str">
        <f t="shared" si="25"/>
        <v/>
      </c>
      <c r="J107" s="371"/>
      <c r="K107" s="388">
        <f t="shared" si="26"/>
        <v>0</v>
      </c>
      <c r="N107" s="371" t="str">
        <f t="shared" si="22"/>
        <v/>
      </c>
      <c r="O107" s="487" t="str">
        <f>'HCAP Robot Script'!G96</f>
        <v>G12</v>
      </c>
      <c r="P107" s="372" t="e">
        <f t="shared" ca="1" si="23"/>
        <v>#VALUE!</v>
      </c>
      <c r="Q107" s="372" t="e">
        <f t="shared" ca="1" si="24"/>
        <v>#VALUE!</v>
      </c>
      <c r="R107" s="369"/>
      <c r="S107" s="369"/>
      <c r="T107" s="369"/>
      <c r="U107" s="369"/>
      <c r="X107" s="369"/>
      <c r="Y107" s="369"/>
      <c r="Z107" s="369"/>
      <c r="AA107" s="369"/>
      <c r="AB107" s="369"/>
      <c r="AC107" s="369"/>
      <c r="AD107" s="369"/>
      <c r="AE107" s="369"/>
      <c r="AF107" s="369"/>
      <c r="AG107" s="369"/>
      <c r="AH107" s="369"/>
      <c r="AI107" s="369"/>
      <c r="AJ107" s="369"/>
      <c r="AK107" s="369"/>
      <c r="AL107" s="369"/>
      <c r="AM107" s="369"/>
    </row>
    <row r="108" spans="1:39" ht="13.5" thickBot="1" x14ac:dyDescent="0.25">
      <c r="A108" s="378" t="str">
        <f>'HCAP Robot Script'!G97</f>
        <v>H12</v>
      </c>
      <c r="B108" s="378" t="str">
        <f>IF(C108="","",INDEX('HCAP Booking'!$C$9:$C$104,MATCH('DNA Sample Normalization'!C108,'HCAP Booking'!$J$9:$J$104,0))&amp;" "&amp;INDEX('HCAP Booking'!$D$9:$D$104,MATCH('DNA Sample Normalization'!$C108,'HCAP Booking'!$J$9:$J$104,0)))</f>
        <v/>
      </c>
      <c r="C108" s="379" t="str">
        <f t="shared" si="20"/>
        <v/>
      </c>
      <c r="D108" s="380" t="str">
        <f>IF(C108="","",INDEX('HCAP Booking'!$F$9:$F$104,MATCH('DNA Sample Normalization'!C108,'HCAP Booking'!$J$9:$J$104,0)))</f>
        <v/>
      </c>
      <c r="E108" s="381"/>
      <c r="F108" s="382" t="str">
        <f t="shared" si="27"/>
        <v/>
      </c>
      <c r="G108" s="382" t="str">
        <f t="shared" si="28"/>
        <v/>
      </c>
      <c r="H108" s="372" t="e">
        <f t="shared" si="21"/>
        <v>#VALUE!</v>
      </c>
      <c r="I108" s="376" t="str">
        <f t="shared" si="25"/>
        <v/>
      </c>
      <c r="J108" s="378"/>
      <c r="K108" s="389">
        <f t="shared" si="26"/>
        <v>0</v>
      </c>
      <c r="N108" s="378" t="str">
        <f t="shared" si="22"/>
        <v/>
      </c>
      <c r="O108" s="506" t="str">
        <f>'HCAP Robot Script'!G97</f>
        <v>H12</v>
      </c>
      <c r="P108" s="379" t="e">
        <f t="shared" ca="1" si="23"/>
        <v>#VALUE!</v>
      </c>
      <c r="Q108" s="379" t="e">
        <f t="shared" ca="1" si="24"/>
        <v>#VALUE!</v>
      </c>
      <c r="R108" s="369"/>
      <c r="S108" s="369"/>
      <c r="T108" s="369"/>
      <c r="U108" s="369"/>
      <c r="X108" s="369"/>
      <c r="Y108" s="369"/>
      <c r="Z108" s="369"/>
      <c r="AA108" s="369"/>
      <c r="AB108" s="369"/>
      <c r="AC108" s="369"/>
      <c r="AD108" s="369"/>
      <c r="AE108" s="369"/>
      <c r="AF108" s="369"/>
      <c r="AG108" s="369"/>
      <c r="AH108" s="369"/>
      <c r="AI108" s="369"/>
      <c r="AJ108" s="369"/>
      <c r="AK108" s="369"/>
      <c r="AL108" s="369"/>
      <c r="AM108" s="369"/>
    </row>
    <row r="109" spans="1:39" x14ac:dyDescent="0.2">
      <c r="M109" s="369"/>
      <c r="N109" s="369"/>
      <c r="O109" s="369"/>
      <c r="P109" s="369"/>
      <c r="Q109" s="369"/>
      <c r="R109" s="369"/>
      <c r="S109" s="369"/>
      <c r="T109" s="369"/>
      <c r="U109" s="369"/>
      <c r="X109" s="369"/>
      <c r="Y109" s="369"/>
      <c r="Z109" s="369"/>
      <c r="AA109" s="369"/>
      <c r="AB109" s="369"/>
      <c r="AC109" s="369"/>
      <c r="AD109" s="369"/>
      <c r="AE109" s="369"/>
      <c r="AF109" s="369"/>
      <c r="AG109" s="369"/>
      <c r="AH109" s="369"/>
      <c r="AI109" s="369"/>
      <c r="AJ109" s="369"/>
      <c r="AK109" s="369"/>
      <c r="AL109" s="369"/>
      <c r="AM109" s="369"/>
    </row>
    <row r="110" spans="1:39" x14ac:dyDescent="0.2">
      <c r="M110" s="369"/>
      <c r="N110" s="369"/>
      <c r="O110" s="369"/>
      <c r="P110" s="369"/>
      <c r="Q110" s="369"/>
      <c r="R110" s="369"/>
      <c r="S110" s="369"/>
      <c r="T110" s="369"/>
      <c r="U110" s="369"/>
      <c r="X110" s="369"/>
      <c r="Y110" s="369"/>
      <c r="Z110" s="369"/>
      <c r="AA110" s="369"/>
      <c r="AB110" s="369"/>
      <c r="AC110" s="369"/>
      <c r="AD110" s="369"/>
      <c r="AE110" s="369"/>
      <c r="AF110" s="369"/>
      <c r="AG110" s="369"/>
      <c r="AH110" s="369"/>
      <c r="AI110" s="369"/>
      <c r="AJ110" s="369"/>
      <c r="AK110" s="369"/>
      <c r="AL110" s="369"/>
      <c r="AM110" s="369"/>
    </row>
    <row r="111" spans="1:39" x14ac:dyDescent="0.2">
      <c r="M111" s="369"/>
      <c r="N111" s="369"/>
      <c r="O111" s="369"/>
      <c r="P111" s="369"/>
      <c r="Q111" s="369"/>
      <c r="R111" s="369"/>
      <c r="S111" s="369"/>
      <c r="T111" s="369"/>
      <c r="U111" s="369"/>
      <c r="X111" s="369"/>
      <c r="Y111" s="369"/>
      <c r="Z111" s="369"/>
      <c r="AA111" s="369"/>
      <c r="AB111" s="369"/>
      <c r="AC111" s="369"/>
      <c r="AD111" s="369"/>
      <c r="AE111" s="369"/>
      <c r="AF111" s="369"/>
      <c r="AG111" s="369"/>
      <c r="AH111" s="369"/>
      <c r="AI111" s="369"/>
      <c r="AJ111" s="369"/>
      <c r="AK111" s="369"/>
      <c r="AL111" s="369"/>
      <c r="AM111" s="369"/>
    </row>
    <row r="112" spans="1:39" x14ac:dyDescent="0.2">
      <c r="M112" s="369"/>
      <c r="N112" s="369"/>
      <c r="O112" s="369"/>
      <c r="P112" s="369"/>
      <c r="Q112" s="369"/>
      <c r="R112" s="369"/>
      <c r="S112" s="369"/>
      <c r="T112" s="369"/>
      <c r="U112" s="369"/>
      <c r="X112" s="369"/>
      <c r="Y112" s="369"/>
      <c r="Z112" s="369"/>
      <c r="AA112" s="369"/>
      <c r="AB112" s="369"/>
      <c r="AC112" s="369"/>
      <c r="AD112" s="369"/>
      <c r="AE112" s="369"/>
      <c r="AF112" s="369"/>
      <c r="AG112" s="369"/>
      <c r="AH112" s="369"/>
      <c r="AI112" s="369"/>
      <c r="AJ112" s="369"/>
      <c r="AK112" s="369"/>
      <c r="AL112" s="369"/>
      <c r="AM112" s="369"/>
    </row>
    <row r="113" spans="13:39" x14ac:dyDescent="0.2">
      <c r="M113" s="369"/>
      <c r="N113" s="369"/>
      <c r="O113" s="369"/>
      <c r="P113" s="369"/>
      <c r="Q113" s="369"/>
      <c r="R113" s="369"/>
      <c r="S113" s="369"/>
      <c r="T113" s="369"/>
      <c r="U113" s="369"/>
      <c r="X113" s="369"/>
      <c r="Y113" s="369"/>
      <c r="Z113" s="369"/>
      <c r="AA113" s="369"/>
      <c r="AB113" s="369"/>
      <c r="AC113" s="369"/>
      <c r="AD113" s="369"/>
      <c r="AE113" s="369"/>
      <c r="AF113" s="369"/>
      <c r="AG113" s="369"/>
      <c r="AH113" s="369"/>
      <c r="AI113" s="369"/>
      <c r="AJ113" s="369"/>
      <c r="AK113" s="369"/>
      <c r="AL113" s="369"/>
      <c r="AM113" s="369"/>
    </row>
    <row r="114" spans="13:39" x14ac:dyDescent="0.2">
      <c r="M114" s="369"/>
      <c r="N114" s="369"/>
      <c r="O114" s="369"/>
      <c r="P114" s="369"/>
      <c r="Q114" s="369"/>
      <c r="R114" s="369"/>
      <c r="S114" s="369"/>
      <c r="T114" s="369"/>
      <c r="U114" s="369"/>
      <c r="X114" s="369"/>
      <c r="Y114" s="369"/>
      <c r="Z114" s="369"/>
      <c r="AA114" s="369"/>
      <c r="AB114" s="369"/>
      <c r="AC114" s="369"/>
      <c r="AD114" s="369"/>
      <c r="AE114" s="369"/>
      <c r="AF114" s="369"/>
      <c r="AG114" s="369"/>
      <c r="AH114" s="369"/>
      <c r="AI114" s="369"/>
      <c r="AJ114" s="369"/>
      <c r="AK114" s="369"/>
      <c r="AL114" s="369"/>
      <c r="AM114" s="369"/>
    </row>
  </sheetData>
  <mergeCells count="2">
    <mergeCell ref="H1:I1"/>
    <mergeCell ref="H11:I11"/>
  </mergeCells>
  <phoneticPr fontId="68" type="noConversion"/>
  <conditionalFormatting sqref="E2">
    <cfRule type="containsBlanks" dxfId="124" priority="27">
      <formula>LEN(TRIM(E2))=0</formula>
    </cfRule>
  </conditionalFormatting>
  <conditionalFormatting sqref="E3">
    <cfRule type="containsBlanks" dxfId="123" priority="37">
      <formula>LEN(TRIM(E3))=0</formula>
    </cfRule>
  </conditionalFormatting>
  <conditionalFormatting sqref="I13:I108">
    <cfRule type="expression" dxfId="122" priority="2">
      <formula>E13&lt;$H$3</formula>
    </cfRule>
  </conditionalFormatting>
  <conditionalFormatting sqref="F1:I3">
    <cfRule type="expression" dxfId="121" priority="34">
      <formula>$G$3="Select workflow type"</formula>
    </cfRule>
  </conditionalFormatting>
  <conditionalFormatting sqref="G3">
    <cfRule type="cellIs" dxfId="120" priority="32" operator="equal">
      <formula>"Automated"</formula>
    </cfRule>
    <cfRule type="cellIs" dxfId="119" priority="33" operator="equal">
      <formula>"Manual"</formula>
    </cfRule>
  </conditionalFormatting>
  <conditionalFormatting sqref="B2">
    <cfRule type="containsBlanks" dxfId="118" priority="31">
      <formula>LEN(TRIM(B2))=0</formula>
    </cfRule>
  </conditionalFormatting>
  <conditionalFormatting sqref="K3">
    <cfRule type="expression" dxfId="117" priority="30">
      <formula>$G$3="Select workflow type"</formula>
    </cfRule>
  </conditionalFormatting>
  <conditionalFormatting sqref="AF2">
    <cfRule type="expression" dxfId="116" priority="29">
      <formula>$G$3="Select workflow type"</formula>
    </cfRule>
  </conditionalFormatting>
  <conditionalFormatting sqref="N2">
    <cfRule type="notContainsBlanks" dxfId="115" priority="28">
      <formula>LEN(TRIM(N2))&gt;0</formula>
    </cfRule>
  </conditionalFormatting>
  <conditionalFormatting sqref="N13:N108">
    <cfRule type="containsBlanks" dxfId="114" priority="9">
      <formula>LEN(TRIM(N13))=0</formula>
    </cfRule>
    <cfRule type="cellIs" dxfId="113" priority="10" operator="equal">
      <formula>$N$9</formula>
    </cfRule>
    <cfRule type="cellIs" dxfId="112" priority="12" operator="equal">
      <formula>$N$8</formula>
    </cfRule>
    <cfRule type="cellIs" dxfId="111" priority="14" operator="equal">
      <formula>$N$7</formula>
    </cfRule>
    <cfRule type="cellIs" dxfId="110" priority="16" operator="equal">
      <formula>$N$6</formula>
    </cfRule>
    <cfRule type="cellIs" dxfId="109" priority="18" operator="equal">
      <formula>$N$5</formula>
    </cfRule>
    <cfRule type="cellIs" dxfId="108" priority="20" operator="equal">
      <formula>$N$4</formula>
    </cfRule>
    <cfRule type="cellIs" dxfId="107" priority="23" operator="equal">
      <formula>$N$3</formula>
    </cfRule>
    <cfRule type="cellIs" dxfId="106" priority="25" operator="equal">
      <formula>$N$2</formula>
    </cfRule>
  </conditionalFormatting>
  <conditionalFormatting sqref="N3">
    <cfRule type="notContainsBlanks" dxfId="105" priority="26">
      <formula>LEN(TRIM(N3))&gt;0</formula>
    </cfRule>
  </conditionalFormatting>
  <conditionalFormatting sqref="N4">
    <cfRule type="notContainsBlanks" dxfId="104" priority="38">
      <formula>LEN(TRIM(N4))&gt;0</formula>
    </cfRule>
  </conditionalFormatting>
  <conditionalFormatting sqref="N2:N9">
    <cfRule type="containsBlanks" priority="39">
      <formula>LEN(TRIM(N2))=0</formula>
    </cfRule>
  </conditionalFormatting>
  <conditionalFormatting sqref="N5">
    <cfRule type="notContainsBlanks" dxfId="103" priority="19">
      <formula>LEN(TRIM(N5))&gt;0</formula>
    </cfRule>
  </conditionalFormatting>
  <conditionalFormatting sqref="N6">
    <cfRule type="notContainsBlanks" dxfId="102" priority="17">
      <formula>LEN(TRIM(N6))&gt;0</formula>
    </cfRule>
  </conditionalFormatting>
  <conditionalFormatting sqref="N7">
    <cfRule type="notContainsBlanks" dxfId="101" priority="15">
      <formula>LEN(TRIM(N7))&gt;0</formula>
    </cfRule>
  </conditionalFormatting>
  <conditionalFormatting sqref="N8">
    <cfRule type="notContainsBlanks" dxfId="100" priority="13">
      <formula>LEN(TRIM(N8))&gt;0</formula>
    </cfRule>
  </conditionalFormatting>
  <conditionalFormatting sqref="N9">
    <cfRule type="notContainsBlanks" dxfId="99" priority="11">
      <formula>LEN(TRIM(N9))&gt;0</formula>
    </cfRule>
  </conditionalFormatting>
  <conditionalFormatting sqref="Q13:Q108">
    <cfRule type="cellIs" dxfId="98" priority="7" operator="equal">
      <formula>0</formula>
    </cfRule>
  </conditionalFormatting>
  <conditionalFormatting sqref="P13:P108">
    <cfRule type="cellIs" dxfId="97" priority="8" operator="equal">
      <formula>0</formula>
    </cfRule>
  </conditionalFormatting>
  <conditionalFormatting sqref="E4">
    <cfRule type="containsBlanks" dxfId="96" priority="6">
      <formula>LEN(TRIM(E4))=0</formula>
    </cfRule>
  </conditionalFormatting>
  <conditionalFormatting sqref="H13:H108">
    <cfRule type="expression" dxfId="95" priority="1">
      <formula>E13&lt;$H$3</formula>
    </cfRule>
  </conditionalFormatting>
  <pageMargins left="0.7" right="0.7" top="0.75" bottom="0.75" header="0.3" footer="0.3"/>
  <pageSetup paperSize="9" scale="84"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FFD1D3E-83F4-4A9F-9E40-923E7D40BE68}">
          <x14:formula1>
            <xm:f>'Auto Pooling Robot Script'!$S$6:$S$24</xm:f>
          </x14:formula1>
          <xm:sqref>AD2:AE9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I161"/>
  <sheetViews>
    <sheetView showGridLines="0" topLeftCell="A40" zoomScale="85" zoomScaleNormal="85" zoomScaleSheetLayoutView="80" workbookViewId="0">
      <selection activeCell="B44" sqref="B44:H61"/>
    </sheetView>
  </sheetViews>
  <sheetFormatPr defaultRowHeight="12.75" x14ac:dyDescent="0.2"/>
  <cols>
    <col min="1" max="1" width="3.7109375" customWidth="1"/>
    <col min="2" max="2" width="3" customWidth="1"/>
    <col min="3" max="15" width="17.28515625" customWidth="1"/>
    <col min="16" max="16" width="15.7109375" customWidth="1"/>
    <col min="17" max="18" width="10.85546875" customWidth="1"/>
    <col min="21" max="21" width="3.28515625" customWidth="1"/>
    <col min="27" max="27" width="11.85546875" customWidth="1"/>
    <col min="35" max="35" width="12" customWidth="1"/>
    <col min="36" max="36" width="11" customWidth="1"/>
    <col min="40" max="40" width="15.42578125" customWidth="1"/>
  </cols>
  <sheetData>
    <row r="1" spans="2:27" ht="15.75" x14ac:dyDescent="0.25">
      <c r="B1" s="465" t="s">
        <v>230</v>
      </c>
      <c r="E1" s="362" t="str">
        <f>"WL "&amp;'HCAP Booking'!$C$4</f>
        <v>WL 2303550</v>
      </c>
      <c r="AA1" t="s">
        <v>2183</v>
      </c>
    </row>
    <row r="2" spans="2:27" x14ac:dyDescent="0.2">
      <c r="AA2" t="s">
        <v>2182</v>
      </c>
    </row>
    <row r="3" spans="2:27" ht="15" x14ac:dyDescent="0.25">
      <c r="C3" s="361" t="s">
        <v>30</v>
      </c>
      <c r="E3" s="363" t="s">
        <v>227</v>
      </c>
      <c r="F3" s="364"/>
      <c r="G3" s="363" t="s">
        <v>214</v>
      </c>
      <c r="H3" s="364"/>
      <c r="J3" s="362" t="s">
        <v>66</v>
      </c>
      <c r="L3" s="363" t="s">
        <v>227</v>
      </c>
      <c r="M3" s="364"/>
      <c r="N3" s="363" t="s">
        <v>214</v>
      </c>
      <c r="O3" s="364"/>
      <c r="AA3" t="s">
        <v>2184</v>
      </c>
    </row>
    <row r="4" spans="2:27" x14ac:dyDescent="0.2">
      <c r="AA4" t="s">
        <v>2185</v>
      </c>
    </row>
    <row r="5" spans="2:27" x14ac:dyDescent="0.2">
      <c r="C5" s="464" t="s">
        <v>29</v>
      </c>
      <c r="D5" s="464" t="s">
        <v>31</v>
      </c>
      <c r="E5" s="464" t="s">
        <v>33</v>
      </c>
      <c r="F5" s="464" t="s">
        <v>35</v>
      </c>
      <c r="G5" s="464" t="s">
        <v>37</v>
      </c>
      <c r="H5" s="464" t="s">
        <v>39</v>
      </c>
      <c r="J5" s="464" t="s">
        <v>29</v>
      </c>
      <c r="K5" s="464" t="s">
        <v>31</v>
      </c>
      <c r="L5" s="464" t="s">
        <v>33</v>
      </c>
      <c r="M5" s="464" t="s">
        <v>35</v>
      </c>
      <c r="N5" s="464" t="s">
        <v>37</v>
      </c>
      <c r="O5" s="464" t="s">
        <v>39</v>
      </c>
      <c r="AA5" t="s">
        <v>2187</v>
      </c>
    </row>
    <row r="6" spans="2:27" x14ac:dyDescent="0.2">
      <c r="C6" s="360" t="str">
        <f ca="1">INDEX('HCAP Robot Script'!$B$2:$B$97,MATCH(C7,'HCAP Robot Script'!$C$2:$C$97,0))</f>
        <v>PG</v>
      </c>
      <c r="D6" s="360" t="str">
        <f ca="1">INDEX('HCAP Robot Script'!$B$2:$B$97,MATCH(D7,'HCAP Robot Script'!$C$2:$C$97,0))</f>
        <v>RP</v>
      </c>
      <c r="E6" s="360" t="str">
        <f ca="1">INDEX('HCAP Robot Script'!$B$2:$B$97,MATCH(E7,'HCAP Robot Script'!$C$2:$C$97,0))</f>
        <v>AW</v>
      </c>
      <c r="F6" s="360" t="str">
        <f ca="1">INDEX('HCAP Robot Script'!$B$2:$B$97,MATCH(F7,'HCAP Robot Script'!$C$2:$C$97,0))</f>
        <v>JM</v>
      </c>
      <c r="G6" s="360" t="str">
        <f ca="1">INDEX('HCAP Robot Script'!$B$2:$B$97,MATCH(G7,'HCAP Robot Script'!$C$2:$C$97,0))</f>
        <v>JW</v>
      </c>
      <c r="H6" s="360" t="str">
        <f ca="1">INDEX('HCAP Robot Script'!$B$2:$B$97,MATCH(H7,'HCAP Robot Script'!$C$2:$C$97,0))</f>
        <v>KO</v>
      </c>
      <c r="J6" s="360" t="str">
        <f ca="1">INDEX('HCAP Robot Script'!$B$2:$B$97,MATCH(J7,'HCAP Robot Script'!$C$2:$C$97,0))</f>
        <v>CU</v>
      </c>
      <c r="K6" s="360" t="str">
        <f ca="1">INDEX('HCAP Robot Script'!$B$2:$B$97,MATCH(K7,'HCAP Robot Script'!$C$2:$C$97,0))</f>
        <v>JO</v>
      </c>
      <c r="L6" s="360" t="str">
        <f ca="1">INDEX('HCAP Robot Script'!$B$2:$B$97,MATCH(L7,'HCAP Robot Script'!$C$2:$C$97,0))</f>
        <v>LT</v>
      </c>
      <c r="M6" s="360" t="str">
        <f ca="1">INDEX('HCAP Robot Script'!$B$2:$B$97,MATCH(M7,'HCAP Robot Script'!$C$2:$C$97,0))</f>
        <v>NH</v>
      </c>
      <c r="N6" s="360" t="str">
        <f ca="1">INDEX('HCAP Robot Script'!$B$2:$B$97,MATCH(N7,'HCAP Robot Script'!$C$2:$C$97,0))</f>
        <v>PR</v>
      </c>
      <c r="O6" s="360" t="str">
        <f ca="1">INDEX('HCAP Robot Script'!$B$2:$B$97,MATCH(O7,'HCAP Robot Script'!$C$2:$C$97,0))</f>
        <v>PS</v>
      </c>
    </row>
    <row r="7" spans="2:27" x14ac:dyDescent="0.2">
      <c r="C7" s="359" t="str">
        <f ca="1">INDEX('HCAP Robot Script'!$AO$2:$AO$97,MATCH($C$3&amp;"_"&amp;C5,'HCAP Robot Script'!$AR$2:$AR$97,0))</f>
        <v>B2238408-002</v>
      </c>
      <c r="D7" s="359" t="str">
        <f ca="1">INDEX('HCAP Robot Script'!$AO$2:$AO$97,MATCH($C$3&amp;"_"&amp;D5,'HCAP Robot Script'!$AR$2:$AR$97,0))</f>
        <v>B2305921-002</v>
      </c>
      <c r="E7" s="359" t="str">
        <f ca="1">INDEX('HCAP Robot Script'!$AO$2:$AO$97,MATCH($C$3&amp;"_"&amp;E5,'HCAP Robot Script'!$AR$2:$AR$97,0))</f>
        <v>B2306247-002</v>
      </c>
      <c r="F7" s="359" t="str">
        <f ca="1">INDEX('HCAP Robot Script'!$AO$2:$AO$97,MATCH($C$3&amp;"_"&amp;F5,'HCAP Robot Script'!$AR$2:$AR$97,0))</f>
        <v>B2306286-002</v>
      </c>
      <c r="G7" s="359" t="str">
        <f ca="1">INDEX('HCAP Robot Script'!$AO$2:$AO$97,MATCH($C$3&amp;"_"&amp;G5,'HCAP Robot Script'!$AR$2:$AR$97,0))</f>
        <v>B2306389-003</v>
      </c>
      <c r="H7" s="359" t="str">
        <f ca="1">INDEX('HCAP Robot Script'!$AO$2:$AO$97,MATCH($C$3&amp;"_"&amp;H5,'HCAP Robot Script'!$AR$2:$AR$97,0))</f>
        <v>B2306481-002</v>
      </c>
      <c r="J7" s="359" t="str">
        <f ca="1">INDEX('HCAP Robot Script'!$AO$2:$AO$97,MATCH($J$3&amp;"_"&amp;J5,'HCAP Robot Script'!$AR$2:$AR$97,0))</f>
        <v>B2306505-002</v>
      </c>
      <c r="K7" s="359" t="str">
        <f ca="1">INDEX('HCAP Robot Script'!$AO$2:$AO$97,MATCH($J$3&amp;"_"&amp;K5,'HCAP Robot Script'!$AR$2:$AR$97,0))</f>
        <v>B2306636-003</v>
      </c>
      <c r="L7" s="359" t="str">
        <f ca="1">INDEX('HCAP Robot Script'!$AO$2:$AO$97,MATCH($J$3&amp;"_"&amp;L5,'HCAP Robot Script'!$AR$2:$AR$97,0))</f>
        <v>B2306702-004</v>
      </c>
      <c r="M7" s="359" t="str">
        <f ca="1">INDEX('HCAP Robot Script'!$AO$2:$AO$97,MATCH($J$3&amp;"_"&amp;M5,'HCAP Robot Script'!$AR$2:$AR$97,0))</f>
        <v>B2306718-002</v>
      </c>
      <c r="N7" s="359" t="str">
        <f ca="1">INDEX('HCAP Robot Script'!$AO$2:$AO$97,MATCH($J$3&amp;"_"&amp;N5,'HCAP Robot Script'!$AR$2:$AR$97,0))</f>
        <v>B2306727-004</v>
      </c>
      <c r="O7" s="359" t="str">
        <f ca="1">INDEX('HCAP Robot Script'!$AO$2:$AO$97,MATCH($J$3&amp;"_"&amp;O5,'HCAP Robot Script'!$AR$2:$AR$97,0))</f>
        <v>B2306905-004</v>
      </c>
    </row>
    <row r="8" spans="2:27" s="218" customFormat="1" ht="11.25" x14ac:dyDescent="0.2">
      <c r="C8" s="360" t="str">
        <f ca="1">INDEX('HCAP Robot Script'!$AR$2:$AR$97,MATCH(C7,'HCAP Robot Script'!$C$2:$C$97,0))</f>
        <v>DNA Stock Plate 1_A1</v>
      </c>
      <c r="D8" s="360" t="str">
        <f ca="1">INDEX('HCAP Robot Script'!$AR$2:$AR$97,MATCH(D7,'HCAP Robot Script'!$C$2:$C$97,0))</f>
        <v>DNA Stock Plate 1_A2</v>
      </c>
      <c r="E8" s="360" t="str">
        <f ca="1">INDEX('HCAP Robot Script'!$AR$2:$AR$97,MATCH(E7,'HCAP Robot Script'!$C$2:$C$97,0))</f>
        <v>DNA Stock Plate 1_A3</v>
      </c>
      <c r="F8" s="360" t="str">
        <f ca="1">INDEX('HCAP Robot Script'!$AR$2:$AR$97,MATCH(F7,'HCAP Robot Script'!$C$2:$C$97,0))</f>
        <v>DNA Stock Plate 1_A4</v>
      </c>
      <c r="G8" s="360" t="str">
        <f ca="1">INDEX('HCAP Robot Script'!$AR$2:$AR$97,MATCH(G7,'HCAP Robot Script'!$C$2:$C$97,0))</f>
        <v>DNA Stock Plate 1_A5</v>
      </c>
      <c r="H8" s="360" t="str">
        <f ca="1">INDEX('HCAP Robot Script'!$AR$2:$AR$97,MATCH(H7,'HCAP Robot Script'!$C$2:$C$97,0))</f>
        <v>DNA Stock Plate 1_A6</v>
      </c>
      <c r="J8" s="360" t="str">
        <f ca="1">INDEX('HCAP Robot Script'!$AR$2:$AR$97,MATCH(J7,'HCAP Robot Script'!$C$2:$C$97,0))</f>
        <v>DNA Stock Plate 2_A1</v>
      </c>
      <c r="K8" s="360" t="str">
        <f ca="1">INDEX('HCAP Robot Script'!$AR$2:$AR$97,MATCH(K7,'HCAP Robot Script'!$C$2:$C$97,0))</f>
        <v>DNA Stock Plate 2_A2</v>
      </c>
      <c r="L8" s="360" t="str">
        <f ca="1">INDEX('HCAP Robot Script'!$AR$2:$AR$97,MATCH(L7,'HCAP Robot Script'!$C$2:$C$97,0))</f>
        <v>DNA Stock Plate 2_A3</v>
      </c>
      <c r="M8" s="360" t="str">
        <f ca="1">INDEX('HCAP Robot Script'!$AR$2:$AR$97,MATCH(M7,'HCAP Robot Script'!$C$2:$C$97,0))</f>
        <v>DNA Stock Plate 2_A4</v>
      </c>
      <c r="N8" s="360" t="str">
        <f ca="1">INDEX('HCAP Robot Script'!$AR$2:$AR$97,MATCH(N7,'HCAP Robot Script'!$C$2:$C$97,0))</f>
        <v>DNA Stock Plate 2_A5</v>
      </c>
      <c r="O8" s="360" t="str">
        <f ca="1">INDEX('HCAP Robot Script'!$AR$2:$AR$97,MATCH(O7,'HCAP Robot Script'!$C$2:$C$97,0))</f>
        <v>DNA Stock Plate 2_A6</v>
      </c>
    </row>
    <row r="9" spans="2:27" x14ac:dyDescent="0.2">
      <c r="C9" s="464" t="s">
        <v>32</v>
      </c>
      <c r="D9" s="464" t="s">
        <v>42</v>
      </c>
      <c r="E9" s="464" t="s">
        <v>44</v>
      </c>
      <c r="F9" s="464" t="s">
        <v>45</v>
      </c>
      <c r="G9" s="464" t="s">
        <v>46</v>
      </c>
      <c r="H9" s="464" t="s">
        <v>48</v>
      </c>
      <c r="J9" s="464" t="s">
        <v>32</v>
      </c>
      <c r="K9" s="464" t="s">
        <v>42</v>
      </c>
      <c r="L9" s="464" t="s">
        <v>44</v>
      </c>
      <c r="M9" s="464" t="s">
        <v>45</v>
      </c>
      <c r="N9" s="464" t="s">
        <v>46</v>
      </c>
      <c r="O9" s="464" t="s">
        <v>48</v>
      </c>
    </row>
    <row r="10" spans="2:27" x14ac:dyDescent="0.2">
      <c r="C10" s="360" t="str">
        <f ca="1">INDEX('HCAP Robot Script'!$B$2:$B$97,MATCH(C11,'HCAP Robot Script'!$C$2:$C$97,0))</f>
        <v>JT</v>
      </c>
      <c r="D10" s="360" t="str">
        <f ca="1">INDEX('HCAP Robot Script'!$B$2:$B$97,MATCH(D11,'HCAP Robot Script'!$C$2:$C$97,0))</f>
        <v>SK</v>
      </c>
      <c r="E10" s="360" t="str">
        <f ca="1">INDEX('HCAP Robot Script'!$B$2:$B$97,MATCH(E11,'HCAP Robot Script'!$C$2:$C$97,0))</f>
        <v>HB</v>
      </c>
      <c r="F10" s="360" t="str">
        <f ca="1">INDEX('HCAP Robot Script'!$B$2:$B$97,MATCH(F11,'HCAP Robot Script'!$C$2:$C$97,0))</f>
        <v>MC</v>
      </c>
      <c r="G10" s="360" t="str">
        <f ca="1">INDEX('HCAP Robot Script'!$B$2:$B$97,MATCH(G11,'HCAP Robot Script'!$C$2:$C$97,0))</f>
        <v>DP</v>
      </c>
      <c r="H10" s="360" t="str">
        <f ca="1">INDEX('HCAP Robot Script'!$B$2:$B$97,MATCH(H11,'HCAP Robot Script'!$C$2:$C$97,0))</f>
        <v>SV</v>
      </c>
      <c r="J10" s="360" t="str">
        <f ca="1">INDEX('HCAP Robot Script'!$B$2:$B$97,MATCH(J11,'HCAP Robot Script'!$C$2:$C$97,0))</f>
        <v>BG</v>
      </c>
      <c r="K10" s="360" t="str">
        <f ca="1">INDEX('HCAP Robot Script'!$B$2:$B$97,MATCH(K11,'HCAP Robot Script'!$C$2:$C$97,0))</f>
        <v>MC</v>
      </c>
      <c r="L10" s="360" t="str">
        <f ca="1">INDEX('HCAP Robot Script'!$B$2:$B$97,MATCH(L11,'HCAP Robot Script'!$C$2:$C$97,0))</f>
        <v>PS</v>
      </c>
      <c r="M10" s="360" t="str">
        <f ca="1">INDEX('HCAP Robot Script'!$B$2:$B$97,MATCH(M11,'HCAP Robot Script'!$C$2:$C$97,0))</f>
        <v>MP</v>
      </c>
      <c r="N10" s="360" t="str">
        <f ca="1">INDEX('HCAP Robot Script'!$B$2:$B$97,MATCH(N11,'HCAP Robot Script'!$C$2:$C$97,0))</f>
        <v>NJ</v>
      </c>
      <c r="O10" s="360" t="str">
        <f ca="1">INDEX('HCAP Robot Script'!$B$2:$B$97,MATCH(O11,'HCAP Robot Script'!$C$2:$C$97,0))</f>
        <v>JR</v>
      </c>
    </row>
    <row r="11" spans="2:27" x14ac:dyDescent="0.2">
      <c r="C11" s="359" t="str">
        <f ca="1">INDEX('HCAP Robot Script'!$AO$2:$AO$97,MATCH($C$3&amp;"_"&amp;C9,'HCAP Robot Script'!$AR$2:$AR$97,0))</f>
        <v>B2238423-002</v>
      </c>
      <c r="D11" s="359" t="str">
        <f ca="1">INDEX('HCAP Robot Script'!$AO$2:$AO$97,MATCH($C$3&amp;"_"&amp;D9,'HCAP Robot Script'!$AR$2:$AR$97,0))</f>
        <v>B2305958-002</v>
      </c>
      <c r="E11" s="359" t="str">
        <f ca="1">INDEX('HCAP Robot Script'!$AO$2:$AO$97,MATCH($C$3&amp;"_"&amp;E9,'HCAP Robot Script'!$AR$2:$AR$97,0))</f>
        <v>B2306268-002</v>
      </c>
      <c r="F11" s="359" t="str">
        <f ca="1">INDEX('HCAP Robot Script'!$AO$2:$AO$97,MATCH($C$3&amp;"_"&amp;F9,'HCAP Robot Script'!$AR$2:$AR$97,0))</f>
        <v>B2306373-003</v>
      </c>
      <c r="G11" s="359" t="str">
        <f ca="1">INDEX('HCAP Robot Script'!$AO$2:$AO$97,MATCH($C$3&amp;"_"&amp;G9,'HCAP Robot Script'!$AR$2:$AR$97,0))</f>
        <v>B2306394-002</v>
      </c>
      <c r="H11" s="359" t="str">
        <f ca="1">INDEX('HCAP Robot Script'!$AO$2:$AO$97,MATCH($C$3&amp;"_"&amp;H9,'HCAP Robot Script'!$AR$2:$AR$97,0))</f>
        <v>B2306487-002</v>
      </c>
      <c r="J11" s="359" t="str">
        <f ca="1">INDEX('HCAP Robot Script'!$AO$2:$AO$97,MATCH($J$3&amp;"_"&amp;J9,'HCAP Robot Script'!$AR$2:$AR$97,0))</f>
        <v>B2306514-002</v>
      </c>
      <c r="K11" s="359" t="str">
        <f ca="1">INDEX('HCAP Robot Script'!$AO$2:$AO$97,MATCH($J$3&amp;"_"&amp;K9,'HCAP Robot Script'!$AR$2:$AR$97,0))</f>
        <v>B2306640-005</v>
      </c>
      <c r="L11" s="359" t="str">
        <f ca="1">INDEX('HCAP Robot Script'!$AO$2:$AO$97,MATCH($J$3&amp;"_"&amp;L9,'HCAP Robot Script'!$AR$2:$AR$97,0))</f>
        <v>B2306712-002</v>
      </c>
      <c r="M11" s="359" t="str">
        <f ca="1">INDEX('HCAP Robot Script'!$AO$2:$AO$97,MATCH($J$3&amp;"_"&amp;M9,'HCAP Robot Script'!$AR$2:$AR$97,0))</f>
        <v>B2306723-004</v>
      </c>
      <c r="N11" s="359" t="str">
        <f ca="1">INDEX('HCAP Robot Script'!$AO$2:$AO$97,MATCH($J$3&amp;"_"&amp;N9,'HCAP Robot Script'!$AR$2:$AR$97,0))</f>
        <v>B2306745-003</v>
      </c>
      <c r="O11" s="359" t="str">
        <f ca="1">INDEX('HCAP Robot Script'!$AO$2:$AO$97,MATCH($J$3&amp;"_"&amp;O9,'HCAP Robot Script'!$AR$2:$AR$97,0))</f>
        <v>B2306909-004</v>
      </c>
    </row>
    <row r="12" spans="2:27" s="218" customFormat="1" ht="11.25" x14ac:dyDescent="0.2">
      <c r="C12" s="360" t="str">
        <f ca="1">INDEX('HCAP Robot Script'!$AR$2:$AR$97,MATCH(C11,'HCAP Robot Script'!$C$2:$C$97,0))</f>
        <v>DNA Stock Plate 1_B1</v>
      </c>
      <c r="D12" s="360" t="str">
        <f ca="1">INDEX('HCAP Robot Script'!$AR$2:$AR$97,MATCH(D11,'HCAP Robot Script'!$C$2:$C$97,0))</f>
        <v>DNA Stock Plate 1_B2</v>
      </c>
      <c r="E12" s="360" t="str">
        <f ca="1">INDEX('HCAP Robot Script'!$AR$2:$AR$97,MATCH(E11,'HCAP Robot Script'!$C$2:$C$97,0))</f>
        <v>DNA Stock Plate 1_B3</v>
      </c>
      <c r="F12" s="360" t="str">
        <f ca="1">INDEX('HCAP Robot Script'!$AR$2:$AR$97,MATCH(F11,'HCAP Robot Script'!$C$2:$C$97,0))</f>
        <v>DNA Stock Plate 1_B4</v>
      </c>
      <c r="G12" s="360" t="str">
        <f ca="1">INDEX('HCAP Robot Script'!$AR$2:$AR$97,MATCH(G11,'HCAP Robot Script'!$C$2:$C$97,0))</f>
        <v>DNA Stock Plate 1_B5</v>
      </c>
      <c r="H12" s="360" t="str">
        <f ca="1">INDEX('HCAP Robot Script'!$AR$2:$AR$97,MATCH(H11,'HCAP Robot Script'!$C$2:$C$97,0))</f>
        <v>DNA Stock Plate 1_B6</v>
      </c>
      <c r="J12" s="360" t="str">
        <f ca="1">INDEX('HCAP Robot Script'!$AR$2:$AR$97,MATCH(J11,'HCAP Robot Script'!$C$2:$C$97,0))</f>
        <v>DNA Stock Plate 2_B1</v>
      </c>
      <c r="K12" s="360" t="str">
        <f ca="1">INDEX('HCAP Robot Script'!$AR$2:$AR$97,MATCH(K11,'HCAP Robot Script'!$C$2:$C$97,0))</f>
        <v>DNA Stock Plate 2_B2</v>
      </c>
      <c r="L12" s="360" t="str">
        <f ca="1">INDEX('HCAP Robot Script'!$AR$2:$AR$97,MATCH(L11,'HCAP Robot Script'!$C$2:$C$97,0))</f>
        <v>DNA Stock Plate 2_B3</v>
      </c>
      <c r="M12" s="360" t="str">
        <f ca="1">INDEX('HCAP Robot Script'!$AR$2:$AR$97,MATCH(M11,'HCAP Robot Script'!$C$2:$C$97,0))</f>
        <v>DNA Stock Plate 2_B4</v>
      </c>
      <c r="N12" s="360" t="str">
        <f ca="1">INDEX('HCAP Robot Script'!$AR$2:$AR$97,MATCH(N11,'HCAP Robot Script'!$C$2:$C$97,0))</f>
        <v>DNA Stock Plate 2_B5</v>
      </c>
      <c r="O12" s="360" t="str">
        <f ca="1">INDEX('HCAP Robot Script'!$AR$2:$AR$97,MATCH(O11,'HCAP Robot Script'!$C$2:$C$97,0))</f>
        <v>DNA Stock Plate 2_B6</v>
      </c>
    </row>
    <row r="13" spans="2:27" x14ac:dyDescent="0.2">
      <c r="C13" s="464" t="s">
        <v>34</v>
      </c>
      <c r="D13" s="464" t="s">
        <v>47</v>
      </c>
      <c r="E13" s="464" t="s">
        <v>52</v>
      </c>
      <c r="F13" s="464" t="s">
        <v>54</v>
      </c>
      <c r="G13" s="464" t="s">
        <v>56</v>
      </c>
      <c r="H13" s="464" t="s">
        <v>57</v>
      </c>
      <c r="J13" s="464" t="s">
        <v>34</v>
      </c>
      <c r="K13" s="464" t="s">
        <v>47</v>
      </c>
      <c r="L13" s="464" t="s">
        <v>52</v>
      </c>
      <c r="M13" s="464" t="s">
        <v>54</v>
      </c>
      <c r="N13" s="464" t="s">
        <v>56</v>
      </c>
      <c r="O13" s="464" t="s">
        <v>57</v>
      </c>
    </row>
    <row r="14" spans="2:27" x14ac:dyDescent="0.2">
      <c r="C14" s="360" t="str">
        <f ca="1">INDEX('HCAP Robot Script'!$B$2:$B$97,MATCH(C15,'HCAP Robot Script'!$C$2:$C$97,0))</f>
        <v>RS</v>
      </c>
      <c r="D14" s="360" t="str">
        <f ca="1">INDEX('HCAP Robot Script'!$B$2:$B$97,MATCH(D15,'HCAP Robot Script'!$C$2:$C$97,0))</f>
        <v>UW</v>
      </c>
      <c r="E14" s="360" t="str">
        <f ca="1">INDEX('HCAP Robot Script'!$B$2:$B$97,MATCH(E15,'HCAP Robot Script'!$C$2:$C$97,0))</f>
        <v>TS</v>
      </c>
      <c r="F14" s="360" t="str">
        <f ca="1">INDEX('HCAP Robot Script'!$B$2:$B$97,MATCH(F15,'HCAP Robot Script'!$C$2:$C$97,0))</f>
        <v>DG</v>
      </c>
      <c r="G14" s="360" t="str">
        <f ca="1">INDEX('HCAP Robot Script'!$B$2:$B$97,MATCH(G15,'HCAP Robot Script'!$C$2:$C$97,0))</f>
        <v>DK</v>
      </c>
      <c r="H14" s="360" t="str">
        <f ca="1">INDEX('HCAP Robot Script'!$B$2:$B$97,MATCH(H15,'HCAP Robot Script'!$C$2:$C$97,0))</f>
        <v>ML</v>
      </c>
      <c r="J14" s="360" t="str">
        <f ca="1">INDEX('HCAP Robot Script'!$B$2:$B$97,MATCH(J15,'HCAP Robot Script'!$C$2:$C$97,0))</f>
        <v>JB</v>
      </c>
      <c r="K14" s="360" t="str">
        <f ca="1">INDEX('HCAP Robot Script'!$B$2:$B$97,MATCH(K15,'HCAP Robot Script'!$C$2:$C$97,0))</f>
        <v>AH</v>
      </c>
      <c r="L14" s="360" t="str">
        <f ca="1">INDEX('HCAP Robot Script'!$B$2:$B$97,MATCH(L15,'HCAP Robot Script'!$C$2:$C$97,0))</f>
        <v>JT</v>
      </c>
      <c r="M14" s="360" t="str">
        <f ca="1">INDEX('HCAP Robot Script'!$B$2:$B$97,MATCH(M15,'HCAP Robot Script'!$C$2:$C$97,0))</f>
        <v>GI</v>
      </c>
      <c r="N14" s="360" t="str">
        <f ca="1">INDEX('HCAP Robot Script'!$B$2:$B$97,MATCH(N15,'HCAP Robot Script'!$C$2:$C$97,0))</f>
        <v>MB</v>
      </c>
      <c r="O14" s="360" t="str">
        <f ca="1">INDEX('HCAP Robot Script'!$B$2:$B$97,MATCH(O15,'HCAP Robot Script'!$C$2:$C$97,0))</f>
        <v>AJ</v>
      </c>
    </row>
    <row r="15" spans="2:27" x14ac:dyDescent="0.2">
      <c r="C15" s="359" t="str">
        <f ca="1">INDEX('HCAP Robot Script'!$AO$2:$AO$97,MATCH($C$3&amp;"_"&amp;C13,'HCAP Robot Script'!$AR$2:$AR$97,0))</f>
        <v>B2238532-002</v>
      </c>
      <c r="D15" s="359" t="str">
        <f ca="1">INDEX('HCAP Robot Script'!$AO$2:$AO$97,MATCH($C$3&amp;"_"&amp;D13,'HCAP Robot Script'!$AR$2:$AR$97,0))</f>
        <v>B2306205-002</v>
      </c>
      <c r="E15" s="359" t="str">
        <f ca="1">INDEX('HCAP Robot Script'!$AO$2:$AO$97,MATCH($C$3&amp;"_"&amp;E13,'HCAP Robot Script'!$AR$2:$AR$97,0))</f>
        <v>B2306270-002</v>
      </c>
      <c r="F15" s="359" t="str">
        <f ca="1">INDEX('HCAP Robot Script'!$AO$2:$AO$97,MATCH($C$3&amp;"_"&amp;F13,'HCAP Robot Script'!$AR$2:$AR$97,0))</f>
        <v>B2306377-002</v>
      </c>
      <c r="G15" s="359" t="str">
        <f ca="1">INDEX('HCAP Robot Script'!$AO$2:$AO$97,MATCH($C$3&amp;"_"&amp;G13,'HCAP Robot Script'!$AR$2:$AR$97,0))</f>
        <v>B2306418-003</v>
      </c>
      <c r="H15" s="359" t="str">
        <f ca="1">INDEX('HCAP Robot Script'!$AO$2:$AO$97,MATCH($C$3&amp;"_"&amp;H13,'HCAP Robot Script'!$AR$2:$AR$97,0))</f>
        <v>B2306489-002</v>
      </c>
      <c r="J15" s="359" t="str">
        <f ca="1">INDEX('HCAP Robot Script'!$AO$2:$AO$97,MATCH($J$3&amp;"_"&amp;J13,'HCAP Robot Script'!$AR$2:$AR$97,0))</f>
        <v>B2306555-002</v>
      </c>
      <c r="K15" s="359" t="str">
        <f ca="1">INDEX('HCAP Robot Script'!$AO$2:$AO$97,MATCH($J$3&amp;"_"&amp;K13,'HCAP Robot Script'!$AR$2:$AR$97,0))</f>
        <v>B2306699-002</v>
      </c>
      <c r="L15" s="359" t="str">
        <f ca="1">INDEX('HCAP Robot Script'!$AO$2:$AO$97,MATCH($J$3&amp;"_"&amp;L13,'HCAP Robot Script'!$AR$2:$AR$97,0))</f>
        <v>B2306715-003</v>
      </c>
      <c r="M15" s="359" t="str">
        <f ca="1">INDEX('HCAP Robot Script'!$AO$2:$AO$97,MATCH($J$3&amp;"_"&amp;M13,'HCAP Robot Script'!$AR$2:$AR$97,0))</f>
        <v>B2306725-002</v>
      </c>
      <c r="N15" s="359" t="str">
        <f ca="1">INDEX('HCAP Robot Script'!$AO$2:$AO$97,MATCH($J$3&amp;"_"&amp;N13,'HCAP Robot Script'!$AR$2:$AR$97,0))</f>
        <v>B2306806-004</v>
      </c>
      <c r="O15" s="359" t="str">
        <f ca="1">INDEX('HCAP Robot Script'!$AO$2:$AO$97,MATCH($J$3&amp;"_"&amp;O13,'HCAP Robot Script'!$AR$2:$AR$97,0))</f>
        <v>B2306916-005</v>
      </c>
    </row>
    <row r="16" spans="2:27" s="218" customFormat="1" ht="11.25" x14ac:dyDescent="0.2">
      <c r="C16" s="360" t="str">
        <f ca="1">INDEX('HCAP Robot Script'!$AR$2:$AR$97,MATCH(C15,'HCAP Robot Script'!$C$2:$C$97,0))</f>
        <v>DNA Stock Plate 1_C1</v>
      </c>
      <c r="D16" s="360" t="str">
        <f ca="1">INDEX('HCAP Robot Script'!$AR$2:$AR$97,MATCH(D15,'HCAP Robot Script'!$C$2:$C$97,0))</f>
        <v>DNA Stock Plate 1_C2</v>
      </c>
      <c r="E16" s="360" t="str">
        <f ca="1">INDEX('HCAP Robot Script'!$AR$2:$AR$97,MATCH(E15,'HCAP Robot Script'!$C$2:$C$97,0))</f>
        <v>DNA Stock Plate 1_C3</v>
      </c>
      <c r="F16" s="360" t="str">
        <f ca="1">INDEX('HCAP Robot Script'!$AR$2:$AR$97,MATCH(F15,'HCAP Robot Script'!$C$2:$C$97,0))</f>
        <v>DNA Stock Plate 1_C4</v>
      </c>
      <c r="G16" s="360" t="str">
        <f ca="1">INDEX('HCAP Robot Script'!$AR$2:$AR$97,MATCH(G15,'HCAP Robot Script'!$C$2:$C$97,0))</f>
        <v>DNA Stock Plate 1_C5</v>
      </c>
      <c r="H16" s="360" t="str">
        <f ca="1">INDEX('HCAP Robot Script'!$AR$2:$AR$97,MATCH(H15,'HCAP Robot Script'!$C$2:$C$97,0))</f>
        <v>DNA Stock Plate 1_C6</v>
      </c>
      <c r="J16" s="360" t="str">
        <f ca="1">INDEX('HCAP Robot Script'!$AR$2:$AR$97,MATCH(J15,'HCAP Robot Script'!$C$2:$C$97,0))</f>
        <v>DNA Stock Plate 2_C1</v>
      </c>
      <c r="K16" s="360" t="str">
        <f ca="1">INDEX('HCAP Robot Script'!$AR$2:$AR$97,MATCH(K15,'HCAP Robot Script'!$C$2:$C$97,0))</f>
        <v>DNA Stock Plate 2_C2</v>
      </c>
      <c r="L16" s="360" t="str">
        <f ca="1">INDEX('HCAP Robot Script'!$AR$2:$AR$97,MATCH(L15,'HCAP Robot Script'!$C$2:$C$97,0))</f>
        <v>DNA Stock Plate 2_C3</v>
      </c>
      <c r="M16" s="360" t="str">
        <f ca="1">INDEX('HCAP Robot Script'!$AR$2:$AR$97,MATCH(M15,'HCAP Robot Script'!$C$2:$C$97,0))</f>
        <v>DNA Stock Plate 2_C4</v>
      </c>
      <c r="N16" s="360" t="str">
        <f ca="1">INDEX('HCAP Robot Script'!$AR$2:$AR$97,MATCH(N15,'HCAP Robot Script'!$C$2:$C$97,0))</f>
        <v>DNA Stock Plate 2_C5</v>
      </c>
      <c r="O16" s="360" t="str">
        <f ca="1">INDEX('HCAP Robot Script'!$AR$2:$AR$97,MATCH(O15,'HCAP Robot Script'!$C$2:$C$97,0))</f>
        <v>DNA Stock Plate 2_C6</v>
      </c>
    </row>
    <row r="17" spans="3:15" x14ac:dyDescent="0.2">
      <c r="C17" s="464" t="s">
        <v>36</v>
      </c>
      <c r="D17" s="464" t="s">
        <v>49</v>
      </c>
      <c r="E17" s="464" t="s">
        <v>58</v>
      </c>
      <c r="F17" s="464" t="s">
        <v>60</v>
      </c>
      <c r="G17" s="464" t="s">
        <v>62</v>
      </c>
      <c r="H17" s="464" t="s">
        <v>28</v>
      </c>
      <c r="J17" s="464" t="s">
        <v>36</v>
      </c>
      <c r="K17" s="464" t="s">
        <v>49</v>
      </c>
      <c r="L17" s="464" t="s">
        <v>58</v>
      </c>
      <c r="M17" s="464" t="s">
        <v>60</v>
      </c>
      <c r="N17" s="464" t="s">
        <v>62</v>
      </c>
      <c r="O17" s="464" t="s">
        <v>28</v>
      </c>
    </row>
    <row r="18" spans="3:15" x14ac:dyDescent="0.2">
      <c r="C18" s="360" t="str">
        <f ca="1">INDEX('HCAP Robot Script'!$B$2:$B$97,MATCH(C19,'HCAP Robot Script'!$C$2:$C$97,0))</f>
        <v>DR</v>
      </c>
      <c r="D18" s="360" t="str">
        <f ca="1">INDEX('HCAP Robot Script'!$B$2:$B$97,MATCH(D19,'HCAP Robot Script'!$C$2:$C$97,0))</f>
        <v>VS</v>
      </c>
      <c r="E18" s="360" t="str">
        <f ca="1">INDEX('HCAP Robot Script'!$B$2:$B$97,MATCH(E19,'HCAP Robot Script'!$C$2:$C$97,0))</f>
        <v>CF</v>
      </c>
      <c r="F18" s="360" t="str">
        <f ca="1">INDEX('HCAP Robot Script'!$B$2:$B$97,MATCH(F19,'HCAP Robot Script'!$C$2:$C$97,0))</f>
        <v>PV</v>
      </c>
      <c r="G18" s="360" t="str">
        <f ca="1">INDEX('HCAP Robot Script'!$B$2:$B$97,MATCH(G19,'HCAP Robot Script'!$C$2:$C$97,0))</f>
        <v>TK</v>
      </c>
      <c r="H18" s="360" t="str">
        <f ca="1">INDEX('HCAP Robot Script'!$B$2:$B$97,MATCH(H19,'HCAP Robot Script'!$C$2:$C$97,0))</f>
        <v>MR</v>
      </c>
      <c r="J18" s="360" t="str">
        <f ca="1">INDEX('HCAP Robot Script'!$B$2:$B$97,MATCH(J19,'HCAP Robot Script'!$C$2:$C$97,0))</f>
        <v>AG</v>
      </c>
      <c r="K18" s="360" t="str">
        <f ca="1">INDEX('HCAP Robot Script'!$B$2:$B$97,MATCH(K19,'HCAP Robot Script'!$C$2:$C$97,0))</f>
        <v>JA</v>
      </c>
      <c r="L18" s="360" t="str">
        <f ca="1">INDEX('HCAP Robot Script'!$B$2:$B$97,MATCH(L19,'HCAP Robot Script'!$C$2:$C$97,0))</f>
        <v>JD</v>
      </c>
      <c r="M18" s="360" t="str">
        <f ca="1">INDEX('HCAP Robot Script'!$B$2:$B$97,MATCH(M19,'HCAP Robot Script'!$C$2:$C$97,0))</f>
        <v>SR</v>
      </c>
      <c r="N18" s="360" t="str">
        <f ca="1">INDEX('HCAP Robot Script'!$B$2:$B$97,MATCH(N19,'HCAP Robot Script'!$C$2:$C$97,0))</f>
        <v>AM</v>
      </c>
      <c r="O18" s="360" t="str">
        <f ca="1">INDEX('HCAP Robot Script'!$B$2:$B$97,MATCH(O19,'HCAP Robot Script'!$C$2:$C$97,0))</f>
        <v>CW</v>
      </c>
    </row>
    <row r="19" spans="3:15" x14ac:dyDescent="0.2">
      <c r="C19" s="359" t="str">
        <f ca="1">INDEX('HCAP Robot Script'!$AO$2:$AO$97,MATCH($C$3&amp;"_"&amp;C17,'HCAP Robot Script'!$AR$2:$AR$97,0))</f>
        <v>B2305715-002</v>
      </c>
      <c r="D19" s="359" t="str">
        <f ca="1">INDEX('HCAP Robot Script'!$AO$2:$AO$97,MATCH($C$3&amp;"_"&amp;D17,'HCAP Robot Script'!$AR$2:$AR$97,0))</f>
        <v>B2306215-002</v>
      </c>
      <c r="E19" s="359" t="str">
        <f ca="1">INDEX('HCAP Robot Script'!$AO$2:$AO$97,MATCH($C$3&amp;"_"&amp;E17,'HCAP Robot Script'!$AR$2:$AR$97,0))</f>
        <v>B2306279-003</v>
      </c>
      <c r="F19" s="359" t="str">
        <f ca="1">INDEX('HCAP Robot Script'!$AO$2:$AO$97,MATCH($C$3&amp;"_"&amp;F17,'HCAP Robot Script'!$AR$2:$AR$97,0))</f>
        <v>B2306387-003</v>
      </c>
      <c r="G19" s="359" t="str">
        <f ca="1">INDEX('HCAP Robot Script'!$AO$2:$AO$97,MATCH($C$3&amp;"_"&amp;G17,'HCAP Robot Script'!$AR$2:$AR$97,0))</f>
        <v>B2306480-002</v>
      </c>
      <c r="H19" s="359" t="str">
        <f ca="1">INDEX('HCAP Robot Script'!$AO$2:$AO$97,MATCH($C$3&amp;"_"&amp;H17,'HCAP Robot Script'!$AR$2:$AR$97,0))</f>
        <v>B2306503-002</v>
      </c>
      <c r="J19" s="359" t="str">
        <f ca="1">INDEX('HCAP Robot Script'!$AO$2:$AO$97,MATCH($J$3&amp;"_"&amp;J17,'HCAP Robot Script'!$AR$2:$AR$97,0))</f>
        <v>B2306633-003</v>
      </c>
      <c r="K19" s="359" t="str">
        <f ca="1">INDEX('HCAP Robot Script'!$AO$2:$AO$97,MATCH($J$3&amp;"_"&amp;K17,'HCAP Robot Script'!$AR$2:$AR$97,0))</f>
        <v>B2306700-003</v>
      </c>
      <c r="L19" s="359" t="str">
        <f ca="1">INDEX('HCAP Robot Script'!$AO$2:$AO$97,MATCH($J$3&amp;"_"&amp;L17,'HCAP Robot Script'!$AR$2:$AR$97,0))</f>
        <v>B2306716-003</v>
      </c>
      <c r="M19" s="359" t="str">
        <f ca="1">INDEX('HCAP Robot Script'!$AO$2:$AO$97,MATCH($J$3&amp;"_"&amp;M17,'HCAP Robot Script'!$AR$2:$AR$97,0))</f>
        <v>B2306726-005</v>
      </c>
      <c r="N19" s="359" t="str">
        <f ca="1">INDEX('HCAP Robot Script'!$AO$2:$AO$97,MATCH($J$3&amp;"_"&amp;N17,'HCAP Robot Script'!$AR$2:$AR$97,0))</f>
        <v>B2306904-004</v>
      </c>
      <c r="O19" s="359" t="str">
        <f ca="1">INDEX('HCAP Robot Script'!$AO$2:$AO$97,MATCH($J$3&amp;"_"&amp;O17,'HCAP Robot Script'!$AR$2:$AR$97,0))</f>
        <v>B2306918-005</v>
      </c>
    </row>
    <row r="20" spans="3:15" s="218" customFormat="1" ht="11.25" x14ac:dyDescent="0.2">
      <c r="C20" s="463" t="str">
        <f ca="1">INDEX('HCAP Robot Script'!$AR$2:$AR$97,MATCH(C19,'HCAP Robot Script'!$C$2:$C$97,0))</f>
        <v>DNA Stock Plate 1_D1</v>
      </c>
      <c r="D20" s="463" t="str">
        <f ca="1">INDEX('HCAP Robot Script'!$AR$2:$AR$97,MATCH(D19,'HCAP Robot Script'!$C$2:$C$97,0))</f>
        <v>DNA Stock Plate 1_D2</v>
      </c>
      <c r="E20" s="463" t="str">
        <f ca="1">INDEX('HCAP Robot Script'!$AR$2:$AR$97,MATCH(E19,'HCAP Robot Script'!$C$2:$C$97,0))</f>
        <v>DNA Stock Plate 1_D3</v>
      </c>
      <c r="F20" s="463" t="str">
        <f ca="1">INDEX('HCAP Robot Script'!$AR$2:$AR$97,MATCH(F19,'HCAP Robot Script'!$C$2:$C$97,0))</f>
        <v>DNA Stock Plate 1_D4</v>
      </c>
      <c r="G20" s="463" t="str">
        <f ca="1">INDEX('HCAP Robot Script'!$AR$2:$AR$97,MATCH(G19,'HCAP Robot Script'!$C$2:$C$97,0))</f>
        <v>DNA Stock Plate 1_D5</v>
      </c>
      <c r="H20" s="463" t="str">
        <f ca="1">INDEX('HCAP Robot Script'!$AR$2:$AR$97,MATCH(H19,'HCAP Robot Script'!$C$2:$C$97,0))</f>
        <v>DNA Stock Plate 1_D6</v>
      </c>
      <c r="J20" s="463" t="str">
        <f ca="1">INDEX('HCAP Robot Script'!$AR$2:$AR$97,MATCH(J19,'HCAP Robot Script'!$C$2:$C$97,0))</f>
        <v>DNA Stock Plate 2_D1</v>
      </c>
      <c r="K20" s="463" t="str">
        <f ca="1">INDEX('HCAP Robot Script'!$AR$2:$AR$97,MATCH(K19,'HCAP Robot Script'!$C$2:$C$97,0))</f>
        <v>DNA Stock Plate 2_D2</v>
      </c>
      <c r="L20" s="463" t="str">
        <f ca="1">INDEX('HCAP Robot Script'!$AR$2:$AR$97,MATCH(L19,'HCAP Robot Script'!$C$2:$C$97,0))</f>
        <v>DNA Stock Plate 2_D3</v>
      </c>
      <c r="M20" s="463" t="str">
        <f ca="1">INDEX('HCAP Robot Script'!$AR$2:$AR$97,MATCH(M19,'HCAP Robot Script'!$C$2:$C$97,0))</f>
        <v>DNA Stock Plate 2_D4</v>
      </c>
      <c r="N20" s="463" t="str">
        <f ca="1">INDEX('HCAP Robot Script'!$AR$2:$AR$97,MATCH(N19,'HCAP Robot Script'!$C$2:$C$97,0))</f>
        <v>DNA Stock Plate 2_D5</v>
      </c>
      <c r="O20" s="463" t="str">
        <f ca="1">INDEX('HCAP Robot Script'!$AR$2:$AR$97,MATCH(O19,'HCAP Robot Script'!$C$2:$C$97,0))</f>
        <v>DNA Stock Plate 2_D6</v>
      </c>
    </row>
    <row r="23" spans="3:15" ht="15" x14ac:dyDescent="0.25">
      <c r="C23" s="362" t="s">
        <v>79</v>
      </c>
      <c r="E23" s="363" t="s">
        <v>227</v>
      </c>
      <c r="F23" s="364"/>
      <c r="G23" s="363" t="s">
        <v>214</v>
      </c>
      <c r="H23" s="364"/>
      <c r="J23" s="362" t="s">
        <v>163</v>
      </c>
      <c r="L23" s="363" t="s">
        <v>227</v>
      </c>
      <c r="M23" s="364"/>
      <c r="N23" s="363" t="s">
        <v>214</v>
      </c>
      <c r="O23" s="364"/>
    </row>
    <row r="25" spans="3:15" x14ac:dyDescent="0.2">
      <c r="C25" s="464" t="s">
        <v>29</v>
      </c>
      <c r="D25" s="464" t="s">
        <v>31</v>
      </c>
      <c r="E25" s="464" t="s">
        <v>33</v>
      </c>
      <c r="F25" s="464" t="s">
        <v>35</v>
      </c>
      <c r="G25" s="464" t="s">
        <v>37</v>
      </c>
      <c r="H25" s="464" t="s">
        <v>39</v>
      </c>
      <c r="J25" s="464" t="s">
        <v>29</v>
      </c>
      <c r="K25" s="464" t="s">
        <v>31</v>
      </c>
      <c r="L25" s="464" t="s">
        <v>33</v>
      </c>
      <c r="M25" s="464" t="s">
        <v>35</v>
      </c>
      <c r="N25" s="464" t="s">
        <v>37</v>
      </c>
      <c r="O25" s="464" t="s">
        <v>39</v>
      </c>
    </row>
    <row r="26" spans="3:15" x14ac:dyDescent="0.2">
      <c r="C26" s="360" t="e">
        <f ca="1">INDEX('HCAP Robot Script'!$B$2:$B$97,MATCH(C27,'HCAP Robot Script'!$C$2:$C$97,0))</f>
        <v>#N/A</v>
      </c>
      <c r="D26" s="360" t="e">
        <f ca="1">INDEX('HCAP Robot Script'!$B$2:$B$97,MATCH(D27,'HCAP Robot Script'!$C$2:$C$97,0))</f>
        <v>#N/A</v>
      </c>
      <c r="E26" s="360" t="e">
        <f ca="1">INDEX('HCAP Robot Script'!$B$2:$B$97,MATCH(E27,'HCAP Robot Script'!$C$2:$C$97,0))</f>
        <v>#N/A</v>
      </c>
      <c r="F26" s="360" t="e">
        <f ca="1">INDEX('HCAP Robot Script'!$B$2:$B$97,MATCH(F27,'HCAP Robot Script'!$C$2:$C$97,0))</f>
        <v>#N/A</v>
      </c>
      <c r="G26" s="360" t="e">
        <f ca="1">INDEX('HCAP Robot Script'!$B$2:$B$97,MATCH(G27,'HCAP Robot Script'!$C$2:$C$97,0))</f>
        <v>#N/A</v>
      </c>
      <c r="H26" s="360" t="e">
        <f ca="1">INDEX('HCAP Robot Script'!$B$2:$B$97,MATCH(H27,'HCAP Robot Script'!$C$2:$C$97,0))</f>
        <v>#N/A</v>
      </c>
      <c r="J26" s="360" t="e">
        <f ca="1">INDEX('HCAP Robot Script'!$B$2:$B$97,MATCH(J27,'HCAP Robot Script'!$C$2:$C$97,0))</f>
        <v>#N/A</v>
      </c>
      <c r="K26" s="360" t="e">
        <f ca="1">INDEX('HCAP Robot Script'!$B$2:$B$97,MATCH(K27,'HCAP Robot Script'!$C$2:$C$97,0))</f>
        <v>#N/A</v>
      </c>
      <c r="L26" s="360" t="e">
        <f ca="1">INDEX('HCAP Robot Script'!$B$2:$B$97,MATCH(L27,'HCAP Robot Script'!$C$2:$C$97,0))</f>
        <v>#N/A</v>
      </c>
      <c r="M26" s="360" t="e">
        <f ca="1">INDEX('HCAP Robot Script'!$B$2:$B$97,MATCH(M27,'HCAP Robot Script'!$C$2:$C$97,0))</f>
        <v>#N/A</v>
      </c>
      <c r="N26" s="360" t="e">
        <f ca="1">INDEX('HCAP Robot Script'!$B$2:$B$97,MATCH(N27,'HCAP Robot Script'!$C$2:$C$97,0))</f>
        <v>#N/A</v>
      </c>
      <c r="O26" s="360" t="e">
        <f ca="1">INDEX('HCAP Robot Script'!$B$2:$B$97,MATCH(O27,'HCAP Robot Script'!$C$2:$C$97,0))</f>
        <v>#N/A</v>
      </c>
    </row>
    <row r="27" spans="3:15" x14ac:dyDescent="0.2">
      <c r="C27" s="359" t="e">
        <f ca="1">INDEX('HCAP Robot Script'!$AO$2:$AO$97,MATCH($C$23&amp;"_"&amp;C25,'HCAP Robot Script'!$AR$2:$AR$97,0))</f>
        <v>#N/A</v>
      </c>
      <c r="D27" s="359" t="e">
        <f ca="1">INDEX('HCAP Robot Script'!$AO$2:$AO$97,MATCH($C$23&amp;"_"&amp;D25,'HCAP Robot Script'!$AR$2:$AR$97,0))</f>
        <v>#N/A</v>
      </c>
      <c r="E27" s="359" t="e">
        <f ca="1">INDEX('HCAP Robot Script'!$AO$2:$AO$97,MATCH($C$23&amp;"_"&amp;E25,'HCAP Robot Script'!$AR$2:$AR$97,0))</f>
        <v>#N/A</v>
      </c>
      <c r="F27" s="359" t="e">
        <f ca="1">INDEX('HCAP Robot Script'!$AO$2:$AO$97,MATCH($C$23&amp;"_"&amp;F25,'HCAP Robot Script'!$AR$2:$AR$97,0))</f>
        <v>#N/A</v>
      </c>
      <c r="G27" s="359" t="e">
        <f ca="1">INDEX('HCAP Robot Script'!$AO$2:$AO$97,MATCH($C$23&amp;"_"&amp;G25,'HCAP Robot Script'!$AR$2:$AR$97,0))</f>
        <v>#N/A</v>
      </c>
      <c r="H27" s="359" t="e">
        <f ca="1">INDEX('HCAP Robot Script'!$AO$2:$AO$97,MATCH($C$23&amp;"_"&amp;H25,'HCAP Robot Script'!$AR$2:$AR$97,0))</f>
        <v>#N/A</v>
      </c>
      <c r="J27" s="359" t="e">
        <f ca="1">INDEX('HCAP Robot Script'!$AO$2:$AO$97,MATCH($J$23&amp;"_"&amp;J25,'HCAP Robot Script'!$AR$2:$AR$97,0))</f>
        <v>#N/A</v>
      </c>
      <c r="K27" s="359" t="e">
        <f ca="1">INDEX('HCAP Robot Script'!$AO$2:$AO$97,MATCH($J$23&amp;"_"&amp;K25,'HCAP Robot Script'!$AR$2:$AR$97,0))</f>
        <v>#N/A</v>
      </c>
      <c r="L27" s="359" t="e">
        <f ca="1">INDEX('HCAP Robot Script'!$AO$2:$AO$97,MATCH($J$23&amp;"_"&amp;L25,'HCAP Robot Script'!$AR$2:$AR$97,0))</f>
        <v>#N/A</v>
      </c>
      <c r="M27" s="359" t="e">
        <f ca="1">INDEX('HCAP Robot Script'!$AO$2:$AO$97,MATCH($J$23&amp;"_"&amp;M25,'HCAP Robot Script'!$AR$2:$AR$97,0))</f>
        <v>#N/A</v>
      </c>
      <c r="N27" s="359" t="e">
        <f ca="1">INDEX('HCAP Robot Script'!$AO$2:$AO$97,MATCH($J$23&amp;"_"&amp;N25,'HCAP Robot Script'!$AR$2:$AR$97,0))</f>
        <v>#N/A</v>
      </c>
      <c r="O27" s="359" t="e">
        <f ca="1">INDEX('HCAP Robot Script'!$AO$2:$AO$97,MATCH($J$23&amp;"_"&amp;O25,'HCAP Robot Script'!$AR$2:$AR$97,0))</f>
        <v>#N/A</v>
      </c>
    </row>
    <row r="28" spans="3:15" s="218" customFormat="1" ht="11.25" x14ac:dyDescent="0.2">
      <c r="C28" s="360" t="e">
        <f ca="1">INDEX('HCAP Robot Script'!$AR$2:$AR$97,MATCH(C27,'HCAP Robot Script'!$C$2:$C$97,0))</f>
        <v>#N/A</v>
      </c>
      <c r="D28" s="360" t="e">
        <f ca="1">INDEX('HCAP Robot Script'!$AR$2:$AR$97,MATCH(D27,'HCAP Robot Script'!$C$2:$C$97,0))</f>
        <v>#N/A</v>
      </c>
      <c r="E28" s="360" t="e">
        <f ca="1">INDEX('HCAP Robot Script'!$AR$2:$AR$97,MATCH(E27,'HCAP Robot Script'!$C$2:$C$97,0))</f>
        <v>#N/A</v>
      </c>
      <c r="F28" s="360" t="e">
        <f ca="1">INDEX('HCAP Robot Script'!$AR$2:$AR$97,MATCH(F27,'HCAP Robot Script'!$C$2:$C$97,0))</f>
        <v>#N/A</v>
      </c>
      <c r="G28" s="360" t="e">
        <f ca="1">INDEX('HCAP Robot Script'!$AR$2:$AR$97,MATCH(G27,'HCAP Robot Script'!$C$2:$C$97,0))</f>
        <v>#N/A</v>
      </c>
      <c r="H28" s="360" t="e">
        <f ca="1">INDEX('HCAP Robot Script'!$AR$2:$AR$97,MATCH(H27,'HCAP Robot Script'!$C$2:$C$97,0))</f>
        <v>#N/A</v>
      </c>
      <c r="J28" s="360" t="e">
        <f ca="1">INDEX('HCAP Robot Script'!$AR$2:$AR$97,MATCH(J27,'HCAP Robot Script'!$C$2:$C$97,0))</f>
        <v>#N/A</v>
      </c>
      <c r="K28" s="360" t="e">
        <f ca="1">INDEX('HCAP Robot Script'!$AR$2:$AR$97,MATCH(K27,'HCAP Robot Script'!$C$2:$C$97,0))</f>
        <v>#N/A</v>
      </c>
      <c r="L28" s="360" t="e">
        <f ca="1">INDEX('HCAP Robot Script'!$AR$2:$AR$97,MATCH(L27,'HCAP Robot Script'!$C$2:$C$97,0))</f>
        <v>#N/A</v>
      </c>
      <c r="M28" s="360" t="e">
        <f ca="1">INDEX('HCAP Robot Script'!$AR$2:$AR$97,MATCH(M27,'HCAP Robot Script'!$C$2:$C$97,0))</f>
        <v>#N/A</v>
      </c>
      <c r="N28" s="360" t="e">
        <f ca="1">INDEX('HCAP Robot Script'!$AR$2:$AR$97,MATCH(N27,'HCAP Robot Script'!$C$2:$C$97,0))</f>
        <v>#N/A</v>
      </c>
      <c r="O28" s="360" t="e">
        <f ca="1">INDEX('HCAP Robot Script'!$AR$2:$AR$97,MATCH(O27,'HCAP Robot Script'!$C$2:$C$97,0))</f>
        <v>#N/A</v>
      </c>
    </row>
    <row r="29" spans="3:15" x14ac:dyDescent="0.2">
      <c r="C29" s="464" t="s">
        <v>32</v>
      </c>
      <c r="D29" s="464" t="s">
        <v>42</v>
      </c>
      <c r="E29" s="464" t="s">
        <v>44</v>
      </c>
      <c r="F29" s="464" t="s">
        <v>45</v>
      </c>
      <c r="G29" s="464" t="s">
        <v>46</v>
      </c>
      <c r="H29" s="464" t="s">
        <v>48</v>
      </c>
      <c r="J29" s="464" t="s">
        <v>32</v>
      </c>
      <c r="K29" s="464" t="s">
        <v>42</v>
      </c>
      <c r="L29" s="464" t="s">
        <v>44</v>
      </c>
      <c r="M29" s="464" t="s">
        <v>45</v>
      </c>
      <c r="N29" s="464" t="s">
        <v>46</v>
      </c>
      <c r="O29" s="464" t="s">
        <v>48</v>
      </c>
    </row>
    <row r="30" spans="3:15" x14ac:dyDescent="0.2">
      <c r="C30" s="360" t="e">
        <f ca="1">INDEX('HCAP Robot Script'!$B$2:$B$97,MATCH(C31,'HCAP Robot Script'!$C$2:$C$97,0))</f>
        <v>#N/A</v>
      </c>
      <c r="D30" s="360" t="e">
        <f ca="1">INDEX('HCAP Robot Script'!$B$2:$B$97,MATCH(D31,'HCAP Robot Script'!$C$2:$C$97,0))</f>
        <v>#N/A</v>
      </c>
      <c r="E30" s="360" t="e">
        <f ca="1">INDEX('HCAP Robot Script'!$B$2:$B$97,MATCH(E31,'HCAP Robot Script'!$C$2:$C$97,0))</f>
        <v>#N/A</v>
      </c>
      <c r="F30" s="360" t="e">
        <f ca="1">INDEX('HCAP Robot Script'!$B$2:$B$97,MATCH(F31,'HCAP Robot Script'!$C$2:$C$97,0))</f>
        <v>#N/A</v>
      </c>
      <c r="G30" s="360" t="e">
        <f ca="1">INDEX('HCAP Robot Script'!$B$2:$B$97,MATCH(G31,'HCAP Robot Script'!$C$2:$C$97,0))</f>
        <v>#N/A</v>
      </c>
      <c r="H30" s="360" t="e">
        <f ca="1">INDEX('HCAP Robot Script'!$B$2:$B$97,MATCH(H31,'HCAP Robot Script'!$C$2:$C$97,0))</f>
        <v>#N/A</v>
      </c>
      <c r="J30" s="360" t="e">
        <f ca="1">INDEX('HCAP Robot Script'!$B$2:$B$97,MATCH(J31,'HCAP Robot Script'!$C$2:$C$97,0))</f>
        <v>#N/A</v>
      </c>
      <c r="K30" s="360" t="e">
        <f ca="1">INDEX('HCAP Robot Script'!$B$2:$B$97,MATCH(K31,'HCAP Robot Script'!$C$2:$C$97,0))</f>
        <v>#N/A</v>
      </c>
      <c r="L30" s="360" t="e">
        <f ca="1">INDEX('HCAP Robot Script'!$B$2:$B$97,MATCH(L31,'HCAP Robot Script'!$C$2:$C$97,0))</f>
        <v>#N/A</v>
      </c>
      <c r="M30" s="360" t="e">
        <f ca="1">INDEX('HCAP Robot Script'!$B$2:$B$97,MATCH(M31,'HCAP Robot Script'!$C$2:$C$97,0))</f>
        <v>#N/A</v>
      </c>
      <c r="N30" s="360" t="e">
        <f ca="1">INDEX('HCAP Robot Script'!$B$2:$B$97,MATCH(N31,'HCAP Robot Script'!$C$2:$C$97,0))</f>
        <v>#N/A</v>
      </c>
      <c r="O30" s="360" t="e">
        <f ca="1">INDEX('HCAP Robot Script'!$B$2:$B$97,MATCH(O31,'HCAP Robot Script'!$C$2:$C$97,0))</f>
        <v>#N/A</v>
      </c>
    </row>
    <row r="31" spans="3:15" x14ac:dyDescent="0.2">
      <c r="C31" s="359" t="e">
        <f ca="1">INDEX('HCAP Robot Script'!$AO$2:$AO$97,MATCH($C$23&amp;"_"&amp;C29,'HCAP Robot Script'!$AR$2:$AR$97,0))</f>
        <v>#N/A</v>
      </c>
      <c r="D31" s="359" t="e">
        <f ca="1">INDEX('HCAP Robot Script'!$AO$2:$AO$97,MATCH($C$23&amp;"_"&amp;D29,'HCAP Robot Script'!$AR$2:$AR$97,0))</f>
        <v>#N/A</v>
      </c>
      <c r="E31" s="359" t="e">
        <f ca="1">INDEX('HCAP Robot Script'!$AO$2:$AO$97,MATCH($C$23&amp;"_"&amp;E29,'HCAP Robot Script'!$AR$2:$AR$97,0))</f>
        <v>#N/A</v>
      </c>
      <c r="F31" s="359" t="e">
        <f ca="1">INDEX('HCAP Robot Script'!$AO$2:$AO$97,MATCH($C$23&amp;"_"&amp;F29,'HCAP Robot Script'!$AR$2:$AR$97,0))</f>
        <v>#N/A</v>
      </c>
      <c r="G31" s="359" t="e">
        <f ca="1">INDEX('HCAP Robot Script'!$AO$2:$AO$97,MATCH($C$23&amp;"_"&amp;G29,'HCAP Robot Script'!$AR$2:$AR$97,0))</f>
        <v>#N/A</v>
      </c>
      <c r="H31" s="359" t="e">
        <f ca="1">INDEX('HCAP Robot Script'!$AO$2:$AO$97,MATCH($C$23&amp;"_"&amp;H29,'HCAP Robot Script'!$AR$2:$AR$97,0))</f>
        <v>#N/A</v>
      </c>
      <c r="J31" s="359" t="e">
        <f ca="1">INDEX('HCAP Robot Script'!$AO$2:$AO$97,MATCH($J$23&amp;"_"&amp;J29,'HCAP Robot Script'!$AR$2:$AR$97,0))</f>
        <v>#N/A</v>
      </c>
      <c r="K31" s="359" t="e">
        <f ca="1">INDEX('HCAP Robot Script'!$AO$2:$AO$97,MATCH($J$23&amp;"_"&amp;K29,'HCAP Robot Script'!$AR$2:$AR$97,0))</f>
        <v>#N/A</v>
      </c>
      <c r="L31" s="359" t="e">
        <f ca="1">INDEX('HCAP Robot Script'!$AO$2:$AO$97,MATCH($J$23&amp;"_"&amp;L29,'HCAP Robot Script'!$AR$2:$AR$97,0))</f>
        <v>#N/A</v>
      </c>
      <c r="M31" s="359" t="e">
        <f ca="1">INDEX('HCAP Robot Script'!$AO$2:$AO$97,MATCH($J$23&amp;"_"&amp;M29,'HCAP Robot Script'!$AR$2:$AR$97,0))</f>
        <v>#N/A</v>
      </c>
      <c r="N31" s="359" t="e">
        <f ca="1">INDEX('HCAP Robot Script'!$AO$2:$AO$97,MATCH($J$23&amp;"_"&amp;N29,'HCAP Robot Script'!$AR$2:$AR$97,0))</f>
        <v>#N/A</v>
      </c>
      <c r="O31" s="359" t="e">
        <f ca="1">INDEX('HCAP Robot Script'!$AO$2:$AO$97,MATCH($J$23&amp;"_"&amp;O29,'HCAP Robot Script'!$AR$2:$AR$97,0))</f>
        <v>#N/A</v>
      </c>
    </row>
    <row r="32" spans="3:15" s="218" customFormat="1" ht="11.25" x14ac:dyDescent="0.2">
      <c r="C32" s="360" t="e">
        <f ca="1">INDEX('HCAP Robot Script'!$AR$2:$AR$97,MATCH(C31,'HCAP Robot Script'!$C$2:$C$97,0))</f>
        <v>#N/A</v>
      </c>
      <c r="D32" s="360" t="e">
        <f ca="1">INDEX('HCAP Robot Script'!$AR$2:$AR$97,MATCH(D31,'HCAP Robot Script'!$C$2:$C$97,0))</f>
        <v>#N/A</v>
      </c>
      <c r="E32" s="360" t="e">
        <f ca="1">INDEX('HCAP Robot Script'!$AR$2:$AR$97,MATCH(E31,'HCAP Robot Script'!$C$2:$C$97,0))</f>
        <v>#N/A</v>
      </c>
      <c r="F32" s="360" t="e">
        <f ca="1">INDEX('HCAP Robot Script'!$AR$2:$AR$97,MATCH(F31,'HCAP Robot Script'!$C$2:$C$97,0))</f>
        <v>#N/A</v>
      </c>
      <c r="G32" s="360" t="e">
        <f ca="1">INDEX('HCAP Robot Script'!$AR$2:$AR$97,MATCH(G31,'HCAP Robot Script'!$C$2:$C$97,0))</f>
        <v>#N/A</v>
      </c>
      <c r="H32" s="360" t="e">
        <f ca="1">INDEX('HCAP Robot Script'!$AR$2:$AR$97,MATCH(H31,'HCAP Robot Script'!$C$2:$C$97,0))</f>
        <v>#N/A</v>
      </c>
      <c r="J32" s="360" t="e">
        <f ca="1">INDEX('HCAP Robot Script'!$AR$2:$AR$97,MATCH(J31,'HCAP Robot Script'!$C$2:$C$97,0))</f>
        <v>#N/A</v>
      </c>
      <c r="K32" s="360" t="e">
        <f ca="1">INDEX('HCAP Robot Script'!$AR$2:$AR$97,MATCH(K31,'HCAP Robot Script'!$C$2:$C$97,0))</f>
        <v>#N/A</v>
      </c>
      <c r="L32" s="360" t="e">
        <f ca="1">INDEX('HCAP Robot Script'!$AR$2:$AR$97,MATCH(L31,'HCAP Robot Script'!$C$2:$C$97,0))</f>
        <v>#N/A</v>
      </c>
      <c r="M32" s="360" t="e">
        <f ca="1">INDEX('HCAP Robot Script'!$AR$2:$AR$97,MATCH(M31,'HCAP Robot Script'!$C$2:$C$97,0))</f>
        <v>#N/A</v>
      </c>
      <c r="N32" s="360" t="e">
        <f ca="1">INDEX('HCAP Robot Script'!$AR$2:$AR$97,MATCH(N31,'HCAP Robot Script'!$C$2:$C$97,0))</f>
        <v>#N/A</v>
      </c>
      <c r="O32" s="360" t="e">
        <f ca="1">INDEX('HCAP Robot Script'!$AR$2:$AR$97,MATCH(O31,'HCAP Robot Script'!$C$2:$C$97,0))</f>
        <v>#N/A</v>
      </c>
    </row>
    <row r="33" spans="1:15" x14ac:dyDescent="0.2">
      <c r="C33" s="464" t="s">
        <v>34</v>
      </c>
      <c r="D33" s="464" t="s">
        <v>47</v>
      </c>
      <c r="E33" s="464" t="s">
        <v>52</v>
      </c>
      <c r="F33" s="464" t="s">
        <v>54</v>
      </c>
      <c r="G33" s="464" t="s">
        <v>56</v>
      </c>
      <c r="H33" s="464" t="s">
        <v>57</v>
      </c>
      <c r="J33" s="464" t="s">
        <v>34</v>
      </c>
      <c r="K33" s="464" t="s">
        <v>47</v>
      </c>
      <c r="L33" s="464" t="s">
        <v>52</v>
      </c>
      <c r="M33" s="464" t="s">
        <v>54</v>
      </c>
      <c r="N33" s="464" t="s">
        <v>56</v>
      </c>
      <c r="O33" s="464" t="s">
        <v>57</v>
      </c>
    </row>
    <row r="34" spans="1:15" x14ac:dyDescent="0.2">
      <c r="C34" s="360" t="e">
        <f ca="1">INDEX('HCAP Robot Script'!$B$2:$B$97,MATCH(C35,'HCAP Robot Script'!$C$2:$C$97,0))</f>
        <v>#N/A</v>
      </c>
      <c r="D34" s="360" t="e">
        <f ca="1">INDEX('HCAP Robot Script'!$B$2:$B$97,MATCH(D35,'HCAP Robot Script'!$C$2:$C$97,0))</f>
        <v>#N/A</v>
      </c>
      <c r="E34" s="360" t="e">
        <f ca="1">INDEX('HCAP Robot Script'!$B$2:$B$97,MATCH(E35,'HCAP Robot Script'!$C$2:$C$97,0))</f>
        <v>#N/A</v>
      </c>
      <c r="F34" s="360" t="e">
        <f ca="1">INDEX('HCAP Robot Script'!$B$2:$B$97,MATCH(F35,'HCAP Robot Script'!$C$2:$C$97,0))</f>
        <v>#N/A</v>
      </c>
      <c r="G34" s="360" t="e">
        <f ca="1">INDEX('HCAP Robot Script'!$B$2:$B$97,MATCH(G35,'HCAP Robot Script'!$C$2:$C$97,0))</f>
        <v>#N/A</v>
      </c>
      <c r="H34" s="360" t="e">
        <f ca="1">INDEX('HCAP Robot Script'!$B$2:$B$97,MATCH(H35,'HCAP Robot Script'!$C$2:$C$97,0))</f>
        <v>#N/A</v>
      </c>
      <c r="J34" s="360" t="e">
        <f ca="1">INDEX('HCAP Robot Script'!$B$2:$B$97,MATCH(J35,'HCAP Robot Script'!$C$2:$C$97,0))</f>
        <v>#N/A</v>
      </c>
      <c r="K34" s="360" t="e">
        <f ca="1">INDEX('HCAP Robot Script'!$B$2:$B$97,MATCH(K35,'HCAP Robot Script'!$C$2:$C$97,0))</f>
        <v>#N/A</v>
      </c>
      <c r="L34" s="360" t="e">
        <f ca="1">INDEX('HCAP Robot Script'!$B$2:$B$97,MATCH(L35,'HCAP Robot Script'!$C$2:$C$97,0))</f>
        <v>#N/A</v>
      </c>
      <c r="M34" s="360" t="e">
        <f ca="1">INDEX('HCAP Robot Script'!$B$2:$B$97,MATCH(M35,'HCAP Robot Script'!$C$2:$C$97,0))</f>
        <v>#N/A</v>
      </c>
      <c r="N34" s="360" t="e">
        <f ca="1">INDEX('HCAP Robot Script'!$B$2:$B$97,MATCH(N35,'HCAP Robot Script'!$C$2:$C$97,0))</f>
        <v>#N/A</v>
      </c>
      <c r="O34" s="360" t="e">
        <f ca="1">INDEX('HCAP Robot Script'!$B$2:$B$97,MATCH(O35,'HCAP Robot Script'!$C$2:$C$97,0))</f>
        <v>#N/A</v>
      </c>
    </row>
    <row r="35" spans="1:15" x14ac:dyDescent="0.2">
      <c r="C35" s="359" t="e">
        <f ca="1">INDEX('HCAP Robot Script'!$AO$2:$AO$97,MATCH($C$23&amp;"_"&amp;C33,'HCAP Robot Script'!$AR$2:$AR$97,0))</f>
        <v>#N/A</v>
      </c>
      <c r="D35" s="359" t="e">
        <f ca="1">INDEX('HCAP Robot Script'!$AO$2:$AO$97,MATCH($C$23&amp;"_"&amp;D33,'HCAP Robot Script'!$AR$2:$AR$97,0))</f>
        <v>#N/A</v>
      </c>
      <c r="E35" s="359" t="e">
        <f ca="1">INDEX('HCAP Robot Script'!$AO$2:$AO$97,MATCH($C$23&amp;"_"&amp;E33,'HCAP Robot Script'!$AR$2:$AR$97,0))</f>
        <v>#N/A</v>
      </c>
      <c r="F35" s="359" t="e">
        <f ca="1">INDEX('HCAP Robot Script'!$AO$2:$AO$97,MATCH($C$23&amp;"_"&amp;F33,'HCAP Robot Script'!$AR$2:$AR$97,0))</f>
        <v>#N/A</v>
      </c>
      <c r="G35" s="359" t="e">
        <f ca="1">INDEX('HCAP Robot Script'!$AO$2:$AO$97,MATCH($C$23&amp;"_"&amp;G33,'HCAP Robot Script'!$AR$2:$AR$97,0))</f>
        <v>#N/A</v>
      </c>
      <c r="H35" s="359" t="e">
        <f ca="1">INDEX('HCAP Robot Script'!$AO$2:$AO$97,MATCH($C$23&amp;"_"&amp;H33,'HCAP Robot Script'!$AR$2:$AR$97,0))</f>
        <v>#N/A</v>
      </c>
      <c r="J35" s="359" t="e">
        <f ca="1">INDEX('HCAP Robot Script'!$AO$2:$AO$97,MATCH($J$23&amp;"_"&amp;J33,'HCAP Robot Script'!$AR$2:$AR$97,0))</f>
        <v>#N/A</v>
      </c>
      <c r="K35" s="359" t="e">
        <f ca="1">INDEX('HCAP Robot Script'!$AO$2:$AO$97,MATCH($J$23&amp;"_"&amp;K33,'HCAP Robot Script'!$AR$2:$AR$97,0))</f>
        <v>#N/A</v>
      </c>
      <c r="L35" s="359" t="e">
        <f ca="1">INDEX('HCAP Robot Script'!$AO$2:$AO$97,MATCH($J$23&amp;"_"&amp;L33,'HCAP Robot Script'!$AR$2:$AR$97,0))</f>
        <v>#N/A</v>
      </c>
      <c r="M35" s="359" t="e">
        <f ca="1">INDEX('HCAP Robot Script'!$AO$2:$AO$97,MATCH($J$23&amp;"_"&amp;M33,'HCAP Robot Script'!$AR$2:$AR$97,0))</f>
        <v>#N/A</v>
      </c>
      <c r="N35" s="359" t="e">
        <f ca="1">INDEX('HCAP Robot Script'!$AO$2:$AO$97,MATCH($J$23&amp;"_"&amp;N33,'HCAP Robot Script'!$AR$2:$AR$97,0))</f>
        <v>#N/A</v>
      </c>
      <c r="O35" s="359" t="e">
        <f ca="1">INDEX('HCAP Robot Script'!$AO$2:$AO$97,MATCH($J$23&amp;"_"&amp;O33,'HCAP Robot Script'!$AR$2:$AR$97,0))</f>
        <v>#N/A</v>
      </c>
    </row>
    <row r="36" spans="1:15" s="218" customFormat="1" ht="11.25" x14ac:dyDescent="0.2">
      <c r="C36" s="360" t="e">
        <f ca="1">INDEX('HCAP Robot Script'!$AR$2:$AR$97,MATCH(C35,'HCAP Robot Script'!$C$2:$C$97,0))</f>
        <v>#N/A</v>
      </c>
      <c r="D36" s="360" t="e">
        <f ca="1">INDEX('HCAP Robot Script'!$AR$2:$AR$97,MATCH(D35,'HCAP Robot Script'!$C$2:$C$97,0))</f>
        <v>#N/A</v>
      </c>
      <c r="E36" s="360" t="e">
        <f ca="1">INDEX('HCAP Robot Script'!$AR$2:$AR$97,MATCH(E35,'HCAP Robot Script'!$C$2:$C$97,0))</f>
        <v>#N/A</v>
      </c>
      <c r="F36" s="360" t="e">
        <f ca="1">INDEX('HCAP Robot Script'!$AR$2:$AR$97,MATCH(F35,'HCAP Robot Script'!$C$2:$C$97,0))</f>
        <v>#N/A</v>
      </c>
      <c r="G36" s="360" t="e">
        <f ca="1">INDEX('HCAP Robot Script'!$AR$2:$AR$97,MATCH(G35,'HCAP Robot Script'!$C$2:$C$97,0))</f>
        <v>#N/A</v>
      </c>
      <c r="H36" s="360" t="e">
        <f ca="1">INDEX('HCAP Robot Script'!$AR$2:$AR$97,MATCH(H35,'HCAP Robot Script'!$C$2:$C$97,0))</f>
        <v>#N/A</v>
      </c>
      <c r="J36" s="360" t="e">
        <f ca="1">INDEX('HCAP Robot Script'!$AR$2:$AR$97,MATCH(J35,'HCAP Robot Script'!$C$2:$C$97,0))</f>
        <v>#N/A</v>
      </c>
      <c r="K36" s="360" t="e">
        <f ca="1">INDEX('HCAP Robot Script'!$AR$2:$AR$97,MATCH(K35,'HCAP Robot Script'!$C$2:$C$97,0))</f>
        <v>#N/A</v>
      </c>
      <c r="L36" s="360" t="e">
        <f ca="1">INDEX('HCAP Robot Script'!$AR$2:$AR$97,MATCH(L35,'HCAP Robot Script'!$C$2:$C$97,0))</f>
        <v>#N/A</v>
      </c>
      <c r="M36" s="360" t="e">
        <f ca="1">INDEX('HCAP Robot Script'!$AR$2:$AR$97,MATCH(M35,'HCAP Robot Script'!$C$2:$C$97,0))</f>
        <v>#N/A</v>
      </c>
      <c r="N36" s="360" t="e">
        <f ca="1">INDEX('HCAP Robot Script'!$AR$2:$AR$97,MATCH(N35,'HCAP Robot Script'!$C$2:$C$97,0))</f>
        <v>#N/A</v>
      </c>
      <c r="O36" s="360" t="e">
        <f ca="1">INDEX('HCAP Robot Script'!$AR$2:$AR$97,MATCH(O35,'HCAP Robot Script'!$C$2:$C$97,0))</f>
        <v>#N/A</v>
      </c>
    </row>
    <row r="37" spans="1:15" x14ac:dyDescent="0.2">
      <c r="C37" s="464" t="s">
        <v>36</v>
      </c>
      <c r="D37" s="464" t="s">
        <v>49</v>
      </c>
      <c r="E37" s="464" t="s">
        <v>58</v>
      </c>
      <c r="F37" s="464" t="s">
        <v>60</v>
      </c>
      <c r="G37" s="464" t="s">
        <v>62</v>
      </c>
      <c r="H37" s="464" t="s">
        <v>28</v>
      </c>
      <c r="J37" s="464" t="s">
        <v>36</v>
      </c>
      <c r="K37" s="464" t="s">
        <v>49</v>
      </c>
      <c r="L37" s="464" t="s">
        <v>58</v>
      </c>
      <c r="M37" s="464" t="s">
        <v>60</v>
      </c>
      <c r="N37" s="464" t="s">
        <v>62</v>
      </c>
      <c r="O37" s="464" t="s">
        <v>28</v>
      </c>
    </row>
    <row r="38" spans="1:15" x14ac:dyDescent="0.2">
      <c r="C38" s="360" t="e">
        <f ca="1">INDEX('HCAP Robot Script'!$B$2:$B$97,MATCH(C39,'HCAP Robot Script'!$C$2:$C$97,0))</f>
        <v>#N/A</v>
      </c>
      <c r="D38" s="360" t="e">
        <f ca="1">INDEX('HCAP Robot Script'!$B$2:$B$97,MATCH(D39,'HCAP Robot Script'!$C$2:$C$97,0))</f>
        <v>#N/A</v>
      </c>
      <c r="E38" s="360" t="e">
        <f ca="1">INDEX('HCAP Robot Script'!$B$2:$B$97,MATCH(E39,'HCAP Robot Script'!$C$2:$C$97,0))</f>
        <v>#N/A</v>
      </c>
      <c r="F38" s="360" t="e">
        <f ca="1">INDEX('HCAP Robot Script'!$B$2:$B$97,MATCH(F39,'HCAP Robot Script'!$C$2:$C$97,0))</f>
        <v>#N/A</v>
      </c>
      <c r="G38" s="360" t="e">
        <f ca="1">INDEX('HCAP Robot Script'!$B$2:$B$97,MATCH(G39,'HCAP Robot Script'!$C$2:$C$97,0))</f>
        <v>#N/A</v>
      </c>
      <c r="H38" s="360" t="e">
        <f ca="1">INDEX('HCAP Robot Script'!$B$2:$B$97,MATCH(H39,'HCAP Robot Script'!$C$2:$C$97,0))</f>
        <v>#N/A</v>
      </c>
      <c r="J38" s="360" t="e">
        <f ca="1">INDEX('HCAP Robot Script'!$B$2:$B$97,MATCH(J39,'HCAP Robot Script'!$C$2:$C$97,0))</f>
        <v>#N/A</v>
      </c>
      <c r="K38" s="360" t="e">
        <f ca="1">INDEX('HCAP Robot Script'!$B$2:$B$97,MATCH(K39,'HCAP Robot Script'!$C$2:$C$97,0))</f>
        <v>#N/A</v>
      </c>
      <c r="L38" s="360" t="e">
        <f ca="1">INDEX('HCAP Robot Script'!$B$2:$B$97,MATCH(L39,'HCAP Robot Script'!$C$2:$C$97,0))</f>
        <v>#N/A</v>
      </c>
      <c r="M38" s="360" t="e">
        <f ca="1">INDEX('HCAP Robot Script'!$B$2:$B$97,MATCH(M39,'HCAP Robot Script'!$C$2:$C$97,0))</f>
        <v>#N/A</v>
      </c>
      <c r="N38" s="360" t="e">
        <f ca="1">INDEX('HCAP Robot Script'!$B$2:$B$97,MATCH(N39,'HCAP Robot Script'!$C$2:$C$97,0))</f>
        <v>#N/A</v>
      </c>
      <c r="O38" s="360" t="e">
        <f ca="1">INDEX('HCAP Robot Script'!$B$2:$B$97,MATCH(O39,'HCAP Robot Script'!$C$2:$C$97,0))</f>
        <v>#N/A</v>
      </c>
    </row>
    <row r="39" spans="1:15" x14ac:dyDescent="0.2">
      <c r="C39" s="359" t="e">
        <f ca="1">INDEX('HCAP Robot Script'!$AO$2:$AO$97,MATCH($C$23&amp;"_"&amp;C37,'HCAP Robot Script'!$AR$2:$AR$97,0))</f>
        <v>#N/A</v>
      </c>
      <c r="D39" s="359" t="e">
        <f ca="1">INDEX('HCAP Robot Script'!$AO$2:$AO$97,MATCH($C$23&amp;"_"&amp;D37,'HCAP Robot Script'!$AR$2:$AR$97,0))</f>
        <v>#N/A</v>
      </c>
      <c r="E39" s="359" t="e">
        <f ca="1">INDEX('HCAP Robot Script'!$AO$2:$AO$97,MATCH($C$23&amp;"_"&amp;E37,'HCAP Robot Script'!$AR$2:$AR$97,0))</f>
        <v>#N/A</v>
      </c>
      <c r="F39" s="359" t="e">
        <f ca="1">INDEX('HCAP Robot Script'!$AO$2:$AO$97,MATCH($C$23&amp;"_"&amp;F37,'HCAP Robot Script'!$AR$2:$AR$97,0))</f>
        <v>#N/A</v>
      </c>
      <c r="G39" s="359" t="e">
        <f ca="1">INDEX('HCAP Robot Script'!$AO$2:$AO$97,MATCH($C$23&amp;"_"&amp;G37,'HCAP Robot Script'!$AR$2:$AR$97,0))</f>
        <v>#N/A</v>
      </c>
      <c r="H39" s="359" t="e">
        <f ca="1">INDEX('HCAP Robot Script'!$AO$2:$AO$97,MATCH($C$23&amp;"_"&amp;H37,'HCAP Robot Script'!$AR$2:$AR$97,0))</f>
        <v>#N/A</v>
      </c>
      <c r="J39" s="359" t="e">
        <f ca="1">INDEX('HCAP Robot Script'!$AO$2:$AO$97,MATCH($J$23&amp;"_"&amp;J37,'HCAP Robot Script'!$AR$2:$AR$97,0))</f>
        <v>#N/A</v>
      </c>
      <c r="K39" s="359" t="e">
        <f ca="1">INDEX('HCAP Robot Script'!$AO$2:$AO$97,MATCH($J$23&amp;"_"&amp;K37,'HCAP Robot Script'!$AR$2:$AR$97,0))</f>
        <v>#N/A</v>
      </c>
      <c r="L39" s="359" t="e">
        <f ca="1">INDEX('HCAP Robot Script'!$AO$2:$AO$97,MATCH($J$23&amp;"_"&amp;L37,'HCAP Robot Script'!$AR$2:$AR$97,0))</f>
        <v>#N/A</v>
      </c>
      <c r="M39" s="359" t="e">
        <f ca="1">INDEX('HCAP Robot Script'!$AO$2:$AO$97,MATCH($J$23&amp;"_"&amp;M37,'HCAP Robot Script'!$AR$2:$AR$97,0))</f>
        <v>#N/A</v>
      </c>
      <c r="N39" s="359" t="e">
        <f ca="1">INDEX('HCAP Robot Script'!$AO$2:$AO$97,MATCH($J$23&amp;"_"&amp;N37,'HCAP Robot Script'!$AR$2:$AR$97,0))</f>
        <v>#N/A</v>
      </c>
      <c r="O39" s="359" t="e">
        <f ca="1">INDEX('HCAP Robot Script'!$AO$2:$AO$97,MATCH($J$23&amp;"_"&amp;O37,'HCAP Robot Script'!$AR$2:$AR$97,0))</f>
        <v>#N/A</v>
      </c>
    </row>
    <row r="40" spans="1:15" s="218" customFormat="1" ht="11.25" x14ac:dyDescent="0.2">
      <c r="C40" s="463" t="e">
        <f ca="1">INDEX('HCAP Robot Script'!$AR$2:$AR$97,MATCH(C39,'HCAP Robot Script'!$C$2:$C$97,0))</f>
        <v>#N/A</v>
      </c>
      <c r="D40" s="463" t="e">
        <f ca="1">INDEX('HCAP Robot Script'!$AR$2:$AR$97,MATCH(D39,'HCAP Robot Script'!$C$2:$C$97,0))</f>
        <v>#N/A</v>
      </c>
      <c r="E40" s="463" t="e">
        <f ca="1">INDEX('HCAP Robot Script'!$AR$2:$AR$97,MATCH(E39,'HCAP Robot Script'!$C$2:$C$97,0))</f>
        <v>#N/A</v>
      </c>
      <c r="F40" s="463" t="e">
        <f ca="1">INDEX('HCAP Robot Script'!$AR$2:$AR$97,MATCH(F39,'HCAP Robot Script'!$C$2:$C$97,0))</f>
        <v>#N/A</v>
      </c>
      <c r="G40" s="463" t="e">
        <f ca="1">INDEX('HCAP Robot Script'!$AR$2:$AR$97,MATCH(G39,'HCAP Robot Script'!$C$2:$C$97,0))</f>
        <v>#N/A</v>
      </c>
      <c r="H40" s="463" t="e">
        <f ca="1">INDEX('HCAP Robot Script'!$AR$2:$AR$97,MATCH(H39,'HCAP Robot Script'!$C$2:$C$97,0))</f>
        <v>#N/A</v>
      </c>
      <c r="J40" s="463" t="e">
        <f ca="1">INDEX('HCAP Robot Script'!$AR$2:$AR$97,MATCH(J39,'HCAP Robot Script'!$C$2:$C$97,0))</f>
        <v>#N/A</v>
      </c>
      <c r="K40" s="463" t="e">
        <f ca="1">INDEX('HCAP Robot Script'!$AR$2:$AR$97,MATCH(K39,'HCAP Robot Script'!$C$2:$C$97,0))</f>
        <v>#N/A</v>
      </c>
      <c r="L40" s="463" t="e">
        <f ca="1">INDEX('HCAP Robot Script'!$AR$2:$AR$97,MATCH(L39,'HCAP Robot Script'!$C$2:$C$97,0))</f>
        <v>#N/A</v>
      </c>
      <c r="M40" s="463" t="e">
        <f ca="1">INDEX('HCAP Robot Script'!$AR$2:$AR$97,MATCH(M39,'HCAP Robot Script'!$C$2:$C$97,0))</f>
        <v>#N/A</v>
      </c>
      <c r="N40" s="463" t="e">
        <f ca="1">INDEX('HCAP Robot Script'!$AR$2:$AR$97,MATCH(N39,'HCAP Robot Script'!$C$2:$C$97,0))</f>
        <v>#N/A</v>
      </c>
      <c r="O40" s="463" t="e">
        <f ca="1">INDEX('HCAP Robot Script'!$AR$2:$AR$97,MATCH(O39,'HCAP Robot Script'!$C$2:$C$97,0))</f>
        <v>#N/A</v>
      </c>
    </row>
    <row r="44" spans="1:15" ht="12.75" customHeight="1" x14ac:dyDescent="0.25">
      <c r="B44" s="465" t="s">
        <v>229</v>
      </c>
      <c r="E44" s="362" t="str">
        <f>"WL "&amp;'HCAP Booking'!$C$4</f>
        <v>WL 2303550</v>
      </c>
    </row>
    <row r="45" spans="1:15" ht="12.75" customHeight="1" thickBot="1" x14ac:dyDescent="0.3">
      <c r="D45" s="165"/>
      <c r="E45" s="164"/>
      <c r="G45" s="164"/>
      <c r="H45" s="164"/>
      <c r="I45" s="164"/>
      <c r="J45" s="164"/>
      <c r="K45" s="164"/>
      <c r="L45" s="164"/>
      <c r="M45" s="161"/>
      <c r="N45" s="119"/>
    </row>
    <row r="46" spans="1:15" ht="24.95" customHeight="1" thickBot="1" x14ac:dyDescent="0.25">
      <c r="A46" s="158"/>
      <c r="B46" s="159"/>
      <c r="C46" s="365" t="s">
        <v>174</v>
      </c>
      <c r="D46" s="366">
        <f>'HCAP Booking'!$I$3</f>
        <v>1</v>
      </c>
    </row>
    <row r="47" spans="1:15" ht="12.75" customHeight="1" x14ac:dyDescent="0.2">
      <c r="A47" s="158"/>
      <c r="B47" s="159"/>
      <c r="D47" s="159"/>
      <c r="F47" s="127"/>
      <c r="G47" s="127"/>
      <c r="H47" s="127"/>
    </row>
    <row r="48" spans="1:15" ht="13.5" customHeight="1" thickBot="1" x14ac:dyDescent="0.25">
      <c r="A48" s="158"/>
      <c r="B48" s="468"/>
      <c r="C48" s="469">
        <v>1</v>
      </c>
      <c r="D48" s="469">
        <v>2</v>
      </c>
      <c r="E48" s="469">
        <v>3</v>
      </c>
      <c r="F48" s="469">
        <v>4</v>
      </c>
      <c r="G48" s="469">
        <v>5</v>
      </c>
      <c r="H48" s="469">
        <v>6</v>
      </c>
      <c r="I48" s="469">
        <v>7</v>
      </c>
      <c r="J48" s="469">
        <v>8</v>
      </c>
      <c r="K48" s="469">
        <v>9</v>
      </c>
      <c r="L48" s="469">
        <v>10</v>
      </c>
      <c r="M48" s="469">
        <v>11</v>
      </c>
      <c r="N48" s="469">
        <v>12</v>
      </c>
    </row>
    <row r="49" spans="1:17" ht="39.950000000000003" customHeight="1" x14ac:dyDescent="0.2">
      <c r="A49" s="158"/>
      <c r="B49" s="470" t="s">
        <v>129</v>
      </c>
      <c r="C49" s="594" t="str">
        <f>INDEX(Index_ID,MATCH($B49&amp;C$48,'[1]HCAP Robot Script'!$T$2:$T$97,0))</f>
        <v>UDP0001</v>
      </c>
      <c r="D49" s="595" t="str">
        <f>INDEX(Index_ID,MATCH($B49&amp;D$48,'[1]HCAP Robot Script'!$T$2:$T$97,0))</f>
        <v>UDP0009</v>
      </c>
      <c r="E49" s="595" t="str">
        <f>INDEX(Index_ID,MATCH($B49&amp;E$48,'[1]HCAP Robot Script'!$T$2:$T$97,0))</f>
        <v>UDP0017</v>
      </c>
      <c r="F49" s="595" t="str">
        <f>INDEX(Index_ID,MATCH($B49&amp;F$48,'[1]HCAP Robot Script'!$T$2:$T$97,0))</f>
        <v>UDP0025</v>
      </c>
      <c r="G49" s="595" t="str">
        <f>INDEX(Index_ID,MATCH($B49&amp;G$48,'[1]HCAP Robot Script'!$T$2:$T$97,0))</f>
        <v>UDP0033</v>
      </c>
      <c r="H49" s="595" t="str">
        <f>INDEX(Index_ID,MATCH($B49&amp;H$48,'[1]HCAP Robot Script'!$T$2:$T$97,0))</f>
        <v>UDP0041</v>
      </c>
      <c r="I49" s="473"/>
      <c r="J49" s="473"/>
      <c r="K49" s="473"/>
      <c r="L49" s="473"/>
      <c r="M49" s="473"/>
      <c r="N49" s="473"/>
    </row>
    <row r="50" spans="1:17" ht="39.950000000000003" customHeight="1" x14ac:dyDescent="0.2">
      <c r="A50" s="158"/>
      <c r="B50" s="470" t="s">
        <v>16</v>
      </c>
      <c r="C50" s="596" t="str">
        <f>INDEX(Index_ID,MATCH($B50&amp;C$48,'[1]HCAP Robot Script'!$T$2:$T$97,0))</f>
        <v>UDP0002</v>
      </c>
      <c r="D50" s="597" t="str">
        <f>INDEX(Index_ID,MATCH($B50&amp;D$48,'[1]HCAP Robot Script'!$T$2:$T$97,0))</f>
        <v>UDP0010</v>
      </c>
      <c r="E50" s="597" t="str">
        <f>INDEX(Index_ID,MATCH($B50&amp;E$48,'[1]HCAP Robot Script'!$T$2:$T$97,0))</f>
        <v>UDP0018</v>
      </c>
      <c r="F50" s="597" t="str">
        <f>INDEX(Index_ID,MATCH($B50&amp;F$48,'[1]HCAP Robot Script'!$T$2:$T$97,0))</f>
        <v>UDP0026</v>
      </c>
      <c r="G50" s="597" t="str">
        <f>INDEX(Index_ID,MATCH($B50&amp;G$48,'[1]HCAP Robot Script'!$T$2:$T$97,0))</f>
        <v>UDP0034</v>
      </c>
      <c r="H50" s="597" t="str">
        <f>INDEX(Index_ID,MATCH($B50&amp;H$48,'[1]HCAP Robot Script'!$T$2:$T$97,0))</f>
        <v>UDP0042</v>
      </c>
      <c r="I50" s="472"/>
      <c r="J50" s="472"/>
      <c r="K50" s="472"/>
      <c r="L50" s="472"/>
      <c r="M50" s="472"/>
      <c r="N50" s="472"/>
    </row>
    <row r="51" spans="1:17" ht="39.950000000000003" customHeight="1" x14ac:dyDescent="0.2">
      <c r="A51" s="158"/>
      <c r="B51" s="470" t="s">
        <v>138</v>
      </c>
      <c r="C51" s="598" t="str">
        <f>INDEX(Index_ID,MATCH($B51&amp;C$48,'[1]HCAP Robot Script'!$T$2:$T$97,0))</f>
        <v>UDP0003</v>
      </c>
      <c r="D51" s="599" t="str">
        <f>INDEX(Index_ID,MATCH($B51&amp;D$48,'[1]HCAP Robot Script'!$T$2:$T$97,0))</f>
        <v>UDP0011</v>
      </c>
      <c r="E51" s="599" t="str">
        <f>INDEX(Index_ID,MATCH($B51&amp;E$48,'[1]HCAP Robot Script'!$T$2:$T$97,0))</f>
        <v>UDP0019</v>
      </c>
      <c r="F51" s="599" t="str">
        <f>INDEX(Index_ID,MATCH($B51&amp;F$48,'[1]HCAP Robot Script'!$T$2:$T$97,0))</f>
        <v>UDP0027</v>
      </c>
      <c r="G51" s="599" t="str">
        <f>INDEX(Index_ID,MATCH($B51&amp;G$48,'[1]HCAP Robot Script'!$T$2:$T$97,0))</f>
        <v>UDP0035</v>
      </c>
      <c r="H51" s="599" t="str">
        <f>INDEX(Index_ID,MATCH($B51&amp;H$48,'[1]HCAP Robot Script'!$T$2:$T$97,0))</f>
        <v>UDP0043</v>
      </c>
      <c r="I51" s="471"/>
      <c r="J51" s="471"/>
      <c r="K51" s="471"/>
      <c r="L51" s="471"/>
      <c r="M51" s="471"/>
      <c r="N51" s="471"/>
    </row>
    <row r="52" spans="1:17" ht="39.950000000000003" customHeight="1" x14ac:dyDescent="0.2">
      <c r="A52" s="158"/>
      <c r="B52" s="470" t="s">
        <v>133</v>
      </c>
      <c r="C52" s="598" t="str">
        <f>INDEX(Index_ID,MATCH($B52&amp;C$48,'[1]HCAP Robot Script'!$T$2:$T$97,0))</f>
        <v>UDP0004</v>
      </c>
      <c r="D52" s="599" t="str">
        <f>INDEX(Index_ID,MATCH($B52&amp;D$48,'[1]HCAP Robot Script'!$T$2:$T$97,0))</f>
        <v>UDP0012</v>
      </c>
      <c r="E52" s="599" t="str">
        <f>INDEX(Index_ID,MATCH($B52&amp;E$48,'[1]HCAP Robot Script'!$T$2:$T$97,0))</f>
        <v>UDP0020</v>
      </c>
      <c r="F52" s="599" t="str">
        <f>INDEX(Index_ID,MATCH($B52&amp;F$48,'[1]HCAP Robot Script'!$T$2:$T$97,0))</f>
        <v>UDP0028</v>
      </c>
      <c r="G52" s="599" t="str">
        <f>INDEX(Index_ID,MATCH($B52&amp;G$48,'[1]HCAP Robot Script'!$T$2:$T$97,0))</f>
        <v>UDP0036</v>
      </c>
      <c r="H52" s="599" t="str">
        <f>INDEX(Index_ID,MATCH($B52&amp;H$48,'[1]HCAP Robot Script'!$T$2:$T$97,0))</f>
        <v>UDP0044</v>
      </c>
      <c r="I52" s="471"/>
      <c r="J52" s="471"/>
      <c r="K52" s="471"/>
      <c r="L52" s="471"/>
      <c r="M52" s="471"/>
      <c r="N52" s="471"/>
    </row>
    <row r="53" spans="1:17" ht="39.950000000000003" customHeight="1" x14ac:dyDescent="0.2">
      <c r="A53" s="158"/>
      <c r="B53" s="470" t="s">
        <v>134</v>
      </c>
      <c r="C53" s="598" t="str">
        <f>INDEX(Index_ID,MATCH($B53&amp;C$48,'[1]HCAP Robot Script'!$T$2:$T$97,0))</f>
        <v>UDP0005</v>
      </c>
      <c r="D53" s="599" t="str">
        <f>INDEX(Index_ID,MATCH($B53&amp;D$48,'[1]HCAP Robot Script'!$T$2:$T$97,0))</f>
        <v>UDP0013</v>
      </c>
      <c r="E53" s="599" t="str">
        <f>INDEX(Index_ID,MATCH($B53&amp;E$48,'[1]HCAP Robot Script'!$T$2:$T$97,0))</f>
        <v>UDP0021</v>
      </c>
      <c r="F53" s="599" t="str">
        <f>INDEX(Index_ID,MATCH($B53&amp;F$48,'[1]HCAP Robot Script'!$T$2:$T$97,0))</f>
        <v>UDP0029</v>
      </c>
      <c r="G53" s="599" t="str">
        <f>INDEX(Index_ID,MATCH($B53&amp;G$48,'[1]HCAP Robot Script'!$T$2:$T$97,0))</f>
        <v>UDP0037</v>
      </c>
      <c r="H53" s="599" t="str">
        <f>INDEX(Index_ID,MATCH($B53&amp;H$48,'[1]HCAP Robot Script'!$T$2:$T$97,0))</f>
        <v>UDP0045</v>
      </c>
      <c r="I53" s="471"/>
      <c r="J53" s="471"/>
      <c r="K53" s="471"/>
      <c r="L53" s="471"/>
      <c r="M53" s="471"/>
      <c r="N53" s="471"/>
    </row>
    <row r="54" spans="1:17" ht="39.950000000000003" customHeight="1" x14ac:dyDescent="0.2">
      <c r="A54" s="158"/>
      <c r="B54" s="470" t="s">
        <v>135</v>
      </c>
      <c r="C54" s="598" t="str">
        <f>INDEX(Index_ID,MATCH($B54&amp;C$48,'[1]HCAP Robot Script'!$T$2:$T$97,0))</f>
        <v>UDP0006</v>
      </c>
      <c r="D54" s="599" t="str">
        <f>INDEX(Index_ID,MATCH($B54&amp;D$48,'[1]HCAP Robot Script'!$T$2:$T$97,0))</f>
        <v>UDP0014</v>
      </c>
      <c r="E54" s="599" t="str">
        <f>INDEX(Index_ID,MATCH($B54&amp;E$48,'[1]HCAP Robot Script'!$T$2:$T$97,0))</f>
        <v>UDP0022</v>
      </c>
      <c r="F54" s="599" t="str">
        <f>INDEX(Index_ID,MATCH($B54&amp;F$48,'[1]HCAP Robot Script'!$T$2:$T$97,0))</f>
        <v>UDP0030</v>
      </c>
      <c r="G54" s="599" t="str">
        <f>INDEX(Index_ID,MATCH($B54&amp;G$48,'[1]HCAP Robot Script'!$T$2:$T$97,0))</f>
        <v>UDP0038</v>
      </c>
      <c r="H54" s="599" t="str">
        <f>INDEX(Index_ID,MATCH($B54&amp;H$48,'[1]HCAP Robot Script'!$T$2:$T$97,0))</f>
        <v>UDP0046</v>
      </c>
      <c r="I54" s="471"/>
      <c r="J54" s="471"/>
      <c r="K54" s="471"/>
      <c r="L54" s="471"/>
      <c r="M54" s="471"/>
      <c r="N54" s="471"/>
    </row>
    <row r="55" spans="1:17" ht="39.950000000000003" customHeight="1" x14ac:dyDescent="0.2">
      <c r="A55" s="158"/>
      <c r="B55" s="470" t="s">
        <v>136</v>
      </c>
      <c r="C55" s="598" t="str">
        <f>INDEX(Index_ID,MATCH($B55&amp;C$48,'[1]HCAP Robot Script'!$T$2:$T$97,0))</f>
        <v>UDP0007</v>
      </c>
      <c r="D55" s="599" t="str">
        <f>INDEX(Index_ID,MATCH($B55&amp;D$48,'[1]HCAP Robot Script'!$T$2:$T$97,0))</f>
        <v>UDP0015</v>
      </c>
      <c r="E55" s="599" t="str">
        <f>INDEX(Index_ID,MATCH($B55&amp;E$48,'[1]HCAP Robot Script'!$T$2:$T$97,0))</f>
        <v>UDP0023</v>
      </c>
      <c r="F55" s="599" t="str">
        <f>INDEX(Index_ID,MATCH($B55&amp;F$48,'[1]HCAP Robot Script'!$T$2:$T$97,0))</f>
        <v>UDP0031</v>
      </c>
      <c r="G55" s="599" t="str">
        <f>INDEX(Index_ID,MATCH($B55&amp;G$48,'[1]HCAP Robot Script'!$T$2:$T$97,0))</f>
        <v>UDP0039</v>
      </c>
      <c r="H55" s="599" t="str">
        <f>INDEX(Index_ID,MATCH($B55&amp;H$48,'[1]HCAP Robot Script'!$T$2:$T$97,0))</f>
        <v>UDP0047</v>
      </c>
      <c r="I55" s="471"/>
      <c r="J55" s="471"/>
      <c r="K55" s="471"/>
      <c r="L55" s="471"/>
      <c r="M55" s="471"/>
      <c r="N55" s="471"/>
    </row>
    <row r="56" spans="1:17" ht="39.950000000000003" customHeight="1" x14ac:dyDescent="0.2">
      <c r="A56" s="158"/>
      <c r="B56" s="470" t="s">
        <v>137</v>
      </c>
      <c r="C56" s="598" t="str">
        <f>INDEX(Index_ID,MATCH($B56&amp;C$48,'[1]HCAP Robot Script'!$T$2:$T$97,0))</f>
        <v>UDP0008</v>
      </c>
      <c r="D56" s="599" t="str">
        <f>INDEX(Index_ID,MATCH($B56&amp;D$48,'[1]HCAP Robot Script'!$T$2:$T$97,0))</f>
        <v>UDP0016</v>
      </c>
      <c r="E56" s="599" t="str">
        <f>INDEX(Index_ID,MATCH($B56&amp;E$48,'[1]HCAP Robot Script'!$T$2:$T$97,0))</f>
        <v>UDP0024</v>
      </c>
      <c r="F56" s="599" t="str">
        <f>INDEX(Index_ID,MATCH($B56&amp;F$48,'[1]HCAP Robot Script'!$T$2:$T$97,0))</f>
        <v>UDP0032</v>
      </c>
      <c r="G56" s="599" t="str">
        <f>INDEX(Index_ID,MATCH($B56&amp;G$48,'[1]HCAP Robot Script'!$T$2:$T$97,0))</f>
        <v>UDP0040</v>
      </c>
      <c r="H56" s="599" t="str">
        <f>INDEX(Index_ID,MATCH($B56&amp;H$48,'[1]HCAP Robot Script'!$T$2:$T$97,0))</f>
        <v>UDP0048</v>
      </c>
      <c r="I56" s="471"/>
      <c r="J56" s="471"/>
      <c r="K56" s="471"/>
      <c r="L56" s="471"/>
      <c r="M56" s="471"/>
      <c r="N56" s="471"/>
    </row>
    <row r="57" spans="1:17" ht="12.75" customHeight="1" x14ac:dyDescent="0.2">
      <c r="A57" s="158"/>
      <c r="B57" s="159"/>
      <c r="C57" s="159"/>
      <c r="D57" s="159"/>
    </row>
    <row r="58" spans="1:17" ht="12.75" customHeight="1" x14ac:dyDescent="0.2">
      <c r="A58" s="158"/>
      <c r="B58" s="159"/>
      <c r="C58" s="162" t="s">
        <v>781</v>
      </c>
      <c r="D58" s="152"/>
      <c r="E58" s="153" t="s">
        <v>1</v>
      </c>
      <c r="F58" s="152"/>
    </row>
    <row r="59" spans="1:17" ht="12.75" customHeight="1" x14ac:dyDescent="0.2">
      <c r="A59" s="158"/>
      <c r="B59" s="159"/>
    </row>
    <row r="60" spans="1:17" ht="12.75" customHeight="1" x14ac:dyDescent="0.2">
      <c r="A60" s="158"/>
      <c r="B60" s="159"/>
      <c r="C60" s="162" t="s">
        <v>782</v>
      </c>
      <c r="D60" s="152"/>
      <c r="E60" s="153" t="s">
        <v>1</v>
      </c>
      <c r="F60" s="152"/>
    </row>
    <row r="61" spans="1:17" ht="12.75" customHeight="1" x14ac:dyDescent="0.2">
      <c r="A61" s="158"/>
      <c r="B61" s="159"/>
      <c r="C61" s="162"/>
      <c r="D61" s="158"/>
      <c r="E61" s="153"/>
      <c r="F61" s="158"/>
    </row>
    <row r="62" spans="1:17" ht="12.75" customHeight="1" x14ac:dyDescent="0.2">
      <c r="A62" s="158"/>
      <c r="B62" s="159"/>
      <c r="C62" s="162"/>
      <c r="D62" s="158"/>
      <c r="E62" s="153"/>
      <c r="F62" s="158"/>
    </row>
    <row r="63" spans="1:17" ht="12.75" customHeight="1" x14ac:dyDescent="0.25">
      <c r="N63" s="2"/>
      <c r="O63" s="370"/>
      <c r="P63" s="653" t="str">
        <f>IF(P67="","","Samples requiring 1:2 dilution")</f>
        <v/>
      </c>
      <c r="Q63" s="653"/>
    </row>
    <row r="64" spans="1:17" ht="12.75" customHeight="1" x14ac:dyDescent="0.25">
      <c r="B64" s="465" t="s">
        <v>228</v>
      </c>
      <c r="C64" s="368"/>
      <c r="E64" s="362" t="str">
        <f>"WL "&amp;'HCAP Booking'!$C$4</f>
        <v>WL 2303550</v>
      </c>
      <c r="N64" s="2"/>
      <c r="O64" s="370"/>
      <c r="P64" s="390"/>
      <c r="Q64" s="390"/>
    </row>
    <row r="65" spans="2:17" ht="12.75" customHeight="1" x14ac:dyDescent="0.25">
      <c r="O65" s="370"/>
      <c r="P65" s="467" t="s">
        <v>796</v>
      </c>
      <c r="Q65" s="370"/>
    </row>
    <row r="66" spans="2:17" ht="15.75" thickBot="1" x14ac:dyDescent="0.3">
      <c r="B66" s="468"/>
      <c r="C66" s="469">
        <v>1</v>
      </c>
      <c r="D66" s="469">
        <v>2</v>
      </c>
      <c r="E66" s="469">
        <v>3</v>
      </c>
      <c r="F66" s="469">
        <v>4</v>
      </c>
      <c r="G66" s="469">
        <v>5</v>
      </c>
      <c r="H66" s="469">
        <v>6</v>
      </c>
      <c r="I66" s="469">
        <v>7</v>
      </c>
      <c r="J66" s="469">
        <v>8</v>
      </c>
      <c r="K66" s="469">
        <v>9</v>
      </c>
      <c r="L66" s="469">
        <v>10</v>
      </c>
      <c r="M66" s="469">
        <v>11</v>
      </c>
      <c r="N66" s="469">
        <v>12</v>
      </c>
      <c r="O66" s="370"/>
      <c r="P66" s="654" t="s">
        <v>225</v>
      </c>
      <c r="Q66" s="655"/>
    </row>
    <row r="67" spans="2:17" ht="39.950000000000003" customHeight="1" x14ac:dyDescent="0.25">
      <c r="B67" s="470" t="s">
        <v>129</v>
      </c>
      <c r="C67" s="471" t="str">
        <f t="shared" ref="C67:N74" si="0">INDEX(PlateMap_Info,MATCH($B67&amp;C$66,PCRPlate_Well,0))</f>
        <v>PG_B2238408-002_RMH200_UDP0001</v>
      </c>
      <c r="D67" s="471" t="str">
        <f t="shared" si="0"/>
        <v>AW_B2306247-002_RMH200_UDP0009</v>
      </c>
      <c r="E67" s="471" t="str">
        <f t="shared" si="0"/>
        <v>JW_B2306389-003_RMH200_UDP0017</v>
      </c>
      <c r="F67" s="471" t="str">
        <f t="shared" si="0"/>
        <v>CU_B2306505-002_RMH200_UDP0025</v>
      </c>
      <c r="G67" s="471" t="str">
        <f t="shared" si="0"/>
        <v>LT_B2306702-004_RMH200_UDP0033</v>
      </c>
      <c r="H67" s="471" t="str">
        <f t="shared" si="0"/>
        <v>PR_B2306727-004_RMH200_UDP0041</v>
      </c>
      <c r="I67" s="471" t="str">
        <f t="shared" si="0"/>
        <v/>
      </c>
      <c r="J67" s="471" t="str">
        <f t="shared" si="0"/>
        <v/>
      </c>
      <c r="K67" s="471" t="str">
        <f t="shared" si="0"/>
        <v/>
      </c>
      <c r="L67" s="471" t="str">
        <f t="shared" si="0"/>
        <v/>
      </c>
      <c r="M67" s="471" t="str">
        <f t="shared" si="0"/>
        <v/>
      </c>
      <c r="N67" s="471" t="str">
        <f t="shared" si="0"/>
        <v/>
      </c>
      <c r="O67" s="370"/>
      <c r="P67" s="658"/>
      <c r="Q67" s="659"/>
    </row>
    <row r="68" spans="2:17" ht="39.950000000000003" customHeight="1" x14ac:dyDescent="0.25">
      <c r="B68" s="470" t="s">
        <v>16</v>
      </c>
      <c r="C68" s="471" t="str">
        <f t="shared" si="0"/>
        <v>JT_B2238423-002_RMH200_UDP0002</v>
      </c>
      <c r="D68" s="471" t="str">
        <f t="shared" si="0"/>
        <v>HB_B2306268-002_RMH200_UDP0010</v>
      </c>
      <c r="E68" s="471" t="str">
        <f t="shared" si="0"/>
        <v>DP_B2306394-002_RMH200_UDP0018</v>
      </c>
      <c r="F68" s="471" t="str">
        <f t="shared" si="0"/>
        <v>BG_B2306514-002_RMH200_UDP0026</v>
      </c>
      <c r="G68" s="471" t="str">
        <f t="shared" si="0"/>
        <v>PS_B2306712-002_RMH200_UDP0034</v>
      </c>
      <c r="H68" s="471" t="str">
        <f t="shared" si="0"/>
        <v>NJ_B2306745-003_RMH200_UDP0042</v>
      </c>
      <c r="I68" s="471" t="str">
        <f t="shared" si="0"/>
        <v/>
      </c>
      <c r="J68" s="471" t="str">
        <f t="shared" si="0"/>
        <v/>
      </c>
      <c r="K68" s="471" t="str">
        <f t="shared" si="0"/>
        <v/>
      </c>
      <c r="L68" s="471" t="str">
        <f t="shared" si="0"/>
        <v/>
      </c>
      <c r="M68" s="471" t="str">
        <f t="shared" si="0"/>
        <v/>
      </c>
      <c r="N68" s="471" t="str">
        <f t="shared" si="0"/>
        <v/>
      </c>
      <c r="O68" s="370"/>
      <c r="P68" s="656"/>
      <c r="Q68" s="657"/>
    </row>
    <row r="69" spans="2:17" ht="39.950000000000003" customHeight="1" x14ac:dyDescent="0.25">
      <c r="B69" s="470" t="s">
        <v>138</v>
      </c>
      <c r="C69" s="471" t="str">
        <f t="shared" si="0"/>
        <v>RS_B2238532-002_RMH200_UDP0003</v>
      </c>
      <c r="D69" s="471" t="str">
        <f t="shared" si="0"/>
        <v>TS_B2306270-002_RMH200_UDP0011</v>
      </c>
      <c r="E69" s="471" t="str">
        <f t="shared" si="0"/>
        <v>DK_B2306418-003_RMH200_UDP0019</v>
      </c>
      <c r="F69" s="471" t="str">
        <f t="shared" si="0"/>
        <v>JB_B2306555-002_RMH200_UDP0027</v>
      </c>
      <c r="G69" s="471" t="str">
        <f t="shared" si="0"/>
        <v>JT_B2306715-003_RMH200_UDP0035</v>
      </c>
      <c r="H69" s="471" t="str">
        <f t="shared" si="0"/>
        <v>MB_B2306806-004_RMH200_UDP0043</v>
      </c>
      <c r="I69" s="471" t="str">
        <f t="shared" si="0"/>
        <v/>
      </c>
      <c r="J69" s="471" t="str">
        <f t="shared" si="0"/>
        <v/>
      </c>
      <c r="K69" s="471" t="str">
        <f t="shared" si="0"/>
        <v/>
      </c>
      <c r="L69" s="471" t="str">
        <f t="shared" si="0"/>
        <v/>
      </c>
      <c r="M69" s="471" t="str">
        <f t="shared" si="0"/>
        <v/>
      </c>
      <c r="N69" s="471" t="str">
        <f t="shared" si="0"/>
        <v/>
      </c>
      <c r="O69" s="370"/>
      <c r="P69" s="656"/>
      <c r="Q69" s="657"/>
    </row>
    <row r="70" spans="2:17" ht="39.950000000000003" customHeight="1" x14ac:dyDescent="0.25">
      <c r="B70" s="470" t="s">
        <v>133</v>
      </c>
      <c r="C70" s="471" t="str">
        <f t="shared" si="0"/>
        <v>DR_B2305715-002_RMH200_UDP0004</v>
      </c>
      <c r="D70" s="471" t="str">
        <f t="shared" si="0"/>
        <v>CF_B2306279-003_RMH200_UDP0012</v>
      </c>
      <c r="E70" s="471" t="str">
        <f t="shared" si="0"/>
        <v>TK_B2306480-002_RMH200_UDP0020</v>
      </c>
      <c r="F70" s="471" t="str">
        <f t="shared" si="0"/>
        <v>AG_B2306633-003_RMH200_UDP0028</v>
      </c>
      <c r="G70" s="471" t="str">
        <f t="shared" si="0"/>
        <v>JD_B2306716-003_RMH200_UDP0036</v>
      </c>
      <c r="H70" s="471" t="str">
        <f t="shared" si="0"/>
        <v>AM_B2306904-004_RMH200_UDP0044</v>
      </c>
      <c r="I70" s="471" t="str">
        <f t="shared" si="0"/>
        <v/>
      </c>
      <c r="J70" s="471" t="str">
        <f t="shared" si="0"/>
        <v/>
      </c>
      <c r="K70" s="471" t="str">
        <f t="shared" si="0"/>
        <v/>
      </c>
      <c r="L70" s="471" t="str">
        <f t="shared" si="0"/>
        <v/>
      </c>
      <c r="M70" s="471" t="str">
        <f t="shared" si="0"/>
        <v/>
      </c>
      <c r="N70" s="471" t="str">
        <f t="shared" si="0"/>
        <v/>
      </c>
      <c r="O70" s="370"/>
      <c r="P70" s="656"/>
      <c r="Q70" s="657"/>
    </row>
    <row r="71" spans="2:17" ht="39.950000000000003" customHeight="1" x14ac:dyDescent="0.25">
      <c r="B71" s="470" t="s">
        <v>134</v>
      </c>
      <c r="C71" s="471" t="str">
        <f t="shared" si="0"/>
        <v>RP_B2305921-002_RMH200_UDP0005</v>
      </c>
      <c r="D71" s="471" t="str">
        <f t="shared" si="0"/>
        <v>JM_B2306286-002_RMH200_UDP0013</v>
      </c>
      <c r="E71" s="471" t="str">
        <f t="shared" si="0"/>
        <v>KO_B2306481-002_RMH200_UDP0021</v>
      </c>
      <c r="F71" s="471" t="str">
        <f t="shared" si="0"/>
        <v>JO_B2306636-003_RMH200_UDP0029</v>
      </c>
      <c r="G71" s="471" t="str">
        <f t="shared" si="0"/>
        <v>NH_B2306718-002_RMH200_UDP0037</v>
      </c>
      <c r="H71" s="471" t="str">
        <f t="shared" si="0"/>
        <v>PS_B2306905-004_RMH200_UDP0045</v>
      </c>
      <c r="I71" s="471" t="str">
        <f t="shared" si="0"/>
        <v/>
      </c>
      <c r="J71" s="471" t="str">
        <f t="shared" si="0"/>
        <v/>
      </c>
      <c r="K71" s="471" t="str">
        <f t="shared" si="0"/>
        <v/>
      </c>
      <c r="L71" s="471" t="str">
        <f t="shared" si="0"/>
        <v/>
      </c>
      <c r="M71" s="471" t="str">
        <f t="shared" si="0"/>
        <v/>
      </c>
      <c r="N71" s="471" t="str">
        <f t="shared" si="0"/>
        <v/>
      </c>
      <c r="O71" s="370"/>
      <c r="P71" s="656"/>
      <c r="Q71" s="657"/>
    </row>
    <row r="72" spans="2:17" ht="39.950000000000003" customHeight="1" x14ac:dyDescent="0.25">
      <c r="B72" s="470" t="s">
        <v>135</v>
      </c>
      <c r="C72" s="471" t="str">
        <f t="shared" si="0"/>
        <v>SK_B2305958-002_RMH200_UDP0006</v>
      </c>
      <c r="D72" s="471" t="str">
        <f t="shared" si="0"/>
        <v>MC_B2306373-003_RMH200_UDP0014</v>
      </c>
      <c r="E72" s="471" t="str">
        <f t="shared" si="0"/>
        <v>SV_B2306487-002_RMH200_UDP0022</v>
      </c>
      <c r="F72" s="471" t="str">
        <f t="shared" si="0"/>
        <v>MC_B2306640-005_RMH200_UDP0030</v>
      </c>
      <c r="G72" s="471" t="str">
        <f t="shared" si="0"/>
        <v>MP_B2306723-004_RMH200_UDP0038</v>
      </c>
      <c r="H72" s="471" t="str">
        <f t="shared" si="0"/>
        <v>JR_B2306909-004_RMH200_UDP0046</v>
      </c>
      <c r="I72" s="471" t="str">
        <f t="shared" si="0"/>
        <v/>
      </c>
      <c r="J72" s="471" t="str">
        <f t="shared" si="0"/>
        <v/>
      </c>
      <c r="K72" s="471" t="str">
        <f t="shared" si="0"/>
        <v/>
      </c>
      <c r="L72" s="471" t="str">
        <f t="shared" si="0"/>
        <v/>
      </c>
      <c r="M72" s="471" t="str">
        <f t="shared" si="0"/>
        <v/>
      </c>
      <c r="N72" s="471" t="str">
        <f t="shared" si="0"/>
        <v/>
      </c>
      <c r="O72" s="370"/>
      <c r="P72" s="656"/>
      <c r="Q72" s="657"/>
    </row>
    <row r="73" spans="2:17" ht="39.950000000000003" customHeight="1" x14ac:dyDescent="0.25">
      <c r="B73" s="470" t="s">
        <v>136</v>
      </c>
      <c r="C73" s="471" t="str">
        <f t="shared" si="0"/>
        <v>UW_B2306205-002_RMH200_UDP0007</v>
      </c>
      <c r="D73" s="471" t="str">
        <f t="shared" si="0"/>
        <v>DG_B2306377-002_RMH200_UDP0015</v>
      </c>
      <c r="E73" s="471" t="str">
        <f t="shared" si="0"/>
        <v>ML_B2306489-002_RMH200_UDP0023</v>
      </c>
      <c r="F73" s="471" t="str">
        <f t="shared" si="0"/>
        <v>AH_B2306699-002_RMH200_UDP0031</v>
      </c>
      <c r="G73" s="471" t="str">
        <f t="shared" si="0"/>
        <v>GI_B2306725-002_RMH200_UDP0039</v>
      </c>
      <c r="H73" s="471" t="str">
        <f t="shared" si="0"/>
        <v>AJ_B2306916-005_RMH200_UDP0047</v>
      </c>
      <c r="I73" s="471" t="str">
        <f t="shared" si="0"/>
        <v/>
      </c>
      <c r="J73" s="471" t="str">
        <f t="shared" si="0"/>
        <v/>
      </c>
      <c r="K73" s="471" t="str">
        <f t="shared" si="0"/>
        <v/>
      </c>
      <c r="L73" s="471" t="str">
        <f t="shared" si="0"/>
        <v/>
      </c>
      <c r="M73" s="471" t="str">
        <f t="shared" si="0"/>
        <v/>
      </c>
      <c r="N73" s="471" t="str">
        <f t="shared" si="0"/>
        <v/>
      </c>
      <c r="O73" s="370"/>
      <c r="P73" s="656"/>
      <c r="Q73" s="657"/>
    </row>
    <row r="74" spans="2:17" ht="39.950000000000003" customHeight="1" x14ac:dyDescent="0.25">
      <c r="B74" s="470" t="s">
        <v>137</v>
      </c>
      <c r="C74" s="471" t="str">
        <f t="shared" si="0"/>
        <v>VS_B2306215-002_RMH200_UDP0008</v>
      </c>
      <c r="D74" s="471" t="str">
        <f t="shared" si="0"/>
        <v>PV_B2306387-003_RMH200_UDP0016</v>
      </c>
      <c r="E74" s="471" t="str">
        <f t="shared" si="0"/>
        <v>MR_B2306503-002_RMH200_UDP0024</v>
      </c>
      <c r="F74" s="471" t="str">
        <f t="shared" si="0"/>
        <v>JA_B2306700-003_RMH200_UDP0032</v>
      </c>
      <c r="G74" s="471" t="str">
        <f t="shared" si="0"/>
        <v>SR_B2306726-005_RMH200_UDP0040</v>
      </c>
      <c r="H74" s="471" t="str">
        <f t="shared" si="0"/>
        <v>CW_B2306918-005_RMH200_UDP0048</v>
      </c>
      <c r="I74" s="471" t="str">
        <f t="shared" si="0"/>
        <v/>
      </c>
      <c r="J74" s="471" t="str">
        <f t="shared" si="0"/>
        <v/>
      </c>
      <c r="K74" s="471" t="str">
        <f t="shared" si="0"/>
        <v/>
      </c>
      <c r="L74" s="471" t="str">
        <f t="shared" si="0"/>
        <v/>
      </c>
      <c r="M74" s="471" t="str">
        <f t="shared" si="0"/>
        <v/>
      </c>
      <c r="N74" s="471" t="str">
        <f t="shared" si="0"/>
        <v/>
      </c>
      <c r="O74" s="370"/>
      <c r="P74" s="656"/>
      <c r="Q74" s="657"/>
    </row>
    <row r="75" spans="2:17" ht="25.5" customHeight="1" x14ac:dyDescent="0.25">
      <c r="O75" s="363" t="s">
        <v>797</v>
      </c>
      <c r="P75" s="364"/>
      <c r="Q75" s="364"/>
    </row>
    <row r="76" spans="2:17" ht="12.75" customHeight="1" x14ac:dyDescent="0.25">
      <c r="O76" s="363"/>
      <c r="P76" s="466"/>
      <c r="Q76" s="466"/>
    </row>
    <row r="77" spans="2:17" ht="22.5" customHeight="1" x14ac:dyDescent="0.25">
      <c r="O77" s="363"/>
      <c r="P77" s="466"/>
      <c r="Q77" s="466"/>
    </row>
    <row r="78" spans="2:17" ht="24.95" customHeight="1" x14ac:dyDescent="0.25">
      <c r="B78" s="465" t="s">
        <v>2188</v>
      </c>
      <c r="C78" s="367"/>
      <c r="E78" s="501" t="s">
        <v>2184</v>
      </c>
      <c r="G78" s="362" t="str">
        <f>"WL "&amp;'HCAP Booking'!$C$4</f>
        <v>WL 2303550</v>
      </c>
    </row>
    <row r="79" spans="2:17" ht="13.5" customHeight="1" thickBot="1" x14ac:dyDescent="0.25">
      <c r="B79" s="468"/>
      <c r="C79" s="469">
        <v>1</v>
      </c>
      <c r="D79" s="469">
        <v>2</v>
      </c>
      <c r="E79" s="469">
        <v>3</v>
      </c>
      <c r="F79" s="469">
        <v>4</v>
      </c>
      <c r="G79" s="469">
        <v>5</v>
      </c>
      <c r="H79" s="469">
        <v>6</v>
      </c>
      <c r="I79" s="469">
        <v>7</v>
      </c>
      <c r="J79" s="469">
        <v>8</v>
      </c>
      <c r="K79" s="469">
        <v>9</v>
      </c>
      <c r="L79" s="469">
        <v>10</v>
      </c>
      <c r="M79" s="469">
        <v>11</v>
      </c>
      <c r="N79" s="469">
        <v>12</v>
      </c>
    </row>
    <row r="80" spans="2:17" ht="39.950000000000003" customHeight="1" x14ac:dyDescent="0.2">
      <c r="B80" s="470" t="s">
        <v>129</v>
      </c>
      <c r="C80" s="471" t="str">
        <f t="shared" ref="C80:N80" ca="1" si="1">INDEX(INDIRECT($E$78),MATCH($B49&amp;C$48,PCRPlate_Well,0))</f>
        <v>Roche DNA Solid Tumour Prep_1</v>
      </c>
      <c r="D80" s="471" t="str">
        <f t="shared" ca="1" si="1"/>
        <v>Roche DNA Solid Tumour Prep_1</v>
      </c>
      <c r="E80" s="471" t="str">
        <f t="shared" ca="1" si="1"/>
        <v>Roche DNA Solid Tumour Prep_1</v>
      </c>
      <c r="F80" s="471" t="str">
        <f t="shared" ca="1" si="1"/>
        <v>Roche DNA Solid Tumour Prep_2</v>
      </c>
      <c r="G80" s="471" t="str">
        <f t="shared" ca="1" si="1"/>
        <v>Roche DNA Solid Tumour Prep_2</v>
      </c>
      <c r="H80" s="471" t="str">
        <f t="shared" ca="1" si="1"/>
        <v>Roche DNA Solid Tumour Prep_2</v>
      </c>
      <c r="I80" s="471" t="str">
        <f t="shared" ca="1" si="1"/>
        <v/>
      </c>
      <c r="J80" s="471" t="str">
        <f t="shared" ca="1" si="1"/>
        <v/>
      </c>
      <c r="K80" s="471" t="str">
        <f t="shared" ca="1" si="1"/>
        <v/>
      </c>
      <c r="L80" s="471" t="str">
        <f t="shared" ca="1" si="1"/>
        <v/>
      </c>
      <c r="M80" s="471" t="str">
        <f t="shared" ca="1" si="1"/>
        <v/>
      </c>
      <c r="N80" s="471" t="str">
        <f t="shared" ca="1" si="1"/>
        <v/>
      </c>
    </row>
    <row r="81" spans="2:14" ht="39.950000000000003" customHeight="1" x14ac:dyDescent="0.2">
      <c r="B81" s="470" t="s">
        <v>16</v>
      </c>
      <c r="C81" s="471" t="str">
        <f t="shared" ref="C81:N81" ca="1" si="2">INDEX(INDIRECT($E$78),MATCH($B50&amp;C$48,PCRPlate_Well,0))</f>
        <v>Roche DNA Solid Tumour Prep_1</v>
      </c>
      <c r="D81" s="471" t="str">
        <f t="shared" ca="1" si="2"/>
        <v>Roche DNA Solid Tumour Prep_1</v>
      </c>
      <c r="E81" s="471" t="str">
        <f t="shared" ca="1" si="2"/>
        <v>Roche DNA Solid Tumour Prep_1</v>
      </c>
      <c r="F81" s="471" t="str">
        <f t="shared" ca="1" si="2"/>
        <v>Roche DNA Solid Tumour Prep_2</v>
      </c>
      <c r="G81" s="471" t="str">
        <f t="shared" ca="1" si="2"/>
        <v>Roche DNA Solid Tumour Prep_2</v>
      </c>
      <c r="H81" s="471" t="str">
        <f t="shared" ca="1" si="2"/>
        <v>Roche DNA Solid Tumour Prep_2</v>
      </c>
      <c r="I81" s="471" t="str">
        <f t="shared" ca="1" si="2"/>
        <v/>
      </c>
      <c r="J81" s="471" t="str">
        <f t="shared" ca="1" si="2"/>
        <v/>
      </c>
      <c r="K81" s="471" t="str">
        <f t="shared" ca="1" si="2"/>
        <v/>
      </c>
      <c r="L81" s="471" t="str">
        <f t="shared" ca="1" si="2"/>
        <v/>
      </c>
      <c r="M81" s="471" t="str">
        <f t="shared" ca="1" si="2"/>
        <v/>
      </c>
      <c r="N81" s="471" t="str">
        <f t="shared" ca="1" si="2"/>
        <v/>
      </c>
    </row>
    <row r="82" spans="2:14" ht="39.950000000000003" customHeight="1" x14ac:dyDescent="0.2">
      <c r="B82" s="470" t="s">
        <v>138</v>
      </c>
      <c r="C82" s="471" t="str">
        <f t="shared" ref="C82:N82" ca="1" si="3">INDEX(INDIRECT($E$78),MATCH($B51&amp;C$48,PCRPlate_Well,0))</f>
        <v>Roche DNA Solid Tumour Prep_1</v>
      </c>
      <c r="D82" s="471" t="str">
        <f t="shared" ca="1" si="3"/>
        <v>Roche DNA Solid Tumour Prep_1</v>
      </c>
      <c r="E82" s="471" t="str">
        <f t="shared" ca="1" si="3"/>
        <v>Roche DNA Solid Tumour Prep_1</v>
      </c>
      <c r="F82" s="471" t="str">
        <f t="shared" ca="1" si="3"/>
        <v>Roche DNA Solid Tumour Prep_2</v>
      </c>
      <c r="G82" s="471" t="str">
        <f t="shared" ca="1" si="3"/>
        <v>Roche DNA Solid Tumour Prep_2</v>
      </c>
      <c r="H82" s="471" t="str">
        <f t="shared" ca="1" si="3"/>
        <v>Roche DNA Solid Tumour Prep_2</v>
      </c>
      <c r="I82" s="471" t="str">
        <f t="shared" ca="1" si="3"/>
        <v/>
      </c>
      <c r="J82" s="471" t="str">
        <f t="shared" ca="1" si="3"/>
        <v/>
      </c>
      <c r="K82" s="471" t="str">
        <f t="shared" ca="1" si="3"/>
        <v/>
      </c>
      <c r="L82" s="471" t="str">
        <f t="shared" ca="1" si="3"/>
        <v/>
      </c>
      <c r="M82" s="471" t="str">
        <f t="shared" ca="1" si="3"/>
        <v/>
      </c>
      <c r="N82" s="471" t="str">
        <f t="shared" ca="1" si="3"/>
        <v/>
      </c>
    </row>
    <row r="83" spans="2:14" ht="39.950000000000003" customHeight="1" x14ac:dyDescent="0.2">
      <c r="B83" s="470" t="s">
        <v>133</v>
      </c>
      <c r="C83" s="471" t="str">
        <f t="shared" ref="C83:N83" ca="1" si="4">INDEX(INDIRECT($E$78),MATCH($B52&amp;C$48,PCRPlate_Well,0))</f>
        <v>Roche DNA Solid Tumour Prep_1</v>
      </c>
      <c r="D83" s="471" t="str">
        <f t="shared" ca="1" si="4"/>
        <v>Roche DNA Solid Tumour Prep_1</v>
      </c>
      <c r="E83" s="471" t="str">
        <f t="shared" ca="1" si="4"/>
        <v>Roche DNA Solid Tumour Prep_1</v>
      </c>
      <c r="F83" s="471" t="str">
        <f t="shared" ca="1" si="4"/>
        <v>Roche DNA Solid Tumour Prep_2</v>
      </c>
      <c r="G83" s="471" t="str">
        <f t="shared" ca="1" si="4"/>
        <v>Roche DNA Solid Tumour Prep_2</v>
      </c>
      <c r="H83" s="471" t="str">
        <f t="shared" ca="1" si="4"/>
        <v>Roche DNA Solid Tumour Prep_2</v>
      </c>
      <c r="I83" s="471" t="str">
        <f t="shared" ca="1" si="4"/>
        <v/>
      </c>
      <c r="J83" s="471" t="str">
        <f t="shared" ca="1" si="4"/>
        <v/>
      </c>
      <c r="K83" s="471" t="str">
        <f t="shared" ca="1" si="4"/>
        <v/>
      </c>
      <c r="L83" s="471" t="str">
        <f t="shared" ca="1" si="4"/>
        <v/>
      </c>
      <c r="M83" s="471" t="str">
        <f t="shared" ca="1" si="4"/>
        <v/>
      </c>
      <c r="N83" s="471" t="str">
        <f t="shared" ca="1" si="4"/>
        <v/>
      </c>
    </row>
    <row r="84" spans="2:14" ht="39.950000000000003" customHeight="1" x14ac:dyDescent="0.2">
      <c r="B84" s="470" t="s">
        <v>134</v>
      </c>
      <c r="C84" s="471" t="str">
        <f t="shared" ref="C84:N84" ca="1" si="5">INDEX(INDIRECT($E$78),MATCH($B53&amp;C$48,PCRPlate_Well,0))</f>
        <v>Roche DNA Solid Tumour Prep_1</v>
      </c>
      <c r="D84" s="471" t="str">
        <f t="shared" ca="1" si="5"/>
        <v>Roche DNA Solid Tumour Prep_1</v>
      </c>
      <c r="E84" s="471" t="str">
        <f t="shared" ca="1" si="5"/>
        <v>Roche DNA Solid Tumour Prep_1</v>
      </c>
      <c r="F84" s="471" t="str">
        <f t="shared" ca="1" si="5"/>
        <v>Roche DNA Solid Tumour Prep_2</v>
      </c>
      <c r="G84" s="471" t="str">
        <f t="shared" ca="1" si="5"/>
        <v>Roche DNA Solid Tumour Prep_2</v>
      </c>
      <c r="H84" s="471" t="str">
        <f t="shared" ca="1" si="5"/>
        <v>Roche DNA Solid Tumour Prep_2</v>
      </c>
      <c r="I84" s="471" t="str">
        <f t="shared" ca="1" si="5"/>
        <v/>
      </c>
      <c r="J84" s="471" t="str">
        <f t="shared" ca="1" si="5"/>
        <v/>
      </c>
      <c r="K84" s="471" t="str">
        <f t="shared" ca="1" si="5"/>
        <v/>
      </c>
      <c r="L84" s="471" t="str">
        <f t="shared" ca="1" si="5"/>
        <v/>
      </c>
      <c r="M84" s="471" t="str">
        <f t="shared" ca="1" si="5"/>
        <v/>
      </c>
      <c r="N84" s="471" t="str">
        <f t="shared" ca="1" si="5"/>
        <v/>
      </c>
    </row>
    <row r="85" spans="2:14" ht="39.950000000000003" customHeight="1" x14ac:dyDescent="0.2">
      <c r="B85" s="470" t="s">
        <v>135</v>
      </c>
      <c r="C85" s="471" t="str">
        <f t="shared" ref="C85:N85" ca="1" si="6">INDEX(INDIRECT($E$78),MATCH($B54&amp;C$48,PCRPlate_Well,0))</f>
        <v>Roche DNA Solid Tumour Prep_1</v>
      </c>
      <c r="D85" s="471" t="str">
        <f t="shared" ca="1" si="6"/>
        <v>Roche DNA Solid Tumour Prep_1</v>
      </c>
      <c r="E85" s="471" t="str">
        <f t="shared" ca="1" si="6"/>
        <v>Roche DNA Solid Tumour Prep_1</v>
      </c>
      <c r="F85" s="471" t="str">
        <f t="shared" ca="1" si="6"/>
        <v>Roche DNA Solid Tumour Prep_2</v>
      </c>
      <c r="G85" s="471" t="str">
        <f t="shared" ca="1" si="6"/>
        <v>Roche DNA Solid Tumour Prep_2</v>
      </c>
      <c r="H85" s="471" t="str">
        <f t="shared" ca="1" si="6"/>
        <v>Roche DNA Solid Tumour Prep_2</v>
      </c>
      <c r="I85" s="471" t="str">
        <f t="shared" ca="1" si="6"/>
        <v/>
      </c>
      <c r="J85" s="471" t="str">
        <f t="shared" ca="1" si="6"/>
        <v/>
      </c>
      <c r="K85" s="471" t="str">
        <f t="shared" ca="1" si="6"/>
        <v/>
      </c>
      <c r="L85" s="471" t="str">
        <f t="shared" ca="1" si="6"/>
        <v/>
      </c>
      <c r="M85" s="471" t="str">
        <f t="shared" ca="1" si="6"/>
        <v/>
      </c>
      <c r="N85" s="471" t="str">
        <f t="shared" ca="1" si="6"/>
        <v/>
      </c>
    </row>
    <row r="86" spans="2:14" ht="39.950000000000003" customHeight="1" x14ac:dyDescent="0.2">
      <c r="B86" s="470" t="s">
        <v>136</v>
      </c>
      <c r="C86" s="471" t="str">
        <f t="shared" ref="C86:N86" ca="1" si="7">INDEX(INDIRECT($E$78),MATCH($B55&amp;C$48,PCRPlate_Well,0))</f>
        <v>Roche DNA Solid Tumour Prep_1</v>
      </c>
      <c r="D86" s="471" t="str">
        <f t="shared" ca="1" si="7"/>
        <v>Roche DNA Solid Tumour Prep_1</v>
      </c>
      <c r="E86" s="471" t="str">
        <f t="shared" ca="1" si="7"/>
        <v>Roche DNA Solid Tumour Prep_1</v>
      </c>
      <c r="F86" s="471" t="str">
        <f t="shared" ca="1" si="7"/>
        <v>Roche DNA Solid Tumour Prep_2</v>
      </c>
      <c r="G86" s="471" t="str">
        <f t="shared" ca="1" si="7"/>
        <v>Roche DNA Solid Tumour Prep_2</v>
      </c>
      <c r="H86" s="471" t="str">
        <f t="shared" ca="1" si="7"/>
        <v>Roche DNA Solid Tumour Prep_2</v>
      </c>
      <c r="I86" s="471" t="str">
        <f t="shared" ca="1" si="7"/>
        <v/>
      </c>
      <c r="J86" s="471" t="str">
        <f t="shared" ca="1" si="7"/>
        <v/>
      </c>
      <c r="K86" s="471" t="str">
        <f t="shared" ca="1" si="7"/>
        <v/>
      </c>
      <c r="L86" s="471" t="str">
        <f t="shared" ca="1" si="7"/>
        <v/>
      </c>
      <c r="M86" s="471" t="str">
        <f t="shared" ca="1" si="7"/>
        <v/>
      </c>
      <c r="N86" s="471" t="str">
        <f t="shared" ca="1" si="7"/>
        <v/>
      </c>
    </row>
    <row r="87" spans="2:14" ht="39.950000000000003" customHeight="1" x14ac:dyDescent="0.2">
      <c r="B87" s="470" t="s">
        <v>137</v>
      </c>
      <c r="C87" s="471" t="str">
        <f t="shared" ref="C87:N87" ca="1" si="8">INDEX(INDIRECT($E$78),MATCH($B56&amp;C$48,PCRPlate_Well,0))</f>
        <v>Roche DNA Solid Tumour Prep_1</v>
      </c>
      <c r="D87" s="471" t="str">
        <f t="shared" ca="1" si="8"/>
        <v>Roche DNA Solid Tumour Prep_1</v>
      </c>
      <c r="E87" s="471" t="str">
        <f t="shared" ca="1" si="8"/>
        <v>Roche DNA Solid Tumour Prep_1</v>
      </c>
      <c r="F87" s="471" t="str">
        <f t="shared" ca="1" si="8"/>
        <v>Roche DNA Solid Tumour Prep_2</v>
      </c>
      <c r="G87" s="471" t="str">
        <f t="shared" ca="1" si="8"/>
        <v>Roche DNA Solid Tumour Prep_2</v>
      </c>
      <c r="H87" s="471" t="str">
        <f t="shared" ca="1" si="8"/>
        <v>Roche DNA Solid Tumour Prep_2</v>
      </c>
      <c r="I87" s="471" t="str">
        <f t="shared" ca="1" si="8"/>
        <v/>
      </c>
      <c r="J87" s="471" t="str">
        <f t="shared" ca="1" si="8"/>
        <v/>
      </c>
      <c r="K87" s="471" t="str">
        <f t="shared" ca="1" si="8"/>
        <v/>
      </c>
      <c r="L87" s="471" t="str">
        <f t="shared" ca="1" si="8"/>
        <v/>
      </c>
      <c r="M87" s="471" t="str">
        <f t="shared" ca="1" si="8"/>
        <v/>
      </c>
      <c r="N87" s="471" t="str">
        <f t="shared" ca="1" si="8"/>
        <v/>
      </c>
    </row>
    <row r="88" spans="2:14" ht="39.950000000000003" customHeight="1" x14ac:dyDescent="0.2"/>
    <row r="89" spans="2:14" ht="39.950000000000003" customHeight="1" x14ac:dyDescent="0.2">
      <c r="C89" s="474" t="str">
        <f ca="1">IF('HCAP Robot Script'!AJ2="","@",'HCAP Robot Script'!AJ2)</f>
        <v>Roche DNA Solid Tumour Prep_1</v>
      </c>
      <c r="D89" s="471" t="str">
        <f ca="1">IF('HCAP Robot Script'!AJ3="","@",'HCAP Robot Script'!AJ3)</f>
        <v>Roche DNA Solid Tumour Prep_2</v>
      </c>
      <c r="E89" s="471" t="str">
        <f ca="1">IF('HCAP Robot Script'!AJ4="","@",'HCAP Robot Script'!AJ4)</f>
        <v>@</v>
      </c>
      <c r="F89" s="471" t="str">
        <f ca="1">IF('HCAP Robot Script'!AJ5="","@",'HCAP Robot Script'!AJ5)</f>
        <v>@</v>
      </c>
      <c r="G89" s="471" t="str">
        <f ca="1">IF('HCAP Robot Script'!AJ6="","@",'HCAP Robot Script'!AJ6)</f>
        <v>@</v>
      </c>
      <c r="H89" s="471" t="str">
        <f ca="1">IF('HCAP Robot Script'!AJ7="","@",'HCAP Robot Script'!AJ7)</f>
        <v>@</v>
      </c>
      <c r="I89" s="471" t="str">
        <f ca="1">IF('HCAP Robot Script'!AJ8="","@",'HCAP Robot Script'!AJ8)</f>
        <v>@</v>
      </c>
      <c r="J89" s="471" t="str">
        <f ca="1">IF('HCAP Robot Script'!AJ9="","@",'HCAP Robot Script'!AJ9)</f>
        <v>@</v>
      </c>
    </row>
    <row r="90" spans="2:14" x14ac:dyDescent="0.2">
      <c r="C90" s="369" t="s">
        <v>2160</v>
      </c>
      <c r="D90" s="369" t="s">
        <v>2161</v>
      </c>
      <c r="E90" s="369" t="s">
        <v>2162</v>
      </c>
      <c r="F90" s="369" t="s">
        <v>2163</v>
      </c>
      <c r="G90" s="369" t="s">
        <v>2164</v>
      </c>
      <c r="H90" s="369" t="s">
        <v>2165</v>
      </c>
      <c r="I90" s="369" t="s">
        <v>2166</v>
      </c>
      <c r="J90" s="369" t="s">
        <v>2167</v>
      </c>
    </row>
    <row r="91" spans="2:14" ht="28.5" customHeight="1" x14ac:dyDescent="0.2"/>
    <row r="92" spans="2:14" x14ac:dyDescent="0.2">
      <c r="C92" s="127"/>
      <c r="D92" s="127"/>
      <c r="E92" s="127"/>
      <c r="F92" s="127"/>
      <c r="G92" s="127"/>
      <c r="H92" s="127"/>
      <c r="I92" s="127"/>
      <c r="J92" s="127"/>
    </row>
    <row r="94" spans="2:14" ht="15" x14ac:dyDescent="0.25">
      <c r="C94" s="370" t="s">
        <v>176</v>
      </c>
    </row>
    <row r="96" spans="2:14" ht="13.5" thickBot="1" x14ac:dyDescent="0.25">
      <c r="B96" s="468"/>
      <c r="C96" s="469">
        <v>1</v>
      </c>
      <c r="D96" s="469">
        <v>2</v>
      </c>
      <c r="E96" s="469">
        <v>3</v>
      </c>
      <c r="F96" s="469">
        <v>4</v>
      </c>
      <c r="G96" s="469">
        <v>5</v>
      </c>
      <c r="H96" s="469">
        <v>6</v>
      </c>
    </row>
    <row r="97" spans="2:8" ht="39.950000000000003" customHeight="1" x14ac:dyDescent="0.2">
      <c r="B97" s="470" t="s">
        <v>129</v>
      </c>
      <c r="C97" s="471" t="str">
        <f ca="1">VLOOKUP($B$97&amp;C$96,'HCAP Robot Script'!$AI$1:$AK$97,2,FALSE)</f>
        <v>Roche DNA Solid Tumour Prep_1</v>
      </c>
      <c r="D97" s="471" t="str">
        <f ca="1">VLOOKUP($B$97&amp;D$96,'HCAP Robot Script'!$AI$1:$AK$97,2,FALSE)</f>
        <v/>
      </c>
      <c r="E97" s="471" t="str">
        <f ca="1">VLOOKUP($B$97&amp;E$96,'HCAP Robot Script'!$AI$1:$AK$97,2,FALSE)</f>
        <v/>
      </c>
      <c r="F97" s="471" t="str">
        <f ca="1">VLOOKUP($B$97&amp;F$96,'HCAP Robot Script'!$AI$1:$AK$97,2,FALSE)</f>
        <v/>
      </c>
      <c r="G97" s="471" t="str">
        <f ca="1">VLOOKUP($B$97&amp;G$96,'HCAP Robot Script'!$AI$1:$AK$97,2,FALSE)</f>
        <v/>
      </c>
      <c r="H97" s="471" t="str">
        <f ca="1">VLOOKUP($B$97&amp;H$96,'HCAP Robot Script'!$AI$1:$AK$97,2,FALSE)</f>
        <v/>
      </c>
    </row>
    <row r="98" spans="2:8" ht="39.950000000000003" customHeight="1" x14ac:dyDescent="0.2">
      <c r="B98" s="470" t="s">
        <v>16</v>
      </c>
      <c r="C98" s="471" t="str">
        <f ca="1">VLOOKUP($B$98&amp;C$96,'HCAP Robot Script'!$AI$1:$AK$97,2,FALSE)</f>
        <v>Roche DNA Solid Tumour Prep_2</v>
      </c>
      <c r="D98" s="471" t="str">
        <f ca="1">VLOOKUP($B$98&amp;D$96,'HCAP Robot Script'!$AI$1:$AK$97,2,FALSE)</f>
        <v/>
      </c>
      <c r="E98" s="471" t="str">
        <f ca="1">VLOOKUP($B$98&amp;E$96,'HCAP Robot Script'!$AI$1:$AK$97,2,FALSE)</f>
        <v/>
      </c>
      <c r="F98" s="471" t="str">
        <f ca="1">VLOOKUP($B$98&amp;F$96,'HCAP Robot Script'!$AI$1:$AK$97,2,FALSE)</f>
        <v/>
      </c>
      <c r="G98" s="471" t="str">
        <f ca="1">VLOOKUP($B$98&amp;G$96,'HCAP Robot Script'!$AI$1:$AK$97,2,FALSE)</f>
        <v/>
      </c>
      <c r="H98" s="471" t="str">
        <f ca="1">VLOOKUP($B$98&amp;H$96,'HCAP Robot Script'!$AI$1:$AK$97,2,FALSE)</f>
        <v/>
      </c>
    </row>
    <row r="99" spans="2:8" ht="39.950000000000003" customHeight="1" x14ac:dyDescent="0.2">
      <c r="B99" s="470" t="s">
        <v>138</v>
      </c>
      <c r="C99" s="471" t="str">
        <f ca="1">VLOOKUP($B$99&amp;C$96,'HCAP Robot Script'!$AI$1:$AK$97,2,FALSE)</f>
        <v/>
      </c>
      <c r="D99" s="471" t="str">
        <f ca="1">VLOOKUP($B$99&amp;D$96,'HCAP Robot Script'!$AI$1:$AK$97,2,FALSE)</f>
        <v/>
      </c>
      <c r="E99" s="471" t="str">
        <f ca="1">VLOOKUP($B$99&amp;E$96,'HCAP Robot Script'!$AI$1:$AK$97,2,FALSE)</f>
        <v/>
      </c>
      <c r="F99" s="471" t="str">
        <f ca="1">VLOOKUP($B$99&amp;F$96,'HCAP Robot Script'!$AI$1:$AK$97,2,FALSE)</f>
        <v/>
      </c>
      <c r="G99" s="471" t="str">
        <f ca="1">VLOOKUP($B$99&amp;G$96,'HCAP Robot Script'!$AI$1:$AK$97,2,FALSE)</f>
        <v/>
      </c>
      <c r="H99" s="471" t="str">
        <f ca="1">VLOOKUP($B$99&amp;H$96,'HCAP Robot Script'!$AI$1:$AK$97,2,FALSE)</f>
        <v/>
      </c>
    </row>
    <row r="100" spans="2:8" ht="39.950000000000003" customHeight="1" x14ac:dyDescent="0.2">
      <c r="B100" s="470" t="s">
        <v>133</v>
      </c>
      <c r="C100" s="471" t="str">
        <f ca="1">VLOOKUP($B$100&amp;C$96,'HCAP Robot Script'!$AI$1:$AK$97,2,FALSE)</f>
        <v/>
      </c>
      <c r="D100" s="471" t="str">
        <f ca="1">VLOOKUP($B$100&amp;D$96,'HCAP Robot Script'!$AI$1:$AK$97,2,FALSE)</f>
        <v/>
      </c>
      <c r="E100" s="471" t="str">
        <f ca="1">VLOOKUP($B$100&amp;E$96,'HCAP Robot Script'!$AI$1:$AK$97,2,FALSE)</f>
        <v/>
      </c>
      <c r="F100" s="471" t="str">
        <f ca="1">VLOOKUP($B$100&amp;F$96,'HCAP Robot Script'!$AI$1:$AK$97,2,FALSE)</f>
        <v/>
      </c>
      <c r="G100" s="471" t="str">
        <f ca="1">VLOOKUP($B$100&amp;G$96,'HCAP Robot Script'!$AI$1:$AK$97,2,FALSE)</f>
        <v/>
      </c>
      <c r="H100" s="471" t="str">
        <f ca="1">VLOOKUP($B$100&amp;H$96,'HCAP Robot Script'!$AI$1:$AK$97,2,FALSE)</f>
        <v/>
      </c>
    </row>
    <row r="103" spans="2:8" ht="15" x14ac:dyDescent="0.25">
      <c r="C103" s="370"/>
      <c r="D103" s="370"/>
      <c r="E103" s="370"/>
      <c r="F103" s="370"/>
    </row>
    <row r="104" spans="2:8" ht="15" x14ac:dyDescent="0.25">
      <c r="C104" s="363" t="s">
        <v>222</v>
      </c>
      <c r="D104" s="364"/>
      <c r="E104" s="363" t="s">
        <v>1</v>
      </c>
      <c r="F104" s="364"/>
    </row>
    <row r="105" spans="2:8" ht="15" x14ac:dyDescent="0.25">
      <c r="C105" s="370"/>
      <c r="D105" s="370"/>
      <c r="E105" s="370"/>
      <c r="F105" s="370"/>
    </row>
    <row r="161" spans="35:35" x14ac:dyDescent="0.2">
      <c r="AI161" t="s">
        <v>175</v>
      </c>
    </row>
  </sheetData>
  <mergeCells count="10">
    <mergeCell ref="P63:Q63"/>
    <mergeCell ref="P66:Q66"/>
    <mergeCell ref="P74:Q74"/>
    <mergeCell ref="P73:Q73"/>
    <mergeCell ref="P72:Q72"/>
    <mergeCell ref="P71:Q71"/>
    <mergeCell ref="P70:Q70"/>
    <mergeCell ref="P69:Q69"/>
    <mergeCell ref="P68:Q68"/>
    <mergeCell ref="P67:Q67"/>
  </mergeCells>
  <conditionalFormatting sqref="C89">
    <cfRule type="notContainsBlanks" dxfId="94" priority="167">
      <formula>LEN(TRIM(C89))&gt;0</formula>
    </cfRule>
  </conditionalFormatting>
  <conditionalFormatting sqref="D89">
    <cfRule type="notContainsBlanks" dxfId="93" priority="168">
      <formula>LEN(TRIM(D89))&gt;0</formula>
    </cfRule>
  </conditionalFormatting>
  <conditionalFormatting sqref="E89">
    <cfRule type="notContainsBlanks" dxfId="92" priority="169">
      <formula>LEN(TRIM(E89))&gt;0</formula>
    </cfRule>
  </conditionalFormatting>
  <conditionalFormatting sqref="F89">
    <cfRule type="notContainsBlanks" dxfId="91" priority="170">
      <formula>LEN(TRIM(F89))&gt;0</formula>
    </cfRule>
  </conditionalFormatting>
  <conditionalFormatting sqref="G89">
    <cfRule type="notContainsBlanks" dxfId="90" priority="171">
      <formula>LEN(TRIM(G89))&gt;0</formula>
    </cfRule>
  </conditionalFormatting>
  <conditionalFormatting sqref="H89">
    <cfRule type="notContainsBlanks" dxfId="89" priority="172">
      <formula>LEN(TRIM(H89))&gt;0</formula>
    </cfRule>
  </conditionalFormatting>
  <conditionalFormatting sqref="I89">
    <cfRule type="notContainsBlanks" dxfId="88" priority="173">
      <formula>LEN(TRIM(I89))&gt;0</formula>
    </cfRule>
  </conditionalFormatting>
  <conditionalFormatting sqref="J89">
    <cfRule type="notContainsBlanks" dxfId="87" priority="174">
      <formula>LEN(TRIM(J89))&gt;0</formula>
    </cfRule>
  </conditionalFormatting>
  <conditionalFormatting sqref="C89:J89">
    <cfRule type="cellIs" dxfId="86" priority="62" operator="equal">
      <formula>"@"</formula>
    </cfRule>
  </conditionalFormatting>
  <conditionalFormatting sqref="C67:N74">
    <cfRule type="containsErrors" dxfId="85" priority="4">
      <formula>ISERROR(C67)</formula>
    </cfRule>
    <cfRule type="expression" dxfId="84" priority="6">
      <formula>C80=$J$89</formula>
    </cfRule>
    <cfRule type="expression" dxfId="83" priority="53">
      <formula>C80=$I$89</formula>
    </cfRule>
    <cfRule type="expression" dxfId="82" priority="54">
      <formula>C80=$H$89</formula>
    </cfRule>
    <cfRule type="expression" dxfId="81" priority="55">
      <formula>C80=$G$89</formula>
    </cfRule>
    <cfRule type="expression" dxfId="80" priority="56">
      <formula>C80=$F$89</formula>
    </cfRule>
    <cfRule type="expression" dxfId="79" priority="57">
      <formula>C80=$E$89</formula>
    </cfRule>
    <cfRule type="expression" dxfId="78" priority="58">
      <formula>C80=$D$89</formula>
    </cfRule>
    <cfRule type="expression" dxfId="77" priority="59">
      <formula>C80=$C$89</formula>
    </cfRule>
    <cfRule type="notContainsBlanks" dxfId="76" priority="60">
      <formula>LEN(TRIM(C67))&gt;0</formula>
    </cfRule>
  </conditionalFormatting>
  <conditionalFormatting sqref="C6:H8 C10:H12 C14:H16 C18:H20">
    <cfRule type="cellIs" dxfId="75" priority="20" stopIfTrue="1" operator="notEqual">
      <formula>""</formula>
    </cfRule>
    <cfRule type="containsErrors" dxfId="74" priority="163">
      <formula>ISERROR(C6)</formula>
    </cfRule>
  </conditionalFormatting>
  <conditionalFormatting sqref="J6:O8 J10:O12 J14:O16 J18:O20">
    <cfRule type="cellIs" dxfId="73" priority="18" stopIfTrue="1" operator="notEqual">
      <formula>""</formula>
    </cfRule>
    <cfRule type="containsErrors" dxfId="72" priority="164">
      <formula>ISERROR(J6)</formula>
    </cfRule>
  </conditionalFormatting>
  <conditionalFormatting sqref="C26:H28 C30:H32 C34:H36 C38:H40">
    <cfRule type="cellIs" dxfId="71" priority="16" stopIfTrue="1" operator="notEqual">
      <formula>""</formula>
    </cfRule>
    <cfRule type="containsErrors" dxfId="70" priority="165">
      <formula>ISERROR(C26)</formula>
    </cfRule>
  </conditionalFormatting>
  <conditionalFormatting sqref="J26:O28 J30:O32 J34:O36 J38:O40">
    <cfRule type="cellIs" dxfId="69" priority="14" stopIfTrue="1" operator="notEqual">
      <formula>""</formula>
    </cfRule>
    <cfRule type="containsErrors" dxfId="68" priority="166">
      <formula>ISERROR(J26)</formula>
    </cfRule>
  </conditionalFormatting>
  <conditionalFormatting sqref="I49:N56">
    <cfRule type="containsErrors" dxfId="67" priority="161">
      <formula>ISERROR(I49)</formula>
    </cfRule>
    <cfRule type="notContainsBlanks" dxfId="66" priority="162">
      <formula>LEN(TRIM(I49))&gt;0</formula>
    </cfRule>
  </conditionalFormatting>
  <conditionalFormatting sqref="P67:P74">
    <cfRule type="notContainsBlanks" dxfId="65" priority="10">
      <formula>LEN(TRIM(P67))&gt;0</formula>
    </cfRule>
  </conditionalFormatting>
  <conditionalFormatting sqref="P63:P64">
    <cfRule type="notContainsBlanks" dxfId="64" priority="9">
      <formula>LEN(TRIM(P63))&gt;0</formula>
    </cfRule>
  </conditionalFormatting>
  <conditionalFormatting sqref="C80:N87">
    <cfRule type="containsErrors" dxfId="63" priority="3">
      <formula>ISERROR(C80)</formula>
    </cfRule>
    <cfRule type="cellIs" dxfId="62" priority="159" operator="equal">
      <formula>0</formula>
    </cfRule>
    <cfRule type="notContainsBlanks" dxfId="61" priority="160">
      <formula>LEN(TRIM(C80))&gt;0</formula>
    </cfRule>
  </conditionalFormatting>
  <conditionalFormatting sqref="C49:H56">
    <cfRule type="containsErrors" dxfId="60" priority="1">
      <formula>ISERROR(C49)</formula>
    </cfRule>
    <cfRule type="notContainsBlanks" dxfId="59" priority="2">
      <formula>LEN(TRIM(C49))&gt;0</formula>
    </cfRule>
  </conditionalFormatting>
  <dataValidations count="1">
    <dataValidation type="list" allowBlank="1" showInputMessage="1" showErrorMessage="1" sqref="E78" xr:uid="{A0919EB2-D8C6-494C-9E11-B12CB3E54E72}">
      <formula1>$AA$2:$AA$5</formula1>
    </dataValidation>
  </dataValidations>
  <pageMargins left="0.7" right="0.7" top="0.75" bottom="0.75" header="0.3" footer="0.3"/>
  <pageSetup paperSize="9" scale="52" fitToHeight="0" orientation="landscape" r:id="rId1"/>
  <rowBreaks count="2" manualBreakCount="2">
    <brk id="42" max="16" man="1"/>
    <brk id="77" max="16" man="1"/>
  </rowBreaks>
  <colBreaks count="1" manualBreakCount="1">
    <brk id="15" max="1048575" man="1"/>
  </colBreaks>
  <extLst>
    <ext xmlns:x14="http://schemas.microsoft.com/office/spreadsheetml/2009/9/main" uri="{78C0D931-6437-407d-A8EE-F0AAD7539E65}">
      <x14:conditionalFormattings>
        <x14:conditionalFormatting xmlns:xm="http://schemas.microsoft.com/office/excel/2006/main">
          <x14:cfRule type="containsText" priority="5" operator="containsText" id="{BBD92B51-4B56-45D8-966C-DF814450215E}">
            <xm:f>NOT(ISERROR(SEARCH($J$89,C80)))</xm:f>
            <xm:f>$J$89</xm:f>
            <x14:dxf>
              <fill>
                <patternFill>
                  <bgColor rgb="FFFFC6FF"/>
                </patternFill>
              </fill>
            </x14:dxf>
          </x14:cfRule>
          <x14:cfRule type="containsText" priority="7" operator="containsText" id="{C7997FC2-C184-4C53-950F-FE4F53D4CAF7}">
            <xm:f>NOT(ISERROR(SEARCH($I$89,C80)))</xm:f>
            <xm:f>$I$89</xm:f>
            <x14:dxf>
              <fill>
                <patternFill>
                  <bgColor rgb="FFBDB2FF"/>
                </patternFill>
              </fill>
            </x14:dxf>
          </x14:cfRule>
          <x14:cfRule type="containsText" priority="153" operator="containsText" id="{4CD22FE2-697B-4945-B13A-2830E952567F}">
            <xm:f>NOT(ISERROR(SEARCH($H$89,C80)))</xm:f>
            <xm:f>$H$89</xm:f>
            <x14:dxf>
              <fill>
                <patternFill>
                  <bgColor rgb="FFA0C4FF"/>
                </patternFill>
              </fill>
            </x14:dxf>
          </x14:cfRule>
          <x14:cfRule type="containsText" priority="154" operator="containsText" id="{09C7E419-8F7F-464F-BD29-AD98AAEBDF2C}">
            <xm:f>NOT(ISERROR(SEARCH($G$89,C80)))</xm:f>
            <xm:f>$G$89</xm:f>
            <x14:dxf>
              <fill>
                <patternFill>
                  <bgColor rgb="FF9BF6FF"/>
                </patternFill>
              </fill>
            </x14:dxf>
          </x14:cfRule>
          <x14:cfRule type="containsText" priority="155" operator="containsText" id="{F124FEC1-66F8-4D82-946B-ABC00CC37292}">
            <xm:f>NOT(ISERROR(SEARCH($F$89,C80)))</xm:f>
            <xm:f>$F$89</xm:f>
            <x14:dxf>
              <fill>
                <patternFill>
                  <bgColor rgb="FFCAFFBF"/>
                </patternFill>
              </fill>
            </x14:dxf>
          </x14:cfRule>
          <x14:cfRule type="containsText" priority="156" operator="containsText" id="{55B2FFFA-F5ED-4163-9117-55FEE80ADBCF}">
            <xm:f>NOT(ISERROR(SEARCH($E$89,C80)))</xm:f>
            <xm:f>$E$89</xm:f>
            <x14:dxf>
              <fill>
                <patternFill>
                  <bgColor rgb="FFFDFFB6"/>
                </patternFill>
              </fill>
            </x14:dxf>
          </x14:cfRule>
          <x14:cfRule type="containsText" priority="157" operator="containsText" id="{DAE193DD-26E0-4185-BC63-A809DA65A829}">
            <xm:f>NOT(ISERROR(SEARCH($D$89,C80)))</xm:f>
            <xm:f>$D$89</xm:f>
            <x14:dxf>
              <fill>
                <patternFill>
                  <bgColor rgb="FFFFD6A5"/>
                </patternFill>
              </fill>
            </x14:dxf>
          </x14:cfRule>
          <x14:cfRule type="containsText" priority="158" operator="containsText" id="{8BDC8DC8-B92E-4CC3-A0AF-705FD3BDBA07}">
            <xm:f>NOT(ISERROR(SEARCH($C$89,C80)))</xm:f>
            <xm:f>$C$89</xm:f>
            <x14:dxf>
              <fill>
                <patternFill>
                  <bgColor rgb="FFFFADAD"/>
                </patternFill>
              </fill>
            </x14:dxf>
          </x14:cfRule>
          <xm:sqref>C80:N87</xm:sqref>
        </x14:conditionalFormatting>
        <x14:conditionalFormatting xmlns:xm="http://schemas.microsoft.com/office/excel/2006/main">
          <x14:cfRule type="containsText" priority="21" operator="containsText" id="{E41150BC-26FE-463A-B3B5-2A5E7742020F}">
            <xm:f>NOT(ISERROR(SEARCH($J$89,C97)))</xm:f>
            <xm:f>$J$89</xm:f>
            <x14:dxf>
              <fill>
                <patternFill>
                  <bgColor rgb="FFFFC6FF"/>
                </patternFill>
              </fill>
            </x14:dxf>
          </x14:cfRule>
          <x14:cfRule type="containsText" priority="22" operator="containsText" id="{6CB83D1A-9BB5-4414-9B3E-F6DF5754FEEA}">
            <xm:f>NOT(ISERROR(SEARCH($I$89,C97)))</xm:f>
            <xm:f>$I$89</xm:f>
            <x14:dxf>
              <fill>
                <patternFill>
                  <bgColor rgb="FFBDB2FF"/>
                </patternFill>
              </fill>
            </x14:dxf>
          </x14:cfRule>
          <x14:cfRule type="containsText" priority="23" operator="containsText" id="{F638B1A8-6EEE-48AA-BF6F-4D025B4CC850}">
            <xm:f>NOT(ISERROR(SEARCH($H$89,C97)))</xm:f>
            <xm:f>$H$89</xm:f>
            <x14:dxf>
              <fill>
                <patternFill>
                  <bgColor rgb="FFA0C4FF"/>
                </patternFill>
              </fill>
            </x14:dxf>
          </x14:cfRule>
          <x14:cfRule type="containsText" priority="24" operator="containsText" id="{70C922E3-7AF2-4785-9194-1952C90DC659}">
            <xm:f>NOT(ISERROR(SEARCH($G$89,C97)))</xm:f>
            <xm:f>$G$89</xm:f>
            <x14:dxf>
              <fill>
                <patternFill>
                  <bgColor rgb="FF9BF6FF"/>
                </patternFill>
              </fill>
            </x14:dxf>
          </x14:cfRule>
          <x14:cfRule type="containsText" priority="25" operator="containsText" id="{91969E07-9F40-43C3-A7EF-48EB6D7BE303}">
            <xm:f>NOT(ISERROR(SEARCH($F$89,C97)))</xm:f>
            <xm:f>$F$89</xm:f>
            <x14:dxf>
              <fill>
                <patternFill>
                  <bgColor rgb="FFCAFFBF"/>
                </patternFill>
              </fill>
            </x14:dxf>
          </x14:cfRule>
          <x14:cfRule type="containsText" priority="26" operator="containsText" id="{989024EC-0B8C-4611-A612-9FB862409884}">
            <xm:f>NOT(ISERROR(SEARCH($E$89,C97)))</xm:f>
            <xm:f>$E$89</xm:f>
            <x14:dxf>
              <fill>
                <patternFill>
                  <bgColor rgb="FFFDFFB6"/>
                </patternFill>
              </fill>
            </x14:dxf>
          </x14:cfRule>
          <x14:cfRule type="containsText" priority="27" operator="containsText" id="{E38E26CB-BD6A-410E-A1A6-AE8D1365672F}">
            <xm:f>NOT(ISERROR(SEARCH($D$89,C97)))</xm:f>
            <xm:f>$D$89</xm:f>
            <x14:dxf>
              <fill>
                <patternFill>
                  <bgColor rgb="FFFFD6A5"/>
                </patternFill>
              </fill>
            </x14:dxf>
          </x14:cfRule>
          <x14:cfRule type="containsText" priority="28" operator="containsText" id="{C95A522E-6F06-4D4C-BE87-D9C1E328EEB6}">
            <xm:f>NOT(ISERROR(SEARCH($C$89,C97)))</xm:f>
            <xm:f>$C$89</xm:f>
            <x14:dxf>
              <fill>
                <patternFill>
                  <bgColor rgb="FFFFADAD"/>
                </patternFill>
              </fill>
            </x14:dxf>
          </x14:cfRule>
          <xm:sqref>C97:H100</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CK120"/>
  <sheetViews>
    <sheetView view="pageBreakPreview" topLeftCell="BR1" zoomScale="70" zoomScaleNormal="75" zoomScaleSheetLayoutView="70" workbookViewId="0">
      <selection activeCell="CC90" sqref="CC90"/>
    </sheetView>
  </sheetViews>
  <sheetFormatPr defaultRowHeight="12.75" x14ac:dyDescent="0.2"/>
  <cols>
    <col min="1" max="2" width="9.140625" style="10"/>
    <col min="3" max="4" width="16.5703125" style="10" customWidth="1"/>
    <col min="5" max="5" width="12" style="10" customWidth="1"/>
    <col min="6" max="6" width="22.5703125" style="10" customWidth="1"/>
    <col min="7" max="7" width="14.85546875" style="10" customWidth="1"/>
    <col min="8" max="11" width="22.140625" style="10" customWidth="1"/>
    <col min="12" max="12" width="10.28515625" style="10" customWidth="1"/>
    <col min="13" max="15" width="10.85546875" style="10" customWidth="1"/>
    <col min="16" max="17" width="13.5703125" style="10" customWidth="1"/>
    <col min="18" max="18" width="16.28515625" style="10" customWidth="1"/>
    <col min="19" max="19" width="15.7109375" style="10" customWidth="1"/>
    <col min="20" max="20" width="10.7109375" style="10" customWidth="1"/>
    <col min="21" max="21" width="13.85546875" style="10" customWidth="1"/>
    <col min="22" max="22" width="12" style="10" customWidth="1"/>
    <col min="23" max="23" width="28.28515625" style="36" customWidth="1"/>
    <col min="24" max="26" width="13.42578125" style="10" customWidth="1"/>
    <col min="27" max="27" width="34.140625" style="10" customWidth="1"/>
    <col min="28" max="29" width="15.42578125" style="10" customWidth="1"/>
    <col min="30" max="32" width="15.5703125" style="10" customWidth="1"/>
    <col min="33" max="33" width="31.5703125" style="10" customWidth="1"/>
    <col min="34" max="35" width="20" style="10" customWidth="1"/>
    <col min="36" max="36" width="20.140625" style="10" customWidth="1"/>
    <col min="37" max="37" width="16.42578125" style="10" customWidth="1"/>
    <col min="38" max="38" width="15" style="10" customWidth="1"/>
    <col min="39" max="39" width="12" style="10" customWidth="1"/>
    <col min="40" max="40" width="16.28515625" style="10" customWidth="1"/>
    <col min="41" max="41" width="18.140625" style="10" customWidth="1"/>
    <col min="42" max="42" width="13" style="10" customWidth="1"/>
    <col min="43" max="44" width="21.7109375" style="10" customWidth="1"/>
    <col min="45" max="46" width="6" style="10" customWidth="1"/>
    <col min="47" max="47" width="56" style="10" customWidth="1"/>
    <col min="48" max="59" width="17.85546875" style="10" customWidth="1"/>
    <col min="60" max="60" width="6" style="10" customWidth="1"/>
    <col min="61" max="61" width="9.7109375" style="10" customWidth="1"/>
    <col min="62" max="62" width="18.5703125" style="10" customWidth="1"/>
    <col min="63" max="63" width="19.42578125" style="10" customWidth="1"/>
    <col min="64" max="64" width="15" style="10" bestFit="1" customWidth="1"/>
    <col min="65" max="65" width="13.5703125" style="10" bestFit="1" customWidth="1"/>
    <col min="66" max="68" width="15.7109375" style="10" customWidth="1"/>
    <col min="69" max="69" width="31.5703125" style="10" customWidth="1"/>
    <col min="70" max="70" width="35.7109375" style="10" customWidth="1"/>
    <col min="71" max="71" width="32.28515625" style="10" customWidth="1"/>
    <col min="72" max="72" width="10.7109375" style="10" customWidth="1"/>
    <col min="73" max="73" width="9.7109375" style="10" customWidth="1"/>
    <col min="74" max="74" width="23" style="10" customWidth="1"/>
    <col min="75" max="75" width="20.7109375" style="10" customWidth="1"/>
    <col min="76" max="76" width="15" style="10" bestFit="1" customWidth="1"/>
    <col min="77" max="77" width="13.5703125" style="10" bestFit="1" customWidth="1"/>
    <col min="78" max="78" width="11.5703125" style="10" customWidth="1"/>
    <col min="79" max="79" width="14.42578125" style="10" customWidth="1"/>
    <col min="80" max="80" width="12.42578125" style="10" customWidth="1"/>
    <col min="81" max="81" width="31.85546875" style="10" customWidth="1"/>
    <col min="82" max="83" width="29.28515625" style="10" customWidth="1"/>
    <col min="84" max="84" width="30.85546875" style="10" customWidth="1"/>
    <col min="85" max="85" width="9.140625" style="10"/>
    <col min="86" max="86" width="19" style="10" customWidth="1"/>
    <col min="87" max="87" width="19.7109375" style="10" customWidth="1"/>
    <col min="88" max="88" width="18.140625" style="10" customWidth="1"/>
    <col min="89" max="89" width="18.85546875" style="10" customWidth="1"/>
    <col min="90" max="16384" width="9.140625" style="10"/>
  </cols>
  <sheetData>
    <row r="1" spans="1:89" s="30" customFormat="1" ht="45.75" customHeight="1" thickBot="1" x14ac:dyDescent="0.25">
      <c r="A1" s="88" t="s">
        <v>17</v>
      </c>
      <c r="B1" s="86" t="s">
        <v>22</v>
      </c>
      <c r="C1" s="87" t="s">
        <v>10</v>
      </c>
      <c r="D1" s="486" t="s">
        <v>2178</v>
      </c>
      <c r="E1" s="20" t="s">
        <v>165</v>
      </c>
      <c r="F1" s="21" t="s">
        <v>21</v>
      </c>
      <c r="G1" s="16" t="s">
        <v>166</v>
      </c>
      <c r="H1" s="17" t="s">
        <v>19</v>
      </c>
      <c r="I1" s="17" t="s">
        <v>2168</v>
      </c>
      <c r="J1" s="17" t="s">
        <v>2118</v>
      </c>
      <c r="K1" s="17" t="s">
        <v>2119</v>
      </c>
      <c r="L1" s="17" t="s">
        <v>20</v>
      </c>
      <c r="M1" s="18" t="s">
        <v>223</v>
      </c>
      <c r="N1" s="344" t="s">
        <v>2122</v>
      </c>
      <c r="O1" s="345" t="s">
        <v>2123</v>
      </c>
      <c r="P1" s="15" t="s">
        <v>195</v>
      </c>
      <c r="Q1" s="19" t="s">
        <v>194</v>
      </c>
      <c r="R1" s="14" t="s">
        <v>193</v>
      </c>
      <c r="S1" s="111" t="s">
        <v>18</v>
      </c>
      <c r="T1" s="15" t="s">
        <v>638</v>
      </c>
      <c r="U1" s="15" t="s">
        <v>641</v>
      </c>
      <c r="V1" s="15" t="s">
        <v>639</v>
      </c>
      <c r="W1" s="15" t="s">
        <v>196</v>
      </c>
      <c r="X1" s="22"/>
      <c r="Y1" s="22"/>
      <c r="Z1" s="202" t="s">
        <v>717</v>
      </c>
      <c r="AA1" s="203" t="s">
        <v>718</v>
      </c>
      <c r="AB1" s="202" t="s">
        <v>180</v>
      </c>
      <c r="AC1" s="202" t="s">
        <v>719</v>
      </c>
      <c r="AD1" s="120" t="s">
        <v>178</v>
      </c>
      <c r="AE1" s="661" t="s">
        <v>179</v>
      </c>
      <c r="AF1" s="662"/>
      <c r="AG1" s="120" t="s">
        <v>177</v>
      </c>
      <c r="AH1" s="120" t="s">
        <v>180</v>
      </c>
      <c r="AI1" s="120" t="s">
        <v>185</v>
      </c>
      <c r="AJ1" s="131" t="s">
        <v>23</v>
      </c>
      <c r="AK1" s="131" t="s">
        <v>168</v>
      </c>
      <c r="AL1" s="23" t="s">
        <v>24</v>
      </c>
      <c r="AM1" s="25"/>
      <c r="AN1" s="215" t="s">
        <v>2130</v>
      </c>
      <c r="AO1" s="216" t="s">
        <v>2131</v>
      </c>
      <c r="AP1" s="28" t="s">
        <v>25</v>
      </c>
      <c r="AQ1" s="24" t="s">
        <v>26</v>
      </c>
      <c r="AR1" s="24" t="s">
        <v>2132</v>
      </c>
      <c r="AS1" s="25"/>
      <c r="AT1" s="499"/>
      <c r="AU1" s="495" t="s">
        <v>2133</v>
      </c>
      <c r="AV1" s="496"/>
      <c r="AW1" s="483" t="s">
        <v>2168</v>
      </c>
      <c r="AX1" s="484" t="s">
        <v>2179</v>
      </c>
      <c r="AY1" s="484" t="s">
        <v>2180</v>
      </c>
      <c r="AZ1" s="500" t="s">
        <v>2186</v>
      </c>
      <c r="BA1" s="485" t="s">
        <v>2169</v>
      </c>
      <c r="BB1" s="497"/>
      <c r="BC1" s="346" t="s">
        <v>2124</v>
      </c>
      <c r="BD1" s="354" t="s">
        <v>2125</v>
      </c>
      <c r="BE1" s="346" t="s">
        <v>2126</v>
      </c>
      <c r="BF1" s="347" t="s">
        <v>2127</v>
      </c>
      <c r="BG1" s="497"/>
      <c r="BH1" s="498"/>
      <c r="BI1" s="495" t="s">
        <v>2377</v>
      </c>
      <c r="BJ1" s="214" t="s">
        <v>678</v>
      </c>
      <c r="BK1" s="231"/>
      <c r="BL1" s="231" t="s">
        <v>672</v>
      </c>
      <c r="BM1" s="231" t="s">
        <v>673</v>
      </c>
      <c r="BN1" s="215" t="s">
        <v>679</v>
      </c>
      <c r="BO1" s="215" t="s">
        <v>164</v>
      </c>
      <c r="BP1" s="215" t="s">
        <v>675</v>
      </c>
      <c r="BQ1" s="215" t="s">
        <v>248</v>
      </c>
      <c r="BR1" s="215" t="s">
        <v>249</v>
      </c>
      <c r="BS1" s="26" t="s">
        <v>665</v>
      </c>
      <c r="BT1" s="216" t="s">
        <v>680</v>
      </c>
      <c r="BU1" s="508"/>
      <c r="BV1" s="352"/>
      <c r="BW1" s="214" t="s">
        <v>683</v>
      </c>
      <c r="BX1" s="231" t="s">
        <v>672</v>
      </c>
      <c r="BY1" s="231" t="s">
        <v>673</v>
      </c>
      <c r="BZ1" s="215" t="s">
        <v>679</v>
      </c>
      <c r="CA1" s="215" t="s">
        <v>164</v>
      </c>
      <c r="CB1" s="215" t="s">
        <v>675</v>
      </c>
      <c r="CC1" s="215" t="s">
        <v>248</v>
      </c>
      <c r="CD1" s="215" t="s">
        <v>249</v>
      </c>
      <c r="CE1" s="509" t="s">
        <v>2190</v>
      </c>
      <c r="CF1" s="27" t="s">
        <v>665</v>
      </c>
      <c r="CH1" s="588" t="s">
        <v>2097</v>
      </c>
      <c r="CI1" s="588" t="s">
        <v>2378</v>
      </c>
      <c r="CJ1" s="588" t="s">
        <v>2387</v>
      </c>
      <c r="CK1" s="588" t="s">
        <v>2388</v>
      </c>
    </row>
    <row r="2" spans="1:89" ht="12.75" customHeight="1" x14ac:dyDescent="0.2">
      <c r="A2" s="31" t="str">
        <f>IF(G2="","",'HCAP Booking'!$C$4)</f>
        <v>2303550</v>
      </c>
      <c r="B2" s="36" t="str">
        <f>CONCATENATE(LEFT('HCAP Booking'!C9),LEFT('HCAP Booking'!D9))</f>
        <v>PG</v>
      </c>
      <c r="C2" s="32" t="str">
        <f>IF('HCAP Booking'!J9="","",'HCAP Booking'!J9)</f>
        <v>B2238408-002</v>
      </c>
      <c r="D2" s="30">
        <f>IF(C2="","",INDEX('DNA Sample Normalization'!$E$13:$E$108,MATCH('HCAP Robot Script'!C2,'DNA Sample Normalization'!$C$13:$C$108,0)))</f>
        <v>1.62</v>
      </c>
      <c r="E2" s="29" t="str">
        <f t="shared" ref="E2:E33" ca="1" si="0">IF(C2="","",VLOOKUP(C2,$AO$2:$AQ$97,2,0))</f>
        <v>A1</v>
      </c>
      <c r="F2" s="38" t="str">
        <f t="shared" ref="F2:F33" ca="1" si="1">IF(ISERROR(IF(AND(B2="NC",C2=0),"DNA Stock Plate 3",VLOOKUP(C2,$AO$2:$AQ$97,3,0))),"",IF(AND(B2="NC",C2=0),"DNA Stock Plate 3",VLOOKUP(C2,$AO$2:$AQ$97,3,0)))</f>
        <v>DNA Stock Plate 1</v>
      </c>
      <c r="G2" s="33" t="str">
        <f>CONCATENATE('HCAP Booking'!A9,'HCAP Booking'!B9)</f>
        <v>A1</v>
      </c>
      <c r="H2" s="32" t="str">
        <f>IF(G2="","","DNA DILUTION PLATE 1")</f>
        <v>DNA DILUTION PLATE 1</v>
      </c>
      <c r="I2" s="32" t="b">
        <f>IF(C2="","",NOT(ISERROR(BA2)))</f>
        <v>0</v>
      </c>
      <c r="J2" s="32">
        <f>IF(C2="","",AX2)</f>
        <v>0</v>
      </c>
      <c r="K2" s="32">
        <f>IF(C2="","",AY2)</f>
        <v>0</v>
      </c>
      <c r="L2" s="34">
        <f t="shared" ref="L2:L33" si="2">IF(C2="","",IFERROR((DNAC2*DNAV2)/BA2,(DNAC2*DNAV2)/D2))</f>
        <v>30.895061728395056</v>
      </c>
      <c r="M2" s="35">
        <f t="shared" ref="M2:M33" si="3">IF(C2="","",DNAV2-L2)</f>
        <v>4.1049382716049436</v>
      </c>
      <c r="N2" s="343" t="str">
        <f>IF(C2="","",BC2)</f>
        <v>Qubit1</v>
      </c>
      <c r="O2" s="343" t="str">
        <f>IF(C2="","",BD2)</f>
        <v>A1</v>
      </c>
      <c r="P2" s="32" t="str">
        <f>IF(G2="","","WATER RESERVOIR")</f>
        <v>WATER RESERVOIR</v>
      </c>
      <c r="Q2" s="37">
        <f>IF(G2="","",1)</f>
        <v>1</v>
      </c>
      <c r="R2" s="132" t="s">
        <v>191</v>
      </c>
      <c r="S2" s="112" t="str">
        <f t="shared" ref="S2:S33" si="4">IF(B2="","","INDEX PLATE")</f>
        <v>INDEX PLATE</v>
      </c>
      <c r="T2" s="115" t="str">
        <f>'HCAP Booking'!$I$4</f>
        <v>A1</v>
      </c>
      <c r="U2" s="115">
        <f>IF(G2="","",'HCAP Booking'!$I$3)</f>
        <v>1</v>
      </c>
      <c r="V2" s="115" t="str">
        <f>IF(G2="","",INDEX(Index_sequences[Index Name],MATCH(('HCAP Robot Script'!U2&amp;"_"&amp;'HCAP Robot Script'!T2),Index_sequences[Plate_Plate well],0)))</f>
        <v>UDP0001</v>
      </c>
      <c r="W2" s="32" t="str">
        <f>IF(NOT(G2=""),'HCAP Booking'!H9,"")</f>
        <v>Roche DNA Solid Tumour Prep</v>
      </c>
      <c r="X2" s="30"/>
      <c r="Z2" s="39" t="s">
        <v>29</v>
      </c>
      <c r="AA2" s="40" t="str">
        <f t="shared" ref="AA2:AA33" si="5">IF(W2=0,"",W2)</f>
        <v>Roche DNA Solid Tumour Prep</v>
      </c>
      <c r="AB2" s="40" t="str">
        <f>IF(COUNTIF($AA$1:AA2,AA2)=1,AA2,"")</f>
        <v>Roche DNA Solid Tumour Prep</v>
      </c>
      <c r="AC2" s="40" t="str">
        <f t="array" aca="1" ref="AC2" ca="1">IF(ROW()-ROW($AC$2:$AC$97)+1&gt;ROWS($AB$2:$AB$97)-
COUNTBLANK($AB$2:$AB$97),"",INDIRECT(ADDRESS(SMALL(
(IF($AB$2:$AB$97&lt;&gt;"",ROW($AB$2:$AB$97),ROW()+ROWS($AB$2:$AB$97))),
ROW()-ROW($AC$2:$AC$97)+1),COLUMN($AB$2:$AB$97),4)))</f>
        <v>Roche DNA Solid Tumour Prep</v>
      </c>
      <c r="AD2" s="121">
        <f>COUNTIF($AA$1:AA2,AA2)</f>
        <v>1</v>
      </c>
      <c r="AE2" s="121">
        <v>1</v>
      </c>
      <c r="AF2" s="121">
        <v>1</v>
      </c>
      <c r="AG2" s="121" t="str">
        <f>IF(AA2="","",AA2&amp;"_"&amp;(VLOOKUP(AD2,$AE$2:$AF$97,2,FALSE)))</f>
        <v>Roche DNA Solid Tumour Prep_1</v>
      </c>
      <c r="AH2" s="40" t="str">
        <f ca="1">IF(COUNTIF($AA$1:AG2,AG2)=1,AG2,"")</f>
        <v>Roche DNA Solid Tumour Prep_1</v>
      </c>
      <c r="AI2" s="40" t="s">
        <v>29</v>
      </c>
      <c r="AJ2" s="40" t="str">
        <f t="array" aca="1" ref="AJ2" ca="1">IF(ROW()-ROW($AJ$2:$AJ$97)+1&gt;ROWS($AH$2:$AH$97)-
COUNTBLANK($AH$2:$AH$97),"",INDIRECT(ADDRESS(SMALL(
(IF($AH$2:$AH$97&lt;&gt;"",ROW($AH$2:$AH$97),ROW()+ROWS($AH$2:$AH$97))),
ROW()-ROW($AJ$2:$AJ$97)+1),COLUMN($AH$2:$AH$97),4)))</f>
        <v>Roche DNA Solid Tumour Prep_1</v>
      </c>
      <c r="AK2" s="114" t="s">
        <v>181</v>
      </c>
      <c r="AL2" s="123" t="s">
        <v>169</v>
      </c>
      <c r="AM2" s="30"/>
      <c r="AN2" s="40" t="str">
        <f>IF(COUNTIF($C$1:C2,C2)=1,C2,"")</f>
        <v>B2238408-002</v>
      </c>
      <c r="AO2" s="41" t="str">
        <f t="array" aca="1" ref="AO2" ca="1">IF(ROW()-ROW($AO$2:$AO$97)+1&gt;ROWS($AN$2:$AN$97)-
COUNTBLANK($AN$2:$AN$97),"",INDIRECT(ADDRESS(SMALL(
(IF($AN$2:$AN$97&lt;&gt;"",ROW($AN$2:$AN$97),ROW()+ROWS($AN$2:$AN$97))),
ROW()-ROW($AO$2:$AO$97)+1),COLUMN($AN$2:$AN$97),4)))</f>
        <v>B2238408-002</v>
      </c>
      <c r="AP2" s="42" t="s">
        <v>29</v>
      </c>
      <c r="AQ2" s="43" t="str">
        <f t="shared" ref="AQ2:AQ25" ca="1" si="6">IF(NOT(AO2=""),"DNA Stock Plate 1","")</f>
        <v>DNA Stock Plate 1</v>
      </c>
      <c r="AR2" s="31" t="str">
        <f t="shared" ref="AR2:AR33" ca="1" si="7">AQ2&amp;"_"&amp;AP2</f>
        <v>DNA Stock Plate 1_A1</v>
      </c>
      <c r="AS2" s="663" t="s">
        <v>30</v>
      </c>
      <c r="AT2" s="229"/>
      <c r="AU2" s="589" t="str">
        <f>IF(B2="","",B2&amp;"_"&amp;C2&amp;"_"&amp;INDEX(Panel_info[Panel short hand],MATCH('HCAP Robot Script'!W2,Panel_info[SL Analyte],0))&amp;"_"&amp;V2)</f>
        <v>PG_B2238408-002_RMH200_UDP0001</v>
      </c>
      <c r="AV2" s="30"/>
      <c r="AW2" s="488">
        <f>VLOOKUP(D2,'HCAP Booking'!$AP$8:$AS$12,2,TRUE)</f>
        <v>0</v>
      </c>
      <c r="AX2" s="489">
        <f>VLOOKUP(D2,'HCAP Booking'!$AP$8:$AS$12,3,TRUE)</f>
        <v>0</v>
      </c>
      <c r="AY2" s="489">
        <f>VLOOKUP(D2,'HCAP Booking'!$AP$8:$AS$12,4,TRUE)</f>
        <v>0</v>
      </c>
      <c r="AZ2" s="489">
        <f>AX2+AY2</f>
        <v>0</v>
      </c>
      <c r="BA2" s="490" t="e">
        <f>(D2*AX2)/SUM(AX2:AY2)</f>
        <v>#DIV/0!</v>
      </c>
      <c r="BB2" s="30"/>
      <c r="BC2" s="348" t="s">
        <v>2128</v>
      </c>
      <c r="BD2" s="355" t="s">
        <v>29</v>
      </c>
      <c r="BE2" s="348" t="str">
        <f>C2</f>
        <v>B2238408-002</v>
      </c>
      <c r="BF2" s="351" t="str">
        <f>IF(BE2="","",BC2&amp;"_"&amp;BD2)</f>
        <v>Qubit1_A1</v>
      </c>
      <c r="BG2" s="30"/>
      <c r="BH2" s="30"/>
      <c r="BI2" s="589" t="str">
        <f>INDEX('HCAP Booking'!$AE$9:$AE$14,MATCH('HCAP Robot Script'!W2,'HCAP Booking'!$AB$9:$AB$14,0))</f>
        <v>DNA</v>
      </c>
      <c r="BJ2" s="204" t="str">
        <f t="shared" ref="BJ2:BJ33" si="8">IF(G2="","",B2&amp;"_"&amp;C2)</f>
        <v>PG_B2238408-002</v>
      </c>
      <c r="BK2" s="340" t="str">
        <f>IF(G2="","",'HCAP Booking'!I9)</f>
        <v>PL2303550-02-01/A01</v>
      </c>
      <c r="BL2" s="340" t="str">
        <f>A2</f>
        <v>2303550</v>
      </c>
      <c r="BM2" s="205" t="str">
        <f t="shared" ref="BM2:BM33" si="9">G2</f>
        <v>A1</v>
      </c>
      <c r="BN2" s="205" t="str">
        <f t="shared" ref="BN2:BN33" si="10">V2</f>
        <v>UDP0001</v>
      </c>
      <c r="BO2" s="205" t="str">
        <f>IF(G2="","",INDEX(Index_sequences[i7 Bases for Sample Sheet],MATCH('HCAP Robot Script'!BN2,Index_sequences[Index Name],0)))</f>
        <v>TGGATCGA</v>
      </c>
      <c r="BP2" s="205" t="str">
        <f t="shared" ref="BP2:BP33" si="11">V2</f>
        <v>UDP0001</v>
      </c>
      <c r="BQ2" s="205" t="str">
        <f>IF(G2="","",INDEX(Index_sequences[i5 Bases for Sample Sheet NovaSeq, MiSeq, HiSeq 2000/2500],MATCH('HCAP Robot Script'!BP2,Index_sequences[Index Name],0)))</f>
        <v>ACCTAGCT</v>
      </c>
      <c r="BR2" s="205" t="str">
        <f>IF(G2="","",INDEX(Index_sequences[i5 Bases for Sample Sheet iSeq, MiniSeq, NextSeq, HiSeq 3000/4000],MATCH('HCAP Robot Script'!BP2,Index_sequences[Index Name],0)))</f>
        <v>AGCTAGGT</v>
      </c>
      <c r="BS2" s="206" t="str">
        <f t="shared" ref="BS2:BS33" si="12">AG2</f>
        <v>Roche DNA Solid Tumour Prep_1</v>
      </c>
      <c r="BT2" s="207" t="b">
        <f ca="1">IF(VLOOKUP(BS2,'Auto Pooling Robot Script'!$H$6:$I$13,2,FALSE)=FALSE,"",VLOOKUP(BS2,'Auto Pooling Robot Script'!$H$6:$I$13,2,FALSE))</f>
        <v>1</v>
      </c>
      <c r="BU2" s="30"/>
      <c r="BV2" s="10" t="str">
        <f t="array" aca="1" ref="BV2" ca="1">IF(ROW()-ROW($BV$2:$BV$97)+1&gt;ROWS($BT$2:$BT$97)-
COUNTBLANK($BT$2:$BT$97),"",INDIRECT(ADDRESS(SMALL(
(IF($BT$2:$BT$97&lt;&gt;"",ROW($BT$2:$BT$97),ROW()+ROWS($BT$2:$BT$97))),
ROW()-ROW($BV$2:$BV$97)+1),COLUMN($BK$2:$BK$97),4)))</f>
        <v>PL2303550-02-01/A01</v>
      </c>
      <c r="BW2" s="33" t="str">
        <f ca="1">IF(BV2="","",INDEX($BJ$2:$BJ$97,MATCH(BV2,$BK$2:$BK$97,0)))</f>
        <v>PG_B2238408-002</v>
      </c>
      <c r="BX2" s="36" t="str">
        <f ca="1">IF(BV2="","",INDEX($BL$2:$BL$97,MATCH(BV2,$BK$2:$BK$97,0)))</f>
        <v>2303550</v>
      </c>
      <c r="BY2" s="36" t="str">
        <f ca="1">IF(BV2="","",INDEX($BM$2:$BM$97,MATCH(BV2,$BK$2:$BK$97,0)))</f>
        <v>A1</v>
      </c>
      <c r="BZ2" s="32" t="str">
        <f ca="1">IF(BV2="","",INDEX($BN$2:$BN$97,MATCH(BV2,$BK$2:$BK$97,0)))</f>
        <v>UDP0001</v>
      </c>
      <c r="CA2" s="32" t="str">
        <f ca="1">INDEX(Index_sequences[i7 Bases for Sample Sheet],MATCH('HCAP Robot Script'!BZ2,Index_sequences[Index Name],0))</f>
        <v>TGGATCGA</v>
      </c>
      <c r="CB2" s="32" t="str">
        <f ca="1">IF(BV2="","",INDEX($BP$2:$BP$97,MATCH(BV2,$BK$2:$BK$97,0)))</f>
        <v>UDP0001</v>
      </c>
      <c r="CC2" s="32" t="str">
        <f ca="1">IF(BV2="","",INDEX(Index_sequences[i5 Bases for Sample Sheet NovaSeq, MiSeq, HiSeq 2000/2500],MATCH('HCAP Robot Script'!CB2,Index_sequences[Index Name],0)))</f>
        <v>ACCTAGCT</v>
      </c>
      <c r="CD2" s="32" t="str">
        <f ca="1">IF(BV2="","",INDEX(Index_sequences[i5 Bases for Sample Sheet iSeq, MiniSeq, NextSeq, HiSeq 3000/4000],MATCH('HCAP Robot Script'!CB2,Index_sequences[Index Name],0)))</f>
        <v>AGCTAGGT</v>
      </c>
      <c r="CE2" s="37" t="str">
        <f ca="1">IF(BV2="","",INDEX(Panel_info[Panel name],MATCH(INDEX(Panel_Name,MATCH(BV2,$BK$2:$BK$97,0)),Panel_info[SL Analyte],0)))</f>
        <v>RMH200ST</v>
      </c>
      <c r="CF2" s="38" t="str">
        <f ca="1">IF(BV2="","",INDEX($BS$2:$BS$97,MATCH(BV2,$BK$2:$BK$97,0)))</f>
        <v>Roche DNA Solid Tumour Prep_1</v>
      </c>
      <c r="CH2" s="10" t="str">
        <f ca="1">IFERROR(IF(INDEX($BI$2:$BI$97,MATCH(BW2,$BJ$2:$BJ$97,0))=$CH$1,BW2,""),"")</f>
        <v>PG_B2238408-002</v>
      </c>
      <c r="CI2" s="10" t="str">
        <f ca="1">IFERROR(IF(INDEX($BI$2:$BI$97,MATCH(BW2,$BJ$2:$BJ$97,0))=$CI$1,BW2,""),"")</f>
        <v/>
      </c>
      <c r="CJ2" s="10" t="str">
        <f t="array" aca="1" ref="CJ2" ca="1">IF(ROW()-ROW($CJ$2:$CJ$97)+1&gt;ROWS($CH$2:$CH$97)-
COUNTBLANK($CH$2:$CH$97),"",INDIRECT(ADDRESS(SMALL(
(IF($CH$2:$CH$97&lt;&gt;"",ROW($CH$2:$CH$97),ROW()+ROWS($CH$2:$CH$97))),
ROW()-ROW($CJ$2:$CJ$97)+1),COLUMN($CH$2:$CH$97),4)))</f>
        <v>PG_B2238408-002</v>
      </c>
      <c r="CK2" s="10" t="str">
        <f t="array" aca="1" ref="CK2" ca="1">IF(ROW()-ROW($CK$2:$CK$97)+1&gt;ROWS($CI$2:$CI$97)-
COUNTBLANK($CI$2:$CI$97),"",INDIRECT(ADDRESS(SMALL(
(IF($CI$2:$CI$97&lt;&gt;"",ROW($CI$2:$CI$97),ROW()+ROWS($CI$2:$CI$97))),
ROW()-ROW($CK$2:$CK$97)+1),COLUMN($CI$2:$CI$97),4)))</f>
        <v/>
      </c>
    </row>
    <row r="3" spans="1:89" x14ac:dyDescent="0.2">
      <c r="A3" s="31" t="str">
        <f>IF(G3="","",'HCAP Booking'!$C$4)</f>
        <v>2303550</v>
      </c>
      <c r="B3" s="36" t="str">
        <f>CONCATENATE(LEFT('HCAP Booking'!C10),LEFT('HCAP Booking'!D10))</f>
        <v>JT</v>
      </c>
      <c r="C3" s="32" t="str">
        <f>IF('HCAP Booking'!J10="","",'HCAP Booking'!J10)</f>
        <v>B2238423-002</v>
      </c>
      <c r="D3" s="30">
        <f>IF(C3="","",INDEX('DNA Sample Normalization'!$E$13:$E$108,MATCH('HCAP Robot Script'!C3,'DNA Sample Normalization'!$C$13:$C$108,0)))</f>
        <v>2.7</v>
      </c>
      <c r="E3" s="29" t="str">
        <f t="shared" ca="1" si="0"/>
        <v>B1</v>
      </c>
      <c r="F3" s="38" t="str">
        <f t="shared" ca="1" si="1"/>
        <v>DNA Stock Plate 1</v>
      </c>
      <c r="G3" s="33" t="str">
        <f>CONCATENATE('HCAP Booking'!A10,'HCAP Booking'!B10)</f>
        <v>B1</v>
      </c>
      <c r="H3" s="32" t="str">
        <f t="shared" ref="H3:H66" si="13">IF(G3="","","DNA DILUTION PLATE 1")</f>
        <v>DNA DILUTION PLATE 1</v>
      </c>
      <c r="I3" s="32" t="b">
        <f t="shared" ref="I3:I66" si="14">IF(C3="","",NOT(ISERROR(BA3)))</f>
        <v>0</v>
      </c>
      <c r="J3" s="32">
        <f t="shared" ref="J3:J66" si="15">IF(C3="","",AX3)</f>
        <v>0</v>
      </c>
      <c r="K3" s="32">
        <f t="shared" ref="K3:K66" si="16">IF(C3="","",AY3)</f>
        <v>0</v>
      </c>
      <c r="L3" s="34">
        <f t="shared" si="2"/>
        <v>18.537037037037035</v>
      </c>
      <c r="M3" s="35">
        <f t="shared" si="3"/>
        <v>16.462962962962965</v>
      </c>
      <c r="N3" s="343" t="str">
        <f t="shared" ref="N3:N66" si="17">IF(C3="","",BC3)</f>
        <v>Qubit1</v>
      </c>
      <c r="O3" s="343" t="str">
        <f t="shared" ref="O3:O66" si="18">IF(C3="","",BD3)</f>
        <v>B1</v>
      </c>
      <c r="P3" s="32" t="str">
        <f t="shared" ref="P3:P66" si="19">IF(G3="","","WATER RESERVOIR")</f>
        <v>WATER RESERVOIR</v>
      </c>
      <c r="Q3" s="37">
        <f t="shared" ref="Q3:Q66" si="20">IF(G3="","",1)</f>
        <v>1</v>
      </c>
      <c r="R3" s="132" t="s">
        <v>191</v>
      </c>
      <c r="S3" s="112" t="str">
        <f t="shared" si="4"/>
        <v>INDEX PLATE</v>
      </c>
      <c r="T3" s="358" t="str" cm="1">
        <f t="array" ref="T3">IF(G3="","",INDEX(Index_sequences[Plate well],MATCH('HCAP Robot Script'!T2,Index_sequences[Plate well],0)+1,1))</f>
        <v>B1</v>
      </c>
      <c r="U3" s="115">
        <f>IF(G3="","",'HCAP Booking'!$I$3)</f>
        <v>1</v>
      </c>
      <c r="V3" s="115" t="str">
        <f>IF(G3="","",VLOOKUP(U3&amp;"_"&amp;T3,Index!$C$3:$H$386,2,FALSE))</f>
        <v>UDP0002</v>
      </c>
      <c r="W3" s="32" t="str">
        <f>IF(NOT(G3=""),'HCAP Booking'!H10,"")</f>
        <v>Roche DNA Solid Tumour Prep</v>
      </c>
      <c r="X3" s="30"/>
      <c r="Z3" s="45" t="s">
        <v>31</v>
      </c>
      <c r="AA3" s="40" t="str">
        <f t="shared" si="5"/>
        <v>Roche DNA Solid Tumour Prep</v>
      </c>
      <c r="AB3" s="46" t="str">
        <f>IF(COUNTIF($AA$1:AA3,AA3)=1,AA3,"")</f>
        <v/>
      </c>
      <c r="AC3" s="40" t="str">
        <f t="array" aca="1" ref="AC3" ca="1">IF(ROW()-ROW($AC$2:$AC$97)+1&gt;ROWS($AB$2:$AB$97)-
COUNTBLANK($AB$2:$AB$97),"",INDIRECT(ADDRESS(SMALL(
(IF($AB$2:$AB$97&lt;&gt;"",ROW($AB$2:$AB$97),ROW()+ROWS($AB$2:$AB$97))),
ROW()-ROW($AC$2:$AC$97)+1),COLUMN($AB$2:$AB$97),4)))</f>
        <v/>
      </c>
      <c r="AD3" s="121">
        <f>COUNTIF($AA$1:AA3,AA3)</f>
        <v>2</v>
      </c>
      <c r="AE3" s="121">
        <v>2</v>
      </c>
      <c r="AF3" s="121">
        <f>IF(COUNTIF($AF$2:AF2,AF2)&lt;INDEX(Pooling_requirements,MATCH('HCAP Booking'!$AG$4,Workflow_type,0)),AF2,AF2+1)</f>
        <v>1</v>
      </c>
      <c r="AG3" s="121" t="str">
        <f t="shared" ref="AG3:AG66" si="21">IF(AA3="","",AA3&amp;"_"&amp;(VLOOKUP(AD3,$AE$2:$AF$97,2,FALSE)))</f>
        <v>Roche DNA Solid Tumour Prep_1</v>
      </c>
      <c r="AH3" s="40" t="str">
        <f ca="1">IF(COUNTIF($AA$1:AG3,AG3)=1,AG3,"")</f>
        <v/>
      </c>
      <c r="AI3" s="40" t="s">
        <v>32</v>
      </c>
      <c r="AJ3" s="40" t="str">
        <f t="array" aca="1" ref="AJ3" ca="1">IF(ROW()-ROW($AJ$2:$AJ$97)+1&gt;ROWS($AH$2:$AH$97)-
COUNTBLANK($AH$2:$AH$97),"",INDIRECT(ADDRESS(SMALL(
(IF($AH$2:$AH$97&lt;&gt;"",ROW($AH$2:$AH$97),ROW()+ROWS($AH$2:$AH$97))),
ROW()-ROW($AJ$2:$AJ$97)+1),COLUMN($AH$2:$AH$97),4)))</f>
        <v>Roche DNA Solid Tumour Prep_2</v>
      </c>
      <c r="AK3" s="45" t="s">
        <v>181</v>
      </c>
      <c r="AL3" s="30"/>
      <c r="AM3" s="30"/>
      <c r="AN3" s="40" t="str">
        <f>IF(COUNTIF($C$1:C3,C3)=1,C3,"")</f>
        <v>B2238423-002</v>
      </c>
      <c r="AO3" s="47" t="str">
        <f t="array" aca="1" ref="AO3" ca="1">IF(ROW()-ROW($AO$2:$AO$97)+1&gt;ROWS($AN$2:$AN$97)-
COUNTBLANK($AN$2:$AN$97),"",INDIRECT(ADDRESS(SMALL(
(IF($AN$2:$AN$97&lt;&gt;"",ROW($AN$2:$AN$97),ROW()+ROWS($AN$2:$AN$97))),
ROW()-ROW($AO$2:$AO$97)+1),COLUMN($AN$2:$AN$97),4)))</f>
        <v>B2238423-002</v>
      </c>
      <c r="AP3" s="48" t="s">
        <v>32</v>
      </c>
      <c r="AQ3" s="49" t="str">
        <f t="shared" ca="1" si="6"/>
        <v>DNA Stock Plate 1</v>
      </c>
      <c r="AR3" s="31" t="str">
        <f t="shared" ca="1" si="7"/>
        <v>DNA Stock Plate 1_B1</v>
      </c>
      <c r="AS3" s="664"/>
      <c r="AT3" s="229"/>
      <c r="AU3" s="589" t="str">
        <f>IF(B3="","",B3&amp;"_"&amp;C3&amp;"_"&amp;INDEX(Panel_info[Panel short hand],MATCH('HCAP Robot Script'!W3,Panel_info[SL Analyte],0))&amp;"_"&amp;V3)</f>
        <v>JT_B2238423-002_RMH200_UDP0002</v>
      </c>
      <c r="AV3" s="30"/>
      <c r="AW3" s="33">
        <f>VLOOKUP(D3,'HCAP Booking'!$AP$8:$AS$12,2,TRUE)</f>
        <v>0</v>
      </c>
      <c r="AX3" s="491">
        <f>VLOOKUP(D3,'HCAP Booking'!$AP$8:$AS$12,3,TRUE)</f>
        <v>0</v>
      </c>
      <c r="AY3" s="491">
        <f>VLOOKUP(D3,'HCAP Booking'!$AP$8:$AS$12,4,TRUE)</f>
        <v>0</v>
      </c>
      <c r="AZ3" s="491">
        <f t="shared" ref="AZ3:AZ66" si="22">AX3+AY3</f>
        <v>0</v>
      </c>
      <c r="BA3" s="492" t="e">
        <f t="shared" ref="BA3:BA66" si="23">(D3*AX3)/SUM(AX3:AY3)</f>
        <v>#DIV/0!</v>
      </c>
      <c r="BB3" s="30"/>
      <c r="BC3" s="349" t="s">
        <v>2128</v>
      </c>
      <c r="BD3" s="356" t="s">
        <v>32</v>
      </c>
      <c r="BE3" s="349" t="str">
        <f t="shared" ref="BE3:BE66" si="24">C3</f>
        <v>B2238423-002</v>
      </c>
      <c r="BF3" s="352" t="str">
        <f t="shared" ref="BF3:BF66" si="25">IF(BE3="","",BC3&amp;"_"&amp;BD3)</f>
        <v>Qubit1_B1</v>
      </c>
      <c r="BG3" s="30"/>
      <c r="BH3" s="30"/>
      <c r="BI3" s="589" t="str">
        <f>INDEX('HCAP Booking'!$AE$9:$AE$14,MATCH('HCAP Robot Script'!W3,'HCAP Booking'!$AB$9:$AB$14,0))</f>
        <v>DNA</v>
      </c>
      <c r="BJ3" s="208" t="str">
        <f t="shared" si="8"/>
        <v>JT_B2238423-002</v>
      </c>
      <c r="BK3" s="341" t="str">
        <f>IF(G3="","",'HCAP Booking'!I10)</f>
        <v>PL2303550-02-01/B01</v>
      </c>
      <c r="BL3" s="341" t="str">
        <f t="shared" ref="BL3:BL66" si="26">A3</f>
        <v>2303550</v>
      </c>
      <c r="BM3" s="32" t="str">
        <f t="shared" si="9"/>
        <v>B1</v>
      </c>
      <c r="BN3" s="32" t="str">
        <f t="shared" si="10"/>
        <v>UDP0002</v>
      </c>
      <c r="BO3" s="32" t="str">
        <f>IF(G3="","",INDEX(Index_sequences[i7 Bases for Sample Sheet],MATCH('HCAP Robot Script'!BN3,Index_sequences[Index Name],0)))</f>
        <v>CAAGCTAG</v>
      </c>
      <c r="BP3" s="32" t="str">
        <f t="shared" si="11"/>
        <v>UDP0002</v>
      </c>
      <c r="BQ3" s="32" t="str">
        <f>IF(G3="","",INDEX(Index_sequences[i5 Bases for Sample Sheet NovaSeq, MiSeq, HiSeq 2000/2500],MATCH('HCAP Robot Script'!BP3,Index_sequences[Index Name],0)))</f>
        <v>GTTCGATC</v>
      </c>
      <c r="BR3" s="32" t="str">
        <f>IF(G3="","",INDEX(Index_sequences[i5 Bases for Sample Sheet iSeq, MiniSeq, NextSeq, HiSeq 3000/4000],MATCH('HCAP Robot Script'!BP3,Index_sequences[Index Name],0)))</f>
        <v>GATCGAAC</v>
      </c>
      <c r="BS3" s="209" t="str">
        <f t="shared" si="12"/>
        <v>Roche DNA Solid Tumour Prep_1</v>
      </c>
      <c r="BT3" s="38" t="b">
        <f ca="1">IF(VLOOKUP(BS3,'Auto Pooling Robot Script'!$H$6:$I$13,2,FALSE)=FALSE,"",VLOOKUP(BS3,'Auto Pooling Robot Script'!$H$6:$I$13,2,FALSE))</f>
        <v>1</v>
      </c>
      <c r="BU3" s="30"/>
      <c r="BV3" s="10" t="str">
        <f t="array" aca="1" ref="BV3" ca="1">IF(ROW()-ROW($BV$2:$BV$97)+1&gt;ROWS($BT$2:$BT$97)-
COUNTBLANK($BT$2:$BT$97),"",INDIRECT(ADDRESS(SMALL(
(IF($BT$2:$BT$97&lt;&gt;"",ROW($BT$2:$BT$97),ROW()+ROWS($BT$2:$BT$97))),
ROW()-ROW($BV$2:$BV$97)+1),COLUMN($BK$2:$BK$97),4)))</f>
        <v>PL2303550-02-01/B01</v>
      </c>
      <c r="BW3" s="33" t="str">
        <f t="shared" ref="BW3:BW66" ca="1" si="27">IF(BV3="","",INDEX($BJ$2:$BJ$97,MATCH(BV3,$BK$2:$BK$97,0)))</f>
        <v>JT_B2238423-002</v>
      </c>
      <c r="BX3" s="36" t="str">
        <f t="shared" ref="BX3:BX66" ca="1" si="28">IF(BV3="","",INDEX($BL$2:$BL$97,MATCH(BV3,$BK$2:$BK$97,0)))</f>
        <v>2303550</v>
      </c>
      <c r="BY3" s="36" t="str">
        <f t="shared" ref="BY3:BY66" ca="1" si="29">IF(BV3="","",INDEX($BM$2:$BM$97,MATCH(BV3,$BK$2:$BK$97,0)))</f>
        <v>B1</v>
      </c>
      <c r="BZ3" s="32" t="str">
        <f t="shared" ref="BZ3:BZ66" ca="1" si="30">IF(BV3="","",INDEX($BN$2:$BN$97,MATCH(BV3,$BK$2:$BK$97,0)))</f>
        <v>UDP0002</v>
      </c>
      <c r="CA3" s="32" t="str">
        <f t="shared" ref="CA3:CA33" ca="1" si="31">IF(BW3="","",VLOOKUP(BZ3,UDI_Index,3,FALSE))</f>
        <v>CAAGCTAG</v>
      </c>
      <c r="CB3" s="32" t="str">
        <f t="shared" ref="CB3:CB66" ca="1" si="32">IF(BV3="","",INDEX($BP$2:$BP$97,MATCH(BV3,$BK$2:$BK$97,0)))</f>
        <v>UDP0002</v>
      </c>
      <c r="CC3" s="32" t="str">
        <f ca="1">IF(BV3="","",INDEX(Index_sequences[i5 Bases for Sample Sheet NovaSeq, MiSeq, HiSeq 2000/2500],MATCH('HCAP Robot Script'!CB3,Index_sequences[Index Name],0)))</f>
        <v>GTTCGATC</v>
      </c>
      <c r="CD3" s="32" t="str">
        <f ca="1">IF(BV3="","",INDEX(Index_sequences[i5 Bases for Sample Sheet iSeq, MiniSeq, NextSeq, HiSeq 3000/4000],MATCH('HCAP Robot Script'!CB3,Index_sequences[Index Name],0)))</f>
        <v>GATCGAAC</v>
      </c>
      <c r="CE3" s="37" t="str">
        <f ca="1">IF(BV3="","",INDEX(Panel_info[Panel name],MATCH(INDEX(Panel_Name,MATCH(BV3,$BK$2:$BK$97,0)),Panel_info[SL Analyte],0)))</f>
        <v>RMH200ST</v>
      </c>
      <c r="CF3" s="38" t="str">
        <f t="shared" ref="CF3:CF66" ca="1" si="33">IF(BV3="","",INDEX($BS$2:$BS$97,MATCH(BV3,$BK$2:$BK$97,0)))</f>
        <v>Roche DNA Solid Tumour Prep_1</v>
      </c>
      <c r="CH3" s="10" t="str">
        <f t="shared" ref="CH3:CH66" ca="1" si="34">IFERROR(IF(INDEX($BI$2:$BI$97,MATCH(BW3,$BJ$2:$BJ$97,0))=$CH$1,BW3,""),"")</f>
        <v>JT_B2238423-002</v>
      </c>
      <c r="CI3" s="10" t="str">
        <f t="shared" ref="CI3:CI66" ca="1" si="35">IFERROR(IF(INDEX($BI$2:$BI$97,MATCH(BW3,$BJ$2:$BJ$97,0))=$CI$1,BW3,""),"")</f>
        <v/>
      </c>
      <c r="CJ3" s="10" t="str">
        <f t="array" aca="1" ref="CJ3" ca="1">IF(ROW()-ROW($CJ$2:$CJ$97)+1&gt;ROWS($CH$2:$CH$97)-
COUNTBLANK($CH$2:$CH$97),"",INDIRECT(ADDRESS(SMALL(
(IF($CH$2:$CH$97&lt;&gt;"",ROW($CH$2:$CH$97),ROW()+ROWS($CH$2:$CH$97))),
ROW()-ROW($CJ$2:$CJ$97)+1),COLUMN($CH$2:$CH$97),4)))</f>
        <v>JT_B2238423-002</v>
      </c>
      <c r="CK3" s="10" t="str">
        <f t="array" aca="1" ref="CK3" ca="1">IF(ROW()-ROW($CK$2:$CK$97)+1&gt;ROWS($CI$2:$CI$97)-
COUNTBLANK($CI$2:$CI$97),"",INDIRECT(ADDRESS(SMALL(
(IF($CI$2:$CI$97&lt;&gt;"",ROW($CI$2:$CI$97),ROW()+ROWS($CI$2:$CI$97))),
ROW()-ROW($CK$2:$CK$97)+1),COLUMN($CI$2:$CI$97),4)))</f>
        <v/>
      </c>
    </row>
    <row r="4" spans="1:89" x14ac:dyDescent="0.2">
      <c r="A4" s="31" t="str">
        <f>IF(G4="","",'HCAP Booking'!$C$4)</f>
        <v>2303550</v>
      </c>
      <c r="B4" s="36" t="str">
        <f>CONCATENATE(LEFT('HCAP Booking'!C11),LEFT('HCAP Booking'!D11))</f>
        <v>RS</v>
      </c>
      <c r="C4" s="32" t="str">
        <f>IF('HCAP Booking'!J11="","",'HCAP Booking'!J11)</f>
        <v>B2238532-002</v>
      </c>
      <c r="D4" s="30">
        <f>IF(C4="","",INDEX('DNA Sample Normalization'!$E$13:$E$108,MATCH('HCAP Robot Script'!C4,'DNA Sample Normalization'!$C$13:$C$108,0)))</f>
        <v>5.4</v>
      </c>
      <c r="E4" s="29" t="str">
        <f t="shared" ca="1" si="0"/>
        <v>C1</v>
      </c>
      <c r="F4" s="38" t="str">
        <f t="shared" ca="1" si="1"/>
        <v>DNA Stock Plate 1</v>
      </c>
      <c r="G4" s="33" t="str">
        <f>CONCATENATE('HCAP Booking'!A11,'HCAP Booking'!B11)</f>
        <v>C1</v>
      </c>
      <c r="H4" s="32" t="str">
        <f t="shared" si="13"/>
        <v>DNA DILUTION PLATE 1</v>
      </c>
      <c r="I4" s="32" t="b">
        <f t="shared" si="14"/>
        <v>0</v>
      </c>
      <c r="J4" s="32">
        <f t="shared" si="15"/>
        <v>0</v>
      </c>
      <c r="K4" s="32">
        <f t="shared" si="16"/>
        <v>0</v>
      </c>
      <c r="L4" s="34">
        <f t="shared" si="2"/>
        <v>9.2685185185185173</v>
      </c>
      <c r="M4" s="35">
        <f t="shared" si="3"/>
        <v>25.731481481481481</v>
      </c>
      <c r="N4" s="343" t="str">
        <f t="shared" si="17"/>
        <v>Qubit1</v>
      </c>
      <c r="O4" s="343" t="str">
        <f t="shared" si="18"/>
        <v>C1</v>
      </c>
      <c r="P4" s="32" t="str">
        <f t="shared" si="19"/>
        <v>WATER RESERVOIR</v>
      </c>
      <c r="Q4" s="37">
        <f t="shared" si="20"/>
        <v>1</v>
      </c>
      <c r="R4" s="132" t="s">
        <v>191</v>
      </c>
      <c r="S4" s="112" t="str">
        <f t="shared" si="4"/>
        <v>INDEX PLATE</v>
      </c>
      <c r="T4" s="358" t="str" cm="1">
        <f t="array" ref="T4">IF(G4="","",INDEX(Index_sequences[Plate well],MATCH('HCAP Robot Script'!T3,Index_sequences[Plate well],0)+1,1))</f>
        <v>C1</v>
      </c>
      <c r="U4" s="115">
        <f>IF(G4="","",'HCAP Booking'!$I$3)</f>
        <v>1</v>
      </c>
      <c r="V4" s="115" t="str">
        <f>IF(G4="","",VLOOKUP(U4&amp;"_"&amp;T4,Index!$C$3:$H$386,2,FALSE))</f>
        <v>UDP0003</v>
      </c>
      <c r="W4" s="32" t="str">
        <f>IF(NOT(G4=""),'HCAP Booking'!H11,"")</f>
        <v>Roche DNA Solid Tumour Prep</v>
      </c>
      <c r="X4" s="30"/>
      <c r="Z4" s="45" t="s">
        <v>33</v>
      </c>
      <c r="AA4" s="40" t="str">
        <f t="shared" si="5"/>
        <v>Roche DNA Solid Tumour Prep</v>
      </c>
      <c r="AB4" s="46" t="str">
        <f>IF(COUNTIF($AA$1:AA4,AA4)=1,AA4,"")</f>
        <v/>
      </c>
      <c r="AC4" s="40" t="str">
        <f t="array" aca="1" ref="AC4" ca="1">IF(ROW()-ROW($AC$2:$AC$97)+1&gt;ROWS($AB$2:$AB$97)-
COUNTBLANK($AB$2:$AB$97),"",INDIRECT(ADDRESS(SMALL(
(IF($AB$2:$AB$97&lt;&gt;"",ROW($AB$2:$AB$97),ROW()+ROWS($AB$2:$AB$97))),
ROW()-ROW($AC$2:$AC$97)+1),COLUMN($AB$2:$AB$97),4)))</f>
        <v/>
      </c>
      <c r="AD4" s="121">
        <f>COUNTIF($AA$1:AA4,AA4)</f>
        <v>3</v>
      </c>
      <c r="AE4" s="121">
        <v>3</v>
      </c>
      <c r="AF4" s="121">
        <f>IF(COUNTIF($AF$2:AF3,AF3)&lt;INDEX(Pooling_requirements,MATCH('HCAP Booking'!$AG$4,Workflow_type,0)),AF3,AF3+1)</f>
        <v>1</v>
      </c>
      <c r="AG4" s="121" t="str">
        <f t="shared" si="21"/>
        <v>Roche DNA Solid Tumour Prep_1</v>
      </c>
      <c r="AH4" s="40" t="str">
        <f ca="1">IF(COUNTIF($AA$1:AG4,AG4)=1,AG4,"")</f>
        <v/>
      </c>
      <c r="AI4" s="40" t="s">
        <v>34</v>
      </c>
      <c r="AJ4" s="40" t="str">
        <f t="array" aca="1" ref="AJ4" ca="1">IF(ROW()-ROW($AJ$2:$AJ$97)+1&gt;ROWS($AH$2:$AH$97)-
COUNTBLANK($AH$2:$AH$97),"",INDIRECT(ADDRESS(SMALL(
(IF($AH$2:$AH$97&lt;&gt;"",ROW($AH$2:$AH$97),ROW()+ROWS($AH$2:$AH$97))),
ROW()-ROW($AJ$2:$AJ$97)+1),COLUMN($AH$2:$AH$97),4)))</f>
        <v/>
      </c>
      <c r="AK4" s="45" t="s">
        <v>181</v>
      </c>
      <c r="AL4" s="30"/>
      <c r="AM4" s="30"/>
      <c r="AN4" s="40" t="str">
        <f>IF(COUNTIF($C$1:C4,C4)=1,C4,"")</f>
        <v>B2238532-002</v>
      </c>
      <c r="AO4" s="47" t="str">
        <f t="array" aca="1" ref="AO4" ca="1">IF(ROW()-ROW($AO$2:$AO$97)+1&gt;ROWS($AN$2:$AN$97)-
COUNTBLANK($AN$2:$AN$97),"",INDIRECT(ADDRESS(SMALL(
(IF($AN$2:$AN$97&lt;&gt;"",ROW($AN$2:$AN$97),ROW()+ROWS($AN$2:$AN$97))),
ROW()-ROW($AO$2:$AO$97)+1),COLUMN($AN$2:$AN$97),4)))</f>
        <v>B2238532-002</v>
      </c>
      <c r="AP4" s="48" t="s">
        <v>34</v>
      </c>
      <c r="AQ4" s="49" t="str">
        <f t="shared" ca="1" si="6"/>
        <v>DNA Stock Plate 1</v>
      </c>
      <c r="AR4" s="31" t="str">
        <f t="shared" ca="1" si="7"/>
        <v>DNA Stock Plate 1_C1</v>
      </c>
      <c r="AS4" s="664"/>
      <c r="AT4" s="229"/>
      <c r="AU4" s="589" t="str">
        <f>IF(B4="","",B4&amp;"_"&amp;C4&amp;"_"&amp;INDEX(Panel_info[Panel short hand],MATCH('HCAP Robot Script'!W4,Panel_info[SL Analyte],0))&amp;"_"&amp;V4)</f>
        <v>RS_B2238532-002_RMH200_UDP0003</v>
      </c>
      <c r="AV4" s="30"/>
      <c r="AW4" s="33">
        <f>VLOOKUP(D4,'HCAP Booking'!$AP$8:$AS$12,2,TRUE)</f>
        <v>0</v>
      </c>
      <c r="AX4" s="491">
        <f>VLOOKUP(D4,'HCAP Booking'!$AP$8:$AS$12,3,TRUE)</f>
        <v>0</v>
      </c>
      <c r="AY4" s="491">
        <f>VLOOKUP(D4,'HCAP Booking'!$AP$8:$AS$12,4,TRUE)</f>
        <v>0</v>
      </c>
      <c r="AZ4" s="491">
        <f t="shared" si="22"/>
        <v>0</v>
      </c>
      <c r="BA4" s="492" t="e">
        <f t="shared" si="23"/>
        <v>#DIV/0!</v>
      </c>
      <c r="BB4" s="30"/>
      <c r="BC4" s="349" t="s">
        <v>2128</v>
      </c>
      <c r="BD4" s="356" t="s">
        <v>34</v>
      </c>
      <c r="BE4" s="349" t="str">
        <f t="shared" si="24"/>
        <v>B2238532-002</v>
      </c>
      <c r="BF4" s="352" t="str">
        <f t="shared" si="25"/>
        <v>Qubit1_C1</v>
      </c>
      <c r="BG4" s="30"/>
      <c r="BH4" s="30"/>
      <c r="BI4" s="589" t="str">
        <f>INDEX('HCAP Booking'!$AE$9:$AE$14,MATCH('HCAP Robot Script'!W4,'HCAP Booking'!$AB$9:$AB$14,0))</f>
        <v>DNA</v>
      </c>
      <c r="BJ4" s="208" t="str">
        <f t="shared" si="8"/>
        <v>RS_B2238532-002</v>
      </c>
      <c r="BK4" s="341" t="str">
        <f>IF(G4="","",'HCAP Booking'!I11)</f>
        <v>PL2303550-02-01/C01</v>
      </c>
      <c r="BL4" s="341" t="str">
        <f t="shared" si="26"/>
        <v>2303550</v>
      </c>
      <c r="BM4" s="32" t="str">
        <f t="shared" si="9"/>
        <v>C1</v>
      </c>
      <c r="BN4" s="32" t="str">
        <f t="shared" si="10"/>
        <v>UDP0003</v>
      </c>
      <c r="BO4" s="32" t="str">
        <f>IF(G4="","",INDEX(Index_sequences[i7 Bases for Sample Sheet],MATCH('HCAP Robot Script'!BN4,Index_sequences[Index Name],0)))</f>
        <v>GTACCAAG</v>
      </c>
      <c r="BP4" s="32" t="str">
        <f t="shared" si="11"/>
        <v>UDP0003</v>
      </c>
      <c r="BQ4" s="32" t="str">
        <f>IF(G4="","",INDEX(Index_sequences[i5 Bases for Sample Sheet NovaSeq, MiSeq, HiSeq 2000/2500],MATCH('HCAP Robot Script'!BP4,Index_sequences[Index Name],0)))</f>
        <v>CATGGTTC</v>
      </c>
      <c r="BR4" s="32" t="str">
        <f>IF(G4="","",INDEX(Index_sequences[i5 Bases for Sample Sheet iSeq, MiniSeq, NextSeq, HiSeq 3000/4000],MATCH('HCAP Robot Script'!BP4,Index_sequences[Index Name],0)))</f>
        <v>GAACCATG</v>
      </c>
      <c r="BS4" s="209" t="str">
        <f t="shared" si="12"/>
        <v>Roche DNA Solid Tumour Prep_1</v>
      </c>
      <c r="BT4" s="38" t="b">
        <f ca="1">IF(VLOOKUP(BS4,'Auto Pooling Robot Script'!$H$6:$I$13,2,FALSE)=FALSE,"",VLOOKUP(BS4,'Auto Pooling Robot Script'!$H$6:$I$13,2,FALSE))</f>
        <v>1</v>
      </c>
      <c r="BU4" s="30"/>
      <c r="BV4" s="10" t="str">
        <f t="array" aca="1" ref="BV4" ca="1">IF(ROW()-ROW($BV$2:$BV$97)+1&gt;ROWS($BT$2:$BT$97)-
COUNTBLANK($BT$2:$BT$97),"",INDIRECT(ADDRESS(SMALL(
(IF($BT$2:$BT$97&lt;&gt;"",ROW($BT$2:$BT$97),ROW()+ROWS($BT$2:$BT$97))),
ROW()-ROW($BV$2:$BV$97)+1),COLUMN($BK$2:$BK$97),4)))</f>
        <v>PL2303550-02-01/C01</v>
      </c>
      <c r="BW4" s="33" t="str">
        <f t="shared" ca="1" si="27"/>
        <v>RS_B2238532-002</v>
      </c>
      <c r="BX4" s="36" t="str">
        <f t="shared" ca="1" si="28"/>
        <v>2303550</v>
      </c>
      <c r="BY4" s="36" t="str">
        <f t="shared" ca="1" si="29"/>
        <v>C1</v>
      </c>
      <c r="BZ4" s="32" t="str">
        <f t="shared" ca="1" si="30"/>
        <v>UDP0003</v>
      </c>
      <c r="CA4" s="32" t="str">
        <f t="shared" ca="1" si="31"/>
        <v>GTACCAAG</v>
      </c>
      <c r="CB4" s="32" t="str">
        <f t="shared" ca="1" si="32"/>
        <v>UDP0003</v>
      </c>
      <c r="CC4" s="32" t="str">
        <f ca="1">IF(BV4="","",INDEX(Index_sequences[i5 Bases for Sample Sheet NovaSeq, MiSeq, HiSeq 2000/2500],MATCH('HCAP Robot Script'!CB4,Index_sequences[Index Name],0)))</f>
        <v>CATGGTTC</v>
      </c>
      <c r="CD4" s="32" t="str">
        <f ca="1">IF(BV4="","",INDEX(Index_sequences[i5 Bases for Sample Sheet iSeq, MiniSeq, NextSeq, HiSeq 3000/4000],MATCH('HCAP Robot Script'!CB4,Index_sequences[Index Name],0)))</f>
        <v>GAACCATG</v>
      </c>
      <c r="CE4" s="37" t="str">
        <f ca="1">IF(BV4="","",INDEX(Panel_info[Panel name],MATCH(INDEX(Panel_Name,MATCH(BV4,$BK$2:$BK$97,0)),Panel_info[SL Analyte],0)))</f>
        <v>RMH200ST</v>
      </c>
      <c r="CF4" s="38" t="str">
        <f t="shared" ca="1" si="33"/>
        <v>Roche DNA Solid Tumour Prep_1</v>
      </c>
      <c r="CH4" s="10" t="str">
        <f t="shared" ca="1" si="34"/>
        <v>RS_B2238532-002</v>
      </c>
      <c r="CI4" s="10" t="str">
        <f t="shared" ca="1" si="35"/>
        <v/>
      </c>
      <c r="CJ4" s="10" t="str">
        <f t="array" aca="1" ref="CJ4" ca="1">IF(ROW()-ROW($CJ$2:$CJ$97)+1&gt;ROWS($CH$2:$CH$97)-
COUNTBLANK($CH$2:$CH$97),"",INDIRECT(ADDRESS(SMALL(
(IF($CH$2:$CH$97&lt;&gt;"",ROW($CH$2:$CH$97),ROW()+ROWS($CH$2:$CH$97))),
ROW()-ROW($CJ$2:$CJ$97)+1),COLUMN($CH$2:$CH$97),4)))</f>
        <v>RS_B2238532-002</v>
      </c>
      <c r="CK4" s="10" t="str">
        <f t="array" aca="1" ref="CK4" ca="1">IF(ROW()-ROW($CK$2:$CK$97)+1&gt;ROWS($CI$2:$CI$97)-
COUNTBLANK($CI$2:$CI$97),"",INDIRECT(ADDRESS(SMALL(
(IF($CI$2:$CI$97&lt;&gt;"",ROW($CI$2:$CI$97),ROW()+ROWS($CI$2:$CI$97))),
ROW()-ROW($CK$2:$CK$97)+1),COLUMN($CI$2:$CI$97),4)))</f>
        <v/>
      </c>
    </row>
    <row r="5" spans="1:89" x14ac:dyDescent="0.2">
      <c r="A5" s="31" t="str">
        <f>IF(G5="","",'HCAP Booking'!$C$4)</f>
        <v>2303550</v>
      </c>
      <c r="B5" s="36" t="str">
        <f>CONCATENATE(LEFT('HCAP Booking'!C12),LEFT('HCAP Booking'!D12))</f>
        <v>DR</v>
      </c>
      <c r="C5" s="32" t="str">
        <f>IF('HCAP Booking'!J12="","",'HCAP Booking'!J12)</f>
        <v>B2305715-002</v>
      </c>
      <c r="D5" s="30">
        <f>IF(C5="","",INDEX('DNA Sample Normalization'!$E$13:$E$108,MATCH('HCAP Robot Script'!C5,'DNA Sample Normalization'!$C$13:$C$108,0)))</f>
        <v>30.8</v>
      </c>
      <c r="E5" s="29" t="str">
        <f t="shared" ca="1" si="0"/>
        <v>D1</v>
      </c>
      <c r="F5" s="38" t="str">
        <f t="shared" ca="1" si="1"/>
        <v>DNA Stock Plate 1</v>
      </c>
      <c r="G5" s="33" t="str">
        <f>CONCATENATE('HCAP Booking'!A12,'HCAP Booking'!B12)</f>
        <v>D1</v>
      </c>
      <c r="H5" s="32" t="str">
        <f t="shared" si="13"/>
        <v>DNA DILUTION PLATE 1</v>
      </c>
      <c r="I5" s="32" t="b">
        <f t="shared" si="14"/>
        <v>1</v>
      </c>
      <c r="J5" s="32">
        <f t="shared" si="15"/>
        <v>3</v>
      </c>
      <c r="K5" s="32">
        <f t="shared" si="16"/>
        <v>27</v>
      </c>
      <c r="L5" s="34">
        <f t="shared" si="2"/>
        <v>16.25</v>
      </c>
      <c r="M5" s="35">
        <f t="shared" si="3"/>
        <v>18.75</v>
      </c>
      <c r="N5" s="343" t="str">
        <f t="shared" si="17"/>
        <v>Qubit1</v>
      </c>
      <c r="O5" s="343" t="str">
        <f t="shared" si="18"/>
        <v>D1</v>
      </c>
      <c r="P5" s="32" t="str">
        <f t="shared" si="19"/>
        <v>WATER RESERVOIR</v>
      </c>
      <c r="Q5" s="37">
        <f t="shared" si="20"/>
        <v>1</v>
      </c>
      <c r="R5" s="132" t="s">
        <v>191</v>
      </c>
      <c r="S5" s="112" t="str">
        <f t="shared" si="4"/>
        <v>INDEX PLATE</v>
      </c>
      <c r="T5" s="358" t="str" cm="1">
        <f t="array" ref="T5">IF(G5="","",INDEX(Index_sequences[Plate well],MATCH('HCAP Robot Script'!T4,Index_sequences[Plate well],0)+1,1))</f>
        <v>D1</v>
      </c>
      <c r="U5" s="115">
        <f>IF(G5="","",'HCAP Booking'!$I$3)</f>
        <v>1</v>
      </c>
      <c r="V5" s="115" t="str">
        <f>IF(G5="","",VLOOKUP(U5&amp;"_"&amp;T5,Index!$C$3:$H$386,2,FALSE))</f>
        <v>UDP0004</v>
      </c>
      <c r="W5" s="32" t="str">
        <f>IF(NOT(G5=""),'HCAP Booking'!H12,"")</f>
        <v>Roche DNA Solid Tumour Prep</v>
      </c>
      <c r="X5" s="30"/>
      <c r="Z5" s="45" t="s">
        <v>35</v>
      </c>
      <c r="AA5" s="40" t="str">
        <f t="shared" si="5"/>
        <v>Roche DNA Solid Tumour Prep</v>
      </c>
      <c r="AB5" s="46" t="str">
        <f>IF(COUNTIF($AA$1:AA5,AA5)=1,AA5,"")</f>
        <v/>
      </c>
      <c r="AC5" s="40" t="str">
        <f t="array" aca="1" ref="AC5" ca="1">IF(ROW()-ROW($AC$2:$AC$97)+1&gt;ROWS($AB$2:$AB$97)-
COUNTBLANK($AB$2:$AB$97),"",INDIRECT(ADDRESS(SMALL(
(IF($AB$2:$AB$97&lt;&gt;"",ROW($AB$2:$AB$97),ROW()+ROWS($AB$2:$AB$97))),
ROW()-ROW($AC$2:$AC$97)+1),COLUMN($AB$2:$AB$97),4)))</f>
        <v/>
      </c>
      <c r="AD5" s="121">
        <f>COUNTIF($AA$1:AA5,AA5)</f>
        <v>4</v>
      </c>
      <c r="AE5" s="121">
        <v>4</v>
      </c>
      <c r="AF5" s="121">
        <f>IF(COUNTIF($AF$2:AF4,AF4)&lt;INDEX(Pooling_requirements,MATCH('HCAP Booking'!$AG$4,Workflow_type,0)),AF4,AF4+1)</f>
        <v>1</v>
      </c>
      <c r="AG5" s="121" t="str">
        <f t="shared" si="21"/>
        <v>Roche DNA Solid Tumour Prep_1</v>
      </c>
      <c r="AH5" s="40" t="str">
        <f ca="1">IF(COUNTIF($AA$1:AG5,AG5)=1,AG5,"")</f>
        <v/>
      </c>
      <c r="AI5" s="40" t="s">
        <v>36</v>
      </c>
      <c r="AJ5" s="40" t="str">
        <f t="array" aca="1" ref="AJ5" ca="1">IF(ROW()-ROW($AJ$2:$AJ$97)+1&gt;ROWS($AH$2:$AH$97)-
COUNTBLANK($AH$2:$AH$97),"",INDIRECT(ADDRESS(SMALL(
(IF($AH$2:$AH$97&lt;&gt;"",ROW($AH$2:$AH$97),ROW()+ROWS($AH$2:$AH$97))),
ROW()-ROW($AJ$2:$AJ$97)+1),COLUMN($AH$2:$AH$97),4)))</f>
        <v/>
      </c>
      <c r="AK5" s="45" t="s">
        <v>181</v>
      </c>
      <c r="AL5" s="30"/>
      <c r="AM5" s="30"/>
      <c r="AN5" s="40" t="str">
        <f>IF(COUNTIF($C$1:C5,C5)=1,C5,"")</f>
        <v>B2305715-002</v>
      </c>
      <c r="AO5" s="47" t="str">
        <f t="array" aca="1" ref="AO5" ca="1">IF(ROW()-ROW($AO$2:$AO$97)+1&gt;ROWS($AN$2:$AN$97)-
COUNTBLANK($AN$2:$AN$97),"",INDIRECT(ADDRESS(SMALL(
(IF($AN$2:$AN$97&lt;&gt;"",ROW($AN$2:$AN$97),ROW()+ROWS($AN$2:$AN$97))),
ROW()-ROW($AO$2:$AO$97)+1),COLUMN($AN$2:$AN$97),4)))</f>
        <v>B2305715-002</v>
      </c>
      <c r="AP5" s="48" t="s">
        <v>36</v>
      </c>
      <c r="AQ5" s="49" t="str">
        <f t="shared" ca="1" si="6"/>
        <v>DNA Stock Plate 1</v>
      </c>
      <c r="AR5" s="31" t="str">
        <f t="shared" ca="1" si="7"/>
        <v>DNA Stock Plate 1_D1</v>
      </c>
      <c r="AS5" s="664"/>
      <c r="AT5" s="229"/>
      <c r="AU5" s="589" t="str">
        <f>IF(B5="","",B5&amp;"_"&amp;C5&amp;"_"&amp;INDEX(Panel_info[Panel short hand],MATCH('HCAP Robot Script'!W5,Panel_info[SL Analyte],0))&amp;"_"&amp;V5)</f>
        <v>DR_B2305715-002_RMH200_UDP0004</v>
      </c>
      <c r="AV5" s="30"/>
      <c r="AW5" s="33">
        <f>VLOOKUP(D5,'HCAP Booking'!$AP$8:$AS$12,2,TRUE)</f>
        <v>10</v>
      </c>
      <c r="AX5" s="491">
        <f>VLOOKUP(D5,'HCAP Booking'!$AP$8:$AS$12,3,TRUE)</f>
        <v>3</v>
      </c>
      <c r="AY5" s="491">
        <f>VLOOKUP(D5,'HCAP Booking'!$AP$8:$AS$12,4,TRUE)</f>
        <v>27</v>
      </c>
      <c r="AZ5" s="491">
        <f t="shared" si="22"/>
        <v>30</v>
      </c>
      <c r="BA5" s="492">
        <f t="shared" si="23"/>
        <v>3.08</v>
      </c>
      <c r="BB5" s="30"/>
      <c r="BC5" s="349" t="s">
        <v>2128</v>
      </c>
      <c r="BD5" s="356" t="s">
        <v>36</v>
      </c>
      <c r="BE5" s="349" t="str">
        <f t="shared" si="24"/>
        <v>B2305715-002</v>
      </c>
      <c r="BF5" s="352" t="str">
        <f t="shared" si="25"/>
        <v>Qubit1_D1</v>
      </c>
      <c r="BG5" s="30"/>
      <c r="BH5" s="30"/>
      <c r="BI5" s="589" t="str">
        <f>INDEX('HCAP Booking'!$AE$9:$AE$14,MATCH('HCAP Robot Script'!W5,'HCAP Booking'!$AB$9:$AB$14,0))</f>
        <v>DNA</v>
      </c>
      <c r="BJ5" s="208" t="str">
        <f t="shared" si="8"/>
        <v>DR_B2305715-002</v>
      </c>
      <c r="BK5" s="341" t="str">
        <f>IF(G5="","",'HCAP Booking'!I12)</f>
        <v>PL2303550-02-01/D01</v>
      </c>
      <c r="BL5" s="341" t="str">
        <f t="shared" si="26"/>
        <v>2303550</v>
      </c>
      <c r="BM5" s="32" t="str">
        <f t="shared" si="9"/>
        <v>D1</v>
      </c>
      <c r="BN5" s="32" t="str">
        <f t="shared" si="10"/>
        <v>UDP0004</v>
      </c>
      <c r="BO5" s="32" t="str">
        <f>IF(G5="","",INDEX(Index_sequences[i7 Bases for Sample Sheet],MATCH('HCAP Robot Script'!BN5,Index_sequences[Index Name],0)))</f>
        <v>ACGTTGGA</v>
      </c>
      <c r="BP5" s="32" t="str">
        <f t="shared" si="11"/>
        <v>UDP0004</v>
      </c>
      <c r="BQ5" s="32" t="str">
        <f>IF(G5="","",INDEX(Index_sequences[i5 Bases for Sample Sheet NovaSeq, MiSeq, HiSeq 2000/2500],MATCH('HCAP Robot Script'!BP5,Index_sequences[Index Name],0)))</f>
        <v>TGCAACCT</v>
      </c>
      <c r="BR5" s="32" t="str">
        <f>IF(G5="","",INDEX(Index_sequences[i5 Bases for Sample Sheet iSeq, MiniSeq, NextSeq, HiSeq 3000/4000],MATCH('HCAP Robot Script'!BP5,Index_sequences[Index Name],0)))</f>
        <v>AGGTTGCA</v>
      </c>
      <c r="BS5" s="209" t="str">
        <f t="shared" si="12"/>
        <v>Roche DNA Solid Tumour Prep_1</v>
      </c>
      <c r="BT5" s="38" t="b">
        <f ca="1">IF(VLOOKUP(BS5,'Auto Pooling Robot Script'!$H$6:$I$13,2,FALSE)=FALSE,"",VLOOKUP(BS5,'Auto Pooling Robot Script'!$H$6:$I$13,2,FALSE))</f>
        <v>1</v>
      </c>
      <c r="BU5" s="30"/>
      <c r="BV5" s="10" t="str">
        <f t="array" aca="1" ref="BV5" ca="1">IF(ROW()-ROW($BV$2:$BV$97)+1&gt;ROWS($BT$2:$BT$97)-
COUNTBLANK($BT$2:$BT$97),"",INDIRECT(ADDRESS(SMALL(
(IF($BT$2:$BT$97&lt;&gt;"",ROW($BT$2:$BT$97),ROW()+ROWS($BT$2:$BT$97))),
ROW()-ROW($BV$2:$BV$97)+1),COLUMN($BK$2:$BK$97),4)))</f>
        <v>PL2303550-02-01/D01</v>
      </c>
      <c r="BW5" s="33" t="str">
        <f t="shared" ca="1" si="27"/>
        <v>DR_B2305715-002</v>
      </c>
      <c r="BX5" s="36" t="str">
        <f t="shared" ca="1" si="28"/>
        <v>2303550</v>
      </c>
      <c r="BY5" s="36" t="str">
        <f t="shared" ca="1" si="29"/>
        <v>D1</v>
      </c>
      <c r="BZ5" s="32" t="str">
        <f t="shared" ca="1" si="30"/>
        <v>UDP0004</v>
      </c>
      <c r="CA5" s="32" t="str">
        <f t="shared" ca="1" si="31"/>
        <v>ACGTTGGA</v>
      </c>
      <c r="CB5" s="32" t="str">
        <f t="shared" ca="1" si="32"/>
        <v>UDP0004</v>
      </c>
      <c r="CC5" s="32" t="str">
        <f ca="1">IF(BV5="","",INDEX(Index_sequences[i5 Bases for Sample Sheet NovaSeq, MiSeq, HiSeq 2000/2500],MATCH('HCAP Robot Script'!CB5,Index_sequences[Index Name],0)))</f>
        <v>TGCAACCT</v>
      </c>
      <c r="CD5" s="32" t="str">
        <f ca="1">IF(BV5="","",INDEX(Index_sequences[i5 Bases for Sample Sheet iSeq, MiniSeq, NextSeq, HiSeq 3000/4000],MATCH('HCAP Robot Script'!CB5,Index_sequences[Index Name],0)))</f>
        <v>AGGTTGCA</v>
      </c>
      <c r="CE5" s="37" t="str">
        <f ca="1">IF(BV5="","",INDEX(Panel_info[Panel name],MATCH(INDEX(Panel_Name,MATCH(BV5,$BK$2:$BK$97,0)),Panel_info[SL Analyte],0)))</f>
        <v>RMH200ST</v>
      </c>
      <c r="CF5" s="38" t="str">
        <f t="shared" ca="1" si="33"/>
        <v>Roche DNA Solid Tumour Prep_1</v>
      </c>
      <c r="CH5" s="10" t="str">
        <f t="shared" ca="1" si="34"/>
        <v>DR_B2305715-002</v>
      </c>
      <c r="CI5" s="10" t="str">
        <f t="shared" ca="1" si="35"/>
        <v/>
      </c>
      <c r="CJ5" s="10" t="str">
        <f t="array" aca="1" ref="CJ5" ca="1">IF(ROW()-ROW($CJ$2:$CJ$97)+1&gt;ROWS($CH$2:$CH$97)-
COUNTBLANK($CH$2:$CH$97),"",INDIRECT(ADDRESS(SMALL(
(IF($CH$2:$CH$97&lt;&gt;"",ROW($CH$2:$CH$97),ROW()+ROWS($CH$2:$CH$97))),
ROW()-ROW($CJ$2:$CJ$97)+1),COLUMN($CH$2:$CH$97),4)))</f>
        <v>DR_B2305715-002</v>
      </c>
      <c r="CK5" s="10" t="str">
        <f t="array" aca="1" ref="CK5" ca="1">IF(ROW()-ROW($CK$2:$CK$97)+1&gt;ROWS($CI$2:$CI$97)-
COUNTBLANK($CI$2:$CI$97),"",INDIRECT(ADDRESS(SMALL(
(IF($CI$2:$CI$97&lt;&gt;"",ROW($CI$2:$CI$97),ROW()+ROWS($CI$2:$CI$97))),
ROW()-ROW($CK$2:$CK$97)+1),COLUMN($CI$2:$CI$97),4)))</f>
        <v/>
      </c>
    </row>
    <row r="6" spans="1:89" x14ac:dyDescent="0.2">
      <c r="A6" s="31" t="str">
        <f>IF(G6="","",'HCAP Booking'!$C$4)</f>
        <v>2303550</v>
      </c>
      <c r="B6" s="36" t="str">
        <f>CONCATENATE(LEFT('HCAP Booking'!C13),LEFT('HCAP Booking'!D13))</f>
        <v>RP</v>
      </c>
      <c r="C6" s="32" t="str">
        <f>IF('HCAP Booking'!J13="","",'HCAP Booking'!J13)</f>
        <v>B2305921-002</v>
      </c>
      <c r="D6" s="30">
        <f>IF(C6="","",INDEX('DNA Sample Normalization'!$E$13:$E$108,MATCH('HCAP Robot Script'!C6,'DNA Sample Normalization'!$C$13:$C$108,0)))</f>
        <v>6.52</v>
      </c>
      <c r="E6" s="29" t="str">
        <f t="shared" ca="1" si="0"/>
        <v>A2</v>
      </c>
      <c r="F6" s="38" t="str">
        <f t="shared" ca="1" si="1"/>
        <v>DNA Stock Plate 1</v>
      </c>
      <c r="G6" s="33" t="str">
        <f>CONCATENATE('HCAP Booking'!A13,'HCAP Booking'!B13)</f>
        <v>E1</v>
      </c>
      <c r="H6" s="32" t="str">
        <f t="shared" si="13"/>
        <v>DNA DILUTION PLATE 1</v>
      </c>
      <c r="I6" s="32" t="b">
        <f t="shared" si="14"/>
        <v>0</v>
      </c>
      <c r="J6" s="32">
        <f t="shared" si="15"/>
        <v>0</v>
      </c>
      <c r="K6" s="32">
        <f t="shared" si="16"/>
        <v>0</v>
      </c>
      <c r="L6" s="34">
        <f t="shared" si="2"/>
        <v>7.6763803680981599</v>
      </c>
      <c r="M6" s="35">
        <f t="shared" si="3"/>
        <v>27.323619631901842</v>
      </c>
      <c r="N6" s="343" t="str">
        <f t="shared" si="17"/>
        <v>Qubit1</v>
      </c>
      <c r="O6" s="343" t="str">
        <f t="shared" si="18"/>
        <v>E1</v>
      </c>
      <c r="P6" s="32" t="str">
        <f t="shared" si="19"/>
        <v>WATER RESERVOIR</v>
      </c>
      <c r="Q6" s="37">
        <f t="shared" si="20"/>
        <v>1</v>
      </c>
      <c r="R6" s="132" t="s">
        <v>191</v>
      </c>
      <c r="S6" s="112" t="str">
        <f t="shared" si="4"/>
        <v>INDEX PLATE</v>
      </c>
      <c r="T6" s="358" t="str" cm="1">
        <f t="array" ref="T6">IF(G6="","",INDEX(Index_sequences[Plate well],MATCH('HCAP Robot Script'!T5,Index_sequences[Plate well],0)+1,1))</f>
        <v>E1</v>
      </c>
      <c r="U6" s="115">
        <f>IF(G6="","",'HCAP Booking'!$I$3)</f>
        <v>1</v>
      </c>
      <c r="V6" s="115" t="str">
        <f>IF(G6="","",VLOOKUP(U6&amp;"_"&amp;T6,Index!$C$3:$H$386,2,FALSE))</f>
        <v>UDP0005</v>
      </c>
      <c r="W6" s="32" t="str">
        <f>IF(NOT(G6=""),'HCAP Booking'!H13,"")</f>
        <v>Roche DNA Solid Tumour Prep</v>
      </c>
      <c r="X6" s="30"/>
      <c r="Z6" s="45" t="s">
        <v>37</v>
      </c>
      <c r="AA6" s="40" t="str">
        <f t="shared" si="5"/>
        <v>Roche DNA Solid Tumour Prep</v>
      </c>
      <c r="AB6" s="46" t="str">
        <f>IF(COUNTIF($AA$1:AA6,AA6)=1,AA6,"")</f>
        <v/>
      </c>
      <c r="AC6" s="40" t="str">
        <f t="array" aca="1" ref="AC6" ca="1">IF(ROW()-ROW($AC$2:$AC$97)+1&gt;ROWS($AB$2:$AB$97)-
COUNTBLANK($AB$2:$AB$97),"",INDIRECT(ADDRESS(SMALL(
(IF($AB$2:$AB$97&lt;&gt;"",ROW($AB$2:$AB$97),ROW()+ROWS($AB$2:$AB$97))),
ROW()-ROW($AC$2:$AC$97)+1),COLUMN($AB$2:$AB$97),4)))</f>
        <v/>
      </c>
      <c r="AD6" s="121">
        <f>COUNTIF($AA$1:AA6,AA6)</f>
        <v>5</v>
      </c>
      <c r="AE6" s="121">
        <v>5</v>
      </c>
      <c r="AF6" s="121">
        <f>IF(COUNTIF($AF$2:AF5,AF5)&lt;INDEX(Pooling_requirements,MATCH('HCAP Booking'!$AG$4,Workflow_type,0)),AF5,AF5+1)</f>
        <v>1</v>
      </c>
      <c r="AG6" s="121" t="str">
        <f t="shared" si="21"/>
        <v>Roche DNA Solid Tumour Prep_1</v>
      </c>
      <c r="AH6" s="40" t="str">
        <f ca="1">IF(COUNTIF($AA$1:AG6,AG6)=1,AG6,"")</f>
        <v/>
      </c>
      <c r="AI6" s="40" t="s">
        <v>31</v>
      </c>
      <c r="AJ6" s="40" t="str">
        <f t="array" aca="1" ref="AJ6" ca="1">IF(ROW()-ROW($AJ$2:$AJ$97)+1&gt;ROWS($AH$2:$AH$97)-
COUNTBLANK($AH$2:$AH$97),"",INDIRECT(ADDRESS(SMALL(
(IF($AH$2:$AH$97&lt;&gt;"",ROW($AH$2:$AH$97),ROW()+ROWS($AH$2:$AH$97))),
ROW()-ROW($AJ$2:$AJ$97)+1),COLUMN($AH$2:$AH$97),4)))</f>
        <v/>
      </c>
      <c r="AK6" s="45" t="s">
        <v>181</v>
      </c>
      <c r="AL6" s="30"/>
      <c r="AM6" s="30"/>
      <c r="AN6" s="40" t="str">
        <f>IF(COUNTIF($C$1:C6,C6)=1,C6,"")</f>
        <v>B2305921-002</v>
      </c>
      <c r="AO6" s="47" t="str">
        <f t="array" aca="1" ref="AO6" ca="1">IF(ROW()-ROW($AO$2:$AO$97)+1&gt;ROWS($AN$2:$AN$97)-
COUNTBLANK($AN$2:$AN$97),"",INDIRECT(ADDRESS(SMALL(
(IF($AN$2:$AN$97&lt;&gt;"",ROW($AN$2:$AN$97),ROW()+ROWS($AN$2:$AN$97))),
ROW()-ROW($AO$2:$AO$97)+1),COLUMN($AN$2:$AN$97),4)))</f>
        <v>B2305921-002</v>
      </c>
      <c r="AP6" s="48" t="s">
        <v>31</v>
      </c>
      <c r="AQ6" s="49" t="str">
        <f t="shared" ca="1" si="6"/>
        <v>DNA Stock Plate 1</v>
      </c>
      <c r="AR6" s="31" t="str">
        <f t="shared" ca="1" si="7"/>
        <v>DNA Stock Plate 1_A2</v>
      </c>
      <c r="AS6" s="664"/>
      <c r="AT6" s="229"/>
      <c r="AU6" s="589" t="str">
        <f>IF(B6="","",B6&amp;"_"&amp;C6&amp;"_"&amp;INDEX(Panel_info[Panel short hand],MATCH('HCAP Robot Script'!W6,Panel_info[SL Analyte],0))&amp;"_"&amp;V6)</f>
        <v>RP_B2305921-002_RMH200_UDP0005</v>
      </c>
      <c r="AV6" s="30"/>
      <c r="AW6" s="33">
        <f>VLOOKUP(D6,'HCAP Booking'!$AP$8:$AS$12,2,TRUE)</f>
        <v>0</v>
      </c>
      <c r="AX6" s="491">
        <f>VLOOKUP(D6,'HCAP Booking'!$AP$8:$AS$12,3,TRUE)</f>
        <v>0</v>
      </c>
      <c r="AY6" s="491">
        <f>VLOOKUP(D6,'HCAP Booking'!$AP$8:$AS$12,4,TRUE)</f>
        <v>0</v>
      </c>
      <c r="AZ6" s="491">
        <f t="shared" si="22"/>
        <v>0</v>
      </c>
      <c r="BA6" s="492" t="e">
        <f t="shared" si="23"/>
        <v>#DIV/0!</v>
      </c>
      <c r="BB6" s="30"/>
      <c r="BC6" s="349" t="s">
        <v>2128</v>
      </c>
      <c r="BD6" s="356" t="s">
        <v>38</v>
      </c>
      <c r="BE6" s="349" t="str">
        <f t="shared" si="24"/>
        <v>B2305921-002</v>
      </c>
      <c r="BF6" s="352" t="str">
        <f t="shared" si="25"/>
        <v>Qubit1_E1</v>
      </c>
      <c r="BG6" s="30"/>
      <c r="BH6" s="30"/>
      <c r="BI6" s="589" t="str">
        <f>INDEX('HCAP Booking'!$AE$9:$AE$14,MATCH('HCAP Robot Script'!W6,'HCAP Booking'!$AB$9:$AB$14,0))</f>
        <v>DNA</v>
      </c>
      <c r="BJ6" s="208" t="str">
        <f t="shared" si="8"/>
        <v>RP_B2305921-002</v>
      </c>
      <c r="BK6" s="341" t="str">
        <f>IF(G6="","",'HCAP Booking'!I13)</f>
        <v>PL2303550-02-01/E01</v>
      </c>
      <c r="BL6" s="341" t="str">
        <f t="shared" si="26"/>
        <v>2303550</v>
      </c>
      <c r="BM6" s="32" t="str">
        <f t="shared" si="9"/>
        <v>E1</v>
      </c>
      <c r="BN6" s="32" t="str">
        <f t="shared" si="10"/>
        <v>UDP0005</v>
      </c>
      <c r="BO6" s="32" t="str">
        <f>IF(G6="","",INDEX(Index_sequences[i7 Bases for Sample Sheet],MATCH('HCAP Robot Script'!BN6,Index_sequences[Index Name],0)))</f>
        <v>TCGTGGTA</v>
      </c>
      <c r="BP6" s="32" t="str">
        <f t="shared" si="11"/>
        <v>UDP0005</v>
      </c>
      <c r="BQ6" s="32" t="str">
        <f>IF(G6="","",INDEX(Index_sequences[i5 Bases for Sample Sheet NovaSeq, MiSeq, HiSeq 2000/2500],MATCH('HCAP Robot Script'!BP6,Index_sequences[Index Name],0)))</f>
        <v>AGCACCAT</v>
      </c>
      <c r="BR6" s="32" t="str">
        <f>IF(G6="","",INDEX(Index_sequences[i5 Bases for Sample Sheet iSeq, MiniSeq, NextSeq, HiSeq 3000/4000],MATCH('HCAP Robot Script'!BP6,Index_sequences[Index Name],0)))</f>
        <v>ATGGTGCT</v>
      </c>
      <c r="BS6" s="209" t="str">
        <f t="shared" si="12"/>
        <v>Roche DNA Solid Tumour Prep_1</v>
      </c>
      <c r="BT6" s="38" t="b">
        <f ca="1">IF(VLOOKUP(BS6,'Auto Pooling Robot Script'!$H$6:$I$13,2,FALSE)=FALSE,"",VLOOKUP(BS6,'Auto Pooling Robot Script'!$H$6:$I$13,2,FALSE))</f>
        <v>1</v>
      </c>
      <c r="BU6" s="30"/>
      <c r="BV6" s="10" t="str">
        <f t="array" aca="1" ref="BV6" ca="1">IF(ROW()-ROW($BV$2:$BV$97)+1&gt;ROWS($BT$2:$BT$97)-
COUNTBLANK($BT$2:$BT$97),"",INDIRECT(ADDRESS(SMALL(
(IF($BT$2:$BT$97&lt;&gt;"",ROW($BT$2:$BT$97),ROW()+ROWS($BT$2:$BT$97))),
ROW()-ROW($BV$2:$BV$97)+1),COLUMN($BK$2:$BK$97),4)))</f>
        <v>PL2303550-02-01/E01</v>
      </c>
      <c r="BW6" s="33" t="str">
        <f t="shared" ca="1" si="27"/>
        <v>RP_B2305921-002</v>
      </c>
      <c r="BX6" s="36" t="str">
        <f t="shared" ca="1" si="28"/>
        <v>2303550</v>
      </c>
      <c r="BY6" s="36" t="str">
        <f t="shared" ca="1" si="29"/>
        <v>E1</v>
      </c>
      <c r="BZ6" s="32" t="str">
        <f t="shared" ca="1" si="30"/>
        <v>UDP0005</v>
      </c>
      <c r="CA6" s="32" t="str">
        <f t="shared" ca="1" si="31"/>
        <v>TCGTGGTA</v>
      </c>
      <c r="CB6" s="32" t="str">
        <f t="shared" ca="1" si="32"/>
        <v>UDP0005</v>
      </c>
      <c r="CC6" s="32" t="str">
        <f ca="1">IF(BV6="","",INDEX(Index_sequences[i5 Bases for Sample Sheet NovaSeq, MiSeq, HiSeq 2000/2500],MATCH('HCAP Robot Script'!CB6,Index_sequences[Index Name],0)))</f>
        <v>AGCACCAT</v>
      </c>
      <c r="CD6" s="32" t="str">
        <f ca="1">IF(BV6="","",INDEX(Index_sequences[i5 Bases for Sample Sheet iSeq, MiniSeq, NextSeq, HiSeq 3000/4000],MATCH('HCAP Robot Script'!CB6,Index_sequences[Index Name],0)))</f>
        <v>ATGGTGCT</v>
      </c>
      <c r="CE6" s="37" t="str">
        <f ca="1">IF(BV6="","",INDEX(Panel_info[Panel name],MATCH(INDEX(Panel_Name,MATCH(BV6,$BK$2:$BK$97,0)),Panel_info[SL Analyte],0)))</f>
        <v>RMH200ST</v>
      </c>
      <c r="CF6" s="38" t="str">
        <f t="shared" ca="1" si="33"/>
        <v>Roche DNA Solid Tumour Prep_1</v>
      </c>
      <c r="CH6" s="10" t="str">
        <f t="shared" ca="1" si="34"/>
        <v>RP_B2305921-002</v>
      </c>
      <c r="CI6" s="10" t="str">
        <f t="shared" ca="1" si="35"/>
        <v/>
      </c>
      <c r="CJ6" s="10" t="str">
        <f t="array" aca="1" ref="CJ6" ca="1">IF(ROW()-ROW($CJ$2:$CJ$97)+1&gt;ROWS($CH$2:$CH$97)-
COUNTBLANK($CH$2:$CH$97),"",INDIRECT(ADDRESS(SMALL(
(IF($CH$2:$CH$97&lt;&gt;"",ROW($CH$2:$CH$97),ROW()+ROWS($CH$2:$CH$97))),
ROW()-ROW($CJ$2:$CJ$97)+1),COLUMN($CH$2:$CH$97),4)))</f>
        <v>RP_B2305921-002</v>
      </c>
      <c r="CK6" s="10" t="str">
        <f t="array" aca="1" ref="CK6" ca="1">IF(ROW()-ROW($CK$2:$CK$97)+1&gt;ROWS($CI$2:$CI$97)-
COUNTBLANK($CI$2:$CI$97),"",INDIRECT(ADDRESS(SMALL(
(IF($CI$2:$CI$97&lt;&gt;"",ROW($CI$2:$CI$97),ROW()+ROWS($CI$2:$CI$97))),
ROW()-ROW($CK$2:$CK$97)+1),COLUMN($CI$2:$CI$97),4)))</f>
        <v/>
      </c>
    </row>
    <row r="7" spans="1:89" x14ac:dyDescent="0.2">
      <c r="A7" s="31" t="str">
        <f>IF(G7="","",'HCAP Booking'!$C$4)</f>
        <v>2303550</v>
      </c>
      <c r="B7" s="36" t="str">
        <f>CONCATENATE(LEFT('HCAP Booking'!C14),LEFT('HCAP Booking'!D14))</f>
        <v>SK</v>
      </c>
      <c r="C7" s="32" t="str">
        <f>IF('HCAP Booking'!J14="","",'HCAP Booking'!J14)</f>
        <v>B2305958-002</v>
      </c>
      <c r="D7" s="30">
        <f>IF(C7="","",INDEX('DNA Sample Normalization'!$E$13:$E$108,MATCH('HCAP Robot Script'!C7,'DNA Sample Normalization'!$C$13:$C$108,0)))</f>
        <v>20.2</v>
      </c>
      <c r="E7" s="29" t="str">
        <f t="shared" ca="1" si="0"/>
        <v>B2</v>
      </c>
      <c r="F7" s="38" t="str">
        <f t="shared" ca="1" si="1"/>
        <v>DNA Stock Plate 1</v>
      </c>
      <c r="G7" s="33" t="str">
        <f>CONCATENATE('HCAP Booking'!A14,'HCAP Booking'!B14)</f>
        <v>F1</v>
      </c>
      <c r="H7" s="32" t="str">
        <f t="shared" si="13"/>
        <v>DNA DILUTION PLATE 1</v>
      </c>
      <c r="I7" s="32" t="b">
        <f t="shared" si="14"/>
        <v>0</v>
      </c>
      <c r="J7" s="32">
        <f t="shared" si="15"/>
        <v>0</v>
      </c>
      <c r="K7" s="32">
        <f t="shared" si="16"/>
        <v>0</v>
      </c>
      <c r="L7" s="34">
        <f t="shared" si="2"/>
        <v>2.4777227722772275</v>
      </c>
      <c r="M7" s="35">
        <f t="shared" si="3"/>
        <v>32.522277227722775</v>
      </c>
      <c r="N7" s="343" t="str">
        <f t="shared" si="17"/>
        <v>Qubit1</v>
      </c>
      <c r="O7" s="343" t="str">
        <f t="shared" si="18"/>
        <v>F1</v>
      </c>
      <c r="P7" s="32" t="str">
        <f t="shared" si="19"/>
        <v>WATER RESERVOIR</v>
      </c>
      <c r="Q7" s="37">
        <f t="shared" si="20"/>
        <v>1</v>
      </c>
      <c r="R7" s="132" t="s">
        <v>191</v>
      </c>
      <c r="S7" s="112" t="str">
        <f t="shared" si="4"/>
        <v>INDEX PLATE</v>
      </c>
      <c r="T7" s="358" t="str" cm="1">
        <f t="array" ref="T7">IF(G7="","",INDEX(Index_sequences[Plate well],MATCH('HCAP Robot Script'!T6,Index_sequences[Plate well],0)+1,1))</f>
        <v>F1</v>
      </c>
      <c r="U7" s="115">
        <f>IF(G7="","",'HCAP Booking'!$I$3)</f>
        <v>1</v>
      </c>
      <c r="V7" s="115" t="str">
        <f>IF(G7="","",VLOOKUP(U7&amp;"_"&amp;T7,Index!$C$3:$H$386,2,FALSE))</f>
        <v>UDP0006</v>
      </c>
      <c r="W7" s="32" t="str">
        <f>IF(NOT(G7=""),'HCAP Booking'!H14,"")</f>
        <v>Roche DNA Solid Tumour Prep</v>
      </c>
      <c r="X7" s="30"/>
      <c r="Z7" s="45" t="s">
        <v>39</v>
      </c>
      <c r="AA7" s="40" t="str">
        <f t="shared" si="5"/>
        <v>Roche DNA Solid Tumour Prep</v>
      </c>
      <c r="AB7" s="46" t="str">
        <f>IF(COUNTIF($AA$1:AA7,AA7)=1,AA7,"")</f>
        <v/>
      </c>
      <c r="AC7" s="40" t="str">
        <f t="array" aca="1" ref="AC7" ca="1">IF(ROW()-ROW($AC$2:$AC$97)+1&gt;ROWS($AB$2:$AB$97)-
COUNTBLANK($AB$2:$AB$97),"",INDIRECT(ADDRESS(SMALL(
(IF($AB$2:$AB$97&lt;&gt;"",ROW($AB$2:$AB$97),ROW()+ROWS($AB$2:$AB$97))),
ROW()-ROW($AC$2:$AC$97)+1),COLUMN($AB$2:$AB$97),4)))</f>
        <v/>
      </c>
      <c r="AD7" s="121">
        <f>COUNTIF($AA$1:AA7,AA7)</f>
        <v>6</v>
      </c>
      <c r="AE7" s="121">
        <v>6</v>
      </c>
      <c r="AF7" s="121">
        <f>IF(COUNTIF($AF$2:AF6,AF6)&lt;INDEX(Pooling_requirements,MATCH('HCAP Booking'!$AG$4,Workflow_type,0)),AF6,AF6+1)</f>
        <v>1</v>
      </c>
      <c r="AG7" s="121" t="str">
        <f t="shared" si="21"/>
        <v>Roche DNA Solid Tumour Prep_1</v>
      </c>
      <c r="AH7" s="40" t="str">
        <f ca="1">IF(COUNTIF($AA$1:AG7,AG7)=1,AG7,"")</f>
        <v/>
      </c>
      <c r="AI7" s="40" t="s">
        <v>42</v>
      </c>
      <c r="AJ7" s="40" t="str">
        <f t="array" aca="1" ref="AJ7" ca="1">IF(ROW()-ROW($AJ$2:$AJ$97)+1&gt;ROWS($AH$2:$AH$97)-
COUNTBLANK($AH$2:$AH$97),"",INDIRECT(ADDRESS(SMALL(
(IF($AH$2:$AH$97&lt;&gt;"",ROW($AH$2:$AH$97),ROW()+ROWS($AH$2:$AH$97))),
ROW()-ROW($AJ$2:$AJ$97)+1),COLUMN($AH$2:$AH$97),4)))</f>
        <v/>
      </c>
      <c r="AK7" s="45" t="s">
        <v>181</v>
      </c>
      <c r="AL7" s="30"/>
      <c r="AM7" s="30"/>
      <c r="AN7" s="40" t="str">
        <f>IF(COUNTIF($C$1:C7,C7)=1,C7,"")</f>
        <v>B2305958-002</v>
      </c>
      <c r="AO7" s="47" t="str">
        <f t="array" aca="1" ref="AO7" ca="1">IF(ROW()-ROW($AO$2:$AO$97)+1&gt;ROWS($AN$2:$AN$97)-
COUNTBLANK($AN$2:$AN$97),"",INDIRECT(ADDRESS(SMALL(
(IF($AN$2:$AN$97&lt;&gt;"",ROW($AN$2:$AN$97),ROW()+ROWS($AN$2:$AN$97))),
ROW()-ROW($AO$2:$AO$97)+1),COLUMN($AN$2:$AN$97),4)))</f>
        <v>B2305958-002</v>
      </c>
      <c r="AP7" s="48" t="s">
        <v>42</v>
      </c>
      <c r="AQ7" s="49" t="str">
        <f t="shared" ca="1" si="6"/>
        <v>DNA Stock Plate 1</v>
      </c>
      <c r="AR7" s="31" t="str">
        <f t="shared" ca="1" si="7"/>
        <v>DNA Stock Plate 1_B2</v>
      </c>
      <c r="AS7" s="664"/>
      <c r="AT7" s="229"/>
      <c r="AU7" s="589" t="str">
        <f>IF(B7="","",B7&amp;"_"&amp;C7&amp;"_"&amp;INDEX(Panel_info[Panel short hand],MATCH('HCAP Robot Script'!W7,Panel_info[SL Analyte],0))&amp;"_"&amp;V7)</f>
        <v>SK_B2305958-002_RMH200_UDP0006</v>
      </c>
      <c r="AV7" s="30"/>
      <c r="AW7" s="33">
        <f>VLOOKUP(D7,'HCAP Booking'!$AP$8:$AS$12,2,TRUE)</f>
        <v>0</v>
      </c>
      <c r="AX7" s="491">
        <f>VLOOKUP(D7,'HCAP Booking'!$AP$8:$AS$12,3,TRUE)</f>
        <v>0</v>
      </c>
      <c r="AY7" s="491">
        <f>VLOOKUP(D7,'HCAP Booking'!$AP$8:$AS$12,4,TRUE)</f>
        <v>0</v>
      </c>
      <c r="AZ7" s="491">
        <f t="shared" si="22"/>
        <v>0</v>
      </c>
      <c r="BA7" s="492" t="e">
        <f t="shared" si="23"/>
        <v>#DIV/0!</v>
      </c>
      <c r="BB7" s="30"/>
      <c r="BC7" s="349" t="s">
        <v>2128</v>
      </c>
      <c r="BD7" s="356" t="s">
        <v>40</v>
      </c>
      <c r="BE7" s="349" t="str">
        <f t="shared" si="24"/>
        <v>B2305958-002</v>
      </c>
      <c r="BF7" s="352" t="str">
        <f t="shared" si="25"/>
        <v>Qubit1_F1</v>
      </c>
      <c r="BG7" s="30"/>
      <c r="BH7" s="30"/>
      <c r="BI7" s="589" t="str">
        <f>INDEX('HCAP Booking'!$AE$9:$AE$14,MATCH('HCAP Robot Script'!W7,'HCAP Booking'!$AB$9:$AB$14,0))</f>
        <v>DNA</v>
      </c>
      <c r="BJ7" s="208" t="str">
        <f t="shared" si="8"/>
        <v>SK_B2305958-002</v>
      </c>
      <c r="BK7" s="341" t="str">
        <f>IF(G7="","",'HCAP Booking'!I14)</f>
        <v>PL2303550-02-01/F01</v>
      </c>
      <c r="BL7" s="341" t="str">
        <f t="shared" si="26"/>
        <v>2303550</v>
      </c>
      <c r="BM7" s="32" t="str">
        <f t="shared" si="9"/>
        <v>F1</v>
      </c>
      <c r="BN7" s="32" t="str">
        <f t="shared" si="10"/>
        <v>UDP0006</v>
      </c>
      <c r="BO7" s="32" t="str">
        <f>IF(G7="","",INDEX(Index_sequences[i7 Bases for Sample Sheet],MATCH('HCAP Robot Script'!BN7,Index_sequences[Index Name],0)))</f>
        <v>CTACAACG</v>
      </c>
      <c r="BP7" s="32" t="str">
        <f t="shared" si="11"/>
        <v>UDP0006</v>
      </c>
      <c r="BQ7" s="32" t="str">
        <f>IF(G7="","",INDEX(Index_sequences[i5 Bases for Sample Sheet NovaSeq, MiSeq, HiSeq 2000/2500],MATCH('HCAP Robot Script'!BP7,Index_sequences[Index Name],0)))</f>
        <v>GATGTTGC</v>
      </c>
      <c r="BR7" s="32" t="str">
        <f>IF(G7="","",INDEX(Index_sequences[i5 Bases for Sample Sheet iSeq, MiniSeq, NextSeq, HiSeq 3000/4000],MATCH('HCAP Robot Script'!BP7,Index_sequences[Index Name],0)))</f>
        <v>GCAACATC</v>
      </c>
      <c r="BS7" s="209" t="str">
        <f t="shared" si="12"/>
        <v>Roche DNA Solid Tumour Prep_1</v>
      </c>
      <c r="BT7" s="38" t="b">
        <f ca="1">IF(VLOOKUP(BS7,'Auto Pooling Robot Script'!$H$6:$I$13,2,FALSE)=FALSE,"",VLOOKUP(BS7,'Auto Pooling Robot Script'!$H$6:$I$13,2,FALSE))</f>
        <v>1</v>
      </c>
      <c r="BU7" s="30"/>
      <c r="BV7" s="10" t="str">
        <f t="array" aca="1" ref="BV7" ca="1">IF(ROW()-ROW($BV$2:$BV$97)+1&gt;ROWS($BT$2:$BT$97)-
COUNTBLANK($BT$2:$BT$97),"",INDIRECT(ADDRESS(SMALL(
(IF($BT$2:$BT$97&lt;&gt;"",ROW($BT$2:$BT$97),ROW()+ROWS($BT$2:$BT$97))),
ROW()-ROW($BV$2:$BV$97)+1),COLUMN($BK$2:$BK$97),4)))</f>
        <v>PL2303550-02-01/F01</v>
      </c>
      <c r="BW7" s="33" t="str">
        <f t="shared" ca="1" si="27"/>
        <v>SK_B2305958-002</v>
      </c>
      <c r="BX7" s="36" t="str">
        <f t="shared" ca="1" si="28"/>
        <v>2303550</v>
      </c>
      <c r="BY7" s="36" t="str">
        <f t="shared" ca="1" si="29"/>
        <v>F1</v>
      </c>
      <c r="BZ7" s="32" t="str">
        <f t="shared" ca="1" si="30"/>
        <v>UDP0006</v>
      </c>
      <c r="CA7" s="32" t="str">
        <f t="shared" ca="1" si="31"/>
        <v>CTACAACG</v>
      </c>
      <c r="CB7" s="32" t="str">
        <f t="shared" ca="1" si="32"/>
        <v>UDP0006</v>
      </c>
      <c r="CC7" s="32" t="str">
        <f ca="1">IF(BV7="","",INDEX(Index_sequences[i5 Bases for Sample Sheet NovaSeq, MiSeq, HiSeq 2000/2500],MATCH('HCAP Robot Script'!CB7,Index_sequences[Index Name],0)))</f>
        <v>GATGTTGC</v>
      </c>
      <c r="CD7" s="32" t="str">
        <f ca="1">IF(BV7="","",INDEX(Index_sequences[i5 Bases for Sample Sheet iSeq, MiniSeq, NextSeq, HiSeq 3000/4000],MATCH('HCAP Robot Script'!CB7,Index_sequences[Index Name],0)))</f>
        <v>GCAACATC</v>
      </c>
      <c r="CE7" s="37" t="str">
        <f ca="1">IF(BV7="","",INDEX(Panel_info[Panel name],MATCH(INDEX(Panel_Name,MATCH(BV7,$BK$2:$BK$97,0)),Panel_info[SL Analyte],0)))</f>
        <v>RMH200ST</v>
      </c>
      <c r="CF7" s="38" t="str">
        <f t="shared" ca="1" si="33"/>
        <v>Roche DNA Solid Tumour Prep_1</v>
      </c>
      <c r="CH7" s="10" t="str">
        <f t="shared" ca="1" si="34"/>
        <v>SK_B2305958-002</v>
      </c>
      <c r="CI7" s="10" t="str">
        <f t="shared" ca="1" si="35"/>
        <v/>
      </c>
      <c r="CJ7" s="10" t="str">
        <f t="array" aca="1" ref="CJ7" ca="1">IF(ROW()-ROW($CJ$2:$CJ$97)+1&gt;ROWS($CH$2:$CH$97)-
COUNTBLANK($CH$2:$CH$97),"",INDIRECT(ADDRESS(SMALL(
(IF($CH$2:$CH$97&lt;&gt;"",ROW($CH$2:$CH$97),ROW()+ROWS($CH$2:$CH$97))),
ROW()-ROW($CJ$2:$CJ$97)+1),COLUMN($CH$2:$CH$97),4)))</f>
        <v>SK_B2305958-002</v>
      </c>
      <c r="CK7" s="10" t="str">
        <f t="array" aca="1" ref="CK7" ca="1">IF(ROW()-ROW($CK$2:$CK$97)+1&gt;ROWS($CI$2:$CI$97)-
COUNTBLANK($CI$2:$CI$97),"",INDIRECT(ADDRESS(SMALL(
(IF($CI$2:$CI$97&lt;&gt;"",ROW($CI$2:$CI$97),ROW()+ROWS($CI$2:$CI$97))),
ROW()-ROW($CK$2:$CK$97)+1),COLUMN($CI$2:$CI$97),4)))</f>
        <v/>
      </c>
    </row>
    <row r="8" spans="1:89" x14ac:dyDescent="0.2">
      <c r="A8" s="31" t="str">
        <f>IF(G8="","",'HCAP Booking'!$C$4)</f>
        <v>2303550</v>
      </c>
      <c r="B8" s="36" t="str">
        <f>CONCATENATE(LEFT('HCAP Booking'!C15),LEFT('HCAP Booking'!D15))</f>
        <v>UW</v>
      </c>
      <c r="C8" s="32" t="str">
        <f>IF('HCAP Booking'!J15="","",'HCAP Booking'!J15)</f>
        <v>B2306205-002</v>
      </c>
      <c r="D8" s="30">
        <f>IF(C8="","",INDEX('DNA Sample Normalization'!$E$13:$E$108,MATCH('HCAP Robot Script'!C8,'DNA Sample Normalization'!$C$13:$C$108,0)))</f>
        <v>13.2</v>
      </c>
      <c r="E8" s="29" t="str">
        <f t="shared" ca="1" si="0"/>
        <v>C2</v>
      </c>
      <c r="F8" s="38" t="str">
        <f t="shared" ca="1" si="1"/>
        <v>DNA Stock Plate 1</v>
      </c>
      <c r="G8" s="33" t="str">
        <f>CONCATENATE('HCAP Booking'!A15,'HCAP Booking'!B15)</f>
        <v>G1</v>
      </c>
      <c r="H8" s="32" t="str">
        <f t="shared" si="13"/>
        <v>DNA DILUTION PLATE 1</v>
      </c>
      <c r="I8" s="32" t="b">
        <f t="shared" si="14"/>
        <v>0</v>
      </c>
      <c r="J8" s="32">
        <f t="shared" si="15"/>
        <v>0</v>
      </c>
      <c r="K8" s="32">
        <f t="shared" si="16"/>
        <v>0</v>
      </c>
      <c r="L8" s="34">
        <f t="shared" si="2"/>
        <v>3.7916666666666665</v>
      </c>
      <c r="M8" s="35">
        <f t="shared" si="3"/>
        <v>31.208333333333332</v>
      </c>
      <c r="N8" s="343" t="str">
        <f t="shared" si="17"/>
        <v>Qubit1</v>
      </c>
      <c r="O8" s="343" t="str">
        <f t="shared" si="18"/>
        <v>G1</v>
      </c>
      <c r="P8" s="32" t="str">
        <f t="shared" si="19"/>
        <v>WATER RESERVOIR</v>
      </c>
      <c r="Q8" s="37">
        <f t="shared" si="20"/>
        <v>1</v>
      </c>
      <c r="R8" s="132" t="s">
        <v>191</v>
      </c>
      <c r="S8" s="112" t="str">
        <f t="shared" si="4"/>
        <v>INDEX PLATE</v>
      </c>
      <c r="T8" s="358" t="str" cm="1">
        <f t="array" ref="T8">IF(G8="","",INDEX(Index_sequences[Plate well],MATCH('HCAP Robot Script'!T7,Index_sequences[Plate well],0)+1,1))</f>
        <v>G1</v>
      </c>
      <c r="U8" s="115">
        <f>IF(G8="","",'HCAP Booking'!$I$3)</f>
        <v>1</v>
      </c>
      <c r="V8" s="115" t="str">
        <f>IF(G8="","",VLOOKUP(U8&amp;"_"&amp;T8,Index!$C$3:$H$386,2,FALSE))</f>
        <v>UDP0007</v>
      </c>
      <c r="W8" s="32" t="str">
        <f>IF(NOT(G8=""),'HCAP Booking'!H15,"")</f>
        <v>Roche DNA Solid Tumour Prep</v>
      </c>
      <c r="X8" s="30"/>
      <c r="Z8" s="45" t="s">
        <v>32</v>
      </c>
      <c r="AA8" s="40" t="str">
        <f t="shared" si="5"/>
        <v>Roche DNA Solid Tumour Prep</v>
      </c>
      <c r="AB8" s="46" t="str">
        <f>IF(COUNTIF($AA$1:AA8,AA8)=1,AA8,"")</f>
        <v/>
      </c>
      <c r="AC8" s="40" t="str">
        <f t="array" aca="1" ref="AC8" ca="1">IF(ROW()-ROW($AC$2:$AC$97)+1&gt;ROWS($AB$2:$AB$97)-
COUNTBLANK($AB$2:$AB$97),"",INDIRECT(ADDRESS(SMALL(
(IF($AB$2:$AB$97&lt;&gt;"",ROW($AB$2:$AB$97),ROW()+ROWS($AB$2:$AB$97))),
ROW()-ROW($AC$2:$AC$97)+1),COLUMN($AB$2:$AB$97),4)))</f>
        <v/>
      </c>
      <c r="AD8" s="121">
        <f>COUNTIF($AA$1:AA8,AA8)</f>
        <v>7</v>
      </c>
      <c r="AE8" s="121">
        <v>7</v>
      </c>
      <c r="AF8" s="121">
        <f>IF(COUNTIF($AF$2:AF7,AF7)&lt;INDEX(Pooling_requirements,MATCH('HCAP Booking'!$AG$4,Workflow_type,0)),AF7,AF7+1)</f>
        <v>1</v>
      </c>
      <c r="AG8" s="121" t="str">
        <f t="shared" si="21"/>
        <v>Roche DNA Solid Tumour Prep_1</v>
      </c>
      <c r="AH8" s="40" t="str">
        <f ca="1">IF(COUNTIF($AA$1:AG8,AG8)=1,AG8,"")</f>
        <v/>
      </c>
      <c r="AI8" s="40" t="s">
        <v>47</v>
      </c>
      <c r="AJ8" s="40" t="str">
        <f t="array" aca="1" ref="AJ8" ca="1">IF(ROW()-ROW($AJ$2:$AJ$97)+1&gt;ROWS($AH$2:$AH$97)-
COUNTBLANK($AH$2:$AH$97),"",INDIRECT(ADDRESS(SMALL(
(IF($AH$2:$AH$97&lt;&gt;"",ROW($AH$2:$AH$97),ROW()+ROWS($AH$2:$AH$97))),
ROW()-ROW($AJ$2:$AJ$97)+1),COLUMN($AH$2:$AH$97),4)))</f>
        <v/>
      </c>
      <c r="AK8" s="45" t="s">
        <v>181</v>
      </c>
      <c r="AL8" s="30"/>
      <c r="AM8" s="30"/>
      <c r="AN8" s="40" t="str">
        <f>IF(COUNTIF($C$1:C8,C8)=1,C8,"")</f>
        <v>B2306205-002</v>
      </c>
      <c r="AO8" s="47" t="str">
        <f t="array" aca="1" ref="AO8" ca="1">IF(ROW()-ROW($AO$2:$AO$97)+1&gt;ROWS($AN$2:$AN$97)-
COUNTBLANK($AN$2:$AN$97),"",INDIRECT(ADDRESS(SMALL(
(IF($AN$2:$AN$97&lt;&gt;"",ROW($AN$2:$AN$97),ROW()+ROWS($AN$2:$AN$97))),
ROW()-ROW($AO$2:$AO$97)+1),COLUMN($AN$2:$AN$97),4)))</f>
        <v>B2306205-002</v>
      </c>
      <c r="AP8" s="48" t="s">
        <v>47</v>
      </c>
      <c r="AQ8" s="49" t="str">
        <f t="shared" ca="1" si="6"/>
        <v>DNA Stock Plate 1</v>
      </c>
      <c r="AR8" s="31" t="str">
        <f t="shared" ca="1" si="7"/>
        <v>DNA Stock Plate 1_C2</v>
      </c>
      <c r="AS8" s="664"/>
      <c r="AT8" s="229"/>
      <c r="AU8" s="589" t="str">
        <f>IF(B8="","",B8&amp;"_"&amp;C8&amp;"_"&amp;INDEX(Panel_info[Panel short hand],MATCH('HCAP Robot Script'!W8,Panel_info[SL Analyte],0))&amp;"_"&amp;V8)</f>
        <v>UW_B2306205-002_RMH200_UDP0007</v>
      </c>
      <c r="AV8" s="30"/>
      <c r="AW8" s="33">
        <f>VLOOKUP(D8,'HCAP Booking'!$AP$8:$AS$12,2,TRUE)</f>
        <v>0</v>
      </c>
      <c r="AX8" s="491">
        <f>VLOOKUP(D8,'HCAP Booking'!$AP$8:$AS$12,3,TRUE)</f>
        <v>0</v>
      </c>
      <c r="AY8" s="491">
        <f>VLOOKUP(D8,'HCAP Booking'!$AP$8:$AS$12,4,TRUE)</f>
        <v>0</v>
      </c>
      <c r="AZ8" s="491">
        <f t="shared" si="22"/>
        <v>0</v>
      </c>
      <c r="BA8" s="492" t="e">
        <f t="shared" si="23"/>
        <v>#DIV/0!</v>
      </c>
      <c r="BB8" s="30"/>
      <c r="BC8" s="349" t="s">
        <v>2128</v>
      </c>
      <c r="BD8" s="356" t="s">
        <v>41</v>
      </c>
      <c r="BE8" s="349" t="str">
        <f t="shared" si="24"/>
        <v>B2306205-002</v>
      </c>
      <c r="BF8" s="352" t="str">
        <f t="shared" si="25"/>
        <v>Qubit1_G1</v>
      </c>
      <c r="BG8" s="30"/>
      <c r="BH8" s="30"/>
      <c r="BI8" s="589" t="str">
        <f>INDEX('HCAP Booking'!$AE$9:$AE$14,MATCH('HCAP Robot Script'!W8,'HCAP Booking'!$AB$9:$AB$14,0))</f>
        <v>DNA</v>
      </c>
      <c r="BJ8" s="208" t="str">
        <f t="shared" si="8"/>
        <v>UW_B2306205-002</v>
      </c>
      <c r="BK8" s="341" t="str">
        <f>IF(G8="","",'HCAP Booking'!I15)</f>
        <v>PL2303550-02-01/G01</v>
      </c>
      <c r="BL8" s="341" t="str">
        <f t="shared" si="26"/>
        <v>2303550</v>
      </c>
      <c r="BM8" s="32" t="str">
        <f t="shared" si="9"/>
        <v>G1</v>
      </c>
      <c r="BN8" s="32" t="str">
        <f t="shared" si="10"/>
        <v>UDP0007</v>
      </c>
      <c r="BO8" s="32" t="str">
        <f>IF(G8="","",INDEX(Index_sequences[i7 Bases for Sample Sheet],MATCH('HCAP Robot Script'!BN8,Index_sequences[Index Name],0)))</f>
        <v>GTTCAAGG</v>
      </c>
      <c r="BP8" s="32" t="str">
        <f t="shared" si="11"/>
        <v>UDP0007</v>
      </c>
      <c r="BQ8" s="32" t="str">
        <f>IF(G8="","",INDEX(Index_sequences[i5 Bases for Sample Sheet NovaSeq, MiSeq, HiSeq 2000/2500],MATCH('HCAP Robot Script'!BP8,Index_sequences[Index Name],0)))</f>
        <v>CAAGTTCC</v>
      </c>
      <c r="BR8" s="32" t="str">
        <f>IF(G8="","",INDEX(Index_sequences[i5 Bases for Sample Sheet iSeq, MiniSeq, NextSeq, HiSeq 3000/4000],MATCH('HCAP Robot Script'!BP8,Index_sequences[Index Name],0)))</f>
        <v>GGAACTTG</v>
      </c>
      <c r="BS8" s="209" t="str">
        <f t="shared" si="12"/>
        <v>Roche DNA Solid Tumour Prep_1</v>
      </c>
      <c r="BT8" s="38" t="b">
        <f ca="1">IF(VLOOKUP(BS8,'Auto Pooling Robot Script'!$H$6:$I$13,2,FALSE)=FALSE,"",VLOOKUP(BS8,'Auto Pooling Robot Script'!$H$6:$I$13,2,FALSE))</f>
        <v>1</v>
      </c>
      <c r="BU8" s="30"/>
      <c r="BV8" s="10" t="str">
        <f t="array" aca="1" ref="BV8" ca="1">IF(ROW()-ROW($BV$2:$BV$97)+1&gt;ROWS($BT$2:$BT$97)-
COUNTBLANK($BT$2:$BT$97),"",INDIRECT(ADDRESS(SMALL(
(IF($BT$2:$BT$97&lt;&gt;"",ROW($BT$2:$BT$97),ROW()+ROWS($BT$2:$BT$97))),
ROW()-ROW($BV$2:$BV$97)+1),COLUMN($BK$2:$BK$97),4)))</f>
        <v>PL2303550-02-01/G01</v>
      </c>
      <c r="BW8" s="33" t="str">
        <f t="shared" ca="1" si="27"/>
        <v>UW_B2306205-002</v>
      </c>
      <c r="BX8" s="36" t="str">
        <f t="shared" ca="1" si="28"/>
        <v>2303550</v>
      </c>
      <c r="BY8" s="36" t="str">
        <f t="shared" ca="1" si="29"/>
        <v>G1</v>
      </c>
      <c r="BZ8" s="32" t="str">
        <f t="shared" ca="1" si="30"/>
        <v>UDP0007</v>
      </c>
      <c r="CA8" s="32" t="str">
        <f t="shared" ca="1" si="31"/>
        <v>GTTCAAGG</v>
      </c>
      <c r="CB8" s="32" t="str">
        <f t="shared" ca="1" si="32"/>
        <v>UDP0007</v>
      </c>
      <c r="CC8" s="32" t="str">
        <f ca="1">IF(BV8="","",INDEX(Index_sequences[i5 Bases for Sample Sheet NovaSeq, MiSeq, HiSeq 2000/2500],MATCH('HCAP Robot Script'!CB8,Index_sequences[Index Name],0)))</f>
        <v>CAAGTTCC</v>
      </c>
      <c r="CD8" s="32" t="str">
        <f ca="1">IF(BV8="","",INDEX(Index_sequences[i5 Bases for Sample Sheet iSeq, MiniSeq, NextSeq, HiSeq 3000/4000],MATCH('HCAP Robot Script'!CB8,Index_sequences[Index Name],0)))</f>
        <v>GGAACTTG</v>
      </c>
      <c r="CE8" s="37" t="str">
        <f ca="1">IF(BV8="","",INDEX(Panel_info[Panel name],MATCH(INDEX(Panel_Name,MATCH(BV8,$BK$2:$BK$97,0)),Panel_info[SL Analyte],0)))</f>
        <v>RMH200ST</v>
      </c>
      <c r="CF8" s="38" t="str">
        <f t="shared" ca="1" si="33"/>
        <v>Roche DNA Solid Tumour Prep_1</v>
      </c>
      <c r="CH8" s="10" t="str">
        <f t="shared" ca="1" si="34"/>
        <v>UW_B2306205-002</v>
      </c>
      <c r="CI8" s="10" t="str">
        <f t="shared" ca="1" si="35"/>
        <v/>
      </c>
      <c r="CJ8" s="10" t="str">
        <f t="array" aca="1" ref="CJ8" ca="1">IF(ROW()-ROW($CJ$2:$CJ$97)+1&gt;ROWS($CH$2:$CH$97)-
COUNTBLANK($CH$2:$CH$97),"",INDIRECT(ADDRESS(SMALL(
(IF($CH$2:$CH$97&lt;&gt;"",ROW($CH$2:$CH$97),ROW()+ROWS($CH$2:$CH$97))),
ROW()-ROW($CJ$2:$CJ$97)+1),COLUMN($CH$2:$CH$97),4)))</f>
        <v>UW_B2306205-002</v>
      </c>
      <c r="CK8" s="10" t="str">
        <f t="array" aca="1" ref="CK8" ca="1">IF(ROW()-ROW($CK$2:$CK$97)+1&gt;ROWS($CI$2:$CI$97)-
COUNTBLANK($CI$2:$CI$97),"",INDIRECT(ADDRESS(SMALL(
(IF($CI$2:$CI$97&lt;&gt;"",ROW($CI$2:$CI$97),ROW()+ROWS($CI$2:$CI$97))),
ROW()-ROW($CK$2:$CK$97)+1),COLUMN($CI$2:$CI$97),4)))</f>
        <v/>
      </c>
    </row>
    <row r="9" spans="1:89" x14ac:dyDescent="0.2">
      <c r="A9" s="31" t="str">
        <f>IF(G9="","",'HCAP Booking'!$C$4)</f>
        <v>2303550</v>
      </c>
      <c r="B9" s="36" t="str">
        <f>CONCATENATE(LEFT('HCAP Booking'!C16),LEFT('HCAP Booking'!D16))</f>
        <v>VS</v>
      </c>
      <c r="C9" s="32" t="str">
        <f>IF('HCAP Booking'!J16="","",'HCAP Booking'!J16)</f>
        <v>B2306215-002</v>
      </c>
      <c r="D9" s="30">
        <f>IF(C9="","",INDEX('DNA Sample Normalization'!$E$13:$E$108,MATCH('HCAP Robot Script'!C9,'DNA Sample Normalization'!$C$13:$C$108,0)))</f>
        <v>2.12</v>
      </c>
      <c r="E9" s="29" t="str">
        <f t="shared" ca="1" si="0"/>
        <v>D2</v>
      </c>
      <c r="F9" s="38" t="str">
        <f t="shared" ca="1" si="1"/>
        <v>DNA Stock Plate 1</v>
      </c>
      <c r="G9" s="33" t="str">
        <f>CONCATENATE('HCAP Booking'!A16,'HCAP Booking'!B16)</f>
        <v>H1</v>
      </c>
      <c r="H9" s="32" t="str">
        <f t="shared" si="13"/>
        <v>DNA DILUTION PLATE 1</v>
      </c>
      <c r="I9" s="32" t="b">
        <f t="shared" si="14"/>
        <v>0</v>
      </c>
      <c r="J9" s="32">
        <f t="shared" si="15"/>
        <v>0</v>
      </c>
      <c r="K9" s="32">
        <f t="shared" si="16"/>
        <v>0</v>
      </c>
      <c r="L9" s="34">
        <f t="shared" si="2"/>
        <v>23.608490566037734</v>
      </c>
      <c r="M9" s="35">
        <f t="shared" si="3"/>
        <v>11.391509433962266</v>
      </c>
      <c r="N9" s="343" t="str">
        <f t="shared" si="17"/>
        <v>Qubit1</v>
      </c>
      <c r="O9" s="343" t="str">
        <f t="shared" si="18"/>
        <v>H1</v>
      </c>
      <c r="P9" s="32" t="str">
        <f t="shared" si="19"/>
        <v>WATER RESERVOIR</v>
      </c>
      <c r="Q9" s="37">
        <f t="shared" si="20"/>
        <v>1</v>
      </c>
      <c r="R9" s="132" t="s">
        <v>191</v>
      </c>
      <c r="S9" s="112" t="str">
        <f t="shared" si="4"/>
        <v>INDEX PLATE</v>
      </c>
      <c r="T9" s="358" t="str" cm="1">
        <f t="array" ref="T9">IF(G9="","",INDEX(Index_sequences[Plate well],MATCH('HCAP Robot Script'!T8,Index_sequences[Plate well],0)+1,1))</f>
        <v>H1</v>
      </c>
      <c r="U9" s="115">
        <f>IF(G9="","",'HCAP Booking'!$I$3)</f>
        <v>1</v>
      </c>
      <c r="V9" s="115" t="str">
        <f>IF(G9="","",VLOOKUP(U9&amp;"_"&amp;T9,Index!$C$3:$H$386,2,FALSE))</f>
        <v>UDP0008</v>
      </c>
      <c r="W9" s="32" t="str">
        <f>IF(NOT(G9=""),'HCAP Booking'!H16,"")</f>
        <v>Roche DNA Solid Tumour Prep</v>
      </c>
      <c r="X9" s="30"/>
      <c r="Z9" s="45" t="s">
        <v>42</v>
      </c>
      <c r="AA9" s="40" t="str">
        <f t="shared" si="5"/>
        <v>Roche DNA Solid Tumour Prep</v>
      </c>
      <c r="AB9" s="46" t="str">
        <f>IF(COUNTIF($AA$1:AA9,AA9)=1,AA9,"")</f>
        <v/>
      </c>
      <c r="AC9" s="40" t="str">
        <f t="array" aca="1" ref="AC9" ca="1">IF(ROW()-ROW($AC$2:$AC$97)+1&gt;ROWS($AB$2:$AB$97)-
COUNTBLANK($AB$2:$AB$97),"",INDIRECT(ADDRESS(SMALL(
(IF($AB$2:$AB$97&lt;&gt;"",ROW($AB$2:$AB$97),ROW()+ROWS($AB$2:$AB$97))),
ROW()-ROW($AC$2:$AC$97)+1),COLUMN($AB$2:$AB$97),4)))</f>
        <v/>
      </c>
      <c r="AD9" s="121">
        <f>COUNTIF($AA$1:AA9,AA9)</f>
        <v>8</v>
      </c>
      <c r="AE9" s="121">
        <v>8</v>
      </c>
      <c r="AF9" s="121">
        <f>IF(COUNTIF($AF$2:AF8,AF8)&lt;INDEX(Pooling_requirements,MATCH('HCAP Booking'!$AG$4,Workflow_type,0)),AF8,AF8+1)</f>
        <v>1</v>
      </c>
      <c r="AG9" s="121" t="str">
        <f t="shared" si="21"/>
        <v>Roche DNA Solid Tumour Prep_1</v>
      </c>
      <c r="AH9" s="40" t="str">
        <f ca="1">IF(COUNTIF($AA$1:AG9,AG9)=1,AG9,"")</f>
        <v/>
      </c>
      <c r="AI9" s="40" t="s">
        <v>49</v>
      </c>
      <c r="AJ9" s="40" t="str">
        <f t="array" aca="1" ref="AJ9" ca="1">IF(ROW()-ROW($AJ$2:$AJ$97)+1&gt;ROWS($AH$2:$AH$97)-
COUNTBLANK($AH$2:$AH$97),"",INDIRECT(ADDRESS(SMALL(
(IF($AH$2:$AH$97&lt;&gt;"",ROW($AH$2:$AH$97),ROW()+ROWS($AH$2:$AH$97))),
ROW()-ROW($AJ$2:$AJ$97)+1),COLUMN($AH$2:$AH$97),4)))</f>
        <v/>
      </c>
      <c r="AK9" s="45" t="s">
        <v>181</v>
      </c>
      <c r="AL9" s="30"/>
      <c r="AM9" s="30"/>
      <c r="AN9" s="40" t="str">
        <f>IF(COUNTIF($C$1:C9,C9)=1,C9,"")</f>
        <v>B2306215-002</v>
      </c>
      <c r="AO9" s="47" t="str">
        <f t="array" aca="1" ref="AO9" ca="1">IF(ROW()-ROW($AO$2:$AO$97)+1&gt;ROWS($AN$2:$AN$97)-
COUNTBLANK($AN$2:$AN$97),"",INDIRECT(ADDRESS(SMALL(
(IF($AN$2:$AN$97&lt;&gt;"",ROW($AN$2:$AN$97),ROW()+ROWS($AN$2:$AN$97))),
ROW()-ROW($AO$2:$AO$97)+1),COLUMN($AN$2:$AN$97),4)))</f>
        <v>B2306215-002</v>
      </c>
      <c r="AP9" s="48" t="s">
        <v>49</v>
      </c>
      <c r="AQ9" s="49" t="str">
        <f t="shared" ca="1" si="6"/>
        <v>DNA Stock Plate 1</v>
      </c>
      <c r="AR9" s="31" t="str">
        <f t="shared" ca="1" si="7"/>
        <v>DNA Stock Plate 1_D2</v>
      </c>
      <c r="AS9" s="664"/>
      <c r="AT9" s="229"/>
      <c r="AU9" s="589" t="str">
        <f>IF(B9="","",B9&amp;"_"&amp;C9&amp;"_"&amp;INDEX(Panel_info[Panel short hand],MATCH('HCAP Robot Script'!W9,Panel_info[SL Analyte],0))&amp;"_"&amp;V9)</f>
        <v>VS_B2306215-002_RMH200_UDP0008</v>
      </c>
      <c r="AV9" s="30"/>
      <c r="AW9" s="33">
        <f>VLOOKUP(D9,'HCAP Booking'!$AP$8:$AS$12,2,TRUE)</f>
        <v>0</v>
      </c>
      <c r="AX9" s="491">
        <f>VLOOKUP(D9,'HCAP Booking'!$AP$8:$AS$12,3,TRUE)</f>
        <v>0</v>
      </c>
      <c r="AY9" s="491">
        <f>VLOOKUP(D9,'HCAP Booking'!$AP$8:$AS$12,4,TRUE)</f>
        <v>0</v>
      </c>
      <c r="AZ9" s="491">
        <f t="shared" si="22"/>
        <v>0</v>
      </c>
      <c r="BA9" s="492" t="e">
        <f t="shared" si="23"/>
        <v>#DIV/0!</v>
      </c>
      <c r="BB9" s="30"/>
      <c r="BC9" s="349" t="s">
        <v>2128</v>
      </c>
      <c r="BD9" s="356" t="s">
        <v>43</v>
      </c>
      <c r="BE9" s="349" t="str">
        <f t="shared" si="24"/>
        <v>B2306215-002</v>
      </c>
      <c r="BF9" s="352" t="str">
        <f t="shared" si="25"/>
        <v>Qubit1_H1</v>
      </c>
      <c r="BG9" s="30"/>
      <c r="BH9" s="30"/>
      <c r="BI9" s="589" t="str">
        <f>INDEX('HCAP Booking'!$AE$9:$AE$14,MATCH('HCAP Robot Script'!W9,'HCAP Booking'!$AB$9:$AB$14,0))</f>
        <v>DNA</v>
      </c>
      <c r="BJ9" s="208" t="str">
        <f t="shared" si="8"/>
        <v>VS_B2306215-002</v>
      </c>
      <c r="BK9" s="341" t="str">
        <f>IF(G9="","",'HCAP Booking'!I16)</f>
        <v>PL2303550-02-01/H01</v>
      </c>
      <c r="BL9" s="341" t="str">
        <f t="shared" si="26"/>
        <v>2303550</v>
      </c>
      <c r="BM9" s="32" t="str">
        <f t="shared" si="9"/>
        <v>H1</v>
      </c>
      <c r="BN9" s="32" t="str">
        <f t="shared" si="10"/>
        <v>UDP0008</v>
      </c>
      <c r="BO9" s="32" t="str">
        <f>IF(G9="","",INDEX(Index_sequences[i7 Bases for Sample Sheet],MATCH('HCAP Robot Script'!BN9,Index_sequences[Index Name],0)))</f>
        <v>ACCTGGAA</v>
      </c>
      <c r="BP9" s="32" t="str">
        <f t="shared" si="11"/>
        <v>UDP0008</v>
      </c>
      <c r="BQ9" s="32" t="str">
        <f>IF(G9="","",INDEX(Index_sequences[i5 Bases for Sample Sheet NovaSeq, MiSeq, HiSeq 2000/2500],MATCH('HCAP Robot Script'!BP9,Index_sequences[Index Name],0)))</f>
        <v>TGGACCTT</v>
      </c>
      <c r="BR9" s="32" t="str">
        <f>IF(G9="","",INDEX(Index_sequences[i5 Bases for Sample Sheet iSeq, MiniSeq, NextSeq, HiSeq 3000/4000],MATCH('HCAP Robot Script'!BP9,Index_sequences[Index Name],0)))</f>
        <v>AAGGTCCA</v>
      </c>
      <c r="BS9" s="209" t="str">
        <f t="shared" si="12"/>
        <v>Roche DNA Solid Tumour Prep_1</v>
      </c>
      <c r="BT9" s="38" t="b">
        <f ca="1">IF(VLOOKUP(BS9,'Auto Pooling Robot Script'!$H$6:$I$13,2,FALSE)=FALSE,"",VLOOKUP(BS9,'Auto Pooling Robot Script'!$H$6:$I$13,2,FALSE))</f>
        <v>1</v>
      </c>
      <c r="BU9" s="30"/>
      <c r="BV9" s="10" t="str">
        <f t="array" aca="1" ref="BV9" ca="1">IF(ROW()-ROW($BV$2:$BV$97)+1&gt;ROWS($BT$2:$BT$97)-
COUNTBLANK($BT$2:$BT$97),"",INDIRECT(ADDRESS(SMALL(
(IF($BT$2:$BT$97&lt;&gt;"",ROW($BT$2:$BT$97),ROW()+ROWS($BT$2:$BT$97))),
ROW()-ROW($BV$2:$BV$97)+1),COLUMN($BK$2:$BK$97),4)))</f>
        <v>PL2303550-02-01/H01</v>
      </c>
      <c r="BW9" s="33" t="str">
        <f t="shared" ca="1" si="27"/>
        <v>VS_B2306215-002</v>
      </c>
      <c r="BX9" s="36" t="str">
        <f t="shared" ca="1" si="28"/>
        <v>2303550</v>
      </c>
      <c r="BY9" s="36" t="str">
        <f t="shared" ca="1" si="29"/>
        <v>H1</v>
      </c>
      <c r="BZ9" s="32" t="str">
        <f t="shared" ca="1" si="30"/>
        <v>UDP0008</v>
      </c>
      <c r="CA9" s="32" t="str">
        <f t="shared" ca="1" si="31"/>
        <v>ACCTGGAA</v>
      </c>
      <c r="CB9" s="32" t="str">
        <f t="shared" ca="1" si="32"/>
        <v>UDP0008</v>
      </c>
      <c r="CC9" s="32" t="str">
        <f ca="1">IF(BV9="","",INDEX(Index_sequences[i5 Bases for Sample Sheet NovaSeq, MiSeq, HiSeq 2000/2500],MATCH('HCAP Robot Script'!CB9,Index_sequences[Index Name],0)))</f>
        <v>TGGACCTT</v>
      </c>
      <c r="CD9" s="32" t="str">
        <f ca="1">IF(BV9="","",INDEX(Index_sequences[i5 Bases for Sample Sheet iSeq, MiniSeq, NextSeq, HiSeq 3000/4000],MATCH('HCAP Robot Script'!CB9,Index_sequences[Index Name],0)))</f>
        <v>AAGGTCCA</v>
      </c>
      <c r="CE9" s="37" t="str">
        <f ca="1">IF(BV9="","",INDEX(Panel_info[Panel name],MATCH(INDEX(Panel_Name,MATCH(BV9,$BK$2:$BK$97,0)),Panel_info[SL Analyte],0)))</f>
        <v>RMH200ST</v>
      </c>
      <c r="CF9" s="38" t="str">
        <f t="shared" ca="1" si="33"/>
        <v>Roche DNA Solid Tumour Prep_1</v>
      </c>
      <c r="CH9" s="10" t="str">
        <f t="shared" ca="1" si="34"/>
        <v>VS_B2306215-002</v>
      </c>
      <c r="CI9" s="10" t="str">
        <f t="shared" ca="1" si="35"/>
        <v/>
      </c>
      <c r="CJ9" s="10" t="str">
        <f t="array" aca="1" ref="CJ9" ca="1">IF(ROW()-ROW($CJ$2:$CJ$97)+1&gt;ROWS($CH$2:$CH$97)-
COUNTBLANK($CH$2:$CH$97),"",INDIRECT(ADDRESS(SMALL(
(IF($CH$2:$CH$97&lt;&gt;"",ROW($CH$2:$CH$97),ROW()+ROWS($CH$2:$CH$97))),
ROW()-ROW($CJ$2:$CJ$97)+1),COLUMN($CH$2:$CH$97),4)))</f>
        <v>VS_B2306215-002</v>
      </c>
      <c r="CK9" s="10" t="str">
        <f t="array" aca="1" ref="CK9" ca="1">IF(ROW()-ROW($CK$2:$CK$97)+1&gt;ROWS($CI$2:$CI$97)-
COUNTBLANK($CI$2:$CI$97),"",INDIRECT(ADDRESS(SMALL(
(IF($CI$2:$CI$97&lt;&gt;"",ROW($CI$2:$CI$97),ROW()+ROWS($CI$2:$CI$97))),
ROW()-ROW($CK$2:$CK$97)+1),COLUMN($CI$2:$CI$97),4)))</f>
        <v/>
      </c>
    </row>
    <row r="10" spans="1:89" x14ac:dyDescent="0.2">
      <c r="A10" s="31" t="str">
        <f>IF(G10="","",'HCAP Booking'!$C$4)</f>
        <v>2303550</v>
      </c>
      <c r="B10" s="36" t="str">
        <f>CONCATENATE(LEFT('HCAP Booking'!C17),LEFT('HCAP Booking'!D17))</f>
        <v>AW</v>
      </c>
      <c r="C10" s="32" t="str">
        <f>IF('HCAP Booking'!J17="","",'HCAP Booking'!J17)</f>
        <v>B2306247-002</v>
      </c>
      <c r="D10" s="30">
        <f>IF(C10="","",INDEX('DNA Sample Normalization'!$E$13:$E$108,MATCH('HCAP Robot Script'!C10,'DNA Sample Normalization'!$C$13:$C$108,0)))</f>
        <v>5.16</v>
      </c>
      <c r="E10" s="29" t="str">
        <f t="shared" ca="1" si="0"/>
        <v>A3</v>
      </c>
      <c r="F10" s="38" t="str">
        <f t="shared" ca="1" si="1"/>
        <v>DNA Stock Plate 1</v>
      </c>
      <c r="G10" s="33" t="str">
        <f>CONCATENATE('HCAP Booking'!A17,'HCAP Booking'!B17)</f>
        <v>A2</v>
      </c>
      <c r="H10" s="32" t="str">
        <f t="shared" si="13"/>
        <v>DNA DILUTION PLATE 1</v>
      </c>
      <c r="I10" s="32" t="b">
        <f t="shared" si="14"/>
        <v>0</v>
      </c>
      <c r="J10" s="32">
        <f t="shared" si="15"/>
        <v>0</v>
      </c>
      <c r="K10" s="32">
        <f t="shared" si="16"/>
        <v>0</v>
      </c>
      <c r="L10" s="34">
        <f t="shared" si="2"/>
        <v>9.6996124031007742</v>
      </c>
      <c r="M10" s="35">
        <f t="shared" si="3"/>
        <v>25.300387596899228</v>
      </c>
      <c r="N10" s="343" t="str">
        <f t="shared" si="17"/>
        <v>Qubit1</v>
      </c>
      <c r="O10" s="343" t="str">
        <f t="shared" si="18"/>
        <v>A3</v>
      </c>
      <c r="P10" s="32" t="str">
        <f t="shared" si="19"/>
        <v>WATER RESERVOIR</v>
      </c>
      <c r="Q10" s="37">
        <f t="shared" si="20"/>
        <v>1</v>
      </c>
      <c r="R10" s="132" t="s">
        <v>191</v>
      </c>
      <c r="S10" s="112" t="str">
        <f t="shared" si="4"/>
        <v>INDEX PLATE</v>
      </c>
      <c r="T10" s="358" t="str" cm="1">
        <f t="array" ref="T10">IF(G10="","",INDEX(Index_sequences[Plate well],MATCH('HCAP Robot Script'!T9,Index_sequences[Plate well],0)+1,1))</f>
        <v>A2</v>
      </c>
      <c r="U10" s="115">
        <f>IF(G10="","",'HCAP Booking'!$I$3)</f>
        <v>1</v>
      </c>
      <c r="V10" s="115" t="str">
        <f>IF(G10="","",VLOOKUP(U10&amp;"_"&amp;T10,Index!$C$3:$H$386,2,FALSE))</f>
        <v>UDP0009</v>
      </c>
      <c r="W10" s="32" t="str">
        <f>IF(NOT(G10=""),'HCAP Booking'!H17,"")</f>
        <v>Roche DNA Solid Tumour Prep</v>
      </c>
      <c r="X10" s="30"/>
      <c r="Z10" s="45" t="s">
        <v>44</v>
      </c>
      <c r="AA10" s="40" t="str">
        <f t="shared" si="5"/>
        <v>Roche DNA Solid Tumour Prep</v>
      </c>
      <c r="AB10" s="46" t="str">
        <f>IF(COUNTIF($AA$1:AA10,AA10)=1,AA10,"")</f>
        <v/>
      </c>
      <c r="AC10" s="40" t="str">
        <f t="array" aca="1" ref="AC10" ca="1">IF(ROW()-ROW($AC$2:$AC$97)+1&gt;ROWS($AB$2:$AB$97)-
COUNTBLANK($AB$2:$AB$97),"",INDIRECT(ADDRESS(SMALL(
(IF($AB$2:$AB$97&lt;&gt;"",ROW($AB$2:$AB$97),ROW()+ROWS($AB$2:$AB$97))),
ROW()-ROW($AC$2:$AC$97)+1),COLUMN($AB$2:$AB$97),4)))</f>
        <v/>
      </c>
      <c r="AD10" s="121">
        <f>COUNTIF($AA$1:AA10,AA10)</f>
        <v>9</v>
      </c>
      <c r="AE10" s="121">
        <v>9</v>
      </c>
      <c r="AF10" s="121">
        <f>IF(COUNTIF($AF$2:AF9,AF9)&lt;INDEX(Pooling_requirements,MATCH('HCAP Booking'!$AG$4,Workflow_type,0)),AF9,AF9+1)</f>
        <v>1</v>
      </c>
      <c r="AG10" s="121" t="str">
        <f t="shared" si="21"/>
        <v>Roche DNA Solid Tumour Prep_1</v>
      </c>
      <c r="AH10" s="40" t="str">
        <f ca="1">IF(COUNTIF($AA$1:AG10,AG10)=1,AG10,"")</f>
        <v/>
      </c>
      <c r="AI10" s="40" t="s">
        <v>33</v>
      </c>
      <c r="AJ10" s="40" t="str">
        <f t="array" aca="1" ref="AJ10" ca="1">IF(ROW()-ROW($AJ$2:$AJ$97)+1&gt;ROWS($AH$2:$AH$97)-
COUNTBLANK($AH$2:$AH$97),"",INDIRECT(ADDRESS(SMALL(
(IF($AH$2:$AH$97&lt;&gt;"",ROW($AH$2:$AH$97),ROW()+ROWS($AH$2:$AH$97))),
ROW()-ROW($AJ$2:$AJ$97)+1),COLUMN($AH$2:$AH$97),4)))</f>
        <v/>
      </c>
      <c r="AK10" s="45" t="s">
        <v>181</v>
      </c>
      <c r="AL10" s="30"/>
      <c r="AM10" s="30"/>
      <c r="AN10" s="40" t="str">
        <f>IF(COUNTIF($C$1:C10,C10)=1,C10,"")</f>
        <v>B2306247-002</v>
      </c>
      <c r="AO10" s="47" t="str">
        <f t="array" aca="1" ref="AO10" ca="1">IF(ROW()-ROW($AO$2:$AO$97)+1&gt;ROWS($AN$2:$AN$97)-
COUNTBLANK($AN$2:$AN$97),"",INDIRECT(ADDRESS(SMALL(
(IF($AN$2:$AN$97&lt;&gt;"",ROW($AN$2:$AN$97),ROW()+ROWS($AN$2:$AN$97))),
ROW()-ROW($AO$2:$AO$97)+1),COLUMN($AN$2:$AN$97),4)))</f>
        <v>B2306247-002</v>
      </c>
      <c r="AP10" s="48" t="s">
        <v>33</v>
      </c>
      <c r="AQ10" s="49" t="str">
        <f t="shared" ca="1" si="6"/>
        <v>DNA Stock Plate 1</v>
      </c>
      <c r="AR10" s="31" t="str">
        <f t="shared" ca="1" si="7"/>
        <v>DNA Stock Plate 1_A3</v>
      </c>
      <c r="AS10" s="664"/>
      <c r="AT10" s="229"/>
      <c r="AU10" s="589" t="str">
        <f>IF(B10="","",B10&amp;"_"&amp;C10&amp;"_"&amp;INDEX(Panel_info[Panel short hand],MATCH('HCAP Robot Script'!W10,Panel_info[SL Analyte],0))&amp;"_"&amp;V10)</f>
        <v>AW_B2306247-002_RMH200_UDP0009</v>
      </c>
      <c r="AV10" s="30"/>
      <c r="AW10" s="33">
        <f>VLOOKUP(D10,'HCAP Booking'!$AP$8:$AS$12,2,TRUE)</f>
        <v>0</v>
      </c>
      <c r="AX10" s="491">
        <f>VLOOKUP(D10,'HCAP Booking'!$AP$8:$AS$12,3,TRUE)</f>
        <v>0</v>
      </c>
      <c r="AY10" s="491">
        <f>VLOOKUP(D10,'HCAP Booking'!$AP$8:$AS$12,4,TRUE)</f>
        <v>0</v>
      </c>
      <c r="AZ10" s="491">
        <f t="shared" si="22"/>
        <v>0</v>
      </c>
      <c r="BA10" s="492" t="e">
        <f t="shared" si="23"/>
        <v>#DIV/0!</v>
      </c>
      <c r="BB10" s="30"/>
      <c r="BC10" s="349" t="s">
        <v>2128</v>
      </c>
      <c r="BD10" s="356" t="s">
        <v>33</v>
      </c>
      <c r="BE10" s="349" t="str">
        <f t="shared" si="24"/>
        <v>B2306247-002</v>
      </c>
      <c r="BF10" s="352" t="str">
        <f t="shared" si="25"/>
        <v>Qubit1_A3</v>
      </c>
      <c r="BG10" s="30"/>
      <c r="BH10" s="30"/>
      <c r="BI10" s="589" t="str">
        <f>INDEX('HCAP Booking'!$AE$9:$AE$14,MATCH('HCAP Robot Script'!W10,'HCAP Booking'!$AB$9:$AB$14,0))</f>
        <v>DNA</v>
      </c>
      <c r="BJ10" s="208" t="str">
        <f t="shared" si="8"/>
        <v>AW_B2306247-002</v>
      </c>
      <c r="BK10" s="341" t="str">
        <f>IF(G10="","",'HCAP Booking'!I17)</f>
        <v>PL2303550-02-01/A02</v>
      </c>
      <c r="BL10" s="341" t="str">
        <f t="shared" si="26"/>
        <v>2303550</v>
      </c>
      <c r="BM10" s="32" t="str">
        <f t="shared" si="9"/>
        <v>A2</v>
      </c>
      <c r="BN10" s="32" t="str">
        <f t="shared" si="10"/>
        <v>UDP0009</v>
      </c>
      <c r="BO10" s="32" t="str">
        <f>IF(G10="","",INDEX(Index_sequences[i7 Bases for Sample Sheet],MATCH('HCAP Robot Script'!BN10,Index_sequences[Index Name],0)))</f>
        <v>TCTTAGCG</v>
      </c>
      <c r="BP10" s="32" t="str">
        <f t="shared" si="11"/>
        <v>UDP0009</v>
      </c>
      <c r="BQ10" s="32" t="str">
        <f>IF(G10="","",INDEX(Index_sequences[i5 Bases for Sample Sheet NovaSeq, MiSeq, HiSeq 2000/2500],MATCH('HCAP Robot Script'!BP10,Index_sequences[Index Name],0)))</f>
        <v>AGAATCGC</v>
      </c>
      <c r="BR10" s="32" t="str">
        <f>IF(G10="","",INDEX(Index_sequences[i5 Bases for Sample Sheet iSeq, MiniSeq, NextSeq, HiSeq 3000/4000],MATCH('HCAP Robot Script'!BP10,Index_sequences[Index Name],0)))</f>
        <v>GCGATTCT</v>
      </c>
      <c r="BS10" s="209" t="str">
        <f t="shared" si="12"/>
        <v>Roche DNA Solid Tumour Prep_1</v>
      </c>
      <c r="BT10" s="38" t="b">
        <f ca="1">IF(VLOOKUP(BS10,'Auto Pooling Robot Script'!$H$6:$I$13,2,FALSE)=FALSE,"",VLOOKUP(BS10,'Auto Pooling Robot Script'!$H$6:$I$13,2,FALSE))</f>
        <v>1</v>
      </c>
      <c r="BU10" s="30"/>
      <c r="BV10" s="10" t="str">
        <f t="array" aca="1" ref="BV10" ca="1">IF(ROW()-ROW($BV$2:$BV$97)+1&gt;ROWS($BT$2:$BT$97)-
COUNTBLANK($BT$2:$BT$97),"",INDIRECT(ADDRESS(SMALL(
(IF($BT$2:$BT$97&lt;&gt;"",ROW($BT$2:$BT$97),ROW()+ROWS($BT$2:$BT$97))),
ROW()-ROW($BV$2:$BV$97)+1),COLUMN($BK$2:$BK$97),4)))</f>
        <v>PL2303550-02-01/A02</v>
      </c>
      <c r="BW10" s="33" t="str">
        <f t="shared" ca="1" si="27"/>
        <v>AW_B2306247-002</v>
      </c>
      <c r="BX10" s="36" t="str">
        <f t="shared" ca="1" si="28"/>
        <v>2303550</v>
      </c>
      <c r="BY10" s="36" t="str">
        <f t="shared" ca="1" si="29"/>
        <v>A2</v>
      </c>
      <c r="BZ10" s="32" t="str">
        <f t="shared" ca="1" si="30"/>
        <v>UDP0009</v>
      </c>
      <c r="CA10" s="32" t="str">
        <f t="shared" ca="1" si="31"/>
        <v>TCTTAGCG</v>
      </c>
      <c r="CB10" s="32" t="str">
        <f t="shared" ca="1" si="32"/>
        <v>UDP0009</v>
      </c>
      <c r="CC10" s="32" t="str">
        <f ca="1">IF(BV10="","",INDEX(Index_sequences[i5 Bases for Sample Sheet NovaSeq, MiSeq, HiSeq 2000/2500],MATCH('HCAP Robot Script'!CB10,Index_sequences[Index Name],0)))</f>
        <v>AGAATCGC</v>
      </c>
      <c r="CD10" s="32" t="str">
        <f ca="1">IF(BV10="","",INDEX(Index_sequences[i5 Bases for Sample Sheet iSeq, MiniSeq, NextSeq, HiSeq 3000/4000],MATCH('HCAP Robot Script'!CB10,Index_sequences[Index Name],0)))</f>
        <v>GCGATTCT</v>
      </c>
      <c r="CE10" s="37" t="str">
        <f ca="1">IF(BV10="","",INDEX(Panel_info[Panel name],MATCH(INDEX(Panel_Name,MATCH(BV10,$BK$2:$BK$97,0)),Panel_info[SL Analyte],0)))</f>
        <v>RMH200ST</v>
      </c>
      <c r="CF10" s="38" t="str">
        <f t="shared" ca="1" si="33"/>
        <v>Roche DNA Solid Tumour Prep_1</v>
      </c>
      <c r="CH10" s="10" t="str">
        <f t="shared" ca="1" si="34"/>
        <v>AW_B2306247-002</v>
      </c>
      <c r="CI10" s="10" t="str">
        <f t="shared" ca="1" si="35"/>
        <v/>
      </c>
      <c r="CJ10" s="10" t="str">
        <f t="array" aca="1" ref="CJ10" ca="1">IF(ROW()-ROW($CJ$2:$CJ$97)+1&gt;ROWS($CH$2:$CH$97)-
COUNTBLANK($CH$2:$CH$97),"",INDIRECT(ADDRESS(SMALL(
(IF($CH$2:$CH$97&lt;&gt;"",ROW($CH$2:$CH$97),ROW()+ROWS($CH$2:$CH$97))),
ROW()-ROW($CJ$2:$CJ$97)+1),COLUMN($CH$2:$CH$97),4)))</f>
        <v>AW_B2306247-002</v>
      </c>
      <c r="CK10" s="10" t="str">
        <f t="array" aca="1" ref="CK10" ca="1">IF(ROW()-ROW($CK$2:$CK$97)+1&gt;ROWS($CI$2:$CI$97)-
COUNTBLANK($CI$2:$CI$97),"",INDIRECT(ADDRESS(SMALL(
(IF($CI$2:$CI$97&lt;&gt;"",ROW($CI$2:$CI$97),ROW()+ROWS($CI$2:$CI$97))),
ROW()-ROW($CK$2:$CK$97)+1),COLUMN($CI$2:$CI$97),4)))</f>
        <v/>
      </c>
    </row>
    <row r="11" spans="1:89" x14ac:dyDescent="0.2">
      <c r="A11" s="31" t="str">
        <f>IF(G11="","",'HCAP Booking'!$C$4)</f>
        <v>2303550</v>
      </c>
      <c r="B11" s="36" t="str">
        <f>CONCATENATE(LEFT('HCAP Booking'!C18),LEFT('HCAP Booking'!D18))</f>
        <v>HB</v>
      </c>
      <c r="C11" s="32" t="str">
        <f>IF('HCAP Booking'!J18="","",'HCAP Booking'!J18)</f>
        <v>B2306268-002</v>
      </c>
      <c r="D11" s="30">
        <f>IF(C11="","",INDEX('DNA Sample Normalization'!$E$13:$E$108,MATCH('HCAP Robot Script'!C11,'DNA Sample Normalization'!$C$13:$C$108,0)))</f>
        <v>38.6</v>
      </c>
      <c r="E11" s="29" t="str">
        <f t="shared" ca="1" si="0"/>
        <v>B3</v>
      </c>
      <c r="F11" s="38" t="str">
        <f t="shared" ca="1" si="1"/>
        <v>DNA Stock Plate 1</v>
      </c>
      <c r="G11" s="33" t="str">
        <f>CONCATENATE('HCAP Booking'!A18,'HCAP Booking'!B18)</f>
        <v>B2</v>
      </c>
      <c r="H11" s="32" t="str">
        <f t="shared" si="13"/>
        <v>DNA DILUTION PLATE 1</v>
      </c>
      <c r="I11" s="32" t="b">
        <f t="shared" si="14"/>
        <v>1</v>
      </c>
      <c r="J11" s="32">
        <f t="shared" si="15"/>
        <v>3</v>
      </c>
      <c r="K11" s="32">
        <f t="shared" si="16"/>
        <v>27</v>
      </c>
      <c r="L11" s="34">
        <f t="shared" si="2"/>
        <v>12.966321243523314</v>
      </c>
      <c r="M11" s="35">
        <f t="shared" si="3"/>
        <v>22.033678756476686</v>
      </c>
      <c r="N11" s="343" t="str">
        <f t="shared" si="17"/>
        <v>Qubit1</v>
      </c>
      <c r="O11" s="343" t="str">
        <f t="shared" si="18"/>
        <v>B3</v>
      </c>
      <c r="P11" s="32" t="str">
        <f t="shared" si="19"/>
        <v>WATER RESERVOIR</v>
      </c>
      <c r="Q11" s="37">
        <f t="shared" si="20"/>
        <v>1</v>
      </c>
      <c r="R11" s="132" t="s">
        <v>191</v>
      </c>
      <c r="S11" s="112" t="str">
        <f t="shared" si="4"/>
        <v>INDEX PLATE</v>
      </c>
      <c r="T11" s="358" t="str" cm="1">
        <f t="array" ref="T11">IF(G11="","",INDEX(Index_sequences[Plate well],MATCH('HCAP Robot Script'!T10,Index_sequences[Plate well],0)+1,1))</f>
        <v>B2</v>
      </c>
      <c r="U11" s="115">
        <f>IF(G11="","",'HCAP Booking'!$I$3)</f>
        <v>1</v>
      </c>
      <c r="V11" s="115" t="str">
        <f>IF(G11="","",VLOOKUP(U11&amp;"_"&amp;T11,Index!$C$3:$H$386,2,FALSE))</f>
        <v>UDP0010</v>
      </c>
      <c r="W11" s="32" t="str">
        <f>IF(NOT(G11=""),'HCAP Booking'!H18,"")</f>
        <v>Roche DNA Solid Tumour Prep</v>
      </c>
      <c r="X11" s="30"/>
      <c r="Z11" s="45" t="s">
        <v>45</v>
      </c>
      <c r="AA11" s="40" t="str">
        <f t="shared" si="5"/>
        <v>Roche DNA Solid Tumour Prep</v>
      </c>
      <c r="AB11" s="46" t="str">
        <f>IF(COUNTIF($AA$1:AA11,AA11)=1,AA11,"")</f>
        <v/>
      </c>
      <c r="AC11" s="40" t="str">
        <f t="array" aca="1" ref="AC11" ca="1">IF(ROW()-ROW($AC$2:$AC$97)+1&gt;ROWS($AB$2:$AB$97)-
COUNTBLANK($AB$2:$AB$97),"",INDIRECT(ADDRESS(SMALL(
(IF($AB$2:$AB$97&lt;&gt;"",ROW($AB$2:$AB$97),ROW()+ROWS($AB$2:$AB$97))),
ROW()-ROW($AC$2:$AC$97)+1),COLUMN($AB$2:$AB$97),4)))</f>
        <v/>
      </c>
      <c r="AD11" s="121">
        <f>COUNTIF($AA$1:AA11,AA11)</f>
        <v>10</v>
      </c>
      <c r="AE11" s="121">
        <v>10</v>
      </c>
      <c r="AF11" s="121">
        <f>IF(COUNTIF($AF$2:AF10,AF10)&lt;INDEX(Pooling_requirements,MATCH('HCAP Booking'!$AG$4,Workflow_type,0)),AF10,AF10+1)</f>
        <v>1</v>
      </c>
      <c r="AG11" s="121" t="str">
        <f t="shared" si="21"/>
        <v>Roche DNA Solid Tumour Prep_1</v>
      </c>
      <c r="AH11" s="40" t="str">
        <f ca="1">IF(COUNTIF($AA$1:AG11,AG11)=1,AG11,"")</f>
        <v/>
      </c>
      <c r="AI11" s="40" t="s">
        <v>44</v>
      </c>
      <c r="AJ11" s="40" t="str">
        <f t="array" aca="1" ref="AJ11" ca="1">IF(ROW()-ROW($AJ$2:$AJ$97)+1&gt;ROWS($AH$2:$AH$97)-
COUNTBLANK($AH$2:$AH$97),"",INDIRECT(ADDRESS(SMALL(
(IF($AH$2:$AH$97&lt;&gt;"",ROW($AH$2:$AH$97),ROW()+ROWS($AH$2:$AH$97))),
ROW()-ROW($AJ$2:$AJ$97)+1),COLUMN($AH$2:$AH$97),4)))</f>
        <v/>
      </c>
      <c r="AK11" s="45" t="s">
        <v>181</v>
      </c>
      <c r="AL11" s="30"/>
      <c r="AM11" s="30"/>
      <c r="AN11" s="40" t="str">
        <f>IF(COUNTIF($C$1:C11,C11)=1,C11,"")</f>
        <v>B2306268-002</v>
      </c>
      <c r="AO11" s="47" t="str">
        <f t="array" aca="1" ref="AO11" ca="1">IF(ROW()-ROW($AO$2:$AO$97)+1&gt;ROWS($AN$2:$AN$97)-
COUNTBLANK($AN$2:$AN$97),"",INDIRECT(ADDRESS(SMALL(
(IF($AN$2:$AN$97&lt;&gt;"",ROW($AN$2:$AN$97),ROW()+ROWS($AN$2:$AN$97))),
ROW()-ROW($AO$2:$AO$97)+1),COLUMN($AN$2:$AN$97),4)))</f>
        <v>B2306268-002</v>
      </c>
      <c r="AP11" s="48" t="s">
        <v>44</v>
      </c>
      <c r="AQ11" s="49" t="str">
        <f t="shared" ca="1" si="6"/>
        <v>DNA Stock Plate 1</v>
      </c>
      <c r="AR11" s="31" t="str">
        <f t="shared" ca="1" si="7"/>
        <v>DNA Stock Plate 1_B3</v>
      </c>
      <c r="AS11" s="664"/>
      <c r="AT11" s="229"/>
      <c r="AU11" s="589" t="str">
        <f>IF(B11="","",B11&amp;"_"&amp;C11&amp;"_"&amp;INDEX(Panel_info[Panel short hand],MATCH('HCAP Robot Script'!W11,Panel_info[SL Analyte],0))&amp;"_"&amp;V11)</f>
        <v>HB_B2306268-002_RMH200_UDP0010</v>
      </c>
      <c r="AV11" s="30"/>
      <c r="AW11" s="33">
        <f>VLOOKUP(D11,'HCAP Booking'!$AP$8:$AS$12,2,TRUE)</f>
        <v>10</v>
      </c>
      <c r="AX11" s="491">
        <f>VLOOKUP(D11,'HCAP Booking'!$AP$8:$AS$12,3,TRUE)</f>
        <v>3</v>
      </c>
      <c r="AY11" s="491">
        <f>VLOOKUP(D11,'HCAP Booking'!$AP$8:$AS$12,4,TRUE)</f>
        <v>27</v>
      </c>
      <c r="AZ11" s="491">
        <f t="shared" si="22"/>
        <v>30</v>
      </c>
      <c r="BA11" s="492">
        <f t="shared" si="23"/>
        <v>3.8600000000000003</v>
      </c>
      <c r="BB11" s="30"/>
      <c r="BC11" s="349" t="s">
        <v>2128</v>
      </c>
      <c r="BD11" s="356" t="s">
        <v>44</v>
      </c>
      <c r="BE11" s="349" t="str">
        <f t="shared" si="24"/>
        <v>B2306268-002</v>
      </c>
      <c r="BF11" s="352" t="str">
        <f t="shared" si="25"/>
        <v>Qubit1_B3</v>
      </c>
      <c r="BG11" s="30"/>
      <c r="BH11" s="30"/>
      <c r="BI11" s="589" t="str">
        <f>INDEX('HCAP Booking'!$AE$9:$AE$14,MATCH('HCAP Robot Script'!W11,'HCAP Booking'!$AB$9:$AB$14,0))</f>
        <v>DNA</v>
      </c>
      <c r="BJ11" s="208" t="str">
        <f t="shared" si="8"/>
        <v>HB_B2306268-002</v>
      </c>
      <c r="BK11" s="341" t="str">
        <f>IF(G11="","",'HCAP Booking'!I18)</f>
        <v>PL2303550-02-01/B02</v>
      </c>
      <c r="BL11" s="341" t="str">
        <f t="shared" si="26"/>
        <v>2303550</v>
      </c>
      <c r="BM11" s="32" t="str">
        <f t="shared" si="9"/>
        <v>B2</v>
      </c>
      <c r="BN11" s="32" t="str">
        <f t="shared" si="10"/>
        <v>UDP0010</v>
      </c>
      <c r="BO11" s="32" t="str">
        <f>IF(G11="","",INDEX(Index_sequences[i7 Bases for Sample Sheet],MATCH('HCAP Robot Script'!BN11,Index_sequences[Index Name],0)))</f>
        <v>CTCCGATA</v>
      </c>
      <c r="BP11" s="32" t="str">
        <f t="shared" si="11"/>
        <v>UDP0010</v>
      </c>
      <c r="BQ11" s="32" t="str">
        <f>IF(G11="","",INDEX(Index_sequences[i5 Bases for Sample Sheet NovaSeq, MiSeq, HiSeq 2000/2500],MATCH('HCAP Robot Script'!BP11,Index_sequences[Index Name],0)))</f>
        <v>GAGGCTAT</v>
      </c>
      <c r="BR11" s="32" t="str">
        <f>IF(G11="","",INDEX(Index_sequences[i5 Bases for Sample Sheet iSeq, MiniSeq, NextSeq, HiSeq 3000/4000],MATCH('HCAP Robot Script'!BP11,Index_sequences[Index Name],0)))</f>
        <v>ATAGCCTC</v>
      </c>
      <c r="BS11" s="209" t="str">
        <f t="shared" si="12"/>
        <v>Roche DNA Solid Tumour Prep_1</v>
      </c>
      <c r="BT11" s="38" t="b">
        <f ca="1">IF(VLOOKUP(BS11,'Auto Pooling Robot Script'!$H$6:$I$13,2,FALSE)=FALSE,"",VLOOKUP(BS11,'Auto Pooling Robot Script'!$H$6:$I$13,2,FALSE))</f>
        <v>1</v>
      </c>
      <c r="BU11" s="30"/>
      <c r="BV11" s="10" t="str">
        <f t="array" aca="1" ref="BV11" ca="1">IF(ROW()-ROW($BV$2:$BV$97)+1&gt;ROWS($BT$2:$BT$97)-
COUNTBLANK($BT$2:$BT$97),"",INDIRECT(ADDRESS(SMALL(
(IF($BT$2:$BT$97&lt;&gt;"",ROW($BT$2:$BT$97),ROW()+ROWS($BT$2:$BT$97))),
ROW()-ROW($BV$2:$BV$97)+1),COLUMN($BK$2:$BK$97),4)))</f>
        <v>PL2303550-02-01/B02</v>
      </c>
      <c r="BW11" s="33" t="str">
        <f t="shared" ca="1" si="27"/>
        <v>HB_B2306268-002</v>
      </c>
      <c r="BX11" s="36" t="str">
        <f t="shared" ca="1" si="28"/>
        <v>2303550</v>
      </c>
      <c r="BY11" s="36" t="str">
        <f t="shared" ca="1" si="29"/>
        <v>B2</v>
      </c>
      <c r="BZ11" s="32" t="str">
        <f t="shared" ca="1" si="30"/>
        <v>UDP0010</v>
      </c>
      <c r="CA11" s="32" t="str">
        <f t="shared" ca="1" si="31"/>
        <v>CTCCGATA</v>
      </c>
      <c r="CB11" s="32" t="str">
        <f t="shared" ca="1" si="32"/>
        <v>UDP0010</v>
      </c>
      <c r="CC11" s="32" t="str">
        <f ca="1">IF(BV11="","",INDEX(Index_sequences[i5 Bases for Sample Sheet NovaSeq, MiSeq, HiSeq 2000/2500],MATCH('HCAP Robot Script'!CB11,Index_sequences[Index Name],0)))</f>
        <v>GAGGCTAT</v>
      </c>
      <c r="CD11" s="32" t="str">
        <f ca="1">IF(BV11="","",INDEX(Index_sequences[i5 Bases for Sample Sheet iSeq, MiniSeq, NextSeq, HiSeq 3000/4000],MATCH('HCAP Robot Script'!CB11,Index_sequences[Index Name],0)))</f>
        <v>ATAGCCTC</v>
      </c>
      <c r="CE11" s="37" t="str">
        <f ca="1">IF(BV11="","",INDEX(Panel_info[Panel name],MATCH(INDEX(Panel_Name,MATCH(BV11,$BK$2:$BK$97,0)),Panel_info[SL Analyte],0)))</f>
        <v>RMH200ST</v>
      </c>
      <c r="CF11" s="38" t="str">
        <f t="shared" ca="1" si="33"/>
        <v>Roche DNA Solid Tumour Prep_1</v>
      </c>
      <c r="CH11" s="10" t="str">
        <f t="shared" ca="1" si="34"/>
        <v>HB_B2306268-002</v>
      </c>
      <c r="CI11" s="10" t="str">
        <f t="shared" ca="1" si="35"/>
        <v/>
      </c>
      <c r="CJ11" s="10" t="str">
        <f t="array" aca="1" ref="CJ11" ca="1">IF(ROW()-ROW($CJ$2:$CJ$97)+1&gt;ROWS($CH$2:$CH$97)-
COUNTBLANK($CH$2:$CH$97),"",INDIRECT(ADDRESS(SMALL(
(IF($CH$2:$CH$97&lt;&gt;"",ROW($CH$2:$CH$97),ROW()+ROWS($CH$2:$CH$97))),
ROW()-ROW($CJ$2:$CJ$97)+1),COLUMN($CH$2:$CH$97),4)))</f>
        <v>HB_B2306268-002</v>
      </c>
      <c r="CK11" s="10" t="str">
        <f t="array" aca="1" ref="CK11" ca="1">IF(ROW()-ROW($CK$2:$CK$97)+1&gt;ROWS($CI$2:$CI$97)-
COUNTBLANK($CI$2:$CI$97),"",INDIRECT(ADDRESS(SMALL(
(IF($CI$2:$CI$97&lt;&gt;"",ROW($CI$2:$CI$97),ROW()+ROWS($CI$2:$CI$97))),
ROW()-ROW($CK$2:$CK$97)+1),COLUMN($CI$2:$CI$97),4)))</f>
        <v/>
      </c>
    </row>
    <row r="12" spans="1:89" x14ac:dyDescent="0.2">
      <c r="A12" s="31" t="str">
        <f>IF(G12="","",'HCAP Booking'!$C$4)</f>
        <v>2303550</v>
      </c>
      <c r="B12" s="36" t="str">
        <f>CONCATENATE(LEFT('HCAP Booking'!C19),LEFT('HCAP Booking'!D19))</f>
        <v>TS</v>
      </c>
      <c r="C12" s="32" t="str">
        <f>IF('HCAP Booking'!J19="","",'HCAP Booking'!J19)</f>
        <v>B2306270-002</v>
      </c>
      <c r="D12" s="30">
        <f>IF(C12="","",INDEX('DNA Sample Normalization'!$E$13:$E$108,MATCH('HCAP Robot Script'!C12,'DNA Sample Normalization'!$C$13:$C$108,0)))</f>
        <v>9.14</v>
      </c>
      <c r="E12" s="29" t="str">
        <f t="shared" ca="1" si="0"/>
        <v>C3</v>
      </c>
      <c r="F12" s="38" t="str">
        <f t="shared" ca="1" si="1"/>
        <v>DNA Stock Plate 1</v>
      </c>
      <c r="G12" s="33" t="str">
        <f>CONCATENATE('HCAP Booking'!A19,'HCAP Booking'!B19)</f>
        <v>C2</v>
      </c>
      <c r="H12" s="32" t="str">
        <f t="shared" si="13"/>
        <v>DNA DILUTION PLATE 1</v>
      </c>
      <c r="I12" s="32" t="b">
        <f t="shared" si="14"/>
        <v>0</v>
      </c>
      <c r="J12" s="32">
        <f t="shared" si="15"/>
        <v>0</v>
      </c>
      <c r="K12" s="32">
        <f t="shared" si="16"/>
        <v>0</v>
      </c>
      <c r="L12" s="34">
        <f t="shared" si="2"/>
        <v>5.4759299781181614</v>
      </c>
      <c r="M12" s="35">
        <f t="shared" si="3"/>
        <v>29.52407002188184</v>
      </c>
      <c r="N12" s="343" t="str">
        <f t="shared" si="17"/>
        <v>Qubit1</v>
      </c>
      <c r="O12" s="343" t="str">
        <f t="shared" si="18"/>
        <v>C3</v>
      </c>
      <c r="P12" s="32" t="str">
        <f t="shared" si="19"/>
        <v>WATER RESERVOIR</v>
      </c>
      <c r="Q12" s="37">
        <f t="shared" si="20"/>
        <v>1</v>
      </c>
      <c r="R12" s="132" t="s">
        <v>191</v>
      </c>
      <c r="S12" s="112" t="str">
        <f t="shared" si="4"/>
        <v>INDEX PLATE</v>
      </c>
      <c r="T12" s="358" t="str" cm="1">
        <f t="array" ref="T12">IF(G12="","",INDEX(Index_sequences[Plate well],MATCH('HCAP Robot Script'!T11,Index_sequences[Plate well],0)+1,1))</f>
        <v>C2</v>
      </c>
      <c r="U12" s="115">
        <f>IF(G12="","",'HCAP Booking'!$I$3)</f>
        <v>1</v>
      </c>
      <c r="V12" s="115" t="str">
        <f>IF(G12="","",VLOOKUP(U12&amp;"_"&amp;T12,Index!$C$3:$H$386,2,FALSE))</f>
        <v>UDP0011</v>
      </c>
      <c r="W12" s="32" t="str">
        <f>IF(NOT(G12=""),'HCAP Booking'!H19,"")</f>
        <v>Roche DNA Solid Tumour Prep</v>
      </c>
      <c r="X12" s="30"/>
      <c r="Z12" s="45" t="s">
        <v>46</v>
      </c>
      <c r="AA12" s="40" t="str">
        <f t="shared" si="5"/>
        <v>Roche DNA Solid Tumour Prep</v>
      </c>
      <c r="AB12" s="46" t="str">
        <f>IF(COUNTIF($AA$1:AA12,AA12)=1,AA12,"")</f>
        <v/>
      </c>
      <c r="AC12" s="40" t="str">
        <f t="array" aca="1" ref="AC12" ca="1">IF(ROW()-ROW($AC$2:$AC$97)+1&gt;ROWS($AB$2:$AB$97)-
COUNTBLANK($AB$2:$AB$97),"",INDIRECT(ADDRESS(SMALL(
(IF($AB$2:$AB$97&lt;&gt;"",ROW($AB$2:$AB$97),ROW()+ROWS($AB$2:$AB$97))),
ROW()-ROW($AC$2:$AC$97)+1),COLUMN($AB$2:$AB$97),4)))</f>
        <v/>
      </c>
      <c r="AD12" s="121">
        <f>COUNTIF($AA$1:AA12,AA12)</f>
        <v>11</v>
      </c>
      <c r="AE12" s="121">
        <v>11</v>
      </c>
      <c r="AF12" s="121">
        <f>IF(COUNTIF($AF$2:AF11,AF11)&lt;INDEX(Pooling_requirements,MATCH('HCAP Booking'!$AG$4,Workflow_type,0)),AF11,AF11+1)</f>
        <v>1</v>
      </c>
      <c r="AG12" s="121" t="str">
        <f t="shared" si="21"/>
        <v>Roche DNA Solid Tumour Prep_1</v>
      </c>
      <c r="AH12" s="40" t="str">
        <f ca="1">IF(COUNTIF($AA$1:AG12,AG12)=1,AG12,"")</f>
        <v/>
      </c>
      <c r="AI12" s="40" t="s">
        <v>52</v>
      </c>
      <c r="AJ12" s="40" t="str">
        <f t="array" aca="1" ref="AJ12" ca="1">IF(ROW()-ROW($AJ$2:$AJ$97)+1&gt;ROWS($AH$2:$AH$97)-
COUNTBLANK($AH$2:$AH$97),"",INDIRECT(ADDRESS(SMALL(
(IF($AH$2:$AH$97&lt;&gt;"",ROW($AH$2:$AH$97),ROW()+ROWS($AH$2:$AH$97))),
ROW()-ROW($AJ$2:$AJ$97)+1),COLUMN($AH$2:$AH$97),4)))</f>
        <v/>
      </c>
      <c r="AK12" s="45" t="s">
        <v>181</v>
      </c>
      <c r="AL12" s="30"/>
      <c r="AM12" s="30"/>
      <c r="AN12" s="40" t="str">
        <f>IF(COUNTIF($C$1:C12,C12)=1,C12,"")</f>
        <v>B2306270-002</v>
      </c>
      <c r="AO12" s="47" t="str">
        <f t="array" aca="1" ref="AO12" ca="1">IF(ROW()-ROW($AO$2:$AO$97)+1&gt;ROWS($AN$2:$AN$97)-
COUNTBLANK($AN$2:$AN$97),"",INDIRECT(ADDRESS(SMALL(
(IF($AN$2:$AN$97&lt;&gt;"",ROW($AN$2:$AN$97),ROW()+ROWS($AN$2:$AN$97))),
ROW()-ROW($AO$2:$AO$97)+1),COLUMN($AN$2:$AN$97),4)))</f>
        <v>B2306270-002</v>
      </c>
      <c r="AP12" s="48" t="s">
        <v>52</v>
      </c>
      <c r="AQ12" s="49" t="str">
        <f t="shared" ca="1" si="6"/>
        <v>DNA Stock Plate 1</v>
      </c>
      <c r="AR12" s="31" t="str">
        <f t="shared" ca="1" si="7"/>
        <v>DNA Stock Plate 1_C3</v>
      </c>
      <c r="AS12" s="664"/>
      <c r="AT12" s="229"/>
      <c r="AU12" s="589" t="str">
        <f>IF(B12="","",B12&amp;"_"&amp;C12&amp;"_"&amp;INDEX(Panel_info[Panel short hand],MATCH('HCAP Robot Script'!W12,Panel_info[SL Analyte],0))&amp;"_"&amp;V12)</f>
        <v>TS_B2306270-002_RMH200_UDP0011</v>
      </c>
      <c r="AV12" s="30"/>
      <c r="AW12" s="33">
        <f>VLOOKUP(D12,'HCAP Booking'!$AP$8:$AS$12,2,TRUE)</f>
        <v>0</v>
      </c>
      <c r="AX12" s="491">
        <f>VLOOKUP(D12,'HCAP Booking'!$AP$8:$AS$12,3,TRUE)</f>
        <v>0</v>
      </c>
      <c r="AY12" s="491">
        <f>VLOOKUP(D12,'HCAP Booking'!$AP$8:$AS$12,4,TRUE)</f>
        <v>0</v>
      </c>
      <c r="AZ12" s="491">
        <f t="shared" si="22"/>
        <v>0</v>
      </c>
      <c r="BA12" s="492" t="e">
        <f t="shared" si="23"/>
        <v>#DIV/0!</v>
      </c>
      <c r="BB12" s="30"/>
      <c r="BC12" s="349" t="s">
        <v>2128</v>
      </c>
      <c r="BD12" s="356" t="s">
        <v>52</v>
      </c>
      <c r="BE12" s="349" t="str">
        <f t="shared" si="24"/>
        <v>B2306270-002</v>
      </c>
      <c r="BF12" s="352" t="str">
        <f t="shared" si="25"/>
        <v>Qubit1_C3</v>
      </c>
      <c r="BG12" s="30"/>
      <c r="BH12" s="30"/>
      <c r="BI12" s="589" t="str">
        <f>INDEX('HCAP Booking'!$AE$9:$AE$14,MATCH('HCAP Robot Script'!W12,'HCAP Booking'!$AB$9:$AB$14,0))</f>
        <v>DNA</v>
      </c>
      <c r="BJ12" s="208" t="str">
        <f t="shared" si="8"/>
        <v>TS_B2306270-002</v>
      </c>
      <c r="BK12" s="341" t="str">
        <f>IF(G12="","",'HCAP Booking'!I19)</f>
        <v>PL2303550-02-01/C02</v>
      </c>
      <c r="BL12" s="341" t="str">
        <f t="shared" si="26"/>
        <v>2303550</v>
      </c>
      <c r="BM12" s="32" t="str">
        <f t="shared" si="9"/>
        <v>C2</v>
      </c>
      <c r="BN12" s="32" t="str">
        <f t="shared" si="10"/>
        <v>UDP0011</v>
      </c>
      <c r="BO12" s="32" t="str">
        <f>IF(G12="","",INDEX(Index_sequences[i7 Bases for Sample Sheet],MATCH('HCAP Robot Script'!BN12,Index_sequences[Index Name],0)))</f>
        <v>GTCCTACT</v>
      </c>
      <c r="BP12" s="32" t="str">
        <f t="shared" si="11"/>
        <v>UDP0011</v>
      </c>
      <c r="BQ12" s="32" t="str">
        <f>IF(G12="","",INDEX(Index_sequences[i5 Bases for Sample Sheet NovaSeq, MiSeq, HiSeq 2000/2500],MATCH('HCAP Robot Script'!BP12,Index_sequences[Index Name],0)))</f>
        <v>CAGGATGA</v>
      </c>
      <c r="BR12" s="32" t="str">
        <f>IF(G12="","",INDEX(Index_sequences[i5 Bases for Sample Sheet iSeq, MiniSeq, NextSeq, HiSeq 3000/4000],MATCH('HCAP Robot Script'!BP12,Index_sequences[Index Name],0)))</f>
        <v>TCATCCTG</v>
      </c>
      <c r="BS12" s="209" t="str">
        <f t="shared" si="12"/>
        <v>Roche DNA Solid Tumour Prep_1</v>
      </c>
      <c r="BT12" s="38" t="b">
        <f ca="1">IF(VLOOKUP(BS12,'Auto Pooling Robot Script'!$H$6:$I$13,2,FALSE)=FALSE,"",VLOOKUP(BS12,'Auto Pooling Robot Script'!$H$6:$I$13,2,FALSE))</f>
        <v>1</v>
      </c>
      <c r="BU12" s="30"/>
      <c r="BV12" s="10" t="str">
        <f t="array" aca="1" ref="BV12" ca="1">IF(ROW()-ROW($BV$2:$BV$97)+1&gt;ROWS($BT$2:$BT$97)-
COUNTBLANK($BT$2:$BT$97),"",INDIRECT(ADDRESS(SMALL(
(IF($BT$2:$BT$97&lt;&gt;"",ROW($BT$2:$BT$97),ROW()+ROWS($BT$2:$BT$97))),
ROW()-ROW($BV$2:$BV$97)+1),COLUMN($BK$2:$BK$97),4)))</f>
        <v>PL2303550-02-01/C02</v>
      </c>
      <c r="BW12" s="33" t="str">
        <f t="shared" ca="1" si="27"/>
        <v>TS_B2306270-002</v>
      </c>
      <c r="BX12" s="36" t="str">
        <f t="shared" ca="1" si="28"/>
        <v>2303550</v>
      </c>
      <c r="BY12" s="36" t="str">
        <f t="shared" ca="1" si="29"/>
        <v>C2</v>
      </c>
      <c r="BZ12" s="32" t="str">
        <f t="shared" ca="1" si="30"/>
        <v>UDP0011</v>
      </c>
      <c r="CA12" s="32" t="str">
        <f t="shared" ca="1" si="31"/>
        <v>GTCCTACT</v>
      </c>
      <c r="CB12" s="32" t="str">
        <f t="shared" ca="1" si="32"/>
        <v>UDP0011</v>
      </c>
      <c r="CC12" s="32" t="str">
        <f ca="1">IF(BV12="","",INDEX(Index_sequences[i5 Bases for Sample Sheet NovaSeq, MiSeq, HiSeq 2000/2500],MATCH('HCAP Robot Script'!CB12,Index_sequences[Index Name],0)))</f>
        <v>CAGGATGA</v>
      </c>
      <c r="CD12" s="32" t="str">
        <f ca="1">IF(BV12="","",INDEX(Index_sequences[i5 Bases for Sample Sheet iSeq, MiniSeq, NextSeq, HiSeq 3000/4000],MATCH('HCAP Robot Script'!CB12,Index_sequences[Index Name],0)))</f>
        <v>TCATCCTG</v>
      </c>
      <c r="CE12" s="37" t="str">
        <f ca="1">IF(BV12="","",INDEX(Panel_info[Panel name],MATCH(INDEX(Panel_Name,MATCH(BV12,$BK$2:$BK$97,0)),Panel_info[SL Analyte],0)))</f>
        <v>RMH200ST</v>
      </c>
      <c r="CF12" s="38" t="str">
        <f t="shared" ca="1" si="33"/>
        <v>Roche DNA Solid Tumour Prep_1</v>
      </c>
      <c r="CH12" s="10" t="str">
        <f t="shared" ca="1" si="34"/>
        <v>TS_B2306270-002</v>
      </c>
      <c r="CI12" s="10" t="str">
        <f t="shared" ca="1" si="35"/>
        <v/>
      </c>
      <c r="CJ12" s="10" t="str">
        <f t="array" aca="1" ref="CJ12" ca="1">IF(ROW()-ROW($CJ$2:$CJ$97)+1&gt;ROWS($CH$2:$CH$97)-
COUNTBLANK($CH$2:$CH$97),"",INDIRECT(ADDRESS(SMALL(
(IF($CH$2:$CH$97&lt;&gt;"",ROW($CH$2:$CH$97),ROW()+ROWS($CH$2:$CH$97))),
ROW()-ROW($CJ$2:$CJ$97)+1),COLUMN($CH$2:$CH$97),4)))</f>
        <v>TS_B2306270-002</v>
      </c>
      <c r="CK12" s="10" t="str">
        <f t="array" aca="1" ref="CK12" ca="1">IF(ROW()-ROW($CK$2:$CK$97)+1&gt;ROWS($CI$2:$CI$97)-
COUNTBLANK($CI$2:$CI$97),"",INDIRECT(ADDRESS(SMALL(
(IF($CI$2:$CI$97&lt;&gt;"",ROW($CI$2:$CI$97),ROW()+ROWS($CI$2:$CI$97))),
ROW()-ROW($CK$2:$CK$97)+1),COLUMN($CI$2:$CI$97),4)))</f>
        <v/>
      </c>
    </row>
    <row r="13" spans="1:89" x14ac:dyDescent="0.2">
      <c r="A13" s="31" t="str">
        <f>IF(G13="","",'HCAP Booking'!$C$4)</f>
        <v>2303550</v>
      </c>
      <c r="B13" s="36" t="str">
        <f>CONCATENATE(LEFT('HCAP Booking'!C20),LEFT('HCAP Booking'!D20))</f>
        <v>CF</v>
      </c>
      <c r="C13" s="32" t="str">
        <f>IF('HCAP Booking'!J20="","",'HCAP Booking'!J20)</f>
        <v>B2306279-003</v>
      </c>
      <c r="D13" s="30">
        <f>IF(C13="","",INDEX('DNA Sample Normalization'!$E$13:$E$108,MATCH('HCAP Robot Script'!C13,'DNA Sample Normalization'!$C$13:$C$108,0)))</f>
        <v>41</v>
      </c>
      <c r="E13" s="29" t="str">
        <f t="shared" ca="1" si="0"/>
        <v>D3</v>
      </c>
      <c r="F13" s="38" t="str">
        <f t="shared" ca="1" si="1"/>
        <v>DNA Stock Plate 1</v>
      </c>
      <c r="G13" s="33" t="str">
        <f>CONCATENATE('HCAP Booking'!A20,'HCAP Booking'!B20)</f>
        <v>D2</v>
      </c>
      <c r="H13" s="32" t="str">
        <f t="shared" si="13"/>
        <v>DNA DILUTION PLATE 1</v>
      </c>
      <c r="I13" s="32" t="b">
        <f t="shared" si="14"/>
        <v>1</v>
      </c>
      <c r="J13" s="32">
        <f t="shared" si="15"/>
        <v>3</v>
      </c>
      <c r="K13" s="32">
        <f t="shared" si="16"/>
        <v>27</v>
      </c>
      <c r="L13" s="34">
        <f t="shared" si="2"/>
        <v>12.207317073170731</v>
      </c>
      <c r="M13" s="35">
        <f t="shared" si="3"/>
        <v>22.792682926829269</v>
      </c>
      <c r="N13" s="343" t="str">
        <f t="shared" si="17"/>
        <v>Qubit1</v>
      </c>
      <c r="O13" s="343" t="str">
        <f t="shared" si="18"/>
        <v>D3</v>
      </c>
      <c r="P13" s="32" t="str">
        <f t="shared" si="19"/>
        <v>WATER RESERVOIR</v>
      </c>
      <c r="Q13" s="37">
        <f t="shared" si="20"/>
        <v>1</v>
      </c>
      <c r="R13" s="132" t="s">
        <v>191</v>
      </c>
      <c r="S13" s="112" t="str">
        <f t="shared" si="4"/>
        <v>INDEX PLATE</v>
      </c>
      <c r="T13" s="358" t="str" cm="1">
        <f t="array" ref="T13">IF(G13="","",INDEX(Index_sequences[Plate well],MATCH('HCAP Robot Script'!T12,Index_sequences[Plate well],0)+1,1))</f>
        <v>D2</v>
      </c>
      <c r="U13" s="115">
        <f>IF(G13="","",'HCAP Booking'!$I$3)</f>
        <v>1</v>
      </c>
      <c r="V13" s="115" t="str">
        <f>IF(G13="","",VLOOKUP(U13&amp;"_"&amp;T13,Index!$C$3:$H$386,2,FALSE))</f>
        <v>UDP0012</v>
      </c>
      <c r="W13" s="32" t="str">
        <f>IF(NOT(G13=""),'HCAP Booking'!H20,"")</f>
        <v>Roche DNA Solid Tumour Prep</v>
      </c>
      <c r="X13" s="30"/>
      <c r="Z13" s="45" t="s">
        <v>48</v>
      </c>
      <c r="AA13" s="40" t="str">
        <f t="shared" si="5"/>
        <v>Roche DNA Solid Tumour Prep</v>
      </c>
      <c r="AB13" s="46" t="str">
        <f>IF(COUNTIF($AA$1:AA13,AA13)=1,AA13,"")</f>
        <v/>
      </c>
      <c r="AC13" s="40" t="str">
        <f t="array" aca="1" ref="AC13" ca="1">IF(ROW()-ROW($AC$2:$AC$97)+1&gt;ROWS($AB$2:$AB$97)-
COUNTBLANK($AB$2:$AB$97),"",INDIRECT(ADDRESS(SMALL(
(IF($AB$2:$AB$97&lt;&gt;"",ROW($AB$2:$AB$97),ROW()+ROWS($AB$2:$AB$97))),
ROW()-ROW($AC$2:$AC$97)+1),COLUMN($AB$2:$AB$97),4)))</f>
        <v/>
      </c>
      <c r="AD13" s="121">
        <f>COUNTIF($AA$1:AA13,AA13)</f>
        <v>12</v>
      </c>
      <c r="AE13" s="121">
        <v>12</v>
      </c>
      <c r="AF13" s="121">
        <f>IF(COUNTIF($AF$2:AF12,AF12)&lt;INDEX(Pooling_requirements,MATCH('HCAP Booking'!$AG$4,Workflow_type,0)),AF12,AF12+1)</f>
        <v>1</v>
      </c>
      <c r="AG13" s="121" t="str">
        <f t="shared" si="21"/>
        <v>Roche DNA Solid Tumour Prep_1</v>
      </c>
      <c r="AH13" s="40" t="str">
        <f ca="1">IF(COUNTIF($AA$1:AG13,AG13)=1,AG13,"")</f>
        <v/>
      </c>
      <c r="AI13" s="40" t="s">
        <v>58</v>
      </c>
      <c r="AJ13" s="40" t="str">
        <f t="array" aca="1" ref="AJ13" ca="1">IF(ROW()-ROW($AJ$2:$AJ$97)+1&gt;ROWS($AH$2:$AH$97)-
COUNTBLANK($AH$2:$AH$97),"",INDIRECT(ADDRESS(SMALL(
(IF($AH$2:$AH$97&lt;&gt;"",ROW($AH$2:$AH$97),ROW()+ROWS($AH$2:$AH$97))),
ROW()-ROW($AJ$2:$AJ$97)+1),COLUMN($AH$2:$AH$97),4)))</f>
        <v/>
      </c>
      <c r="AK13" s="45" t="s">
        <v>181</v>
      </c>
      <c r="AL13" s="30"/>
      <c r="AM13" s="30"/>
      <c r="AN13" s="40" t="str">
        <f>IF(COUNTIF($C$1:C13,C13)=1,C13,"")</f>
        <v>B2306279-003</v>
      </c>
      <c r="AO13" s="47" t="str">
        <f t="array" aca="1" ref="AO13" ca="1">IF(ROW()-ROW($AO$2:$AO$97)+1&gt;ROWS($AN$2:$AN$97)-
COUNTBLANK($AN$2:$AN$97),"",INDIRECT(ADDRESS(SMALL(
(IF($AN$2:$AN$97&lt;&gt;"",ROW($AN$2:$AN$97),ROW()+ROWS($AN$2:$AN$97))),
ROW()-ROW($AO$2:$AO$97)+1),COLUMN($AN$2:$AN$97),4)))</f>
        <v>B2306279-003</v>
      </c>
      <c r="AP13" s="48" t="s">
        <v>58</v>
      </c>
      <c r="AQ13" s="49" t="str">
        <f t="shared" ca="1" si="6"/>
        <v>DNA Stock Plate 1</v>
      </c>
      <c r="AR13" s="31" t="str">
        <f t="shared" ca="1" si="7"/>
        <v>DNA Stock Plate 1_D3</v>
      </c>
      <c r="AS13" s="664"/>
      <c r="AT13" s="229"/>
      <c r="AU13" s="589" t="str">
        <f>IF(B13="","",B13&amp;"_"&amp;C13&amp;"_"&amp;INDEX(Panel_info[Panel short hand],MATCH('HCAP Robot Script'!W13,Panel_info[SL Analyte],0))&amp;"_"&amp;V13)</f>
        <v>CF_B2306279-003_RMH200_UDP0012</v>
      </c>
      <c r="AV13" s="30"/>
      <c r="AW13" s="33">
        <f>VLOOKUP(D13,'HCAP Booking'!$AP$8:$AS$12,2,TRUE)</f>
        <v>10</v>
      </c>
      <c r="AX13" s="491">
        <f>VLOOKUP(D13,'HCAP Booking'!$AP$8:$AS$12,3,TRUE)</f>
        <v>3</v>
      </c>
      <c r="AY13" s="491">
        <f>VLOOKUP(D13,'HCAP Booking'!$AP$8:$AS$12,4,TRUE)</f>
        <v>27</v>
      </c>
      <c r="AZ13" s="491">
        <f t="shared" si="22"/>
        <v>30</v>
      </c>
      <c r="BA13" s="492">
        <f t="shared" si="23"/>
        <v>4.0999999999999996</v>
      </c>
      <c r="BB13" s="30"/>
      <c r="BC13" s="349" t="s">
        <v>2128</v>
      </c>
      <c r="BD13" s="356" t="s">
        <v>58</v>
      </c>
      <c r="BE13" s="349" t="str">
        <f t="shared" si="24"/>
        <v>B2306279-003</v>
      </c>
      <c r="BF13" s="352" t="str">
        <f t="shared" si="25"/>
        <v>Qubit1_D3</v>
      </c>
      <c r="BG13" s="30"/>
      <c r="BH13" s="30"/>
      <c r="BI13" s="589" t="str">
        <f>INDEX('HCAP Booking'!$AE$9:$AE$14,MATCH('HCAP Robot Script'!W13,'HCAP Booking'!$AB$9:$AB$14,0))</f>
        <v>DNA</v>
      </c>
      <c r="BJ13" s="208" t="str">
        <f t="shared" si="8"/>
        <v>CF_B2306279-003</v>
      </c>
      <c r="BK13" s="341" t="str">
        <f>IF(G13="","",'HCAP Booking'!I20)</f>
        <v>PL2303550-02-01/D02</v>
      </c>
      <c r="BL13" s="341" t="str">
        <f t="shared" si="26"/>
        <v>2303550</v>
      </c>
      <c r="BM13" s="32" t="str">
        <f t="shared" si="9"/>
        <v>D2</v>
      </c>
      <c r="BN13" s="32" t="str">
        <f t="shared" si="10"/>
        <v>UDP0012</v>
      </c>
      <c r="BO13" s="32" t="str">
        <f>IF(G13="","",INDEX(Index_sequences[i7 Bases for Sample Sheet],MATCH('HCAP Robot Script'!BN13,Index_sequences[Index Name],0)))</f>
        <v>ACTTCGTC</v>
      </c>
      <c r="BP13" s="32" t="str">
        <f t="shared" si="11"/>
        <v>UDP0012</v>
      </c>
      <c r="BQ13" s="32" t="str">
        <f>IF(G13="","",INDEX(Index_sequences[i5 Bases for Sample Sheet NovaSeq, MiSeq, HiSeq 2000/2500],MATCH('HCAP Robot Script'!BP13,Index_sequences[Index Name],0)))</f>
        <v>TGAAGCAG</v>
      </c>
      <c r="BR13" s="32" t="str">
        <f>IF(G13="","",INDEX(Index_sequences[i5 Bases for Sample Sheet iSeq, MiniSeq, NextSeq, HiSeq 3000/4000],MATCH('HCAP Robot Script'!BP13,Index_sequences[Index Name],0)))</f>
        <v>CTGCTTCA</v>
      </c>
      <c r="BS13" s="209" t="str">
        <f t="shared" si="12"/>
        <v>Roche DNA Solid Tumour Prep_1</v>
      </c>
      <c r="BT13" s="38" t="b">
        <f ca="1">IF(VLOOKUP(BS13,'Auto Pooling Robot Script'!$H$6:$I$13,2,FALSE)=FALSE,"",VLOOKUP(BS13,'Auto Pooling Robot Script'!$H$6:$I$13,2,FALSE))</f>
        <v>1</v>
      </c>
      <c r="BU13" s="30"/>
      <c r="BV13" s="10" t="str">
        <f t="array" aca="1" ref="BV13" ca="1">IF(ROW()-ROW($BV$2:$BV$97)+1&gt;ROWS($BT$2:$BT$97)-
COUNTBLANK($BT$2:$BT$97),"",INDIRECT(ADDRESS(SMALL(
(IF($BT$2:$BT$97&lt;&gt;"",ROW($BT$2:$BT$97),ROW()+ROWS($BT$2:$BT$97))),
ROW()-ROW($BV$2:$BV$97)+1),COLUMN($BK$2:$BK$97),4)))</f>
        <v>PL2303550-02-01/D02</v>
      </c>
      <c r="BW13" s="33" t="str">
        <f t="shared" ca="1" si="27"/>
        <v>CF_B2306279-003</v>
      </c>
      <c r="BX13" s="36" t="str">
        <f t="shared" ca="1" si="28"/>
        <v>2303550</v>
      </c>
      <c r="BY13" s="36" t="str">
        <f t="shared" ca="1" si="29"/>
        <v>D2</v>
      </c>
      <c r="BZ13" s="32" t="str">
        <f t="shared" ca="1" si="30"/>
        <v>UDP0012</v>
      </c>
      <c r="CA13" s="32" t="str">
        <f t="shared" ca="1" si="31"/>
        <v>ACTTCGTC</v>
      </c>
      <c r="CB13" s="32" t="str">
        <f t="shared" ca="1" si="32"/>
        <v>UDP0012</v>
      </c>
      <c r="CC13" s="32" t="str">
        <f ca="1">IF(BV13="","",INDEX(Index_sequences[i5 Bases for Sample Sheet NovaSeq, MiSeq, HiSeq 2000/2500],MATCH('HCAP Robot Script'!CB13,Index_sequences[Index Name],0)))</f>
        <v>TGAAGCAG</v>
      </c>
      <c r="CD13" s="32" t="str">
        <f ca="1">IF(BV13="","",INDEX(Index_sequences[i5 Bases for Sample Sheet iSeq, MiniSeq, NextSeq, HiSeq 3000/4000],MATCH('HCAP Robot Script'!CB13,Index_sequences[Index Name],0)))</f>
        <v>CTGCTTCA</v>
      </c>
      <c r="CE13" s="37" t="str">
        <f ca="1">IF(BV13="","",INDEX(Panel_info[Panel name],MATCH(INDEX(Panel_Name,MATCH(BV13,$BK$2:$BK$97,0)),Panel_info[SL Analyte],0)))</f>
        <v>RMH200ST</v>
      </c>
      <c r="CF13" s="38" t="str">
        <f t="shared" ca="1" si="33"/>
        <v>Roche DNA Solid Tumour Prep_1</v>
      </c>
      <c r="CH13" s="10" t="str">
        <f t="shared" ca="1" si="34"/>
        <v>CF_B2306279-003</v>
      </c>
      <c r="CI13" s="10" t="str">
        <f t="shared" ca="1" si="35"/>
        <v/>
      </c>
      <c r="CJ13" s="10" t="str">
        <f t="array" aca="1" ref="CJ13" ca="1">IF(ROW()-ROW($CJ$2:$CJ$97)+1&gt;ROWS($CH$2:$CH$97)-
COUNTBLANK($CH$2:$CH$97),"",INDIRECT(ADDRESS(SMALL(
(IF($CH$2:$CH$97&lt;&gt;"",ROW($CH$2:$CH$97),ROW()+ROWS($CH$2:$CH$97))),
ROW()-ROW($CJ$2:$CJ$97)+1),COLUMN($CH$2:$CH$97),4)))</f>
        <v>CF_B2306279-003</v>
      </c>
      <c r="CK13" s="10" t="str">
        <f t="array" aca="1" ref="CK13" ca="1">IF(ROW()-ROW($CK$2:$CK$97)+1&gt;ROWS($CI$2:$CI$97)-
COUNTBLANK($CI$2:$CI$97),"",INDIRECT(ADDRESS(SMALL(
(IF($CI$2:$CI$97&lt;&gt;"",ROW($CI$2:$CI$97),ROW()+ROWS($CI$2:$CI$97))),
ROW()-ROW($CK$2:$CK$97)+1),COLUMN($CI$2:$CI$97),4)))</f>
        <v/>
      </c>
    </row>
    <row r="14" spans="1:89" x14ac:dyDescent="0.2">
      <c r="A14" s="31" t="str">
        <f>IF(G14="","",'HCAP Booking'!$C$4)</f>
        <v>2303550</v>
      </c>
      <c r="B14" s="36" t="str">
        <f>CONCATENATE(LEFT('HCAP Booking'!C21),LEFT('HCAP Booking'!D21))</f>
        <v>JM</v>
      </c>
      <c r="C14" s="32" t="str">
        <f>IF('HCAP Booking'!J21="","",'HCAP Booking'!J21)</f>
        <v>B2306286-002</v>
      </c>
      <c r="D14" s="30">
        <f>IF(C14="","",INDEX('DNA Sample Normalization'!$E$13:$E$108,MATCH('HCAP Robot Script'!C14,'DNA Sample Normalization'!$C$13:$C$108,0)))</f>
        <v>24.6</v>
      </c>
      <c r="E14" s="29" t="str">
        <f t="shared" ca="1" si="0"/>
        <v>A4</v>
      </c>
      <c r="F14" s="38" t="str">
        <f t="shared" ca="1" si="1"/>
        <v>DNA Stock Plate 1</v>
      </c>
      <c r="G14" s="33" t="str">
        <f>CONCATENATE('HCAP Booking'!A21,'HCAP Booking'!B21)</f>
        <v>E2</v>
      </c>
      <c r="H14" s="32" t="str">
        <f t="shared" si="13"/>
        <v>DNA DILUTION PLATE 1</v>
      </c>
      <c r="I14" s="32" t="b">
        <f t="shared" si="14"/>
        <v>0</v>
      </c>
      <c r="J14" s="32">
        <f t="shared" si="15"/>
        <v>0</v>
      </c>
      <c r="K14" s="32">
        <f t="shared" si="16"/>
        <v>0</v>
      </c>
      <c r="L14" s="34">
        <f t="shared" si="2"/>
        <v>2.0345528455284549</v>
      </c>
      <c r="M14" s="35">
        <f t="shared" si="3"/>
        <v>32.965447154471548</v>
      </c>
      <c r="N14" s="343" t="str">
        <f t="shared" si="17"/>
        <v>Qubit1</v>
      </c>
      <c r="O14" s="343" t="str">
        <f t="shared" si="18"/>
        <v>E3</v>
      </c>
      <c r="P14" s="32" t="str">
        <f t="shared" si="19"/>
        <v>WATER RESERVOIR</v>
      </c>
      <c r="Q14" s="37">
        <f t="shared" si="20"/>
        <v>1</v>
      </c>
      <c r="R14" s="132" t="s">
        <v>191</v>
      </c>
      <c r="S14" s="112" t="str">
        <f t="shared" si="4"/>
        <v>INDEX PLATE</v>
      </c>
      <c r="T14" s="358" t="str" cm="1">
        <f t="array" ref="T14">IF(G14="","",INDEX(Index_sequences[Plate well],MATCH('HCAP Robot Script'!T13,Index_sequences[Plate well],0)+1,1))</f>
        <v>E2</v>
      </c>
      <c r="U14" s="115">
        <f>IF(G14="","",'HCAP Booking'!$I$3)</f>
        <v>1</v>
      </c>
      <c r="V14" s="115" t="str">
        <f>IF(G14="","",VLOOKUP(U14&amp;"_"&amp;T14,Index!$C$3:$H$386,2,FALSE))</f>
        <v>UDP0013</v>
      </c>
      <c r="W14" s="32" t="str">
        <f>IF(NOT(G14=""),'HCAP Booking'!H21,"")</f>
        <v>Roche DNA Solid Tumour Prep</v>
      </c>
      <c r="X14" s="30"/>
      <c r="Z14" s="45" t="s">
        <v>34</v>
      </c>
      <c r="AA14" s="40" t="str">
        <f t="shared" si="5"/>
        <v>Roche DNA Solid Tumour Prep</v>
      </c>
      <c r="AB14" s="46" t="str">
        <f>IF(COUNTIF($AA$1:AA14,AA14)=1,AA14,"")</f>
        <v/>
      </c>
      <c r="AC14" s="40" t="str">
        <f t="array" aca="1" ref="AC14" ca="1">IF(ROW()-ROW($AC$2:$AC$97)+1&gt;ROWS($AB$2:$AB$97)-
COUNTBLANK($AB$2:$AB$97),"",INDIRECT(ADDRESS(SMALL(
(IF($AB$2:$AB$97&lt;&gt;"",ROW($AB$2:$AB$97),ROW()+ROWS($AB$2:$AB$97))),
ROW()-ROW($AC$2:$AC$97)+1),COLUMN($AB$2:$AB$97),4)))</f>
        <v/>
      </c>
      <c r="AD14" s="121">
        <f>COUNTIF($AA$1:AA14,AA14)</f>
        <v>13</v>
      </c>
      <c r="AE14" s="121">
        <v>13</v>
      </c>
      <c r="AF14" s="121">
        <f>IF(COUNTIF($AF$2:AF13,AF13)&lt;INDEX(Pooling_requirements,MATCH('HCAP Booking'!$AG$4,Workflow_type,0)),AF13,AF13+1)</f>
        <v>1</v>
      </c>
      <c r="AG14" s="121" t="str">
        <f t="shared" si="21"/>
        <v>Roche DNA Solid Tumour Prep_1</v>
      </c>
      <c r="AH14" s="40" t="str">
        <f ca="1">IF(COUNTIF($AA$1:AG14,AG14)=1,AG14,"")</f>
        <v/>
      </c>
      <c r="AI14" s="40" t="s">
        <v>35</v>
      </c>
      <c r="AJ14" s="40" t="str">
        <f t="array" aca="1" ref="AJ14" ca="1">IF(ROW()-ROW($AJ$2:$AJ$97)+1&gt;ROWS($AH$2:$AH$97)-
COUNTBLANK($AH$2:$AH$97),"",INDIRECT(ADDRESS(SMALL(
(IF($AH$2:$AH$97&lt;&gt;"",ROW($AH$2:$AH$97),ROW()+ROWS($AH$2:$AH$97))),
ROW()-ROW($AJ$2:$AJ$97)+1),COLUMN($AH$2:$AH$97),4)))</f>
        <v/>
      </c>
      <c r="AK14" s="45" t="s">
        <v>181</v>
      </c>
      <c r="AL14" s="30"/>
      <c r="AM14" s="30"/>
      <c r="AN14" s="40" t="str">
        <f>IF(COUNTIF($C$1:C14,C14)=1,C14,"")</f>
        <v>B2306286-002</v>
      </c>
      <c r="AO14" s="47" t="str">
        <f t="array" aca="1" ref="AO14" ca="1">IF(ROW()-ROW($AO$2:$AO$97)+1&gt;ROWS($AN$2:$AN$97)-
COUNTBLANK($AN$2:$AN$97),"",INDIRECT(ADDRESS(SMALL(
(IF($AN$2:$AN$97&lt;&gt;"",ROW($AN$2:$AN$97),ROW()+ROWS($AN$2:$AN$97))),
ROW()-ROW($AO$2:$AO$97)+1),COLUMN($AN$2:$AN$97),4)))</f>
        <v>B2306286-002</v>
      </c>
      <c r="AP14" s="48" t="s">
        <v>35</v>
      </c>
      <c r="AQ14" s="49" t="str">
        <f t="shared" ca="1" si="6"/>
        <v>DNA Stock Plate 1</v>
      </c>
      <c r="AR14" s="31" t="str">
        <f t="shared" ca="1" si="7"/>
        <v>DNA Stock Plate 1_A4</v>
      </c>
      <c r="AS14" s="664"/>
      <c r="AT14" s="229"/>
      <c r="AU14" s="589" t="str">
        <f>IF(B14="","",B14&amp;"_"&amp;C14&amp;"_"&amp;INDEX(Panel_info[Panel short hand],MATCH('HCAP Robot Script'!W14,Panel_info[SL Analyte],0))&amp;"_"&amp;V14)</f>
        <v>JM_B2306286-002_RMH200_UDP0013</v>
      </c>
      <c r="AV14" s="30"/>
      <c r="AW14" s="33">
        <f>VLOOKUP(D14,'HCAP Booking'!$AP$8:$AS$12,2,TRUE)</f>
        <v>0</v>
      </c>
      <c r="AX14" s="491">
        <f>VLOOKUP(D14,'HCAP Booking'!$AP$8:$AS$12,3,TRUE)</f>
        <v>0</v>
      </c>
      <c r="AY14" s="491">
        <f>VLOOKUP(D14,'HCAP Booking'!$AP$8:$AS$12,4,TRUE)</f>
        <v>0</v>
      </c>
      <c r="AZ14" s="491">
        <f t="shared" si="22"/>
        <v>0</v>
      </c>
      <c r="BA14" s="492" t="e">
        <f t="shared" si="23"/>
        <v>#DIV/0!</v>
      </c>
      <c r="BB14" s="30"/>
      <c r="BC14" s="349" t="s">
        <v>2128</v>
      </c>
      <c r="BD14" s="356" t="s">
        <v>59</v>
      </c>
      <c r="BE14" s="349" t="str">
        <f t="shared" si="24"/>
        <v>B2306286-002</v>
      </c>
      <c r="BF14" s="352" t="str">
        <f t="shared" si="25"/>
        <v>Qubit1_E3</v>
      </c>
      <c r="BG14" s="30"/>
      <c r="BH14" s="30"/>
      <c r="BI14" s="589" t="str">
        <f>INDEX('HCAP Booking'!$AE$9:$AE$14,MATCH('HCAP Robot Script'!W14,'HCAP Booking'!$AB$9:$AB$14,0))</f>
        <v>DNA</v>
      </c>
      <c r="BJ14" s="208" t="str">
        <f t="shared" si="8"/>
        <v>JM_B2306286-002</v>
      </c>
      <c r="BK14" s="341" t="str">
        <f>IF(G14="","",'HCAP Booking'!I21)</f>
        <v>PL2303550-02-01/E02</v>
      </c>
      <c r="BL14" s="341" t="str">
        <f t="shared" si="26"/>
        <v>2303550</v>
      </c>
      <c r="BM14" s="32" t="str">
        <f t="shared" si="9"/>
        <v>E2</v>
      </c>
      <c r="BN14" s="32" t="str">
        <f t="shared" si="10"/>
        <v>UDP0013</v>
      </c>
      <c r="BO14" s="32" t="str">
        <f>IF(G14="","",INDEX(Index_sequences[i7 Bases for Sample Sheet],MATCH('HCAP Robot Script'!BN14,Index_sequences[Index Name],0)))</f>
        <v>TCTACAGG</v>
      </c>
      <c r="BP14" s="32" t="str">
        <f t="shared" si="11"/>
        <v>UDP0013</v>
      </c>
      <c r="BQ14" s="32" t="str">
        <f>IF(G14="","",INDEX(Index_sequences[i5 Bases for Sample Sheet NovaSeq, MiSeq, HiSeq 2000/2500],MATCH('HCAP Robot Script'!BP14,Index_sequences[Index Name],0)))</f>
        <v>AGATGTCC</v>
      </c>
      <c r="BR14" s="32" t="str">
        <f>IF(G14="","",INDEX(Index_sequences[i5 Bases for Sample Sheet iSeq, MiniSeq, NextSeq, HiSeq 3000/4000],MATCH('HCAP Robot Script'!BP14,Index_sequences[Index Name],0)))</f>
        <v>GGACATCT</v>
      </c>
      <c r="BS14" s="209" t="str">
        <f t="shared" si="12"/>
        <v>Roche DNA Solid Tumour Prep_1</v>
      </c>
      <c r="BT14" s="38" t="b">
        <f ca="1">IF(VLOOKUP(BS14,'Auto Pooling Robot Script'!$H$6:$I$13,2,FALSE)=FALSE,"",VLOOKUP(BS14,'Auto Pooling Robot Script'!$H$6:$I$13,2,FALSE))</f>
        <v>1</v>
      </c>
      <c r="BU14" s="30"/>
      <c r="BV14" s="10" t="str">
        <f t="array" aca="1" ref="BV14" ca="1">IF(ROW()-ROW($BV$2:$BV$97)+1&gt;ROWS($BT$2:$BT$97)-
COUNTBLANK($BT$2:$BT$97),"",INDIRECT(ADDRESS(SMALL(
(IF($BT$2:$BT$97&lt;&gt;"",ROW($BT$2:$BT$97),ROW()+ROWS($BT$2:$BT$97))),
ROW()-ROW($BV$2:$BV$97)+1),COLUMN($BK$2:$BK$97),4)))</f>
        <v>PL2303550-02-01/E02</v>
      </c>
      <c r="BW14" s="33" t="str">
        <f t="shared" ca="1" si="27"/>
        <v>JM_B2306286-002</v>
      </c>
      <c r="BX14" s="36" t="str">
        <f t="shared" ca="1" si="28"/>
        <v>2303550</v>
      </c>
      <c r="BY14" s="36" t="str">
        <f t="shared" ca="1" si="29"/>
        <v>E2</v>
      </c>
      <c r="BZ14" s="32" t="str">
        <f t="shared" ca="1" si="30"/>
        <v>UDP0013</v>
      </c>
      <c r="CA14" s="32" t="str">
        <f t="shared" ca="1" si="31"/>
        <v>TCTACAGG</v>
      </c>
      <c r="CB14" s="32" t="str">
        <f t="shared" ca="1" si="32"/>
        <v>UDP0013</v>
      </c>
      <c r="CC14" s="32" t="str">
        <f ca="1">IF(BV14="","",INDEX(Index_sequences[i5 Bases for Sample Sheet NovaSeq, MiSeq, HiSeq 2000/2500],MATCH('HCAP Robot Script'!CB14,Index_sequences[Index Name],0)))</f>
        <v>AGATGTCC</v>
      </c>
      <c r="CD14" s="32" t="str">
        <f ca="1">IF(BV14="","",INDEX(Index_sequences[i5 Bases for Sample Sheet iSeq, MiniSeq, NextSeq, HiSeq 3000/4000],MATCH('HCAP Robot Script'!CB14,Index_sequences[Index Name],0)))</f>
        <v>GGACATCT</v>
      </c>
      <c r="CE14" s="37" t="str">
        <f ca="1">IF(BV14="","",INDEX(Panel_info[Panel name],MATCH(INDEX(Panel_Name,MATCH(BV14,$BK$2:$BK$97,0)),Panel_info[SL Analyte],0)))</f>
        <v>RMH200ST</v>
      </c>
      <c r="CF14" s="38" t="str">
        <f t="shared" ca="1" si="33"/>
        <v>Roche DNA Solid Tumour Prep_1</v>
      </c>
      <c r="CH14" s="10" t="str">
        <f t="shared" ca="1" si="34"/>
        <v>JM_B2306286-002</v>
      </c>
      <c r="CI14" s="10" t="str">
        <f t="shared" ca="1" si="35"/>
        <v/>
      </c>
      <c r="CJ14" s="10" t="str">
        <f t="array" aca="1" ref="CJ14" ca="1">IF(ROW()-ROW($CJ$2:$CJ$97)+1&gt;ROWS($CH$2:$CH$97)-
COUNTBLANK($CH$2:$CH$97),"",INDIRECT(ADDRESS(SMALL(
(IF($CH$2:$CH$97&lt;&gt;"",ROW($CH$2:$CH$97),ROW()+ROWS($CH$2:$CH$97))),
ROW()-ROW($CJ$2:$CJ$97)+1),COLUMN($CH$2:$CH$97),4)))</f>
        <v>JM_B2306286-002</v>
      </c>
      <c r="CK14" s="10" t="str">
        <f t="array" aca="1" ref="CK14" ca="1">IF(ROW()-ROW($CK$2:$CK$97)+1&gt;ROWS($CI$2:$CI$97)-
COUNTBLANK($CI$2:$CI$97),"",INDIRECT(ADDRESS(SMALL(
(IF($CI$2:$CI$97&lt;&gt;"",ROW($CI$2:$CI$97),ROW()+ROWS($CI$2:$CI$97))),
ROW()-ROW($CK$2:$CK$97)+1),COLUMN($CI$2:$CI$97),4)))</f>
        <v/>
      </c>
    </row>
    <row r="15" spans="1:89" x14ac:dyDescent="0.2">
      <c r="A15" s="31" t="str">
        <f>IF(G15="","",'HCAP Booking'!$C$4)</f>
        <v>2303550</v>
      </c>
      <c r="B15" s="36" t="str">
        <f>CONCATENATE(LEFT('HCAP Booking'!C22),LEFT('HCAP Booking'!D22))</f>
        <v>MC</v>
      </c>
      <c r="C15" s="32" t="str">
        <f>IF('HCAP Booking'!J22="","",'HCAP Booking'!J22)</f>
        <v>B2306373-003</v>
      </c>
      <c r="D15" s="30">
        <f>IF(C15="","",INDEX('DNA Sample Normalization'!$E$13:$E$108,MATCH('HCAP Robot Script'!C15,'DNA Sample Normalization'!$C$13:$C$108,0)))</f>
        <v>21.6</v>
      </c>
      <c r="E15" s="29" t="str">
        <f t="shared" ca="1" si="0"/>
        <v>B4</v>
      </c>
      <c r="F15" s="38" t="str">
        <f t="shared" ca="1" si="1"/>
        <v>DNA Stock Plate 1</v>
      </c>
      <c r="G15" s="33" t="str">
        <f>CONCATENATE('HCAP Booking'!A22,'HCAP Booking'!B22)</f>
        <v>F2</v>
      </c>
      <c r="H15" s="32" t="str">
        <f t="shared" si="13"/>
        <v>DNA DILUTION PLATE 1</v>
      </c>
      <c r="I15" s="32" t="b">
        <f t="shared" si="14"/>
        <v>0</v>
      </c>
      <c r="J15" s="32">
        <f t="shared" si="15"/>
        <v>0</v>
      </c>
      <c r="K15" s="32">
        <f t="shared" si="16"/>
        <v>0</v>
      </c>
      <c r="L15" s="34">
        <f t="shared" si="2"/>
        <v>2.3171296296296293</v>
      </c>
      <c r="M15" s="35">
        <f t="shared" si="3"/>
        <v>32.682870370370374</v>
      </c>
      <c r="N15" s="343" t="str">
        <f t="shared" si="17"/>
        <v>Qubit1</v>
      </c>
      <c r="O15" s="343" t="str">
        <f t="shared" si="18"/>
        <v>F3</v>
      </c>
      <c r="P15" s="32" t="str">
        <f t="shared" si="19"/>
        <v>WATER RESERVOIR</v>
      </c>
      <c r="Q15" s="37">
        <f t="shared" si="20"/>
        <v>1</v>
      </c>
      <c r="R15" s="132" t="s">
        <v>191</v>
      </c>
      <c r="S15" s="112" t="str">
        <f t="shared" si="4"/>
        <v>INDEX PLATE</v>
      </c>
      <c r="T15" s="358" t="str" cm="1">
        <f t="array" ref="T15">IF(G15="","",INDEX(Index_sequences[Plate well],MATCH('HCAP Robot Script'!T14,Index_sequences[Plate well],0)+1,1))</f>
        <v>F2</v>
      </c>
      <c r="U15" s="115">
        <f>IF(G15="","",'HCAP Booking'!$I$3)</f>
        <v>1</v>
      </c>
      <c r="V15" s="115" t="str">
        <f>IF(G15="","",VLOOKUP(U15&amp;"_"&amp;T15,Index!$C$3:$H$386,2,FALSE))</f>
        <v>UDP0014</v>
      </c>
      <c r="W15" s="32" t="str">
        <f>IF(NOT(G15=""),'HCAP Booking'!H22,"")</f>
        <v>Roche DNA Solid Tumour Prep</v>
      </c>
      <c r="X15" s="30"/>
      <c r="Z15" s="45" t="s">
        <v>47</v>
      </c>
      <c r="AA15" s="40" t="str">
        <f t="shared" si="5"/>
        <v>Roche DNA Solid Tumour Prep</v>
      </c>
      <c r="AB15" s="46" t="str">
        <f>IF(COUNTIF($AA$1:AA15,AA15)=1,AA15,"")</f>
        <v/>
      </c>
      <c r="AC15" s="40" t="str">
        <f t="array" aca="1" ref="AC15" ca="1">IF(ROW()-ROW($AC$2:$AC$97)+1&gt;ROWS($AB$2:$AB$97)-
COUNTBLANK($AB$2:$AB$97),"",INDIRECT(ADDRESS(SMALL(
(IF($AB$2:$AB$97&lt;&gt;"",ROW($AB$2:$AB$97),ROW()+ROWS($AB$2:$AB$97))),
ROW()-ROW($AC$2:$AC$97)+1),COLUMN($AB$2:$AB$97),4)))</f>
        <v/>
      </c>
      <c r="AD15" s="121">
        <f>COUNTIF($AA$1:AA15,AA15)</f>
        <v>14</v>
      </c>
      <c r="AE15" s="121">
        <v>14</v>
      </c>
      <c r="AF15" s="121">
        <f>IF(COUNTIF($AF$2:AF14,AF14)&lt;INDEX(Pooling_requirements,MATCH('HCAP Booking'!$AG$4,Workflow_type,0)),AF14,AF14+1)</f>
        <v>1</v>
      </c>
      <c r="AG15" s="121" t="str">
        <f t="shared" si="21"/>
        <v>Roche DNA Solid Tumour Prep_1</v>
      </c>
      <c r="AH15" s="40" t="str">
        <f ca="1">IF(COUNTIF($AA$1:AG15,AG15)=1,AG15,"")</f>
        <v/>
      </c>
      <c r="AI15" s="40" t="s">
        <v>45</v>
      </c>
      <c r="AJ15" s="40" t="str">
        <f t="array" aca="1" ref="AJ15" ca="1">IF(ROW()-ROW($AJ$2:$AJ$97)+1&gt;ROWS($AH$2:$AH$97)-
COUNTBLANK($AH$2:$AH$97),"",INDIRECT(ADDRESS(SMALL(
(IF($AH$2:$AH$97&lt;&gt;"",ROW($AH$2:$AH$97),ROW()+ROWS($AH$2:$AH$97))),
ROW()-ROW($AJ$2:$AJ$97)+1),COLUMN($AH$2:$AH$97),4)))</f>
        <v/>
      </c>
      <c r="AK15" s="45" t="s">
        <v>181</v>
      </c>
      <c r="AL15" s="30"/>
      <c r="AM15" s="30"/>
      <c r="AN15" s="40" t="str">
        <f>IF(COUNTIF($C$1:C15,C15)=1,C15,"")</f>
        <v>B2306373-003</v>
      </c>
      <c r="AO15" s="47" t="str">
        <f t="array" aca="1" ref="AO15" ca="1">IF(ROW()-ROW($AO$2:$AO$97)+1&gt;ROWS($AN$2:$AN$97)-
COUNTBLANK($AN$2:$AN$97),"",INDIRECT(ADDRESS(SMALL(
(IF($AN$2:$AN$97&lt;&gt;"",ROW($AN$2:$AN$97),ROW()+ROWS($AN$2:$AN$97))),
ROW()-ROW($AO$2:$AO$97)+1),COLUMN($AN$2:$AN$97),4)))</f>
        <v>B2306373-003</v>
      </c>
      <c r="AP15" s="48" t="s">
        <v>45</v>
      </c>
      <c r="AQ15" s="49" t="str">
        <f t="shared" ca="1" si="6"/>
        <v>DNA Stock Plate 1</v>
      </c>
      <c r="AR15" s="31" t="str">
        <f t="shared" ca="1" si="7"/>
        <v>DNA Stock Plate 1_B4</v>
      </c>
      <c r="AS15" s="664"/>
      <c r="AT15" s="229"/>
      <c r="AU15" s="589" t="str">
        <f>IF(B15="","",B15&amp;"_"&amp;C15&amp;"_"&amp;INDEX(Panel_info[Panel short hand],MATCH('HCAP Robot Script'!W15,Panel_info[SL Analyte],0))&amp;"_"&amp;V15)</f>
        <v>MC_B2306373-003_RMH200_UDP0014</v>
      </c>
      <c r="AV15" s="30"/>
      <c r="AW15" s="33">
        <f>VLOOKUP(D15,'HCAP Booking'!$AP$8:$AS$12,2,TRUE)</f>
        <v>0</v>
      </c>
      <c r="AX15" s="491">
        <f>VLOOKUP(D15,'HCAP Booking'!$AP$8:$AS$12,3,TRUE)</f>
        <v>0</v>
      </c>
      <c r="AY15" s="491">
        <f>VLOOKUP(D15,'HCAP Booking'!$AP$8:$AS$12,4,TRUE)</f>
        <v>0</v>
      </c>
      <c r="AZ15" s="491">
        <f t="shared" si="22"/>
        <v>0</v>
      </c>
      <c r="BA15" s="492" t="e">
        <f t="shared" si="23"/>
        <v>#DIV/0!</v>
      </c>
      <c r="BB15" s="30"/>
      <c r="BC15" s="349" t="s">
        <v>2128</v>
      </c>
      <c r="BD15" s="356" t="s">
        <v>61</v>
      </c>
      <c r="BE15" s="349" t="str">
        <f t="shared" si="24"/>
        <v>B2306373-003</v>
      </c>
      <c r="BF15" s="352" t="str">
        <f t="shared" si="25"/>
        <v>Qubit1_F3</v>
      </c>
      <c r="BG15" s="30"/>
      <c r="BH15" s="30"/>
      <c r="BI15" s="589" t="str">
        <f>INDEX('HCAP Booking'!$AE$9:$AE$14,MATCH('HCAP Robot Script'!W15,'HCAP Booking'!$AB$9:$AB$14,0))</f>
        <v>DNA</v>
      </c>
      <c r="BJ15" s="208" t="str">
        <f t="shared" si="8"/>
        <v>MC_B2306373-003</v>
      </c>
      <c r="BK15" s="341" t="str">
        <f>IF(G15="","",'HCAP Booking'!I22)</f>
        <v>PL2303550-02-01/F02</v>
      </c>
      <c r="BL15" s="341" t="str">
        <f t="shared" si="26"/>
        <v>2303550</v>
      </c>
      <c r="BM15" s="32" t="str">
        <f t="shared" si="9"/>
        <v>F2</v>
      </c>
      <c r="BN15" s="32" t="str">
        <f t="shared" si="10"/>
        <v>UDP0014</v>
      </c>
      <c r="BO15" s="32" t="str">
        <f>IF(G15="","",INDEX(Index_sequences[i7 Bases for Sample Sheet],MATCH('HCAP Robot Script'!BN15,Index_sequences[Index Name],0)))</f>
        <v>CTCGTGAA</v>
      </c>
      <c r="BP15" s="32" t="str">
        <f t="shared" si="11"/>
        <v>UDP0014</v>
      </c>
      <c r="BQ15" s="32" t="str">
        <f>IF(G15="","",INDEX(Index_sequences[i5 Bases for Sample Sheet NovaSeq, MiSeq, HiSeq 2000/2500],MATCH('HCAP Robot Script'!BP15,Index_sequences[Index Name],0)))</f>
        <v>GAGCACTT</v>
      </c>
      <c r="BR15" s="32" t="str">
        <f>IF(G15="","",INDEX(Index_sequences[i5 Bases for Sample Sheet iSeq, MiniSeq, NextSeq, HiSeq 3000/4000],MATCH('HCAP Robot Script'!BP15,Index_sequences[Index Name],0)))</f>
        <v>AAGTGCTC</v>
      </c>
      <c r="BS15" s="209" t="str">
        <f t="shared" si="12"/>
        <v>Roche DNA Solid Tumour Prep_1</v>
      </c>
      <c r="BT15" s="38" t="b">
        <f ca="1">IF(VLOOKUP(BS15,'Auto Pooling Robot Script'!$H$6:$I$13,2,FALSE)=FALSE,"",VLOOKUP(BS15,'Auto Pooling Robot Script'!$H$6:$I$13,2,FALSE))</f>
        <v>1</v>
      </c>
      <c r="BU15" s="30"/>
      <c r="BV15" s="10" t="str">
        <f t="array" aca="1" ref="BV15" ca="1">IF(ROW()-ROW($BV$2:$BV$97)+1&gt;ROWS($BT$2:$BT$97)-
COUNTBLANK($BT$2:$BT$97),"",INDIRECT(ADDRESS(SMALL(
(IF($BT$2:$BT$97&lt;&gt;"",ROW($BT$2:$BT$97),ROW()+ROWS($BT$2:$BT$97))),
ROW()-ROW($BV$2:$BV$97)+1),COLUMN($BK$2:$BK$97),4)))</f>
        <v>PL2303550-02-01/F02</v>
      </c>
      <c r="BW15" s="33" t="str">
        <f t="shared" ca="1" si="27"/>
        <v>MC_B2306373-003</v>
      </c>
      <c r="BX15" s="36" t="str">
        <f t="shared" ca="1" si="28"/>
        <v>2303550</v>
      </c>
      <c r="BY15" s="36" t="str">
        <f t="shared" ca="1" si="29"/>
        <v>F2</v>
      </c>
      <c r="BZ15" s="32" t="str">
        <f t="shared" ca="1" si="30"/>
        <v>UDP0014</v>
      </c>
      <c r="CA15" s="32" t="str">
        <f t="shared" ca="1" si="31"/>
        <v>CTCGTGAA</v>
      </c>
      <c r="CB15" s="32" t="str">
        <f t="shared" ca="1" si="32"/>
        <v>UDP0014</v>
      </c>
      <c r="CC15" s="32" t="str">
        <f ca="1">IF(BV15="","",INDEX(Index_sequences[i5 Bases for Sample Sheet NovaSeq, MiSeq, HiSeq 2000/2500],MATCH('HCAP Robot Script'!CB15,Index_sequences[Index Name],0)))</f>
        <v>GAGCACTT</v>
      </c>
      <c r="CD15" s="32" t="str">
        <f ca="1">IF(BV15="","",INDEX(Index_sequences[i5 Bases for Sample Sheet iSeq, MiniSeq, NextSeq, HiSeq 3000/4000],MATCH('HCAP Robot Script'!CB15,Index_sequences[Index Name],0)))</f>
        <v>AAGTGCTC</v>
      </c>
      <c r="CE15" s="37" t="str">
        <f ca="1">IF(BV15="","",INDEX(Panel_info[Panel name],MATCH(INDEX(Panel_Name,MATCH(BV15,$BK$2:$BK$97,0)),Panel_info[SL Analyte],0)))</f>
        <v>RMH200ST</v>
      </c>
      <c r="CF15" s="38" t="str">
        <f t="shared" ca="1" si="33"/>
        <v>Roche DNA Solid Tumour Prep_1</v>
      </c>
      <c r="CH15" s="10" t="str">
        <f t="shared" ca="1" si="34"/>
        <v>MC_B2306373-003</v>
      </c>
      <c r="CI15" s="10" t="str">
        <f t="shared" ca="1" si="35"/>
        <v/>
      </c>
      <c r="CJ15" s="10" t="str">
        <f t="array" aca="1" ref="CJ15" ca="1">IF(ROW()-ROW($CJ$2:$CJ$97)+1&gt;ROWS($CH$2:$CH$97)-
COUNTBLANK($CH$2:$CH$97),"",INDIRECT(ADDRESS(SMALL(
(IF($CH$2:$CH$97&lt;&gt;"",ROW($CH$2:$CH$97),ROW()+ROWS($CH$2:$CH$97))),
ROW()-ROW($CJ$2:$CJ$97)+1),COLUMN($CH$2:$CH$97),4)))</f>
        <v>MC_B2306373-003</v>
      </c>
      <c r="CK15" s="10" t="str">
        <f t="array" aca="1" ref="CK15" ca="1">IF(ROW()-ROW($CK$2:$CK$97)+1&gt;ROWS($CI$2:$CI$97)-
COUNTBLANK($CI$2:$CI$97),"",INDIRECT(ADDRESS(SMALL(
(IF($CI$2:$CI$97&lt;&gt;"",ROW($CI$2:$CI$97),ROW()+ROWS($CI$2:$CI$97))),
ROW()-ROW($CK$2:$CK$97)+1),COLUMN($CI$2:$CI$97),4)))</f>
        <v/>
      </c>
    </row>
    <row r="16" spans="1:89" x14ac:dyDescent="0.2">
      <c r="A16" s="31" t="str">
        <f>IF(G16="","",'HCAP Booking'!$C$4)</f>
        <v>2303550</v>
      </c>
      <c r="B16" s="36" t="str">
        <f>CONCATENATE(LEFT('HCAP Booking'!C23),LEFT('HCAP Booking'!D23))</f>
        <v>DG</v>
      </c>
      <c r="C16" s="32" t="str">
        <f>IF('HCAP Booking'!J23="","",'HCAP Booking'!J23)</f>
        <v>B2306377-002</v>
      </c>
      <c r="D16" s="30">
        <f>IF(C16="","",INDEX('DNA Sample Normalization'!$E$13:$E$108,MATCH('HCAP Robot Script'!C16,'DNA Sample Normalization'!$C$13:$C$108,0)))</f>
        <v>39.200000000000003</v>
      </c>
      <c r="E16" s="29" t="str">
        <f t="shared" ca="1" si="0"/>
        <v>C4</v>
      </c>
      <c r="F16" s="38" t="str">
        <f t="shared" ca="1" si="1"/>
        <v>DNA Stock Plate 1</v>
      </c>
      <c r="G16" s="33" t="str">
        <f>CONCATENATE('HCAP Booking'!A23,'HCAP Booking'!B23)</f>
        <v>G2</v>
      </c>
      <c r="H16" s="32" t="str">
        <f t="shared" si="13"/>
        <v>DNA DILUTION PLATE 1</v>
      </c>
      <c r="I16" s="32" t="b">
        <f t="shared" si="14"/>
        <v>1</v>
      </c>
      <c r="J16" s="32">
        <f t="shared" si="15"/>
        <v>3</v>
      </c>
      <c r="K16" s="32">
        <f t="shared" si="16"/>
        <v>27</v>
      </c>
      <c r="L16" s="34">
        <f t="shared" si="2"/>
        <v>12.767857142857141</v>
      </c>
      <c r="M16" s="35">
        <f t="shared" si="3"/>
        <v>22.232142857142861</v>
      </c>
      <c r="N16" s="343" t="str">
        <f t="shared" si="17"/>
        <v>Qubit1</v>
      </c>
      <c r="O16" s="343" t="str">
        <f t="shared" si="18"/>
        <v>G3</v>
      </c>
      <c r="P16" s="32" t="str">
        <f t="shared" si="19"/>
        <v>WATER RESERVOIR</v>
      </c>
      <c r="Q16" s="37">
        <f t="shared" si="20"/>
        <v>1</v>
      </c>
      <c r="R16" s="132" t="s">
        <v>191</v>
      </c>
      <c r="S16" s="112" t="str">
        <f t="shared" si="4"/>
        <v>INDEX PLATE</v>
      </c>
      <c r="T16" s="358" t="str" cm="1">
        <f t="array" ref="T16">IF(G16="","",INDEX(Index_sequences[Plate well],MATCH('HCAP Robot Script'!T15,Index_sequences[Plate well],0)+1,1))</f>
        <v>G2</v>
      </c>
      <c r="U16" s="115">
        <f>IF(G16="","",'HCAP Booking'!$I$3)</f>
        <v>1</v>
      </c>
      <c r="V16" s="115" t="str">
        <f>IF(G16="","",VLOOKUP(U16&amp;"_"&amp;T16,Index!$C$3:$H$386,2,FALSE))</f>
        <v>UDP0015</v>
      </c>
      <c r="W16" s="32" t="str">
        <f>IF(NOT(G16=""),'HCAP Booking'!H23,"")</f>
        <v>Roche DNA Solid Tumour Prep</v>
      </c>
      <c r="X16" s="30"/>
      <c r="Z16" s="45" t="s">
        <v>52</v>
      </c>
      <c r="AA16" s="40" t="str">
        <f t="shared" si="5"/>
        <v>Roche DNA Solid Tumour Prep</v>
      </c>
      <c r="AB16" s="46" t="str">
        <f>IF(COUNTIF($AA$1:AA16,AA16)=1,AA16,"")</f>
        <v/>
      </c>
      <c r="AC16" s="40" t="str">
        <f t="array" aca="1" ref="AC16" ca="1">IF(ROW()-ROW($AC$2:$AC$97)+1&gt;ROWS($AB$2:$AB$97)-
COUNTBLANK($AB$2:$AB$97),"",INDIRECT(ADDRESS(SMALL(
(IF($AB$2:$AB$97&lt;&gt;"",ROW($AB$2:$AB$97),ROW()+ROWS($AB$2:$AB$97))),
ROW()-ROW($AC$2:$AC$97)+1),COLUMN($AB$2:$AB$97),4)))</f>
        <v/>
      </c>
      <c r="AD16" s="121">
        <f>COUNTIF($AA$1:AA16,AA16)</f>
        <v>15</v>
      </c>
      <c r="AE16" s="121">
        <v>15</v>
      </c>
      <c r="AF16" s="121">
        <f>IF(COUNTIF($AF$2:AF15,AF15)&lt;INDEX(Pooling_requirements,MATCH('HCAP Booking'!$AG$4,Workflow_type,0)),AF15,AF15+1)</f>
        <v>1</v>
      </c>
      <c r="AG16" s="121" t="str">
        <f t="shared" si="21"/>
        <v>Roche DNA Solid Tumour Prep_1</v>
      </c>
      <c r="AH16" s="40" t="str">
        <f ca="1">IF(COUNTIF($AA$1:AG16,AG16)=1,AG16,"")</f>
        <v/>
      </c>
      <c r="AI16" s="40" t="s">
        <v>54</v>
      </c>
      <c r="AJ16" s="40" t="str">
        <f t="array" aca="1" ref="AJ16" ca="1">IF(ROW()-ROW($AJ$2:$AJ$97)+1&gt;ROWS($AH$2:$AH$97)-
COUNTBLANK($AH$2:$AH$97),"",INDIRECT(ADDRESS(SMALL(
(IF($AH$2:$AH$97&lt;&gt;"",ROW($AH$2:$AH$97),ROW()+ROWS($AH$2:$AH$97))),
ROW()-ROW($AJ$2:$AJ$97)+1),COLUMN($AH$2:$AH$97),4)))</f>
        <v/>
      </c>
      <c r="AK16" s="45" t="s">
        <v>181</v>
      </c>
      <c r="AL16" s="30"/>
      <c r="AM16" s="30"/>
      <c r="AN16" s="40" t="str">
        <f>IF(COUNTIF($C$1:C16,C16)=1,C16,"")</f>
        <v>B2306377-002</v>
      </c>
      <c r="AO16" s="47" t="str">
        <f t="array" aca="1" ref="AO16" ca="1">IF(ROW()-ROW($AO$2:$AO$97)+1&gt;ROWS($AN$2:$AN$97)-
COUNTBLANK($AN$2:$AN$97),"",INDIRECT(ADDRESS(SMALL(
(IF($AN$2:$AN$97&lt;&gt;"",ROW($AN$2:$AN$97),ROW()+ROWS($AN$2:$AN$97))),
ROW()-ROW($AO$2:$AO$97)+1),COLUMN($AN$2:$AN$97),4)))</f>
        <v>B2306377-002</v>
      </c>
      <c r="AP16" s="48" t="s">
        <v>54</v>
      </c>
      <c r="AQ16" s="49" t="str">
        <f t="shared" ca="1" si="6"/>
        <v>DNA Stock Plate 1</v>
      </c>
      <c r="AR16" s="31" t="str">
        <f t="shared" ca="1" si="7"/>
        <v>DNA Stock Plate 1_C4</v>
      </c>
      <c r="AS16" s="664"/>
      <c r="AT16" s="229"/>
      <c r="AU16" s="589" t="str">
        <f>IF(B16="","",B16&amp;"_"&amp;C16&amp;"_"&amp;INDEX(Panel_info[Panel short hand],MATCH('HCAP Robot Script'!W16,Panel_info[SL Analyte],0))&amp;"_"&amp;V16)</f>
        <v>DG_B2306377-002_RMH200_UDP0015</v>
      </c>
      <c r="AV16" s="30"/>
      <c r="AW16" s="33">
        <f>VLOOKUP(D16,'HCAP Booking'!$AP$8:$AS$12,2,TRUE)</f>
        <v>10</v>
      </c>
      <c r="AX16" s="491">
        <f>VLOOKUP(D16,'HCAP Booking'!$AP$8:$AS$12,3,TRUE)</f>
        <v>3</v>
      </c>
      <c r="AY16" s="491">
        <f>VLOOKUP(D16,'HCAP Booking'!$AP$8:$AS$12,4,TRUE)</f>
        <v>27</v>
      </c>
      <c r="AZ16" s="491">
        <f t="shared" si="22"/>
        <v>30</v>
      </c>
      <c r="BA16" s="492">
        <f t="shared" si="23"/>
        <v>3.9200000000000004</v>
      </c>
      <c r="BB16" s="30"/>
      <c r="BC16" s="349" t="s">
        <v>2128</v>
      </c>
      <c r="BD16" s="356" t="s">
        <v>63</v>
      </c>
      <c r="BE16" s="349" t="str">
        <f t="shared" si="24"/>
        <v>B2306377-002</v>
      </c>
      <c r="BF16" s="352" t="str">
        <f t="shared" si="25"/>
        <v>Qubit1_G3</v>
      </c>
      <c r="BG16" s="30"/>
      <c r="BH16" s="30"/>
      <c r="BI16" s="589" t="str">
        <f>INDEX('HCAP Booking'!$AE$9:$AE$14,MATCH('HCAP Robot Script'!W16,'HCAP Booking'!$AB$9:$AB$14,0))</f>
        <v>DNA</v>
      </c>
      <c r="BJ16" s="208" t="str">
        <f t="shared" si="8"/>
        <v>DG_B2306377-002</v>
      </c>
      <c r="BK16" s="341" t="str">
        <f>IF(G16="","",'HCAP Booking'!I23)</f>
        <v>PL2303550-02-01/G02</v>
      </c>
      <c r="BL16" s="341" t="str">
        <f t="shared" si="26"/>
        <v>2303550</v>
      </c>
      <c r="BM16" s="32" t="str">
        <f t="shared" si="9"/>
        <v>G2</v>
      </c>
      <c r="BN16" s="32" t="str">
        <f t="shared" si="10"/>
        <v>UDP0015</v>
      </c>
      <c r="BO16" s="32" t="str">
        <f>IF(G16="","",INDEX(Index_sequences[i7 Bases for Sample Sheet],MATCH('HCAP Robot Script'!BN16,Index_sequences[Index Name],0)))</f>
        <v>GTTCGGAT</v>
      </c>
      <c r="BP16" s="32" t="str">
        <f t="shared" si="11"/>
        <v>UDP0015</v>
      </c>
      <c r="BQ16" s="32" t="str">
        <f>IF(G16="","",INDEX(Index_sequences[i5 Bases for Sample Sheet NovaSeq, MiSeq, HiSeq 2000/2500],MATCH('HCAP Robot Script'!BP16,Index_sequences[Index Name],0)))</f>
        <v>CAAGCCTA</v>
      </c>
      <c r="BR16" s="32" t="str">
        <f>IF(G16="","",INDEX(Index_sequences[i5 Bases for Sample Sheet iSeq, MiniSeq, NextSeq, HiSeq 3000/4000],MATCH('HCAP Robot Script'!BP16,Index_sequences[Index Name],0)))</f>
        <v>TAGGCTTG</v>
      </c>
      <c r="BS16" s="209" t="str">
        <f t="shared" si="12"/>
        <v>Roche DNA Solid Tumour Prep_1</v>
      </c>
      <c r="BT16" s="38" t="b">
        <f ca="1">IF(VLOOKUP(BS16,'Auto Pooling Robot Script'!$H$6:$I$13,2,FALSE)=FALSE,"",VLOOKUP(BS16,'Auto Pooling Robot Script'!$H$6:$I$13,2,FALSE))</f>
        <v>1</v>
      </c>
      <c r="BU16" s="30"/>
      <c r="BV16" s="10" t="str">
        <f t="array" aca="1" ref="BV16" ca="1">IF(ROW()-ROW($BV$2:$BV$97)+1&gt;ROWS($BT$2:$BT$97)-
COUNTBLANK($BT$2:$BT$97),"",INDIRECT(ADDRESS(SMALL(
(IF($BT$2:$BT$97&lt;&gt;"",ROW($BT$2:$BT$97),ROW()+ROWS($BT$2:$BT$97))),
ROW()-ROW($BV$2:$BV$97)+1),COLUMN($BK$2:$BK$97),4)))</f>
        <v>PL2303550-02-01/G02</v>
      </c>
      <c r="BW16" s="33" t="str">
        <f t="shared" ca="1" si="27"/>
        <v>DG_B2306377-002</v>
      </c>
      <c r="BX16" s="36" t="str">
        <f t="shared" ca="1" si="28"/>
        <v>2303550</v>
      </c>
      <c r="BY16" s="36" t="str">
        <f t="shared" ca="1" si="29"/>
        <v>G2</v>
      </c>
      <c r="BZ16" s="32" t="str">
        <f t="shared" ca="1" si="30"/>
        <v>UDP0015</v>
      </c>
      <c r="CA16" s="32" t="str">
        <f t="shared" ca="1" si="31"/>
        <v>GTTCGGAT</v>
      </c>
      <c r="CB16" s="32" t="str">
        <f t="shared" ca="1" si="32"/>
        <v>UDP0015</v>
      </c>
      <c r="CC16" s="32" t="str">
        <f ca="1">IF(BV16="","",INDEX(Index_sequences[i5 Bases for Sample Sheet NovaSeq, MiSeq, HiSeq 2000/2500],MATCH('HCAP Robot Script'!CB16,Index_sequences[Index Name],0)))</f>
        <v>CAAGCCTA</v>
      </c>
      <c r="CD16" s="32" t="str">
        <f ca="1">IF(BV16="","",INDEX(Index_sequences[i5 Bases for Sample Sheet iSeq, MiniSeq, NextSeq, HiSeq 3000/4000],MATCH('HCAP Robot Script'!CB16,Index_sequences[Index Name],0)))</f>
        <v>TAGGCTTG</v>
      </c>
      <c r="CE16" s="37" t="str">
        <f ca="1">IF(BV16="","",INDEX(Panel_info[Panel name],MATCH(INDEX(Panel_Name,MATCH(BV16,$BK$2:$BK$97,0)),Panel_info[SL Analyte],0)))</f>
        <v>RMH200ST</v>
      </c>
      <c r="CF16" s="38" t="str">
        <f t="shared" ca="1" si="33"/>
        <v>Roche DNA Solid Tumour Prep_1</v>
      </c>
      <c r="CH16" s="10" t="str">
        <f t="shared" ca="1" si="34"/>
        <v>DG_B2306377-002</v>
      </c>
      <c r="CI16" s="10" t="str">
        <f t="shared" ca="1" si="35"/>
        <v/>
      </c>
      <c r="CJ16" s="10" t="str">
        <f t="array" aca="1" ref="CJ16" ca="1">IF(ROW()-ROW($CJ$2:$CJ$97)+1&gt;ROWS($CH$2:$CH$97)-
COUNTBLANK($CH$2:$CH$97),"",INDIRECT(ADDRESS(SMALL(
(IF($CH$2:$CH$97&lt;&gt;"",ROW($CH$2:$CH$97),ROW()+ROWS($CH$2:$CH$97))),
ROW()-ROW($CJ$2:$CJ$97)+1),COLUMN($CH$2:$CH$97),4)))</f>
        <v>DG_B2306377-002</v>
      </c>
      <c r="CK16" s="10" t="str">
        <f t="array" aca="1" ref="CK16" ca="1">IF(ROW()-ROW($CK$2:$CK$97)+1&gt;ROWS($CI$2:$CI$97)-
COUNTBLANK($CI$2:$CI$97),"",INDIRECT(ADDRESS(SMALL(
(IF($CI$2:$CI$97&lt;&gt;"",ROW($CI$2:$CI$97),ROW()+ROWS($CI$2:$CI$97))),
ROW()-ROW($CK$2:$CK$97)+1),COLUMN($CI$2:$CI$97),4)))</f>
        <v/>
      </c>
    </row>
    <row r="17" spans="1:89" x14ac:dyDescent="0.2">
      <c r="A17" s="31" t="str">
        <f>IF(G17="","",'HCAP Booking'!$C$4)</f>
        <v>2303550</v>
      </c>
      <c r="B17" s="36" t="str">
        <f>CONCATENATE(LEFT('HCAP Booking'!C24),LEFT('HCAP Booking'!D24))</f>
        <v>PV</v>
      </c>
      <c r="C17" s="32" t="str">
        <f>IF('HCAP Booking'!J24="","",'HCAP Booking'!J24)</f>
        <v>B2306387-003</v>
      </c>
      <c r="D17" s="30">
        <f>IF(C17="","",INDEX('DNA Sample Normalization'!$E$13:$E$108,MATCH('HCAP Robot Script'!C17,'DNA Sample Normalization'!$C$13:$C$108,0)))</f>
        <v>6.66</v>
      </c>
      <c r="E17" s="29" t="str">
        <f t="shared" ca="1" si="0"/>
        <v>D4</v>
      </c>
      <c r="F17" s="38" t="str">
        <f t="shared" ca="1" si="1"/>
        <v>DNA Stock Plate 1</v>
      </c>
      <c r="G17" s="33" t="str">
        <f>CONCATENATE('HCAP Booking'!A24,'HCAP Booking'!B24)</f>
        <v>H2</v>
      </c>
      <c r="H17" s="32" t="str">
        <f t="shared" si="13"/>
        <v>DNA DILUTION PLATE 1</v>
      </c>
      <c r="I17" s="32" t="b">
        <f t="shared" si="14"/>
        <v>0</v>
      </c>
      <c r="J17" s="32">
        <f t="shared" si="15"/>
        <v>0</v>
      </c>
      <c r="K17" s="32">
        <f t="shared" si="16"/>
        <v>0</v>
      </c>
      <c r="L17" s="34">
        <f t="shared" si="2"/>
        <v>7.5150150150150141</v>
      </c>
      <c r="M17" s="35">
        <f t="shared" si="3"/>
        <v>27.484984984984987</v>
      </c>
      <c r="N17" s="343" t="str">
        <f t="shared" si="17"/>
        <v>Qubit1</v>
      </c>
      <c r="O17" s="343" t="str">
        <f t="shared" si="18"/>
        <v>H3</v>
      </c>
      <c r="P17" s="32" t="str">
        <f t="shared" si="19"/>
        <v>WATER RESERVOIR</v>
      </c>
      <c r="Q17" s="37">
        <f t="shared" si="20"/>
        <v>1</v>
      </c>
      <c r="R17" s="132" t="s">
        <v>191</v>
      </c>
      <c r="S17" s="112" t="str">
        <f t="shared" si="4"/>
        <v>INDEX PLATE</v>
      </c>
      <c r="T17" s="358" t="str" cm="1">
        <f t="array" ref="T17">IF(G17="","",INDEX(Index_sequences[Plate well],MATCH('HCAP Robot Script'!T16,Index_sequences[Plate well],0)+1,1))</f>
        <v>H2</v>
      </c>
      <c r="U17" s="115">
        <f>IF(G17="","",'HCAP Booking'!$I$3)</f>
        <v>1</v>
      </c>
      <c r="V17" s="115" t="str">
        <f>IF(G17="","",VLOOKUP(U17&amp;"_"&amp;T17,Index!$C$3:$H$386,2,FALSE))</f>
        <v>UDP0016</v>
      </c>
      <c r="W17" s="32" t="str">
        <f>IF(NOT(G17=""),'HCAP Booking'!H24,"")</f>
        <v>Roche DNA Solid Tumour Prep</v>
      </c>
      <c r="X17" s="30"/>
      <c r="Z17" s="45" t="s">
        <v>54</v>
      </c>
      <c r="AA17" s="40" t="str">
        <f t="shared" si="5"/>
        <v>Roche DNA Solid Tumour Prep</v>
      </c>
      <c r="AB17" s="46" t="str">
        <f>IF(COUNTIF($AA$1:AA17,AA17)=1,AA17,"")</f>
        <v/>
      </c>
      <c r="AC17" s="40" t="str">
        <f t="array" aca="1" ref="AC17" ca="1">IF(ROW()-ROW($AC$2:$AC$97)+1&gt;ROWS($AB$2:$AB$97)-
COUNTBLANK($AB$2:$AB$97),"",INDIRECT(ADDRESS(SMALL(
(IF($AB$2:$AB$97&lt;&gt;"",ROW($AB$2:$AB$97),ROW()+ROWS($AB$2:$AB$97))),
ROW()-ROW($AC$2:$AC$97)+1),COLUMN($AB$2:$AB$97),4)))</f>
        <v/>
      </c>
      <c r="AD17" s="121">
        <f>COUNTIF($AA$1:AA17,AA17)</f>
        <v>16</v>
      </c>
      <c r="AE17" s="121">
        <v>16</v>
      </c>
      <c r="AF17" s="121">
        <f>IF(COUNTIF($AF$2:AF16,AF16)&lt;INDEX(Pooling_requirements,MATCH('HCAP Booking'!$AG$4,Workflow_type,0)),AF16,AF16+1)</f>
        <v>1</v>
      </c>
      <c r="AG17" s="121" t="str">
        <f t="shared" si="21"/>
        <v>Roche DNA Solid Tumour Prep_1</v>
      </c>
      <c r="AH17" s="40" t="str">
        <f ca="1">IF(COUNTIF($AA$1:AG17,AG17)=1,AG17,"")</f>
        <v/>
      </c>
      <c r="AI17" s="40" t="s">
        <v>60</v>
      </c>
      <c r="AJ17" s="40" t="str">
        <f t="array" aca="1" ref="AJ17" ca="1">IF(ROW()-ROW($AJ$2:$AJ$97)+1&gt;ROWS($AH$2:$AH$97)-
COUNTBLANK($AH$2:$AH$97),"",INDIRECT(ADDRESS(SMALL(
(IF($AH$2:$AH$97&lt;&gt;"",ROW($AH$2:$AH$97),ROW()+ROWS($AH$2:$AH$97))),
ROW()-ROW($AJ$2:$AJ$97)+1),COLUMN($AH$2:$AH$97),4)))</f>
        <v/>
      </c>
      <c r="AK17" s="45" t="s">
        <v>181</v>
      </c>
      <c r="AL17" s="30"/>
      <c r="AM17" s="30"/>
      <c r="AN17" s="40" t="str">
        <f>IF(COUNTIF($C$1:C17,C17)=1,C17,"")</f>
        <v>B2306387-003</v>
      </c>
      <c r="AO17" s="47" t="str">
        <f t="array" aca="1" ref="AO17" ca="1">IF(ROW()-ROW($AO$2:$AO$97)+1&gt;ROWS($AN$2:$AN$97)-
COUNTBLANK($AN$2:$AN$97),"",INDIRECT(ADDRESS(SMALL(
(IF($AN$2:$AN$97&lt;&gt;"",ROW($AN$2:$AN$97),ROW()+ROWS($AN$2:$AN$97))),
ROW()-ROW($AO$2:$AO$97)+1),COLUMN($AN$2:$AN$97),4)))</f>
        <v>B2306387-003</v>
      </c>
      <c r="AP17" s="48" t="s">
        <v>60</v>
      </c>
      <c r="AQ17" s="49" t="str">
        <f t="shared" ca="1" si="6"/>
        <v>DNA Stock Plate 1</v>
      </c>
      <c r="AR17" s="31" t="str">
        <f t="shared" ca="1" si="7"/>
        <v>DNA Stock Plate 1_D4</v>
      </c>
      <c r="AS17" s="664"/>
      <c r="AT17" s="229"/>
      <c r="AU17" s="589" t="str">
        <f>IF(B17="","",B17&amp;"_"&amp;C17&amp;"_"&amp;INDEX(Panel_info[Panel short hand],MATCH('HCAP Robot Script'!W17,Panel_info[SL Analyte],0))&amp;"_"&amp;V17)</f>
        <v>PV_B2306387-003_RMH200_UDP0016</v>
      </c>
      <c r="AV17" s="30"/>
      <c r="AW17" s="33">
        <f>VLOOKUP(D17,'HCAP Booking'!$AP$8:$AS$12,2,TRUE)</f>
        <v>0</v>
      </c>
      <c r="AX17" s="491">
        <f>VLOOKUP(D17,'HCAP Booking'!$AP$8:$AS$12,3,TRUE)</f>
        <v>0</v>
      </c>
      <c r="AY17" s="491">
        <f>VLOOKUP(D17,'HCAP Booking'!$AP$8:$AS$12,4,TRUE)</f>
        <v>0</v>
      </c>
      <c r="AZ17" s="491">
        <f t="shared" si="22"/>
        <v>0</v>
      </c>
      <c r="BA17" s="492" t="e">
        <f t="shared" si="23"/>
        <v>#DIV/0!</v>
      </c>
      <c r="BB17" s="30"/>
      <c r="BC17" s="349" t="s">
        <v>2128</v>
      </c>
      <c r="BD17" s="356" t="s">
        <v>64</v>
      </c>
      <c r="BE17" s="349" t="str">
        <f t="shared" si="24"/>
        <v>B2306387-003</v>
      </c>
      <c r="BF17" s="352" t="str">
        <f t="shared" si="25"/>
        <v>Qubit1_H3</v>
      </c>
      <c r="BG17" s="30"/>
      <c r="BH17" s="30"/>
      <c r="BI17" s="589" t="str">
        <f>INDEX('HCAP Booking'!$AE$9:$AE$14,MATCH('HCAP Robot Script'!W17,'HCAP Booking'!$AB$9:$AB$14,0))</f>
        <v>DNA</v>
      </c>
      <c r="BJ17" s="208" t="str">
        <f t="shared" si="8"/>
        <v>PV_B2306387-003</v>
      </c>
      <c r="BK17" s="341" t="str">
        <f>IF(G17="","",'HCAP Booking'!I24)</f>
        <v>PL2303550-02-01/H02</v>
      </c>
      <c r="BL17" s="341" t="str">
        <f t="shared" si="26"/>
        <v>2303550</v>
      </c>
      <c r="BM17" s="32" t="str">
        <f t="shared" si="9"/>
        <v>H2</v>
      </c>
      <c r="BN17" s="32" t="str">
        <f t="shared" si="10"/>
        <v>UDP0016</v>
      </c>
      <c r="BO17" s="32" t="str">
        <f>IF(G17="","",INDEX(Index_sequences[i7 Bases for Sample Sheet],MATCH('HCAP Robot Script'!BN17,Index_sequences[Index Name],0)))</f>
        <v>ACCTAAGC</v>
      </c>
      <c r="BP17" s="32" t="str">
        <f t="shared" si="11"/>
        <v>UDP0016</v>
      </c>
      <c r="BQ17" s="32" t="str">
        <f>IF(G17="","",INDEX(Index_sequences[i5 Bases for Sample Sheet NovaSeq, MiSeq, HiSeq 2000/2500],MATCH('HCAP Robot Script'!BP17,Index_sequences[Index Name],0)))</f>
        <v>TGGATTCG</v>
      </c>
      <c r="BR17" s="32" t="str">
        <f>IF(G17="","",INDEX(Index_sequences[i5 Bases for Sample Sheet iSeq, MiniSeq, NextSeq, HiSeq 3000/4000],MATCH('HCAP Robot Script'!BP17,Index_sequences[Index Name],0)))</f>
        <v>CGAATCCA</v>
      </c>
      <c r="BS17" s="209" t="str">
        <f t="shared" si="12"/>
        <v>Roche DNA Solid Tumour Prep_1</v>
      </c>
      <c r="BT17" s="38" t="b">
        <f ca="1">IF(VLOOKUP(BS17,'Auto Pooling Robot Script'!$H$6:$I$13,2,FALSE)=FALSE,"",VLOOKUP(BS17,'Auto Pooling Robot Script'!$H$6:$I$13,2,FALSE))</f>
        <v>1</v>
      </c>
      <c r="BU17" s="30"/>
      <c r="BV17" s="10" t="str">
        <f t="array" aca="1" ref="BV17" ca="1">IF(ROW()-ROW($BV$2:$BV$97)+1&gt;ROWS($BT$2:$BT$97)-
COUNTBLANK($BT$2:$BT$97),"",INDIRECT(ADDRESS(SMALL(
(IF($BT$2:$BT$97&lt;&gt;"",ROW($BT$2:$BT$97),ROW()+ROWS($BT$2:$BT$97))),
ROW()-ROW($BV$2:$BV$97)+1),COLUMN($BK$2:$BK$97),4)))</f>
        <v>PL2303550-02-01/H02</v>
      </c>
      <c r="BW17" s="33" t="str">
        <f t="shared" ca="1" si="27"/>
        <v>PV_B2306387-003</v>
      </c>
      <c r="BX17" s="36" t="str">
        <f t="shared" ca="1" si="28"/>
        <v>2303550</v>
      </c>
      <c r="BY17" s="36" t="str">
        <f t="shared" ca="1" si="29"/>
        <v>H2</v>
      </c>
      <c r="BZ17" s="32" t="str">
        <f t="shared" ca="1" si="30"/>
        <v>UDP0016</v>
      </c>
      <c r="CA17" s="32" t="str">
        <f t="shared" ca="1" si="31"/>
        <v>ACCTAAGC</v>
      </c>
      <c r="CB17" s="32" t="str">
        <f t="shared" ca="1" si="32"/>
        <v>UDP0016</v>
      </c>
      <c r="CC17" s="32" t="str">
        <f ca="1">IF(BV17="","",INDEX(Index_sequences[i5 Bases for Sample Sheet NovaSeq, MiSeq, HiSeq 2000/2500],MATCH('HCAP Robot Script'!CB17,Index_sequences[Index Name],0)))</f>
        <v>TGGATTCG</v>
      </c>
      <c r="CD17" s="32" t="str">
        <f ca="1">IF(BV17="","",INDEX(Index_sequences[i5 Bases for Sample Sheet iSeq, MiniSeq, NextSeq, HiSeq 3000/4000],MATCH('HCAP Robot Script'!CB17,Index_sequences[Index Name],0)))</f>
        <v>CGAATCCA</v>
      </c>
      <c r="CE17" s="37" t="str">
        <f ca="1">IF(BV17="","",INDEX(Panel_info[Panel name],MATCH(INDEX(Panel_Name,MATCH(BV17,$BK$2:$BK$97,0)),Panel_info[SL Analyte],0)))</f>
        <v>RMH200ST</v>
      </c>
      <c r="CF17" s="38" t="str">
        <f t="shared" ca="1" si="33"/>
        <v>Roche DNA Solid Tumour Prep_1</v>
      </c>
      <c r="CH17" s="10" t="str">
        <f t="shared" ca="1" si="34"/>
        <v>PV_B2306387-003</v>
      </c>
      <c r="CI17" s="10" t="str">
        <f t="shared" ca="1" si="35"/>
        <v/>
      </c>
      <c r="CJ17" s="10" t="str">
        <f t="array" aca="1" ref="CJ17" ca="1">IF(ROW()-ROW($CJ$2:$CJ$97)+1&gt;ROWS($CH$2:$CH$97)-
COUNTBLANK($CH$2:$CH$97),"",INDIRECT(ADDRESS(SMALL(
(IF($CH$2:$CH$97&lt;&gt;"",ROW($CH$2:$CH$97),ROW()+ROWS($CH$2:$CH$97))),
ROW()-ROW($CJ$2:$CJ$97)+1),COLUMN($CH$2:$CH$97),4)))</f>
        <v>PV_B2306387-003</v>
      </c>
      <c r="CK17" s="10" t="str">
        <f t="array" aca="1" ref="CK17" ca="1">IF(ROW()-ROW($CK$2:$CK$97)+1&gt;ROWS($CI$2:$CI$97)-
COUNTBLANK($CI$2:$CI$97),"",INDIRECT(ADDRESS(SMALL(
(IF($CI$2:$CI$97&lt;&gt;"",ROW($CI$2:$CI$97),ROW()+ROWS($CI$2:$CI$97))),
ROW()-ROW($CK$2:$CK$97)+1),COLUMN($CI$2:$CI$97),4)))</f>
        <v/>
      </c>
    </row>
    <row r="18" spans="1:89" x14ac:dyDescent="0.2">
      <c r="A18" s="31" t="str">
        <f>IF(G18="","",'HCAP Booking'!$C$4)</f>
        <v>2303550</v>
      </c>
      <c r="B18" s="36" t="str">
        <f>CONCATENATE(LEFT('HCAP Booking'!C25),LEFT('HCAP Booking'!D25))</f>
        <v>JW</v>
      </c>
      <c r="C18" s="32" t="str">
        <f>IF('HCAP Booking'!J25="","",'HCAP Booking'!J25)</f>
        <v>B2306389-003</v>
      </c>
      <c r="D18" s="30">
        <f>IF(C18="","",INDEX('DNA Sample Normalization'!$E$13:$E$108,MATCH('HCAP Robot Script'!C18,'DNA Sample Normalization'!$C$13:$C$108,0)))</f>
        <v>11.7</v>
      </c>
      <c r="E18" s="29" t="str">
        <f t="shared" ca="1" si="0"/>
        <v>A5</v>
      </c>
      <c r="F18" s="38" t="str">
        <f t="shared" ca="1" si="1"/>
        <v>DNA Stock Plate 1</v>
      </c>
      <c r="G18" s="33" t="str">
        <f>CONCATENATE('HCAP Booking'!A25,'HCAP Booking'!B25)</f>
        <v>A3</v>
      </c>
      <c r="H18" s="32" t="str">
        <f t="shared" si="13"/>
        <v>DNA DILUTION PLATE 1</v>
      </c>
      <c r="I18" s="32" t="b">
        <f t="shared" si="14"/>
        <v>0</v>
      </c>
      <c r="J18" s="32">
        <f t="shared" si="15"/>
        <v>0</v>
      </c>
      <c r="K18" s="32">
        <f t="shared" si="16"/>
        <v>0</v>
      </c>
      <c r="L18" s="34">
        <f t="shared" si="2"/>
        <v>4.2777777777777777</v>
      </c>
      <c r="M18" s="35">
        <f t="shared" si="3"/>
        <v>30.722222222222221</v>
      </c>
      <c r="N18" s="343" t="str">
        <f t="shared" si="17"/>
        <v>Qubit1</v>
      </c>
      <c r="O18" s="343" t="str">
        <f t="shared" si="18"/>
        <v>A5</v>
      </c>
      <c r="P18" s="32" t="str">
        <f t="shared" si="19"/>
        <v>WATER RESERVOIR</v>
      </c>
      <c r="Q18" s="37">
        <f t="shared" si="20"/>
        <v>1</v>
      </c>
      <c r="R18" s="132" t="s">
        <v>191</v>
      </c>
      <c r="S18" s="112" t="str">
        <f t="shared" si="4"/>
        <v>INDEX PLATE</v>
      </c>
      <c r="T18" s="358" t="str" cm="1">
        <f t="array" ref="T18">IF(G18="","",INDEX(Index_sequences[Plate well],MATCH('HCAP Robot Script'!T17,Index_sequences[Plate well],0)+1,1))</f>
        <v>A3</v>
      </c>
      <c r="U18" s="115">
        <f>IF(G18="","",'HCAP Booking'!$I$3)</f>
        <v>1</v>
      </c>
      <c r="V18" s="115" t="str">
        <f>IF(G18="","",VLOOKUP(U18&amp;"_"&amp;T18,Index!$C$3:$H$386,2,FALSE))</f>
        <v>UDP0017</v>
      </c>
      <c r="W18" s="32" t="str">
        <f>IF(NOT(G18=""),'HCAP Booking'!H25,"")</f>
        <v>Roche DNA Solid Tumour Prep</v>
      </c>
      <c r="X18" s="30"/>
      <c r="Z18" s="45" t="s">
        <v>56</v>
      </c>
      <c r="AA18" s="40" t="str">
        <f t="shared" si="5"/>
        <v>Roche DNA Solid Tumour Prep</v>
      </c>
      <c r="AB18" s="46" t="str">
        <f>IF(COUNTIF($AA$1:AA18,AA18)=1,AA18,"")</f>
        <v/>
      </c>
      <c r="AC18" s="40" t="str">
        <f t="array" aca="1" ref="AC18" ca="1">IF(ROW()-ROW($AC$2:$AC$97)+1&gt;ROWS($AB$2:$AB$97)-
COUNTBLANK($AB$2:$AB$97),"",INDIRECT(ADDRESS(SMALL(
(IF($AB$2:$AB$97&lt;&gt;"",ROW($AB$2:$AB$97),ROW()+ROWS($AB$2:$AB$97))),
ROW()-ROW($AC$2:$AC$97)+1),COLUMN($AB$2:$AB$97),4)))</f>
        <v/>
      </c>
      <c r="AD18" s="121">
        <f>COUNTIF($AA$1:AA18,AA18)</f>
        <v>17</v>
      </c>
      <c r="AE18" s="121">
        <v>17</v>
      </c>
      <c r="AF18" s="121">
        <f>IF(COUNTIF($AF$2:AF17,AF17)&lt;INDEX(Pooling_requirements,MATCH('HCAP Booking'!$AG$4,Workflow_type,0)),AF17,AF17+1)</f>
        <v>1</v>
      </c>
      <c r="AG18" s="121" t="str">
        <f t="shared" si="21"/>
        <v>Roche DNA Solid Tumour Prep_1</v>
      </c>
      <c r="AH18" s="40" t="str">
        <f ca="1">IF(COUNTIF($AA$1:AG18,AG18)=1,AG18,"")</f>
        <v/>
      </c>
      <c r="AI18" s="40" t="s">
        <v>37</v>
      </c>
      <c r="AJ18" s="40" t="str">
        <f t="array" aca="1" ref="AJ18" ca="1">IF(ROW()-ROW($AJ$2:$AJ$97)+1&gt;ROWS($AH$2:$AH$97)-
COUNTBLANK($AH$2:$AH$97),"",INDIRECT(ADDRESS(SMALL(
(IF($AH$2:$AH$97&lt;&gt;"",ROW($AH$2:$AH$97),ROW()+ROWS($AH$2:$AH$97))),
ROW()-ROW($AJ$2:$AJ$97)+1),COLUMN($AH$2:$AH$97),4)))</f>
        <v/>
      </c>
      <c r="AK18" s="45" t="s">
        <v>181</v>
      </c>
      <c r="AL18" s="30"/>
      <c r="AM18" s="30"/>
      <c r="AN18" s="40" t="str">
        <f>IF(COUNTIF($C$1:C18,C18)=1,C18,"")</f>
        <v>B2306389-003</v>
      </c>
      <c r="AO18" s="47" t="str">
        <f t="array" aca="1" ref="AO18" ca="1">IF(ROW()-ROW($AO$2:$AO$97)+1&gt;ROWS($AN$2:$AN$97)-
COUNTBLANK($AN$2:$AN$97),"",INDIRECT(ADDRESS(SMALL(
(IF($AN$2:$AN$97&lt;&gt;"",ROW($AN$2:$AN$97),ROW()+ROWS($AN$2:$AN$97))),
ROW()-ROW($AO$2:$AO$97)+1),COLUMN($AN$2:$AN$97),4)))</f>
        <v>B2306389-003</v>
      </c>
      <c r="AP18" s="48" t="s">
        <v>37</v>
      </c>
      <c r="AQ18" s="49" t="str">
        <f t="shared" ca="1" si="6"/>
        <v>DNA Stock Plate 1</v>
      </c>
      <c r="AR18" s="31" t="str">
        <f t="shared" ca="1" si="7"/>
        <v>DNA Stock Plate 1_A5</v>
      </c>
      <c r="AS18" s="664"/>
      <c r="AT18" s="229"/>
      <c r="AU18" s="589" t="str">
        <f>IF(B18="","",B18&amp;"_"&amp;C18&amp;"_"&amp;INDEX(Panel_info[Panel short hand],MATCH('HCAP Robot Script'!W18,Panel_info[SL Analyte],0))&amp;"_"&amp;V18)</f>
        <v>JW_B2306389-003_RMH200_UDP0017</v>
      </c>
      <c r="AV18" s="30"/>
      <c r="AW18" s="33">
        <f>VLOOKUP(D18,'HCAP Booking'!$AP$8:$AS$12,2,TRUE)</f>
        <v>0</v>
      </c>
      <c r="AX18" s="491">
        <f>VLOOKUP(D18,'HCAP Booking'!$AP$8:$AS$12,3,TRUE)</f>
        <v>0</v>
      </c>
      <c r="AY18" s="491">
        <f>VLOOKUP(D18,'HCAP Booking'!$AP$8:$AS$12,4,TRUE)</f>
        <v>0</v>
      </c>
      <c r="AZ18" s="491">
        <f t="shared" si="22"/>
        <v>0</v>
      </c>
      <c r="BA18" s="492" t="e">
        <f t="shared" si="23"/>
        <v>#DIV/0!</v>
      </c>
      <c r="BB18" s="30"/>
      <c r="BC18" s="349" t="s">
        <v>2128</v>
      </c>
      <c r="BD18" s="356" t="s">
        <v>37</v>
      </c>
      <c r="BE18" s="349" t="str">
        <f t="shared" si="24"/>
        <v>B2306389-003</v>
      </c>
      <c r="BF18" s="352" t="str">
        <f t="shared" si="25"/>
        <v>Qubit1_A5</v>
      </c>
      <c r="BG18" s="30"/>
      <c r="BH18" s="30"/>
      <c r="BI18" s="589" t="str">
        <f>INDEX('HCAP Booking'!$AE$9:$AE$14,MATCH('HCAP Robot Script'!W18,'HCAP Booking'!$AB$9:$AB$14,0))</f>
        <v>DNA</v>
      </c>
      <c r="BJ18" s="208" t="str">
        <f t="shared" si="8"/>
        <v>JW_B2306389-003</v>
      </c>
      <c r="BK18" s="341" t="str">
        <f>IF(G18="","",'HCAP Booking'!I25)</f>
        <v>PL2303550-02-01/A03</v>
      </c>
      <c r="BL18" s="341" t="str">
        <f t="shared" si="26"/>
        <v>2303550</v>
      </c>
      <c r="BM18" s="32" t="str">
        <f t="shared" si="9"/>
        <v>A3</v>
      </c>
      <c r="BN18" s="32" t="str">
        <f t="shared" si="10"/>
        <v>UDP0017</v>
      </c>
      <c r="BO18" s="32" t="str">
        <f>IF(G18="","",INDEX(Index_sequences[i7 Bases for Sample Sheet],MATCH('HCAP Robot Script'!BN18,Index_sequences[Index Name],0)))</f>
        <v>GTTGACTG</v>
      </c>
      <c r="BP18" s="32" t="str">
        <f t="shared" si="11"/>
        <v>UDP0017</v>
      </c>
      <c r="BQ18" s="32" t="str">
        <f>IF(G18="","",INDEX(Index_sequences[i5 Bases for Sample Sheet NovaSeq, MiSeq, HiSeq 2000/2500],MATCH('HCAP Robot Script'!BP18,Index_sequences[Index Name],0)))</f>
        <v>CAACTGAC</v>
      </c>
      <c r="BR18" s="32" t="str">
        <f>IF(G18="","",INDEX(Index_sequences[i5 Bases for Sample Sheet iSeq, MiniSeq, NextSeq, HiSeq 3000/4000],MATCH('HCAP Robot Script'!BP18,Index_sequences[Index Name],0)))</f>
        <v>GTCAGTTG</v>
      </c>
      <c r="BS18" s="209" t="str">
        <f t="shared" si="12"/>
        <v>Roche DNA Solid Tumour Prep_1</v>
      </c>
      <c r="BT18" s="38" t="b">
        <f ca="1">IF(VLOOKUP(BS18,'Auto Pooling Robot Script'!$H$6:$I$13,2,FALSE)=FALSE,"",VLOOKUP(BS18,'Auto Pooling Robot Script'!$H$6:$I$13,2,FALSE))</f>
        <v>1</v>
      </c>
      <c r="BU18" s="30"/>
      <c r="BV18" s="10" t="str">
        <f t="array" aca="1" ref="BV18" ca="1">IF(ROW()-ROW($BV$2:$BV$97)+1&gt;ROWS($BT$2:$BT$97)-
COUNTBLANK($BT$2:$BT$97),"",INDIRECT(ADDRESS(SMALL(
(IF($BT$2:$BT$97&lt;&gt;"",ROW($BT$2:$BT$97),ROW()+ROWS($BT$2:$BT$97))),
ROW()-ROW($BV$2:$BV$97)+1),COLUMN($BK$2:$BK$97),4)))</f>
        <v>PL2303550-02-01/A03</v>
      </c>
      <c r="BW18" s="33" t="str">
        <f t="shared" ca="1" si="27"/>
        <v>JW_B2306389-003</v>
      </c>
      <c r="BX18" s="36" t="str">
        <f t="shared" ca="1" si="28"/>
        <v>2303550</v>
      </c>
      <c r="BY18" s="36" t="str">
        <f t="shared" ca="1" si="29"/>
        <v>A3</v>
      </c>
      <c r="BZ18" s="32" t="str">
        <f t="shared" ca="1" si="30"/>
        <v>UDP0017</v>
      </c>
      <c r="CA18" s="32" t="str">
        <f t="shared" ca="1" si="31"/>
        <v>GTTGACTG</v>
      </c>
      <c r="CB18" s="32" t="str">
        <f t="shared" ca="1" si="32"/>
        <v>UDP0017</v>
      </c>
      <c r="CC18" s="32" t="str">
        <f ca="1">IF(BV18="","",INDEX(Index_sequences[i5 Bases for Sample Sheet NovaSeq, MiSeq, HiSeq 2000/2500],MATCH('HCAP Robot Script'!CB18,Index_sequences[Index Name],0)))</f>
        <v>CAACTGAC</v>
      </c>
      <c r="CD18" s="32" t="str">
        <f ca="1">IF(BV18="","",INDEX(Index_sequences[i5 Bases for Sample Sheet iSeq, MiniSeq, NextSeq, HiSeq 3000/4000],MATCH('HCAP Robot Script'!CB18,Index_sequences[Index Name],0)))</f>
        <v>GTCAGTTG</v>
      </c>
      <c r="CE18" s="37" t="str">
        <f ca="1">IF(BV18="","",INDEX(Panel_info[Panel name],MATCH(INDEX(Panel_Name,MATCH(BV18,$BK$2:$BK$97,0)),Panel_info[SL Analyte],0)))</f>
        <v>RMH200ST</v>
      </c>
      <c r="CF18" s="38" t="str">
        <f t="shared" ca="1" si="33"/>
        <v>Roche DNA Solid Tumour Prep_1</v>
      </c>
      <c r="CH18" s="10" t="str">
        <f t="shared" ca="1" si="34"/>
        <v>JW_B2306389-003</v>
      </c>
      <c r="CI18" s="10" t="str">
        <f t="shared" ca="1" si="35"/>
        <v/>
      </c>
      <c r="CJ18" s="10" t="str">
        <f t="array" aca="1" ref="CJ18" ca="1">IF(ROW()-ROW($CJ$2:$CJ$97)+1&gt;ROWS($CH$2:$CH$97)-
COUNTBLANK($CH$2:$CH$97),"",INDIRECT(ADDRESS(SMALL(
(IF($CH$2:$CH$97&lt;&gt;"",ROW($CH$2:$CH$97),ROW()+ROWS($CH$2:$CH$97))),
ROW()-ROW($CJ$2:$CJ$97)+1),COLUMN($CH$2:$CH$97),4)))</f>
        <v>JW_B2306389-003</v>
      </c>
      <c r="CK18" s="10" t="str">
        <f t="array" aca="1" ref="CK18" ca="1">IF(ROW()-ROW($CK$2:$CK$97)+1&gt;ROWS($CI$2:$CI$97)-
COUNTBLANK($CI$2:$CI$97),"",INDIRECT(ADDRESS(SMALL(
(IF($CI$2:$CI$97&lt;&gt;"",ROW($CI$2:$CI$97),ROW()+ROWS($CI$2:$CI$97))),
ROW()-ROW($CK$2:$CK$97)+1),COLUMN($CI$2:$CI$97),4)))</f>
        <v/>
      </c>
    </row>
    <row r="19" spans="1:89" x14ac:dyDescent="0.2">
      <c r="A19" s="31" t="str">
        <f>IF(G19="","",'HCAP Booking'!$C$4)</f>
        <v>2303550</v>
      </c>
      <c r="B19" s="36" t="str">
        <f>CONCATENATE(LEFT('HCAP Booking'!C26),LEFT('HCAP Booking'!D26))</f>
        <v>DP</v>
      </c>
      <c r="C19" s="32" t="str">
        <f>IF('HCAP Booking'!J26="","",'HCAP Booking'!J26)</f>
        <v>B2306394-002</v>
      </c>
      <c r="D19" s="30">
        <f>IF(C19="","",INDEX('DNA Sample Normalization'!$E$13:$E$108,MATCH('HCAP Robot Script'!C19,'DNA Sample Normalization'!$C$13:$C$108,0)))</f>
        <v>28.4</v>
      </c>
      <c r="E19" s="29" t="str">
        <f t="shared" ca="1" si="0"/>
        <v>B5</v>
      </c>
      <c r="F19" s="38" t="str">
        <f t="shared" ca="1" si="1"/>
        <v>DNA Stock Plate 1</v>
      </c>
      <c r="G19" s="33" t="str">
        <f>CONCATENATE('HCAP Booking'!A26,'HCAP Booking'!B26)</f>
        <v>B3</v>
      </c>
      <c r="H19" s="32" t="str">
        <f t="shared" si="13"/>
        <v>DNA DILUTION PLATE 1</v>
      </c>
      <c r="I19" s="32" t="b">
        <f t="shared" si="14"/>
        <v>0</v>
      </c>
      <c r="J19" s="32">
        <f t="shared" si="15"/>
        <v>0</v>
      </c>
      <c r="K19" s="32">
        <f t="shared" si="16"/>
        <v>0</v>
      </c>
      <c r="L19" s="34">
        <f t="shared" si="2"/>
        <v>1.7623239436619718</v>
      </c>
      <c r="M19" s="35">
        <f t="shared" si="3"/>
        <v>33.237676056338032</v>
      </c>
      <c r="N19" s="343" t="str">
        <f t="shared" si="17"/>
        <v>Qubit1</v>
      </c>
      <c r="O19" s="343" t="str">
        <f t="shared" si="18"/>
        <v>B5</v>
      </c>
      <c r="P19" s="32" t="str">
        <f t="shared" si="19"/>
        <v>WATER RESERVOIR</v>
      </c>
      <c r="Q19" s="37">
        <f t="shared" si="20"/>
        <v>1</v>
      </c>
      <c r="R19" s="132" t="s">
        <v>191</v>
      </c>
      <c r="S19" s="112" t="str">
        <f t="shared" si="4"/>
        <v>INDEX PLATE</v>
      </c>
      <c r="T19" s="358" t="str" cm="1">
        <f t="array" ref="T19">IF(G19="","",INDEX(Index_sequences[Plate well],MATCH('HCAP Robot Script'!T18,Index_sequences[Plate well],0)+1,1))</f>
        <v>B3</v>
      </c>
      <c r="U19" s="115">
        <f>IF(G19="","",'HCAP Booking'!$I$3)</f>
        <v>1</v>
      </c>
      <c r="V19" s="115" t="str">
        <f>IF(G19="","",VLOOKUP(U19&amp;"_"&amp;T19,Index!$C$3:$H$386,2,FALSE))</f>
        <v>UDP0018</v>
      </c>
      <c r="W19" s="32" t="str">
        <f>IF(NOT(G19=""),'HCAP Booking'!H26,"")</f>
        <v>Roche DNA Solid Tumour Prep</v>
      </c>
      <c r="X19" s="30"/>
      <c r="Z19" s="45" t="s">
        <v>57</v>
      </c>
      <c r="AA19" s="40" t="str">
        <f t="shared" si="5"/>
        <v>Roche DNA Solid Tumour Prep</v>
      </c>
      <c r="AB19" s="46" t="str">
        <f>IF(COUNTIF($AA$1:AA19,AA19)=1,AA19,"")</f>
        <v/>
      </c>
      <c r="AC19" s="40" t="str">
        <f t="array" aca="1" ref="AC19" ca="1">IF(ROW()-ROW($AC$2:$AC$97)+1&gt;ROWS($AB$2:$AB$97)-
COUNTBLANK($AB$2:$AB$97),"",INDIRECT(ADDRESS(SMALL(
(IF($AB$2:$AB$97&lt;&gt;"",ROW($AB$2:$AB$97),ROW()+ROWS($AB$2:$AB$97))),
ROW()-ROW($AC$2:$AC$97)+1),COLUMN($AB$2:$AB$97),4)))</f>
        <v/>
      </c>
      <c r="AD19" s="121">
        <f>COUNTIF($AA$1:AA19,AA19)</f>
        <v>18</v>
      </c>
      <c r="AE19" s="121">
        <v>18</v>
      </c>
      <c r="AF19" s="121">
        <f>IF(COUNTIF($AF$2:AF18,AF18)&lt;INDEX(Pooling_requirements,MATCH('HCAP Booking'!$AG$4,Workflow_type,0)),AF18,AF18+1)</f>
        <v>1</v>
      </c>
      <c r="AG19" s="121" t="str">
        <f t="shared" si="21"/>
        <v>Roche DNA Solid Tumour Prep_1</v>
      </c>
      <c r="AH19" s="40" t="str">
        <f ca="1">IF(COUNTIF($AA$1:AG19,AG19)=1,AG19,"")</f>
        <v/>
      </c>
      <c r="AI19" s="40" t="s">
        <v>46</v>
      </c>
      <c r="AJ19" s="40" t="str">
        <f t="array" aca="1" ref="AJ19" ca="1">IF(ROW()-ROW($AJ$2:$AJ$97)+1&gt;ROWS($AH$2:$AH$97)-
COUNTBLANK($AH$2:$AH$97),"",INDIRECT(ADDRESS(SMALL(
(IF($AH$2:$AH$97&lt;&gt;"",ROW($AH$2:$AH$97),ROW()+ROWS($AH$2:$AH$97))),
ROW()-ROW($AJ$2:$AJ$97)+1),COLUMN($AH$2:$AH$97),4)))</f>
        <v/>
      </c>
      <c r="AK19" s="45" t="s">
        <v>181</v>
      </c>
      <c r="AL19" s="30"/>
      <c r="AM19" s="30"/>
      <c r="AN19" s="40" t="str">
        <f>IF(COUNTIF($C$1:C19,C19)=1,C19,"")</f>
        <v>B2306394-002</v>
      </c>
      <c r="AO19" s="47" t="str">
        <f t="array" aca="1" ref="AO19" ca="1">IF(ROW()-ROW($AO$2:$AO$97)+1&gt;ROWS($AN$2:$AN$97)-
COUNTBLANK($AN$2:$AN$97),"",INDIRECT(ADDRESS(SMALL(
(IF($AN$2:$AN$97&lt;&gt;"",ROW($AN$2:$AN$97),ROW()+ROWS($AN$2:$AN$97))),
ROW()-ROW($AO$2:$AO$97)+1),COLUMN($AN$2:$AN$97),4)))</f>
        <v>B2306394-002</v>
      </c>
      <c r="AP19" s="48" t="s">
        <v>46</v>
      </c>
      <c r="AQ19" s="49" t="str">
        <f t="shared" ca="1" si="6"/>
        <v>DNA Stock Plate 1</v>
      </c>
      <c r="AR19" s="31" t="str">
        <f t="shared" ca="1" si="7"/>
        <v>DNA Stock Plate 1_B5</v>
      </c>
      <c r="AS19" s="664"/>
      <c r="AT19" s="229"/>
      <c r="AU19" s="589" t="str">
        <f>IF(B19="","",B19&amp;"_"&amp;C19&amp;"_"&amp;INDEX(Panel_info[Panel short hand],MATCH('HCAP Robot Script'!W19,Panel_info[SL Analyte],0))&amp;"_"&amp;V19)</f>
        <v>DP_B2306394-002_RMH200_UDP0018</v>
      </c>
      <c r="AV19" s="30"/>
      <c r="AW19" s="33">
        <f>VLOOKUP(D19,'HCAP Booking'!$AP$8:$AS$12,2,TRUE)</f>
        <v>0</v>
      </c>
      <c r="AX19" s="491">
        <f>VLOOKUP(D19,'HCAP Booking'!$AP$8:$AS$12,3,TRUE)</f>
        <v>0</v>
      </c>
      <c r="AY19" s="491">
        <f>VLOOKUP(D19,'HCAP Booking'!$AP$8:$AS$12,4,TRUE)</f>
        <v>0</v>
      </c>
      <c r="AZ19" s="491">
        <f t="shared" si="22"/>
        <v>0</v>
      </c>
      <c r="BA19" s="492" t="e">
        <f t="shared" si="23"/>
        <v>#DIV/0!</v>
      </c>
      <c r="BB19" s="30"/>
      <c r="BC19" s="349" t="s">
        <v>2128</v>
      </c>
      <c r="BD19" s="356" t="s">
        <v>46</v>
      </c>
      <c r="BE19" s="349" t="str">
        <f t="shared" si="24"/>
        <v>B2306394-002</v>
      </c>
      <c r="BF19" s="352" t="str">
        <f t="shared" si="25"/>
        <v>Qubit1_B5</v>
      </c>
      <c r="BG19" s="30"/>
      <c r="BH19" s="30"/>
      <c r="BI19" s="589" t="str">
        <f>INDEX('HCAP Booking'!$AE$9:$AE$14,MATCH('HCAP Robot Script'!W19,'HCAP Booking'!$AB$9:$AB$14,0))</f>
        <v>DNA</v>
      </c>
      <c r="BJ19" s="208" t="str">
        <f t="shared" si="8"/>
        <v>DP_B2306394-002</v>
      </c>
      <c r="BK19" s="341" t="str">
        <f>IF(G19="","",'HCAP Booking'!I26)</f>
        <v>PL2303550-02-01/B03</v>
      </c>
      <c r="BL19" s="341" t="str">
        <f t="shared" si="26"/>
        <v>2303550</v>
      </c>
      <c r="BM19" s="32" t="str">
        <f t="shared" si="9"/>
        <v>B3</v>
      </c>
      <c r="BN19" s="32" t="str">
        <f t="shared" si="10"/>
        <v>UDP0018</v>
      </c>
      <c r="BO19" s="32" t="str">
        <f>IF(G19="","",INDEX(Index_sequences[i7 Bases for Sample Sheet],MATCH('HCAP Robot Script'!BN19,Index_sequences[Index Name],0)))</f>
        <v>ACCAGTCA</v>
      </c>
      <c r="BP19" s="32" t="str">
        <f t="shared" si="11"/>
        <v>UDP0018</v>
      </c>
      <c r="BQ19" s="32" t="str">
        <f>IF(G19="","",INDEX(Index_sequences[i5 Bases for Sample Sheet NovaSeq, MiSeq, HiSeq 2000/2500],MATCH('HCAP Robot Script'!BP19,Index_sequences[Index Name],0)))</f>
        <v>TGGTCAGT</v>
      </c>
      <c r="BR19" s="32" t="str">
        <f>IF(G19="","",INDEX(Index_sequences[i5 Bases for Sample Sheet iSeq, MiniSeq, NextSeq, HiSeq 3000/4000],MATCH('HCAP Robot Script'!BP19,Index_sequences[Index Name],0)))</f>
        <v>ACTGACCA</v>
      </c>
      <c r="BS19" s="209" t="str">
        <f t="shared" si="12"/>
        <v>Roche DNA Solid Tumour Prep_1</v>
      </c>
      <c r="BT19" s="38" t="b">
        <f ca="1">IF(VLOOKUP(BS19,'Auto Pooling Robot Script'!$H$6:$I$13,2,FALSE)=FALSE,"",VLOOKUP(BS19,'Auto Pooling Robot Script'!$H$6:$I$13,2,FALSE))</f>
        <v>1</v>
      </c>
      <c r="BU19" s="30"/>
      <c r="BV19" s="10" t="str">
        <f t="array" aca="1" ref="BV19" ca="1">IF(ROW()-ROW($BV$2:$BV$97)+1&gt;ROWS($BT$2:$BT$97)-
COUNTBLANK($BT$2:$BT$97),"",INDIRECT(ADDRESS(SMALL(
(IF($BT$2:$BT$97&lt;&gt;"",ROW($BT$2:$BT$97),ROW()+ROWS($BT$2:$BT$97))),
ROW()-ROW($BV$2:$BV$97)+1),COLUMN($BK$2:$BK$97),4)))</f>
        <v>PL2303550-02-01/B03</v>
      </c>
      <c r="BW19" s="33" t="str">
        <f t="shared" ca="1" si="27"/>
        <v>DP_B2306394-002</v>
      </c>
      <c r="BX19" s="36" t="str">
        <f t="shared" ca="1" si="28"/>
        <v>2303550</v>
      </c>
      <c r="BY19" s="36" t="str">
        <f t="shared" ca="1" si="29"/>
        <v>B3</v>
      </c>
      <c r="BZ19" s="32" t="str">
        <f t="shared" ca="1" si="30"/>
        <v>UDP0018</v>
      </c>
      <c r="CA19" s="32" t="str">
        <f t="shared" ca="1" si="31"/>
        <v>ACCAGTCA</v>
      </c>
      <c r="CB19" s="32" t="str">
        <f t="shared" ca="1" si="32"/>
        <v>UDP0018</v>
      </c>
      <c r="CC19" s="32" t="str">
        <f ca="1">IF(BV19="","",INDEX(Index_sequences[i5 Bases for Sample Sheet NovaSeq, MiSeq, HiSeq 2000/2500],MATCH('HCAP Robot Script'!CB19,Index_sequences[Index Name],0)))</f>
        <v>TGGTCAGT</v>
      </c>
      <c r="CD19" s="32" t="str">
        <f ca="1">IF(BV19="","",INDEX(Index_sequences[i5 Bases for Sample Sheet iSeq, MiniSeq, NextSeq, HiSeq 3000/4000],MATCH('HCAP Robot Script'!CB19,Index_sequences[Index Name],0)))</f>
        <v>ACTGACCA</v>
      </c>
      <c r="CE19" s="37" t="str">
        <f ca="1">IF(BV19="","",INDEX(Panel_info[Panel name],MATCH(INDEX(Panel_Name,MATCH(BV19,$BK$2:$BK$97,0)),Panel_info[SL Analyte],0)))</f>
        <v>RMH200ST</v>
      </c>
      <c r="CF19" s="38" t="str">
        <f t="shared" ca="1" si="33"/>
        <v>Roche DNA Solid Tumour Prep_1</v>
      </c>
      <c r="CH19" s="10" t="str">
        <f t="shared" ca="1" si="34"/>
        <v>DP_B2306394-002</v>
      </c>
      <c r="CI19" s="10" t="str">
        <f t="shared" ca="1" si="35"/>
        <v/>
      </c>
      <c r="CJ19" s="10" t="str">
        <f t="array" aca="1" ref="CJ19" ca="1">IF(ROW()-ROW($CJ$2:$CJ$97)+1&gt;ROWS($CH$2:$CH$97)-
COUNTBLANK($CH$2:$CH$97),"",INDIRECT(ADDRESS(SMALL(
(IF($CH$2:$CH$97&lt;&gt;"",ROW($CH$2:$CH$97),ROW()+ROWS($CH$2:$CH$97))),
ROW()-ROW($CJ$2:$CJ$97)+1),COLUMN($CH$2:$CH$97),4)))</f>
        <v>DP_B2306394-002</v>
      </c>
      <c r="CK19" s="10" t="str">
        <f t="array" aca="1" ref="CK19" ca="1">IF(ROW()-ROW($CK$2:$CK$97)+1&gt;ROWS($CI$2:$CI$97)-
COUNTBLANK($CI$2:$CI$97),"",INDIRECT(ADDRESS(SMALL(
(IF($CI$2:$CI$97&lt;&gt;"",ROW($CI$2:$CI$97),ROW()+ROWS($CI$2:$CI$97))),
ROW()-ROW($CK$2:$CK$97)+1),COLUMN($CI$2:$CI$97),4)))</f>
        <v/>
      </c>
    </row>
    <row r="20" spans="1:89" x14ac:dyDescent="0.2">
      <c r="A20" s="31" t="str">
        <f>IF(G20="","",'HCAP Booking'!$C$4)</f>
        <v>2303550</v>
      </c>
      <c r="B20" s="36" t="str">
        <f>CONCATENATE(LEFT('HCAP Booking'!C27),LEFT('HCAP Booking'!D27))</f>
        <v>DK</v>
      </c>
      <c r="C20" s="32" t="str">
        <f>IF('HCAP Booking'!J27="","",'HCAP Booking'!J27)</f>
        <v>B2306418-003</v>
      </c>
      <c r="D20" s="30">
        <f>IF(C20="","",INDEX('DNA Sample Normalization'!$E$13:$E$108,MATCH('HCAP Robot Script'!C20,'DNA Sample Normalization'!$C$13:$C$108,0)))</f>
        <v>4.6399999999999997</v>
      </c>
      <c r="E20" s="29" t="str">
        <f t="shared" ca="1" si="0"/>
        <v>C5</v>
      </c>
      <c r="F20" s="38" t="str">
        <f t="shared" ca="1" si="1"/>
        <v>DNA Stock Plate 1</v>
      </c>
      <c r="G20" s="33" t="str">
        <f>CONCATENATE('HCAP Booking'!A27,'HCAP Booking'!B27)</f>
        <v>C3</v>
      </c>
      <c r="H20" s="32" t="str">
        <f t="shared" si="13"/>
        <v>DNA DILUTION PLATE 1</v>
      </c>
      <c r="I20" s="32" t="b">
        <f t="shared" si="14"/>
        <v>0</v>
      </c>
      <c r="J20" s="32">
        <f t="shared" si="15"/>
        <v>0</v>
      </c>
      <c r="K20" s="32">
        <f t="shared" si="16"/>
        <v>0</v>
      </c>
      <c r="L20" s="34">
        <f t="shared" si="2"/>
        <v>10.786637931034482</v>
      </c>
      <c r="M20" s="35">
        <f t="shared" si="3"/>
        <v>24.213362068965516</v>
      </c>
      <c r="N20" s="343" t="str">
        <f t="shared" si="17"/>
        <v>Qubit1</v>
      </c>
      <c r="O20" s="343" t="str">
        <f t="shared" si="18"/>
        <v>C5</v>
      </c>
      <c r="P20" s="32" t="str">
        <f t="shared" si="19"/>
        <v>WATER RESERVOIR</v>
      </c>
      <c r="Q20" s="37">
        <f t="shared" si="20"/>
        <v>1</v>
      </c>
      <c r="R20" s="132" t="s">
        <v>191</v>
      </c>
      <c r="S20" s="112" t="str">
        <f t="shared" si="4"/>
        <v>INDEX PLATE</v>
      </c>
      <c r="T20" s="358" t="str" cm="1">
        <f t="array" ref="T20">IF(G20="","",INDEX(Index_sequences[Plate well],MATCH('HCAP Robot Script'!T19,Index_sequences[Plate well],0)+1,1))</f>
        <v>C3</v>
      </c>
      <c r="U20" s="115">
        <f>IF(G20="","",'HCAP Booking'!$I$3)</f>
        <v>1</v>
      </c>
      <c r="V20" s="115" t="str">
        <f>IF(G20="","",VLOOKUP(U20&amp;"_"&amp;T20,Index!$C$3:$H$386,2,FALSE))</f>
        <v>UDP0019</v>
      </c>
      <c r="W20" s="32" t="str">
        <f>IF(NOT(G20=""),'HCAP Booking'!H27,"")</f>
        <v>Roche DNA Solid Tumour Prep</v>
      </c>
      <c r="X20" s="30"/>
      <c r="Z20" s="45" t="s">
        <v>36</v>
      </c>
      <c r="AA20" s="40" t="str">
        <f t="shared" si="5"/>
        <v>Roche DNA Solid Tumour Prep</v>
      </c>
      <c r="AB20" s="46" t="str">
        <f>IF(COUNTIF($AA$1:AA20,AA20)=1,AA20,"")</f>
        <v/>
      </c>
      <c r="AC20" s="40" t="str">
        <f t="array" aca="1" ref="AC20" ca="1">IF(ROW()-ROW($AC$2:$AC$97)+1&gt;ROWS($AB$2:$AB$97)-
COUNTBLANK($AB$2:$AB$97),"",INDIRECT(ADDRESS(SMALL(
(IF($AB$2:$AB$97&lt;&gt;"",ROW($AB$2:$AB$97),ROW()+ROWS($AB$2:$AB$97))),
ROW()-ROW($AC$2:$AC$97)+1),COLUMN($AB$2:$AB$97),4)))</f>
        <v/>
      </c>
      <c r="AD20" s="121">
        <f>COUNTIF($AA$1:AA20,AA20)</f>
        <v>19</v>
      </c>
      <c r="AE20" s="121">
        <v>19</v>
      </c>
      <c r="AF20" s="121">
        <f>IF(COUNTIF($AF$2:AF19,AF19)&lt;INDEX(Pooling_requirements,MATCH('HCAP Booking'!$AG$4,Workflow_type,0)),AF19,AF19+1)</f>
        <v>1</v>
      </c>
      <c r="AG20" s="121" t="str">
        <f t="shared" si="21"/>
        <v>Roche DNA Solid Tumour Prep_1</v>
      </c>
      <c r="AH20" s="40" t="str">
        <f ca="1">IF(COUNTIF($AA$1:AG20,AG20)=1,AG20,"")</f>
        <v/>
      </c>
      <c r="AI20" s="40" t="s">
        <v>56</v>
      </c>
      <c r="AJ20" s="40" t="str">
        <f t="array" aca="1" ref="AJ20" ca="1">IF(ROW()-ROW($AJ$2:$AJ$97)+1&gt;ROWS($AH$2:$AH$97)-
COUNTBLANK($AH$2:$AH$97),"",INDIRECT(ADDRESS(SMALL(
(IF($AH$2:$AH$97&lt;&gt;"",ROW($AH$2:$AH$97),ROW()+ROWS($AH$2:$AH$97))),
ROW()-ROW($AJ$2:$AJ$97)+1),COLUMN($AH$2:$AH$97),4)))</f>
        <v/>
      </c>
      <c r="AK20" s="45" t="s">
        <v>181</v>
      </c>
      <c r="AL20" s="30"/>
      <c r="AM20" s="30"/>
      <c r="AN20" s="40" t="str">
        <f>IF(COUNTIF($C$1:C20,C20)=1,C20,"")</f>
        <v>B2306418-003</v>
      </c>
      <c r="AO20" s="47" t="str">
        <f t="array" aca="1" ref="AO20" ca="1">IF(ROW()-ROW($AO$2:$AO$97)+1&gt;ROWS($AN$2:$AN$97)-
COUNTBLANK($AN$2:$AN$97),"",INDIRECT(ADDRESS(SMALL(
(IF($AN$2:$AN$97&lt;&gt;"",ROW($AN$2:$AN$97),ROW()+ROWS($AN$2:$AN$97))),
ROW()-ROW($AO$2:$AO$97)+1),COLUMN($AN$2:$AN$97),4)))</f>
        <v>B2306418-003</v>
      </c>
      <c r="AP20" s="48" t="s">
        <v>56</v>
      </c>
      <c r="AQ20" s="49" t="str">
        <f t="shared" ca="1" si="6"/>
        <v>DNA Stock Plate 1</v>
      </c>
      <c r="AR20" s="31" t="str">
        <f t="shared" ca="1" si="7"/>
        <v>DNA Stock Plate 1_C5</v>
      </c>
      <c r="AS20" s="664"/>
      <c r="AT20" s="229"/>
      <c r="AU20" s="589" t="str">
        <f>IF(B20="","",B20&amp;"_"&amp;C20&amp;"_"&amp;INDEX(Panel_info[Panel short hand],MATCH('HCAP Robot Script'!W20,Panel_info[SL Analyte],0))&amp;"_"&amp;V20)</f>
        <v>DK_B2306418-003_RMH200_UDP0019</v>
      </c>
      <c r="AV20" s="30"/>
      <c r="AW20" s="33">
        <f>VLOOKUP(D20,'HCAP Booking'!$AP$8:$AS$12,2,TRUE)</f>
        <v>0</v>
      </c>
      <c r="AX20" s="491">
        <f>VLOOKUP(D20,'HCAP Booking'!$AP$8:$AS$12,3,TRUE)</f>
        <v>0</v>
      </c>
      <c r="AY20" s="491">
        <f>VLOOKUP(D20,'HCAP Booking'!$AP$8:$AS$12,4,TRUE)</f>
        <v>0</v>
      </c>
      <c r="AZ20" s="491">
        <f t="shared" si="22"/>
        <v>0</v>
      </c>
      <c r="BA20" s="492" t="e">
        <f t="shared" si="23"/>
        <v>#DIV/0!</v>
      </c>
      <c r="BB20" s="30"/>
      <c r="BC20" s="349" t="s">
        <v>2128</v>
      </c>
      <c r="BD20" s="356" t="s">
        <v>56</v>
      </c>
      <c r="BE20" s="349" t="str">
        <f t="shared" si="24"/>
        <v>B2306418-003</v>
      </c>
      <c r="BF20" s="352" t="str">
        <f t="shared" si="25"/>
        <v>Qubit1_C5</v>
      </c>
      <c r="BG20" s="30"/>
      <c r="BH20" s="30"/>
      <c r="BI20" s="589" t="str">
        <f>INDEX('HCAP Booking'!$AE$9:$AE$14,MATCH('HCAP Robot Script'!W20,'HCAP Booking'!$AB$9:$AB$14,0))</f>
        <v>DNA</v>
      </c>
      <c r="BJ20" s="208" t="str">
        <f t="shared" si="8"/>
        <v>DK_B2306418-003</v>
      </c>
      <c r="BK20" s="341" t="str">
        <f>IF(G20="","",'HCAP Booking'!I27)</f>
        <v>PL2303550-02-01/C03</v>
      </c>
      <c r="BL20" s="341" t="str">
        <f t="shared" si="26"/>
        <v>2303550</v>
      </c>
      <c r="BM20" s="32" t="str">
        <f t="shared" si="9"/>
        <v>C3</v>
      </c>
      <c r="BN20" s="32" t="str">
        <f t="shared" si="10"/>
        <v>UDP0019</v>
      </c>
      <c r="BO20" s="32" t="str">
        <f>IF(G20="","",INDEX(Index_sequences[i7 Bases for Sample Sheet],MATCH('HCAP Robot Script'!BN20,Index_sequences[Index Name],0)))</f>
        <v>TACCGGAA</v>
      </c>
      <c r="BP20" s="32" t="str">
        <f t="shared" si="11"/>
        <v>UDP0019</v>
      </c>
      <c r="BQ20" s="32" t="str">
        <f>IF(G20="","",INDEX(Index_sequences[i5 Bases for Sample Sheet NovaSeq, MiSeq, HiSeq 2000/2500],MATCH('HCAP Robot Script'!BP20,Index_sequences[Index Name],0)))</f>
        <v>ATGGCCTT</v>
      </c>
      <c r="BR20" s="32" t="str">
        <f>IF(G20="","",INDEX(Index_sequences[i5 Bases for Sample Sheet iSeq, MiniSeq, NextSeq, HiSeq 3000/4000],MATCH('HCAP Robot Script'!BP20,Index_sequences[Index Name],0)))</f>
        <v>AAGGCCAT</v>
      </c>
      <c r="BS20" s="209" t="str">
        <f t="shared" si="12"/>
        <v>Roche DNA Solid Tumour Prep_1</v>
      </c>
      <c r="BT20" s="38" t="b">
        <f ca="1">IF(VLOOKUP(BS20,'Auto Pooling Robot Script'!$H$6:$I$13,2,FALSE)=FALSE,"",VLOOKUP(BS20,'Auto Pooling Robot Script'!$H$6:$I$13,2,FALSE))</f>
        <v>1</v>
      </c>
      <c r="BU20" s="30"/>
      <c r="BV20" s="10" t="str">
        <f t="array" aca="1" ref="BV20" ca="1">IF(ROW()-ROW($BV$2:$BV$97)+1&gt;ROWS($BT$2:$BT$97)-
COUNTBLANK($BT$2:$BT$97),"",INDIRECT(ADDRESS(SMALL(
(IF($BT$2:$BT$97&lt;&gt;"",ROW($BT$2:$BT$97),ROW()+ROWS($BT$2:$BT$97))),
ROW()-ROW($BV$2:$BV$97)+1),COLUMN($BK$2:$BK$97),4)))</f>
        <v>PL2303550-02-01/C03</v>
      </c>
      <c r="BW20" s="33" t="str">
        <f t="shared" ca="1" si="27"/>
        <v>DK_B2306418-003</v>
      </c>
      <c r="BX20" s="36" t="str">
        <f t="shared" ca="1" si="28"/>
        <v>2303550</v>
      </c>
      <c r="BY20" s="36" t="str">
        <f t="shared" ca="1" si="29"/>
        <v>C3</v>
      </c>
      <c r="BZ20" s="32" t="str">
        <f t="shared" ca="1" si="30"/>
        <v>UDP0019</v>
      </c>
      <c r="CA20" s="32" t="str">
        <f t="shared" ca="1" si="31"/>
        <v>TACCGGAA</v>
      </c>
      <c r="CB20" s="32" t="str">
        <f t="shared" ca="1" si="32"/>
        <v>UDP0019</v>
      </c>
      <c r="CC20" s="32" t="str">
        <f ca="1">IF(BV20="","",INDEX(Index_sequences[i5 Bases for Sample Sheet NovaSeq, MiSeq, HiSeq 2000/2500],MATCH('HCAP Robot Script'!CB20,Index_sequences[Index Name],0)))</f>
        <v>ATGGCCTT</v>
      </c>
      <c r="CD20" s="32" t="str">
        <f ca="1">IF(BV20="","",INDEX(Index_sequences[i5 Bases for Sample Sheet iSeq, MiniSeq, NextSeq, HiSeq 3000/4000],MATCH('HCAP Robot Script'!CB20,Index_sequences[Index Name],0)))</f>
        <v>AAGGCCAT</v>
      </c>
      <c r="CE20" s="37" t="str">
        <f ca="1">IF(BV20="","",INDEX(Panel_info[Panel name],MATCH(INDEX(Panel_Name,MATCH(BV20,$BK$2:$BK$97,0)),Panel_info[SL Analyte],0)))</f>
        <v>RMH200ST</v>
      </c>
      <c r="CF20" s="38" t="str">
        <f t="shared" ca="1" si="33"/>
        <v>Roche DNA Solid Tumour Prep_1</v>
      </c>
      <c r="CH20" s="10" t="str">
        <f t="shared" ca="1" si="34"/>
        <v>DK_B2306418-003</v>
      </c>
      <c r="CI20" s="10" t="str">
        <f t="shared" ca="1" si="35"/>
        <v/>
      </c>
      <c r="CJ20" s="10" t="str">
        <f t="array" aca="1" ref="CJ20" ca="1">IF(ROW()-ROW($CJ$2:$CJ$97)+1&gt;ROWS($CH$2:$CH$97)-
COUNTBLANK($CH$2:$CH$97),"",INDIRECT(ADDRESS(SMALL(
(IF($CH$2:$CH$97&lt;&gt;"",ROW($CH$2:$CH$97),ROW()+ROWS($CH$2:$CH$97))),
ROW()-ROW($CJ$2:$CJ$97)+1),COLUMN($CH$2:$CH$97),4)))</f>
        <v>DK_B2306418-003</v>
      </c>
      <c r="CK20" s="10" t="str">
        <f t="array" aca="1" ref="CK20" ca="1">IF(ROW()-ROW($CK$2:$CK$97)+1&gt;ROWS($CI$2:$CI$97)-
COUNTBLANK($CI$2:$CI$97),"",INDIRECT(ADDRESS(SMALL(
(IF($CI$2:$CI$97&lt;&gt;"",ROW($CI$2:$CI$97),ROW()+ROWS($CI$2:$CI$97))),
ROW()-ROW($CK$2:$CK$97)+1),COLUMN($CI$2:$CI$97),4)))</f>
        <v/>
      </c>
    </row>
    <row r="21" spans="1:89" x14ac:dyDescent="0.2">
      <c r="A21" s="31" t="str">
        <f>IF(G21="","",'HCAP Booking'!$C$4)</f>
        <v>2303550</v>
      </c>
      <c r="B21" s="36" t="str">
        <f>CONCATENATE(LEFT('HCAP Booking'!C28),LEFT('HCAP Booking'!D28))</f>
        <v>TK</v>
      </c>
      <c r="C21" s="32" t="str">
        <f>IF('HCAP Booking'!J28="","",'HCAP Booking'!J28)</f>
        <v>B2306480-002</v>
      </c>
      <c r="D21" s="30">
        <f>IF(C21="","",INDEX('DNA Sample Normalization'!$E$13:$E$108,MATCH('HCAP Robot Script'!C21,'DNA Sample Normalization'!$C$13:$C$108,0)))</f>
        <v>5.42</v>
      </c>
      <c r="E21" s="29" t="str">
        <f t="shared" ca="1" si="0"/>
        <v>D5</v>
      </c>
      <c r="F21" s="38" t="str">
        <f t="shared" ca="1" si="1"/>
        <v>DNA Stock Plate 1</v>
      </c>
      <c r="G21" s="33" t="str">
        <f>CONCATENATE('HCAP Booking'!A28,'HCAP Booking'!B28)</f>
        <v>D3</v>
      </c>
      <c r="H21" s="32" t="str">
        <f t="shared" si="13"/>
        <v>DNA DILUTION PLATE 1</v>
      </c>
      <c r="I21" s="32" t="b">
        <f t="shared" si="14"/>
        <v>0</v>
      </c>
      <c r="J21" s="32">
        <f t="shared" si="15"/>
        <v>0</v>
      </c>
      <c r="K21" s="32">
        <f t="shared" si="16"/>
        <v>0</v>
      </c>
      <c r="L21" s="34">
        <f t="shared" si="2"/>
        <v>9.2343173431734318</v>
      </c>
      <c r="M21" s="35">
        <f t="shared" si="3"/>
        <v>25.76568265682657</v>
      </c>
      <c r="N21" s="343" t="str">
        <f t="shared" si="17"/>
        <v>Qubit1</v>
      </c>
      <c r="O21" s="343" t="str">
        <f t="shared" si="18"/>
        <v>D5</v>
      </c>
      <c r="P21" s="32" t="str">
        <f t="shared" si="19"/>
        <v>WATER RESERVOIR</v>
      </c>
      <c r="Q21" s="37">
        <f t="shared" si="20"/>
        <v>1</v>
      </c>
      <c r="R21" s="132" t="s">
        <v>191</v>
      </c>
      <c r="S21" s="112" t="str">
        <f t="shared" si="4"/>
        <v>INDEX PLATE</v>
      </c>
      <c r="T21" s="358" t="str" cm="1">
        <f t="array" ref="T21">IF(G21="","",INDEX(Index_sequences[Plate well],MATCH('HCAP Robot Script'!T20,Index_sequences[Plate well],0)+1,1))</f>
        <v>D3</v>
      </c>
      <c r="U21" s="115">
        <f>IF(G21="","",'HCAP Booking'!$I$3)</f>
        <v>1</v>
      </c>
      <c r="V21" s="115" t="str">
        <f>IF(G21="","",VLOOKUP(U21&amp;"_"&amp;T21,Index!$C$3:$H$386,2,FALSE))</f>
        <v>UDP0020</v>
      </c>
      <c r="W21" s="32" t="str">
        <f>IF(NOT(G21=""),'HCAP Booking'!H28,"")</f>
        <v>Roche DNA Solid Tumour Prep</v>
      </c>
      <c r="X21" s="30"/>
      <c r="Z21" s="45" t="s">
        <v>49</v>
      </c>
      <c r="AA21" s="40" t="str">
        <f t="shared" si="5"/>
        <v>Roche DNA Solid Tumour Prep</v>
      </c>
      <c r="AB21" s="46" t="str">
        <f>IF(COUNTIF($AA$1:AA21,AA21)=1,AA21,"")</f>
        <v/>
      </c>
      <c r="AC21" s="40" t="str">
        <f t="array" aca="1" ref="AC21" ca="1">IF(ROW()-ROW($AC$2:$AC$97)+1&gt;ROWS($AB$2:$AB$97)-
COUNTBLANK($AB$2:$AB$97),"",INDIRECT(ADDRESS(SMALL(
(IF($AB$2:$AB$97&lt;&gt;"",ROW($AB$2:$AB$97),ROW()+ROWS($AB$2:$AB$97))),
ROW()-ROW($AC$2:$AC$97)+1),COLUMN($AB$2:$AB$97),4)))</f>
        <v/>
      </c>
      <c r="AD21" s="121">
        <f>COUNTIF($AA$1:AA21,AA21)</f>
        <v>20</v>
      </c>
      <c r="AE21" s="121">
        <v>20</v>
      </c>
      <c r="AF21" s="121">
        <f>IF(COUNTIF($AF$2:AF20,AF20)&lt;INDEX(Pooling_requirements,MATCH('HCAP Booking'!$AG$4,Workflow_type,0)),AF20,AF20+1)</f>
        <v>1</v>
      </c>
      <c r="AG21" s="121" t="str">
        <f t="shared" si="21"/>
        <v>Roche DNA Solid Tumour Prep_1</v>
      </c>
      <c r="AH21" s="40" t="str">
        <f ca="1">IF(COUNTIF($AA$1:AG21,AG21)=1,AG21,"")</f>
        <v/>
      </c>
      <c r="AI21" s="40" t="s">
        <v>62</v>
      </c>
      <c r="AJ21" s="40" t="str">
        <f t="array" aca="1" ref="AJ21" ca="1">IF(ROW()-ROW($AJ$2:$AJ$97)+1&gt;ROWS($AH$2:$AH$97)-
COUNTBLANK($AH$2:$AH$97),"",INDIRECT(ADDRESS(SMALL(
(IF($AH$2:$AH$97&lt;&gt;"",ROW($AH$2:$AH$97),ROW()+ROWS($AH$2:$AH$97))),
ROW()-ROW($AJ$2:$AJ$97)+1),COLUMN($AH$2:$AH$97),4)))</f>
        <v/>
      </c>
      <c r="AK21" s="45" t="s">
        <v>181</v>
      </c>
      <c r="AL21" s="30"/>
      <c r="AM21" s="30"/>
      <c r="AN21" s="40" t="str">
        <f>IF(COUNTIF($C$1:C21,C21)=1,C21,"")</f>
        <v>B2306480-002</v>
      </c>
      <c r="AO21" s="47" t="str">
        <f t="array" aca="1" ref="AO21" ca="1">IF(ROW()-ROW($AO$2:$AO$97)+1&gt;ROWS($AN$2:$AN$97)-
COUNTBLANK($AN$2:$AN$97),"",INDIRECT(ADDRESS(SMALL(
(IF($AN$2:$AN$97&lt;&gt;"",ROW($AN$2:$AN$97),ROW()+ROWS($AN$2:$AN$97))),
ROW()-ROW($AO$2:$AO$97)+1),COLUMN($AN$2:$AN$97),4)))</f>
        <v>B2306480-002</v>
      </c>
      <c r="AP21" s="48" t="s">
        <v>62</v>
      </c>
      <c r="AQ21" s="49" t="str">
        <f t="shared" ca="1" si="6"/>
        <v>DNA Stock Plate 1</v>
      </c>
      <c r="AR21" s="31" t="str">
        <f t="shared" ca="1" si="7"/>
        <v>DNA Stock Plate 1_D5</v>
      </c>
      <c r="AS21" s="664"/>
      <c r="AT21" s="229"/>
      <c r="AU21" s="589" t="str">
        <f>IF(B21="","",B21&amp;"_"&amp;C21&amp;"_"&amp;INDEX(Panel_info[Panel short hand],MATCH('HCAP Robot Script'!W21,Panel_info[SL Analyte],0))&amp;"_"&amp;V21)</f>
        <v>TK_B2306480-002_RMH200_UDP0020</v>
      </c>
      <c r="AV21" s="30"/>
      <c r="AW21" s="33">
        <f>VLOOKUP(D21,'HCAP Booking'!$AP$8:$AS$12,2,TRUE)</f>
        <v>0</v>
      </c>
      <c r="AX21" s="491">
        <f>VLOOKUP(D21,'HCAP Booking'!$AP$8:$AS$12,3,TRUE)</f>
        <v>0</v>
      </c>
      <c r="AY21" s="491">
        <f>VLOOKUP(D21,'HCAP Booking'!$AP$8:$AS$12,4,TRUE)</f>
        <v>0</v>
      </c>
      <c r="AZ21" s="491">
        <f t="shared" si="22"/>
        <v>0</v>
      </c>
      <c r="BA21" s="492" t="e">
        <f t="shared" si="23"/>
        <v>#DIV/0!</v>
      </c>
      <c r="BB21" s="30"/>
      <c r="BC21" s="349" t="s">
        <v>2128</v>
      </c>
      <c r="BD21" s="356" t="s">
        <v>62</v>
      </c>
      <c r="BE21" s="349" t="str">
        <f t="shared" si="24"/>
        <v>B2306480-002</v>
      </c>
      <c r="BF21" s="352" t="str">
        <f t="shared" si="25"/>
        <v>Qubit1_D5</v>
      </c>
      <c r="BG21" s="30"/>
      <c r="BH21" s="30"/>
      <c r="BI21" s="589" t="str">
        <f>INDEX('HCAP Booking'!$AE$9:$AE$14,MATCH('HCAP Robot Script'!W21,'HCAP Booking'!$AB$9:$AB$14,0))</f>
        <v>DNA</v>
      </c>
      <c r="BJ21" s="208" t="str">
        <f t="shared" si="8"/>
        <v>TK_B2306480-002</v>
      </c>
      <c r="BK21" s="341" t="str">
        <f>IF(G21="","",'HCAP Booking'!I28)</f>
        <v>PL2303550-02-01/D03</v>
      </c>
      <c r="BL21" s="341" t="str">
        <f t="shared" si="26"/>
        <v>2303550</v>
      </c>
      <c r="BM21" s="32" t="str">
        <f t="shared" si="9"/>
        <v>D3</v>
      </c>
      <c r="BN21" s="32" t="str">
        <f t="shared" si="10"/>
        <v>UDP0020</v>
      </c>
      <c r="BO21" s="32" t="str">
        <f>IF(G21="","",INDEX(Index_sequences[i7 Bases for Sample Sheet],MATCH('HCAP Robot Script'!BN21,Index_sequences[Index Name],0)))</f>
        <v>CGTTAAGG</v>
      </c>
      <c r="BP21" s="32" t="str">
        <f t="shared" si="11"/>
        <v>UDP0020</v>
      </c>
      <c r="BQ21" s="32" t="str">
        <f>IF(G21="","",INDEX(Index_sequences[i5 Bases for Sample Sheet NovaSeq, MiSeq, HiSeq 2000/2500],MATCH('HCAP Robot Script'!BP21,Index_sequences[Index Name],0)))</f>
        <v>GCAATTCC</v>
      </c>
      <c r="BR21" s="32" t="str">
        <f>IF(G21="","",INDEX(Index_sequences[i5 Bases for Sample Sheet iSeq, MiniSeq, NextSeq, HiSeq 3000/4000],MATCH('HCAP Robot Script'!BP21,Index_sequences[Index Name],0)))</f>
        <v>GGAATTGC</v>
      </c>
      <c r="BS21" s="209" t="str">
        <f t="shared" si="12"/>
        <v>Roche DNA Solid Tumour Prep_1</v>
      </c>
      <c r="BT21" s="38" t="b">
        <f ca="1">IF(VLOOKUP(BS21,'Auto Pooling Robot Script'!$H$6:$I$13,2,FALSE)=FALSE,"",VLOOKUP(BS21,'Auto Pooling Robot Script'!$H$6:$I$13,2,FALSE))</f>
        <v>1</v>
      </c>
      <c r="BU21" s="30"/>
      <c r="BV21" s="10" t="str">
        <f t="array" aca="1" ref="BV21" ca="1">IF(ROW()-ROW($BV$2:$BV$97)+1&gt;ROWS($BT$2:$BT$97)-
COUNTBLANK($BT$2:$BT$97),"",INDIRECT(ADDRESS(SMALL(
(IF($BT$2:$BT$97&lt;&gt;"",ROW($BT$2:$BT$97),ROW()+ROWS($BT$2:$BT$97))),
ROW()-ROW($BV$2:$BV$97)+1),COLUMN($BK$2:$BK$97),4)))</f>
        <v>PL2303550-02-01/D03</v>
      </c>
      <c r="BW21" s="33" t="str">
        <f t="shared" ca="1" si="27"/>
        <v>TK_B2306480-002</v>
      </c>
      <c r="BX21" s="36" t="str">
        <f t="shared" ca="1" si="28"/>
        <v>2303550</v>
      </c>
      <c r="BY21" s="36" t="str">
        <f t="shared" ca="1" si="29"/>
        <v>D3</v>
      </c>
      <c r="BZ21" s="32" t="str">
        <f t="shared" ca="1" si="30"/>
        <v>UDP0020</v>
      </c>
      <c r="CA21" s="32" t="str">
        <f t="shared" ca="1" si="31"/>
        <v>CGTTAAGG</v>
      </c>
      <c r="CB21" s="32" t="str">
        <f t="shared" ca="1" si="32"/>
        <v>UDP0020</v>
      </c>
      <c r="CC21" s="32" t="str">
        <f ca="1">IF(BV21="","",INDEX(Index_sequences[i5 Bases for Sample Sheet NovaSeq, MiSeq, HiSeq 2000/2500],MATCH('HCAP Robot Script'!CB21,Index_sequences[Index Name],0)))</f>
        <v>GCAATTCC</v>
      </c>
      <c r="CD21" s="32" t="str">
        <f ca="1">IF(BV21="","",INDEX(Index_sequences[i5 Bases for Sample Sheet iSeq, MiniSeq, NextSeq, HiSeq 3000/4000],MATCH('HCAP Robot Script'!CB21,Index_sequences[Index Name],0)))</f>
        <v>GGAATTGC</v>
      </c>
      <c r="CE21" s="37" t="str">
        <f ca="1">IF(BV21="","",INDEX(Panel_info[Panel name],MATCH(INDEX(Panel_Name,MATCH(BV21,$BK$2:$BK$97,0)),Panel_info[SL Analyte],0)))</f>
        <v>RMH200ST</v>
      </c>
      <c r="CF21" s="38" t="str">
        <f t="shared" ca="1" si="33"/>
        <v>Roche DNA Solid Tumour Prep_1</v>
      </c>
      <c r="CH21" s="10" t="str">
        <f t="shared" ca="1" si="34"/>
        <v>TK_B2306480-002</v>
      </c>
      <c r="CI21" s="10" t="str">
        <f t="shared" ca="1" si="35"/>
        <v/>
      </c>
      <c r="CJ21" s="10" t="str">
        <f t="array" aca="1" ref="CJ21" ca="1">IF(ROW()-ROW($CJ$2:$CJ$97)+1&gt;ROWS($CH$2:$CH$97)-
COUNTBLANK($CH$2:$CH$97),"",INDIRECT(ADDRESS(SMALL(
(IF($CH$2:$CH$97&lt;&gt;"",ROW($CH$2:$CH$97),ROW()+ROWS($CH$2:$CH$97))),
ROW()-ROW($CJ$2:$CJ$97)+1),COLUMN($CH$2:$CH$97),4)))</f>
        <v>TK_B2306480-002</v>
      </c>
      <c r="CK21" s="10" t="str">
        <f t="array" aca="1" ref="CK21" ca="1">IF(ROW()-ROW($CK$2:$CK$97)+1&gt;ROWS($CI$2:$CI$97)-
COUNTBLANK($CI$2:$CI$97),"",INDIRECT(ADDRESS(SMALL(
(IF($CI$2:$CI$97&lt;&gt;"",ROW($CI$2:$CI$97),ROW()+ROWS($CI$2:$CI$97))),
ROW()-ROW($CK$2:$CK$97)+1),COLUMN($CI$2:$CI$97),4)))</f>
        <v/>
      </c>
    </row>
    <row r="22" spans="1:89" x14ac:dyDescent="0.2">
      <c r="A22" s="31" t="str">
        <f>IF(G22="","",'HCAP Booking'!$C$4)</f>
        <v>2303550</v>
      </c>
      <c r="B22" s="36" t="str">
        <f>CONCATENATE(LEFT('HCAP Booking'!C29),LEFT('HCAP Booking'!D29))</f>
        <v>KO</v>
      </c>
      <c r="C22" s="32" t="str">
        <f>IF('HCAP Booking'!J29="","",'HCAP Booking'!J29)</f>
        <v>B2306481-002</v>
      </c>
      <c r="D22" s="30">
        <f>IF(C22="","",INDEX('DNA Sample Normalization'!$E$13:$E$108,MATCH('HCAP Robot Script'!C22,'DNA Sample Normalization'!$C$13:$C$108,0)))</f>
        <v>2.38</v>
      </c>
      <c r="E22" s="29" t="str">
        <f t="shared" ca="1" si="0"/>
        <v>A6</v>
      </c>
      <c r="F22" s="38" t="str">
        <f t="shared" ca="1" si="1"/>
        <v>DNA Stock Plate 1</v>
      </c>
      <c r="G22" s="33" t="str">
        <f>CONCATENATE('HCAP Booking'!A29,'HCAP Booking'!B29)</f>
        <v>E3</v>
      </c>
      <c r="H22" s="32" t="str">
        <f t="shared" si="13"/>
        <v>DNA DILUTION PLATE 1</v>
      </c>
      <c r="I22" s="32" t="b">
        <f t="shared" si="14"/>
        <v>0</v>
      </c>
      <c r="J22" s="32">
        <f t="shared" si="15"/>
        <v>0</v>
      </c>
      <c r="K22" s="32">
        <f t="shared" si="16"/>
        <v>0</v>
      </c>
      <c r="L22" s="34">
        <f t="shared" si="2"/>
        <v>21.02941176470588</v>
      </c>
      <c r="M22" s="35">
        <f t="shared" si="3"/>
        <v>13.97058823529412</v>
      </c>
      <c r="N22" s="343" t="str">
        <f t="shared" si="17"/>
        <v>Qubit1</v>
      </c>
      <c r="O22" s="343" t="str">
        <f t="shared" si="18"/>
        <v>E5</v>
      </c>
      <c r="P22" s="32" t="str">
        <f t="shared" si="19"/>
        <v>WATER RESERVOIR</v>
      </c>
      <c r="Q22" s="37">
        <f t="shared" si="20"/>
        <v>1</v>
      </c>
      <c r="R22" s="132" t="s">
        <v>191</v>
      </c>
      <c r="S22" s="112" t="str">
        <f t="shared" si="4"/>
        <v>INDEX PLATE</v>
      </c>
      <c r="T22" s="358" t="str" cm="1">
        <f t="array" ref="T22">IF(G22="","",INDEX(Index_sequences[Plate well],MATCH('HCAP Robot Script'!T21,Index_sequences[Plate well],0)+1,1))</f>
        <v>E3</v>
      </c>
      <c r="U22" s="115">
        <f>IF(G22="","",'HCAP Booking'!$I$3)</f>
        <v>1</v>
      </c>
      <c r="V22" s="115" t="str">
        <f>IF(G22="","",VLOOKUP(U22&amp;"_"&amp;T22,Index!$C$3:$H$386,2,FALSE))</f>
        <v>UDP0021</v>
      </c>
      <c r="W22" s="32" t="str">
        <f>IF(NOT(G22=""),'HCAP Booking'!H29,"")</f>
        <v>Roche DNA Solid Tumour Prep</v>
      </c>
      <c r="X22" s="30"/>
      <c r="Z22" s="45" t="s">
        <v>58</v>
      </c>
      <c r="AA22" s="40" t="str">
        <f t="shared" si="5"/>
        <v>Roche DNA Solid Tumour Prep</v>
      </c>
      <c r="AB22" s="46" t="str">
        <f>IF(COUNTIF($AA$1:AA22,AA22)=1,AA22,"")</f>
        <v/>
      </c>
      <c r="AC22" s="40" t="str">
        <f t="array" aca="1" ref="AC22" ca="1">IF(ROW()-ROW($AC$2:$AC$97)+1&gt;ROWS($AB$2:$AB$97)-
COUNTBLANK($AB$2:$AB$97),"",INDIRECT(ADDRESS(SMALL(
(IF($AB$2:$AB$97&lt;&gt;"",ROW($AB$2:$AB$97),ROW()+ROWS($AB$2:$AB$97))),
ROW()-ROW($AC$2:$AC$97)+1),COLUMN($AB$2:$AB$97),4)))</f>
        <v/>
      </c>
      <c r="AD22" s="121">
        <f>COUNTIF($AA$1:AA22,AA22)</f>
        <v>21</v>
      </c>
      <c r="AE22" s="121">
        <v>21</v>
      </c>
      <c r="AF22" s="121">
        <f>IF(COUNTIF($AF$2:AF21,AF21)&lt;INDEX(Pooling_requirements,MATCH('HCAP Booking'!$AG$4,Workflow_type,0)),AF21,AF21+1)</f>
        <v>1</v>
      </c>
      <c r="AG22" s="121" t="str">
        <f t="shared" si="21"/>
        <v>Roche DNA Solid Tumour Prep_1</v>
      </c>
      <c r="AH22" s="40" t="str">
        <f ca="1">IF(COUNTIF($AA$1:AG22,AG22)=1,AG22,"")</f>
        <v/>
      </c>
      <c r="AI22" s="40" t="s">
        <v>39</v>
      </c>
      <c r="AJ22" s="40" t="str">
        <f t="array" aca="1" ref="AJ22" ca="1">IF(ROW()-ROW($AJ$2:$AJ$97)+1&gt;ROWS($AH$2:$AH$97)-
COUNTBLANK($AH$2:$AH$97),"",INDIRECT(ADDRESS(SMALL(
(IF($AH$2:$AH$97&lt;&gt;"",ROW($AH$2:$AH$97),ROW()+ROWS($AH$2:$AH$97))),
ROW()-ROW($AJ$2:$AJ$97)+1),COLUMN($AH$2:$AH$97),4)))</f>
        <v/>
      </c>
      <c r="AK22" s="45" t="s">
        <v>181</v>
      </c>
      <c r="AL22" s="30"/>
      <c r="AM22" s="30"/>
      <c r="AN22" s="40" t="str">
        <f>IF(COUNTIF($C$1:C22,C22)=1,C22,"")</f>
        <v>B2306481-002</v>
      </c>
      <c r="AO22" s="47" t="str">
        <f t="array" aca="1" ref="AO22" ca="1">IF(ROW()-ROW($AO$2:$AO$97)+1&gt;ROWS($AN$2:$AN$97)-
COUNTBLANK($AN$2:$AN$97),"",INDIRECT(ADDRESS(SMALL(
(IF($AN$2:$AN$97&lt;&gt;"",ROW($AN$2:$AN$97),ROW()+ROWS($AN$2:$AN$97))),
ROW()-ROW($AO$2:$AO$97)+1),COLUMN($AN$2:$AN$97),4)))</f>
        <v>B2306481-002</v>
      </c>
      <c r="AP22" s="48" t="s">
        <v>39</v>
      </c>
      <c r="AQ22" s="49" t="str">
        <f t="shared" ca="1" si="6"/>
        <v>DNA Stock Plate 1</v>
      </c>
      <c r="AR22" s="31" t="str">
        <f t="shared" ca="1" si="7"/>
        <v>DNA Stock Plate 1_A6</v>
      </c>
      <c r="AS22" s="664"/>
      <c r="AT22" s="229"/>
      <c r="AU22" s="589" t="str">
        <f>IF(B22="","",B22&amp;"_"&amp;C22&amp;"_"&amp;INDEX(Panel_info[Panel short hand],MATCH('HCAP Robot Script'!W22,Panel_info[SL Analyte],0))&amp;"_"&amp;V22)</f>
        <v>KO_B2306481-002_RMH200_UDP0021</v>
      </c>
      <c r="AV22" s="30"/>
      <c r="AW22" s="33">
        <f>VLOOKUP(D22,'HCAP Booking'!$AP$8:$AS$12,2,TRUE)</f>
        <v>0</v>
      </c>
      <c r="AX22" s="491">
        <f>VLOOKUP(D22,'HCAP Booking'!$AP$8:$AS$12,3,TRUE)</f>
        <v>0</v>
      </c>
      <c r="AY22" s="491">
        <f>VLOOKUP(D22,'HCAP Booking'!$AP$8:$AS$12,4,TRUE)</f>
        <v>0</v>
      </c>
      <c r="AZ22" s="491">
        <f t="shared" si="22"/>
        <v>0</v>
      </c>
      <c r="BA22" s="492" t="e">
        <f t="shared" si="23"/>
        <v>#DIV/0!</v>
      </c>
      <c r="BB22" s="30"/>
      <c r="BC22" s="349" t="s">
        <v>2128</v>
      </c>
      <c r="BD22" s="356" t="s">
        <v>71</v>
      </c>
      <c r="BE22" s="349" t="str">
        <f t="shared" si="24"/>
        <v>B2306481-002</v>
      </c>
      <c r="BF22" s="352" t="str">
        <f t="shared" si="25"/>
        <v>Qubit1_E5</v>
      </c>
      <c r="BG22" s="30"/>
      <c r="BH22" s="30"/>
      <c r="BI22" s="589" t="str">
        <f>INDEX('HCAP Booking'!$AE$9:$AE$14,MATCH('HCAP Robot Script'!W22,'HCAP Booking'!$AB$9:$AB$14,0))</f>
        <v>DNA</v>
      </c>
      <c r="BJ22" s="208" t="str">
        <f t="shared" si="8"/>
        <v>KO_B2306481-002</v>
      </c>
      <c r="BK22" s="341" t="str">
        <f>IF(G22="","",'HCAP Booking'!I29)</f>
        <v>PL2303550-02-01/E03</v>
      </c>
      <c r="BL22" s="341" t="str">
        <f t="shared" si="26"/>
        <v>2303550</v>
      </c>
      <c r="BM22" s="32" t="str">
        <f t="shared" si="9"/>
        <v>E3</v>
      </c>
      <c r="BN22" s="32" t="str">
        <f t="shared" si="10"/>
        <v>UDP0021</v>
      </c>
      <c r="BO22" s="32" t="str">
        <f>IF(G22="","",INDEX(Index_sequences[i7 Bases for Sample Sheet],MATCH('HCAP Robot Script'!BN22,Index_sequences[Index Name],0)))</f>
        <v>GCTATGTC</v>
      </c>
      <c r="BP22" s="32" t="str">
        <f t="shared" si="11"/>
        <v>UDP0021</v>
      </c>
      <c r="BQ22" s="32" t="str">
        <f>IF(G22="","",INDEX(Index_sequences[i5 Bases for Sample Sheet NovaSeq, MiSeq, HiSeq 2000/2500],MATCH('HCAP Robot Script'!BP22,Index_sequences[Index Name],0)))</f>
        <v>CGATACAG</v>
      </c>
      <c r="BR22" s="32" t="str">
        <f>IF(G22="","",INDEX(Index_sequences[i5 Bases for Sample Sheet iSeq, MiniSeq, NextSeq, HiSeq 3000/4000],MATCH('HCAP Robot Script'!BP22,Index_sequences[Index Name],0)))</f>
        <v>CTGTATCG</v>
      </c>
      <c r="BS22" s="209" t="str">
        <f t="shared" si="12"/>
        <v>Roche DNA Solid Tumour Prep_1</v>
      </c>
      <c r="BT22" s="38" t="b">
        <f ca="1">IF(VLOOKUP(BS22,'Auto Pooling Robot Script'!$H$6:$I$13,2,FALSE)=FALSE,"",VLOOKUP(BS22,'Auto Pooling Robot Script'!$H$6:$I$13,2,FALSE))</f>
        <v>1</v>
      </c>
      <c r="BU22" s="30"/>
      <c r="BV22" s="10" t="str">
        <f t="array" aca="1" ref="BV22" ca="1">IF(ROW()-ROW($BV$2:$BV$97)+1&gt;ROWS($BT$2:$BT$97)-
COUNTBLANK($BT$2:$BT$97),"",INDIRECT(ADDRESS(SMALL(
(IF($BT$2:$BT$97&lt;&gt;"",ROW($BT$2:$BT$97),ROW()+ROWS($BT$2:$BT$97))),
ROW()-ROW($BV$2:$BV$97)+1),COLUMN($BK$2:$BK$97),4)))</f>
        <v>PL2303550-02-01/E03</v>
      </c>
      <c r="BW22" s="33" t="str">
        <f t="shared" ca="1" si="27"/>
        <v>KO_B2306481-002</v>
      </c>
      <c r="BX22" s="36" t="str">
        <f t="shared" ca="1" si="28"/>
        <v>2303550</v>
      </c>
      <c r="BY22" s="36" t="str">
        <f t="shared" ca="1" si="29"/>
        <v>E3</v>
      </c>
      <c r="BZ22" s="32" t="str">
        <f t="shared" ca="1" si="30"/>
        <v>UDP0021</v>
      </c>
      <c r="CA22" s="32" t="str">
        <f t="shared" ca="1" si="31"/>
        <v>GCTATGTC</v>
      </c>
      <c r="CB22" s="32" t="str">
        <f t="shared" ca="1" si="32"/>
        <v>UDP0021</v>
      </c>
      <c r="CC22" s="32" t="str">
        <f ca="1">IF(BV22="","",INDEX(Index_sequences[i5 Bases for Sample Sheet NovaSeq, MiSeq, HiSeq 2000/2500],MATCH('HCAP Robot Script'!CB22,Index_sequences[Index Name],0)))</f>
        <v>CGATACAG</v>
      </c>
      <c r="CD22" s="32" t="str">
        <f ca="1">IF(BV22="","",INDEX(Index_sequences[i5 Bases for Sample Sheet iSeq, MiniSeq, NextSeq, HiSeq 3000/4000],MATCH('HCAP Robot Script'!CB22,Index_sequences[Index Name],0)))</f>
        <v>CTGTATCG</v>
      </c>
      <c r="CE22" s="37" t="str">
        <f ca="1">IF(BV22="","",INDEX(Panel_info[Panel name],MATCH(INDEX(Panel_Name,MATCH(BV22,$BK$2:$BK$97,0)),Panel_info[SL Analyte],0)))</f>
        <v>RMH200ST</v>
      </c>
      <c r="CF22" s="38" t="str">
        <f t="shared" ca="1" si="33"/>
        <v>Roche DNA Solid Tumour Prep_1</v>
      </c>
      <c r="CH22" s="10" t="str">
        <f t="shared" ca="1" si="34"/>
        <v>KO_B2306481-002</v>
      </c>
      <c r="CI22" s="10" t="str">
        <f t="shared" ca="1" si="35"/>
        <v/>
      </c>
      <c r="CJ22" s="10" t="str">
        <f t="array" aca="1" ref="CJ22" ca="1">IF(ROW()-ROW($CJ$2:$CJ$97)+1&gt;ROWS($CH$2:$CH$97)-
COUNTBLANK($CH$2:$CH$97),"",INDIRECT(ADDRESS(SMALL(
(IF($CH$2:$CH$97&lt;&gt;"",ROW($CH$2:$CH$97),ROW()+ROWS($CH$2:$CH$97))),
ROW()-ROW($CJ$2:$CJ$97)+1),COLUMN($CH$2:$CH$97),4)))</f>
        <v>KO_B2306481-002</v>
      </c>
      <c r="CK22" s="10" t="str">
        <f t="array" aca="1" ref="CK22" ca="1">IF(ROW()-ROW($CK$2:$CK$97)+1&gt;ROWS($CI$2:$CI$97)-
COUNTBLANK($CI$2:$CI$97),"",INDIRECT(ADDRESS(SMALL(
(IF($CI$2:$CI$97&lt;&gt;"",ROW($CI$2:$CI$97),ROW()+ROWS($CI$2:$CI$97))),
ROW()-ROW($CK$2:$CK$97)+1),COLUMN($CI$2:$CI$97),4)))</f>
        <v/>
      </c>
    </row>
    <row r="23" spans="1:89" x14ac:dyDescent="0.2">
      <c r="A23" s="31" t="str">
        <f>IF(G23="","",'HCAP Booking'!$C$4)</f>
        <v>2303550</v>
      </c>
      <c r="B23" s="36" t="str">
        <f>CONCATENATE(LEFT('HCAP Booking'!C30),LEFT('HCAP Booking'!D30))</f>
        <v>SV</v>
      </c>
      <c r="C23" s="32" t="str">
        <f>IF('HCAP Booking'!J30="","",'HCAP Booking'!J30)</f>
        <v>B2306487-002</v>
      </c>
      <c r="D23" s="30">
        <f>IF(C23="","",INDEX('DNA Sample Normalization'!$E$13:$E$108,MATCH('HCAP Robot Script'!C23,'DNA Sample Normalization'!$C$13:$C$108,0)))</f>
        <v>38.200000000000003</v>
      </c>
      <c r="E23" s="29" t="str">
        <f t="shared" ca="1" si="0"/>
        <v>B6</v>
      </c>
      <c r="F23" s="38" t="str">
        <f t="shared" ca="1" si="1"/>
        <v>DNA Stock Plate 1</v>
      </c>
      <c r="G23" s="33" t="str">
        <f>CONCATENATE('HCAP Booking'!A30,'HCAP Booking'!B30)</f>
        <v>F3</v>
      </c>
      <c r="H23" s="32" t="str">
        <f t="shared" si="13"/>
        <v>DNA DILUTION PLATE 1</v>
      </c>
      <c r="I23" s="32" t="b">
        <f t="shared" si="14"/>
        <v>1</v>
      </c>
      <c r="J23" s="32">
        <f t="shared" si="15"/>
        <v>3</v>
      </c>
      <c r="K23" s="32">
        <f t="shared" si="16"/>
        <v>27</v>
      </c>
      <c r="L23" s="34">
        <f t="shared" si="2"/>
        <v>13.102094240837694</v>
      </c>
      <c r="M23" s="35">
        <f t="shared" si="3"/>
        <v>21.897905759162306</v>
      </c>
      <c r="N23" s="343" t="str">
        <f t="shared" si="17"/>
        <v>Qubit1</v>
      </c>
      <c r="O23" s="343" t="str">
        <f t="shared" si="18"/>
        <v>F5</v>
      </c>
      <c r="P23" s="32" t="str">
        <f t="shared" si="19"/>
        <v>WATER RESERVOIR</v>
      </c>
      <c r="Q23" s="37">
        <f t="shared" si="20"/>
        <v>1</v>
      </c>
      <c r="R23" s="132" t="s">
        <v>191</v>
      </c>
      <c r="S23" s="112" t="str">
        <f t="shared" si="4"/>
        <v>INDEX PLATE</v>
      </c>
      <c r="T23" s="358" t="str" cm="1">
        <f t="array" ref="T23">IF(G23="","",INDEX(Index_sequences[Plate well],MATCH('HCAP Robot Script'!T22,Index_sequences[Plate well],0)+1,1))</f>
        <v>F3</v>
      </c>
      <c r="U23" s="115">
        <f>IF(G23="","",'HCAP Booking'!$I$3)</f>
        <v>1</v>
      </c>
      <c r="V23" s="115" t="str">
        <f>IF(G23="","",VLOOKUP(U23&amp;"_"&amp;T23,Index!$C$3:$H$386,2,FALSE))</f>
        <v>UDP0022</v>
      </c>
      <c r="W23" s="32" t="str">
        <f>IF(NOT(G23=""),'HCAP Booking'!H30,"")</f>
        <v>Roche DNA Solid Tumour Prep</v>
      </c>
      <c r="X23" s="30"/>
      <c r="Z23" s="45" t="s">
        <v>60</v>
      </c>
      <c r="AA23" s="40" t="str">
        <f t="shared" si="5"/>
        <v>Roche DNA Solid Tumour Prep</v>
      </c>
      <c r="AB23" s="46" t="str">
        <f>IF(COUNTIF($AA$1:AA23,AA23)=1,AA23,"")</f>
        <v/>
      </c>
      <c r="AC23" s="40" t="str">
        <f t="array" aca="1" ref="AC23" ca="1">IF(ROW()-ROW($AC$2:$AC$97)+1&gt;ROWS($AB$2:$AB$97)-
COUNTBLANK($AB$2:$AB$97),"",INDIRECT(ADDRESS(SMALL(
(IF($AB$2:$AB$97&lt;&gt;"",ROW($AB$2:$AB$97),ROW()+ROWS($AB$2:$AB$97))),
ROW()-ROW($AC$2:$AC$97)+1),COLUMN($AB$2:$AB$97),4)))</f>
        <v/>
      </c>
      <c r="AD23" s="121">
        <f>COUNTIF($AA$1:AA23,AA23)</f>
        <v>22</v>
      </c>
      <c r="AE23" s="121">
        <v>22</v>
      </c>
      <c r="AF23" s="121">
        <f>IF(COUNTIF($AF$2:AF22,AF22)&lt;INDEX(Pooling_requirements,MATCH('HCAP Booking'!$AG$4,Workflow_type,0)),AF22,AF22+1)</f>
        <v>1</v>
      </c>
      <c r="AG23" s="121" t="str">
        <f t="shared" si="21"/>
        <v>Roche DNA Solid Tumour Prep_1</v>
      </c>
      <c r="AH23" s="40" t="str">
        <f ca="1">IF(COUNTIF($AA$1:AG23,AG23)=1,AG23,"")</f>
        <v/>
      </c>
      <c r="AI23" s="40" t="s">
        <v>48</v>
      </c>
      <c r="AJ23" s="40" t="str">
        <f t="array" aca="1" ref="AJ23" ca="1">IF(ROW()-ROW($AJ$2:$AJ$97)+1&gt;ROWS($AH$2:$AH$97)-
COUNTBLANK($AH$2:$AH$97),"",INDIRECT(ADDRESS(SMALL(
(IF($AH$2:$AH$97&lt;&gt;"",ROW($AH$2:$AH$97),ROW()+ROWS($AH$2:$AH$97))),
ROW()-ROW($AJ$2:$AJ$97)+1),COLUMN($AH$2:$AH$97),4)))</f>
        <v/>
      </c>
      <c r="AK23" s="45" t="s">
        <v>181</v>
      </c>
      <c r="AL23" s="30"/>
      <c r="AM23" s="30"/>
      <c r="AN23" s="40" t="str">
        <f>IF(COUNTIF($C$1:C23,C23)=1,C23,"")</f>
        <v>B2306487-002</v>
      </c>
      <c r="AO23" s="47" t="str">
        <f t="array" aca="1" ref="AO23" ca="1">IF(ROW()-ROW($AO$2:$AO$97)+1&gt;ROWS($AN$2:$AN$97)-
COUNTBLANK($AN$2:$AN$97),"",INDIRECT(ADDRESS(SMALL(
(IF($AN$2:$AN$97&lt;&gt;"",ROW($AN$2:$AN$97),ROW()+ROWS($AN$2:$AN$97))),
ROW()-ROW($AO$2:$AO$97)+1),COLUMN($AN$2:$AN$97),4)))</f>
        <v>B2306487-002</v>
      </c>
      <c r="AP23" s="48" t="s">
        <v>48</v>
      </c>
      <c r="AQ23" s="49" t="str">
        <f t="shared" ca="1" si="6"/>
        <v>DNA Stock Plate 1</v>
      </c>
      <c r="AR23" s="31" t="str">
        <f t="shared" ca="1" si="7"/>
        <v>DNA Stock Plate 1_B6</v>
      </c>
      <c r="AS23" s="664"/>
      <c r="AT23" s="229"/>
      <c r="AU23" s="589" t="str">
        <f>IF(B23="","",B23&amp;"_"&amp;C23&amp;"_"&amp;INDEX(Panel_info[Panel short hand],MATCH('HCAP Robot Script'!W23,Panel_info[SL Analyte],0))&amp;"_"&amp;V23)</f>
        <v>SV_B2306487-002_RMH200_UDP0022</v>
      </c>
      <c r="AV23" s="30"/>
      <c r="AW23" s="33">
        <f>VLOOKUP(D23,'HCAP Booking'!$AP$8:$AS$12,2,TRUE)</f>
        <v>10</v>
      </c>
      <c r="AX23" s="491">
        <f>VLOOKUP(D23,'HCAP Booking'!$AP$8:$AS$12,3,TRUE)</f>
        <v>3</v>
      </c>
      <c r="AY23" s="491">
        <f>VLOOKUP(D23,'HCAP Booking'!$AP$8:$AS$12,4,TRUE)</f>
        <v>27</v>
      </c>
      <c r="AZ23" s="491">
        <f t="shared" si="22"/>
        <v>30</v>
      </c>
      <c r="BA23" s="492">
        <f t="shared" si="23"/>
        <v>3.8200000000000003</v>
      </c>
      <c r="BB23" s="30"/>
      <c r="BC23" s="349" t="s">
        <v>2128</v>
      </c>
      <c r="BD23" s="356" t="s">
        <v>72</v>
      </c>
      <c r="BE23" s="349" t="str">
        <f t="shared" si="24"/>
        <v>B2306487-002</v>
      </c>
      <c r="BF23" s="352" t="str">
        <f t="shared" si="25"/>
        <v>Qubit1_F5</v>
      </c>
      <c r="BG23" s="30"/>
      <c r="BH23" s="30"/>
      <c r="BI23" s="589" t="str">
        <f>INDEX('HCAP Booking'!$AE$9:$AE$14,MATCH('HCAP Robot Script'!W23,'HCAP Booking'!$AB$9:$AB$14,0))</f>
        <v>DNA</v>
      </c>
      <c r="BJ23" s="208" t="str">
        <f t="shared" si="8"/>
        <v>SV_B2306487-002</v>
      </c>
      <c r="BK23" s="341" t="str">
        <f>IF(G23="","",'HCAP Booking'!I30)</f>
        <v>PL2303550-02-01/F03</v>
      </c>
      <c r="BL23" s="341" t="str">
        <f t="shared" si="26"/>
        <v>2303550</v>
      </c>
      <c r="BM23" s="32" t="str">
        <f t="shared" si="9"/>
        <v>F3</v>
      </c>
      <c r="BN23" s="32" t="str">
        <f t="shared" si="10"/>
        <v>UDP0022</v>
      </c>
      <c r="BO23" s="32" t="str">
        <f>IF(G23="","",INDEX(Index_sequences[i7 Bases for Sample Sheet],MATCH('HCAP Robot Script'!BN23,Index_sequences[Index Name],0)))</f>
        <v>ATCGCACT</v>
      </c>
      <c r="BP23" s="32" t="str">
        <f t="shared" si="11"/>
        <v>UDP0022</v>
      </c>
      <c r="BQ23" s="32" t="str">
        <f>IF(G23="","",INDEX(Index_sequences[i5 Bases for Sample Sheet NovaSeq, MiSeq, HiSeq 2000/2500],MATCH('HCAP Robot Script'!BP23,Index_sequences[Index Name],0)))</f>
        <v>TAGCGTGA</v>
      </c>
      <c r="BR23" s="32" t="str">
        <f>IF(G23="","",INDEX(Index_sequences[i5 Bases for Sample Sheet iSeq, MiniSeq, NextSeq, HiSeq 3000/4000],MATCH('HCAP Robot Script'!BP23,Index_sequences[Index Name],0)))</f>
        <v>TCACGCTA</v>
      </c>
      <c r="BS23" s="209" t="str">
        <f t="shared" si="12"/>
        <v>Roche DNA Solid Tumour Prep_1</v>
      </c>
      <c r="BT23" s="38" t="b">
        <f ca="1">IF(VLOOKUP(BS23,'Auto Pooling Robot Script'!$H$6:$I$13,2,FALSE)=FALSE,"",VLOOKUP(BS23,'Auto Pooling Robot Script'!$H$6:$I$13,2,FALSE))</f>
        <v>1</v>
      </c>
      <c r="BU23" s="30"/>
      <c r="BV23" s="10" t="str">
        <f t="array" aca="1" ref="BV23" ca="1">IF(ROW()-ROW($BV$2:$BV$97)+1&gt;ROWS($BT$2:$BT$97)-
COUNTBLANK($BT$2:$BT$97),"",INDIRECT(ADDRESS(SMALL(
(IF($BT$2:$BT$97&lt;&gt;"",ROW($BT$2:$BT$97),ROW()+ROWS($BT$2:$BT$97))),
ROW()-ROW($BV$2:$BV$97)+1),COLUMN($BK$2:$BK$97),4)))</f>
        <v>PL2303550-02-01/F03</v>
      </c>
      <c r="BW23" s="33" t="str">
        <f t="shared" ca="1" si="27"/>
        <v>SV_B2306487-002</v>
      </c>
      <c r="BX23" s="36" t="str">
        <f t="shared" ca="1" si="28"/>
        <v>2303550</v>
      </c>
      <c r="BY23" s="36" t="str">
        <f t="shared" ca="1" si="29"/>
        <v>F3</v>
      </c>
      <c r="BZ23" s="32" t="str">
        <f t="shared" ca="1" si="30"/>
        <v>UDP0022</v>
      </c>
      <c r="CA23" s="32" t="str">
        <f t="shared" ca="1" si="31"/>
        <v>ATCGCACT</v>
      </c>
      <c r="CB23" s="32" t="str">
        <f t="shared" ca="1" si="32"/>
        <v>UDP0022</v>
      </c>
      <c r="CC23" s="32" t="str">
        <f ca="1">IF(BV23="","",INDEX(Index_sequences[i5 Bases for Sample Sheet NovaSeq, MiSeq, HiSeq 2000/2500],MATCH('HCAP Robot Script'!CB23,Index_sequences[Index Name],0)))</f>
        <v>TAGCGTGA</v>
      </c>
      <c r="CD23" s="32" t="str">
        <f ca="1">IF(BV23="","",INDEX(Index_sequences[i5 Bases for Sample Sheet iSeq, MiniSeq, NextSeq, HiSeq 3000/4000],MATCH('HCAP Robot Script'!CB23,Index_sequences[Index Name],0)))</f>
        <v>TCACGCTA</v>
      </c>
      <c r="CE23" s="37" t="str">
        <f ca="1">IF(BV23="","",INDEX(Panel_info[Panel name],MATCH(INDEX(Panel_Name,MATCH(BV23,$BK$2:$BK$97,0)),Panel_info[SL Analyte],0)))</f>
        <v>RMH200ST</v>
      </c>
      <c r="CF23" s="38" t="str">
        <f t="shared" ca="1" si="33"/>
        <v>Roche DNA Solid Tumour Prep_1</v>
      </c>
      <c r="CH23" s="10" t="str">
        <f t="shared" ca="1" si="34"/>
        <v>SV_B2306487-002</v>
      </c>
      <c r="CI23" s="10" t="str">
        <f t="shared" ca="1" si="35"/>
        <v/>
      </c>
      <c r="CJ23" s="10" t="str">
        <f t="array" aca="1" ref="CJ23" ca="1">IF(ROW()-ROW($CJ$2:$CJ$97)+1&gt;ROWS($CH$2:$CH$97)-
COUNTBLANK($CH$2:$CH$97),"",INDIRECT(ADDRESS(SMALL(
(IF($CH$2:$CH$97&lt;&gt;"",ROW($CH$2:$CH$97),ROW()+ROWS($CH$2:$CH$97))),
ROW()-ROW($CJ$2:$CJ$97)+1),COLUMN($CH$2:$CH$97),4)))</f>
        <v>SV_B2306487-002</v>
      </c>
      <c r="CK23" s="10" t="str">
        <f t="array" aca="1" ref="CK23" ca="1">IF(ROW()-ROW($CK$2:$CK$97)+1&gt;ROWS($CI$2:$CI$97)-
COUNTBLANK($CI$2:$CI$97),"",INDIRECT(ADDRESS(SMALL(
(IF($CI$2:$CI$97&lt;&gt;"",ROW($CI$2:$CI$97),ROW()+ROWS($CI$2:$CI$97))),
ROW()-ROW($CK$2:$CK$97)+1),COLUMN($CI$2:$CI$97),4)))</f>
        <v/>
      </c>
    </row>
    <row r="24" spans="1:89" x14ac:dyDescent="0.2">
      <c r="A24" s="31" t="str">
        <f>IF(G24="","",'HCAP Booking'!$C$4)</f>
        <v>2303550</v>
      </c>
      <c r="B24" s="36" t="str">
        <f>CONCATENATE(LEFT('HCAP Booking'!C31),LEFT('HCAP Booking'!D31))</f>
        <v>ML</v>
      </c>
      <c r="C24" s="32" t="str">
        <f>IF('HCAP Booking'!J31="","",'HCAP Booking'!J31)</f>
        <v>B2306489-002</v>
      </c>
      <c r="D24" s="30">
        <f>IF(C24="","",INDEX('DNA Sample Normalization'!$E$13:$E$108,MATCH('HCAP Robot Script'!C24,'DNA Sample Normalization'!$C$13:$C$108,0)))</f>
        <v>5.38</v>
      </c>
      <c r="E24" s="29" t="str">
        <f t="shared" ca="1" si="0"/>
        <v>C6</v>
      </c>
      <c r="F24" s="38" t="str">
        <f t="shared" ca="1" si="1"/>
        <v>DNA Stock Plate 1</v>
      </c>
      <c r="G24" s="33" t="str">
        <f>CONCATENATE('HCAP Booking'!A31,'HCAP Booking'!B31)</f>
        <v>G3</v>
      </c>
      <c r="H24" s="32" t="str">
        <f t="shared" si="13"/>
        <v>DNA DILUTION PLATE 1</v>
      </c>
      <c r="I24" s="32" t="b">
        <f t="shared" si="14"/>
        <v>0</v>
      </c>
      <c r="J24" s="32">
        <f t="shared" si="15"/>
        <v>0</v>
      </c>
      <c r="K24" s="32">
        <f t="shared" si="16"/>
        <v>0</v>
      </c>
      <c r="L24" s="34">
        <f t="shared" si="2"/>
        <v>9.3029739776951672</v>
      </c>
      <c r="M24" s="35">
        <f t="shared" si="3"/>
        <v>25.697026022304833</v>
      </c>
      <c r="N24" s="343" t="str">
        <f t="shared" si="17"/>
        <v>Qubit1</v>
      </c>
      <c r="O24" s="343" t="str">
        <f t="shared" si="18"/>
        <v>G5</v>
      </c>
      <c r="P24" s="32" t="str">
        <f t="shared" si="19"/>
        <v>WATER RESERVOIR</v>
      </c>
      <c r="Q24" s="37">
        <f t="shared" si="20"/>
        <v>1</v>
      </c>
      <c r="R24" s="132" t="s">
        <v>191</v>
      </c>
      <c r="S24" s="112" t="str">
        <f t="shared" si="4"/>
        <v>INDEX PLATE</v>
      </c>
      <c r="T24" s="358" t="str" cm="1">
        <f t="array" ref="T24">IF(G24="","",INDEX(Index_sequences[Plate well],MATCH('HCAP Robot Script'!T23,Index_sequences[Plate well],0)+1,1))</f>
        <v>G3</v>
      </c>
      <c r="U24" s="115">
        <f>IF(G24="","",'HCAP Booking'!$I$3)</f>
        <v>1</v>
      </c>
      <c r="V24" s="115" t="str">
        <f>IF(G24="","",VLOOKUP(U24&amp;"_"&amp;T24,Index!$C$3:$H$386,2,FALSE))</f>
        <v>UDP0023</v>
      </c>
      <c r="W24" s="32" t="str">
        <f>IF(NOT(G24=""),'HCAP Booking'!H31,"")</f>
        <v>Roche DNA Solid Tumour Prep</v>
      </c>
      <c r="X24" s="30"/>
      <c r="Z24" s="45" t="s">
        <v>62</v>
      </c>
      <c r="AA24" s="40" t="str">
        <f t="shared" si="5"/>
        <v>Roche DNA Solid Tumour Prep</v>
      </c>
      <c r="AB24" s="46" t="str">
        <f>IF(COUNTIF($AA$1:AA24,AA24)=1,AA24,"")</f>
        <v/>
      </c>
      <c r="AC24" s="40" t="str">
        <f t="array" aca="1" ref="AC24" ca="1">IF(ROW()-ROW($AC$2:$AC$97)+1&gt;ROWS($AB$2:$AB$97)-
COUNTBLANK($AB$2:$AB$97),"",INDIRECT(ADDRESS(SMALL(
(IF($AB$2:$AB$97&lt;&gt;"",ROW($AB$2:$AB$97),ROW()+ROWS($AB$2:$AB$97))),
ROW()-ROW($AC$2:$AC$97)+1),COLUMN($AB$2:$AB$97),4)))</f>
        <v/>
      </c>
      <c r="AD24" s="121">
        <f>COUNTIF($AA$1:AA24,AA24)</f>
        <v>23</v>
      </c>
      <c r="AE24" s="121">
        <v>23</v>
      </c>
      <c r="AF24" s="121">
        <f>IF(COUNTIF($AF$2:AF23,AF23)&lt;INDEX(Pooling_requirements,MATCH('HCAP Booking'!$AG$4,Workflow_type,0)),AF23,AF23+1)</f>
        <v>1</v>
      </c>
      <c r="AG24" s="121" t="str">
        <f t="shared" si="21"/>
        <v>Roche DNA Solid Tumour Prep_1</v>
      </c>
      <c r="AH24" s="40" t="str">
        <f ca="1">IF(COUNTIF($AA$1:AG24,AG24)=1,AG24,"")</f>
        <v/>
      </c>
      <c r="AI24" s="40" t="s">
        <v>57</v>
      </c>
      <c r="AJ24" s="40" t="str">
        <f t="array" aca="1" ref="AJ24" ca="1">IF(ROW()-ROW($AJ$2:$AJ$97)+1&gt;ROWS($AH$2:$AH$97)-
COUNTBLANK($AH$2:$AH$97),"",INDIRECT(ADDRESS(SMALL(
(IF($AH$2:$AH$97&lt;&gt;"",ROW($AH$2:$AH$97),ROW()+ROWS($AH$2:$AH$97))),
ROW()-ROW($AJ$2:$AJ$97)+1),COLUMN($AH$2:$AH$97),4)))</f>
        <v/>
      </c>
      <c r="AK24" s="45" t="s">
        <v>181</v>
      </c>
      <c r="AL24" s="30"/>
      <c r="AM24" s="30"/>
      <c r="AN24" s="40" t="str">
        <f>IF(COUNTIF($C$1:C24,C24)=1,C24,"")</f>
        <v>B2306489-002</v>
      </c>
      <c r="AO24" s="47" t="str">
        <f t="array" aca="1" ref="AO24" ca="1">IF(ROW()-ROW($AO$2:$AO$97)+1&gt;ROWS($AN$2:$AN$97)-
COUNTBLANK($AN$2:$AN$97),"",INDIRECT(ADDRESS(SMALL(
(IF($AN$2:$AN$97&lt;&gt;"",ROW($AN$2:$AN$97),ROW()+ROWS($AN$2:$AN$97))),
ROW()-ROW($AO$2:$AO$97)+1),COLUMN($AN$2:$AN$97),4)))</f>
        <v>B2306489-002</v>
      </c>
      <c r="AP24" s="48" t="s">
        <v>57</v>
      </c>
      <c r="AQ24" s="49" t="str">
        <f t="shared" ca="1" si="6"/>
        <v>DNA Stock Plate 1</v>
      </c>
      <c r="AR24" s="31" t="str">
        <f t="shared" ca="1" si="7"/>
        <v>DNA Stock Plate 1_C6</v>
      </c>
      <c r="AS24" s="664"/>
      <c r="AT24" s="229"/>
      <c r="AU24" s="589" t="str">
        <f>IF(B24="","",B24&amp;"_"&amp;C24&amp;"_"&amp;INDEX(Panel_info[Panel short hand],MATCH('HCAP Robot Script'!W24,Panel_info[SL Analyte],0))&amp;"_"&amp;V24)</f>
        <v>ML_B2306489-002_RMH200_UDP0023</v>
      </c>
      <c r="AV24" s="30"/>
      <c r="AW24" s="33">
        <f>VLOOKUP(D24,'HCAP Booking'!$AP$8:$AS$12,2,TRUE)</f>
        <v>0</v>
      </c>
      <c r="AX24" s="491">
        <f>VLOOKUP(D24,'HCAP Booking'!$AP$8:$AS$12,3,TRUE)</f>
        <v>0</v>
      </c>
      <c r="AY24" s="491">
        <f>VLOOKUP(D24,'HCAP Booking'!$AP$8:$AS$12,4,TRUE)</f>
        <v>0</v>
      </c>
      <c r="AZ24" s="491">
        <f t="shared" si="22"/>
        <v>0</v>
      </c>
      <c r="BA24" s="492" t="e">
        <f t="shared" si="23"/>
        <v>#DIV/0!</v>
      </c>
      <c r="BB24" s="30"/>
      <c r="BC24" s="349" t="s">
        <v>2128</v>
      </c>
      <c r="BD24" s="356" t="s">
        <v>73</v>
      </c>
      <c r="BE24" s="349" t="str">
        <f t="shared" si="24"/>
        <v>B2306489-002</v>
      </c>
      <c r="BF24" s="352" t="str">
        <f t="shared" si="25"/>
        <v>Qubit1_G5</v>
      </c>
      <c r="BG24" s="30"/>
      <c r="BH24" s="30"/>
      <c r="BI24" s="589" t="str">
        <f>INDEX('HCAP Booking'!$AE$9:$AE$14,MATCH('HCAP Robot Script'!W24,'HCAP Booking'!$AB$9:$AB$14,0))</f>
        <v>DNA</v>
      </c>
      <c r="BJ24" s="208" t="str">
        <f t="shared" si="8"/>
        <v>ML_B2306489-002</v>
      </c>
      <c r="BK24" s="341" t="str">
        <f>IF(G24="","",'HCAP Booking'!I31)</f>
        <v>PL2303550-02-01/G03</v>
      </c>
      <c r="BL24" s="341" t="str">
        <f t="shared" si="26"/>
        <v>2303550</v>
      </c>
      <c r="BM24" s="32" t="str">
        <f t="shared" si="9"/>
        <v>G3</v>
      </c>
      <c r="BN24" s="32" t="str">
        <f t="shared" si="10"/>
        <v>UDP0023</v>
      </c>
      <c r="BO24" s="32" t="str">
        <f>IF(G24="","",INDEX(Index_sequences[i7 Bases for Sample Sheet],MATCH('HCAP Robot Script'!BN24,Index_sequences[Index Name],0)))</f>
        <v>GCACTTCT</v>
      </c>
      <c r="BP24" s="32" t="str">
        <f t="shared" si="11"/>
        <v>UDP0023</v>
      </c>
      <c r="BQ24" s="32" t="str">
        <f>IF(G24="","",INDEX(Index_sequences[i5 Bases for Sample Sheet NovaSeq, MiSeq, HiSeq 2000/2500],MATCH('HCAP Robot Script'!BP24,Index_sequences[Index Name],0)))</f>
        <v>CGTGAAGA</v>
      </c>
      <c r="BR24" s="32" t="str">
        <f>IF(G24="","",INDEX(Index_sequences[i5 Bases for Sample Sheet iSeq, MiniSeq, NextSeq, HiSeq 3000/4000],MATCH('HCAP Robot Script'!BP24,Index_sequences[Index Name],0)))</f>
        <v>TCTTCACG</v>
      </c>
      <c r="BS24" s="209" t="str">
        <f t="shared" si="12"/>
        <v>Roche DNA Solid Tumour Prep_1</v>
      </c>
      <c r="BT24" s="38" t="b">
        <f ca="1">IF(VLOOKUP(BS24,'Auto Pooling Robot Script'!$H$6:$I$13,2,FALSE)=FALSE,"",VLOOKUP(BS24,'Auto Pooling Robot Script'!$H$6:$I$13,2,FALSE))</f>
        <v>1</v>
      </c>
      <c r="BU24" s="30"/>
      <c r="BV24" s="10" t="str">
        <f t="array" aca="1" ref="BV24" ca="1">IF(ROW()-ROW($BV$2:$BV$97)+1&gt;ROWS($BT$2:$BT$97)-
COUNTBLANK($BT$2:$BT$97),"",INDIRECT(ADDRESS(SMALL(
(IF($BT$2:$BT$97&lt;&gt;"",ROW($BT$2:$BT$97),ROW()+ROWS($BT$2:$BT$97))),
ROW()-ROW($BV$2:$BV$97)+1),COLUMN($BK$2:$BK$97),4)))</f>
        <v>PL2303550-02-01/G03</v>
      </c>
      <c r="BW24" s="33" t="str">
        <f t="shared" ca="1" si="27"/>
        <v>ML_B2306489-002</v>
      </c>
      <c r="BX24" s="36" t="str">
        <f t="shared" ca="1" si="28"/>
        <v>2303550</v>
      </c>
      <c r="BY24" s="36" t="str">
        <f t="shared" ca="1" si="29"/>
        <v>G3</v>
      </c>
      <c r="BZ24" s="32" t="str">
        <f t="shared" ca="1" si="30"/>
        <v>UDP0023</v>
      </c>
      <c r="CA24" s="32" t="str">
        <f t="shared" ca="1" si="31"/>
        <v>GCACTTCT</v>
      </c>
      <c r="CB24" s="32" t="str">
        <f t="shared" ca="1" si="32"/>
        <v>UDP0023</v>
      </c>
      <c r="CC24" s="32" t="str">
        <f ca="1">IF(BV24="","",INDEX(Index_sequences[i5 Bases for Sample Sheet NovaSeq, MiSeq, HiSeq 2000/2500],MATCH('HCAP Robot Script'!CB24,Index_sequences[Index Name],0)))</f>
        <v>CGTGAAGA</v>
      </c>
      <c r="CD24" s="32" t="str">
        <f ca="1">IF(BV24="","",INDEX(Index_sequences[i5 Bases for Sample Sheet iSeq, MiniSeq, NextSeq, HiSeq 3000/4000],MATCH('HCAP Robot Script'!CB24,Index_sequences[Index Name],0)))</f>
        <v>TCTTCACG</v>
      </c>
      <c r="CE24" s="37" t="str">
        <f ca="1">IF(BV24="","",INDEX(Panel_info[Panel name],MATCH(INDEX(Panel_Name,MATCH(BV24,$BK$2:$BK$97,0)),Panel_info[SL Analyte],0)))</f>
        <v>RMH200ST</v>
      </c>
      <c r="CF24" s="38" t="str">
        <f t="shared" ca="1" si="33"/>
        <v>Roche DNA Solid Tumour Prep_1</v>
      </c>
      <c r="CH24" s="10" t="str">
        <f t="shared" ca="1" si="34"/>
        <v>ML_B2306489-002</v>
      </c>
      <c r="CI24" s="10" t="str">
        <f t="shared" ca="1" si="35"/>
        <v/>
      </c>
      <c r="CJ24" s="10" t="str">
        <f t="array" aca="1" ref="CJ24" ca="1">IF(ROW()-ROW($CJ$2:$CJ$97)+1&gt;ROWS($CH$2:$CH$97)-
COUNTBLANK($CH$2:$CH$97),"",INDIRECT(ADDRESS(SMALL(
(IF($CH$2:$CH$97&lt;&gt;"",ROW($CH$2:$CH$97),ROW()+ROWS($CH$2:$CH$97))),
ROW()-ROW($CJ$2:$CJ$97)+1),COLUMN($CH$2:$CH$97),4)))</f>
        <v>ML_B2306489-002</v>
      </c>
      <c r="CK24" s="10" t="str">
        <f t="array" aca="1" ref="CK24" ca="1">IF(ROW()-ROW($CK$2:$CK$97)+1&gt;ROWS($CI$2:$CI$97)-
COUNTBLANK($CI$2:$CI$97),"",INDIRECT(ADDRESS(SMALL(
(IF($CI$2:$CI$97&lt;&gt;"",ROW($CI$2:$CI$97),ROW()+ROWS($CI$2:$CI$97))),
ROW()-ROW($CK$2:$CK$97)+1),COLUMN($CI$2:$CI$97),4)))</f>
        <v/>
      </c>
    </row>
    <row r="25" spans="1:89" ht="13.5" thickBot="1" x14ac:dyDescent="0.25">
      <c r="A25" s="31" t="str">
        <f>IF(G25="","",'HCAP Booking'!$C$4)</f>
        <v>2303550</v>
      </c>
      <c r="B25" s="36" t="str">
        <f>CONCATENATE(LEFT('HCAP Booking'!C32),LEFT('HCAP Booking'!D32))</f>
        <v>MR</v>
      </c>
      <c r="C25" s="32" t="str">
        <f>IF('HCAP Booking'!J32="","",'HCAP Booking'!J32)</f>
        <v>B2306503-002</v>
      </c>
      <c r="D25" s="30">
        <f>IF(C25="","",INDEX('DNA Sample Normalization'!$E$13:$E$108,MATCH('HCAP Robot Script'!C25,'DNA Sample Normalization'!$C$13:$C$108,0)))</f>
        <v>36</v>
      </c>
      <c r="E25" s="29" t="str">
        <f t="shared" ca="1" si="0"/>
        <v>D6</v>
      </c>
      <c r="F25" s="38" t="str">
        <f t="shared" ca="1" si="1"/>
        <v>DNA Stock Plate 1</v>
      </c>
      <c r="G25" s="33" t="str">
        <f>CONCATENATE('HCAP Booking'!A32,'HCAP Booking'!B32)</f>
        <v>H3</v>
      </c>
      <c r="H25" s="32" t="str">
        <f t="shared" si="13"/>
        <v>DNA DILUTION PLATE 1</v>
      </c>
      <c r="I25" s="32" t="b">
        <f t="shared" si="14"/>
        <v>1</v>
      </c>
      <c r="J25" s="32">
        <f t="shared" si="15"/>
        <v>3</v>
      </c>
      <c r="K25" s="32">
        <f t="shared" si="16"/>
        <v>27</v>
      </c>
      <c r="L25" s="34">
        <f t="shared" si="2"/>
        <v>13.902777777777777</v>
      </c>
      <c r="M25" s="35">
        <f t="shared" si="3"/>
        <v>21.097222222222221</v>
      </c>
      <c r="N25" s="343" t="str">
        <f t="shared" si="17"/>
        <v>Qubit1</v>
      </c>
      <c r="O25" s="343" t="str">
        <f t="shared" si="18"/>
        <v>H5</v>
      </c>
      <c r="P25" s="32" t="str">
        <f t="shared" si="19"/>
        <v>WATER RESERVOIR</v>
      </c>
      <c r="Q25" s="37">
        <f t="shared" si="20"/>
        <v>1</v>
      </c>
      <c r="R25" s="132" t="s">
        <v>191</v>
      </c>
      <c r="S25" s="112" t="str">
        <f t="shared" si="4"/>
        <v>INDEX PLATE</v>
      </c>
      <c r="T25" s="358" t="str" cm="1">
        <f t="array" ref="T25">IF(G25="","",INDEX(Index_sequences[Plate well],MATCH('HCAP Robot Script'!T24,Index_sequences[Plate well],0)+1,1))</f>
        <v>H3</v>
      </c>
      <c r="U25" s="115">
        <f>IF(G25="","",'HCAP Booking'!$I$3)</f>
        <v>1</v>
      </c>
      <c r="V25" s="115" t="str">
        <f>IF(G25="","",VLOOKUP(U25&amp;"_"&amp;T25,Index!$C$3:$H$386,2,FALSE))</f>
        <v>UDP0024</v>
      </c>
      <c r="W25" s="32" t="str">
        <f>IF(NOT(G25=""),'HCAP Booking'!H32,"")</f>
        <v>Roche DNA Solid Tumour Prep</v>
      </c>
      <c r="X25" s="30"/>
      <c r="Z25" s="45" t="s">
        <v>28</v>
      </c>
      <c r="AA25" s="40" t="str">
        <f t="shared" si="5"/>
        <v>Roche DNA Solid Tumour Prep</v>
      </c>
      <c r="AB25" s="46" t="str">
        <f>IF(COUNTIF($AA$1:AA25,AA25)=1,AA25,"")</f>
        <v/>
      </c>
      <c r="AC25" s="40" t="str">
        <f t="array" aca="1" ref="AC25" ca="1">IF(ROW()-ROW($AC$2:$AC$97)+1&gt;ROWS($AB$2:$AB$97)-
COUNTBLANK($AB$2:$AB$97),"",INDIRECT(ADDRESS(SMALL(
(IF($AB$2:$AB$97&lt;&gt;"",ROW($AB$2:$AB$97),ROW()+ROWS($AB$2:$AB$97))),
ROW()-ROW($AC$2:$AC$97)+1),COLUMN($AB$2:$AB$97),4)))</f>
        <v/>
      </c>
      <c r="AD25" s="121">
        <f>COUNTIF($AA$1:AA25,AA25)</f>
        <v>24</v>
      </c>
      <c r="AE25" s="121">
        <v>24</v>
      </c>
      <c r="AF25" s="121">
        <f>IF(COUNTIF($AF$2:AF24,AF24)&lt;INDEX(Pooling_requirements,MATCH('HCAP Booking'!$AG$4,Workflow_type,0)),AF24,AF24+1)</f>
        <v>1</v>
      </c>
      <c r="AG25" s="121" t="str">
        <f t="shared" si="21"/>
        <v>Roche DNA Solid Tumour Prep_1</v>
      </c>
      <c r="AH25" s="40" t="str">
        <f ca="1">IF(COUNTIF($AA$1:AG25,AG25)=1,AG25,"")</f>
        <v/>
      </c>
      <c r="AI25" s="40" t="s">
        <v>28</v>
      </c>
      <c r="AJ25" s="40" t="str">
        <f t="array" aca="1" ref="AJ25" ca="1">IF(ROW()-ROW($AJ$2:$AJ$97)+1&gt;ROWS($AH$2:$AH$97)-
COUNTBLANK($AH$2:$AH$97),"",INDIRECT(ADDRESS(SMALL(
(IF($AH$2:$AH$97&lt;&gt;"",ROW($AH$2:$AH$97),ROW()+ROWS($AH$2:$AH$97))),
ROW()-ROW($AJ$2:$AJ$97)+1),COLUMN($AH$2:$AH$97),4)))</f>
        <v/>
      </c>
      <c r="AK25" s="45" t="s">
        <v>181</v>
      </c>
      <c r="AL25" s="30"/>
      <c r="AM25" s="30"/>
      <c r="AN25" s="40" t="str">
        <f>IF(COUNTIF($C$1:C25,C25)=1,C25,"")</f>
        <v>B2306503-002</v>
      </c>
      <c r="AO25" s="47" t="str">
        <f t="array" aca="1" ref="AO25" ca="1">IF(ROW()-ROW($AO$2:$AO$97)+1&gt;ROWS($AN$2:$AN$97)-
COUNTBLANK($AN$2:$AN$97),"",INDIRECT(ADDRESS(SMALL(
(IF($AN$2:$AN$97&lt;&gt;"",ROW($AN$2:$AN$97),ROW()+ROWS($AN$2:$AN$97))),
ROW()-ROW($AO$2:$AO$97)+1),COLUMN($AN$2:$AN$97),4)))</f>
        <v>B2306503-002</v>
      </c>
      <c r="AP25" s="54" t="s">
        <v>28</v>
      </c>
      <c r="AQ25" s="55" t="str">
        <f t="shared" ca="1" si="6"/>
        <v>DNA Stock Plate 1</v>
      </c>
      <c r="AR25" s="31" t="str">
        <f t="shared" ca="1" si="7"/>
        <v>DNA Stock Plate 1_D6</v>
      </c>
      <c r="AS25" s="664"/>
      <c r="AT25" s="229"/>
      <c r="AU25" s="589" t="str">
        <f>IF(B25="","",B25&amp;"_"&amp;C25&amp;"_"&amp;INDEX(Panel_info[Panel short hand],MATCH('HCAP Robot Script'!W25,Panel_info[SL Analyte],0))&amp;"_"&amp;V25)</f>
        <v>MR_B2306503-002_RMH200_UDP0024</v>
      </c>
      <c r="AV25" s="30"/>
      <c r="AW25" s="33">
        <f>VLOOKUP(D25,'HCAP Booking'!$AP$8:$AS$12,2,TRUE)</f>
        <v>10</v>
      </c>
      <c r="AX25" s="491">
        <f>VLOOKUP(D25,'HCAP Booking'!$AP$8:$AS$12,3,TRUE)</f>
        <v>3</v>
      </c>
      <c r="AY25" s="491">
        <f>VLOOKUP(D25,'HCAP Booking'!$AP$8:$AS$12,4,TRUE)</f>
        <v>27</v>
      </c>
      <c r="AZ25" s="491">
        <f t="shared" si="22"/>
        <v>30</v>
      </c>
      <c r="BA25" s="492">
        <f t="shared" si="23"/>
        <v>3.6</v>
      </c>
      <c r="BB25" s="30"/>
      <c r="BC25" s="349" t="s">
        <v>2128</v>
      </c>
      <c r="BD25" s="356" t="s">
        <v>74</v>
      </c>
      <c r="BE25" s="349" t="str">
        <f t="shared" si="24"/>
        <v>B2306503-002</v>
      </c>
      <c r="BF25" s="352" t="str">
        <f t="shared" si="25"/>
        <v>Qubit1_H5</v>
      </c>
      <c r="BG25" s="30"/>
      <c r="BH25" s="30"/>
      <c r="BI25" s="589" t="str">
        <f>INDEX('HCAP Booking'!$AE$9:$AE$14,MATCH('HCAP Robot Script'!W25,'HCAP Booking'!$AB$9:$AB$14,0))</f>
        <v>DNA</v>
      </c>
      <c r="BJ25" s="208" t="str">
        <f t="shared" si="8"/>
        <v>MR_B2306503-002</v>
      </c>
      <c r="BK25" s="341" t="str">
        <f>IF(G25="","",'HCAP Booking'!I32)</f>
        <v>PL2303550-02-01/H03</v>
      </c>
      <c r="BL25" s="341" t="str">
        <f t="shared" si="26"/>
        <v>2303550</v>
      </c>
      <c r="BM25" s="32" t="str">
        <f t="shared" si="9"/>
        <v>H3</v>
      </c>
      <c r="BN25" s="32" t="str">
        <f t="shared" si="10"/>
        <v>UDP0024</v>
      </c>
      <c r="BO25" s="32" t="str">
        <f>IF(G25="","",INDEX(Index_sequences[i7 Bases for Sample Sheet],MATCH('HCAP Robot Script'!BN25,Index_sequences[Index Name],0)))</f>
        <v>ATGTCCTC</v>
      </c>
      <c r="BP25" s="32" t="str">
        <f t="shared" si="11"/>
        <v>UDP0024</v>
      </c>
      <c r="BQ25" s="32" t="str">
        <f>IF(G25="","",INDEX(Index_sequences[i5 Bases for Sample Sheet NovaSeq, MiSeq, HiSeq 2000/2500],MATCH('HCAP Robot Script'!BP25,Index_sequences[Index Name],0)))</f>
        <v>TACAGGAG</v>
      </c>
      <c r="BR25" s="32" t="str">
        <f>IF(G25="","",INDEX(Index_sequences[i5 Bases for Sample Sheet iSeq, MiniSeq, NextSeq, HiSeq 3000/4000],MATCH('HCAP Robot Script'!BP25,Index_sequences[Index Name],0)))</f>
        <v>CTCCTGTA</v>
      </c>
      <c r="BS25" s="209" t="str">
        <f t="shared" si="12"/>
        <v>Roche DNA Solid Tumour Prep_1</v>
      </c>
      <c r="BT25" s="38" t="b">
        <f ca="1">IF(VLOOKUP(BS25,'Auto Pooling Robot Script'!$H$6:$I$13,2,FALSE)=FALSE,"",VLOOKUP(BS25,'Auto Pooling Robot Script'!$H$6:$I$13,2,FALSE))</f>
        <v>1</v>
      </c>
      <c r="BU25" s="30"/>
      <c r="BV25" s="10" t="str">
        <f t="array" aca="1" ref="BV25" ca="1">IF(ROW()-ROW($BV$2:$BV$97)+1&gt;ROWS($BT$2:$BT$97)-
COUNTBLANK($BT$2:$BT$97),"",INDIRECT(ADDRESS(SMALL(
(IF($BT$2:$BT$97&lt;&gt;"",ROW($BT$2:$BT$97),ROW()+ROWS($BT$2:$BT$97))),
ROW()-ROW($BV$2:$BV$97)+1),COLUMN($BK$2:$BK$97),4)))</f>
        <v>PL2303550-02-01/H03</v>
      </c>
      <c r="BW25" s="33" t="str">
        <f t="shared" ca="1" si="27"/>
        <v>MR_B2306503-002</v>
      </c>
      <c r="BX25" s="36" t="str">
        <f t="shared" ca="1" si="28"/>
        <v>2303550</v>
      </c>
      <c r="BY25" s="36" t="str">
        <f t="shared" ca="1" si="29"/>
        <v>H3</v>
      </c>
      <c r="BZ25" s="32" t="str">
        <f t="shared" ca="1" si="30"/>
        <v>UDP0024</v>
      </c>
      <c r="CA25" s="32" t="str">
        <f t="shared" ca="1" si="31"/>
        <v>ATGTCCTC</v>
      </c>
      <c r="CB25" s="32" t="str">
        <f t="shared" ca="1" si="32"/>
        <v>UDP0024</v>
      </c>
      <c r="CC25" s="32" t="str">
        <f ca="1">IF(BV25="","",INDEX(Index_sequences[i5 Bases for Sample Sheet NovaSeq, MiSeq, HiSeq 2000/2500],MATCH('HCAP Robot Script'!CB25,Index_sequences[Index Name],0)))</f>
        <v>TACAGGAG</v>
      </c>
      <c r="CD25" s="32" t="str">
        <f ca="1">IF(BV25="","",INDEX(Index_sequences[i5 Bases for Sample Sheet iSeq, MiniSeq, NextSeq, HiSeq 3000/4000],MATCH('HCAP Robot Script'!CB25,Index_sequences[Index Name],0)))</f>
        <v>CTCCTGTA</v>
      </c>
      <c r="CE25" s="37" t="str">
        <f ca="1">IF(BV25="","",INDEX(Panel_info[Panel name],MATCH(INDEX(Panel_Name,MATCH(BV25,$BK$2:$BK$97,0)),Panel_info[SL Analyte],0)))</f>
        <v>RMH200ST</v>
      </c>
      <c r="CF25" s="38" t="str">
        <f t="shared" ca="1" si="33"/>
        <v>Roche DNA Solid Tumour Prep_1</v>
      </c>
      <c r="CH25" s="10" t="str">
        <f t="shared" ca="1" si="34"/>
        <v>MR_B2306503-002</v>
      </c>
      <c r="CI25" s="10" t="str">
        <f t="shared" ca="1" si="35"/>
        <v/>
      </c>
      <c r="CJ25" s="10" t="str">
        <f t="array" aca="1" ref="CJ25" ca="1">IF(ROW()-ROW($CJ$2:$CJ$97)+1&gt;ROWS($CH$2:$CH$97)-
COUNTBLANK($CH$2:$CH$97),"",INDIRECT(ADDRESS(SMALL(
(IF($CH$2:$CH$97&lt;&gt;"",ROW($CH$2:$CH$97),ROW()+ROWS($CH$2:$CH$97))),
ROW()-ROW($CJ$2:$CJ$97)+1),COLUMN($CH$2:$CH$97),4)))</f>
        <v>MR_B2306503-002</v>
      </c>
      <c r="CK25" s="10" t="str">
        <f t="array" aca="1" ref="CK25" ca="1">IF(ROW()-ROW($CK$2:$CK$97)+1&gt;ROWS($CI$2:$CI$97)-
COUNTBLANK($CI$2:$CI$97),"",INDIRECT(ADDRESS(SMALL(
(IF($CI$2:$CI$97&lt;&gt;"",ROW($CI$2:$CI$97),ROW()+ROWS($CI$2:$CI$97))),
ROW()-ROW($CK$2:$CK$97)+1),COLUMN($CI$2:$CI$97),4)))</f>
        <v/>
      </c>
    </row>
    <row r="26" spans="1:89" x14ac:dyDescent="0.2">
      <c r="A26" s="31" t="str">
        <f>IF(G26="","",'HCAP Booking'!$C$4)</f>
        <v>2303550</v>
      </c>
      <c r="B26" s="36" t="str">
        <f>CONCATENATE(LEFT('HCAP Booking'!C33),LEFT('HCAP Booking'!D33))</f>
        <v>CU</v>
      </c>
      <c r="C26" s="32" t="str">
        <f>IF('HCAP Booking'!J33="","",'HCAP Booking'!J33)</f>
        <v>B2306505-002</v>
      </c>
      <c r="D26" s="30">
        <f>IF(C26="","",INDEX('DNA Sample Normalization'!$E$13:$E$108,MATCH('HCAP Robot Script'!C26,'DNA Sample Normalization'!$C$13:$C$108,0)))</f>
        <v>30.6</v>
      </c>
      <c r="E26" s="29" t="str">
        <f t="shared" ca="1" si="0"/>
        <v>A1</v>
      </c>
      <c r="F26" s="38" t="str">
        <f t="shared" ca="1" si="1"/>
        <v>DNA Stock Plate 2</v>
      </c>
      <c r="G26" s="33" t="str">
        <f>CONCATENATE('HCAP Booking'!A33,'HCAP Booking'!B33)</f>
        <v>A4</v>
      </c>
      <c r="H26" s="32" t="str">
        <f t="shared" si="13"/>
        <v>DNA DILUTION PLATE 1</v>
      </c>
      <c r="I26" s="32" t="b">
        <f t="shared" si="14"/>
        <v>1</v>
      </c>
      <c r="J26" s="32">
        <f t="shared" si="15"/>
        <v>3</v>
      </c>
      <c r="K26" s="32">
        <f t="shared" si="16"/>
        <v>27</v>
      </c>
      <c r="L26" s="34">
        <f t="shared" si="2"/>
        <v>16.356209150326794</v>
      </c>
      <c r="M26" s="35">
        <f t="shared" si="3"/>
        <v>18.643790849673206</v>
      </c>
      <c r="N26" s="343" t="str">
        <f t="shared" si="17"/>
        <v>Qubit1</v>
      </c>
      <c r="O26" s="343" t="str">
        <f t="shared" si="18"/>
        <v>A7</v>
      </c>
      <c r="P26" s="32" t="str">
        <f t="shared" si="19"/>
        <v>WATER RESERVOIR</v>
      </c>
      <c r="Q26" s="37">
        <f t="shared" si="20"/>
        <v>1</v>
      </c>
      <c r="R26" s="132" t="s">
        <v>191</v>
      </c>
      <c r="S26" s="112" t="str">
        <f t="shared" si="4"/>
        <v>INDEX PLATE</v>
      </c>
      <c r="T26" s="358" t="str" cm="1">
        <f t="array" ref="T26">IF(G26="","",INDEX(Index_sequences[Plate well],MATCH('HCAP Robot Script'!T25,Index_sequences[Plate well],0)+1,1))</f>
        <v>A4</v>
      </c>
      <c r="U26" s="115">
        <f>IF(G26="","",'HCAP Booking'!$I$3)</f>
        <v>1</v>
      </c>
      <c r="V26" s="115" t="str">
        <f>IF(G26="","",VLOOKUP(U26&amp;"_"&amp;T26,Index!$C$3:$H$386,2,FALSE))</f>
        <v>UDP0025</v>
      </c>
      <c r="W26" s="32" t="str">
        <f>IF(NOT(G26=""),'HCAP Booking'!H33,"")</f>
        <v>Roche DNA Solid Tumour Prep</v>
      </c>
      <c r="X26" s="30"/>
      <c r="Z26" s="39" t="s">
        <v>29</v>
      </c>
      <c r="AA26" s="40" t="str">
        <f t="shared" si="5"/>
        <v>Roche DNA Solid Tumour Prep</v>
      </c>
      <c r="AB26" s="46" t="str">
        <f>IF(COUNTIF($AA$1:AA26,AA26)=1,AA26,"")</f>
        <v/>
      </c>
      <c r="AC26" s="40" t="str">
        <f t="array" aca="1" ref="AC26" ca="1">IF(ROW()-ROW($AC$2:$AC$97)+1&gt;ROWS($AB$2:$AB$97)-
COUNTBLANK($AB$2:$AB$97),"",INDIRECT(ADDRESS(SMALL(
(IF($AB$2:$AB$97&lt;&gt;"",ROW($AB$2:$AB$97),ROW()+ROWS($AB$2:$AB$97))),
ROW()-ROW($AC$2:$AC$97)+1),COLUMN($AB$2:$AB$97),4)))</f>
        <v/>
      </c>
      <c r="AD26" s="121">
        <f>COUNTIF($AA$1:AA26,AA26)</f>
        <v>25</v>
      </c>
      <c r="AE26" s="121">
        <v>25</v>
      </c>
      <c r="AF26" s="121">
        <f>IF(COUNTIF($AF$2:AF25,AF25)&lt;INDEX(Pooling_requirements,MATCH('HCAP Booking'!$AG$4,Workflow_type,0)),AF25,AF25+1)</f>
        <v>2</v>
      </c>
      <c r="AG26" s="121" t="str">
        <f t="shared" si="21"/>
        <v>Roche DNA Solid Tumour Prep_2</v>
      </c>
      <c r="AH26" s="40" t="str">
        <f ca="1">IF(COUNTIF($AA$1:AG26,AG26)=1,AG26,"")</f>
        <v>Roche DNA Solid Tumour Prep_2</v>
      </c>
      <c r="AI26" s="40" t="s">
        <v>65</v>
      </c>
      <c r="AJ26" s="40" t="str">
        <f t="array" aca="1" ref="AJ26" ca="1">IF(ROW()-ROW($AJ$2:$AJ$97)+1&gt;ROWS($AH$2:$AH$97)-
COUNTBLANK($AH$2:$AH$97),"",INDIRECT(ADDRESS(SMALL(
(IF($AH$2:$AH$97&lt;&gt;"",ROW($AH$2:$AH$97),ROW()+ROWS($AH$2:$AH$97))),
ROW()-ROW($AJ$2:$AJ$97)+1),COLUMN($AH$2:$AH$97),4)))</f>
        <v/>
      </c>
      <c r="AK26" s="114" t="s">
        <v>65</v>
      </c>
      <c r="AL26" s="30"/>
      <c r="AM26" s="30"/>
      <c r="AN26" s="40" t="str">
        <f>IF(COUNTIF($C$1:C26,C26)=1,C26,"")</f>
        <v>B2306505-002</v>
      </c>
      <c r="AO26" s="47" t="str">
        <f t="array" aca="1" ref="AO26" ca="1">IF(ROW()-ROW($AO$2:$AO$97)+1&gt;ROWS($AN$2:$AN$97)-
COUNTBLANK($AN$2:$AN$97),"",INDIRECT(ADDRESS(SMALL(
(IF($AN$2:$AN$97&lt;&gt;"",ROW($AN$2:$AN$97),ROW()+ROWS($AN$2:$AN$97))),
ROW()-ROW($AO$2:$AO$97)+1),COLUMN($AN$2:$AN$97),4)))</f>
        <v>B2306505-002</v>
      </c>
      <c r="AP26" s="56" t="s">
        <v>29</v>
      </c>
      <c r="AQ26" s="57" t="str">
        <f t="shared" ref="AQ26:AQ49" ca="1" si="36">IF(NOT(AO26=""),"DNA Stock Plate 2","")</f>
        <v>DNA Stock Plate 2</v>
      </c>
      <c r="AR26" s="156" t="str">
        <f t="shared" ca="1" si="7"/>
        <v>DNA Stock Plate 2_A1</v>
      </c>
      <c r="AS26" s="663" t="s">
        <v>66</v>
      </c>
      <c r="AT26" s="229"/>
      <c r="AU26" s="589" t="str">
        <f>IF(B26="","",B26&amp;"_"&amp;C26&amp;"_"&amp;INDEX(Panel_info[Panel short hand],MATCH('HCAP Robot Script'!W26,Panel_info[SL Analyte],0))&amp;"_"&amp;V26)</f>
        <v>CU_B2306505-002_RMH200_UDP0025</v>
      </c>
      <c r="AV26" s="30"/>
      <c r="AW26" s="33">
        <f>VLOOKUP(D26,'HCAP Booking'!$AP$8:$AS$12,2,TRUE)</f>
        <v>10</v>
      </c>
      <c r="AX26" s="491">
        <f>VLOOKUP(D26,'HCAP Booking'!$AP$8:$AS$12,3,TRUE)</f>
        <v>3</v>
      </c>
      <c r="AY26" s="491">
        <f>VLOOKUP(D26,'HCAP Booking'!$AP$8:$AS$12,4,TRUE)</f>
        <v>27</v>
      </c>
      <c r="AZ26" s="491">
        <f t="shared" si="22"/>
        <v>30</v>
      </c>
      <c r="BA26" s="492">
        <f t="shared" si="23"/>
        <v>3.0600000000000005</v>
      </c>
      <c r="BB26" s="30"/>
      <c r="BC26" s="349" t="s">
        <v>2128</v>
      </c>
      <c r="BD26" s="356" t="s">
        <v>139</v>
      </c>
      <c r="BE26" s="349" t="str">
        <f t="shared" si="24"/>
        <v>B2306505-002</v>
      </c>
      <c r="BF26" s="352" t="str">
        <f t="shared" si="25"/>
        <v>Qubit1_A7</v>
      </c>
      <c r="BG26" s="30"/>
      <c r="BH26" s="30"/>
      <c r="BI26" s="589" t="str">
        <f>INDEX('HCAP Booking'!$AE$9:$AE$14,MATCH('HCAP Robot Script'!W26,'HCAP Booking'!$AB$9:$AB$14,0))</f>
        <v>DNA</v>
      </c>
      <c r="BJ26" s="208" t="str">
        <f t="shared" si="8"/>
        <v>CU_B2306505-002</v>
      </c>
      <c r="BK26" s="341" t="str">
        <f>IF(G26="","",'HCAP Booking'!I33)</f>
        <v>PL2303550-02-01/A04</v>
      </c>
      <c r="BL26" s="341" t="str">
        <f t="shared" si="26"/>
        <v>2303550</v>
      </c>
      <c r="BM26" s="32" t="str">
        <f t="shared" si="9"/>
        <v>A4</v>
      </c>
      <c r="BN26" s="32" t="str">
        <f t="shared" si="10"/>
        <v>UDP0025</v>
      </c>
      <c r="BO26" s="32" t="str">
        <f>IF(G26="","",INDEX(Index_sequences[i7 Bases for Sample Sheet],MATCH('HCAP Robot Script'!BN26,Index_sequences[Index Name],0)))</f>
        <v>GGATGATC</v>
      </c>
      <c r="BP26" s="32" t="str">
        <f t="shared" si="11"/>
        <v>UDP0025</v>
      </c>
      <c r="BQ26" s="32" t="str">
        <f>IF(G26="","",INDEX(Index_sequences[i5 Bases for Sample Sheet NovaSeq, MiSeq, HiSeq 2000/2500],MATCH('HCAP Robot Script'!BP26,Index_sequences[Index Name],0)))</f>
        <v>CCTACTAG</v>
      </c>
      <c r="BR26" s="32" t="str">
        <f>IF(G26="","",INDEX(Index_sequences[i5 Bases for Sample Sheet iSeq, MiniSeq, NextSeq, HiSeq 3000/4000],MATCH('HCAP Robot Script'!BP26,Index_sequences[Index Name],0)))</f>
        <v>CTAGTAGG</v>
      </c>
      <c r="BS26" s="209" t="str">
        <f t="shared" si="12"/>
        <v>Roche DNA Solid Tumour Prep_2</v>
      </c>
      <c r="BT26" s="38" t="b">
        <f ca="1">IF(VLOOKUP(BS26,'Auto Pooling Robot Script'!$H$6:$I$13,2,FALSE)=FALSE,"",VLOOKUP(BS26,'Auto Pooling Robot Script'!$H$6:$I$13,2,FALSE))</f>
        <v>1</v>
      </c>
      <c r="BU26" s="30"/>
      <c r="BV26" s="10" t="str">
        <f t="array" aca="1" ref="BV26" ca="1">IF(ROW()-ROW($BV$2:$BV$97)+1&gt;ROWS($BT$2:$BT$97)-
COUNTBLANK($BT$2:$BT$97),"",INDIRECT(ADDRESS(SMALL(
(IF($BT$2:$BT$97&lt;&gt;"",ROW($BT$2:$BT$97),ROW()+ROWS($BT$2:$BT$97))),
ROW()-ROW($BV$2:$BV$97)+1),COLUMN($BK$2:$BK$97),4)))</f>
        <v>PL2303550-02-01/A04</v>
      </c>
      <c r="BW26" s="33" t="str">
        <f t="shared" ca="1" si="27"/>
        <v>CU_B2306505-002</v>
      </c>
      <c r="BX26" s="36" t="str">
        <f t="shared" ca="1" si="28"/>
        <v>2303550</v>
      </c>
      <c r="BY26" s="36" t="str">
        <f t="shared" ca="1" si="29"/>
        <v>A4</v>
      </c>
      <c r="BZ26" s="32" t="str">
        <f t="shared" ca="1" si="30"/>
        <v>UDP0025</v>
      </c>
      <c r="CA26" s="32" t="str">
        <f t="shared" ca="1" si="31"/>
        <v>GGATGATC</v>
      </c>
      <c r="CB26" s="32" t="str">
        <f t="shared" ca="1" si="32"/>
        <v>UDP0025</v>
      </c>
      <c r="CC26" s="32" t="str">
        <f ca="1">IF(BV26="","",INDEX(Index_sequences[i5 Bases for Sample Sheet NovaSeq, MiSeq, HiSeq 2000/2500],MATCH('HCAP Robot Script'!CB26,Index_sequences[Index Name],0)))</f>
        <v>CCTACTAG</v>
      </c>
      <c r="CD26" s="32" t="str">
        <f ca="1">IF(BV26="","",INDEX(Index_sequences[i5 Bases for Sample Sheet iSeq, MiniSeq, NextSeq, HiSeq 3000/4000],MATCH('HCAP Robot Script'!CB26,Index_sequences[Index Name],0)))</f>
        <v>CTAGTAGG</v>
      </c>
      <c r="CE26" s="37" t="str">
        <f ca="1">IF(BV26="","",INDEX(Panel_info[Panel name],MATCH(INDEX(Panel_Name,MATCH(BV26,$BK$2:$BK$97,0)),Panel_info[SL Analyte],0)))</f>
        <v>RMH200ST</v>
      </c>
      <c r="CF26" s="38" t="str">
        <f t="shared" ca="1" si="33"/>
        <v>Roche DNA Solid Tumour Prep_2</v>
      </c>
      <c r="CH26" s="10" t="str">
        <f t="shared" ca="1" si="34"/>
        <v>CU_B2306505-002</v>
      </c>
      <c r="CI26" s="10" t="str">
        <f t="shared" ca="1" si="35"/>
        <v/>
      </c>
      <c r="CJ26" s="10" t="str">
        <f t="array" aca="1" ref="CJ26" ca="1">IF(ROW()-ROW($CJ$2:$CJ$97)+1&gt;ROWS($CH$2:$CH$97)-
COUNTBLANK($CH$2:$CH$97),"",INDIRECT(ADDRESS(SMALL(
(IF($CH$2:$CH$97&lt;&gt;"",ROW($CH$2:$CH$97),ROW()+ROWS($CH$2:$CH$97))),
ROW()-ROW($CJ$2:$CJ$97)+1),COLUMN($CH$2:$CH$97),4)))</f>
        <v>CU_B2306505-002</v>
      </c>
      <c r="CK26" s="10" t="str">
        <f t="array" aca="1" ref="CK26" ca="1">IF(ROW()-ROW($CK$2:$CK$97)+1&gt;ROWS($CI$2:$CI$97)-
COUNTBLANK($CI$2:$CI$97),"",INDIRECT(ADDRESS(SMALL(
(IF($CI$2:$CI$97&lt;&gt;"",ROW($CI$2:$CI$97),ROW()+ROWS($CI$2:$CI$97))),
ROW()-ROW($CK$2:$CK$97)+1),COLUMN($CI$2:$CI$97),4)))</f>
        <v/>
      </c>
    </row>
    <row r="27" spans="1:89" x14ac:dyDescent="0.2">
      <c r="A27" s="31" t="str">
        <f>IF(G27="","",'HCAP Booking'!$C$4)</f>
        <v>2303550</v>
      </c>
      <c r="B27" s="36" t="str">
        <f>CONCATENATE(LEFT('HCAP Booking'!C34),LEFT('HCAP Booking'!D34))</f>
        <v>BG</v>
      </c>
      <c r="C27" s="32" t="str">
        <f>IF('HCAP Booking'!J34="","",'HCAP Booking'!J34)</f>
        <v>B2306514-002</v>
      </c>
      <c r="D27" s="30">
        <f>IF(C27="","",INDEX('DNA Sample Normalization'!$E$13:$E$108,MATCH('HCAP Robot Script'!C27,'DNA Sample Normalization'!$C$13:$C$108,0)))</f>
        <v>25.8</v>
      </c>
      <c r="E27" s="29" t="str">
        <f t="shared" ca="1" si="0"/>
        <v>B1</v>
      </c>
      <c r="F27" s="38" t="str">
        <f t="shared" ca="1" si="1"/>
        <v>DNA Stock Plate 2</v>
      </c>
      <c r="G27" s="33" t="str">
        <f>CONCATENATE('HCAP Booking'!A34,'HCAP Booking'!B34)</f>
        <v>B4</v>
      </c>
      <c r="H27" s="32" t="str">
        <f t="shared" si="13"/>
        <v>DNA DILUTION PLATE 1</v>
      </c>
      <c r="I27" s="32" t="b">
        <f t="shared" si="14"/>
        <v>0</v>
      </c>
      <c r="J27" s="32">
        <f t="shared" si="15"/>
        <v>0</v>
      </c>
      <c r="K27" s="32">
        <f t="shared" si="16"/>
        <v>0</v>
      </c>
      <c r="L27" s="34">
        <f t="shared" si="2"/>
        <v>1.9399224806201549</v>
      </c>
      <c r="M27" s="35">
        <f t="shared" si="3"/>
        <v>33.060077519379846</v>
      </c>
      <c r="N27" s="343" t="str">
        <f t="shared" si="17"/>
        <v>Qubit1</v>
      </c>
      <c r="O27" s="343" t="str">
        <f t="shared" si="18"/>
        <v>B7</v>
      </c>
      <c r="P27" s="32" t="str">
        <f t="shared" si="19"/>
        <v>WATER RESERVOIR</v>
      </c>
      <c r="Q27" s="37">
        <f t="shared" si="20"/>
        <v>1</v>
      </c>
      <c r="R27" s="132" t="s">
        <v>191</v>
      </c>
      <c r="S27" s="112" t="str">
        <f t="shared" si="4"/>
        <v>INDEX PLATE</v>
      </c>
      <c r="T27" s="358" t="str" cm="1">
        <f t="array" ref="T27">IF(G27="","",INDEX(Index_sequences[Plate well],MATCH('HCAP Robot Script'!T26,Index_sequences[Plate well],0)+1,1))</f>
        <v>B4</v>
      </c>
      <c r="U27" s="115">
        <f>IF(G27="","",'HCAP Booking'!$I$3)</f>
        <v>1</v>
      </c>
      <c r="V27" s="115" t="str">
        <f>IF(G27="","",VLOOKUP(U27&amp;"_"&amp;T27,Index!$C$3:$H$386,2,FALSE))</f>
        <v>UDP0026</v>
      </c>
      <c r="W27" s="32" t="str">
        <f>IF(NOT(G27=""),'HCAP Booking'!H34,"")</f>
        <v>Roche DNA Solid Tumour Prep</v>
      </c>
      <c r="X27" s="30"/>
      <c r="Z27" s="45" t="s">
        <v>31</v>
      </c>
      <c r="AA27" s="40" t="str">
        <f t="shared" si="5"/>
        <v>Roche DNA Solid Tumour Prep</v>
      </c>
      <c r="AB27" s="46" t="str">
        <f>IF(COUNTIF($AA$1:AA27,AA27)=1,AA27,"")</f>
        <v/>
      </c>
      <c r="AC27" s="40" t="str">
        <f t="array" aca="1" ref="AC27" ca="1">IF(ROW()-ROW($AC$2:$AC$97)+1&gt;ROWS($AB$2:$AB$97)-
COUNTBLANK($AB$2:$AB$97),"",INDIRECT(ADDRESS(SMALL(
(IF($AB$2:$AB$97&lt;&gt;"",ROW($AB$2:$AB$97),ROW()+ROWS($AB$2:$AB$97))),
ROW()-ROW($AC$2:$AC$97)+1),COLUMN($AB$2:$AB$97),4)))</f>
        <v/>
      </c>
      <c r="AD27" s="121">
        <f>COUNTIF($AA$1:AA27,AA27)</f>
        <v>26</v>
      </c>
      <c r="AE27" s="121">
        <v>26</v>
      </c>
      <c r="AF27" s="121">
        <f>IF(COUNTIF($AF$2:AF26,AF26)&lt;INDEX(Pooling_requirements,MATCH('HCAP Booking'!$AG$4,Workflow_type,0)),AF26,AF26+1)</f>
        <v>2</v>
      </c>
      <c r="AG27" s="121" t="str">
        <f t="shared" si="21"/>
        <v>Roche DNA Solid Tumour Prep_2</v>
      </c>
      <c r="AH27" s="40" t="str">
        <f ca="1">IF(COUNTIF($AA$1:AG27,AG27)=1,AG27,"")</f>
        <v/>
      </c>
      <c r="AI27" s="40" t="s">
        <v>65</v>
      </c>
      <c r="AJ27" s="40" t="str">
        <f t="array" aca="1" ref="AJ27" ca="1">IF(ROW()-ROW($AJ$2:$AJ$97)+1&gt;ROWS($AH$2:$AH$97)-
COUNTBLANK($AH$2:$AH$97),"",INDIRECT(ADDRESS(SMALL(
(IF($AH$2:$AH$97&lt;&gt;"",ROW($AH$2:$AH$97),ROW()+ROWS($AH$2:$AH$97))),
ROW()-ROW($AJ$2:$AJ$97)+1),COLUMN($AH$2:$AH$97),4)))</f>
        <v/>
      </c>
      <c r="AK27" s="114" t="s">
        <v>65</v>
      </c>
      <c r="AL27" s="30"/>
      <c r="AM27" s="30"/>
      <c r="AN27" s="40" t="str">
        <f>IF(COUNTIF($C$1:C27,C27)=1,C27,"")</f>
        <v>B2306514-002</v>
      </c>
      <c r="AO27" s="47" t="str">
        <f t="array" aca="1" ref="AO27" ca="1">IF(ROW()-ROW($AO$2:$AO$97)+1&gt;ROWS($AN$2:$AN$97)-
COUNTBLANK($AN$2:$AN$97),"",INDIRECT(ADDRESS(SMALL(
(IF($AN$2:$AN$97&lt;&gt;"",ROW($AN$2:$AN$97),ROW()+ROWS($AN$2:$AN$97))),
ROW()-ROW($AO$2:$AO$97)+1),COLUMN($AN$2:$AN$97),4)))</f>
        <v>B2306514-002</v>
      </c>
      <c r="AP27" s="48" t="s">
        <v>32</v>
      </c>
      <c r="AQ27" s="49" t="str">
        <f t="shared" ca="1" si="36"/>
        <v>DNA Stock Plate 2</v>
      </c>
      <c r="AR27" s="31" t="str">
        <f t="shared" ca="1" si="7"/>
        <v>DNA Stock Plate 2_B1</v>
      </c>
      <c r="AS27" s="664"/>
      <c r="AT27" s="229"/>
      <c r="AU27" s="589" t="str">
        <f>IF(B27="","",B27&amp;"_"&amp;C27&amp;"_"&amp;INDEX(Panel_info[Panel short hand],MATCH('HCAP Robot Script'!W27,Panel_info[SL Analyte],0))&amp;"_"&amp;V27)</f>
        <v>BG_B2306514-002_RMH200_UDP0026</v>
      </c>
      <c r="AV27" s="30"/>
      <c r="AW27" s="33">
        <f>VLOOKUP(D27,'HCAP Booking'!$AP$8:$AS$12,2,TRUE)</f>
        <v>0</v>
      </c>
      <c r="AX27" s="491">
        <f>VLOOKUP(D27,'HCAP Booking'!$AP$8:$AS$12,3,TRUE)</f>
        <v>0</v>
      </c>
      <c r="AY27" s="491">
        <f>VLOOKUP(D27,'HCAP Booking'!$AP$8:$AS$12,4,TRUE)</f>
        <v>0</v>
      </c>
      <c r="AZ27" s="491">
        <f t="shared" si="22"/>
        <v>0</v>
      </c>
      <c r="BA27" s="492" t="e">
        <f t="shared" si="23"/>
        <v>#DIV/0!</v>
      </c>
      <c r="BB27" s="30"/>
      <c r="BC27" s="349" t="s">
        <v>2128</v>
      </c>
      <c r="BD27" s="356" t="s">
        <v>140</v>
      </c>
      <c r="BE27" s="349" t="str">
        <f t="shared" si="24"/>
        <v>B2306514-002</v>
      </c>
      <c r="BF27" s="352" t="str">
        <f t="shared" si="25"/>
        <v>Qubit1_B7</v>
      </c>
      <c r="BG27" s="30"/>
      <c r="BH27" s="30"/>
      <c r="BI27" s="589" t="str">
        <f>INDEX('HCAP Booking'!$AE$9:$AE$14,MATCH('HCAP Robot Script'!W27,'HCAP Booking'!$AB$9:$AB$14,0))</f>
        <v>DNA</v>
      </c>
      <c r="BJ27" s="208" t="str">
        <f t="shared" si="8"/>
        <v>BG_B2306514-002</v>
      </c>
      <c r="BK27" s="341" t="str">
        <f>IF(G27="","",'HCAP Booking'!I34)</f>
        <v>PL2303550-02-01/B04</v>
      </c>
      <c r="BL27" s="341" t="str">
        <f t="shared" si="26"/>
        <v>2303550</v>
      </c>
      <c r="BM27" s="32" t="str">
        <f t="shared" si="9"/>
        <v>B4</v>
      </c>
      <c r="BN27" s="32" t="str">
        <f t="shared" si="10"/>
        <v>UDP0026</v>
      </c>
      <c r="BO27" s="32" t="str">
        <f>IF(G27="","",INDEX(Index_sequences[i7 Bases for Sample Sheet],MATCH('HCAP Robot Script'!BN27,Index_sequences[Index Name],0)))</f>
        <v>AAGCAGCT</v>
      </c>
      <c r="BP27" s="32" t="str">
        <f t="shared" si="11"/>
        <v>UDP0026</v>
      </c>
      <c r="BQ27" s="32" t="str">
        <f>IF(G27="","",INDEX(Index_sequences[i5 Bases for Sample Sheet NovaSeq, MiSeq, HiSeq 2000/2500],MATCH('HCAP Robot Script'!BP27,Index_sequences[Index Name],0)))</f>
        <v>TTCGTCGA</v>
      </c>
      <c r="BR27" s="32" t="str">
        <f>IF(G27="","",INDEX(Index_sequences[i5 Bases for Sample Sheet iSeq, MiniSeq, NextSeq, HiSeq 3000/4000],MATCH('HCAP Robot Script'!BP27,Index_sequences[Index Name],0)))</f>
        <v>TCGACGAA</v>
      </c>
      <c r="BS27" s="209" t="str">
        <f t="shared" si="12"/>
        <v>Roche DNA Solid Tumour Prep_2</v>
      </c>
      <c r="BT27" s="38" t="b">
        <f ca="1">IF(VLOOKUP(BS27,'Auto Pooling Robot Script'!$H$6:$I$13,2,FALSE)=FALSE,"",VLOOKUP(BS27,'Auto Pooling Robot Script'!$H$6:$I$13,2,FALSE))</f>
        <v>1</v>
      </c>
      <c r="BU27" s="30"/>
      <c r="BV27" s="10" t="str">
        <f t="array" aca="1" ref="BV27" ca="1">IF(ROW()-ROW($BV$2:$BV$97)+1&gt;ROWS($BT$2:$BT$97)-
COUNTBLANK($BT$2:$BT$97),"",INDIRECT(ADDRESS(SMALL(
(IF($BT$2:$BT$97&lt;&gt;"",ROW($BT$2:$BT$97),ROW()+ROWS($BT$2:$BT$97))),
ROW()-ROW($BV$2:$BV$97)+1),COLUMN($BK$2:$BK$97),4)))</f>
        <v>PL2303550-02-01/B04</v>
      </c>
      <c r="BW27" s="33" t="str">
        <f t="shared" ca="1" si="27"/>
        <v>BG_B2306514-002</v>
      </c>
      <c r="BX27" s="36" t="str">
        <f t="shared" ca="1" si="28"/>
        <v>2303550</v>
      </c>
      <c r="BY27" s="36" t="str">
        <f t="shared" ca="1" si="29"/>
        <v>B4</v>
      </c>
      <c r="BZ27" s="32" t="str">
        <f t="shared" ca="1" si="30"/>
        <v>UDP0026</v>
      </c>
      <c r="CA27" s="32" t="str">
        <f t="shared" ca="1" si="31"/>
        <v>AAGCAGCT</v>
      </c>
      <c r="CB27" s="32" t="str">
        <f t="shared" ca="1" si="32"/>
        <v>UDP0026</v>
      </c>
      <c r="CC27" s="32" t="str">
        <f ca="1">IF(BV27="","",INDEX(Index_sequences[i5 Bases for Sample Sheet NovaSeq, MiSeq, HiSeq 2000/2500],MATCH('HCAP Robot Script'!CB27,Index_sequences[Index Name],0)))</f>
        <v>TTCGTCGA</v>
      </c>
      <c r="CD27" s="32" t="str">
        <f ca="1">IF(BV27="","",INDEX(Index_sequences[i5 Bases for Sample Sheet iSeq, MiniSeq, NextSeq, HiSeq 3000/4000],MATCH('HCAP Robot Script'!CB27,Index_sequences[Index Name],0)))</f>
        <v>TCGACGAA</v>
      </c>
      <c r="CE27" s="37" t="str">
        <f ca="1">IF(BV27="","",INDEX(Panel_info[Panel name],MATCH(INDEX(Panel_Name,MATCH(BV27,$BK$2:$BK$97,0)),Panel_info[SL Analyte],0)))</f>
        <v>RMH200ST</v>
      </c>
      <c r="CF27" s="38" t="str">
        <f t="shared" ca="1" si="33"/>
        <v>Roche DNA Solid Tumour Prep_2</v>
      </c>
      <c r="CH27" s="10" t="str">
        <f t="shared" ca="1" si="34"/>
        <v>BG_B2306514-002</v>
      </c>
      <c r="CI27" s="10" t="str">
        <f t="shared" ca="1" si="35"/>
        <v/>
      </c>
      <c r="CJ27" s="10" t="str">
        <f t="array" aca="1" ref="CJ27" ca="1">IF(ROW()-ROW($CJ$2:$CJ$97)+1&gt;ROWS($CH$2:$CH$97)-
COUNTBLANK($CH$2:$CH$97),"",INDIRECT(ADDRESS(SMALL(
(IF($CH$2:$CH$97&lt;&gt;"",ROW($CH$2:$CH$97),ROW()+ROWS($CH$2:$CH$97))),
ROW()-ROW($CJ$2:$CJ$97)+1),COLUMN($CH$2:$CH$97),4)))</f>
        <v>BG_B2306514-002</v>
      </c>
      <c r="CK27" s="10" t="str">
        <f t="array" aca="1" ref="CK27" ca="1">IF(ROW()-ROW($CK$2:$CK$97)+1&gt;ROWS($CI$2:$CI$97)-
COUNTBLANK($CI$2:$CI$97),"",INDIRECT(ADDRESS(SMALL(
(IF($CI$2:$CI$97&lt;&gt;"",ROW($CI$2:$CI$97),ROW()+ROWS($CI$2:$CI$97))),
ROW()-ROW($CK$2:$CK$97)+1),COLUMN($CI$2:$CI$97),4)))</f>
        <v/>
      </c>
    </row>
    <row r="28" spans="1:89" x14ac:dyDescent="0.2">
      <c r="A28" s="31" t="str">
        <f>IF(G28="","",'HCAP Booking'!$C$4)</f>
        <v>2303550</v>
      </c>
      <c r="B28" s="36" t="str">
        <f>CONCATENATE(LEFT('HCAP Booking'!C35),LEFT('HCAP Booking'!D35))</f>
        <v>JB</v>
      </c>
      <c r="C28" s="32" t="str">
        <f>IF('HCAP Booking'!J35="","",'HCAP Booking'!J35)</f>
        <v>B2306555-002</v>
      </c>
      <c r="D28" s="30">
        <f>IF(C28="","",INDEX('DNA Sample Normalization'!$E$13:$E$108,MATCH('HCAP Robot Script'!C28,'DNA Sample Normalization'!$C$13:$C$108,0)))</f>
        <v>77.8</v>
      </c>
      <c r="E28" s="29" t="str">
        <f t="shared" ca="1" si="0"/>
        <v>C1</v>
      </c>
      <c r="F28" s="38" t="str">
        <f t="shared" ca="1" si="1"/>
        <v>DNA Stock Plate 2</v>
      </c>
      <c r="G28" s="33" t="str">
        <f>CONCATENATE('HCAP Booking'!A35,'HCAP Booking'!B35)</f>
        <v>C4</v>
      </c>
      <c r="H28" s="32" t="str">
        <f t="shared" si="13"/>
        <v>DNA DILUTION PLATE 1</v>
      </c>
      <c r="I28" s="32" t="b">
        <f t="shared" si="14"/>
        <v>1</v>
      </c>
      <c r="J28" s="32">
        <f t="shared" si="15"/>
        <v>3</v>
      </c>
      <c r="K28" s="32">
        <f t="shared" si="16"/>
        <v>27</v>
      </c>
      <c r="L28" s="34">
        <f t="shared" si="2"/>
        <v>6.4331619537275069</v>
      </c>
      <c r="M28" s="35">
        <f t="shared" si="3"/>
        <v>28.566838046272494</v>
      </c>
      <c r="N28" s="343" t="str">
        <f t="shared" si="17"/>
        <v>Qubit1</v>
      </c>
      <c r="O28" s="343" t="str">
        <f t="shared" si="18"/>
        <v>C7</v>
      </c>
      <c r="P28" s="32" t="str">
        <f t="shared" si="19"/>
        <v>WATER RESERVOIR</v>
      </c>
      <c r="Q28" s="37">
        <f t="shared" si="20"/>
        <v>1</v>
      </c>
      <c r="R28" s="132" t="s">
        <v>191</v>
      </c>
      <c r="S28" s="112" t="str">
        <f t="shared" si="4"/>
        <v>INDEX PLATE</v>
      </c>
      <c r="T28" s="358" t="str" cm="1">
        <f t="array" ref="T28">IF(G28="","",INDEX(Index_sequences[Plate well],MATCH('HCAP Robot Script'!T27,Index_sequences[Plate well],0)+1,1))</f>
        <v>C4</v>
      </c>
      <c r="U28" s="115">
        <f>IF(G28="","",'HCAP Booking'!$I$3)</f>
        <v>1</v>
      </c>
      <c r="V28" s="115" t="str">
        <f>IF(G28="","",VLOOKUP(U28&amp;"_"&amp;T28,Index!$C$3:$H$386,2,FALSE))</f>
        <v>UDP0027</v>
      </c>
      <c r="W28" s="32" t="str">
        <f>IF(NOT(G28=""),'HCAP Booking'!H35,"")</f>
        <v>Roche DNA Solid Tumour Prep</v>
      </c>
      <c r="X28" s="30"/>
      <c r="Z28" s="45" t="s">
        <v>33</v>
      </c>
      <c r="AA28" s="40" t="str">
        <f t="shared" si="5"/>
        <v>Roche DNA Solid Tumour Prep</v>
      </c>
      <c r="AB28" s="46" t="str">
        <f>IF(COUNTIF($AA$1:AA28,AA28)=1,AA28,"")</f>
        <v/>
      </c>
      <c r="AC28" s="40" t="str">
        <f t="array" aca="1" ref="AC28" ca="1">IF(ROW()-ROW($AC$2:$AC$97)+1&gt;ROWS($AB$2:$AB$97)-
COUNTBLANK($AB$2:$AB$97),"",INDIRECT(ADDRESS(SMALL(
(IF($AB$2:$AB$97&lt;&gt;"",ROW($AB$2:$AB$97),ROW()+ROWS($AB$2:$AB$97))),
ROW()-ROW($AC$2:$AC$97)+1),COLUMN($AB$2:$AB$97),4)))</f>
        <v/>
      </c>
      <c r="AD28" s="121">
        <f>COUNTIF($AA$1:AA28,AA28)</f>
        <v>27</v>
      </c>
      <c r="AE28" s="121">
        <v>27</v>
      </c>
      <c r="AF28" s="121">
        <f>IF(COUNTIF($AF$2:AF27,AF27)&lt;INDEX(Pooling_requirements,MATCH('HCAP Booking'!$AG$4,Workflow_type,0)),AF27,AF27+1)</f>
        <v>2</v>
      </c>
      <c r="AG28" s="121" t="str">
        <f t="shared" si="21"/>
        <v>Roche DNA Solid Tumour Prep_2</v>
      </c>
      <c r="AH28" s="40" t="str">
        <f ca="1">IF(COUNTIF($AA$1:AG28,AG28)=1,AG28,"")</f>
        <v/>
      </c>
      <c r="AI28" s="40" t="s">
        <v>65</v>
      </c>
      <c r="AJ28" s="40" t="str">
        <f t="array" aca="1" ref="AJ28" ca="1">IF(ROW()-ROW($AJ$2:$AJ$97)+1&gt;ROWS($AH$2:$AH$97)-
COUNTBLANK($AH$2:$AH$97),"",INDIRECT(ADDRESS(SMALL(
(IF($AH$2:$AH$97&lt;&gt;"",ROW($AH$2:$AH$97),ROW()+ROWS($AH$2:$AH$97))),
ROW()-ROW($AJ$2:$AJ$97)+1),COLUMN($AH$2:$AH$97),4)))</f>
        <v/>
      </c>
      <c r="AK28" s="114" t="s">
        <v>65</v>
      </c>
      <c r="AL28" s="30"/>
      <c r="AM28" s="30"/>
      <c r="AN28" s="40" t="str">
        <f>IF(COUNTIF($C$1:C28,C28)=1,C28,"")</f>
        <v>B2306555-002</v>
      </c>
      <c r="AO28" s="47" t="str">
        <f t="array" aca="1" ref="AO28" ca="1">IF(ROW()-ROW($AO$2:$AO$97)+1&gt;ROWS($AN$2:$AN$97)-
COUNTBLANK($AN$2:$AN$97),"",INDIRECT(ADDRESS(SMALL(
(IF($AN$2:$AN$97&lt;&gt;"",ROW($AN$2:$AN$97),ROW()+ROWS($AN$2:$AN$97))),
ROW()-ROW($AO$2:$AO$97)+1),COLUMN($AN$2:$AN$97),4)))</f>
        <v>B2306555-002</v>
      </c>
      <c r="AP28" s="48" t="s">
        <v>34</v>
      </c>
      <c r="AQ28" s="49" t="str">
        <f t="shared" ca="1" si="36"/>
        <v>DNA Stock Plate 2</v>
      </c>
      <c r="AR28" s="31" t="str">
        <f t="shared" ca="1" si="7"/>
        <v>DNA Stock Plate 2_C1</v>
      </c>
      <c r="AS28" s="664"/>
      <c r="AT28" s="229"/>
      <c r="AU28" s="589" t="str">
        <f>IF(B28="","",B28&amp;"_"&amp;C28&amp;"_"&amp;INDEX(Panel_info[Panel short hand],MATCH('HCAP Robot Script'!W28,Panel_info[SL Analyte],0))&amp;"_"&amp;V28)</f>
        <v>JB_B2306555-002_RMH200_UDP0027</v>
      </c>
      <c r="AV28" s="30"/>
      <c r="AW28" s="33">
        <f>VLOOKUP(D28,'HCAP Booking'!$AP$8:$AS$12,2,TRUE)</f>
        <v>10</v>
      </c>
      <c r="AX28" s="491">
        <f>VLOOKUP(D28,'HCAP Booking'!$AP$8:$AS$12,3,TRUE)</f>
        <v>3</v>
      </c>
      <c r="AY28" s="491">
        <f>VLOOKUP(D28,'HCAP Booking'!$AP$8:$AS$12,4,TRUE)</f>
        <v>27</v>
      </c>
      <c r="AZ28" s="491">
        <f t="shared" si="22"/>
        <v>30</v>
      </c>
      <c r="BA28" s="492">
        <f t="shared" si="23"/>
        <v>7.7799999999999994</v>
      </c>
      <c r="BB28" s="30"/>
      <c r="BC28" s="349" t="s">
        <v>2128</v>
      </c>
      <c r="BD28" s="356" t="s">
        <v>141</v>
      </c>
      <c r="BE28" s="349" t="str">
        <f t="shared" si="24"/>
        <v>B2306555-002</v>
      </c>
      <c r="BF28" s="352" t="str">
        <f t="shared" si="25"/>
        <v>Qubit1_C7</v>
      </c>
      <c r="BG28" s="30"/>
      <c r="BH28" s="30"/>
      <c r="BI28" s="589" t="str">
        <f>INDEX('HCAP Booking'!$AE$9:$AE$14,MATCH('HCAP Robot Script'!W28,'HCAP Booking'!$AB$9:$AB$14,0))</f>
        <v>DNA</v>
      </c>
      <c r="BJ28" s="208" t="str">
        <f t="shared" si="8"/>
        <v>JB_B2306555-002</v>
      </c>
      <c r="BK28" s="341" t="str">
        <f>IF(G28="","",'HCAP Booking'!I35)</f>
        <v>PL2303550-02-01/C04</v>
      </c>
      <c r="BL28" s="341" t="str">
        <f t="shared" si="26"/>
        <v>2303550</v>
      </c>
      <c r="BM28" s="32" t="str">
        <f t="shared" si="9"/>
        <v>C4</v>
      </c>
      <c r="BN28" s="32" t="str">
        <f t="shared" si="10"/>
        <v>UDP0027</v>
      </c>
      <c r="BO28" s="32" t="str">
        <f>IF(G28="","",INDEX(Index_sequences[i7 Bases for Sample Sheet],MATCH('HCAP Robot Script'!BN28,Index_sequences[Index Name],0)))</f>
        <v>TGCTATCG</v>
      </c>
      <c r="BP28" s="32" t="str">
        <f t="shared" si="11"/>
        <v>UDP0027</v>
      </c>
      <c r="BQ28" s="32" t="str">
        <f>IF(G28="","",INDEX(Index_sequences[i5 Bases for Sample Sheet NovaSeq, MiSeq, HiSeq 2000/2500],MATCH('HCAP Robot Script'!BP28,Index_sequences[Index Name],0)))</f>
        <v>ACGATAGC</v>
      </c>
      <c r="BR28" s="32" t="str">
        <f>IF(G28="","",INDEX(Index_sequences[i5 Bases for Sample Sheet iSeq, MiniSeq, NextSeq, HiSeq 3000/4000],MATCH('HCAP Robot Script'!BP28,Index_sequences[Index Name],0)))</f>
        <v>GCTATCGT</v>
      </c>
      <c r="BS28" s="209" t="str">
        <f t="shared" si="12"/>
        <v>Roche DNA Solid Tumour Prep_2</v>
      </c>
      <c r="BT28" s="38" t="b">
        <f ca="1">IF(VLOOKUP(BS28,'Auto Pooling Robot Script'!$H$6:$I$13,2,FALSE)=FALSE,"",VLOOKUP(BS28,'Auto Pooling Robot Script'!$H$6:$I$13,2,FALSE))</f>
        <v>1</v>
      </c>
      <c r="BU28" s="30"/>
      <c r="BV28" s="10" t="str">
        <f t="array" aca="1" ref="BV28" ca="1">IF(ROW()-ROW($BV$2:$BV$97)+1&gt;ROWS($BT$2:$BT$97)-
COUNTBLANK($BT$2:$BT$97),"",INDIRECT(ADDRESS(SMALL(
(IF($BT$2:$BT$97&lt;&gt;"",ROW($BT$2:$BT$97),ROW()+ROWS($BT$2:$BT$97))),
ROW()-ROW($BV$2:$BV$97)+1),COLUMN($BK$2:$BK$97),4)))</f>
        <v>PL2303550-02-01/C04</v>
      </c>
      <c r="BW28" s="33" t="str">
        <f t="shared" ca="1" si="27"/>
        <v>JB_B2306555-002</v>
      </c>
      <c r="BX28" s="36" t="str">
        <f t="shared" ca="1" si="28"/>
        <v>2303550</v>
      </c>
      <c r="BY28" s="36" t="str">
        <f t="shared" ca="1" si="29"/>
        <v>C4</v>
      </c>
      <c r="BZ28" s="32" t="str">
        <f t="shared" ca="1" si="30"/>
        <v>UDP0027</v>
      </c>
      <c r="CA28" s="32" t="str">
        <f t="shared" ca="1" si="31"/>
        <v>TGCTATCG</v>
      </c>
      <c r="CB28" s="32" t="str">
        <f t="shared" ca="1" si="32"/>
        <v>UDP0027</v>
      </c>
      <c r="CC28" s="32" t="str">
        <f ca="1">IF(BV28="","",INDEX(Index_sequences[i5 Bases for Sample Sheet NovaSeq, MiSeq, HiSeq 2000/2500],MATCH('HCAP Robot Script'!CB28,Index_sequences[Index Name],0)))</f>
        <v>ACGATAGC</v>
      </c>
      <c r="CD28" s="32" t="str">
        <f ca="1">IF(BV28="","",INDEX(Index_sequences[i5 Bases for Sample Sheet iSeq, MiniSeq, NextSeq, HiSeq 3000/4000],MATCH('HCAP Robot Script'!CB28,Index_sequences[Index Name],0)))</f>
        <v>GCTATCGT</v>
      </c>
      <c r="CE28" s="37" t="str">
        <f ca="1">IF(BV28="","",INDEX(Panel_info[Panel name],MATCH(INDEX(Panel_Name,MATCH(BV28,$BK$2:$BK$97,0)),Panel_info[SL Analyte],0)))</f>
        <v>RMH200ST</v>
      </c>
      <c r="CF28" s="38" t="str">
        <f t="shared" ca="1" si="33"/>
        <v>Roche DNA Solid Tumour Prep_2</v>
      </c>
      <c r="CH28" s="10" t="str">
        <f t="shared" ca="1" si="34"/>
        <v>JB_B2306555-002</v>
      </c>
      <c r="CI28" s="10" t="str">
        <f t="shared" ca="1" si="35"/>
        <v/>
      </c>
      <c r="CJ28" s="10" t="str">
        <f t="array" aca="1" ref="CJ28" ca="1">IF(ROW()-ROW($CJ$2:$CJ$97)+1&gt;ROWS($CH$2:$CH$97)-
COUNTBLANK($CH$2:$CH$97),"",INDIRECT(ADDRESS(SMALL(
(IF($CH$2:$CH$97&lt;&gt;"",ROW($CH$2:$CH$97),ROW()+ROWS($CH$2:$CH$97))),
ROW()-ROW($CJ$2:$CJ$97)+1),COLUMN($CH$2:$CH$97),4)))</f>
        <v>JB_B2306555-002</v>
      </c>
      <c r="CK28" s="10" t="str">
        <f t="array" aca="1" ref="CK28" ca="1">IF(ROW()-ROW($CK$2:$CK$97)+1&gt;ROWS($CI$2:$CI$97)-
COUNTBLANK($CI$2:$CI$97),"",INDIRECT(ADDRESS(SMALL(
(IF($CI$2:$CI$97&lt;&gt;"",ROW($CI$2:$CI$97),ROW()+ROWS($CI$2:$CI$97))),
ROW()-ROW($CK$2:$CK$97)+1),COLUMN($CI$2:$CI$97),4)))</f>
        <v/>
      </c>
    </row>
    <row r="29" spans="1:89" x14ac:dyDescent="0.2">
      <c r="A29" s="31" t="str">
        <f>IF(G29="","",'HCAP Booking'!$C$4)</f>
        <v>2303550</v>
      </c>
      <c r="B29" s="36" t="str">
        <f>CONCATENATE(LEFT('HCAP Booking'!C36),LEFT('HCAP Booking'!D36))</f>
        <v>AG</v>
      </c>
      <c r="C29" s="32" t="str">
        <f>IF('HCAP Booking'!J36="","",'HCAP Booking'!J36)</f>
        <v>B2306633-003</v>
      </c>
      <c r="D29" s="30">
        <f>IF(C29="","",INDEX('DNA Sample Normalization'!$E$13:$E$108,MATCH('HCAP Robot Script'!C29,'DNA Sample Normalization'!$C$13:$C$108,0)))</f>
        <v>47</v>
      </c>
      <c r="E29" s="29" t="str">
        <f t="shared" ca="1" si="0"/>
        <v>D1</v>
      </c>
      <c r="F29" s="38" t="str">
        <f t="shared" ca="1" si="1"/>
        <v>DNA Stock Plate 2</v>
      </c>
      <c r="G29" s="33" t="str">
        <f>CONCATENATE('HCAP Booking'!A36,'HCAP Booking'!B36)</f>
        <v>D4</v>
      </c>
      <c r="H29" s="32" t="str">
        <f t="shared" si="13"/>
        <v>DNA DILUTION PLATE 1</v>
      </c>
      <c r="I29" s="32" t="b">
        <f t="shared" si="14"/>
        <v>1</v>
      </c>
      <c r="J29" s="32">
        <f t="shared" si="15"/>
        <v>3</v>
      </c>
      <c r="K29" s="32">
        <f t="shared" si="16"/>
        <v>27</v>
      </c>
      <c r="L29" s="34">
        <f t="shared" si="2"/>
        <v>10.648936170212766</v>
      </c>
      <c r="M29" s="35">
        <f t="shared" si="3"/>
        <v>24.351063829787236</v>
      </c>
      <c r="N29" s="343" t="str">
        <f t="shared" si="17"/>
        <v>Qubit1</v>
      </c>
      <c r="O29" s="343" t="str">
        <f t="shared" si="18"/>
        <v>D7</v>
      </c>
      <c r="P29" s="32" t="str">
        <f t="shared" si="19"/>
        <v>WATER RESERVOIR</v>
      </c>
      <c r="Q29" s="37">
        <f t="shared" si="20"/>
        <v>1</v>
      </c>
      <c r="R29" s="132" t="s">
        <v>191</v>
      </c>
      <c r="S29" s="112" t="str">
        <f t="shared" si="4"/>
        <v>INDEX PLATE</v>
      </c>
      <c r="T29" s="358" t="str" cm="1">
        <f t="array" ref="T29">IF(G29="","",INDEX(Index_sequences[Plate well],MATCH('HCAP Robot Script'!T28,Index_sequences[Plate well],0)+1,1))</f>
        <v>D4</v>
      </c>
      <c r="U29" s="115">
        <f>IF(G29="","",'HCAP Booking'!$I$3)</f>
        <v>1</v>
      </c>
      <c r="V29" s="115" t="str">
        <f>IF(G29="","",VLOOKUP(U29&amp;"_"&amp;T29,Index!$C$3:$H$386,2,FALSE))</f>
        <v>UDP0028</v>
      </c>
      <c r="W29" s="32" t="str">
        <f>IF(NOT(G29=""),'HCAP Booking'!H36,"")</f>
        <v>Roche DNA Solid Tumour Prep</v>
      </c>
      <c r="X29" s="30"/>
      <c r="Z29" s="45" t="s">
        <v>35</v>
      </c>
      <c r="AA29" s="40" t="str">
        <f t="shared" si="5"/>
        <v>Roche DNA Solid Tumour Prep</v>
      </c>
      <c r="AB29" s="46" t="str">
        <f>IF(COUNTIF($AA$1:AA29,AA29)=1,AA29,"")</f>
        <v/>
      </c>
      <c r="AC29" s="40" t="str">
        <f t="array" aca="1" ref="AC29" ca="1">IF(ROW()-ROW($AC$2:$AC$97)+1&gt;ROWS($AB$2:$AB$97)-
COUNTBLANK($AB$2:$AB$97),"",INDIRECT(ADDRESS(SMALL(
(IF($AB$2:$AB$97&lt;&gt;"",ROW($AB$2:$AB$97),ROW()+ROWS($AB$2:$AB$97))),
ROW()-ROW($AC$2:$AC$97)+1),COLUMN($AB$2:$AB$97),4)))</f>
        <v/>
      </c>
      <c r="AD29" s="121">
        <f>COUNTIF($AA$1:AA29,AA29)</f>
        <v>28</v>
      </c>
      <c r="AE29" s="121">
        <v>28</v>
      </c>
      <c r="AF29" s="121">
        <f>IF(COUNTIF($AF$2:AF28,AF28)&lt;INDEX(Pooling_requirements,MATCH('HCAP Booking'!$AG$4,Workflow_type,0)),AF28,AF28+1)</f>
        <v>2</v>
      </c>
      <c r="AG29" s="121" t="str">
        <f t="shared" si="21"/>
        <v>Roche DNA Solid Tumour Prep_2</v>
      </c>
      <c r="AH29" s="40" t="str">
        <f ca="1">IF(COUNTIF($AA$1:AG29,AG29)=1,AG29,"")</f>
        <v/>
      </c>
      <c r="AI29" s="40" t="s">
        <v>65</v>
      </c>
      <c r="AJ29" s="40" t="str">
        <f t="array" aca="1" ref="AJ29" ca="1">IF(ROW()-ROW($AJ$2:$AJ$97)+1&gt;ROWS($AH$2:$AH$97)-
COUNTBLANK($AH$2:$AH$97),"",INDIRECT(ADDRESS(SMALL(
(IF($AH$2:$AH$97&lt;&gt;"",ROW($AH$2:$AH$97),ROW()+ROWS($AH$2:$AH$97))),
ROW()-ROW($AJ$2:$AJ$97)+1),COLUMN($AH$2:$AH$97),4)))</f>
        <v/>
      </c>
      <c r="AK29" s="114" t="s">
        <v>65</v>
      </c>
      <c r="AL29" s="30"/>
      <c r="AM29" s="30"/>
      <c r="AN29" s="40" t="str">
        <f>IF(COUNTIF($C$1:C29,C29)=1,C29,"")</f>
        <v>B2306633-003</v>
      </c>
      <c r="AO29" s="47" t="str">
        <f t="array" aca="1" ref="AO29" ca="1">IF(ROW()-ROW($AO$2:$AO$97)+1&gt;ROWS($AN$2:$AN$97)-
COUNTBLANK($AN$2:$AN$97),"",INDIRECT(ADDRESS(SMALL(
(IF($AN$2:$AN$97&lt;&gt;"",ROW($AN$2:$AN$97),ROW()+ROWS($AN$2:$AN$97))),
ROW()-ROW($AO$2:$AO$97)+1),COLUMN($AN$2:$AN$97),4)))</f>
        <v>B2306633-003</v>
      </c>
      <c r="AP29" s="48" t="s">
        <v>36</v>
      </c>
      <c r="AQ29" s="49" t="str">
        <f t="shared" ca="1" si="36"/>
        <v>DNA Stock Plate 2</v>
      </c>
      <c r="AR29" s="31" t="str">
        <f t="shared" ca="1" si="7"/>
        <v>DNA Stock Plate 2_D1</v>
      </c>
      <c r="AS29" s="664"/>
      <c r="AT29" s="229"/>
      <c r="AU29" s="589" t="str">
        <f>IF(B29="","",B29&amp;"_"&amp;C29&amp;"_"&amp;INDEX(Panel_info[Panel short hand],MATCH('HCAP Robot Script'!W29,Panel_info[SL Analyte],0))&amp;"_"&amp;V29)</f>
        <v>AG_B2306633-003_RMH200_UDP0028</v>
      </c>
      <c r="AV29" s="30"/>
      <c r="AW29" s="33">
        <f>VLOOKUP(D29,'HCAP Booking'!$AP$8:$AS$12,2,TRUE)</f>
        <v>10</v>
      </c>
      <c r="AX29" s="491">
        <f>VLOOKUP(D29,'HCAP Booking'!$AP$8:$AS$12,3,TRUE)</f>
        <v>3</v>
      </c>
      <c r="AY29" s="491">
        <f>VLOOKUP(D29,'HCAP Booking'!$AP$8:$AS$12,4,TRUE)</f>
        <v>27</v>
      </c>
      <c r="AZ29" s="491">
        <f t="shared" si="22"/>
        <v>30</v>
      </c>
      <c r="BA29" s="492">
        <f t="shared" si="23"/>
        <v>4.7</v>
      </c>
      <c r="BB29" s="30"/>
      <c r="BC29" s="349" t="s">
        <v>2128</v>
      </c>
      <c r="BD29" s="356" t="s">
        <v>142</v>
      </c>
      <c r="BE29" s="349" t="str">
        <f t="shared" si="24"/>
        <v>B2306633-003</v>
      </c>
      <c r="BF29" s="352" t="str">
        <f t="shared" si="25"/>
        <v>Qubit1_D7</v>
      </c>
      <c r="BG29" s="30"/>
      <c r="BH29" s="30"/>
      <c r="BI29" s="589" t="str">
        <f>INDEX('HCAP Booking'!$AE$9:$AE$14,MATCH('HCAP Robot Script'!W29,'HCAP Booking'!$AB$9:$AB$14,0))</f>
        <v>DNA</v>
      </c>
      <c r="BJ29" s="208" t="str">
        <f t="shared" si="8"/>
        <v>AG_B2306633-003</v>
      </c>
      <c r="BK29" s="341" t="str">
        <f>IF(G29="","",'HCAP Booking'!I36)</f>
        <v>PL2303550-02-01/D04</v>
      </c>
      <c r="BL29" s="341" t="str">
        <f t="shared" si="26"/>
        <v>2303550</v>
      </c>
      <c r="BM29" s="32" t="str">
        <f t="shared" si="9"/>
        <v>D4</v>
      </c>
      <c r="BN29" s="32" t="str">
        <f t="shared" si="10"/>
        <v>UDP0028</v>
      </c>
      <c r="BO29" s="32" t="str">
        <f>IF(G29="","",INDEX(Index_sequences[i7 Bases for Sample Sheet],MATCH('HCAP Robot Script'!BN29,Index_sequences[Index Name],0)))</f>
        <v>CATCGCTA</v>
      </c>
      <c r="BP29" s="32" t="str">
        <f t="shared" si="11"/>
        <v>UDP0028</v>
      </c>
      <c r="BQ29" s="32" t="str">
        <f>IF(G29="","",INDEX(Index_sequences[i5 Bases for Sample Sheet NovaSeq, MiSeq, HiSeq 2000/2500],MATCH('HCAP Robot Script'!BP29,Index_sequences[Index Name],0)))</f>
        <v>GTAGCGAT</v>
      </c>
      <c r="BR29" s="32" t="str">
        <f>IF(G29="","",INDEX(Index_sequences[i5 Bases for Sample Sheet iSeq, MiniSeq, NextSeq, HiSeq 3000/4000],MATCH('HCAP Robot Script'!BP29,Index_sequences[Index Name],0)))</f>
        <v>ATCGCTAC</v>
      </c>
      <c r="BS29" s="209" t="str">
        <f t="shared" si="12"/>
        <v>Roche DNA Solid Tumour Prep_2</v>
      </c>
      <c r="BT29" s="38" t="b">
        <f ca="1">IF(VLOOKUP(BS29,'Auto Pooling Robot Script'!$H$6:$I$13,2,FALSE)=FALSE,"",VLOOKUP(BS29,'Auto Pooling Robot Script'!$H$6:$I$13,2,FALSE))</f>
        <v>1</v>
      </c>
      <c r="BU29" s="30"/>
      <c r="BV29" s="10" t="str">
        <f t="array" aca="1" ref="BV29" ca="1">IF(ROW()-ROW($BV$2:$BV$97)+1&gt;ROWS($BT$2:$BT$97)-
COUNTBLANK($BT$2:$BT$97),"",INDIRECT(ADDRESS(SMALL(
(IF($BT$2:$BT$97&lt;&gt;"",ROW($BT$2:$BT$97),ROW()+ROWS($BT$2:$BT$97))),
ROW()-ROW($BV$2:$BV$97)+1),COLUMN($BK$2:$BK$97),4)))</f>
        <v>PL2303550-02-01/D04</v>
      </c>
      <c r="BW29" s="33" t="str">
        <f t="shared" ca="1" si="27"/>
        <v>AG_B2306633-003</v>
      </c>
      <c r="BX29" s="36" t="str">
        <f t="shared" ca="1" si="28"/>
        <v>2303550</v>
      </c>
      <c r="BY29" s="36" t="str">
        <f t="shared" ca="1" si="29"/>
        <v>D4</v>
      </c>
      <c r="BZ29" s="32" t="str">
        <f t="shared" ca="1" si="30"/>
        <v>UDP0028</v>
      </c>
      <c r="CA29" s="32" t="str">
        <f t="shared" ca="1" si="31"/>
        <v>CATCGCTA</v>
      </c>
      <c r="CB29" s="32" t="str">
        <f t="shared" ca="1" si="32"/>
        <v>UDP0028</v>
      </c>
      <c r="CC29" s="32" t="str">
        <f ca="1">IF(BV29="","",INDEX(Index_sequences[i5 Bases for Sample Sheet NovaSeq, MiSeq, HiSeq 2000/2500],MATCH('HCAP Robot Script'!CB29,Index_sequences[Index Name],0)))</f>
        <v>GTAGCGAT</v>
      </c>
      <c r="CD29" s="32" t="str">
        <f ca="1">IF(BV29="","",INDEX(Index_sequences[i5 Bases for Sample Sheet iSeq, MiniSeq, NextSeq, HiSeq 3000/4000],MATCH('HCAP Robot Script'!CB29,Index_sequences[Index Name],0)))</f>
        <v>ATCGCTAC</v>
      </c>
      <c r="CE29" s="37" t="str">
        <f ca="1">IF(BV29="","",INDEX(Panel_info[Panel name],MATCH(INDEX(Panel_Name,MATCH(BV29,$BK$2:$BK$97,0)),Panel_info[SL Analyte],0)))</f>
        <v>RMH200ST</v>
      </c>
      <c r="CF29" s="38" t="str">
        <f t="shared" ca="1" si="33"/>
        <v>Roche DNA Solid Tumour Prep_2</v>
      </c>
      <c r="CH29" s="10" t="str">
        <f t="shared" ca="1" si="34"/>
        <v>AG_B2306633-003</v>
      </c>
      <c r="CI29" s="10" t="str">
        <f t="shared" ca="1" si="35"/>
        <v/>
      </c>
      <c r="CJ29" s="10" t="str">
        <f t="array" aca="1" ref="CJ29" ca="1">IF(ROW()-ROW($CJ$2:$CJ$97)+1&gt;ROWS($CH$2:$CH$97)-
COUNTBLANK($CH$2:$CH$97),"",INDIRECT(ADDRESS(SMALL(
(IF($CH$2:$CH$97&lt;&gt;"",ROW($CH$2:$CH$97),ROW()+ROWS($CH$2:$CH$97))),
ROW()-ROW($CJ$2:$CJ$97)+1),COLUMN($CH$2:$CH$97),4)))</f>
        <v>AG_B2306633-003</v>
      </c>
      <c r="CK29" s="10" t="str">
        <f t="array" aca="1" ref="CK29" ca="1">IF(ROW()-ROW($CK$2:$CK$97)+1&gt;ROWS($CI$2:$CI$97)-
COUNTBLANK($CI$2:$CI$97),"",INDIRECT(ADDRESS(SMALL(
(IF($CI$2:$CI$97&lt;&gt;"",ROW($CI$2:$CI$97),ROW()+ROWS($CI$2:$CI$97))),
ROW()-ROW($CK$2:$CK$97)+1),COLUMN($CI$2:$CI$97),4)))</f>
        <v/>
      </c>
    </row>
    <row r="30" spans="1:89" x14ac:dyDescent="0.2">
      <c r="A30" s="31" t="str">
        <f>IF(G30="","",'HCAP Booking'!$C$4)</f>
        <v>2303550</v>
      </c>
      <c r="B30" s="36" t="str">
        <f>CONCATENATE(LEFT('HCAP Booking'!C37),LEFT('HCAP Booking'!D37))</f>
        <v>JO</v>
      </c>
      <c r="C30" s="32" t="str">
        <f>IF('HCAP Booking'!J37="","",'HCAP Booking'!J37)</f>
        <v>B2306636-003</v>
      </c>
      <c r="D30" s="30">
        <f>IF(C30="","",INDEX('DNA Sample Normalization'!$E$13:$E$108,MATCH('HCAP Robot Script'!C30,'DNA Sample Normalization'!$C$13:$C$108,0)))</f>
        <v>5.3659999999999997</v>
      </c>
      <c r="E30" s="29" t="str">
        <f t="shared" ca="1" si="0"/>
        <v>A2</v>
      </c>
      <c r="F30" s="38" t="str">
        <f t="shared" ca="1" si="1"/>
        <v>DNA Stock Plate 2</v>
      </c>
      <c r="G30" s="33" t="str">
        <f>CONCATENATE('HCAP Booking'!A37,'HCAP Booking'!B37)</f>
        <v>E4</v>
      </c>
      <c r="H30" s="32" t="str">
        <f t="shared" si="13"/>
        <v>DNA DILUTION PLATE 1</v>
      </c>
      <c r="I30" s="32" t="b">
        <f t="shared" si="14"/>
        <v>0</v>
      </c>
      <c r="J30" s="32">
        <f t="shared" si="15"/>
        <v>0</v>
      </c>
      <c r="K30" s="32">
        <f t="shared" si="16"/>
        <v>0</v>
      </c>
      <c r="L30" s="34">
        <f t="shared" si="2"/>
        <v>9.3272456205739847</v>
      </c>
      <c r="M30" s="35">
        <f t="shared" si="3"/>
        <v>25.672754379426017</v>
      </c>
      <c r="N30" s="343" t="str">
        <f t="shared" si="17"/>
        <v>Qubit1</v>
      </c>
      <c r="O30" s="343" t="str">
        <f t="shared" si="18"/>
        <v>E7</v>
      </c>
      <c r="P30" s="32" t="str">
        <f t="shared" si="19"/>
        <v>WATER RESERVOIR</v>
      </c>
      <c r="Q30" s="37">
        <f t="shared" si="20"/>
        <v>1</v>
      </c>
      <c r="R30" s="132" t="s">
        <v>191</v>
      </c>
      <c r="S30" s="112" t="str">
        <f t="shared" si="4"/>
        <v>INDEX PLATE</v>
      </c>
      <c r="T30" s="358" t="str" cm="1">
        <f t="array" ref="T30">IF(G30="","",INDEX(Index_sequences[Plate well],MATCH('HCAP Robot Script'!T29,Index_sequences[Plate well],0)+1,1))</f>
        <v>E4</v>
      </c>
      <c r="U30" s="115">
        <f>IF(G30="","",'HCAP Booking'!$I$3)</f>
        <v>1</v>
      </c>
      <c r="V30" s="115" t="str">
        <f>IF(G30="","",VLOOKUP(U30&amp;"_"&amp;T30,Index!$C$3:$H$386,2,FALSE))</f>
        <v>UDP0029</v>
      </c>
      <c r="W30" s="32" t="str">
        <f>IF(NOT(G30=""),'HCAP Booking'!H37,"")</f>
        <v>Roche DNA Solid Tumour Prep</v>
      </c>
      <c r="X30" s="30"/>
      <c r="Z30" s="45" t="s">
        <v>37</v>
      </c>
      <c r="AA30" s="40" t="str">
        <f t="shared" si="5"/>
        <v>Roche DNA Solid Tumour Prep</v>
      </c>
      <c r="AB30" s="46" t="str">
        <f>IF(COUNTIF($AA$1:AA30,AA30)=1,AA30,"")</f>
        <v/>
      </c>
      <c r="AC30" s="40" t="str">
        <f t="array" aca="1" ref="AC30" ca="1">IF(ROW()-ROW($AC$2:$AC$97)+1&gt;ROWS($AB$2:$AB$97)-
COUNTBLANK($AB$2:$AB$97),"",INDIRECT(ADDRESS(SMALL(
(IF($AB$2:$AB$97&lt;&gt;"",ROW($AB$2:$AB$97),ROW()+ROWS($AB$2:$AB$97))),
ROW()-ROW($AC$2:$AC$97)+1),COLUMN($AB$2:$AB$97),4)))</f>
        <v/>
      </c>
      <c r="AD30" s="121">
        <f>COUNTIF($AA$1:AA30,AA30)</f>
        <v>29</v>
      </c>
      <c r="AE30" s="121">
        <v>29</v>
      </c>
      <c r="AF30" s="121">
        <f>IF(COUNTIF($AF$2:AF29,AF29)&lt;INDEX(Pooling_requirements,MATCH('HCAP Booking'!$AG$4,Workflow_type,0)),AF29,AF29+1)</f>
        <v>2</v>
      </c>
      <c r="AG30" s="121" t="str">
        <f t="shared" si="21"/>
        <v>Roche DNA Solid Tumour Prep_2</v>
      </c>
      <c r="AH30" s="40" t="str">
        <f ca="1">IF(COUNTIF($AA$1:AG30,AG30)=1,AG30,"")</f>
        <v/>
      </c>
      <c r="AI30" s="40" t="s">
        <v>65</v>
      </c>
      <c r="AJ30" s="40" t="str">
        <f t="array" aca="1" ref="AJ30" ca="1">IF(ROW()-ROW($AJ$2:$AJ$97)+1&gt;ROWS($AH$2:$AH$97)-
COUNTBLANK($AH$2:$AH$97),"",INDIRECT(ADDRESS(SMALL(
(IF($AH$2:$AH$97&lt;&gt;"",ROW($AH$2:$AH$97),ROW()+ROWS($AH$2:$AH$97))),
ROW()-ROW($AJ$2:$AJ$97)+1),COLUMN($AH$2:$AH$97),4)))</f>
        <v/>
      </c>
      <c r="AK30" s="114" t="s">
        <v>65</v>
      </c>
      <c r="AL30" s="30"/>
      <c r="AM30" s="30"/>
      <c r="AN30" s="40" t="str">
        <f>IF(COUNTIF($C$1:C30,C30)=1,C30,"")</f>
        <v>B2306636-003</v>
      </c>
      <c r="AO30" s="47" t="str">
        <f t="array" aca="1" ref="AO30" ca="1">IF(ROW()-ROW($AO$2:$AO$97)+1&gt;ROWS($AN$2:$AN$97)-
COUNTBLANK($AN$2:$AN$97),"",INDIRECT(ADDRESS(SMALL(
(IF($AN$2:$AN$97&lt;&gt;"",ROW($AN$2:$AN$97),ROW()+ROWS($AN$2:$AN$97))),
ROW()-ROW($AO$2:$AO$97)+1),COLUMN($AN$2:$AN$97),4)))</f>
        <v>B2306636-003</v>
      </c>
      <c r="AP30" s="48" t="s">
        <v>31</v>
      </c>
      <c r="AQ30" s="49" t="str">
        <f t="shared" ca="1" si="36"/>
        <v>DNA Stock Plate 2</v>
      </c>
      <c r="AR30" s="31" t="str">
        <f t="shared" ca="1" si="7"/>
        <v>DNA Stock Plate 2_A2</v>
      </c>
      <c r="AS30" s="664"/>
      <c r="AT30" s="229"/>
      <c r="AU30" s="589" t="str">
        <f>IF(B30="","",B30&amp;"_"&amp;C30&amp;"_"&amp;INDEX(Panel_info[Panel short hand],MATCH('HCAP Robot Script'!W30,Panel_info[SL Analyte],0))&amp;"_"&amp;V30)</f>
        <v>JO_B2306636-003_RMH200_UDP0029</v>
      </c>
      <c r="AV30" s="30"/>
      <c r="AW30" s="33">
        <f>VLOOKUP(D30,'HCAP Booking'!$AP$8:$AS$12,2,TRUE)</f>
        <v>0</v>
      </c>
      <c r="AX30" s="491">
        <f>VLOOKUP(D30,'HCAP Booking'!$AP$8:$AS$12,3,TRUE)</f>
        <v>0</v>
      </c>
      <c r="AY30" s="491">
        <f>VLOOKUP(D30,'HCAP Booking'!$AP$8:$AS$12,4,TRUE)</f>
        <v>0</v>
      </c>
      <c r="AZ30" s="491">
        <f t="shared" si="22"/>
        <v>0</v>
      </c>
      <c r="BA30" s="492" t="e">
        <f t="shared" si="23"/>
        <v>#DIV/0!</v>
      </c>
      <c r="BB30" s="30"/>
      <c r="BC30" s="349" t="s">
        <v>2128</v>
      </c>
      <c r="BD30" s="356" t="s">
        <v>143</v>
      </c>
      <c r="BE30" s="349" t="str">
        <f t="shared" si="24"/>
        <v>B2306636-003</v>
      </c>
      <c r="BF30" s="352" t="str">
        <f t="shared" si="25"/>
        <v>Qubit1_E7</v>
      </c>
      <c r="BG30" s="30"/>
      <c r="BH30" s="30"/>
      <c r="BI30" s="589" t="str">
        <f>INDEX('HCAP Booking'!$AE$9:$AE$14,MATCH('HCAP Robot Script'!W30,'HCAP Booking'!$AB$9:$AB$14,0))</f>
        <v>DNA</v>
      </c>
      <c r="BJ30" s="208" t="str">
        <f t="shared" si="8"/>
        <v>JO_B2306636-003</v>
      </c>
      <c r="BK30" s="341" t="str">
        <f>IF(G30="","",'HCAP Booking'!I37)</f>
        <v>PL2303550-02-01/E04</v>
      </c>
      <c r="BL30" s="341" t="str">
        <f t="shared" si="26"/>
        <v>2303550</v>
      </c>
      <c r="BM30" s="32" t="str">
        <f t="shared" si="9"/>
        <v>E4</v>
      </c>
      <c r="BN30" s="32" t="str">
        <f t="shared" si="10"/>
        <v>UDP0029</v>
      </c>
      <c r="BO30" s="32" t="str">
        <f>IF(G30="","",INDEX(Index_sequences[i7 Bases for Sample Sheet],MATCH('HCAP Robot Script'!BN30,Index_sequences[Index Name],0)))</f>
        <v>TCCTGAGT</v>
      </c>
      <c r="BP30" s="32" t="str">
        <f t="shared" si="11"/>
        <v>UDP0029</v>
      </c>
      <c r="BQ30" s="32" t="str">
        <f>IF(G30="","",INDEX(Index_sequences[i5 Bases for Sample Sheet NovaSeq, MiSeq, HiSeq 2000/2500],MATCH('HCAP Robot Script'!BP30,Index_sequences[Index Name],0)))</f>
        <v>AGGACTCA</v>
      </c>
      <c r="BR30" s="32" t="str">
        <f>IF(G30="","",INDEX(Index_sequences[i5 Bases for Sample Sheet iSeq, MiniSeq, NextSeq, HiSeq 3000/4000],MATCH('HCAP Robot Script'!BP30,Index_sequences[Index Name],0)))</f>
        <v>TGAGTCCT</v>
      </c>
      <c r="BS30" s="209" t="str">
        <f t="shared" si="12"/>
        <v>Roche DNA Solid Tumour Prep_2</v>
      </c>
      <c r="BT30" s="38" t="b">
        <f ca="1">IF(VLOOKUP(BS30,'Auto Pooling Robot Script'!$H$6:$I$13,2,FALSE)=FALSE,"",VLOOKUP(BS30,'Auto Pooling Robot Script'!$H$6:$I$13,2,FALSE))</f>
        <v>1</v>
      </c>
      <c r="BU30" s="30"/>
      <c r="BV30" s="10" t="str">
        <f t="array" aca="1" ref="BV30" ca="1">IF(ROW()-ROW($BV$2:$BV$97)+1&gt;ROWS($BT$2:$BT$97)-
COUNTBLANK($BT$2:$BT$97),"",INDIRECT(ADDRESS(SMALL(
(IF($BT$2:$BT$97&lt;&gt;"",ROW($BT$2:$BT$97),ROW()+ROWS($BT$2:$BT$97))),
ROW()-ROW($BV$2:$BV$97)+1),COLUMN($BK$2:$BK$97),4)))</f>
        <v>PL2303550-02-01/E04</v>
      </c>
      <c r="BW30" s="33" t="str">
        <f t="shared" ca="1" si="27"/>
        <v>JO_B2306636-003</v>
      </c>
      <c r="BX30" s="36" t="str">
        <f t="shared" ca="1" si="28"/>
        <v>2303550</v>
      </c>
      <c r="BY30" s="36" t="str">
        <f t="shared" ca="1" si="29"/>
        <v>E4</v>
      </c>
      <c r="BZ30" s="32" t="str">
        <f t="shared" ca="1" si="30"/>
        <v>UDP0029</v>
      </c>
      <c r="CA30" s="32" t="str">
        <f t="shared" ca="1" si="31"/>
        <v>TCCTGAGT</v>
      </c>
      <c r="CB30" s="32" t="str">
        <f t="shared" ca="1" si="32"/>
        <v>UDP0029</v>
      </c>
      <c r="CC30" s="32" t="str">
        <f ca="1">IF(BV30="","",INDEX(Index_sequences[i5 Bases for Sample Sheet NovaSeq, MiSeq, HiSeq 2000/2500],MATCH('HCAP Robot Script'!CB30,Index_sequences[Index Name],0)))</f>
        <v>AGGACTCA</v>
      </c>
      <c r="CD30" s="32" t="str">
        <f ca="1">IF(BV30="","",INDEX(Index_sequences[i5 Bases for Sample Sheet iSeq, MiniSeq, NextSeq, HiSeq 3000/4000],MATCH('HCAP Robot Script'!CB30,Index_sequences[Index Name],0)))</f>
        <v>TGAGTCCT</v>
      </c>
      <c r="CE30" s="37" t="str">
        <f ca="1">IF(BV30="","",INDEX(Panel_info[Panel name],MATCH(INDEX(Panel_Name,MATCH(BV30,$BK$2:$BK$97,0)),Panel_info[SL Analyte],0)))</f>
        <v>RMH200ST</v>
      </c>
      <c r="CF30" s="38" t="str">
        <f t="shared" ca="1" si="33"/>
        <v>Roche DNA Solid Tumour Prep_2</v>
      </c>
      <c r="CH30" s="10" t="str">
        <f t="shared" ca="1" si="34"/>
        <v>JO_B2306636-003</v>
      </c>
      <c r="CI30" s="10" t="str">
        <f t="shared" ca="1" si="35"/>
        <v/>
      </c>
      <c r="CJ30" s="10" t="str">
        <f t="array" aca="1" ref="CJ30" ca="1">IF(ROW()-ROW($CJ$2:$CJ$97)+1&gt;ROWS($CH$2:$CH$97)-
COUNTBLANK($CH$2:$CH$97),"",INDIRECT(ADDRESS(SMALL(
(IF($CH$2:$CH$97&lt;&gt;"",ROW($CH$2:$CH$97),ROW()+ROWS($CH$2:$CH$97))),
ROW()-ROW($CJ$2:$CJ$97)+1),COLUMN($CH$2:$CH$97),4)))</f>
        <v>JO_B2306636-003</v>
      </c>
      <c r="CK30" s="10" t="str">
        <f t="array" aca="1" ref="CK30" ca="1">IF(ROW()-ROW($CK$2:$CK$97)+1&gt;ROWS($CI$2:$CI$97)-
COUNTBLANK($CI$2:$CI$97),"",INDIRECT(ADDRESS(SMALL(
(IF($CI$2:$CI$97&lt;&gt;"",ROW($CI$2:$CI$97),ROW()+ROWS($CI$2:$CI$97))),
ROW()-ROW($CK$2:$CK$97)+1),COLUMN($CI$2:$CI$97),4)))</f>
        <v/>
      </c>
    </row>
    <row r="31" spans="1:89" x14ac:dyDescent="0.2">
      <c r="A31" s="31" t="str">
        <f>IF(G31="","",'HCAP Booking'!$C$4)</f>
        <v>2303550</v>
      </c>
      <c r="B31" s="36" t="str">
        <f>CONCATENATE(LEFT('HCAP Booking'!C38),LEFT('HCAP Booking'!D38))</f>
        <v>MC</v>
      </c>
      <c r="C31" s="32" t="str">
        <f>IF('HCAP Booking'!J38="","",'HCAP Booking'!J38)</f>
        <v>B2306640-005</v>
      </c>
      <c r="D31" s="30">
        <f>IF(C31="","",INDEX('DNA Sample Normalization'!$E$13:$E$108,MATCH('HCAP Robot Script'!C31,'DNA Sample Normalization'!$C$13:$C$108,0)))</f>
        <v>78.599999999999994</v>
      </c>
      <c r="E31" s="29" t="str">
        <f t="shared" ca="1" si="0"/>
        <v>B2</v>
      </c>
      <c r="F31" s="38" t="str">
        <f t="shared" ca="1" si="1"/>
        <v>DNA Stock Plate 2</v>
      </c>
      <c r="G31" s="33" t="str">
        <f>CONCATENATE('HCAP Booking'!A38,'HCAP Booking'!B38)</f>
        <v>F4</v>
      </c>
      <c r="H31" s="32" t="str">
        <f t="shared" si="13"/>
        <v>DNA DILUTION PLATE 1</v>
      </c>
      <c r="I31" s="32" t="b">
        <f t="shared" si="14"/>
        <v>1</v>
      </c>
      <c r="J31" s="32">
        <f t="shared" si="15"/>
        <v>3</v>
      </c>
      <c r="K31" s="32">
        <f t="shared" si="16"/>
        <v>27</v>
      </c>
      <c r="L31" s="34">
        <f t="shared" si="2"/>
        <v>6.3676844783715012</v>
      </c>
      <c r="M31" s="35">
        <f t="shared" si="3"/>
        <v>28.632315521628499</v>
      </c>
      <c r="N31" s="343" t="str">
        <f t="shared" si="17"/>
        <v>Qubit1</v>
      </c>
      <c r="O31" s="343" t="str">
        <f t="shared" si="18"/>
        <v>F7</v>
      </c>
      <c r="P31" s="32" t="str">
        <f t="shared" si="19"/>
        <v>WATER RESERVOIR</v>
      </c>
      <c r="Q31" s="37">
        <f t="shared" si="20"/>
        <v>1</v>
      </c>
      <c r="R31" s="132" t="s">
        <v>191</v>
      </c>
      <c r="S31" s="112" t="str">
        <f t="shared" si="4"/>
        <v>INDEX PLATE</v>
      </c>
      <c r="T31" s="358" t="str" cm="1">
        <f t="array" ref="T31">IF(G31="","",INDEX(Index_sequences[Plate well],MATCH('HCAP Robot Script'!T30,Index_sequences[Plate well],0)+1,1))</f>
        <v>F4</v>
      </c>
      <c r="U31" s="115">
        <f>IF(G31="","",'HCAP Booking'!$I$3)</f>
        <v>1</v>
      </c>
      <c r="V31" s="115" t="str">
        <f>IF(G31="","",VLOOKUP(U31&amp;"_"&amp;T31,Index!$C$3:$H$386,2,FALSE))</f>
        <v>UDP0030</v>
      </c>
      <c r="W31" s="32" t="str">
        <f>IF(NOT(G31=""),'HCAP Booking'!H38,"")</f>
        <v>Roche DNA Solid Tumour Prep</v>
      </c>
      <c r="X31" s="30"/>
      <c r="Z31" s="45" t="s">
        <v>39</v>
      </c>
      <c r="AA31" s="40" t="str">
        <f t="shared" si="5"/>
        <v>Roche DNA Solid Tumour Prep</v>
      </c>
      <c r="AB31" s="46" t="str">
        <f>IF(COUNTIF($AA$1:AA31,AA31)=1,AA31,"")</f>
        <v/>
      </c>
      <c r="AC31" s="40" t="str">
        <f t="array" aca="1" ref="AC31" ca="1">IF(ROW()-ROW($AC$2:$AC$97)+1&gt;ROWS($AB$2:$AB$97)-
COUNTBLANK($AB$2:$AB$97),"",INDIRECT(ADDRESS(SMALL(
(IF($AB$2:$AB$97&lt;&gt;"",ROW($AB$2:$AB$97),ROW()+ROWS($AB$2:$AB$97))),
ROW()-ROW($AC$2:$AC$97)+1),COLUMN($AB$2:$AB$97),4)))</f>
        <v/>
      </c>
      <c r="AD31" s="121">
        <f>COUNTIF($AA$1:AA31,AA31)</f>
        <v>30</v>
      </c>
      <c r="AE31" s="121">
        <v>30</v>
      </c>
      <c r="AF31" s="121">
        <f>IF(COUNTIF($AF$2:AF30,AF30)&lt;INDEX(Pooling_requirements,MATCH('HCAP Booking'!$AG$4,Workflow_type,0)),AF30,AF30+1)</f>
        <v>2</v>
      </c>
      <c r="AG31" s="121" t="str">
        <f t="shared" si="21"/>
        <v>Roche DNA Solid Tumour Prep_2</v>
      </c>
      <c r="AH31" s="40" t="str">
        <f ca="1">IF(COUNTIF($AA$1:AG31,AG31)=1,AG31,"")</f>
        <v/>
      </c>
      <c r="AI31" s="40" t="s">
        <v>65</v>
      </c>
      <c r="AJ31" s="40" t="str">
        <f t="array" aca="1" ref="AJ31" ca="1">IF(ROW()-ROW($AJ$2:$AJ$97)+1&gt;ROWS($AH$2:$AH$97)-
COUNTBLANK($AH$2:$AH$97),"",INDIRECT(ADDRESS(SMALL(
(IF($AH$2:$AH$97&lt;&gt;"",ROW($AH$2:$AH$97),ROW()+ROWS($AH$2:$AH$97))),
ROW()-ROW($AJ$2:$AJ$97)+1),COLUMN($AH$2:$AH$97),4)))</f>
        <v/>
      </c>
      <c r="AK31" s="114" t="s">
        <v>65</v>
      </c>
      <c r="AL31" s="30"/>
      <c r="AM31" s="30"/>
      <c r="AN31" s="40" t="str">
        <f>IF(COUNTIF($C$1:C31,C31)=1,C31,"")</f>
        <v>B2306640-005</v>
      </c>
      <c r="AO31" s="47" t="str">
        <f t="array" aca="1" ref="AO31" ca="1">IF(ROW()-ROW($AO$2:$AO$97)+1&gt;ROWS($AN$2:$AN$97)-
COUNTBLANK($AN$2:$AN$97),"",INDIRECT(ADDRESS(SMALL(
(IF($AN$2:$AN$97&lt;&gt;"",ROW($AN$2:$AN$97),ROW()+ROWS($AN$2:$AN$97))),
ROW()-ROW($AO$2:$AO$97)+1),COLUMN($AN$2:$AN$97),4)))</f>
        <v>B2306640-005</v>
      </c>
      <c r="AP31" s="48" t="s">
        <v>42</v>
      </c>
      <c r="AQ31" s="49" t="str">
        <f t="shared" ca="1" si="36"/>
        <v>DNA Stock Plate 2</v>
      </c>
      <c r="AR31" s="31" t="str">
        <f t="shared" ca="1" si="7"/>
        <v>DNA Stock Plate 2_B2</v>
      </c>
      <c r="AS31" s="664"/>
      <c r="AT31" s="229"/>
      <c r="AU31" s="589" t="str">
        <f>IF(B31="","",B31&amp;"_"&amp;C31&amp;"_"&amp;INDEX(Panel_info[Panel short hand],MATCH('HCAP Robot Script'!W31,Panel_info[SL Analyte],0))&amp;"_"&amp;V31)</f>
        <v>MC_B2306640-005_RMH200_UDP0030</v>
      </c>
      <c r="AV31" s="30"/>
      <c r="AW31" s="33">
        <f>VLOOKUP(D31,'HCAP Booking'!$AP$8:$AS$12,2,TRUE)</f>
        <v>10</v>
      </c>
      <c r="AX31" s="491">
        <f>VLOOKUP(D31,'HCAP Booking'!$AP$8:$AS$12,3,TRUE)</f>
        <v>3</v>
      </c>
      <c r="AY31" s="491">
        <f>VLOOKUP(D31,'HCAP Booking'!$AP$8:$AS$12,4,TRUE)</f>
        <v>27</v>
      </c>
      <c r="AZ31" s="491">
        <f t="shared" si="22"/>
        <v>30</v>
      </c>
      <c r="BA31" s="492">
        <f t="shared" si="23"/>
        <v>7.8599999999999994</v>
      </c>
      <c r="BB31" s="30"/>
      <c r="BC31" s="349" t="s">
        <v>2128</v>
      </c>
      <c r="BD31" s="356" t="s">
        <v>144</v>
      </c>
      <c r="BE31" s="349" t="str">
        <f t="shared" si="24"/>
        <v>B2306640-005</v>
      </c>
      <c r="BF31" s="352" t="str">
        <f t="shared" si="25"/>
        <v>Qubit1_F7</v>
      </c>
      <c r="BG31" s="30"/>
      <c r="BH31" s="30"/>
      <c r="BI31" s="589" t="str">
        <f>INDEX('HCAP Booking'!$AE$9:$AE$14,MATCH('HCAP Robot Script'!W31,'HCAP Booking'!$AB$9:$AB$14,0))</f>
        <v>DNA</v>
      </c>
      <c r="BJ31" s="208" t="str">
        <f t="shared" si="8"/>
        <v>MC_B2306640-005</v>
      </c>
      <c r="BK31" s="341" t="str">
        <f>IF(G31="","",'HCAP Booking'!I38)</f>
        <v>PL2303550-02-01/F04</v>
      </c>
      <c r="BL31" s="341" t="str">
        <f t="shared" si="26"/>
        <v>2303550</v>
      </c>
      <c r="BM31" s="32" t="str">
        <f t="shared" si="9"/>
        <v>F4</v>
      </c>
      <c r="BN31" s="32" t="str">
        <f t="shared" si="10"/>
        <v>UDP0030</v>
      </c>
      <c r="BO31" s="32" t="str">
        <f>IF(G31="","",INDEX(Index_sequences[i7 Bases for Sample Sheet],MATCH('HCAP Robot Script'!BN31,Index_sequences[Index Name],0)))</f>
        <v>CTTCAGAC</v>
      </c>
      <c r="BP31" s="32" t="str">
        <f t="shared" si="11"/>
        <v>UDP0030</v>
      </c>
      <c r="BQ31" s="32" t="str">
        <f>IF(G31="","",INDEX(Index_sequences[i5 Bases for Sample Sheet NovaSeq, MiSeq, HiSeq 2000/2500],MATCH('HCAP Robot Script'!BP31,Index_sequences[Index Name],0)))</f>
        <v>GAAGTCTG</v>
      </c>
      <c r="BR31" s="32" t="str">
        <f>IF(G31="","",INDEX(Index_sequences[i5 Bases for Sample Sheet iSeq, MiniSeq, NextSeq, HiSeq 3000/4000],MATCH('HCAP Robot Script'!BP31,Index_sequences[Index Name],0)))</f>
        <v>CAGACTTC</v>
      </c>
      <c r="BS31" s="209" t="str">
        <f t="shared" si="12"/>
        <v>Roche DNA Solid Tumour Prep_2</v>
      </c>
      <c r="BT31" s="38" t="b">
        <f ca="1">IF(VLOOKUP(BS31,'Auto Pooling Robot Script'!$H$6:$I$13,2,FALSE)=FALSE,"",VLOOKUP(BS31,'Auto Pooling Robot Script'!$H$6:$I$13,2,FALSE))</f>
        <v>1</v>
      </c>
      <c r="BU31" s="30"/>
      <c r="BV31" s="10" t="str">
        <f t="array" aca="1" ref="BV31" ca="1">IF(ROW()-ROW($BV$2:$BV$97)+1&gt;ROWS($BT$2:$BT$97)-
COUNTBLANK($BT$2:$BT$97),"",INDIRECT(ADDRESS(SMALL(
(IF($BT$2:$BT$97&lt;&gt;"",ROW($BT$2:$BT$97),ROW()+ROWS($BT$2:$BT$97))),
ROW()-ROW($BV$2:$BV$97)+1),COLUMN($BK$2:$BK$97),4)))</f>
        <v>PL2303550-02-01/F04</v>
      </c>
      <c r="BW31" s="33" t="str">
        <f t="shared" ca="1" si="27"/>
        <v>MC_B2306640-005</v>
      </c>
      <c r="BX31" s="36" t="str">
        <f t="shared" ca="1" si="28"/>
        <v>2303550</v>
      </c>
      <c r="BY31" s="36" t="str">
        <f t="shared" ca="1" si="29"/>
        <v>F4</v>
      </c>
      <c r="BZ31" s="32" t="str">
        <f t="shared" ca="1" si="30"/>
        <v>UDP0030</v>
      </c>
      <c r="CA31" s="32" t="str">
        <f t="shared" ca="1" si="31"/>
        <v>CTTCAGAC</v>
      </c>
      <c r="CB31" s="32" t="str">
        <f t="shared" ca="1" si="32"/>
        <v>UDP0030</v>
      </c>
      <c r="CC31" s="32" t="str">
        <f ca="1">IF(BV31="","",INDEX(Index_sequences[i5 Bases for Sample Sheet NovaSeq, MiSeq, HiSeq 2000/2500],MATCH('HCAP Robot Script'!CB31,Index_sequences[Index Name],0)))</f>
        <v>GAAGTCTG</v>
      </c>
      <c r="CD31" s="32" t="str">
        <f ca="1">IF(BV31="","",INDEX(Index_sequences[i5 Bases for Sample Sheet iSeq, MiniSeq, NextSeq, HiSeq 3000/4000],MATCH('HCAP Robot Script'!CB31,Index_sequences[Index Name],0)))</f>
        <v>CAGACTTC</v>
      </c>
      <c r="CE31" s="37" t="str">
        <f ca="1">IF(BV31="","",INDEX(Panel_info[Panel name],MATCH(INDEX(Panel_Name,MATCH(BV31,$BK$2:$BK$97,0)),Panel_info[SL Analyte],0)))</f>
        <v>RMH200ST</v>
      </c>
      <c r="CF31" s="38" t="str">
        <f t="shared" ca="1" si="33"/>
        <v>Roche DNA Solid Tumour Prep_2</v>
      </c>
      <c r="CH31" s="10" t="str">
        <f t="shared" ca="1" si="34"/>
        <v>MC_B2306640-005</v>
      </c>
      <c r="CI31" s="10" t="str">
        <f t="shared" ca="1" si="35"/>
        <v/>
      </c>
      <c r="CJ31" s="10" t="str">
        <f t="array" aca="1" ref="CJ31" ca="1">IF(ROW()-ROW($CJ$2:$CJ$97)+1&gt;ROWS($CH$2:$CH$97)-
COUNTBLANK($CH$2:$CH$97),"",INDIRECT(ADDRESS(SMALL(
(IF($CH$2:$CH$97&lt;&gt;"",ROW($CH$2:$CH$97),ROW()+ROWS($CH$2:$CH$97))),
ROW()-ROW($CJ$2:$CJ$97)+1),COLUMN($CH$2:$CH$97),4)))</f>
        <v>MC_B2306640-005</v>
      </c>
      <c r="CK31" s="10" t="str">
        <f t="array" aca="1" ref="CK31" ca="1">IF(ROW()-ROW($CK$2:$CK$97)+1&gt;ROWS($CI$2:$CI$97)-
COUNTBLANK($CI$2:$CI$97),"",INDIRECT(ADDRESS(SMALL(
(IF($CI$2:$CI$97&lt;&gt;"",ROW($CI$2:$CI$97),ROW()+ROWS($CI$2:$CI$97))),
ROW()-ROW($CK$2:$CK$97)+1),COLUMN($CI$2:$CI$97),4)))</f>
        <v/>
      </c>
    </row>
    <row r="32" spans="1:89" x14ac:dyDescent="0.2">
      <c r="A32" s="31" t="str">
        <f>IF(G32="","",'HCAP Booking'!$C$4)</f>
        <v>2303550</v>
      </c>
      <c r="B32" s="36" t="str">
        <f>CONCATENATE(LEFT('HCAP Booking'!C39),LEFT('HCAP Booking'!D39))</f>
        <v>AH</v>
      </c>
      <c r="C32" s="32" t="str">
        <f>IF('HCAP Booking'!J39="","",'HCAP Booking'!J39)</f>
        <v>B2306699-002</v>
      </c>
      <c r="D32" s="30">
        <f>IF(C32="","",INDEX('DNA Sample Normalization'!$E$13:$E$108,MATCH('HCAP Robot Script'!C32,'DNA Sample Normalization'!$C$13:$C$108,0)))</f>
        <v>66.2</v>
      </c>
      <c r="E32" s="29" t="str">
        <f t="shared" ca="1" si="0"/>
        <v>C2</v>
      </c>
      <c r="F32" s="38" t="str">
        <f t="shared" ca="1" si="1"/>
        <v>DNA Stock Plate 2</v>
      </c>
      <c r="G32" s="33" t="str">
        <f>CONCATENATE('HCAP Booking'!A39,'HCAP Booking'!B39)</f>
        <v>G4</v>
      </c>
      <c r="H32" s="32" t="str">
        <f t="shared" si="13"/>
        <v>DNA DILUTION PLATE 1</v>
      </c>
      <c r="I32" s="32" t="b">
        <f t="shared" si="14"/>
        <v>1</v>
      </c>
      <c r="J32" s="32">
        <f t="shared" si="15"/>
        <v>3</v>
      </c>
      <c r="K32" s="32">
        <f t="shared" si="16"/>
        <v>27</v>
      </c>
      <c r="L32" s="34">
        <f t="shared" si="2"/>
        <v>7.5604229607250737</v>
      </c>
      <c r="M32" s="35">
        <f t="shared" si="3"/>
        <v>27.439577039274926</v>
      </c>
      <c r="N32" s="343" t="str">
        <f t="shared" si="17"/>
        <v>Qubit1</v>
      </c>
      <c r="O32" s="343" t="str">
        <f t="shared" si="18"/>
        <v>G7</v>
      </c>
      <c r="P32" s="32" t="str">
        <f t="shared" si="19"/>
        <v>WATER RESERVOIR</v>
      </c>
      <c r="Q32" s="37">
        <f t="shared" si="20"/>
        <v>1</v>
      </c>
      <c r="R32" s="132" t="s">
        <v>191</v>
      </c>
      <c r="S32" s="112" t="str">
        <f t="shared" si="4"/>
        <v>INDEX PLATE</v>
      </c>
      <c r="T32" s="358" t="str" cm="1">
        <f t="array" ref="T32">IF(G32="","",INDEX(Index_sequences[Plate well],MATCH('HCAP Robot Script'!T31,Index_sequences[Plate well],0)+1,1))</f>
        <v>G4</v>
      </c>
      <c r="U32" s="115">
        <f>IF(G32="","",'HCAP Booking'!$I$3)</f>
        <v>1</v>
      </c>
      <c r="V32" s="115" t="str">
        <f>IF(G32="","",VLOOKUP(U32&amp;"_"&amp;T32,Index!$C$3:$H$386,2,FALSE))</f>
        <v>UDP0031</v>
      </c>
      <c r="W32" s="32" t="str">
        <f>IF(NOT(G32=""),'HCAP Booking'!H39,"")</f>
        <v>Roche DNA Solid Tumour Prep</v>
      </c>
      <c r="X32" s="30"/>
      <c r="Z32" s="45" t="s">
        <v>32</v>
      </c>
      <c r="AA32" s="40" t="str">
        <f t="shared" si="5"/>
        <v>Roche DNA Solid Tumour Prep</v>
      </c>
      <c r="AB32" s="46" t="str">
        <f>IF(COUNTIF($AA$1:AA32,AA32)=1,AA32,"")</f>
        <v/>
      </c>
      <c r="AC32" s="40" t="str">
        <f t="array" aca="1" ref="AC32" ca="1">IF(ROW()-ROW($AC$2:$AC$97)+1&gt;ROWS($AB$2:$AB$97)-
COUNTBLANK($AB$2:$AB$97),"",INDIRECT(ADDRESS(SMALL(
(IF($AB$2:$AB$97&lt;&gt;"",ROW($AB$2:$AB$97),ROW()+ROWS($AB$2:$AB$97))),
ROW()-ROW($AC$2:$AC$97)+1),COLUMN($AB$2:$AB$97),4)))</f>
        <v/>
      </c>
      <c r="AD32" s="121">
        <f>COUNTIF($AA$1:AA32,AA32)</f>
        <v>31</v>
      </c>
      <c r="AE32" s="121">
        <v>31</v>
      </c>
      <c r="AF32" s="121">
        <f>IF(COUNTIF($AF$2:AF31,AF31)&lt;INDEX(Pooling_requirements,MATCH('HCAP Booking'!$AG$4,Workflow_type,0)),AF31,AF31+1)</f>
        <v>2</v>
      </c>
      <c r="AG32" s="121" t="str">
        <f t="shared" si="21"/>
        <v>Roche DNA Solid Tumour Prep_2</v>
      </c>
      <c r="AH32" s="40" t="str">
        <f ca="1">IF(COUNTIF($AA$1:AG32,AG32)=1,AG32,"")</f>
        <v/>
      </c>
      <c r="AI32" s="40" t="s">
        <v>65</v>
      </c>
      <c r="AJ32" s="40" t="str">
        <f t="array" aca="1" ref="AJ32" ca="1">IF(ROW()-ROW($AJ$2:$AJ$97)+1&gt;ROWS($AH$2:$AH$97)-
COUNTBLANK($AH$2:$AH$97),"",INDIRECT(ADDRESS(SMALL(
(IF($AH$2:$AH$97&lt;&gt;"",ROW($AH$2:$AH$97),ROW()+ROWS($AH$2:$AH$97))),
ROW()-ROW($AJ$2:$AJ$97)+1),COLUMN($AH$2:$AH$97),4)))</f>
        <v/>
      </c>
      <c r="AK32" s="114" t="s">
        <v>65</v>
      </c>
      <c r="AL32" s="30"/>
      <c r="AM32" s="30"/>
      <c r="AN32" s="40" t="str">
        <f>IF(COUNTIF($C$1:C32,C32)=1,C32,"")</f>
        <v>B2306699-002</v>
      </c>
      <c r="AO32" s="47" t="str">
        <f t="array" aca="1" ref="AO32" ca="1">IF(ROW()-ROW($AO$2:$AO$97)+1&gt;ROWS($AN$2:$AN$97)-
COUNTBLANK($AN$2:$AN$97),"",INDIRECT(ADDRESS(SMALL(
(IF($AN$2:$AN$97&lt;&gt;"",ROW($AN$2:$AN$97),ROW()+ROWS($AN$2:$AN$97))),
ROW()-ROW($AO$2:$AO$97)+1),COLUMN($AN$2:$AN$97),4)))</f>
        <v>B2306699-002</v>
      </c>
      <c r="AP32" s="48" t="s">
        <v>47</v>
      </c>
      <c r="AQ32" s="49" t="str">
        <f t="shared" ca="1" si="36"/>
        <v>DNA Stock Plate 2</v>
      </c>
      <c r="AR32" s="31" t="str">
        <f t="shared" ca="1" si="7"/>
        <v>DNA Stock Plate 2_C2</v>
      </c>
      <c r="AS32" s="664"/>
      <c r="AT32" s="229"/>
      <c r="AU32" s="589" t="str">
        <f>IF(B32="","",B32&amp;"_"&amp;C32&amp;"_"&amp;INDEX(Panel_info[Panel short hand],MATCH('HCAP Robot Script'!W32,Panel_info[SL Analyte],0))&amp;"_"&amp;V32)</f>
        <v>AH_B2306699-002_RMH200_UDP0031</v>
      </c>
      <c r="AV32" s="30"/>
      <c r="AW32" s="33">
        <f>VLOOKUP(D32,'HCAP Booking'!$AP$8:$AS$12,2,TRUE)</f>
        <v>10</v>
      </c>
      <c r="AX32" s="491">
        <f>VLOOKUP(D32,'HCAP Booking'!$AP$8:$AS$12,3,TRUE)</f>
        <v>3</v>
      </c>
      <c r="AY32" s="491">
        <f>VLOOKUP(D32,'HCAP Booking'!$AP$8:$AS$12,4,TRUE)</f>
        <v>27</v>
      </c>
      <c r="AZ32" s="491">
        <f t="shared" si="22"/>
        <v>30</v>
      </c>
      <c r="BA32" s="492">
        <f t="shared" si="23"/>
        <v>6.620000000000001</v>
      </c>
      <c r="BB32" s="30"/>
      <c r="BC32" s="349" t="s">
        <v>2128</v>
      </c>
      <c r="BD32" s="356" t="s">
        <v>145</v>
      </c>
      <c r="BE32" s="349" t="str">
        <f t="shared" si="24"/>
        <v>B2306699-002</v>
      </c>
      <c r="BF32" s="352" t="str">
        <f t="shared" si="25"/>
        <v>Qubit1_G7</v>
      </c>
      <c r="BG32" s="30"/>
      <c r="BH32" s="30"/>
      <c r="BI32" s="589" t="str">
        <f>INDEX('HCAP Booking'!$AE$9:$AE$14,MATCH('HCAP Robot Script'!W32,'HCAP Booking'!$AB$9:$AB$14,0))</f>
        <v>DNA</v>
      </c>
      <c r="BJ32" s="208" t="str">
        <f t="shared" si="8"/>
        <v>AH_B2306699-002</v>
      </c>
      <c r="BK32" s="341" t="str">
        <f>IF(G32="","",'HCAP Booking'!I39)</f>
        <v>PL2303550-02-01/G04</v>
      </c>
      <c r="BL32" s="341" t="str">
        <f t="shared" si="26"/>
        <v>2303550</v>
      </c>
      <c r="BM32" s="32" t="str">
        <f t="shared" si="9"/>
        <v>G4</v>
      </c>
      <c r="BN32" s="32" t="str">
        <f t="shared" si="10"/>
        <v>UDP0031</v>
      </c>
      <c r="BO32" s="32" t="str">
        <f>IF(G32="","",INDEX(Index_sequences[i7 Bases for Sample Sheet],MATCH('HCAP Robot Script'!BN32,Index_sequences[Index Name],0)))</f>
        <v>GATCCTTC</v>
      </c>
      <c r="BP32" s="32" t="str">
        <f t="shared" si="11"/>
        <v>UDP0031</v>
      </c>
      <c r="BQ32" s="32" t="str">
        <f>IF(G32="","",INDEX(Index_sequences[i5 Bases for Sample Sheet NovaSeq, MiSeq, HiSeq 2000/2500],MATCH('HCAP Robot Script'!BP32,Index_sequences[Index Name],0)))</f>
        <v>CTAGGAAG</v>
      </c>
      <c r="BR32" s="32" t="str">
        <f>IF(G32="","",INDEX(Index_sequences[i5 Bases for Sample Sheet iSeq, MiniSeq, NextSeq, HiSeq 3000/4000],MATCH('HCAP Robot Script'!BP32,Index_sequences[Index Name],0)))</f>
        <v>CTTCCTAG</v>
      </c>
      <c r="BS32" s="209" t="str">
        <f t="shared" si="12"/>
        <v>Roche DNA Solid Tumour Prep_2</v>
      </c>
      <c r="BT32" s="38" t="b">
        <f ca="1">IF(VLOOKUP(BS32,'Auto Pooling Robot Script'!$H$6:$I$13,2,FALSE)=FALSE,"",VLOOKUP(BS32,'Auto Pooling Robot Script'!$H$6:$I$13,2,FALSE))</f>
        <v>1</v>
      </c>
      <c r="BU32" s="30"/>
      <c r="BV32" s="10" t="str">
        <f t="array" aca="1" ref="BV32" ca="1">IF(ROW()-ROW($BV$2:$BV$97)+1&gt;ROWS($BT$2:$BT$97)-
COUNTBLANK($BT$2:$BT$97),"",INDIRECT(ADDRESS(SMALL(
(IF($BT$2:$BT$97&lt;&gt;"",ROW($BT$2:$BT$97),ROW()+ROWS($BT$2:$BT$97))),
ROW()-ROW($BV$2:$BV$97)+1),COLUMN($BK$2:$BK$97),4)))</f>
        <v>PL2303550-02-01/G04</v>
      </c>
      <c r="BW32" s="33" t="str">
        <f t="shared" ca="1" si="27"/>
        <v>AH_B2306699-002</v>
      </c>
      <c r="BX32" s="36" t="str">
        <f t="shared" ca="1" si="28"/>
        <v>2303550</v>
      </c>
      <c r="BY32" s="36" t="str">
        <f t="shared" ca="1" si="29"/>
        <v>G4</v>
      </c>
      <c r="BZ32" s="32" t="str">
        <f t="shared" ca="1" si="30"/>
        <v>UDP0031</v>
      </c>
      <c r="CA32" s="32" t="str">
        <f t="shared" ca="1" si="31"/>
        <v>GATCCTTC</v>
      </c>
      <c r="CB32" s="32" t="str">
        <f t="shared" ca="1" si="32"/>
        <v>UDP0031</v>
      </c>
      <c r="CC32" s="32" t="str">
        <f ca="1">IF(BV32="","",INDEX(Index_sequences[i5 Bases for Sample Sheet NovaSeq, MiSeq, HiSeq 2000/2500],MATCH('HCAP Robot Script'!CB32,Index_sequences[Index Name],0)))</f>
        <v>CTAGGAAG</v>
      </c>
      <c r="CD32" s="32" t="str">
        <f ca="1">IF(BV32="","",INDEX(Index_sequences[i5 Bases for Sample Sheet iSeq, MiniSeq, NextSeq, HiSeq 3000/4000],MATCH('HCAP Robot Script'!CB32,Index_sequences[Index Name],0)))</f>
        <v>CTTCCTAG</v>
      </c>
      <c r="CE32" s="37" t="str">
        <f ca="1">IF(BV32="","",INDEX(Panel_info[Panel name],MATCH(INDEX(Panel_Name,MATCH(BV32,$BK$2:$BK$97,0)),Panel_info[SL Analyte],0)))</f>
        <v>RMH200ST</v>
      </c>
      <c r="CF32" s="38" t="str">
        <f t="shared" ca="1" si="33"/>
        <v>Roche DNA Solid Tumour Prep_2</v>
      </c>
      <c r="CH32" s="10" t="str">
        <f t="shared" ca="1" si="34"/>
        <v>AH_B2306699-002</v>
      </c>
      <c r="CI32" s="10" t="str">
        <f t="shared" ca="1" si="35"/>
        <v/>
      </c>
      <c r="CJ32" s="10" t="str">
        <f t="array" aca="1" ref="CJ32" ca="1">IF(ROW()-ROW($CJ$2:$CJ$97)+1&gt;ROWS($CH$2:$CH$97)-
COUNTBLANK($CH$2:$CH$97),"",INDIRECT(ADDRESS(SMALL(
(IF($CH$2:$CH$97&lt;&gt;"",ROW($CH$2:$CH$97),ROW()+ROWS($CH$2:$CH$97))),
ROW()-ROW($CJ$2:$CJ$97)+1),COLUMN($CH$2:$CH$97),4)))</f>
        <v>AH_B2306699-002</v>
      </c>
      <c r="CK32" s="10" t="str">
        <f t="array" aca="1" ref="CK32" ca="1">IF(ROW()-ROW($CK$2:$CK$97)+1&gt;ROWS($CI$2:$CI$97)-
COUNTBLANK($CI$2:$CI$97),"",INDIRECT(ADDRESS(SMALL(
(IF($CI$2:$CI$97&lt;&gt;"",ROW($CI$2:$CI$97),ROW()+ROWS($CI$2:$CI$97))),
ROW()-ROW($CK$2:$CK$97)+1),COLUMN($CI$2:$CI$97),4)))</f>
        <v/>
      </c>
    </row>
    <row r="33" spans="1:89" x14ac:dyDescent="0.2">
      <c r="A33" s="31" t="str">
        <f>IF(G33="","",'HCAP Booking'!$C$4)</f>
        <v>2303550</v>
      </c>
      <c r="B33" s="36" t="str">
        <f>CONCATENATE(LEFT('HCAP Booking'!C40),LEFT('HCAP Booking'!D40))</f>
        <v>JA</v>
      </c>
      <c r="C33" s="32" t="str">
        <f>IF('HCAP Booking'!J40="","",'HCAP Booking'!J40)</f>
        <v>B2306700-003</v>
      </c>
      <c r="D33" s="30">
        <f>IF(C33="","",INDEX('DNA Sample Normalization'!$E$13:$E$108,MATCH('HCAP Robot Script'!C33,'DNA Sample Normalization'!$C$13:$C$108,0)))</f>
        <v>5.76</v>
      </c>
      <c r="E33" s="29" t="str">
        <f t="shared" ca="1" si="0"/>
        <v>D2</v>
      </c>
      <c r="F33" s="38" t="str">
        <f t="shared" ca="1" si="1"/>
        <v>DNA Stock Plate 2</v>
      </c>
      <c r="G33" s="33" t="str">
        <f>CONCATENATE('HCAP Booking'!A40,'HCAP Booking'!B40)</f>
        <v>H4</v>
      </c>
      <c r="H33" s="32" t="str">
        <f t="shared" si="13"/>
        <v>DNA DILUTION PLATE 1</v>
      </c>
      <c r="I33" s="32" t="b">
        <f t="shared" si="14"/>
        <v>0</v>
      </c>
      <c r="J33" s="32">
        <f t="shared" si="15"/>
        <v>0</v>
      </c>
      <c r="K33" s="32">
        <f t="shared" si="16"/>
        <v>0</v>
      </c>
      <c r="L33" s="34">
        <f t="shared" si="2"/>
        <v>8.6892361111111107</v>
      </c>
      <c r="M33" s="35">
        <f t="shared" si="3"/>
        <v>26.310763888888889</v>
      </c>
      <c r="N33" s="343" t="str">
        <f t="shared" si="17"/>
        <v>Qubit1</v>
      </c>
      <c r="O33" s="343" t="str">
        <f t="shared" si="18"/>
        <v>H7</v>
      </c>
      <c r="P33" s="32" t="str">
        <f t="shared" si="19"/>
        <v>WATER RESERVOIR</v>
      </c>
      <c r="Q33" s="37">
        <f t="shared" si="20"/>
        <v>1</v>
      </c>
      <c r="R33" s="132" t="s">
        <v>191</v>
      </c>
      <c r="S33" s="112" t="str">
        <f t="shared" si="4"/>
        <v>INDEX PLATE</v>
      </c>
      <c r="T33" s="358" t="str" cm="1">
        <f t="array" ref="T33">IF(G33="","",INDEX(Index_sequences[Plate well],MATCH('HCAP Robot Script'!T32,Index_sequences[Plate well],0)+1,1))</f>
        <v>H4</v>
      </c>
      <c r="U33" s="115">
        <f>IF(G33="","",'HCAP Booking'!$I$3)</f>
        <v>1</v>
      </c>
      <c r="V33" s="115" t="str">
        <f>IF(G33="","",VLOOKUP(U33&amp;"_"&amp;T33,Index!$C$3:$H$386,2,FALSE))</f>
        <v>UDP0032</v>
      </c>
      <c r="W33" s="32" t="str">
        <f>IF(NOT(G33=""),'HCAP Booking'!H40,"")</f>
        <v>Roche DNA Solid Tumour Prep</v>
      </c>
      <c r="X33" s="30"/>
      <c r="Z33" s="45" t="s">
        <v>42</v>
      </c>
      <c r="AA33" s="40" t="str">
        <f t="shared" si="5"/>
        <v>Roche DNA Solid Tumour Prep</v>
      </c>
      <c r="AB33" s="46" t="str">
        <f>IF(COUNTIF($AA$1:AA33,AA33)=1,AA33,"")</f>
        <v/>
      </c>
      <c r="AC33" s="40" t="str">
        <f t="array" aca="1" ref="AC33" ca="1">IF(ROW()-ROW($AC$2:$AC$97)+1&gt;ROWS($AB$2:$AB$97)-
COUNTBLANK($AB$2:$AB$97),"",INDIRECT(ADDRESS(SMALL(
(IF($AB$2:$AB$97&lt;&gt;"",ROW($AB$2:$AB$97),ROW()+ROWS($AB$2:$AB$97))),
ROW()-ROW($AC$2:$AC$97)+1),COLUMN($AB$2:$AB$97),4)))</f>
        <v/>
      </c>
      <c r="AD33" s="121">
        <f>COUNTIF($AA$1:AA33,AA33)</f>
        <v>32</v>
      </c>
      <c r="AE33" s="121">
        <v>32</v>
      </c>
      <c r="AF33" s="121">
        <f>IF(COUNTIF($AF$2:AF32,AF32)&lt;INDEX(Pooling_requirements,MATCH('HCAP Booking'!$AG$4,Workflow_type,0)),AF32,AF32+1)</f>
        <v>2</v>
      </c>
      <c r="AG33" s="121" t="str">
        <f t="shared" si="21"/>
        <v>Roche DNA Solid Tumour Prep_2</v>
      </c>
      <c r="AH33" s="40" t="str">
        <f ca="1">IF(COUNTIF($AA$1:AG33,AG33)=1,AG33,"")</f>
        <v/>
      </c>
      <c r="AI33" s="40" t="s">
        <v>65</v>
      </c>
      <c r="AJ33" s="40" t="str">
        <f t="array" aca="1" ref="AJ33" ca="1">IF(ROW()-ROW($AJ$2:$AJ$97)+1&gt;ROWS($AH$2:$AH$97)-
COUNTBLANK($AH$2:$AH$97),"",INDIRECT(ADDRESS(SMALL(
(IF($AH$2:$AH$97&lt;&gt;"",ROW($AH$2:$AH$97),ROW()+ROWS($AH$2:$AH$97))),
ROW()-ROW($AJ$2:$AJ$97)+1),COLUMN($AH$2:$AH$97),4)))</f>
        <v/>
      </c>
      <c r="AK33" s="114" t="s">
        <v>65</v>
      </c>
      <c r="AL33" s="30"/>
      <c r="AM33" s="30"/>
      <c r="AN33" s="40" t="str">
        <f>IF(COUNTIF($C$1:C33,C33)=1,C33,"")</f>
        <v>B2306700-003</v>
      </c>
      <c r="AO33" s="47" t="str">
        <f t="array" aca="1" ref="AO33" ca="1">IF(ROW()-ROW($AO$2:$AO$97)+1&gt;ROWS($AN$2:$AN$97)-
COUNTBLANK($AN$2:$AN$97),"",INDIRECT(ADDRESS(SMALL(
(IF($AN$2:$AN$97&lt;&gt;"",ROW($AN$2:$AN$97),ROW()+ROWS($AN$2:$AN$97))),
ROW()-ROW($AO$2:$AO$97)+1),COLUMN($AN$2:$AN$97),4)))</f>
        <v>B2306700-003</v>
      </c>
      <c r="AP33" s="48" t="s">
        <v>49</v>
      </c>
      <c r="AQ33" s="49" t="str">
        <f t="shared" ca="1" si="36"/>
        <v>DNA Stock Plate 2</v>
      </c>
      <c r="AR33" s="31" t="str">
        <f t="shared" ca="1" si="7"/>
        <v>DNA Stock Plate 2_D2</v>
      </c>
      <c r="AS33" s="664"/>
      <c r="AT33" s="229"/>
      <c r="AU33" s="589" t="str">
        <f>IF(B33="","",B33&amp;"_"&amp;C33&amp;"_"&amp;INDEX(Panel_info[Panel short hand],MATCH('HCAP Robot Script'!W33,Panel_info[SL Analyte],0))&amp;"_"&amp;V33)</f>
        <v>JA_B2306700-003_RMH200_UDP0032</v>
      </c>
      <c r="AV33" s="30"/>
      <c r="AW33" s="33">
        <f>VLOOKUP(D33,'HCAP Booking'!$AP$8:$AS$12,2,TRUE)</f>
        <v>0</v>
      </c>
      <c r="AX33" s="491">
        <f>VLOOKUP(D33,'HCAP Booking'!$AP$8:$AS$12,3,TRUE)</f>
        <v>0</v>
      </c>
      <c r="AY33" s="491">
        <f>VLOOKUP(D33,'HCAP Booking'!$AP$8:$AS$12,4,TRUE)</f>
        <v>0</v>
      </c>
      <c r="AZ33" s="491">
        <f t="shared" si="22"/>
        <v>0</v>
      </c>
      <c r="BA33" s="492" t="e">
        <f t="shared" si="23"/>
        <v>#DIV/0!</v>
      </c>
      <c r="BB33" s="30"/>
      <c r="BC33" s="349" t="s">
        <v>2128</v>
      </c>
      <c r="BD33" s="356" t="s">
        <v>146</v>
      </c>
      <c r="BE33" s="349" t="str">
        <f t="shared" si="24"/>
        <v>B2306700-003</v>
      </c>
      <c r="BF33" s="352" t="str">
        <f t="shared" si="25"/>
        <v>Qubit1_H7</v>
      </c>
      <c r="BG33" s="30"/>
      <c r="BH33" s="30"/>
      <c r="BI33" s="589" t="str">
        <f>INDEX('HCAP Booking'!$AE$9:$AE$14,MATCH('HCAP Robot Script'!W33,'HCAP Booking'!$AB$9:$AB$14,0))</f>
        <v>DNA</v>
      </c>
      <c r="BJ33" s="208" t="str">
        <f t="shared" si="8"/>
        <v>JA_B2306700-003</v>
      </c>
      <c r="BK33" s="341" t="str">
        <f>IF(G33="","",'HCAP Booking'!I40)</f>
        <v>PL2303550-02-01/H04</v>
      </c>
      <c r="BL33" s="341" t="str">
        <f t="shared" si="26"/>
        <v>2303550</v>
      </c>
      <c r="BM33" s="32" t="str">
        <f t="shared" si="9"/>
        <v>H4</v>
      </c>
      <c r="BN33" s="32" t="str">
        <f t="shared" si="10"/>
        <v>UDP0032</v>
      </c>
      <c r="BO33" s="32" t="str">
        <f>IF(G33="","",INDEX(Index_sequences[i7 Bases for Sample Sheet],MATCH('HCAP Robot Script'!BN33,Index_sequences[Index Name],0)))</f>
        <v>AGCTTCCT</v>
      </c>
      <c r="BP33" s="32" t="str">
        <f t="shared" si="11"/>
        <v>UDP0032</v>
      </c>
      <c r="BQ33" s="32" t="str">
        <f>IF(G33="","",INDEX(Index_sequences[i5 Bases for Sample Sheet NovaSeq, MiSeq, HiSeq 2000/2500],MATCH('HCAP Robot Script'!BP33,Index_sequences[Index Name],0)))</f>
        <v>TCGAAGGA</v>
      </c>
      <c r="BR33" s="32" t="str">
        <f>IF(G33="","",INDEX(Index_sequences[i5 Bases for Sample Sheet iSeq, MiniSeq, NextSeq, HiSeq 3000/4000],MATCH('HCAP Robot Script'!BP33,Index_sequences[Index Name],0)))</f>
        <v>TCCTTCGA</v>
      </c>
      <c r="BS33" s="209" t="str">
        <f t="shared" si="12"/>
        <v>Roche DNA Solid Tumour Prep_2</v>
      </c>
      <c r="BT33" s="38" t="b">
        <f ca="1">IF(VLOOKUP(BS33,'Auto Pooling Robot Script'!$H$6:$I$13,2,FALSE)=FALSE,"",VLOOKUP(BS33,'Auto Pooling Robot Script'!$H$6:$I$13,2,FALSE))</f>
        <v>1</v>
      </c>
      <c r="BU33" s="30"/>
      <c r="BV33" s="10" t="str">
        <f t="array" aca="1" ref="BV33" ca="1">IF(ROW()-ROW($BV$2:$BV$97)+1&gt;ROWS($BT$2:$BT$97)-
COUNTBLANK($BT$2:$BT$97),"",INDIRECT(ADDRESS(SMALL(
(IF($BT$2:$BT$97&lt;&gt;"",ROW($BT$2:$BT$97),ROW()+ROWS($BT$2:$BT$97))),
ROW()-ROW($BV$2:$BV$97)+1),COLUMN($BK$2:$BK$97),4)))</f>
        <v>PL2303550-02-01/H04</v>
      </c>
      <c r="BW33" s="33" t="str">
        <f t="shared" ca="1" si="27"/>
        <v>JA_B2306700-003</v>
      </c>
      <c r="BX33" s="36" t="str">
        <f t="shared" ca="1" si="28"/>
        <v>2303550</v>
      </c>
      <c r="BY33" s="36" t="str">
        <f t="shared" ca="1" si="29"/>
        <v>H4</v>
      </c>
      <c r="BZ33" s="32" t="str">
        <f t="shared" ca="1" si="30"/>
        <v>UDP0032</v>
      </c>
      <c r="CA33" s="32" t="str">
        <f t="shared" ca="1" si="31"/>
        <v>AGCTTCCT</v>
      </c>
      <c r="CB33" s="32" t="str">
        <f t="shared" ca="1" si="32"/>
        <v>UDP0032</v>
      </c>
      <c r="CC33" s="32" t="str">
        <f ca="1">IF(BV33="","",INDEX(Index_sequences[i5 Bases for Sample Sheet NovaSeq, MiSeq, HiSeq 2000/2500],MATCH('HCAP Robot Script'!CB33,Index_sequences[Index Name],0)))</f>
        <v>TCGAAGGA</v>
      </c>
      <c r="CD33" s="32" t="str">
        <f ca="1">IF(BV33="","",INDEX(Index_sequences[i5 Bases for Sample Sheet iSeq, MiniSeq, NextSeq, HiSeq 3000/4000],MATCH('HCAP Robot Script'!CB33,Index_sequences[Index Name],0)))</f>
        <v>TCCTTCGA</v>
      </c>
      <c r="CE33" s="37" t="str">
        <f ca="1">IF(BV33="","",INDEX(Panel_info[Panel name],MATCH(INDEX(Panel_Name,MATCH(BV33,$BK$2:$BK$97,0)),Panel_info[SL Analyte],0)))</f>
        <v>RMH200ST</v>
      </c>
      <c r="CF33" s="38" t="str">
        <f t="shared" ca="1" si="33"/>
        <v>Roche DNA Solid Tumour Prep_2</v>
      </c>
      <c r="CH33" s="10" t="str">
        <f t="shared" ca="1" si="34"/>
        <v>JA_B2306700-003</v>
      </c>
      <c r="CI33" s="10" t="str">
        <f t="shared" ca="1" si="35"/>
        <v/>
      </c>
      <c r="CJ33" s="10" t="str">
        <f t="array" aca="1" ref="CJ33" ca="1">IF(ROW()-ROW($CJ$2:$CJ$97)+1&gt;ROWS($CH$2:$CH$97)-
COUNTBLANK($CH$2:$CH$97),"",INDIRECT(ADDRESS(SMALL(
(IF($CH$2:$CH$97&lt;&gt;"",ROW($CH$2:$CH$97),ROW()+ROWS($CH$2:$CH$97))),
ROW()-ROW($CJ$2:$CJ$97)+1),COLUMN($CH$2:$CH$97),4)))</f>
        <v>JA_B2306700-003</v>
      </c>
      <c r="CK33" s="10" t="str">
        <f t="array" aca="1" ref="CK33" ca="1">IF(ROW()-ROW($CK$2:$CK$97)+1&gt;ROWS($CI$2:$CI$97)-
COUNTBLANK($CI$2:$CI$97),"",INDIRECT(ADDRESS(SMALL(
(IF($CI$2:$CI$97&lt;&gt;"",ROW($CI$2:$CI$97),ROW()+ROWS($CI$2:$CI$97))),
ROW()-ROW($CK$2:$CK$97)+1),COLUMN($CI$2:$CI$97),4)))</f>
        <v/>
      </c>
    </row>
    <row r="34" spans="1:89" x14ac:dyDescent="0.2">
      <c r="A34" s="31" t="str">
        <f>IF(G34="","",'HCAP Booking'!$C$4)</f>
        <v>2303550</v>
      </c>
      <c r="B34" s="36" t="str">
        <f>CONCATENATE(LEFT('HCAP Booking'!C41),LEFT('HCAP Booking'!D41))</f>
        <v>LT</v>
      </c>
      <c r="C34" s="32" t="str">
        <f>IF('HCAP Booking'!J41="","",'HCAP Booking'!J41)</f>
        <v>B2306702-004</v>
      </c>
      <c r="D34" s="30">
        <f>IF(C34="","",INDEX('DNA Sample Normalization'!$E$13:$E$108,MATCH('HCAP Robot Script'!C34,'DNA Sample Normalization'!$C$13:$C$108,0)))</f>
        <v>52.2</v>
      </c>
      <c r="E34" s="29" t="str">
        <f t="shared" ref="E34:E65" ca="1" si="37">IF(C34="","",VLOOKUP(C34,$AO$2:$AQ$97,2,0))</f>
        <v>A3</v>
      </c>
      <c r="F34" s="38" t="str">
        <f t="shared" ref="F34:F65" ca="1" si="38">IF(ISERROR(IF(AND(B34="NC",C34=0),"DNA Stock Plate 3",VLOOKUP(C34,$AO$2:$AQ$97,3,0))),"",IF(AND(B34="NC",C34=0),"DNA Stock Plate 3",VLOOKUP(C34,$AO$2:$AQ$97,3,0)))</f>
        <v>DNA Stock Plate 2</v>
      </c>
      <c r="G34" s="33" t="str">
        <f>CONCATENATE('HCAP Booking'!A41,'HCAP Booking'!B41)</f>
        <v>A5</v>
      </c>
      <c r="H34" s="32" t="str">
        <f t="shared" si="13"/>
        <v>DNA DILUTION PLATE 1</v>
      </c>
      <c r="I34" s="32" t="b">
        <f t="shared" si="14"/>
        <v>1</v>
      </c>
      <c r="J34" s="32">
        <f t="shared" si="15"/>
        <v>3</v>
      </c>
      <c r="K34" s="32">
        <f t="shared" si="16"/>
        <v>27</v>
      </c>
      <c r="L34" s="34">
        <f t="shared" ref="L34:L65" si="39">IF(C34="","",IFERROR((DNAC2*DNAV2)/BA34,(DNAC2*DNAV2)/D34))</f>
        <v>9.5881226053639832</v>
      </c>
      <c r="M34" s="35">
        <f t="shared" ref="M34:M65" si="40">IF(C34="","",DNAV2-L34)</f>
        <v>25.411877394636015</v>
      </c>
      <c r="N34" s="343" t="str">
        <f t="shared" si="17"/>
        <v>Qubit1</v>
      </c>
      <c r="O34" s="343" t="str">
        <f t="shared" si="18"/>
        <v>A9</v>
      </c>
      <c r="P34" s="32" t="str">
        <f t="shared" si="19"/>
        <v>WATER RESERVOIR</v>
      </c>
      <c r="Q34" s="37">
        <f t="shared" si="20"/>
        <v>1</v>
      </c>
      <c r="R34" s="132" t="s">
        <v>191</v>
      </c>
      <c r="S34" s="112" t="str">
        <f t="shared" ref="S34:S65" si="41">IF(B34="","","INDEX PLATE")</f>
        <v>INDEX PLATE</v>
      </c>
      <c r="T34" s="358" t="str" cm="1">
        <f t="array" ref="T34">IF(G34="","",INDEX(Index_sequences[Plate well],MATCH('HCAP Robot Script'!T33,Index_sequences[Plate well],0)+1,1))</f>
        <v>A5</v>
      </c>
      <c r="U34" s="115">
        <f>IF(G34="","",'HCAP Booking'!$I$3)</f>
        <v>1</v>
      </c>
      <c r="V34" s="115" t="str">
        <f>IF(G34="","",VLOOKUP(U34&amp;"_"&amp;T34,Index!$C$3:$H$386,2,FALSE))</f>
        <v>UDP0033</v>
      </c>
      <c r="W34" s="32" t="str">
        <f>IF(NOT(G34=""),'HCAP Booking'!H41,"")</f>
        <v>Roche DNA Solid Tumour Prep</v>
      </c>
      <c r="X34" s="30"/>
      <c r="Z34" s="45" t="s">
        <v>44</v>
      </c>
      <c r="AA34" s="40" t="str">
        <f t="shared" ref="AA34:AA65" si="42">IF(W34=0,"",W34)</f>
        <v>Roche DNA Solid Tumour Prep</v>
      </c>
      <c r="AB34" s="46" t="str">
        <f>IF(COUNTIF($AA$1:AA34,AA34)=1,AA34,"")</f>
        <v/>
      </c>
      <c r="AC34" s="40" t="str">
        <f t="array" aca="1" ref="AC34" ca="1">IF(ROW()-ROW($AC$2:$AC$97)+1&gt;ROWS($AB$2:$AB$97)-
COUNTBLANK($AB$2:$AB$97),"",INDIRECT(ADDRESS(SMALL(
(IF($AB$2:$AB$97&lt;&gt;"",ROW($AB$2:$AB$97),ROW()+ROWS($AB$2:$AB$97))),
ROW()-ROW($AC$2:$AC$97)+1),COLUMN($AB$2:$AB$97),4)))</f>
        <v/>
      </c>
      <c r="AD34" s="121">
        <f>COUNTIF($AA$1:AA34,AA34)</f>
        <v>33</v>
      </c>
      <c r="AE34" s="121">
        <v>33</v>
      </c>
      <c r="AF34" s="121">
        <f>IF(COUNTIF($AF$2:AF33,AF33)&lt;INDEX(Pooling_requirements,MATCH('HCAP Booking'!$AG$4,Workflow_type,0)),AF33,AF33+1)</f>
        <v>2</v>
      </c>
      <c r="AG34" s="121" t="str">
        <f t="shared" si="21"/>
        <v>Roche DNA Solid Tumour Prep_2</v>
      </c>
      <c r="AH34" s="40" t="str">
        <f ca="1">IF(COUNTIF($AA$1:AG34,AG34)=1,AG34,"")</f>
        <v/>
      </c>
      <c r="AI34" s="40" t="s">
        <v>65</v>
      </c>
      <c r="AJ34" s="40" t="str">
        <f t="array" aca="1" ref="AJ34" ca="1">IF(ROW()-ROW($AJ$2:$AJ$97)+1&gt;ROWS($AH$2:$AH$97)-
COUNTBLANK($AH$2:$AH$97),"",INDIRECT(ADDRESS(SMALL(
(IF($AH$2:$AH$97&lt;&gt;"",ROW($AH$2:$AH$97),ROW()+ROWS($AH$2:$AH$97))),
ROW()-ROW($AJ$2:$AJ$97)+1),COLUMN($AH$2:$AH$97),4)))</f>
        <v/>
      </c>
      <c r="AK34" s="114" t="s">
        <v>65</v>
      </c>
      <c r="AL34" s="30"/>
      <c r="AM34" s="30"/>
      <c r="AN34" s="40" t="str">
        <f>IF(COUNTIF($C$1:C34,C34)=1,C34,"")</f>
        <v>B2306702-004</v>
      </c>
      <c r="AO34" s="47" t="str">
        <f t="array" aca="1" ref="AO34" ca="1">IF(ROW()-ROW($AO$2:$AO$97)+1&gt;ROWS($AN$2:$AN$97)-
COUNTBLANK($AN$2:$AN$97),"",INDIRECT(ADDRESS(SMALL(
(IF($AN$2:$AN$97&lt;&gt;"",ROW($AN$2:$AN$97),ROW()+ROWS($AN$2:$AN$97))),
ROW()-ROW($AO$2:$AO$97)+1),COLUMN($AN$2:$AN$97),4)))</f>
        <v>B2306702-004</v>
      </c>
      <c r="AP34" s="48" t="s">
        <v>33</v>
      </c>
      <c r="AQ34" s="49" t="str">
        <f t="shared" ca="1" si="36"/>
        <v>DNA Stock Plate 2</v>
      </c>
      <c r="AR34" s="31" t="str">
        <f t="shared" ref="AR34:AR65" ca="1" si="43">AQ34&amp;"_"&amp;AP34</f>
        <v>DNA Stock Plate 2_A3</v>
      </c>
      <c r="AS34" s="664"/>
      <c r="AT34" s="229"/>
      <c r="AU34" s="589" t="str">
        <f>IF(B34="","",B34&amp;"_"&amp;C34&amp;"_"&amp;INDEX(Panel_info[Panel short hand],MATCH('HCAP Robot Script'!W34,Panel_info[SL Analyte],0))&amp;"_"&amp;V34)</f>
        <v>LT_B2306702-004_RMH200_UDP0033</v>
      </c>
      <c r="AV34" s="30"/>
      <c r="AW34" s="33">
        <f>VLOOKUP(D34,'HCAP Booking'!$AP$8:$AS$12,2,TRUE)</f>
        <v>10</v>
      </c>
      <c r="AX34" s="491">
        <f>VLOOKUP(D34,'HCAP Booking'!$AP$8:$AS$12,3,TRUE)</f>
        <v>3</v>
      </c>
      <c r="AY34" s="491">
        <f>VLOOKUP(D34,'HCAP Booking'!$AP$8:$AS$12,4,TRUE)</f>
        <v>27</v>
      </c>
      <c r="AZ34" s="491">
        <f t="shared" si="22"/>
        <v>30</v>
      </c>
      <c r="BA34" s="492">
        <f t="shared" si="23"/>
        <v>5.2200000000000006</v>
      </c>
      <c r="BB34" s="30"/>
      <c r="BC34" s="349" t="s">
        <v>2128</v>
      </c>
      <c r="BD34" s="356" t="s">
        <v>155</v>
      </c>
      <c r="BE34" s="349" t="str">
        <f t="shared" si="24"/>
        <v>B2306702-004</v>
      </c>
      <c r="BF34" s="352" t="str">
        <f t="shared" si="25"/>
        <v>Qubit1_A9</v>
      </c>
      <c r="BG34" s="30"/>
      <c r="BH34" s="30"/>
      <c r="BI34" s="589" t="str">
        <f>INDEX('HCAP Booking'!$AE$9:$AE$14,MATCH('HCAP Robot Script'!W34,'HCAP Booking'!$AB$9:$AB$14,0))</f>
        <v>DNA</v>
      </c>
      <c r="BJ34" s="208" t="str">
        <f t="shared" ref="BJ34:BJ65" si="44">IF(G34="","",B34&amp;"_"&amp;C34)</f>
        <v>LT_B2306702-004</v>
      </c>
      <c r="BK34" s="341" t="str">
        <f>IF(G34="","",'HCAP Booking'!I41)</f>
        <v>PL2303550-02-01/A05</v>
      </c>
      <c r="BL34" s="341" t="str">
        <f t="shared" si="26"/>
        <v>2303550</v>
      </c>
      <c r="BM34" s="32" t="str">
        <f t="shared" ref="BM34:BM65" si="45">G34</f>
        <v>A5</v>
      </c>
      <c r="BN34" s="32" t="str">
        <f t="shared" ref="BN34:BN65" si="46">V34</f>
        <v>UDP0033</v>
      </c>
      <c r="BO34" s="32" t="str">
        <f>IF(G34="","",INDEX(Index_sequences[i7 Bases for Sample Sheet],MATCH('HCAP Robot Script'!BN34,Index_sequences[Index Name],0)))</f>
        <v>TAGGCAAC</v>
      </c>
      <c r="BP34" s="32" t="str">
        <f t="shared" ref="BP34:BP65" si="47">V34</f>
        <v>UDP0033</v>
      </c>
      <c r="BQ34" s="32" t="str">
        <f>IF(G34="","",INDEX(Index_sequences[i5 Bases for Sample Sheet NovaSeq, MiSeq, HiSeq 2000/2500],MATCH('HCAP Robot Script'!BP34,Index_sequences[Index Name],0)))</f>
        <v>ATCCGTTG</v>
      </c>
      <c r="BR34" s="32" t="str">
        <f>IF(G34="","",INDEX(Index_sequences[i5 Bases for Sample Sheet iSeq, MiniSeq, NextSeq, HiSeq 3000/4000],MATCH('HCAP Robot Script'!BP34,Index_sequences[Index Name],0)))</f>
        <v>CAACGGAT</v>
      </c>
      <c r="BS34" s="209" t="str">
        <f t="shared" ref="BS34:BS65" si="48">AG34</f>
        <v>Roche DNA Solid Tumour Prep_2</v>
      </c>
      <c r="BT34" s="38" t="b">
        <f ca="1">IF(VLOOKUP(BS34,'Auto Pooling Robot Script'!$H$6:$I$13,2,FALSE)=FALSE,"",VLOOKUP(BS34,'Auto Pooling Robot Script'!$H$6:$I$13,2,FALSE))</f>
        <v>1</v>
      </c>
      <c r="BU34" s="30"/>
      <c r="BV34" s="10" t="str">
        <f t="array" aca="1" ref="BV34" ca="1">IF(ROW()-ROW($BV$2:$BV$97)+1&gt;ROWS($BT$2:$BT$97)-
COUNTBLANK($BT$2:$BT$97),"",INDIRECT(ADDRESS(SMALL(
(IF($BT$2:$BT$97&lt;&gt;"",ROW($BT$2:$BT$97),ROW()+ROWS($BT$2:$BT$97))),
ROW()-ROW($BV$2:$BV$97)+1),COLUMN($BK$2:$BK$97),4)))</f>
        <v>PL2303550-02-01/A05</v>
      </c>
      <c r="BW34" s="33" t="str">
        <f t="shared" ca="1" si="27"/>
        <v>LT_B2306702-004</v>
      </c>
      <c r="BX34" s="36" t="str">
        <f t="shared" ca="1" si="28"/>
        <v>2303550</v>
      </c>
      <c r="BY34" s="36" t="str">
        <f t="shared" ca="1" si="29"/>
        <v>A5</v>
      </c>
      <c r="BZ34" s="32" t="str">
        <f t="shared" ca="1" si="30"/>
        <v>UDP0033</v>
      </c>
      <c r="CA34" s="32" t="str">
        <f t="shared" ref="CA34:CA65" ca="1" si="49">IF(BW34="","",VLOOKUP(BZ34,UDI_Index,3,FALSE))</f>
        <v>TAGGCAAC</v>
      </c>
      <c r="CB34" s="32" t="str">
        <f t="shared" ca="1" si="32"/>
        <v>UDP0033</v>
      </c>
      <c r="CC34" s="32" t="str">
        <f ca="1">IF(BV34="","",INDEX(Index_sequences[i5 Bases for Sample Sheet NovaSeq, MiSeq, HiSeq 2000/2500],MATCH('HCAP Robot Script'!CB34,Index_sequences[Index Name],0)))</f>
        <v>ATCCGTTG</v>
      </c>
      <c r="CD34" s="32" t="str">
        <f ca="1">IF(BV34="","",INDEX(Index_sequences[i5 Bases for Sample Sheet iSeq, MiniSeq, NextSeq, HiSeq 3000/4000],MATCH('HCAP Robot Script'!CB34,Index_sequences[Index Name],0)))</f>
        <v>CAACGGAT</v>
      </c>
      <c r="CE34" s="37" t="str">
        <f ca="1">IF(BV34="","",INDEX(Panel_info[Panel name],MATCH(INDEX(Panel_Name,MATCH(BV34,$BK$2:$BK$97,0)),Panel_info[SL Analyte],0)))</f>
        <v>RMH200ST</v>
      </c>
      <c r="CF34" s="38" t="str">
        <f t="shared" ca="1" si="33"/>
        <v>Roche DNA Solid Tumour Prep_2</v>
      </c>
      <c r="CH34" s="10" t="str">
        <f t="shared" ca="1" si="34"/>
        <v>LT_B2306702-004</v>
      </c>
      <c r="CI34" s="10" t="str">
        <f t="shared" ca="1" si="35"/>
        <v/>
      </c>
      <c r="CJ34" s="10" t="str">
        <f t="array" aca="1" ref="CJ34" ca="1">IF(ROW()-ROW($CJ$2:$CJ$97)+1&gt;ROWS($CH$2:$CH$97)-
COUNTBLANK($CH$2:$CH$97),"",INDIRECT(ADDRESS(SMALL(
(IF($CH$2:$CH$97&lt;&gt;"",ROW($CH$2:$CH$97),ROW()+ROWS($CH$2:$CH$97))),
ROW()-ROW($CJ$2:$CJ$97)+1),COLUMN($CH$2:$CH$97),4)))</f>
        <v>LT_B2306702-004</v>
      </c>
      <c r="CK34" s="10" t="str">
        <f t="array" aca="1" ref="CK34" ca="1">IF(ROW()-ROW($CK$2:$CK$97)+1&gt;ROWS($CI$2:$CI$97)-
COUNTBLANK($CI$2:$CI$97),"",INDIRECT(ADDRESS(SMALL(
(IF($CI$2:$CI$97&lt;&gt;"",ROW($CI$2:$CI$97),ROW()+ROWS($CI$2:$CI$97))),
ROW()-ROW($CK$2:$CK$97)+1),COLUMN($CI$2:$CI$97),4)))</f>
        <v/>
      </c>
    </row>
    <row r="35" spans="1:89" x14ac:dyDescent="0.2">
      <c r="A35" s="31" t="str">
        <f>IF(G35="","",'HCAP Booking'!$C$4)</f>
        <v>2303550</v>
      </c>
      <c r="B35" s="36" t="str">
        <f>CONCATENATE(LEFT('HCAP Booking'!C42),LEFT('HCAP Booking'!D42))</f>
        <v>PS</v>
      </c>
      <c r="C35" s="32" t="str">
        <f>IF('HCAP Booking'!J42="","",'HCAP Booking'!J42)</f>
        <v>B2306712-002</v>
      </c>
      <c r="D35" s="30">
        <f>IF(C35="","",INDEX('DNA Sample Normalization'!$E$13:$E$108,MATCH('HCAP Robot Script'!C35,'DNA Sample Normalization'!$C$13:$C$108,0)))</f>
        <v>4.66</v>
      </c>
      <c r="E35" s="29" t="str">
        <f t="shared" ca="1" si="37"/>
        <v>B3</v>
      </c>
      <c r="F35" s="38" t="str">
        <f t="shared" ca="1" si="38"/>
        <v>DNA Stock Plate 2</v>
      </c>
      <c r="G35" s="33" t="str">
        <f>CONCATENATE('HCAP Booking'!A42,'HCAP Booking'!B42)</f>
        <v>B5</v>
      </c>
      <c r="H35" s="32" t="str">
        <f t="shared" si="13"/>
        <v>DNA DILUTION PLATE 1</v>
      </c>
      <c r="I35" s="32" t="b">
        <f t="shared" si="14"/>
        <v>0</v>
      </c>
      <c r="J35" s="32">
        <f t="shared" si="15"/>
        <v>0</v>
      </c>
      <c r="K35" s="32">
        <f t="shared" si="16"/>
        <v>0</v>
      </c>
      <c r="L35" s="34">
        <f t="shared" si="39"/>
        <v>10.740343347639485</v>
      </c>
      <c r="M35" s="35">
        <f t="shared" si="40"/>
        <v>24.259656652360515</v>
      </c>
      <c r="N35" s="343" t="str">
        <f t="shared" si="17"/>
        <v>Qubit1</v>
      </c>
      <c r="O35" s="343" t="str">
        <f t="shared" si="18"/>
        <v>B9</v>
      </c>
      <c r="P35" s="32" t="str">
        <f t="shared" si="19"/>
        <v>WATER RESERVOIR</v>
      </c>
      <c r="Q35" s="37">
        <f t="shared" si="20"/>
        <v>1</v>
      </c>
      <c r="R35" s="132" t="s">
        <v>191</v>
      </c>
      <c r="S35" s="112" t="str">
        <f t="shared" si="41"/>
        <v>INDEX PLATE</v>
      </c>
      <c r="T35" s="358" t="str" cm="1">
        <f t="array" ref="T35">IF(G35="","",INDEX(Index_sequences[Plate well],MATCH('HCAP Robot Script'!T34,Index_sequences[Plate well],0)+1,1))</f>
        <v>B5</v>
      </c>
      <c r="U35" s="115">
        <f>IF(G35="","",'HCAP Booking'!$I$3)</f>
        <v>1</v>
      </c>
      <c r="V35" s="115" t="str">
        <f>IF(G35="","",VLOOKUP(U35&amp;"_"&amp;T35,Index!$C$3:$H$386,2,FALSE))</f>
        <v>UDP0034</v>
      </c>
      <c r="W35" s="32" t="str">
        <f>IF(NOT(G35=""),'HCAP Booking'!H42,"")</f>
        <v>Roche DNA Solid Tumour Prep</v>
      </c>
      <c r="X35" s="30"/>
      <c r="Z35" s="45" t="s">
        <v>45</v>
      </c>
      <c r="AA35" s="40" t="str">
        <f t="shared" si="42"/>
        <v>Roche DNA Solid Tumour Prep</v>
      </c>
      <c r="AB35" s="46" t="str">
        <f>IF(COUNTIF($AA$1:AA35,AA35)=1,AA35,"")</f>
        <v/>
      </c>
      <c r="AC35" s="40" t="str">
        <f t="array" aca="1" ref="AC35" ca="1">IF(ROW()-ROW($AC$2:$AC$97)+1&gt;ROWS($AB$2:$AB$97)-
COUNTBLANK($AB$2:$AB$97),"",INDIRECT(ADDRESS(SMALL(
(IF($AB$2:$AB$97&lt;&gt;"",ROW($AB$2:$AB$97),ROW()+ROWS($AB$2:$AB$97))),
ROW()-ROW($AC$2:$AC$97)+1),COLUMN($AB$2:$AB$97),4)))</f>
        <v/>
      </c>
      <c r="AD35" s="121">
        <f>COUNTIF($AA$1:AA35,AA35)</f>
        <v>34</v>
      </c>
      <c r="AE35" s="121">
        <v>34</v>
      </c>
      <c r="AF35" s="121">
        <f>IF(COUNTIF($AF$2:AF34,AF34)&lt;INDEX(Pooling_requirements,MATCH('HCAP Booking'!$AG$4,Workflow_type,0)),AF34,AF34+1)</f>
        <v>2</v>
      </c>
      <c r="AG35" s="121" t="str">
        <f t="shared" si="21"/>
        <v>Roche DNA Solid Tumour Prep_2</v>
      </c>
      <c r="AH35" s="40" t="str">
        <f ca="1">IF(COUNTIF($AA$1:AG35,AG35)=1,AG35,"")</f>
        <v/>
      </c>
      <c r="AI35" s="40" t="s">
        <v>65</v>
      </c>
      <c r="AJ35" s="40" t="str">
        <f t="array" aca="1" ref="AJ35" ca="1">IF(ROW()-ROW($AJ$2:$AJ$97)+1&gt;ROWS($AH$2:$AH$97)-
COUNTBLANK($AH$2:$AH$97),"",INDIRECT(ADDRESS(SMALL(
(IF($AH$2:$AH$97&lt;&gt;"",ROW($AH$2:$AH$97),ROW()+ROWS($AH$2:$AH$97))),
ROW()-ROW($AJ$2:$AJ$97)+1),COLUMN($AH$2:$AH$97),4)))</f>
        <v/>
      </c>
      <c r="AK35" s="114" t="s">
        <v>65</v>
      </c>
      <c r="AL35" s="30"/>
      <c r="AM35" s="30"/>
      <c r="AN35" s="40" t="str">
        <f>IF(COUNTIF($C$1:C35,C35)=1,C35,"")</f>
        <v>B2306712-002</v>
      </c>
      <c r="AO35" s="47" t="str">
        <f t="array" aca="1" ref="AO35" ca="1">IF(ROW()-ROW($AO$2:$AO$97)+1&gt;ROWS($AN$2:$AN$97)-
COUNTBLANK($AN$2:$AN$97),"",INDIRECT(ADDRESS(SMALL(
(IF($AN$2:$AN$97&lt;&gt;"",ROW($AN$2:$AN$97),ROW()+ROWS($AN$2:$AN$97))),
ROW()-ROW($AO$2:$AO$97)+1),COLUMN($AN$2:$AN$97),4)))</f>
        <v>B2306712-002</v>
      </c>
      <c r="AP35" s="48" t="s">
        <v>44</v>
      </c>
      <c r="AQ35" s="49" t="str">
        <f t="shared" ca="1" si="36"/>
        <v>DNA Stock Plate 2</v>
      </c>
      <c r="AR35" s="31" t="str">
        <f t="shared" ca="1" si="43"/>
        <v>DNA Stock Plate 2_B3</v>
      </c>
      <c r="AS35" s="664"/>
      <c r="AT35" s="229"/>
      <c r="AU35" s="589" t="str">
        <f>IF(B35="","",B35&amp;"_"&amp;C35&amp;"_"&amp;INDEX(Panel_info[Panel short hand],MATCH('HCAP Robot Script'!W35,Panel_info[SL Analyte],0))&amp;"_"&amp;V35)</f>
        <v>PS_B2306712-002_RMH200_UDP0034</v>
      </c>
      <c r="AV35" s="30"/>
      <c r="AW35" s="33">
        <f>VLOOKUP(D35,'HCAP Booking'!$AP$8:$AS$12,2,TRUE)</f>
        <v>0</v>
      </c>
      <c r="AX35" s="491">
        <f>VLOOKUP(D35,'HCAP Booking'!$AP$8:$AS$12,3,TRUE)</f>
        <v>0</v>
      </c>
      <c r="AY35" s="491">
        <f>VLOOKUP(D35,'HCAP Booking'!$AP$8:$AS$12,4,TRUE)</f>
        <v>0</v>
      </c>
      <c r="AZ35" s="491">
        <f t="shared" si="22"/>
        <v>0</v>
      </c>
      <c r="BA35" s="492" t="e">
        <f t="shared" si="23"/>
        <v>#DIV/0!</v>
      </c>
      <c r="BB35" s="30"/>
      <c r="BC35" s="349" t="s">
        <v>2128</v>
      </c>
      <c r="BD35" s="356" t="s">
        <v>156</v>
      </c>
      <c r="BE35" s="349" t="str">
        <f t="shared" si="24"/>
        <v>B2306712-002</v>
      </c>
      <c r="BF35" s="352" t="str">
        <f t="shared" si="25"/>
        <v>Qubit1_B9</v>
      </c>
      <c r="BG35" s="30"/>
      <c r="BH35" s="30"/>
      <c r="BI35" s="589" t="str">
        <f>INDEX('HCAP Booking'!$AE$9:$AE$14,MATCH('HCAP Robot Script'!W35,'HCAP Booking'!$AB$9:$AB$14,0))</f>
        <v>DNA</v>
      </c>
      <c r="BJ35" s="208" t="str">
        <f t="shared" si="44"/>
        <v>PS_B2306712-002</v>
      </c>
      <c r="BK35" s="341" t="str">
        <f>IF(G35="","",'HCAP Booking'!I42)</f>
        <v>PL2303550-02-01/B05</v>
      </c>
      <c r="BL35" s="341" t="str">
        <f t="shared" si="26"/>
        <v>2303550</v>
      </c>
      <c r="BM35" s="32" t="str">
        <f t="shared" si="45"/>
        <v>B5</v>
      </c>
      <c r="BN35" s="32" t="str">
        <f t="shared" si="46"/>
        <v>UDP0034</v>
      </c>
      <c r="BO35" s="32" t="str">
        <f>IF(G35="","",INDEX(Index_sequences[i7 Bases for Sample Sheet],MATCH('HCAP Robot Script'!BN35,Index_sequences[Index Name],0)))</f>
        <v>CGAATGGT</v>
      </c>
      <c r="BP35" s="32" t="str">
        <f t="shared" si="47"/>
        <v>UDP0034</v>
      </c>
      <c r="BQ35" s="32" t="str">
        <f>IF(G35="","",INDEX(Index_sequences[i5 Bases for Sample Sheet NovaSeq, MiSeq, HiSeq 2000/2500],MATCH('HCAP Robot Script'!BP35,Index_sequences[Index Name],0)))</f>
        <v>GCTTACCA</v>
      </c>
      <c r="BR35" s="32" t="str">
        <f>IF(G35="","",INDEX(Index_sequences[i5 Bases for Sample Sheet iSeq, MiniSeq, NextSeq, HiSeq 3000/4000],MATCH('HCAP Robot Script'!BP35,Index_sequences[Index Name],0)))</f>
        <v>TGGTAAGC</v>
      </c>
      <c r="BS35" s="209" t="str">
        <f t="shared" si="48"/>
        <v>Roche DNA Solid Tumour Prep_2</v>
      </c>
      <c r="BT35" s="38" t="b">
        <f ca="1">IF(VLOOKUP(BS35,'Auto Pooling Robot Script'!$H$6:$I$13,2,FALSE)=FALSE,"",VLOOKUP(BS35,'Auto Pooling Robot Script'!$H$6:$I$13,2,FALSE))</f>
        <v>1</v>
      </c>
      <c r="BU35" s="30"/>
      <c r="BV35" s="10" t="str">
        <f t="array" aca="1" ref="BV35" ca="1">IF(ROW()-ROW($BV$2:$BV$97)+1&gt;ROWS($BT$2:$BT$97)-
COUNTBLANK($BT$2:$BT$97),"",INDIRECT(ADDRESS(SMALL(
(IF($BT$2:$BT$97&lt;&gt;"",ROW($BT$2:$BT$97),ROW()+ROWS($BT$2:$BT$97))),
ROW()-ROW($BV$2:$BV$97)+1),COLUMN($BK$2:$BK$97),4)))</f>
        <v>PL2303550-02-01/B05</v>
      </c>
      <c r="BW35" s="33" t="str">
        <f t="shared" ca="1" si="27"/>
        <v>PS_B2306712-002</v>
      </c>
      <c r="BX35" s="36" t="str">
        <f t="shared" ca="1" si="28"/>
        <v>2303550</v>
      </c>
      <c r="BY35" s="36" t="str">
        <f t="shared" ca="1" si="29"/>
        <v>B5</v>
      </c>
      <c r="BZ35" s="32" t="str">
        <f t="shared" ca="1" si="30"/>
        <v>UDP0034</v>
      </c>
      <c r="CA35" s="32" t="str">
        <f t="shared" ca="1" si="49"/>
        <v>CGAATGGT</v>
      </c>
      <c r="CB35" s="32" t="str">
        <f t="shared" ca="1" si="32"/>
        <v>UDP0034</v>
      </c>
      <c r="CC35" s="32" t="str">
        <f ca="1">IF(BV35="","",INDEX(Index_sequences[i5 Bases for Sample Sheet NovaSeq, MiSeq, HiSeq 2000/2500],MATCH('HCAP Robot Script'!CB35,Index_sequences[Index Name],0)))</f>
        <v>GCTTACCA</v>
      </c>
      <c r="CD35" s="32" t="str">
        <f ca="1">IF(BV35="","",INDEX(Index_sequences[i5 Bases for Sample Sheet iSeq, MiniSeq, NextSeq, HiSeq 3000/4000],MATCH('HCAP Robot Script'!CB35,Index_sequences[Index Name],0)))</f>
        <v>TGGTAAGC</v>
      </c>
      <c r="CE35" s="37" t="str">
        <f ca="1">IF(BV35="","",INDEX(Panel_info[Panel name],MATCH(INDEX(Panel_Name,MATCH(BV35,$BK$2:$BK$97,0)),Panel_info[SL Analyte],0)))</f>
        <v>RMH200ST</v>
      </c>
      <c r="CF35" s="38" t="str">
        <f t="shared" ca="1" si="33"/>
        <v>Roche DNA Solid Tumour Prep_2</v>
      </c>
      <c r="CH35" s="10" t="str">
        <f t="shared" ca="1" si="34"/>
        <v>PS_B2306712-002</v>
      </c>
      <c r="CI35" s="10" t="str">
        <f t="shared" ca="1" si="35"/>
        <v/>
      </c>
      <c r="CJ35" s="10" t="str">
        <f t="array" aca="1" ref="CJ35" ca="1">IF(ROW()-ROW($CJ$2:$CJ$97)+1&gt;ROWS($CH$2:$CH$97)-
COUNTBLANK($CH$2:$CH$97),"",INDIRECT(ADDRESS(SMALL(
(IF($CH$2:$CH$97&lt;&gt;"",ROW($CH$2:$CH$97),ROW()+ROWS($CH$2:$CH$97))),
ROW()-ROW($CJ$2:$CJ$97)+1),COLUMN($CH$2:$CH$97),4)))</f>
        <v>PS_B2306712-002</v>
      </c>
      <c r="CK35" s="10" t="str">
        <f t="array" aca="1" ref="CK35" ca="1">IF(ROW()-ROW($CK$2:$CK$97)+1&gt;ROWS($CI$2:$CI$97)-
COUNTBLANK($CI$2:$CI$97),"",INDIRECT(ADDRESS(SMALL(
(IF($CI$2:$CI$97&lt;&gt;"",ROW($CI$2:$CI$97),ROW()+ROWS($CI$2:$CI$97))),
ROW()-ROW($CK$2:$CK$97)+1),COLUMN($CI$2:$CI$97),4)))</f>
        <v/>
      </c>
    </row>
    <row r="36" spans="1:89" x14ac:dyDescent="0.2">
      <c r="A36" s="31" t="str">
        <f>IF(G36="","",'HCAP Booking'!$C$4)</f>
        <v>2303550</v>
      </c>
      <c r="B36" s="36" t="str">
        <f>CONCATENATE(LEFT('HCAP Booking'!C43),LEFT('HCAP Booking'!D43))</f>
        <v>JT</v>
      </c>
      <c r="C36" s="32" t="str">
        <f>IF('HCAP Booking'!J43="","",'HCAP Booking'!J43)</f>
        <v>B2306715-003</v>
      </c>
      <c r="D36" s="30">
        <f>IF(C36="","",INDEX('DNA Sample Normalization'!$E$13:$E$108,MATCH('HCAP Robot Script'!C36,'DNA Sample Normalization'!$C$13:$C$108,0)))</f>
        <v>16.3</v>
      </c>
      <c r="E36" s="29" t="str">
        <f t="shared" ca="1" si="37"/>
        <v>C3</v>
      </c>
      <c r="F36" s="38" t="str">
        <f t="shared" ca="1" si="38"/>
        <v>DNA Stock Plate 2</v>
      </c>
      <c r="G36" s="33" t="str">
        <f>CONCATENATE('HCAP Booking'!A43,'HCAP Booking'!B43)</f>
        <v>C5</v>
      </c>
      <c r="H36" s="32" t="str">
        <f t="shared" si="13"/>
        <v>DNA DILUTION PLATE 1</v>
      </c>
      <c r="I36" s="32" t="b">
        <f t="shared" si="14"/>
        <v>0</v>
      </c>
      <c r="J36" s="32">
        <f t="shared" si="15"/>
        <v>0</v>
      </c>
      <c r="K36" s="32">
        <f t="shared" si="16"/>
        <v>0</v>
      </c>
      <c r="L36" s="34">
        <f t="shared" si="39"/>
        <v>3.0705521472392636</v>
      </c>
      <c r="M36" s="35">
        <f t="shared" si="40"/>
        <v>31.929447852760738</v>
      </c>
      <c r="N36" s="343" t="str">
        <f t="shared" si="17"/>
        <v>Qubit1</v>
      </c>
      <c r="O36" s="343" t="str">
        <f t="shared" si="18"/>
        <v>C9</v>
      </c>
      <c r="P36" s="32" t="str">
        <f t="shared" si="19"/>
        <v>WATER RESERVOIR</v>
      </c>
      <c r="Q36" s="37">
        <f t="shared" si="20"/>
        <v>1</v>
      </c>
      <c r="R36" s="132" t="s">
        <v>191</v>
      </c>
      <c r="S36" s="112" t="str">
        <f t="shared" si="41"/>
        <v>INDEX PLATE</v>
      </c>
      <c r="T36" s="358" t="str" cm="1">
        <f t="array" ref="T36">IF(G36="","",INDEX(Index_sequences[Plate well],MATCH('HCAP Robot Script'!T35,Index_sequences[Plate well],0)+1,1))</f>
        <v>C5</v>
      </c>
      <c r="U36" s="115">
        <f>IF(G36="","",'HCAP Booking'!$I$3)</f>
        <v>1</v>
      </c>
      <c r="V36" s="115" t="str">
        <f>IF(G36="","",VLOOKUP(U36&amp;"_"&amp;T36,Index!$C$3:$H$386,2,FALSE))</f>
        <v>UDP0035</v>
      </c>
      <c r="W36" s="32" t="str">
        <f>IF(NOT(G36=""),'HCAP Booking'!H43,"")</f>
        <v>Roche DNA Solid Tumour Prep</v>
      </c>
      <c r="X36" s="30"/>
      <c r="Z36" s="45" t="s">
        <v>46</v>
      </c>
      <c r="AA36" s="40" t="str">
        <f t="shared" si="42"/>
        <v>Roche DNA Solid Tumour Prep</v>
      </c>
      <c r="AB36" s="46" t="str">
        <f>IF(COUNTIF($AA$1:AA36,AA36)=1,AA36,"")</f>
        <v/>
      </c>
      <c r="AC36" s="40" t="str">
        <f t="array" aca="1" ref="AC36" ca="1">IF(ROW()-ROW($AC$2:$AC$97)+1&gt;ROWS($AB$2:$AB$97)-
COUNTBLANK($AB$2:$AB$97),"",INDIRECT(ADDRESS(SMALL(
(IF($AB$2:$AB$97&lt;&gt;"",ROW($AB$2:$AB$97),ROW()+ROWS($AB$2:$AB$97))),
ROW()-ROW($AC$2:$AC$97)+1),COLUMN($AB$2:$AB$97),4)))</f>
        <v/>
      </c>
      <c r="AD36" s="121">
        <f>COUNTIF($AA$1:AA36,AA36)</f>
        <v>35</v>
      </c>
      <c r="AE36" s="121">
        <v>35</v>
      </c>
      <c r="AF36" s="121">
        <f>IF(COUNTIF($AF$2:AF35,AF35)&lt;INDEX(Pooling_requirements,MATCH('HCAP Booking'!$AG$4,Workflow_type,0)),AF35,AF35+1)</f>
        <v>2</v>
      </c>
      <c r="AG36" s="121" t="str">
        <f t="shared" si="21"/>
        <v>Roche DNA Solid Tumour Prep_2</v>
      </c>
      <c r="AH36" s="40" t="str">
        <f ca="1">IF(COUNTIF($AA$1:AG36,AG36)=1,AG36,"")</f>
        <v/>
      </c>
      <c r="AI36" s="40" t="s">
        <v>65</v>
      </c>
      <c r="AJ36" s="40" t="str">
        <f t="array" aca="1" ref="AJ36" ca="1">IF(ROW()-ROW($AJ$2:$AJ$97)+1&gt;ROWS($AH$2:$AH$97)-
COUNTBLANK($AH$2:$AH$97),"",INDIRECT(ADDRESS(SMALL(
(IF($AH$2:$AH$97&lt;&gt;"",ROW($AH$2:$AH$97),ROW()+ROWS($AH$2:$AH$97))),
ROW()-ROW($AJ$2:$AJ$97)+1),COLUMN($AH$2:$AH$97),4)))</f>
        <v/>
      </c>
      <c r="AK36" s="114" t="s">
        <v>65</v>
      </c>
      <c r="AL36" s="30"/>
      <c r="AM36" s="30"/>
      <c r="AN36" s="40" t="str">
        <f>IF(COUNTIF($C$1:C36,C36)=1,C36,"")</f>
        <v>B2306715-003</v>
      </c>
      <c r="AO36" s="47" t="str">
        <f t="array" aca="1" ref="AO36" ca="1">IF(ROW()-ROW($AO$2:$AO$97)+1&gt;ROWS($AN$2:$AN$97)-
COUNTBLANK($AN$2:$AN$97),"",INDIRECT(ADDRESS(SMALL(
(IF($AN$2:$AN$97&lt;&gt;"",ROW($AN$2:$AN$97),ROW()+ROWS($AN$2:$AN$97))),
ROW()-ROW($AO$2:$AO$97)+1),COLUMN($AN$2:$AN$97),4)))</f>
        <v>B2306715-003</v>
      </c>
      <c r="AP36" s="48" t="s">
        <v>52</v>
      </c>
      <c r="AQ36" s="49" t="str">
        <f t="shared" ca="1" si="36"/>
        <v>DNA Stock Plate 2</v>
      </c>
      <c r="AR36" s="31" t="str">
        <f t="shared" ca="1" si="43"/>
        <v>DNA Stock Plate 2_C3</v>
      </c>
      <c r="AS36" s="664"/>
      <c r="AT36" s="229"/>
      <c r="AU36" s="589" t="str">
        <f>IF(B36="","",B36&amp;"_"&amp;C36&amp;"_"&amp;INDEX(Panel_info[Panel short hand],MATCH('HCAP Robot Script'!W36,Panel_info[SL Analyte],0))&amp;"_"&amp;V36)</f>
        <v>JT_B2306715-003_RMH200_UDP0035</v>
      </c>
      <c r="AV36" s="30"/>
      <c r="AW36" s="33">
        <f>VLOOKUP(D36,'HCAP Booking'!$AP$8:$AS$12,2,TRUE)</f>
        <v>0</v>
      </c>
      <c r="AX36" s="491">
        <f>VLOOKUP(D36,'HCAP Booking'!$AP$8:$AS$12,3,TRUE)</f>
        <v>0</v>
      </c>
      <c r="AY36" s="491">
        <f>VLOOKUP(D36,'HCAP Booking'!$AP$8:$AS$12,4,TRUE)</f>
        <v>0</v>
      </c>
      <c r="AZ36" s="491">
        <f t="shared" si="22"/>
        <v>0</v>
      </c>
      <c r="BA36" s="492" t="e">
        <f t="shared" si="23"/>
        <v>#DIV/0!</v>
      </c>
      <c r="BB36" s="30"/>
      <c r="BC36" s="349" t="s">
        <v>2128</v>
      </c>
      <c r="BD36" s="356" t="s">
        <v>157</v>
      </c>
      <c r="BE36" s="349" t="str">
        <f t="shared" si="24"/>
        <v>B2306715-003</v>
      </c>
      <c r="BF36" s="352" t="str">
        <f t="shared" si="25"/>
        <v>Qubit1_C9</v>
      </c>
      <c r="BG36" s="30"/>
      <c r="BH36" s="30"/>
      <c r="BI36" s="589" t="str">
        <f>INDEX('HCAP Booking'!$AE$9:$AE$14,MATCH('HCAP Robot Script'!W36,'HCAP Booking'!$AB$9:$AB$14,0))</f>
        <v>DNA</v>
      </c>
      <c r="BJ36" s="208" t="str">
        <f t="shared" si="44"/>
        <v>JT_B2306715-003</v>
      </c>
      <c r="BK36" s="341" t="str">
        <f>IF(G36="","",'HCAP Booking'!I43)</f>
        <v>PL2303550-02-01/C05</v>
      </c>
      <c r="BL36" s="341" t="str">
        <f t="shared" si="26"/>
        <v>2303550</v>
      </c>
      <c r="BM36" s="32" t="str">
        <f t="shared" si="45"/>
        <v>C5</v>
      </c>
      <c r="BN36" s="32" t="str">
        <f t="shared" si="46"/>
        <v>UDP0035</v>
      </c>
      <c r="BO36" s="32" t="str">
        <f>IF(G36="","",INDEX(Index_sequences[i7 Bases for Sample Sheet],MATCH('HCAP Robot Script'!BN36,Index_sequences[Index Name],0)))</f>
        <v>TCACCAGA</v>
      </c>
      <c r="BP36" s="32" t="str">
        <f t="shared" si="47"/>
        <v>UDP0035</v>
      </c>
      <c r="BQ36" s="32" t="str">
        <f>IF(G36="","",INDEX(Index_sequences[i5 Bases for Sample Sheet NovaSeq, MiSeq, HiSeq 2000/2500],MATCH('HCAP Robot Script'!BP36,Index_sequences[Index Name],0)))</f>
        <v>AGTGGTCT</v>
      </c>
      <c r="BR36" s="32" t="str">
        <f>IF(G36="","",INDEX(Index_sequences[i5 Bases for Sample Sheet iSeq, MiniSeq, NextSeq, HiSeq 3000/4000],MATCH('HCAP Robot Script'!BP36,Index_sequences[Index Name],0)))</f>
        <v>AGACCACT</v>
      </c>
      <c r="BS36" s="209" t="str">
        <f t="shared" si="48"/>
        <v>Roche DNA Solid Tumour Prep_2</v>
      </c>
      <c r="BT36" s="38" t="b">
        <f ca="1">IF(VLOOKUP(BS36,'Auto Pooling Robot Script'!$H$6:$I$13,2,FALSE)=FALSE,"",VLOOKUP(BS36,'Auto Pooling Robot Script'!$H$6:$I$13,2,FALSE))</f>
        <v>1</v>
      </c>
      <c r="BU36" s="30"/>
      <c r="BV36" s="10" t="str">
        <f t="array" aca="1" ref="BV36" ca="1">IF(ROW()-ROW($BV$2:$BV$97)+1&gt;ROWS($BT$2:$BT$97)-
COUNTBLANK($BT$2:$BT$97),"",INDIRECT(ADDRESS(SMALL(
(IF($BT$2:$BT$97&lt;&gt;"",ROW($BT$2:$BT$97),ROW()+ROWS($BT$2:$BT$97))),
ROW()-ROW($BV$2:$BV$97)+1),COLUMN($BK$2:$BK$97),4)))</f>
        <v>PL2303550-02-01/C05</v>
      </c>
      <c r="BW36" s="33" t="str">
        <f t="shared" ca="1" si="27"/>
        <v>JT_B2306715-003</v>
      </c>
      <c r="BX36" s="36" t="str">
        <f t="shared" ca="1" si="28"/>
        <v>2303550</v>
      </c>
      <c r="BY36" s="36" t="str">
        <f t="shared" ca="1" si="29"/>
        <v>C5</v>
      </c>
      <c r="BZ36" s="32" t="str">
        <f t="shared" ca="1" si="30"/>
        <v>UDP0035</v>
      </c>
      <c r="CA36" s="32" t="str">
        <f t="shared" ca="1" si="49"/>
        <v>TCACCAGA</v>
      </c>
      <c r="CB36" s="32" t="str">
        <f t="shared" ca="1" si="32"/>
        <v>UDP0035</v>
      </c>
      <c r="CC36" s="32" t="str">
        <f ca="1">IF(BV36="","",INDEX(Index_sequences[i5 Bases for Sample Sheet NovaSeq, MiSeq, HiSeq 2000/2500],MATCH('HCAP Robot Script'!CB36,Index_sequences[Index Name],0)))</f>
        <v>AGTGGTCT</v>
      </c>
      <c r="CD36" s="32" t="str">
        <f ca="1">IF(BV36="","",INDEX(Index_sequences[i5 Bases for Sample Sheet iSeq, MiniSeq, NextSeq, HiSeq 3000/4000],MATCH('HCAP Robot Script'!CB36,Index_sequences[Index Name],0)))</f>
        <v>AGACCACT</v>
      </c>
      <c r="CE36" s="37" t="str">
        <f ca="1">IF(BV36="","",INDEX(Panel_info[Panel name],MATCH(INDEX(Panel_Name,MATCH(BV36,$BK$2:$BK$97,0)),Panel_info[SL Analyte],0)))</f>
        <v>RMH200ST</v>
      </c>
      <c r="CF36" s="38" t="str">
        <f t="shared" ca="1" si="33"/>
        <v>Roche DNA Solid Tumour Prep_2</v>
      </c>
      <c r="CH36" s="10" t="str">
        <f t="shared" ca="1" si="34"/>
        <v>JT_B2306715-003</v>
      </c>
      <c r="CI36" s="10" t="str">
        <f t="shared" ca="1" si="35"/>
        <v/>
      </c>
      <c r="CJ36" s="10" t="str">
        <f t="array" aca="1" ref="CJ36" ca="1">IF(ROW()-ROW($CJ$2:$CJ$97)+1&gt;ROWS($CH$2:$CH$97)-
COUNTBLANK($CH$2:$CH$97),"",INDIRECT(ADDRESS(SMALL(
(IF($CH$2:$CH$97&lt;&gt;"",ROW($CH$2:$CH$97),ROW()+ROWS($CH$2:$CH$97))),
ROW()-ROW($CJ$2:$CJ$97)+1),COLUMN($CH$2:$CH$97),4)))</f>
        <v>JT_B2306715-003</v>
      </c>
      <c r="CK36" s="10" t="str">
        <f t="array" aca="1" ref="CK36" ca="1">IF(ROW()-ROW($CK$2:$CK$97)+1&gt;ROWS($CI$2:$CI$97)-
COUNTBLANK($CI$2:$CI$97),"",INDIRECT(ADDRESS(SMALL(
(IF($CI$2:$CI$97&lt;&gt;"",ROW($CI$2:$CI$97),ROW()+ROWS($CI$2:$CI$97))),
ROW()-ROW($CK$2:$CK$97)+1),COLUMN($CI$2:$CI$97),4)))</f>
        <v/>
      </c>
    </row>
    <row r="37" spans="1:89" x14ac:dyDescent="0.2">
      <c r="A37" s="31" t="str">
        <f>IF(G37="","",'HCAP Booking'!$C$4)</f>
        <v>2303550</v>
      </c>
      <c r="B37" s="36" t="str">
        <f>CONCATENATE(LEFT('HCAP Booking'!C44),LEFT('HCAP Booking'!D44))</f>
        <v>JD</v>
      </c>
      <c r="C37" s="32" t="str">
        <f>IF('HCAP Booking'!J44="","",'HCAP Booking'!J44)</f>
        <v>B2306716-003</v>
      </c>
      <c r="D37" s="30">
        <f>IF(C37="","",INDEX('DNA Sample Normalization'!$E$13:$E$108,MATCH('HCAP Robot Script'!C37,'DNA Sample Normalization'!$C$13:$C$108,0)))</f>
        <v>1.56</v>
      </c>
      <c r="E37" s="29" t="str">
        <f t="shared" ca="1" si="37"/>
        <v>D3</v>
      </c>
      <c r="F37" s="38" t="str">
        <f t="shared" ca="1" si="38"/>
        <v>DNA Stock Plate 2</v>
      </c>
      <c r="G37" s="33" t="str">
        <f>CONCATENATE('HCAP Booking'!A44,'HCAP Booking'!B44)</f>
        <v>D5</v>
      </c>
      <c r="H37" s="32" t="str">
        <f t="shared" si="13"/>
        <v>DNA DILUTION PLATE 1</v>
      </c>
      <c r="I37" s="32" t="b">
        <f t="shared" si="14"/>
        <v>0</v>
      </c>
      <c r="J37" s="32">
        <f t="shared" si="15"/>
        <v>0</v>
      </c>
      <c r="K37" s="32">
        <f t="shared" si="16"/>
        <v>0</v>
      </c>
      <c r="L37" s="34">
        <f t="shared" si="39"/>
        <v>32.083333333333329</v>
      </c>
      <c r="M37" s="35">
        <f t="shared" si="40"/>
        <v>2.9166666666666714</v>
      </c>
      <c r="N37" s="343" t="str">
        <f t="shared" si="17"/>
        <v>Qubit1</v>
      </c>
      <c r="O37" s="343" t="str">
        <f t="shared" si="18"/>
        <v>D9</v>
      </c>
      <c r="P37" s="32" t="str">
        <f t="shared" si="19"/>
        <v>WATER RESERVOIR</v>
      </c>
      <c r="Q37" s="37">
        <f t="shared" si="20"/>
        <v>1</v>
      </c>
      <c r="R37" s="132" t="s">
        <v>191</v>
      </c>
      <c r="S37" s="112" t="str">
        <f t="shared" si="41"/>
        <v>INDEX PLATE</v>
      </c>
      <c r="T37" s="358" t="str" cm="1">
        <f t="array" ref="T37">IF(G37="","",INDEX(Index_sequences[Plate well],MATCH('HCAP Robot Script'!T36,Index_sequences[Plate well],0)+1,1))</f>
        <v>D5</v>
      </c>
      <c r="U37" s="115">
        <f>IF(G37="","",'HCAP Booking'!$I$3)</f>
        <v>1</v>
      </c>
      <c r="V37" s="115" t="str">
        <f>IF(G37="","",VLOOKUP(U37&amp;"_"&amp;T37,Index!$C$3:$H$386,2,FALSE))</f>
        <v>UDP0036</v>
      </c>
      <c r="W37" s="32" t="str">
        <f>IF(NOT(G37=""),'HCAP Booking'!H44,"")</f>
        <v>Roche DNA Solid Tumour Prep</v>
      </c>
      <c r="X37" s="30"/>
      <c r="Z37" s="45" t="s">
        <v>48</v>
      </c>
      <c r="AA37" s="40" t="str">
        <f t="shared" si="42"/>
        <v>Roche DNA Solid Tumour Prep</v>
      </c>
      <c r="AB37" s="46" t="str">
        <f>IF(COUNTIF($AA$1:AA37,AA37)=1,AA37,"")</f>
        <v/>
      </c>
      <c r="AC37" s="40" t="str">
        <f t="array" aca="1" ref="AC37" ca="1">IF(ROW()-ROW($AC$2:$AC$97)+1&gt;ROWS($AB$2:$AB$97)-
COUNTBLANK($AB$2:$AB$97),"",INDIRECT(ADDRESS(SMALL(
(IF($AB$2:$AB$97&lt;&gt;"",ROW($AB$2:$AB$97),ROW()+ROWS($AB$2:$AB$97))),
ROW()-ROW($AC$2:$AC$97)+1),COLUMN($AB$2:$AB$97),4)))</f>
        <v/>
      </c>
      <c r="AD37" s="121">
        <f>COUNTIF($AA$1:AA37,AA37)</f>
        <v>36</v>
      </c>
      <c r="AE37" s="121">
        <v>36</v>
      </c>
      <c r="AF37" s="121">
        <f>IF(COUNTIF($AF$2:AF36,AF36)&lt;INDEX(Pooling_requirements,MATCH('HCAP Booking'!$AG$4,Workflow_type,0)),AF36,AF36+1)</f>
        <v>2</v>
      </c>
      <c r="AG37" s="121" t="str">
        <f t="shared" si="21"/>
        <v>Roche DNA Solid Tumour Prep_2</v>
      </c>
      <c r="AH37" s="40" t="str">
        <f ca="1">IF(COUNTIF($AA$1:AG37,AG37)=1,AG37,"")</f>
        <v/>
      </c>
      <c r="AI37" s="40" t="s">
        <v>65</v>
      </c>
      <c r="AJ37" s="40" t="str">
        <f t="array" aca="1" ref="AJ37" ca="1">IF(ROW()-ROW($AJ$2:$AJ$97)+1&gt;ROWS($AH$2:$AH$97)-
COUNTBLANK($AH$2:$AH$97),"",INDIRECT(ADDRESS(SMALL(
(IF($AH$2:$AH$97&lt;&gt;"",ROW($AH$2:$AH$97),ROW()+ROWS($AH$2:$AH$97))),
ROW()-ROW($AJ$2:$AJ$97)+1),COLUMN($AH$2:$AH$97),4)))</f>
        <v/>
      </c>
      <c r="AK37" s="114" t="s">
        <v>65</v>
      </c>
      <c r="AL37" s="30"/>
      <c r="AM37" s="30"/>
      <c r="AN37" s="40" t="str">
        <f>IF(COUNTIF($C$1:C37,C37)=1,C37,"")</f>
        <v>B2306716-003</v>
      </c>
      <c r="AO37" s="47" t="str">
        <f t="array" aca="1" ref="AO37" ca="1">IF(ROW()-ROW($AO$2:$AO$97)+1&gt;ROWS($AN$2:$AN$97)-
COUNTBLANK($AN$2:$AN$97),"",INDIRECT(ADDRESS(SMALL(
(IF($AN$2:$AN$97&lt;&gt;"",ROW($AN$2:$AN$97),ROW()+ROWS($AN$2:$AN$97))),
ROW()-ROW($AO$2:$AO$97)+1),COLUMN($AN$2:$AN$97),4)))</f>
        <v>B2306716-003</v>
      </c>
      <c r="AP37" s="48" t="s">
        <v>58</v>
      </c>
      <c r="AQ37" s="49" t="str">
        <f t="shared" ca="1" si="36"/>
        <v>DNA Stock Plate 2</v>
      </c>
      <c r="AR37" s="31" t="str">
        <f t="shared" ca="1" si="43"/>
        <v>DNA Stock Plate 2_D3</v>
      </c>
      <c r="AS37" s="664"/>
      <c r="AT37" s="229"/>
      <c r="AU37" s="589" t="str">
        <f>IF(B37="","",B37&amp;"_"&amp;C37&amp;"_"&amp;INDEX(Panel_info[Panel short hand],MATCH('HCAP Robot Script'!W37,Panel_info[SL Analyte],0))&amp;"_"&amp;V37)</f>
        <v>JD_B2306716-003_RMH200_UDP0036</v>
      </c>
      <c r="AV37" s="30"/>
      <c r="AW37" s="33">
        <f>VLOOKUP(D37,'HCAP Booking'!$AP$8:$AS$12,2,TRUE)</f>
        <v>0</v>
      </c>
      <c r="AX37" s="491">
        <f>VLOOKUP(D37,'HCAP Booking'!$AP$8:$AS$12,3,TRUE)</f>
        <v>0</v>
      </c>
      <c r="AY37" s="491">
        <f>VLOOKUP(D37,'HCAP Booking'!$AP$8:$AS$12,4,TRUE)</f>
        <v>0</v>
      </c>
      <c r="AZ37" s="491">
        <f t="shared" si="22"/>
        <v>0</v>
      </c>
      <c r="BA37" s="492" t="e">
        <f t="shared" si="23"/>
        <v>#DIV/0!</v>
      </c>
      <c r="BB37" s="30"/>
      <c r="BC37" s="349" t="s">
        <v>2128</v>
      </c>
      <c r="BD37" s="356" t="s">
        <v>158</v>
      </c>
      <c r="BE37" s="349" t="str">
        <f t="shared" si="24"/>
        <v>B2306716-003</v>
      </c>
      <c r="BF37" s="352" t="str">
        <f t="shared" si="25"/>
        <v>Qubit1_D9</v>
      </c>
      <c r="BG37" s="30"/>
      <c r="BH37" s="30"/>
      <c r="BI37" s="589" t="str">
        <f>INDEX('HCAP Booking'!$AE$9:$AE$14,MATCH('HCAP Robot Script'!W37,'HCAP Booking'!$AB$9:$AB$14,0))</f>
        <v>DNA</v>
      </c>
      <c r="BJ37" s="208" t="str">
        <f t="shared" si="44"/>
        <v>JD_B2306716-003</v>
      </c>
      <c r="BK37" s="341" t="str">
        <f>IF(G37="","",'HCAP Booking'!I44)</f>
        <v>PL2303550-02-01/D05</v>
      </c>
      <c r="BL37" s="341" t="str">
        <f t="shared" si="26"/>
        <v>2303550</v>
      </c>
      <c r="BM37" s="32" t="str">
        <f t="shared" si="45"/>
        <v>D5</v>
      </c>
      <c r="BN37" s="32" t="str">
        <f t="shared" si="46"/>
        <v>UDP0036</v>
      </c>
      <c r="BO37" s="32" t="str">
        <f>IF(G37="","",INDEX(Index_sequences[i7 Bases for Sample Sheet],MATCH('HCAP Robot Script'!BN37,Index_sequences[Index Name],0)))</f>
        <v>CTGTTGAG</v>
      </c>
      <c r="BP37" s="32" t="str">
        <f t="shared" si="47"/>
        <v>UDP0036</v>
      </c>
      <c r="BQ37" s="32" t="str">
        <f>IF(G37="","",INDEX(Index_sequences[i5 Bases for Sample Sheet NovaSeq, MiSeq, HiSeq 2000/2500],MATCH('HCAP Robot Script'!BP37,Index_sequences[Index Name],0)))</f>
        <v>GACAACTC</v>
      </c>
      <c r="BR37" s="32" t="str">
        <f>IF(G37="","",INDEX(Index_sequences[i5 Bases for Sample Sheet iSeq, MiniSeq, NextSeq, HiSeq 3000/4000],MATCH('HCAP Robot Script'!BP37,Index_sequences[Index Name],0)))</f>
        <v>GAGTTGTC</v>
      </c>
      <c r="BS37" s="209" t="str">
        <f t="shared" si="48"/>
        <v>Roche DNA Solid Tumour Prep_2</v>
      </c>
      <c r="BT37" s="38" t="b">
        <f ca="1">IF(VLOOKUP(BS37,'Auto Pooling Robot Script'!$H$6:$I$13,2,FALSE)=FALSE,"",VLOOKUP(BS37,'Auto Pooling Robot Script'!$H$6:$I$13,2,FALSE))</f>
        <v>1</v>
      </c>
      <c r="BU37" s="30"/>
      <c r="BV37" s="10" t="str">
        <f t="array" aca="1" ref="BV37" ca="1">IF(ROW()-ROW($BV$2:$BV$97)+1&gt;ROWS($BT$2:$BT$97)-
COUNTBLANK($BT$2:$BT$97),"",INDIRECT(ADDRESS(SMALL(
(IF($BT$2:$BT$97&lt;&gt;"",ROW($BT$2:$BT$97),ROW()+ROWS($BT$2:$BT$97))),
ROW()-ROW($BV$2:$BV$97)+1),COLUMN($BK$2:$BK$97),4)))</f>
        <v>PL2303550-02-01/D05</v>
      </c>
      <c r="BW37" s="33" t="str">
        <f t="shared" ca="1" si="27"/>
        <v>JD_B2306716-003</v>
      </c>
      <c r="BX37" s="36" t="str">
        <f t="shared" ca="1" si="28"/>
        <v>2303550</v>
      </c>
      <c r="BY37" s="36" t="str">
        <f t="shared" ca="1" si="29"/>
        <v>D5</v>
      </c>
      <c r="BZ37" s="32" t="str">
        <f t="shared" ca="1" si="30"/>
        <v>UDP0036</v>
      </c>
      <c r="CA37" s="32" t="str">
        <f t="shared" ca="1" si="49"/>
        <v>CTGTTGAG</v>
      </c>
      <c r="CB37" s="32" t="str">
        <f t="shared" ca="1" si="32"/>
        <v>UDP0036</v>
      </c>
      <c r="CC37" s="32" t="str">
        <f ca="1">IF(BV37="","",INDEX(Index_sequences[i5 Bases for Sample Sheet NovaSeq, MiSeq, HiSeq 2000/2500],MATCH('HCAP Robot Script'!CB37,Index_sequences[Index Name],0)))</f>
        <v>GACAACTC</v>
      </c>
      <c r="CD37" s="32" t="str">
        <f ca="1">IF(BV37="","",INDEX(Index_sequences[i5 Bases for Sample Sheet iSeq, MiniSeq, NextSeq, HiSeq 3000/4000],MATCH('HCAP Robot Script'!CB37,Index_sequences[Index Name],0)))</f>
        <v>GAGTTGTC</v>
      </c>
      <c r="CE37" s="37" t="str">
        <f ca="1">IF(BV37="","",INDEX(Panel_info[Panel name],MATCH(INDEX(Panel_Name,MATCH(BV37,$BK$2:$BK$97,0)),Panel_info[SL Analyte],0)))</f>
        <v>RMH200ST</v>
      </c>
      <c r="CF37" s="38" t="str">
        <f t="shared" ca="1" si="33"/>
        <v>Roche DNA Solid Tumour Prep_2</v>
      </c>
      <c r="CH37" s="10" t="str">
        <f t="shared" ca="1" si="34"/>
        <v>JD_B2306716-003</v>
      </c>
      <c r="CI37" s="10" t="str">
        <f t="shared" ca="1" si="35"/>
        <v/>
      </c>
      <c r="CJ37" s="10" t="str">
        <f t="array" aca="1" ref="CJ37" ca="1">IF(ROW()-ROW($CJ$2:$CJ$97)+1&gt;ROWS($CH$2:$CH$97)-
COUNTBLANK($CH$2:$CH$97),"",INDIRECT(ADDRESS(SMALL(
(IF($CH$2:$CH$97&lt;&gt;"",ROW($CH$2:$CH$97),ROW()+ROWS($CH$2:$CH$97))),
ROW()-ROW($CJ$2:$CJ$97)+1),COLUMN($CH$2:$CH$97),4)))</f>
        <v>JD_B2306716-003</v>
      </c>
      <c r="CK37" s="10" t="str">
        <f t="array" aca="1" ref="CK37" ca="1">IF(ROW()-ROW($CK$2:$CK$97)+1&gt;ROWS($CI$2:$CI$97)-
COUNTBLANK($CI$2:$CI$97),"",INDIRECT(ADDRESS(SMALL(
(IF($CI$2:$CI$97&lt;&gt;"",ROW($CI$2:$CI$97),ROW()+ROWS($CI$2:$CI$97))),
ROW()-ROW($CK$2:$CK$97)+1),COLUMN($CI$2:$CI$97),4)))</f>
        <v/>
      </c>
    </row>
    <row r="38" spans="1:89" x14ac:dyDescent="0.2">
      <c r="A38" s="31" t="str">
        <f>IF(G38="","",'HCAP Booking'!$C$4)</f>
        <v>2303550</v>
      </c>
      <c r="B38" s="36" t="str">
        <f>CONCATENATE(LEFT('HCAP Booking'!C45),LEFT('HCAP Booking'!D45))</f>
        <v>NH</v>
      </c>
      <c r="C38" s="32" t="str">
        <f>IF('HCAP Booking'!J45="","",'HCAP Booking'!J45)</f>
        <v>B2306718-002</v>
      </c>
      <c r="D38" s="30">
        <f>IF(C38="","",INDEX('DNA Sample Normalization'!$E$13:$E$108,MATCH('HCAP Robot Script'!C38,'DNA Sample Normalization'!$C$13:$C$108,0)))</f>
        <v>39.6</v>
      </c>
      <c r="E38" s="29" t="str">
        <f t="shared" ca="1" si="37"/>
        <v>A4</v>
      </c>
      <c r="F38" s="38" t="str">
        <f t="shared" ca="1" si="38"/>
        <v>DNA Stock Plate 2</v>
      </c>
      <c r="G38" s="33" t="str">
        <f>CONCATENATE('HCAP Booking'!A45,'HCAP Booking'!B45)</f>
        <v>E5</v>
      </c>
      <c r="H38" s="32" t="str">
        <f t="shared" si="13"/>
        <v>DNA DILUTION PLATE 1</v>
      </c>
      <c r="I38" s="32" t="b">
        <f t="shared" si="14"/>
        <v>1</v>
      </c>
      <c r="J38" s="32">
        <f t="shared" si="15"/>
        <v>3</v>
      </c>
      <c r="K38" s="32">
        <f t="shared" si="16"/>
        <v>27</v>
      </c>
      <c r="L38" s="34">
        <f t="shared" si="39"/>
        <v>12.638888888888888</v>
      </c>
      <c r="M38" s="35">
        <f t="shared" si="40"/>
        <v>22.361111111111114</v>
      </c>
      <c r="N38" s="343" t="str">
        <f t="shared" si="17"/>
        <v>Qubit1</v>
      </c>
      <c r="O38" s="343" t="str">
        <f t="shared" si="18"/>
        <v>E9</v>
      </c>
      <c r="P38" s="32" t="str">
        <f t="shared" si="19"/>
        <v>WATER RESERVOIR</v>
      </c>
      <c r="Q38" s="37">
        <f t="shared" si="20"/>
        <v>1</v>
      </c>
      <c r="R38" s="132" t="s">
        <v>191</v>
      </c>
      <c r="S38" s="112" t="str">
        <f t="shared" si="41"/>
        <v>INDEX PLATE</v>
      </c>
      <c r="T38" s="358" t="str" cm="1">
        <f t="array" ref="T38">IF(G38="","",INDEX(Index_sequences[Plate well],MATCH('HCAP Robot Script'!T37,Index_sequences[Plate well],0)+1,1))</f>
        <v>E5</v>
      </c>
      <c r="U38" s="115">
        <f>IF(G38="","",'HCAP Booking'!$I$3)</f>
        <v>1</v>
      </c>
      <c r="V38" s="115" t="str">
        <f>IF(G38="","",VLOOKUP(U38&amp;"_"&amp;T38,Index!$C$3:$H$386,2,FALSE))</f>
        <v>UDP0037</v>
      </c>
      <c r="W38" s="32" t="str">
        <f>IF(NOT(G38=""),'HCAP Booking'!H45,"")</f>
        <v>Roche DNA Solid Tumour Prep</v>
      </c>
      <c r="X38" s="30"/>
      <c r="Z38" s="45" t="s">
        <v>34</v>
      </c>
      <c r="AA38" s="40" t="str">
        <f t="shared" si="42"/>
        <v>Roche DNA Solid Tumour Prep</v>
      </c>
      <c r="AB38" s="46" t="str">
        <f>IF(COUNTIF($AA$1:AA38,AA38)=1,AA38,"")</f>
        <v/>
      </c>
      <c r="AC38" s="40" t="str">
        <f t="array" aca="1" ref="AC38" ca="1">IF(ROW()-ROW($AC$2:$AC$97)+1&gt;ROWS($AB$2:$AB$97)-
COUNTBLANK($AB$2:$AB$97),"",INDIRECT(ADDRESS(SMALL(
(IF($AB$2:$AB$97&lt;&gt;"",ROW($AB$2:$AB$97),ROW()+ROWS($AB$2:$AB$97))),
ROW()-ROW($AC$2:$AC$97)+1),COLUMN($AB$2:$AB$97),4)))</f>
        <v/>
      </c>
      <c r="AD38" s="121">
        <f>COUNTIF($AA$1:AA38,AA38)</f>
        <v>37</v>
      </c>
      <c r="AE38" s="121">
        <v>37</v>
      </c>
      <c r="AF38" s="121">
        <f>IF(COUNTIF($AF$2:AF37,AF37)&lt;INDEX(Pooling_requirements,MATCH('HCAP Booking'!$AG$4,Workflow_type,0)),AF37,AF37+1)</f>
        <v>2</v>
      </c>
      <c r="AG38" s="121" t="str">
        <f t="shared" si="21"/>
        <v>Roche DNA Solid Tumour Prep_2</v>
      </c>
      <c r="AH38" s="40" t="str">
        <f ca="1">IF(COUNTIF($AA$1:AG38,AG38)=1,AG38,"")</f>
        <v/>
      </c>
      <c r="AI38" s="40" t="s">
        <v>65</v>
      </c>
      <c r="AJ38" s="40" t="str">
        <f t="array" aca="1" ref="AJ38" ca="1">IF(ROW()-ROW($AJ$2:$AJ$97)+1&gt;ROWS($AH$2:$AH$97)-
COUNTBLANK($AH$2:$AH$97),"",INDIRECT(ADDRESS(SMALL(
(IF($AH$2:$AH$97&lt;&gt;"",ROW($AH$2:$AH$97),ROW()+ROWS($AH$2:$AH$97))),
ROW()-ROW($AJ$2:$AJ$97)+1),COLUMN($AH$2:$AH$97),4)))</f>
        <v/>
      </c>
      <c r="AK38" s="114" t="s">
        <v>65</v>
      </c>
      <c r="AL38" s="30"/>
      <c r="AM38" s="30"/>
      <c r="AN38" s="40" t="str">
        <f>IF(COUNTIF($C$1:C38,C38)=1,C38,"")</f>
        <v>B2306718-002</v>
      </c>
      <c r="AO38" s="47" t="str">
        <f t="array" aca="1" ref="AO38" ca="1">IF(ROW()-ROW($AO$2:$AO$97)+1&gt;ROWS($AN$2:$AN$97)-
COUNTBLANK($AN$2:$AN$97),"",INDIRECT(ADDRESS(SMALL(
(IF($AN$2:$AN$97&lt;&gt;"",ROW($AN$2:$AN$97),ROW()+ROWS($AN$2:$AN$97))),
ROW()-ROW($AO$2:$AO$97)+1),COLUMN($AN$2:$AN$97),4)))</f>
        <v>B2306718-002</v>
      </c>
      <c r="AP38" s="48" t="s">
        <v>35</v>
      </c>
      <c r="AQ38" s="49" t="str">
        <f t="shared" ca="1" si="36"/>
        <v>DNA Stock Plate 2</v>
      </c>
      <c r="AR38" s="31" t="str">
        <f t="shared" ca="1" si="43"/>
        <v>DNA Stock Plate 2_A4</v>
      </c>
      <c r="AS38" s="664"/>
      <c r="AT38" s="229"/>
      <c r="AU38" s="589" t="str">
        <f>IF(B38="","",B38&amp;"_"&amp;C38&amp;"_"&amp;INDEX(Panel_info[Panel short hand],MATCH('HCAP Robot Script'!W38,Panel_info[SL Analyte],0))&amp;"_"&amp;V38)</f>
        <v>NH_B2306718-002_RMH200_UDP0037</v>
      </c>
      <c r="AV38" s="30"/>
      <c r="AW38" s="33">
        <f>VLOOKUP(D38,'HCAP Booking'!$AP$8:$AS$12,2,TRUE)</f>
        <v>10</v>
      </c>
      <c r="AX38" s="491">
        <f>VLOOKUP(D38,'HCAP Booking'!$AP$8:$AS$12,3,TRUE)</f>
        <v>3</v>
      </c>
      <c r="AY38" s="491">
        <f>VLOOKUP(D38,'HCAP Booking'!$AP$8:$AS$12,4,TRUE)</f>
        <v>27</v>
      </c>
      <c r="AZ38" s="491">
        <f t="shared" si="22"/>
        <v>30</v>
      </c>
      <c r="BA38" s="492">
        <f t="shared" si="23"/>
        <v>3.9600000000000004</v>
      </c>
      <c r="BB38" s="30"/>
      <c r="BC38" s="349" t="s">
        <v>2128</v>
      </c>
      <c r="BD38" s="356" t="s">
        <v>159</v>
      </c>
      <c r="BE38" s="349" t="str">
        <f t="shared" si="24"/>
        <v>B2306718-002</v>
      </c>
      <c r="BF38" s="352" t="str">
        <f t="shared" si="25"/>
        <v>Qubit1_E9</v>
      </c>
      <c r="BG38" s="30"/>
      <c r="BH38" s="30"/>
      <c r="BI38" s="589" t="str">
        <f>INDEX('HCAP Booking'!$AE$9:$AE$14,MATCH('HCAP Robot Script'!W38,'HCAP Booking'!$AB$9:$AB$14,0))</f>
        <v>DNA</v>
      </c>
      <c r="BJ38" s="208" t="str">
        <f t="shared" si="44"/>
        <v>NH_B2306718-002</v>
      </c>
      <c r="BK38" s="341" t="str">
        <f>IF(G38="","",'HCAP Booking'!I45)</f>
        <v>PL2303550-02-01/E05</v>
      </c>
      <c r="BL38" s="341" t="str">
        <f t="shared" si="26"/>
        <v>2303550</v>
      </c>
      <c r="BM38" s="32" t="str">
        <f t="shared" si="45"/>
        <v>E5</v>
      </c>
      <c r="BN38" s="32" t="str">
        <f t="shared" si="46"/>
        <v>UDP0037</v>
      </c>
      <c r="BO38" s="32" t="str">
        <f>IF(G38="","",INDEX(Index_sequences[i7 Bases for Sample Sheet],MATCH('HCAP Robot Script'!BN38,Index_sequences[Index Name],0)))</f>
        <v>TCAGCTCA</v>
      </c>
      <c r="BP38" s="32" t="str">
        <f t="shared" si="47"/>
        <v>UDP0037</v>
      </c>
      <c r="BQ38" s="32" t="str">
        <f>IF(G38="","",INDEX(Index_sequences[i5 Bases for Sample Sheet NovaSeq, MiSeq, HiSeq 2000/2500],MATCH('HCAP Robot Script'!BP38,Index_sequences[Index Name],0)))</f>
        <v>AGTCGAGT</v>
      </c>
      <c r="BR38" s="32" t="str">
        <f>IF(G38="","",INDEX(Index_sequences[i5 Bases for Sample Sheet iSeq, MiniSeq, NextSeq, HiSeq 3000/4000],MATCH('HCAP Robot Script'!BP38,Index_sequences[Index Name],0)))</f>
        <v>ACTCGACT</v>
      </c>
      <c r="BS38" s="209" t="str">
        <f t="shared" si="48"/>
        <v>Roche DNA Solid Tumour Prep_2</v>
      </c>
      <c r="BT38" s="38" t="b">
        <f ca="1">IF(VLOOKUP(BS38,'Auto Pooling Robot Script'!$H$6:$I$13,2,FALSE)=FALSE,"",VLOOKUP(BS38,'Auto Pooling Robot Script'!$H$6:$I$13,2,FALSE))</f>
        <v>1</v>
      </c>
      <c r="BU38" s="30"/>
      <c r="BV38" s="10" t="str">
        <f t="array" aca="1" ref="BV38" ca="1">IF(ROW()-ROW($BV$2:$BV$97)+1&gt;ROWS($BT$2:$BT$97)-
COUNTBLANK($BT$2:$BT$97),"",INDIRECT(ADDRESS(SMALL(
(IF($BT$2:$BT$97&lt;&gt;"",ROW($BT$2:$BT$97),ROW()+ROWS($BT$2:$BT$97))),
ROW()-ROW($BV$2:$BV$97)+1),COLUMN($BK$2:$BK$97),4)))</f>
        <v>PL2303550-02-01/E05</v>
      </c>
      <c r="BW38" s="33" t="str">
        <f t="shared" ca="1" si="27"/>
        <v>NH_B2306718-002</v>
      </c>
      <c r="BX38" s="36" t="str">
        <f t="shared" ca="1" si="28"/>
        <v>2303550</v>
      </c>
      <c r="BY38" s="36" t="str">
        <f t="shared" ca="1" si="29"/>
        <v>E5</v>
      </c>
      <c r="BZ38" s="32" t="str">
        <f t="shared" ca="1" si="30"/>
        <v>UDP0037</v>
      </c>
      <c r="CA38" s="32" t="str">
        <f t="shared" ca="1" si="49"/>
        <v>TCAGCTCA</v>
      </c>
      <c r="CB38" s="32" t="str">
        <f t="shared" ca="1" si="32"/>
        <v>UDP0037</v>
      </c>
      <c r="CC38" s="32" t="str">
        <f ca="1">IF(BV38="","",INDEX(Index_sequences[i5 Bases for Sample Sheet NovaSeq, MiSeq, HiSeq 2000/2500],MATCH('HCAP Robot Script'!CB38,Index_sequences[Index Name],0)))</f>
        <v>AGTCGAGT</v>
      </c>
      <c r="CD38" s="32" t="str">
        <f ca="1">IF(BV38="","",INDEX(Index_sequences[i5 Bases for Sample Sheet iSeq, MiniSeq, NextSeq, HiSeq 3000/4000],MATCH('HCAP Robot Script'!CB38,Index_sequences[Index Name],0)))</f>
        <v>ACTCGACT</v>
      </c>
      <c r="CE38" s="37" t="str">
        <f ca="1">IF(BV38="","",INDEX(Panel_info[Panel name],MATCH(INDEX(Panel_Name,MATCH(BV38,$BK$2:$BK$97,0)),Panel_info[SL Analyte],0)))</f>
        <v>RMH200ST</v>
      </c>
      <c r="CF38" s="38" t="str">
        <f t="shared" ca="1" si="33"/>
        <v>Roche DNA Solid Tumour Prep_2</v>
      </c>
      <c r="CH38" s="10" t="str">
        <f t="shared" ca="1" si="34"/>
        <v>NH_B2306718-002</v>
      </c>
      <c r="CI38" s="10" t="str">
        <f t="shared" ca="1" si="35"/>
        <v/>
      </c>
      <c r="CJ38" s="10" t="str">
        <f t="array" aca="1" ref="CJ38" ca="1">IF(ROW()-ROW($CJ$2:$CJ$97)+1&gt;ROWS($CH$2:$CH$97)-
COUNTBLANK($CH$2:$CH$97),"",INDIRECT(ADDRESS(SMALL(
(IF($CH$2:$CH$97&lt;&gt;"",ROW($CH$2:$CH$97),ROW()+ROWS($CH$2:$CH$97))),
ROW()-ROW($CJ$2:$CJ$97)+1),COLUMN($CH$2:$CH$97),4)))</f>
        <v>NH_B2306718-002</v>
      </c>
      <c r="CK38" s="10" t="str">
        <f t="array" aca="1" ref="CK38" ca="1">IF(ROW()-ROW($CK$2:$CK$97)+1&gt;ROWS($CI$2:$CI$97)-
COUNTBLANK($CI$2:$CI$97),"",INDIRECT(ADDRESS(SMALL(
(IF($CI$2:$CI$97&lt;&gt;"",ROW($CI$2:$CI$97),ROW()+ROWS($CI$2:$CI$97))),
ROW()-ROW($CK$2:$CK$97)+1),COLUMN($CI$2:$CI$97),4)))</f>
        <v/>
      </c>
    </row>
    <row r="39" spans="1:89" x14ac:dyDescent="0.2">
      <c r="A39" s="31" t="str">
        <f>IF(G39="","",'HCAP Booking'!$C$4)</f>
        <v>2303550</v>
      </c>
      <c r="B39" s="36" t="str">
        <f>CONCATENATE(LEFT('HCAP Booking'!C46),LEFT('HCAP Booking'!D46))</f>
        <v>MP</v>
      </c>
      <c r="C39" s="32" t="str">
        <f>IF('HCAP Booking'!J46="","",'HCAP Booking'!J46)</f>
        <v>B2306723-004</v>
      </c>
      <c r="D39" s="30">
        <f>IF(C39="","",INDEX('DNA Sample Normalization'!$E$13:$E$108,MATCH('HCAP Robot Script'!C39,'DNA Sample Normalization'!$C$13:$C$108,0)))</f>
        <v>3.16</v>
      </c>
      <c r="E39" s="29" t="str">
        <f t="shared" ca="1" si="37"/>
        <v>B4</v>
      </c>
      <c r="F39" s="38" t="str">
        <f t="shared" ca="1" si="38"/>
        <v>DNA Stock Plate 2</v>
      </c>
      <c r="G39" s="33" t="str">
        <f>CONCATENATE('HCAP Booking'!A46,'HCAP Booking'!B46)</f>
        <v>F5</v>
      </c>
      <c r="H39" s="32" t="str">
        <f t="shared" si="13"/>
        <v>DNA DILUTION PLATE 1</v>
      </c>
      <c r="I39" s="32" t="b">
        <f t="shared" si="14"/>
        <v>0</v>
      </c>
      <c r="J39" s="32">
        <f t="shared" si="15"/>
        <v>0</v>
      </c>
      <c r="K39" s="32">
        <f t="shared" si="16"/>
        <v>0</v>
      </c>
      <c r="L39" s="34">
        <f t="shared" si="39"/>
        <v>15.838607594936708</v>
      </c>
      <c r="M39" s="35">
        <f t="shared" si="40"/>
        <v>19.161392405063292</v>
      </c>
      <c r="N39" s="343" t="str">
        <f t="shared" si="17"/>
        <v>Qubit1</v>
      </c>
      <c r="O39" s="343" t="str">
        <f t="shared" si="18"/>
        <v>F9</v>
      </c>
      <c r="P39" s="32" t="str">
        <f t="shared" si="19"/>
        <v>WATER RESERVOIR</v>
      </c>
      <c r="Q39" s="37">
        <f t="shared" si="20"/>
        <v>1</v>
      </c>
      <c r="R39" s="132" t="s">
        <v>191</v>
      </c>
      <c r="S39" s="112" t="str">
        <f t="shared" si="41"/>
        <v>INDEX PLATE</v>
      </c>
      <c r="T39" s="358" t="str" cm="1">
        <f t="array" ref="T39">IF(G39="","",INDEX(Index_sequences[Plate well],MATCH('HCAP Robot Script'!T38,Index_sequences[Plate well],0)+1,1))</f>
        <v>F5</v>
      </c>
      <c r="U39" s="115">
        <f>IF(G39="","",'HCAP Booking'!$I$3)</f>
        <v>1</v>
      </c>
      <c r="V39" s="115" t="str">
        <f>IF(G39="","",VLOOKUP(U39&amp;"_"&amp;T39,Index!$C$3:$H$386,2,FALSE))</f>
        <v>UDP0038</v>
      </c>
      <c r="W39" s="32" t="str">
        <f>IF(NOT(G39=""),'HCAP Booking'!H46,"")</f>
        <v>Roche DNA Solid Tumour Prep</v>
      </c>
      <c r="X39" s="30"/>
      <c r="Z39" s="45" t="s">
        <v>47</v>
      </c>
      <c r="AA39" s="40" t="str">
        <f t="shared" si="42"/>
        <v>Roche DNA Solid Tumour Prep</v>
      </c>
      <c r="AB39" s="46" t="str">
        <f>IF(COUNTIF($AA$1:AA39,AA39)=1,AA39,"")</f>
        <v/>
      </c>
      <c r="AC39" s="40" t="str">
        <f t="array" aca="1" ref="AC39" ca="1">IF(ROW()-ROW($AC$2:$AC$97)+1&gt;ROWS($AB$2:$AB$97)-
COUNTBLANK($AB$2:$AB$97),"",INDIRECT(ADDRESS(SMALL(
(IF($AB$2:$AB$97&lt;&gt;"",ROW($AB$2:$AB$97),ROW()+ROWS($AB$2:$AB$97))),
ROW()-ROW($AC$2:$AC$97)+1),COLUMN($AB$2:$AB$97),4)))</f>
        <v/>
      </c>
      <c r="AD39" s="121">
        <f>COUNTIF($AA$1:AA39,AA39)</f>
        <v>38</v>
      </c>
      <c r="AE39" s="121">
        <v>38</v>
      </c>
      <c r="AF39" s="121">
        <f>IF(COUNTIF($AF$2:AF38,AF38)&lt;INDEX(Pooling_requirements,MATCH('HCAP Booking'!$AG$4,Workflow_type,0)),AF38,AF38+1)</f>
        <v>2</v>
      </c>
      <c r="AG39" s="121" t="str">
        <f t="shared" si="21"/>
        <v>Roche DNA Solid Tumour Prep_2</v>
      </c>
      <c r="AH39" s="40" t="str">
        <f ca="1">IF(COUNTIF($AA$1:AG39,AG39)=1,AG39,"")</f>
        <v/>
      </c>
      <c r="AI39" s="40" t="s">
        <v>65</v>
      </c>
      <c r="AJ39" s="40" t="str">
        <f t="array" aca="1" ref="AJ39" ca="1">IF(ROW()-ROW($AJ$2:$AJ$97)+1&gt;ROWS($AH$2:$AH$97)-
COUNTBLANK($AH$2:$AH$97),"",INDIRECT(ADDRESS(SMALL(
(IF($AH$2:$AH$97&lt;&gt;"",ROW($AH$2:$AH$97),ROW()+ROWS($AH$2:$AH$97))),
ROW()-ROW($AJ$2:$AJ$97)+1),COLUMN($AH$2:$AH$97),4)))</f>
        <v/>
      </c>
      <c r="AK39" s="114" t="s">
        <v>65</v>
      </c>
      <c r="AL39" s="30"/>
      <c r="AM39" s="30"/>
      <c r="AN39" s="40" t="str">
        <f>IF(COUNTIF($C$1:C39,C39)=1,C39,"")</f>
        <v>B2306723-004</v>
      </c>
      <c r="AO39" s="47" t="str">
        <f t="array" aca="1" ref="AO39" ca="1">IF(ROW()-ROW($AO$2:$AO$97)+1&gt;ROWS($AN$2:$AN$97)-
COUNTBLANK($AN$2:$AN$97),"",INDIRECT(ADDRESS(SMALL(
(IF($AN$2:$AN$97&lt;&gt;"",ROW($AN$2:$AN$97),ROW()+ROWS($AN$2:$AN$97))),
ROW()-ROW($AO$2:$AO$97)+1),COLUMN($AN$2:$AN$97),4)))</f>
        <v>B2306723-004</v>
      </c>
      <c r="AP39" s="48" t="s">
        <v>45</v>
      </c>
      <c r="AQ39" s="49" t="str">
        <f t="shared" ca="1" si="36"/>
        <v>DNA Stock Plate 2</v>
      </c>
      <c r="AR39" s="31" t="str">
        <f t="shared" ca="1" si="43"/>
        <v>DNA Stock Plate 2_B4</v>
      </c>
      <c r="AS39" s="664"/>
      <c r="AT39" s="229"/>
      <c r="AU39" s="589" t="str">
        <f>IF(B39="","",B39&amp;"_"&amp;C39&amp;"_"&amp;INDEX(Panel_info[Panel short hand],MATCH('HCAP Robot Script'!W39,Panel_info[SL Analyte],0))&amp;"_"&amp;V39)</f>
        <v>MP_B2306723-004_RMH200_UDP0038</v>
      </c>
      <c r="AV39" s="30"/>
      <c r="AW39" s="33">
        <f>VLOOKUP(D39,'HCAP Booking'!$AP$8:$AS$12,2,TRUE)</f>
        <v>0</v>
      </c>
      <c r="AX39" s="491">
        <f>VLOOKUP(D39,'HCAP Booking'!$AP$8:$AS$12,3,TRUE)</f>
        <v>0</v>
      </c>
      <c r="AY39" s="491">
        <f>VLOOKUP(D39,'HCAP Booking'!$AP$8:$AS$12,4,TRUE)</f>
        <v>0</v>
      </c>
      <c r="AZ39" s="491">
        <f t="shared" si="22"/>
        <v>0</v>
      </c>
      <c r="BA39" s="492" t="e">
        <f t="shared" si="23"/>
        <v>#DIV/0!</v>
      </c>
      <c r="BB39" s="30"/>
      <c r="BC39" s="349" t="s">
        <v>2128</v>
      </c>
      <c r="BD39" s="356" t="s">
        <v>160</v>
      </c>
      <c r="BE39" s="349" t="str">
        <f t="shared" si="24"/>
        <v>B2306723-004</v>
      </c>
      <c r="BF39" s="352" t="str">
        <f t="shared" si="25"/>
        <v>Qubit1_F9</v>
      </c>
      <c r="BG39" s="30"/>
      <c r="BH39" s="30"/>
      <c r="BI39" s="589" t="str">
        <f>INDEX('HCAP Booking'!$AE$9:$AE$14,MATCH('HCAP Robot Script'!W39,'HCAP Booking'!$AB$9:$AB$14,0))</f>
        <v>DNA</v>
      </c>
      <c r="BJ39" s="208" t="str">
        <f t="shared" si="44"/>
        <v>MP_B2306723-004</v>
      </c>
      <c r="BK39" s="341" t="str">
        <f>IF(G39="","",'HCAP Booking'!I46)</f>
        <v>PL2303550-02-01/F05</v>
      </c>
      <c r="BL39" s="341" t="str">
        <f t="shared" si="26"/>
        <v>2303550</v>
      </c>
      <c r="BM39" s="32" t="str">
        <f t="shared" si="45"/>
        <v>F5</v>
      </c>
      <c r="BN39" s="32" t="str">
        <f t="shared" si="46"/>
        <v>UDP0038</v>
      </c>
      <c r="BO39" s="32" t="str">
        <f>IF(G39="","",INDEX(Index_sequences[i7 Bases for Sample Sheet],MATCH('HCAP Robot Script'!BN39,Index_sequences[Index Name],0)))</f>
        <v>CTGATCTG</v>
      </c>
      <c r="BP39" s="32" t="str">
        <f t="shared" si="47"/>
        <v>UDP0038</v>
      </c>
      <c r="BQ39" s="32" t="str">
        <f>IF(G39="","",INDEX(Index_sequences[i5 Bases for Sample Sheet NovaSeq, MiSeq, HiSeq 2000/2500],MATCH('HCAP Robot Script'!BP39,Index_sequences[Index Name],0)))</f>
        <v>GACTAGAC</v>
      </c>
      <c r="BR39" s="32" t="str">
        <f>IF(G39="","",INDEX(Index_sequences[i5 Bases for Sample Sheet iSeq, MiniSeq, NextSeq, HiSeq 3000/4000],MATCH('HCAP Robot Script'!BP39,Index_sequences[Index Name],0)))</f>
        <v>GTCTAGTC</v>
      </c>
      <c r="BS39" s="209" t="str">
        <f t="shared" si="48"/>
        <v>Roche DNA Solid Tumour Prep_2</v>
      </c>
      <c r="BT39" s="38" t="b">
        <f ca="1">IF(VLOOKUP(BS39,'Auto Pooling Robot Script'!$H$6:$I$13,2,FALSE)=FALSE,"",VLOOKUP(BS39,'Auto Pooling Robot Script'!$H$6:$I$13,2,FALSE))</f>
        <v>1</v>
      </c>
      <c r="BU39" s="30"/>
      <c r="BV39" s="10" t="str">
        <f t="array" aca="1" ref="BV39" ca="1">IF(ROW()-ROW($BV$2:$BV$97)+1&gt;ROWS($BT$2:$BT$97)-
COUNTBLANK($BT$2:$BT$97),"",INDIRECT(ADDRESS(SMALL(
(IF($BT$2:$BT$97&lt;&gt;"",ROW($BT$2:$BT$97),ROW()+ROWS($BT$2:$BT$97))),
ROW()-ROW($BV$2:$BV$97)+1),COLUMN($BK$2:$BK$97),4)))</f>
        <v>PL2303550-02-01/F05</v>
      </c>
      <c r="BW39" s="33" t="str">
        <f t="shared" ca="1" si="27"/>
        <v>MP_B2306723-004</v>
      </c>
      <c r="BX39" s="36" t="str">
        <f t="shared" ca="1" si="28"/>
        <v>2303550</v>
      </c>
      <c r="BY39" s="36" t="str">
        <f t="shared" ca="1" si="29"/>
        <v>F5</v>
      </c>
      <c r="BZ39" s="32" t="str">
        <f t="shared" ca="1" si="30"/>
        <v>UDP0038</v>
      </c>
      <c r="CA39" s="32" t="str">
        <f t="shared" ca="1" si="49"/>
        <v>CTGATCTG</v>
      </c>
      <c r="CB39" s="32" t="str">
        <f t="shared" ca="1" si="32"/>
        <v>UDP0038</v>
      </c>
      <c r="CC39" s="32" t="str">
        <f ca="1">IF(BV39="","",INDEX(Index_sequences[i5 Bases for Sample Sheet NovaSeq, MiSeq, HiSeq 2000/2500],MATCH('HCAP Robot Script'!CB39,Index_sequences[Index Name],0)))</f>
        <v>GACTAGAC</v>
      </c>
      <c r="CD39" s="32" t="str">
        <f ca="1">IF(BV39="","",INDEX(Index_sequences[i5 Bases for Sample Sheet iSeq, MiniSeq, NextSeq, HiSeq 3000/4000],MATCH('HCAP Robot Script'!CB39,Index_sequences[Index Name],0)))</f>
        <v>GTCTAGTC</v>
      </c>
      <c r="CE39" s="37" t="str">
        <f ca="1">IF(BV39="","",INDEX(Panel_info[Panel name],MATCH(INDEX(Panel_Name,MATCH(BV39,$BK$2:$BK$97,0)),Panel_info[SL Analyte],0)))</f>
        <v>RMH200ST</v>
      </c>
      <c r="CF39" s="38" t="str">
        <f t="shared" ca="1" si="33"/>
        <v>Roche DNA Solid Tumour Prep_2</v>
      </c>
      <c r="CH39" s="10" t="str">
        <f t="shared" ca="1" si="34"/>
        <v>MP_B2306723-004</v>
      </c>
      <c r="CI39" s="10" t="str">
        <f t="shared" ca="1" si="35"/>
        <v/>
      </c>
      <c r="CJ39" s="10" t="str">
        <f t="array" aca="1" ref="CJ39" ca="1">IF(ROW()-ROW($CJ$2:$CJ$97)+1&gt;ROWS($CH$2:$CH$97)-
COUNTBLANK($CH$2:$CH$97),"",INDIRECT(ADDRESS(SMALL(
(IF($CH$2:$CH$97&lt;&gt;"",ROW($CH$2:$CH$97),ROW()+ROWS($CH$2:$CH$97))),
ROW()-ROW($CJ$2:$CJ$97)+1),COLUMN($CH$2:$CH$97),4)))</f>
        <v>MP_B2306723-004</v>
      </c>
      <c r="CK39" s="10" t="str">
        <f t="array" aca="1" ref="CK39" ca="1">IF(ROW()-ROW($CK$2:$CK$97)+1&gt;ROWS($CI$2:$CI$97)-
COUNTBLANK($CI$2:$CI$97),"",INDIRECT(ADDRESS(SMALL(
(IF($CI$2:$CI$97&lt;&gt;"",ROW($CI$2:$CI$97),ROW()+ROWS($CI$2:$CI$97))),
ROW()-ROW($CK$2:$CK$97)+1),COLUMN($CI$2:$CI$97),4)))</f>
        <v/>
      </c>
    </row>
    <row r="40" spans="1:89" x14ac:dyDescent="0.2">
      <c r="A40" s="31" t="str">
        <f>IF(G40="","",'HCAP Booking'!$C$4)</f>
        <v>2303550</v>
      </c>
      <c r="B40" s="36" t="str">
        <f>CONCATENATE(LEFT('HCAP Booking'!C47),LEFT('HCAP Booking'!D47))</f>
        <v>GI</v>
      </c>
      <c r="C40" s="32" t="str">
        <f>IF('HCAP Booking'!J47="","",'HCAP Booking'!J47)</f>
        <v>B2306725-002</v>
      </c>
      <c r="D40" s="30">
        <f>IF(C40="","",INDEX('DNA Sample Normalization'!$E$13:$E$108,MATCH('HCAP Robot Script'!C40,'DNA Sample Normalization'!$C$13:$C$108,0)))</f>
        <v>30</v>
      </c>
      <c r="E40" s="29" t="str">
        <f t="shared" ca="1" si="37"/>
        <v>C4</v>
      </c>
      <c r="F40" s="38" t="str">
        <f t="shared" ca="1" si="38"/>
        <v>DNA Stock Plate 2</v>
      </c>
      <c r="G40" s="33" t="str">
        <f>CONCATENATE('HCAP Booking'!A47,'HCAP Booking'!B47)</f>
        <v>G5</v>
      </c>
      <c r="H40" s="32" t="str">
        <f t="shared" si="13"/>
        <v>DNA DILUTION PLATE 1</v>
      </c>
      <c r="I40" s="32" t="b">
        <f t="shared" si="14"/>
        <v>1</v>
      </c>
      <c r="J40" s="32">
        <f t="shared" si="15"/>
        <v>3</v>
      </c>
      <c r="K40" s="32">
        <f t="shared" si="16"/>
        <v>27</v>
      </c>
      <c r="L40" s="34">
        <f t="shared" si="39"/>
        <v>16.683333333333334</v>
      </c>
      <c r="M40" s="35">
        <f t="shared" si="40"/>
        <v>18.316666666666666</v>
      </c>
      <c r="N40" s="343" t="str">
        <f t="shared" si="17"/>
        <v>Qubit1</v>
      </c>
      <c r="O40" s="343" t="str">
        <f t="shared" si="18"/>
        <v>G9</v>
      </c>
      <c r="P40" s="32" t="str">
        <f t="shared" si="19"/>
        <v>WATER RESERVOIR</v>
      </c>
      <c r="Q40" s="37">
        <f t="shared" si="20"/>
        <v>1</v>
      </c>
      <c r="R40" s="132" t="s">
        <v>191</v>
      </c>
      <c r="S40" s="112" t="str">
        <f t="shared" si="41"/>
        <v>INDEX PLATE</v>
      </c>
      <c r="T40" s="358" t="str" cm="1">
        <f t="array" ref="T40">IF(G40="","",INDEX(Index_sequences[Plate well],MATCH('HCAP Robot Script'!T39,Index_sequences[Plate well],0)+1,1))</f>
        <v>G5</v>
      </c>
      <c r="U40" s="115">
        <f>IF(G40="","",'HCAP Booking'!$I$3)</f>
        <v>1</v>
      </c>
      <c r="V40" s="115" t="str">
        <f>IF(G40="","",VLOOKUP(U40&amp;"_"&amp;T40,Index!$C$3:$H$386,2,FALSE))</f>
        <v>UDP0039</v>
      </c>
      <c r="W40" s="32" t="str">
        <f>IF(NOT(G40=""),'HCAP Booking'!H47,"")</f>
        <v>Roche DNA Solid Tumour Prep</v>
      </c>
      <c r="X40" s="30"/>
      <c r="Z40" s="45" t="s">
        <v>52</v>
      </c>
      <c r="AA40" s="40" t="str">
        <f t="shared" si="42"/>
        <v>Roche DNA Solid Tumour Prep</v>
      </c>
      <c r="AB40" s="46" t="str">
        <f>IF(COUNTIF($AA$1:AA40,AA40)=1,AA40,"")</f>
        <v/>
      </c>
      <c r="AC40" s="40" t="str">
        <f t="array" aca="1" ref="AC40" ca="1">IF(ROW()-ROW($AC$2:$AC$97)+1&gt;ROWS($AB$2:$AB$97)-
COUNTBLANK($AB$2:$AB$97),"",INDIRECT(ADDRESS(SMALL(
(IF($AB$2:$AB$97&lt;&gt;"",ROW($AB$2:$AB$97),ROW()+ROWS($AB$2:$AB$97))),
ROW()-ROW($AC$2:$AC$97)+1),COLUMN($AB$2:$AB$97),4)))</f>
        <v/>
      </c>
      <c r="AD40" s="121">
        <f>COUNTIF($AA$1:AA40,AA40)</f>
        <v>39</v>
      </c>
      <c r="AE40" s="121">
        <v>39</v>
      </c>
      <c r="AF40" s="121">
        <f>IF(COUNTIF($AF$2:AF39,AF39)&lt;INDEX(Pooling_requirements,MATCH('HCAP Booking'!$AG$4,Workflow_type,0)),AF39,AF39+1)</f>
        <v>2</v>
      </c>
      <c r="AG40" s="121" t="str">
        <f t="shared" si="21"/>
        <v>Roche DNA Solid Tumour Prep_2</v>
      </c>
      <c r="AH40" s="40" t="str">
        <f ca="1">IF(COUNTIF($AA$1:AG40,AG40)=1,AG40,"")</f>
        <v/>
      </c>
      <c r="AI40" s="40" t="s">
        <v>65</v>
      </c>
      <c r="AJ40" s="40" t="str">
        <f t="array" aca="1" ref="AJ40" ca="1">IF(ROW()-ROW($AJ$2:$AJ$97)+1&gt;ROWS($AH$2:$AH$97)-
COUNTBLANK($AH$2:$AH$97),"",INDIRECT(ADDRESS(SMALL(
(IF($AH$2:$AH$97&lt;&gt;"",ROW($AH$2:$AH$97),ROW()+ROWS($AH$2:$AH$97))),
ROW()-ROW($AJ$2:$AJ$97)+1),COLUMN($AH$2:$AH$97),4)))</f>
        <v/>
      </c>
      <c r="AK40" s="114" t="s">
        <v>65</v>
      </c>
      <c r="AL40" s="30"/>
      <c r="AM40" s="30"/>
      <c r="AN40" s="40" t="str">
        <f>IF(COUNTIF($C$1:C40,C40)=1,C40,"")</f>
        <v>B2306725-002</v>
      </c>
      <c r="AO40" s="47" t="str">
        <f t="array" aca="1" ref="AO40" ca="1">IF(ROW()-ROW($AO$2:$AO$97)+1&gt;ROWS($AN$2:$AN$97)-
COUNTBLANK($AN$2:$AN$97),"",INDIRECT(ADDRESS(SMALL(
(IF($AN$2:$AN$97&lt;&gt;"",ROW($AN$2:$AN$97),ROW()+ROWS($AN$2:$AN$97))),
ROW()-ROW($AO$2:$AO$97)+1),COLUMN($AN$2:$AN$97),4)))</f>
        <v>B2306725-002</v>
      </c>
      <c r="AP40" s="48" t="s">
        <v>54</v>
      </c>
      <c r="AQ40" s="49" t="str">
        <f t="shared" ca="1" si="36"/>
        <v>DNA Stock Plate 2</v>
      </c>
      <c r="AR40" s="31" t="str">
        <f t="shared" ca="1" si="43"/>
        <v>DNA Stock Plate 2_C4</v>
      </c>
      <c r="AS40" s="664"/>
      <c r="AT40" s="229"/>
      <c r="AU40" s="589" t="str">
        <f>IF(B40="","",B40&amp;"_"&amp;C40&amp;"_"&amp;INDEX(Panel_info[Panel short hand],MATCH('HCAP Robot Script'!W40,Panel_info[SL Analyte],0))&amp;"_"&amp;V40)</f>
        <v>GI_B2306725-002_RMH200_UDP0039</v>
      </c>
      <c r="AV40" s="30"/>
      <c r="AW40" s="33">
        <f>VLOOKUP(D40,'HCAP Booking'!$AP$8:$AS$12,2,TRUE)</f>
        <v>10</v>
      </c>
      <c r="AX40" s="491">
        <f>VLOOKUP(D40,'HCAP Booking'!$AP$8:$AS$12,3,TRUE)</f>
        <v>3</v>
      </c>
      <c r="AY40" s="491">
        <f>VLOOKUP(D40,'HCAP Booking'!$AP$8:$AS$12,4,TRUE)</f>
        <v>27</v>
      </c>
      <c r="AZ40" s="491">
        <f t="shared" si="22"/>
        <v>30</v>
      </c>
      <c r="BA40" s="492">
        <f t="shared" si="23"/>
        <v>3</v>
      </c>
      <c r="BB40" s="30"/>
      <c r="BC40" s="349" t="s">
        <v>2128</v>
      </c>
      <c r="BD40" s="356" t="s">
        <v>161</v>
      </c>
      <c r="BE40" s="349" t="str">
        <f t="shared" si="24"/>
        <v>B2306725-002</v>
      </c>
      <c r="BF40" s="352" t="str">
        <f t="shared" si="25"/>
        <v>Qubit1_G9</v>
      </c>
      <c r="BG40" s="30"/>
      <c r="BH40" s="30"/>
      <c r="BI40" s="589" t="str">
        <f>INDEX('HCAP Booking'!$AE$9:$AE$14,MATCH('HCAP Robot Script'!W40,'HCAP Booking'!$AB$9:$AB$14,0))</f>
        <v>DNA</v>
      </c>
      <c r="BJ40" s="208" t="str">
        <f t="shared" si="44"/>
        <v>GI_B2306725-002</v>
      </c>
      <c r="BK40" s="341" t="str">
        <f>IF(G40="","",'HCAP Booking'!I47)</f>
        <v>PL2303550-02-01/G05</v>
      </c>
      <c r="BL40" s="341" t="str">
        <f t="shared" si="26"/>
        <v>2303550</v>
      </c>
      <c r="BM40" s="32" t="str">
        <f t="shared" si="45"/>
        <v>G5</v>
      </c>
      <c r="BN40" s="32" t="str">
        <f t="shared" si="46"/>
        <v>UDP0039</v>
      </c>
      <c r="BO40" s="32" t="str">
        <f>IF(G40="","",INDEX(Index_sequences[i7 Bases for Sample Sheet],MATCH('HCAP Robot Script'!BN40,Index_sequences[Index Name],0)))</f>
        <v>GATGGAAC</v>
      </c>
      <c r="BP40" s="32" t="str">
        <f t="shared" si="47"/>
        <v>UDP0039</v>
      </c>
      <c r="BQ40" s="32" t="str">
        <f>IF(G40="","",INDEX(Index_sequences[i5 Bases for Sample Sheet NovaSeq, MiSeq, HiSeq 2000/2500],MATCH('HCAP Robot Script'!BP40,Index_sequences[Index Name],0)))</f>
        <v>CTACCTTG</v>
      </c>
      <c r="BR40" s="32" t="str">
        <f>IF(G40="","",INDEX(Index_sequences[i5 Bases for Sample Sheet iSeq, MiniSeq, NextSeq, HiSeq 3000/4000],MATCH('HCAP Robot Script'!BP40,Index_sequences[Index Name],0)))</f>
        <v>CAAGGTAG</v>
      </c>
      <c r="BS40" s="209" t="str">
        <f t="shared" si="48"/>
        <v>Roche DNA Solid Tumour Prep_2</v>
      </c>
      <c r="BT40" s="38" t="b">
        <f ca="1">IF(VLOOKUP(BS40,'Auto Pooling Robot Script'!$H$6:$I$13,2,FALSE)=FALSE,"",VLOOKUP(BS40,'Auto Pooling Robot Script'!$H$6:$I$13,2,FALSE))</f>
        <v>1</v>
      </c>
      <c r="BU40" s="30"/>
      <c r="BV40" s="10" t="str">
        <f t="array" aca="1" ref="BV40" ca="1">IF(ROW()-ROW($BV$2:$BV$97)+1&gt;ROWS($BT$2:$BT$97)-
COUNTBLANK($BT$2:$BT$97),"",INDIRECT(ADDRESS(SMALL(
(IF($BT$2:$BT$97&lt;&gt;"",ROW($BT$2:$BT$97),ROW()+ROWS($BT$2:$BT$97))),
ROW()-ROW($BV$2:$BV$97)+1),COLUMN($BK$2:$BK$97),4)))</f>
        <v>PL2303550-02-01/G05</v>
      </c>
      <c r="BW40" s="33" t="str">
        <f t="shared" ca="1" si="27"/>
        <v>GI_B2306725-002</v>
      </c>
      <c r="BX40" s="36" t="str">
        <f t="shared" ca="1" si="28"/>
        <v>2303550</v>
      </c>
      <c r="BY40" s="36" t="str">
        <f t="shared" ca="1" si="29"/>
        <v>G5</v>
      </c>
      <c r="BZ40" s="32" t="str">
        <f t="shared" ca="1" si="30"/>
        <v>UDP0039</v>
      </c>
      <c r="CA40" s="32" t="str">
        <f t="shared" ca="1" si="49"/>
        <v>GATGGAAC</v>
      </c>
      <c r="CB40" s="32" t="str">
        <f t="shared" ca="1" si="32"/>
        <v>UDP0039</v>
      </c>
      <c r="CC40" s="32" t="str">
        <f ca="1">IF(BV40="","",INDEX(Index_sequences[i5 Bases for Sample Sheet NovaSeq, MiSeq, HiSeq 2000/2500],MATCH('HCAP Robot Script'!CB40,Index_sequences[Index Name],0)))</f>
        <v>CTACCTTG</v>
      </c>
      <c r="CD40" s="32" t="str">
        <f ca="1">IF(BV40="","",INDEX(Index_sequences[i5 Bases for Sample Sheet iSeq, MiniSeq, NextSeq, HiSeq 3000/4000],MATCH('HCAP Robot Script'!CB40,Index_sequences[Index Name],0)))</f>
        <v>CAAGGTAG</v>
      </c>
      <c r="CE40" s="37" t="str">
        <f ca="1">IF(BV40="","",INDEX(Panel_info[Panel name],MATCH(INDEX(Panel_Name,MATCH(BV40,$BK$2:$BK$97,0)),Panel_info[SL Analyte],0)))</f>
        <v>RMH200ST</v>
      </c>
      <c r="CF40" s="38" t="str">
        <f t="shared" ca="1" si="33"/>
        <v>Roche DNA Solid Tumour Prep_2</v>
      </c>
      <c r="CH40" s="10" t="str">
        <f t="shared" ca="1" si="34"/>
        <v>GI_B2306725-002</v>
      </c>
      <c r="CI40" s="10" t="str">
        <f t="shared" ca="1" si="35"/>
        <v/>
      </c>
      <c r="CJ40" s="10" t="str">
        <f t="array" aca="1" ref="CJ40" ca="1">IF(ROW()-ROW($CJ$2:$CJ$97)+1&gt;ROWS($CH$2:$CH$97)-
COUNTBLANK($CH$2:$CH$97),"",INDIRECT(ADDRESS(SMALL(
(IF($CH$2:$CH$97&lt;&gt;"",ROW($CH$2:$CH$97),ROW()+ROWS($CH$2:$CH$97))),
ROW()-ROW($CJ$2:$CJ$97)+1),COLUMN($CH$2:$CH$97),4)))</f>
        <v>GI_B2306725-002</v>
      </c>
      <c r="CK40" s="10" t="str">
        <f t="array" aca="1" ref="CK40" ca="1">IF(ROW()-ROW($CK$2:$CK$97)+1&gt;ROWS($CI$2:$CI$97)-
COUNTBLANK($CI$2:$CI$97),"",INDIRECT(ADDRESS(SMALL(
(IF($CI$2:$CI$97&lt;&gt;"",ROW($CI$2:$CI$97),ROW()+ROWS($CI$2:$CI$97))),
ROW()-ROW($CK$2:$CK$97)+1),COLUMN($CI$2:$CI$97),4)))</f>
        <v/>
      </c>
    </row>
    <row r="41" spans="1:89" x14ac:dyDescent="0.2">
      <c r="A41" s="31" t="str">
        <f>IF(G41="","",'HCAP Booking'!$C$4)</f>
        <v>2303550</v>
      </c>
      <c r="B41" s="36" t="str">
        <f>CONCATENATE(LEFT('HCAP Booking'!C48),LEFT('HCAP Booking'!D48))</f>
        <v>SR</v>
      </c>
      <c r="C41" s="32" t="str">
        <f>IF('HCAP Booking'!J48="","",'HCAP Booking'!J48)</f>
        <v>B2306726-005</v>
      </c>
      <c r="D41" s="30">
        <f>IF(C41="","",INDEX('DNA Sample Normalization'!$E$13:$E$108,MATCH('HCAP Robot Script'!C41,'DNA Sample Normalization'!$C$13:$C$108,0)))</f>
        <v>14.1</v>
      </c>
      <c r="E41" s="29" t="str">
        <f t="shared" ca="1" si="37"/>
        <v>D4</v>
      </c>
      <c r="F41" s="38" t="str">
        <f t="shared" ca="1" si="38"/>
        <v>DNA Stock Plate 2</v>
      </c>
      <c r="G41" s="33" t="str">
        <f>CONCATENATE('HCAP Booking'!A48,'HCAP Booking'!B48)</f>
        <v>H5</v>
      </c>
      <c r="H41" s="32" t="str">
        <f t="shared" si="13"/>
        <v>DNA DILUTION PLATE 1</v>
      </c>
      <c r="I41" s="32" t="b">
        <f t="shared" si="14"/>
        <v>0</v>
      </c>
      <c r="J41" s="32">
        <f t="shared" si="15"/>
        <v>0</v>
      </c>
      <c r="K41" s="32">
        <f t="shared" si="16"/>
        <v>0</v>
      </c>
      <c r="L41" s="34">
        <f t="shared" si="39"/>
        <v>3.5496453900709217</v>
      </c>
      <c r="M41" s="35">
        <f t="shared" si="40"/>
        <v>31.450354609929079</v>
      </c>
      <c r="N41" s="343" t="str">
        <f t="shared" si="17"/>
        <v>Qubit1</v>
      </c>
      <c r="O41" s="343" t="str">
        <f t="shared" si="18"/>
        <v>H9</v>
      </c>
      <c r="P41" s="32" t="str">
        <f t="shared" si="19"/>
        <v>WATER RESERVOIR</v>
      </c>
      <c r="Q41" s="37">
        <f t="shared" si="20"/>
        <v>1</v>
      </c>
      <c r="R41" s="132" t="s">
        <v>191</v>
      </c>
      <c r="S41" s="112" t="str">
        <f t="shared" si="41"/>
        <v>INDEX PLATE</v>
      </c>
      <c r="T41" s="358" t="str" cm="1">
        <f t="array" ref="T41">IF(G41="","",INDEX(Index_sequences[Plate well],MATCH('HCAP Robot Script'!T40,Index_sequences[Plate well],0)+1,1))</f>
        <v>H5</v>
      </c>
      <c r="U41" s="115">
        <f>IF(G41="","",'HCAP Booking'!$I$3)</f>
        <v>1</v>
      </c>
      <c r="V41" s="115" t="str">
        <f>IF(G41="","",VLOOKUP(U41&amp;"_"&amp;T41,Index!$C$3:$H$386,2,FALSE))</f>
        <v>UDP0040</v>
      </c>
      <c r="W41" s="32" t="str">
        <f>IF(NOT(G41=""),'HCAP Booking'!H48,"")</f>
        <v>Roche DNA Solid Tumour Prep</v>
      </c>
      <c r="X41" s="30"/>
      <c r="Z41" s="45" t="s">
        <v>54</v>
      </c>
      <c r="AA41" s="40" t="str">
        <f t="shared" si="42"/>
        <v>Roche DNA Solid Tumour Prep</v>
      </c>
      <c r="AB41" s="46" t="str">
        <f>IF(COUNTIF($AA$1:AA41,AA41)=1,AA41,"")</f>
        <v/>
      </c>
      <c r="AC41" s="40" t="str">
        <f t="array" aca="1" ref="AC41" ca="1">IF(ROW()-ROW($AC$2:$AC$97)+1&gt;ROWS($AB$2:$AB$97)-
COUNTBLANK($AB$2:$AB$97),"",INDIRECT(ADDRESS(SMALL(
(IF($AB$2:$AB$97&lt;&gt;"",ROW($AB$2:$AB$97),ROW()+ROWS($AB$2:$AB$97))),
ROW()-ROW($AC$2:$AC$97)+1),COLUMN($AB$2:$AB$97),4)))</f>
        <v/>
      </c>
      <c r="AD41" s="121">
        <f>COUNTIF($AA$1:AA41,AA41)</f>
        <v>40</v>
      </c>
      <c r="AE41" s="121">
        <v>40</v>
      </c>
      <c r="AF41" s="121">
        <f>IF(COUNTIF($AF$2:AF40,AF40)&lt;INDEX(Pooling_requirements,MATCH('HCAP Booking'!$AG$4,Workflow_type,0)),AF40,AF40+1)</f>
        <v>2</v>
      </c>
      <c r="AG41" s="121" t="str">
        <f t="shared" si="21"/>
        <v>Roche DNA Solid Tumour Prep_2</v>
      </c>
      <c r="AH41" s="40" t="str">
        <f ca="1">IF(COUNTIF($AA$1:AG41,AG41)=1,AG41,"")</f>
        <v/>
      </c>
      <c r="AI41" s="40" t="s">
        <v>65</v>
      </c>
      <c r="AJ41" s="40" t="str">
        <f t="array" aca="1" ref="AJ41" ca="1">IF(ROW()-ROW($AJ$2:$AJ$97)+1&gt;ROWS($AH$2:$AH$97)-
COUNTBLANK($AH$2:$AH$97),"",INDIRECT(ADDRESS(SMALL(
(IF($AH$2:$AH$97&lt;&gt;"",ROW($AH$2:$AH$97),ROW()+ROWS($AH$2:$AH$97))),
ROW()-ROW($AJ$2:$AJ$97)+1),COLUMN($AH$2:$AH$97),4)))</f>
        <v/>
      </c>
      <c r="AK41" s="114" t="s">
        <v>65</v>
      </c>
      <c r="AL41" s="30"/>
      <c r="AM41" s="30"/>
      <c r="AN41" s="40" t="str">
        <f>IF(COUNTIF($C$1:C41,C41)=1,C41,"")</f>
        <v>B2306726-005</v>
      </c>
      <c r="AO41" s="47" t="str">
        <f t="array" aca="1" ref="AO41" ca="1">IF(ROW()-ROW($AO$2:$AO$97)+1&gt;ROWS($AN$2:$AN$97)-
COUNTBLANK($AN$2:$AN$97),"",INDIRECT(ADDRESS(SMALL(
(IF($AN$2:$AN$97&lt;&gt;"",ROW($AN$2:$AN$97),ROW()+ROWS($AN$2:$AN$97))),
ROW()-ROW($AO$2:$AO$97)+1),COLUMN($AN$2:$AN$97),4)))</f>
        <v>B2306726-005</v>
      </c>
      <c r="AP41" s="48" t="s">
        <v>60</v>
      </c>
      <c r="AQ41" s="49" t="str">
        <f t="shared" ca="1" si="36"/>
        <v>DNA Stock Plate 2</v>
      </c>
      <c r="AR41" s="31" t="str">
        <f t="shared" ca="1" si="43"/>
        <v>DNA Stock Plate 2_D4</v>
      </c>
      <c r="AS41" s="664"/>
      <c r="AT41" s="229"/>
      <c r="AU41" s="589" t="str">
        <f>IF(B41="","",B41&amp;"_"&amp;C41&amp;"_"&amp;INDEX(Panel_info[Panel short hand],MATCH('HCAP Robot Script'!W41,Panel_info[SL Analyte],0))&amp;"_"&amp;V41)</f>
        <v>SR_B2306726-005_RMH200_UDP0040</v>
      </c>
      <c r="AV41" s="30"/>
      <c r="AW41" s="33">
        <f>VLOOKUP(D41,'HCAP Booking'!$AP$8:$AS$12,2,TRUE)</f>
        <v>0</v>
      </c>
      <c r="AX41" s="491">
        <f>VLOOKUP(D41,'HCAP Booking'!$AP$8:$AS$12,3,TRUE)</f>
        <v>0</v>
      </c>
      <c r="AY41" s="491">
        <f>VLOOKUP(D41,'HCAP Booking'!$AP$8:$AS$12,4,TRUE)</f>
        <v>0</v>
      </c>
      <c r="AZ41" s="491">
        <f t="shared" si="22"/>
        <v>0</v>
      </c>
      <c r="BA41" s="492" t="e">
        <f t="shared" si="23"/>
        <v>#DIV/0!</v>
      </c>
      <c r="BB41" s="30"/>
      <c r="BC41" s="349" t="s">
        <v>2128</v>
      </c>
      <c r="BD41" s="356" t="s">
        <v>162</v>
      </c>
      <c r="BE41" s="349" t="str">
        <f t="shared" si="24"/>
        <v>B2306726-005</v>
      </c>
      <c r="BF41" s="352" t="str">
        <f t="shared" si="25"/>
        <v>Qubit1_H9</v>
      </c>
      <c r="BG41" s="30"/>
      <c r="BH41" s="30"/>
      <c r="BI41" s="589" t="str">
        <f>INDEX('HCAP Booking'!$AE$9:$AE$14,MATCH('HCAP Robot Script'!W41,'HCAP Booking'!$AB$9:$AB$14,0))</f>
        <v>DNA</v>
      </c>
      <c r="BJ41" s="208" t="str">
        <f t="shared" si="44"/>
        <v>SR_B2306726-005</v>
      </c>
      <c r="BK41" s="341" t="str">
        <f>IF(G41="","",'HCAP Booking'!I48)</f>
        <v>PL2303550-02-01/H05</v>
      </c>
      <c r="BL41" s="341" t="str">
        <f t="shared" si="26"/>
        <v>2303550</v>
      </c>
      <c r="BM41" s="32" t="str">
        <f t="shared" si="45"/>
        <v>H5</v>
      </c>
      <c r="BN41" s="32" t="str">
        <f t="shared" si="46"/>
        <v>UDP0040</v>
      </c>
      <c r="BO41" s="32" t="str">
        <f>IF(G41="","",INDEX(Index_sequences[i7 Bases for Sample Sheet],MATCH('HCAP Robot Script'!BN41,Index_sequences[Index Name],0)))</f>
        <v>AGCAAGGT</v>
      </c>
      <c r="BP41" s="32" t="str">
        <f t="shared" si="47"/>
        <v>UDP0040</v>
      </c>
      <c r="BQ41" s="32" t="str">
        <f>IF(G41="","",INDEX(Index_sequences[i5 Bases for Sample Sheet NovaSeq, MiSeq, HiSeq 2000/2500],MATCH('HCAP Robot Script'!BP41,Index_sequences[Index Name],0)))</f>
        <v>TCGTTCCA</v>
      </c>
      <c r="BR41" s="32" t="str">
        <f>IF(G41="","",INDEX(Index_sequences[i5 Bases for Sample Sheet iSeq, MiniSeq, NextSeq, HiSeq 3000/4000],MATCH('HCAP Robot Script'!BP41,Index_sequences[Index Name],0)))</f>
        <v>TGGAACGA</v>
      </c>
      <c r="BS41" s="209" t="str">
        <f t="shared" si="48"/>
        <v>Roche DNA Solid Tumour Prep_2</v>
      </c>
      <c r="BT41" s="38" t="b">
        <f ca="1">IF(VLOOKUP(BS41,'Auto Pooling Robot Script'!$H$6:$I$13,2,FALSE)=FALSE,"",VLOOKUP(BS41,'Auto Pooling Robot Script'!$H$6:$I$13,2,FALSE))</f>
        <v>1</v>
      </c>
      <c r="BU41" s="30"/>
      <c r="BV41" s="10" t="str">
        <f t="array" aca="1" ref="BV41" ca="1">IF(ROW()-ROW($BV$2:$BV$97)+1&gt;ROWS($BT$2:$BT$97)-
COUNTBLANK($BT$2:$BT$97),"",INDIRECT(ADDRESS(SMALL(
(IF($BT$2:$BT$97&lt;&gt;"",ROW($BT$2:$BT$97),ROW()+ROWS($BT$2:$BT$97))),
ROW()-ROW($BV$2:$BV$97)+1),COLUMN($BK$2:$BK$97),4)))</f>
        <v>PL2303550-02-01/H05</v>
      </c>
      <c r="BW41" s="33" t="str">
        <f t="shared" ca="1" si="27"/>
        <v>SR_B2306726-005</v>
      </c>
      <c r="BX41" s="36" t="str">
        <f t="shared" ca="1" si="28"/>
        <v>2303550</v>
      </c>
      <c r="BY41" s="36" t="str">
        <f t="shared" ca="1" si="29"/>
        <v>H5</v>
      </c>
      <c r="BZ41" s="32" t="str">
        <f t="shared" ca="1" si="30"/>
        <v>UDP0040</v>
      </c>
      <c r="CA41" s="32" t="str">
        <f t="shared" ca="1" si="49"/>
        <v>AGCAAGGT</v>
      </c>
      <c r="CB41" s="32" t="str">
        <f t="shared" ca="1" si="32"/>
        <v>UDP0040</v>
      </c>
      <c r="CC41" s="32" t="str">
        <f ca="1">IF(BV41="","",INDEX(Index_sequences[i5 Bases for Sample Sheet NovaSeq, MiSeq, HiSeq 2000/2500],MATCH('HCAP Robot Script'!CB41,Index_sequences[Index Name],0)))</f>
        <v>TCGTTCCA</v>
      </c>
      <c r="CD41" s="32" t="str">
        <f ca="1">IF(BV41="","",INDEX(Index_sequences[i5 Bases for Sample Sheet iSeq, MiniSeq, NextSeq, HiSeq 3000/4000],MATCH('HCAP Robot Script'!CB41,Index_sequences[Index Name],0)))</f>
        <v>TGGAACGA</v>
      </c>
      <c r="CE41" s="37" t="str">
        <f ca="1">IF(BV41="","",INDEX(Panel_info[Panel name],MATCH(INDEX(Panel_Name,MATCH(BV41,$BK$2:$BK$97,0)),Panel_info[SL Analyte],0)))</f>
        <v>RMH200ST</v>
      </c>
      <c r="CF41" s="38" t="str">
        <f t="shared" ca="1" si="33"/>
        <v>Roche DNA Solid Tumour Prep_2</v>
      </c>
      <c r="CH41" s="10" t="str">
        <f t="shared" ca="1" si="34"/>
        <v>SR_B2306726-005</v>
      </c>
      <c r="CI41" s="10" t="str">
        <f t="shared" ca="1" si="35"/>
        <v/>
      </c>
      <c r="CJ41" s="10" t="str">
        <f t="array" aca="1" ref="CJ41" ca="1">IF(ROW()-ROW($CJ$2:$CJ$97)+1&gt;ROWS($CH$2:$CH$97)-
COUNTBLANK($CH$2:$CH$97),"",INDIRECT(ADDRESS(SMALL(
(IF($CH$2:$CH$97&lt;&gt;"",ROW($CH$2:$CH$97),ROW()+ROWS($CH$2:$CH$97))),
ROW()-ROW($CJ$2:$CJ$97)+1),COLUMN($CH$2:$CH$97),4)))</f>
        <v>SR_B2306726-005</v>
      </c>
      <c r="CK41" s="10" t="str">
        <f t="array" aca="1" ref="CK41" ca="1">IF(ROW()-ROW($CK$2:$CK$97)+1&gt;ROWS($CI$2:$CI$97)-
COUNTBLANK($CI$2:$CI$97),"",INDIRECT(ADDRESS(SMALL(
(IF($CI$2:$CI$97&lt;&gt;"",ROW($CI$2:$CI$97),ROW()+ROWS($CI$2:$CI$97))),
ROW()-ROW($CK$2:$CK$97)+1),COLUMN($CI$2:$CI$97),4)))</f>
        <v/>
      </c>
    </row>
    <row r="42" spans="1:89" x14ac:dyDescent="0.2">
      <c r="A42" s="31" t="str">
        <f>IF(G42="","",'HCAP Booking'!$C$4)</f>
        <v>2303550</v>
      </c>
      <c r="B42" s="36" t="str">
        <f>CONCATENATE(LEFT('HCAP Booking'!C49),LEFT('HCAP Booking'!D49))</f>
        <v>PR</v>
      </c>
      <c r="C42" s="32" t="str">
        <f>IF('HCAP Booking'!J49="","",'HCAP Booking'!J49)</f>
        <v>B2306727-004</v>
      </c>
      <c r="D42" s="30">
        <f>IF(C42="","",INDEX('DNA Sample Normalization'!$E$13:$E$108,MATCH('HCAP Robot Script'!C42,'DNA Sample Normalization'!$C$13:$C$108,0)))</f>
        <v>5.42</v>
      </c>
      <c r="E42" s="29" t="str">
        <f t="shared" ca="1" si="37"/>
        <v>A5</v>
      </c>
      <c r="F42" s="38" t="str">
        <f t="shared" ca="1" si="38"/>
        <v>DNA Stock Plate 2</v>
      </c>
      <c r="G42" s="33" t="str">
        <f>CONCATENATE('HCAP Booking'!A49,'HCAP Booking'!B49)</f>
        <v>A6</v>
      </c>
      <c r="H42" s="32" t="str">
        <f t="shared" si="13"/>
        <v>DNA DILUTION PLATE 1</v>
      </c>
      <c r="I42" s="32" t="b">
        <f t="shared" si="14"/>
        <v>0</v>
      </c>
      <c r="J42" s="32">
        <f t="shared" si="15"/>
        <v>0</v>
      </c>
      <c r="K42" s="32">
        <f t="shared" si="16"/>
        <v>0</v>
      </c>
      <c r="L42" s="34">
        <f t="shared" si="39"/>
        <v>9.2343173431734318</v>
      </c>
      <c r="M42" s="35">
        <f t="shared" si="40"/>
        <v>25.76568265682657</v>
      </c>
      <c r="N42" s="343" t="str">
        <f t="shared" si="17"/>
        <v>Qubit1</v>
      </c>
      <c r="O42" s="343" t="str">
        <f t="shared" si="18"/>
        <v>A11</v>
      </c>
      <c r="P42" s="32" t="str">
        <f t="shared" si="19"/>
        <v>WATER RESERVOIR</v>
      </c>
      <c r="Q42" s="37">
        <f t="shared" si="20"/>
        <v>1</v>
      </c>
      <c r="R42" s="132" t="s">
        <v>191</v>
      </c>
      <c r="S42" s="112" t="str">
        <f t="shared" si="41"/>
        <v>INDEX PLATE</v>
      </c>
      <c r="T42" s="358" t="str" cm="1">
        <f t="array" ref="T42">IF(G42="","",INDEX(Index_sequences[Plate well],MATCH('HCAP Robot Script'!T41,Index_sequences[Plate well],0)+1,1))</f>
        <v>A6</v>
      </c>
      <c r="U42" s="115">
        <f>IF(G42="","",'HCAP Booking'!$I$3)</f>
        <v>1</v>
      </c>
      <c r="V42" s="115" t="str">
        <f>IF(G42="","",VLOOKUP(U42&amp;"_"&amp;T42,Index!$C$3:$H$386,2,FALSE))</f>
        <v>UDP0041</v>
      </c>
      <c r="W42" s="32" t="str">
        <f>IF(NOT(G42=""),'HCAP Booking'!H49,"")</f>
        <v>Roche DNA Solid Tumour Prep</v>
      </c>
      <c r="X42" s="30"/>
      <c r="Z42" s="45" t="s">
        <v>56</v>
      </c>
      <c r="AA42" s="40" t="str">
        <f t="shared" si="42"/>
        <v>Roche DNA Solid Tumour Prep</v>
      </c>
      <c r="AB42" s="46" t="str">
        <f>IF(COUNTIF($AA$1:AA42,AA42)=1,AA42,"")</f>
        <v/>
      </c>
      <c r="AC42" s="40" t="str">
        <f t="array" aca="1" ref="AC42" ca="1">IF(ROW()-ROW($AC$2:$AC$97)+1&gt;ROWS($AB$2:$AB$97)-
COUNTBLANK($AB$2:$AB$97),"",INDIRECT(ADDRESS(SMALL(
(IF($AB$2:$AB$97&lt;&gt;"",ROW($AB$2:$AB$97),ROW()+ROWS($AB$2:$AB$97))),
ROW()-ROW($AC$2:$AC$97)+1),COLUMN($AB$2:$AB$97),4)))</f>
        <v/>
      </c>
      <c r="AD42" s="121">
        <f>COUNTIF($AA$1:AA42,AA42)</f>
        <v>41</v>
      </c>
      <c r="AE42" s="121">
        <v>41</v>
      </c>
      <c r="AF42" s="121">
        <f>IF(COUNTIF($AF$2:AF41,AF41)&lt;INDEX(Pooling_requirements,MATCH('HCAP Booking'!$AG$4,Workflow_type,0)),AF41,AF41+1)</f>
        <v>2</v>
      </c>
      <c r="AG42" s="121" t="str">
        <f t="shared" si="21"/>
        <v>Roche DNA Solid Tumour Prep_2</v>
      </c>
      <c r="AH42" s="40" t="str">
        <f ca="1">IF(COUNTIF($AA$1:AG42,AG42)=1,AG42,"")</f>
        <v/>
      </c>
      <c r="AI42" s="40" t="s">
        <v>65</v>
      </c>
      <c r="AJ42" s="40" t="str">
        <f t="array" aca="1" ref="AJ42" ca="1">IF(ROW()-ROW($AJ$2:$AJ$97)+1&gt;ROWS($AH$2:$AH$97)-
COUNTBLANK($AH$2:$AH$97),"",INDIRECT(ADDRESS(SMALL(
(IF($AH$2:$AH$97&lt;&gt;"",ROW($AH$2:$AH$97),ROW()+ROWS($AH$2:$AH$97))),
ROW()-ROW($AJ$2:$AJ$97)+1),COLUMN($AH$2:$AH$97),4)))</f>
        <v/>
      </c>
      <c r="AK42" s="114" t="s">
        <v>65</v>
      </c>
      <c r="AL42" s="30"/>
      <c r="AM42" s="30"/>
      <c r="AN42" s="40" t="str">
        <f>IF(COUNTIF($C$1:C42,C42)=1,C42,"")</f>
        <v>B2306727-004</v>
      </c>
      <c r="AO42" s="47" t="str">
        <f t="array" aca="1" ref="AO42" ca="1">IF(ROW()-ROW($AO$2:$AO$97)+1&gt;ROWS($AN$2:$AN$97)-
COUNTBLANK($AN$2:$AN$97),"",INDIRECT(ADDRESS(SMALL(
(IF($AN$2:$AN$97&lt;&gt;"",ROW($AN$2:$AN$97),ROW()+ROWS($AN$2:$AN$97))),
ROW()-ROW($AO$2:$AO$97)+1),COLUMN($AN$2:$AN$97),4)))</f>
        <v>B2306727-004</v>
      </c>
      <c r="AP42" s="48" t="s">
        <v>37</v>
      </c>
      <c r="AQ42" s="49" t="str">
        <f t="shared" ca="1" si="36"/>
        <v>DNA Stock Plate 2</v>
      </c>
      <c r="AR42" s="31" t="str">
        <f t="shared" ca="1" si="43"/>
        <v>DNA Stock Plate 2_A5</v>
      </c>
      <c r="AS42" s="664"/>
      <c r="AT42" s="229"/>
      <c r="AU42" s="589" t="str">
        <f>IF(B42="","",B42&amp;"_"&amp;C42&amp;"_"&amp;INDEX(Panel_info[Panel short hand],MATCH('HCAP Robot Script'!W42,Panel_info[SL Analyte],0))&amp;"_"&amp;V42)</f>
        <v>PR_B2306727-004_RMH200_UDP0041</v>
      </c>
      <c r="AV42" s="30"/>
      <c r="AW42" s="33">
        <f>VLOOKUP(D42,'HCAP Booking'!$AP$8:$AS$12,2,TRUE)</f>
        <v>0</v>
      </c>
      <c r="AX42" s="491">
        <f>VLOOKUP(D42,'HCAP Booking'!$AP$8:$AS$12,3,TRUE)</f>
        <v>0</v>
      </c>
      <c r="AY42" s="491">
        <f>VLOOKUP(D42,'HCAP Booking'!$AP$8:$AS$12,4,TRUE)</f>
        <v>0</v>
      </c>
      <c r="AZ42" s="491">
        <f t="shared" si="22"/>
        <v>0</v>
      </c>
      <c r="BA42" s="492" t="e">
        <f t="shared" si="23"/>
        <v>#DIV/0!</v>
      </c>
      <c r="BB42" s="30"/>
      <c r="BC42" s="349" t="s">
        <v>2128</v>
      </c>
      <c r="BD42" s="356" t="s">
        <v>89</v>
      </c>
      <c r="BE42" s="349" t="str">
        <f t="shared" si="24"/>
        <v>B2306727-004</v>
      </c>
      <c r="BF42" s="352" t="str">
        <f t="shared" si="25"/>
        <v>Qubit1_A11</v>
      </c>
      <c r="BG42" s="30"/>
      <c r="BH42" s="30"/>
      <c r="BI42" s="589" t="str">
        <f>INDEX('HCAP Booking'!$AE$9:$AE$14,MATCH('HCAP Robot Script'!W42,'HCAP Booking'!$AB$9:$AB$14,0))</f>
        <v>DNA</v>
      </c>
      <c r="BJ42" s="208" t="str">
        <f t="shared" si="44"/>
        <v>PR_B2306727-004</v>
      </c>
      <c r="BK42" s="341" t="str">
        <f>IF(G42="","",'HCAP Booking'!I49)</f>
        <v>PL2303550-02-01/A06</v>
      </c>
      <c r="BL42" s="341" t="str">
        <f t="shared" si="26"/>
        <v>2303550</v>
      </c>
      <c r="BM42" s="32" t="str">
        <f t="shared" si="45"/>
        <v>A6</v>
      </c>
      <c r="BN42" s="32" t="str">
        <f t="shared" si="46"/>
        <v>UDP0041</v>
      </c>
      <c r="BO42" s="32" t="str">
        <f>IF(G42="","",INDEX(Index_sequences[i7 Bases for Sample Sheet],MATCH('HCAP Robot Script'!BN42,Index_sequences[Index Name],0)))</f>
        <v>TGTCAGCT</v>
      </c>
      <c r="BP42" s="32" t="str">
        <f t="shared" si="47"/>
        <v>UDP0041</v>
      </c>
      <c r="BQ42" s="32" t="str">
        <f>IF(G42="","",INDEX(Index_sequences[i5 Bases for Sample Sheet NovaSeq, MiSeq, HiSeq 2000/2500],MATCH('HCAP Robot Script'!BP42,Index_sequences[Index Name],0)))</f>
        <v>ACAGTCGA</v>
      </c>
      <c r="BR42" s="32" t="str">
        <f>IF(G42="","",INDEX(Index_sequences[i5 Bases for Sample Sheet iSeq, MiniSeq, NextSeq, HiSeq 3000/4000],MATCH('HCAP Robot Script'!BP42,Index_sequences[Index Name],0)))</f>
        <v>TCGACTGT</v>
      </c>
      <c r="BS42" s="209" t="str">
        <f t="shared" si="48"/>
        <v>Roche DNA Solid Tumour Prep_2</v>
      </c>
      <c r="BT42" s="38" t="b">
        <f ca="1">IF(VLOOKUP(BS42,'Auto Pooling Robot Script'!$H$6:$I$13,2,FALSE)=FALSE,"",VLOOKUP(BS42,'Auto Pooling Robot Script'!$H$6:$I$13,2,FALSE))</f>
        <v>1</v>
      </c>
      <c r="BU42" s="30"/>
      <c r="BV42" s="10" t="str">
        <f t="array" aca="1" ref="BV42" ca="1">IF(ROW()-ROW($BV$2:$BV$97)+1&gt;ROWS($BT$2:$BT$97)-
COUNTBLANK($BT$2:$BT$97),"",INDIRECT(ADDRESS(SMALL(
(IF($BT$2:$BT$97&lt;&gt;"",ROW($BT$2:$BT$97),ROW()+ROWS($BT$2:$BT$97))),
ROW()-ROW($BV$2:$BV$97)+1),COLUMN($BK$2:$BK$97),4)))</f>
        <v>PL2303550-02-01/A06</v>
      </c>
      <c r="BW42" s="33" t="str">
        <f t="shared" ca="1" si="27"/>
        <v>PR_B2306727-004</v>
      </c>
      <c r="BX42" s="36" t="str">
        <f t="shared" ca="1" si="28"/>
        <v>2303550</v>
      </c>
      <c r="BY42" s="36" t="str">
        <f t="shared" ca="1" si="29"/>
        <v>A6</v>
      </c>
      <c r="BZ42" s="32" t="str">
        <f t="shared" ca="1" si="30"/>
        <v>UDP0041</v>
      </c>
      <c r="CA42" s="32" t="str">
        <f t="shared" ca="1" si="49"/>
        <v>TGTCAGCT</v>
      </c>
      <c r="CB42" s="32" t="str">
        <f t="shared" ca="1" si="32"/>
        <v>UDP0041</v>
      </c>
      <c r="CC42" s="32" t="str">
        <f ca="1">IF(BV42="","",INDEX(Index_sequences[i5 Bases for Sample Sheet NovaSeq, MiSeq, HiSeq 2000/2500],MATCH('HCAP Robot Script'!CB42,Index_sequences[Index Name],0)))</f>
        <v>ACAGTCGA</v>
      </c>
      <c r="CD42" s="32" t="str">
        <f ca="1">IF(BV42="","",INDEX(Index_sequences[i5 Bases for Sample Sheet iSeq, MiniSeq, NextSeq, HiSeq 3000/4000],MATCH('HCAP Robot Script'!CB42,Index_sequences[Index Name],0)))</f>
        <v>TCGACTGT</v>
      </c>
      <c r="CE42" s="37" t="str">
        <f ca="1">IF(BV42="","",INDEX(Panel_info[Panel name],MATCH(INDEX(Panel_Name,MATCH(BV42,$BK$2:$BK$97,0)),Panel_info[SL Analyte],0)))</f>
        <v>RMH200ST</v>
      </c>
      <c r="CF42" s="38" t="str">
        <f t="shared" ca="1" si="33"/>
        <v>Roche DNA Solid Tumour Prep_2</v>
      </c>
      <c r="CH42" s="10" t="str">
        <f t="shared" ca="1" si="34"/>
        <v>PR_B2306727-004</v>
      </c>
      <c r="CI42" s="10" t="str">
        <f t="shared" ca="1" si="35"/>
        <v/>
      </c>
      <c r="CJ42" s="10" t="str">
        <f t="array" aca="1" ref="CJ42" ca="1">IF(ROW()-ROW($CJ$2:$CJ$97)+1&gt;ROWS($CH$2:$CH$97)-
COUNTBLANK($CH$2:$CH$97),"",INDIRECT(ADDRESS(SMALL(
(IF($CH$2:$CH$97&lt;&gt;"",ROW($CH$2:$CH$97),ROW()+ROWS($CH$2:$CH$97))),
ROW()-ROW($CJ$2:$CJ$97)+1),COLUMN($CH$2:$CH$97),4)))</f>
        <v>PR_B2306727-004</v>
      </c>
      <c r="CK42" s="10" t="str">
        <f t="array" aca="1" ref="CK42" ca="1">IF(ROW()-ROW($CK$2:$CK$97)+1&gt;ROWS($CI$2:$CI$97)-
COUNTBLANK($CI$2:$CI$97),"",INDIRECT(ADDRESS(SMALL(
(IF($CI$2:$CI$97&lt;&gt;"",ROW($CI$2:$CI$97),ROW()+ROWS($CI$2:$CI$97))),
ROW()-ROW($CK$2:$CK$97)+1),COLUMN($CI$2:$CI$97),4)))</f>
        <v/>
      </c>
    </row>
    <row r="43" spans="1:89" x14ac:dyDescent="0.2">
      <c r="A43" s="31" t="str">
        <f>IF(G43="","",'HCAP Booking'!$C$4)</f>
        <v>2303550</v>
      </c>
      <c r="B43" s="36" t="str">
        <f>CONCATENATE(LEFT('HCAP Booking'!C50),LEFT('HCAP Booking'!D50))</f>
        <v>NJ</v>
      </c>
      <c r="C43" s="32" t="str">
        <f>IF('HCAP Booking'!J50="","",'HCAP Booking'!J50)</f>
        <v>B2306745-003</v>
      </c>
      <c r="D43" s="30">
        <f>IF(C43="","",INDEX('DNA Sample Normalization'!$E$13:$E$108,MATCH('HCAP Robot Script'!C43,'DNA Sample Normalization'!$C$13:$C$108,0)))</f>
        <v>3.56</v>
      </c>
      <c r="E43" s="29" t="str">
        <f t="shared" ca="1" si="37"/>
        <v>B5</v>
      </c>
      <c r="F43" s="38" t="str">
        <f t="shared" ca="1" si="38"/>
        <v>DNA Stock Plate 2</v>
      </c>
      <c r="G43" s="33" t="str">
        <f>CONCATENATE('HCAP Booking'!A50,'HCAP Booking'!B50)</f>
        <v>B6</v>
      </c>
      <c r="H43" s="32" t="str">
        <f t="shared" si="13"/>
        <v>DNA DILUTION PLATE 1</v>
      </c>
      <c r="I43" s="32" t="b">
        <f t="shared" si="14"/>
        <v>0</v>
      </c>
      <c r="J43" s="32">
        <f t="shared" si="15"/>
        <v>0</v>
      </c>
      <c r="K43" s="32">
        <f t="shared" si="16"/>
        <v>0</v>
      </c>
      <c r="L43" s="34">
        <f t="shared" si="39"/>
        <v>14.058988764044942</v>
      </c>
      <c r="M43" s="35">
        <f t="shared" si="40"/>
        <v>20.94101123595506</v>
      </c>
      <c r="N43" s="343" t="str">
        <f t="shared" si="17"/>
        <v>Qubit1</v>
      </c>
      <c r="O43" s="343" t="str">
        <f t="shared" si="18"/>
        <v>B11</v>
      </c>
      <c r="P43" s="32" t="str">
        <f t="shared" si="19"/>
        <v>WATER RESERVOIR</v>
      </c>
      <c r="Q43" s="37">
        <f t="shared" si="20"/>
        <v>1</v>
      </c>
      <c r="R43" s="132" t="s">
        <v>191</v>
      </c>
      <c r="S43" s="112" t="str">
        <f t="shared" si="41"/>
        <v>INDEX PLATE</v>
      </c>
      <c r="T43" s="358" t="str" cm="1">
        <f t="array" ref="T43">IF(G43="","",INDEX(Index_sequences[Plate well],MATCH('HCAP Robot Script'!T42,Index_sequences[Plate well],0)+1,1))</f>
        <v>B6</v>
      </c>
      <c r="U43" s="115">
        <f>IF(G43="","",'HCAP Booking'!$I$3)</f>
        <v>1</v>
      </c>
      <c r="V43" s="115" t="str">
        <f>IF(G43="","",VLOOKUP(U43&amp;"_"&amp;T43,Index!$C$3:$H$386,2,FALSE))</f>
        <v>UDP0042</v>
      </c>
      <c r="W43" s="32" t="str">
        <f>IF(NOT(G43=""),'HCAP Booking'!H50,"")</f>
        <v>Roche DNA Solid Tumour Prep</v>
      </c>
      <c r="X43" s="30"/>
      <c r="Z43" s="45" t="s">
        <v>57</v>
      </c>
      <c r="AA43" s="40" t="str">
        <f t="shared" si="42"/>
        <v>Roche DNA Solid Tumour Prep</v>
      </c>
      <c r="AB43" s="46" t="str">
        <f>IF(COUNTIF($AA$1:AA43,AA43)=1,AA43,"")</f>
        <v/>
      </c>
      <c r="AC43" s="40" t="str">
        <f t="array" aca="1" ref="AC43" ca="1">IF(ROW()-ROW($AC$2:$AC$97)+1&gt;ROWS($AB$2:$AB$97)-
COUNTBLANK($AB$2:$AB$97),"",INDIRECT(ADDRESS(SMALL(
(IF($AB$2:$AB$97&lt;&gt;"",ROW($AB$2:$AB$97),ROW()+ROWS($AB$2:$AB$97))),
ROW()-ROW($AC$2:$AC$97)+1),COLUMN($AB$2:$AB$97),4)))</f>
        <v/>
      </c>
      <c r="AD43" s="121">
        <f>COUNTIF($AA$1:AA43,AA43)</f>
        <v>42</v>
      </c>
      <c r="AE43" s="121">
        <v>42</v>
      </c>
      <c r="AF43" s="121">
        <f>IF(COUNTIF($AF$2:AF42,AF42)&lt;INDEX(Pooling_requirements,MATCH('HCAP Booking'!$AG$4,Workflow_type,0)),AF42,AF42+1)</f>
        <v>2</v>
      </c>
      <c r="AG43" s="121" t="str">
        <f t="shared" si="21"/>
        <v>Roche DNA Solid Tumour Prep_2</v>
      </c>
      <c r="AH43" s="40" t="str">
        <f ca="1">IF(COUNTIF($AA$1:AG43,AG43)=1,AG43,"")</f>
        <v/>
      </c>
      <c r="AI43" s="40" t="s">
        <v>65</v>
      </c>
      <c r="AJ43" s="40" t="str">
        <f t="array" aca="1" ref="AJ43" ca="1">IF(ROW()-ROW($AJ$2:$AJ$97)+1&gt;ROWS($AH$2:$AH$97)-
COUNTBLANK($AH$2:$AH$97),"",INDIRECT(ADDRESS(SMALL(
(IF($AH$2:$AH$97&lt;&gt;"",ROW($AH$2:$AH$97),ROW()+ROWS($AH$2:$AH$97))),
ROW()-ROW($AJ$2:$AJ$97)+1),COLUMN($AH$2:$AH$97),4)))</f>
        <v/>
      </c>
      <c r="AK43" s="114" t="s">
        <v>65</v>
      </c>
      <c r="AL43" s="30"/>
      <c r="AM43" s="30"/>
      <c r="AN43" s="40" t="str">
        <f>IF(COUNTIF($C$1:C43,C43)=1,C43,"")</f>
        <v>B2306745-003</v>
      </c>
      <c r="AO43" s="47" t="str">
        <f t="array" aca="1" ref="AO43" ca="1">IF(ROW()-ROW($AO$2:$AO$97)+1&gt;ROWS($AN$2:$AN$97)-
COUNTBLANK($AN$2:$AN$97),"",INDIRECT(ADDRESS(SMALL(
(IF($AN$2:$AN$97&lt;&gt;"",ROW($AN$2:$AN$97),ROW()+ROWS($AN$2:$AN$97))),
ROW()-ROW($AO$2:$AO$97)+1),COLUMN($AN$2:$AN$97),4)))</f>
        <v>B2306745-003</v>
      </c>
      <c r="AP43" s="48" t="s">
        <v>46</v>
      </c>
      <c r="AQ43" s="49" t="str">
        <f t="shared" ca="1" si="36"/>
        <v>DNA Stock Plate 2</v>
      </c>
      <c r="AR43" s="31" t="str">
        <f t="shared" ca="1" si="43"/>
        <v>DNA Stock Plate 2_B5</v>
      </c>
      <c r="AS43" s="664"/>
      <c r="AT43" s="229"/>
      <c r="AU43" s="589" t="str">
        <f>IF(B43="","",B43&amp;"_"&amp;C43&amp;"_"&amp;INDEX(Panel_info[Panel short hand],MATCH('HCAP Robot Script'!W43,Panel_info[SL Analyte],0))&amp;"_"&amp;V43)</f>
        <v>NJ_B2306745-003_RMH200_UDP0042</v>
      </c>
      <c r="AV43" s="30"/>
      <c r="AW43" s="33">
        <f>VLOOKUP(D43,'HCAP Booking'!$AP$8:$AS$12,2,TRUE)</f>
        <v>0</v>
      </c>
      <c r="AX43" s="491">
        <f>VLOOKUP(D43,'HCAP Booking'!$AP$8:$AS$12,3,TRUE)</f>
        <v>0</v>
      </c>
      <c r="AY43" s="491">
        <f>VLOOKUP(D43,'HCAP Booking'!$AP$8:$AS$12,4,TRUE)</f>
        <v>0</v>
      </c>
      <c r="AZ43" s="491">
        <f t="shared" si="22"/>
        <v>0</v>
      </c>
      <c r="BA43" s="492" t="e">
        <f t="shared" si="23"/>
        <v>#DIV/0!</v>
      </c>
      <c r="BB43" s="30"/>
      <c r="BC43" s="349" t="s">
        <v>2128</v>
      </c>
      <c r="BD43" s="356" t="s">
        <v>90</v>
      </c>
      <c r="BE43" s="349" t="str">
        <f t="shared" si="24"/>
        <v>B2306745-003</v>
      </c>
      <c r="BF43" s="352" t="str">
        <f t="shared" si="25"/>
        <v>Qubit1_B11</v>
      </c>
      <c r="BG43" s="30"/>
      <c r="BH43" s="30"/>
      <c r="BI43" s="589" t="str">
        <f>INDEX('HCAP Booking'!$AE$9:$AE$14,MATCH('HCAP Robot Script'!W43,'HCAP Booking'!$AB$9:$AB$14,0))</f>
        <v>DNA</v>
      </c>
      <c r="BJ43" s="208" t="str">
        <f t="shared" si="44"/>
        <v>NJ_B2306745-003</v>
      </c>
      <c r="BK43" s="341" t="str">
        <f>IF(G43="","",'HCAP Booking'!I50)</f>
        <v>PL2303550-02-01/B06</v>
      </c>
      <c r="BL43" s="341" t="str">
        <f t="shared" si="26"/>
        <v>2303550</v>
      </c>
      <c r="BM43" s="32" t="str">
        <f t="shared" si="45"/>
        <v>B6</v>
      </c>
      <c r="BN43" s="32" t="str">
        <f t="shared" si="46"/>
        <v>UDP0042</v>
      </c>
      <c r="BO43" s="32" t="str">
        <f>IF(G43="","",INDEX(Index_sequences[i7 Bases for Sample Sheet],MATCH('HCAP Robot Script'!BN43,Index_sequences[Index Name],0)))</f>
        <v>CACTGATC</v>
      </c>
      <c r="BP43" s="32" t="str">
        <f t="shared" si="47"/>
        <v>UDP0042</v>
      </c>
      <c r="BQ43" s="32" t="str">
        <f>IF(G43="","",INDEX(Index_sequences[i5 Bases for Sample Sheet NovaSeq, MiSeq, HiSeq 2000/2500],MATCH('HCAP Robot Script'!BP43,Index_sequences[Index Name],0)))</f>
        <v>GTGACTAG</v>
      </c>
      <c r="BR43" s="32" t="str">
        <f>IF(G43="","",INDEX(Index_sequences[i5 Bases for Sample Sheet iSeq, MiniSeq, NextSeq, HiSeq 3000/4000],MATCH('HCAP Robot Script'!BP43,Index_sequences[Index Name],0)))</f>
        <v>CTAGTCAC</v>
      </c>
      <c r="BS43" s="209" t="str">
        <f t="shared" si="48"/>
        <v>Roche DNA Solid Tumour Prep_2</v>
      </c>
      <c r="BT43" s="38" t="b">
        <f ca="1">IF(VLOOKUP(BS43,'Auto Pooling Robot Script'!$H$6:$I$13,2,FALSE)=FALSE,"",VLOOKUP(BS43,'Auto Pooling Robot Script'!$H$6:$I$13,2,FALSE))</f>
        <v>1</v>
      </c>
      <c r="BU43" s="30"/>
      <c r="BV43" s="10" t="str">
        <f t="array" aca="1" ref="BV43" ca="1">IF(ROW()-ROW($BV$2:$BV$97)+1&gt;ROWS($BT$2:$BT$97)-
COUNTBLANK($BT$2:$BT$97),"",INDIRECT(ADDRESS(SMALL(
(IF($BT$2:$BT$97&lt;&gt;"",ROW($BT$2:$BT$97),ROW()+ROWS($BT$2:$BT$97))),
ROW()-ROW($BV$2:$BV$97)+1),COLUMN($BK$2:$BK$97),4)))</f>
        <v>PL2303550-02-01/B06</v>
      </c>
      <c r="BW43" s="33" t="str">
        <f t="shared" ca="1" si="27"/>
        <v>NJ_B2306745-003</v>
      </c>
      <c r="BX43" s="36" t="str">
        <f t="shared" ca="1" si="28"/>
        <v>2303550</v>
      </c>
      <c r="BY43" s="36" t="str">
        <f t="shared" ca="1" si="29"/>
        <v>B6</v>
      </c>
      <c r="BZ43" s="32" t="str">
        <f t="shared" ca="1" si="30"/>
        <v>UDP0042</v>
      </c>
      <c r="CA43" s="32" t="str">
        <f t="shared" ca="1" si="49"/>
        <v>CACTGATC</v>
      </c>
      <c r="CB43" s="32" t="str">
        <f t="shared" ca="1" si="32"/>
        <v>UDP0042</v>
      </c>
      <c r="CC43" s="32" t="str">
        <f ca="1">IF(BV43="","",INDEX(Index_sequences[i5 Bases for Sample Sheet NovaSeq, MiSeq, HiSeq 2000/2500],MATCH('HCAP Robot Script'!CB43,Index_sequences[Index Name],0)))</f>
        <v>GTGACTAG</v>
      </c>
      <c r="CD43" s="32" t="str">
        <f ca="1">IF(BV43="","",INDEX(Index_sequences[i5 Bases for Sample Sheet iSeq, MiniSeq, NextSeq, HiSeq 3000/4000],MATCH('HCAP Robot Script'!CB43,Index_sequences[Index Name],0)))</f>
        <v>CTAGTCAC</v>
      </c>
      <c r="CE43" s="37" t="str">
        <f ca="1">IF(BV43="","",INDEX(Panel_info[Panel name],MATCH(INDEX(Panel_Name,MATCH(BV43,$BK$2:$BK$97,0)),Panel_info[SL Analyte],0)))</f>
        <v>RMH200ST</v>
      </c>
      <c r="CF43" s="38" t="str">
        <f t="shared" ca="1" si="33"/>
        <v>Roche DNA Solid Tumour Prep_2</v>
      </c>
      <c r="CH43" s="10" t="str">
        <f t="shared" ca="1" si="34"/>
        <v>NJ_B2306745-003</v>
      </c>
      <c r="CI43" s="10" t="str">
        <f t="shared" ca="1" si="35"/>
        <v/>
      </c>
      <c r="CJ43" s="10" t="str">
        <f t="array" aca="1" ref="CJ43" ca="1">IF(ROW()-ROW($CJ$2:$CJ$97)+1&gt;ROWS($CH$2:$CH$97)-
COUNTBLANK($CH$2:$CH$97),"",INDIRECT(ADDRESS(SMALL(
(IF($CH$2:$CH$97&lt;&gt;"",ROW($CH$2:$CH$97),ROW()+ROWS($CH$2:$CH$97))),
ROW()-ROW($CJ$2:$CJ$97)+1),COLUMN($CH$2:$CH$97),4)))</f>
        <v>NJ_B2306745-003</v>
      </c>
      <c r="CK43" s="10" t="str">
        <f t="array" aca="1" ref="CK43" ca="1">IF(ROW()-ROW($CK$2:$CK$97)+1&gt;ROWS($CI$2:$CI$97)-
COUNTBLANK($CI$2:$CI$97),"",INDIRECT(ADDRESS(SMALL(
(IF($CI$2:$CI$97&lt;&gt;"",ROW($CI$2:$CI$97),ROW()+ROWS($CI$2:$CI$97))),
ROW()-ROW($CK$2:$CK$97)+1),COLUMN($CI$2:$CI$97),4)))</f>
        <v/>
      </c>
    </row>
    <row r="44" spans="1:89" x14ac:dyDescent="0.2">
      <c r="A44" s="31" t="str">
        <f>IF(G44="","",'HCAP Booking'!$C$4)</f>
        <v>2303550</v>
      </c>
      <c r="B44" s="36" t="str">
        <f>CONCATENATE(LEFT('HCAP Booking'!C51),LEFT('HCAP Booking'!D51))</f>
        <v>MB</v>
      </c>
      <c r="C44" s="32" t="str">
        <f>IF('HCAP Booking'!J51="","",'HCAP Booking'!J51)</f>
        <v>B2306806-004</v>
      </c>
      <c r="D44" s="30">
        <f>IF(C44="","",INDEX('DNA Sample Normalization'!$E$13:$E$108,MATCH('HCAP Robot Script'!C44,'DNA Sample Normalization'!$C$13:$C$108,0)))</f>
        <v>5.12</v>
      </c>
      <c r="E44" s="29" t="str">
        <f t="shared" ca="1" si="37"/>
        <v>C5</v>
      </c>
      <c r="F44" s="38" t="str">
        <f t="shared" ca="1" si="38"/>
        <v>DNA Stock Plate 2</v>
      </c>
      <c r="G44" s="33" t="str">
        <f>CONCATENATE('HCAP Booking'!A51,'HCAP Booking'!B51)</f>
        <v>C6</v>
      </c>
      <c r="H44" s="32" t="str">
        <f t="shared" si="13"/>
        <v>DNA DILUTION PLATE 1</v>
      </c>
      <c r="I44" s="32" t="b">
        <f t="shared" si="14"/>
        <v>0</v>
      </c>
      <c r="J44" s="32">
        <f t="shared" si="15"/>
        <v>0</v>
      </c>
      <c r="K44" s="32">
        <f t="shared" si="16"/>
        <v>0</v>
      </c>
      <c r="L44" s="34">
        <f t="shared" si="39"/>
        <v>9.775390625</v>
      </c>
      <c r="M44" s="35">
        <f t="shared" si="40"/>
        <v>25.224609375</v>
      </c>
      <c r="N44" s="343" t="str">
        <f t="shared" si="17"/>
        <v>Qubit1</v>
      </c>
      <c r="O44" s="343" t="str">
        <f t="shared" si="18"/>
        <v>C11</v>
      </c>
      <c r="P44" s="32" t="str">
        <f t="shared" si="19"/>
        <v>WATER RESERVOIR</v>
      </c>
      <c r="Q44" s="37">
        <f t="shared" si="20"/>
        <v>1</v>
      </c>
      <c r="R44" s="132" t="s">
        <v>191</v>
      </c>
      <c r="S44" s="112" t="str">
        <f t="shared" si="41"/>
        <v>INDEX PLATE</v>
      </c>
      <c r="T44" s="358" t="str" cm="1">
        <f t="array" ref="T44">IF(G44="","",INDEX(Index_sequences[Plate well],MATCH('HCAP Robot Script'!T43,Index_sequences[Plate well],0)+1,1))</f>
        <v>C6</v>
      </c>
      <c r="U44" s="115">
        <f>IF(G44="","",'HCAP Booking'!$I$3)</f>
        <v>1</v>
      </c>
      <c r="V44" s="115" t="str">
        <f>IF(G44="","",VLOOKUP(U44&amp;"_"&amp;T44,Index!$C$3:$H$386,2,FALSE))</f>
        <v>UDP0043</v>
      </c>
      <c r="W44" s="32" t="str">
        <f>IF(NOT(G44=""),'HCAP Booking'!H51,"")</f>
        <v>Roche DNA Solid Tumour Prep</v>
      </c>
      <c r="X44" s="30"/>
      <c r="Z44" s="45" t="s">
        <v>36</v>
      </c>
      <c r="AA44" s="40" t="str">
        <f t="shared" si="42"/>
        <v>Roche DNA Solid Tumour Prep</v>
      </c>
      <c r="AB44" s="46" t="str">
        <f>IF(COUNTIF($AA$1:AA44,AA44)=1,AA44,"")</f>
        <v/>
      </c>
      <c r="AC44" s="40" t="str">
        <f t="array" aca="1" ref="AC44" ca="1">IF(ROW()-ROW($AC$2:$AC$97)+1&gt;ROWS($AB$2:$AB$97)-
COUNTBLANK($AB$2:$AB$97),"",INDIRECT(ADDRESS(SMALL(
(IF($AB$2:$AB$97&lt;&gt;"",ROW($AB$2:$AB$97),ROW()+ROWS($AB$2:$AB$97))),
ROW()-ROW($AC$2:$AC$97)+1),COLUMN($AB$2:$AB$97),4)))</f>
        <v/>
      </c>
      <c r="AD44" s="121">
        <f>COUNTIF($AA$1:AA44,AA44)</f>
        <v>43</v>
      </c>
      <c r="AE44" s="121">
        <v>43</v>
      </c>
      <c r="AF44" s="121">
        <f>IF(COUNTIF($AF$2:AF43,AF43)&lt;INDEX(Pooling_requirements,MATCH('HCAP Booking'!$AG$4,Workflow_type,0)),AF43,AF43+1)</f>
        <v>2</v>
      </c>
      <c r="AG44" s="121" t="str">
        <f t="shared" si="21"/>
        <v>Roche DNA Solid Tumour Prep_2</v>
      </c>
      <c r="AH44" s="40" t="str">
        <f ca="1">IF(COUNTIF($AA$1:AG44,AG44)=1,AG44,"")</f>
        <v/>
      </c>
      <c r="AI44" s="40" t="s">
        <v>65</v>
      </c>
      <c r="AJ44" s="40" t="str">
        <f t="array" aca="1" ref="AJ44" ca="1">IF(ROW()-ROW($AJ$2:$AJ$97)+1&gt;ROWS($AH$2:$AH$97)-
COUNTBLANK($AH$2:$AH$97),"",INDIRECT(ADDRESS(SMALL(
(IF($AH$2:$AH$97&lt;&gt;"",ROW($AH$2:$AH$97),ROW()+ROWS($AH$2:$AH$97))),
ROW()-ROW($AJ$2:$AJ$97)+1),COLUMN($AH$2:$AH$97),4)))</f>
        <v/>
      </c>
      <c r="AK44" s="114" t="s">
        <v>65</v>
      </c>
      <c r="AL44" s="30"/>
      <c r="AM44" s="30"/>
      <c r="AN44" s="40" t="str">
        <f>IF(COUNTIF($C$1:C44,C44)=1,C44,"")</f>
        <v>B2306806-004</v>
      </c>
      <c r="AO44" s="47" t="str">
        <f t="array" aca="1" ref="AO44" ca="1">IF(ROW()-ROW($AO$2:$AO$97)+1&gt;ROWS($AN$2:$AN$97)-
COUNTBLANK($AN$2:$AN$97),"",INDIRECT(ADDRESS(SMALL(
(IF($AN$2:$AN$97&lt;&gt;"",ROW($AN$2:$AN$97),ROW()+ROWS($AN$2:$AN$97))),
ROW()-ROW($AO$2:$AO$97)+1),COLUMN($AN$2:$AN$97),4)))</f>
        <v>B2306806-004</v>
      </c>
      <c r="AP44" s="48" t="s">
        <v>56</v>
      </c>
      <c r="AQ44" s="49" t="str">
        <f t="shared" ca="1" si="36"/>
        <v>DNA Stock Plate 2</v>
      </c>
      <c r="AR44" s="31" t="str">
        <f t="shared" ca="1" si="43"/>
        <v>DNA Stock Plate 2_C5</v>
      </c>
      <c r="AS44" s="664"/>
      <c r="AT44" s="229"/>
      <c r="AU44" s="589" t="str">
        <f>IF(B44="","",B44&amp;"_"&amp;C44&amp;"_"&amp;INDEX(Panel_info[Panel short hand],MATCH('HCAP Robot Script'!W44,Panel_info[SL Analyte],0))&amp;"_"&amp;V44)</f>
        <v>MB_B2306806-004_RMH200_UDP0043</v>
      </c>
      <c r="AV44" s="30"/>
      <c r="AW44" s="33">
        <f>VLOOKUP(D44,'HCAP Booking'!$AP$8:$AS$12,2,TRUE)</f>
        <v>0</v>
      </c>
      <c r="AX44" s="491">
        <f>VLOOKUP(D44,'HCAP Booking'!$AP$8:$AS$12,3,TRUE)</f>
        <v>0</v>
      </c>
      <c r="AY44" s="491">
        <f>VLOOKUP(D44,'HCAP Booking'!$AP$8:$AS$12,4,TRUE)</f>
        <v>0</v>
      </c>
      <c r="AZ44" s="491">
        <f t="shared" si="22"/>
        <v>0</v>
      </c>
      <c r="BA44" s="492" t="e">
        <f t="shared" si="23"/>
        <v>#DIV/0!</v>
      </c>
      <c r="BB44" s="30"/>
      <c r="BC44" s="349" t="s">
        <v>2128</v>
      </c>
      <c r="BD44" s="356" t="s">
        <v>91</v>
      </c>
      <c r="BE44" s="349" t="str">
        <f t="shared" si="24"/>
        <v>B2306806-004</v>
      </c>
      <c r="BF44" s="352" t="str">
        <f t="shared" si="25"/>
        <v>Qubit1_C11</v>
      </c>
      <c r="BG44" s="30"/>
      <c r="BH44" s="30"/>
      <c r="BI44" s="589" t="str">
        <f>INDEX('HCAP Booking'!$AE$9:$AE$14,MATCH('HCAP Robot Script'!W44,'HCAP Booking'!$AB$9:$AB$14,0))</f>
        <v>DNA</v>
      </c>
      <c r="BJ44" s="208" t="str">
        <f t="shared" si="44"/>
        <v>MB_B2306806-004</v>
      </c>
      <c r="BK44" s="341" t="str">
        <f>IF(G44="","",'HCAP Booking'!I51)</f>
        <v>PL2303550-02-01/C06</v>
      </c>
      <c r="BL44" s="341" t="str">
        <f t="shared" si="26"/>
        <v>2303550</v>
      </c>
      <c r="BM44" s="32" t="str">
        <f t="shared" si="45"/>
        <v>C6</v>
      </c>
      <c r="BN44" s="32" t="str">
        <f t="shared" si="46"/>
        <v>UDP0043</v>
      </c>
      <c r="BO44" s="32" t="str">
        <f>IF(G44="","",INDEX(Index_sequences[i7 Bases for Sample Sheet],MATCH('HCAP Robot Script'!BN44,Index_sequences[Index Name],0)))</f>
        <v>GTTACGTG</v>
      </c>
      <c r="BP44" s="32" t="str">
        <f t="shared" si="47"/>
        <v>UDP0043</v>
      </c>
      <c r="BQ44" s="32" t="str">
        <f>IF(G44="","",INDEX(Index_sequences[i5 Bases for Sample Sheet NovaSeq, MiSeq, HiSeq 2000/2500],MATCH('HCAP Robot Script'!BP44,Index_sequences[Index Name],0)))</f>
        <v>CAATGCAC</v>
      </c>
      <c r="BR44" s="32" t="str">
        <f>IF(G44="","",INDEX(Index_sequences[i5 Bases for Sample Sheet iSeq, MiniSeq, NextSeq, HiSeq 3000/4000],MATCH('HCAP Robot Script'!BP44,Index_sequences[Index Name],0)))</f>
        <v>GTGCATTG</v>
      </c>
      <c r="BS44" s="209" t="str">
        <f t="shared" si="48"/>
        <v>Roche DNA Solid Tumour Prep_2</v>
      </c>
      <c r="BT44" s="38" t="b">
        <f ca="1">IF(VLOOKUP(BS44,'Auto Pooling Robot Script'!$H$6:$I$13,2,FALSE)=FALSE,"",VLOOKUP(BS44,'Auto Pooling Robot Script'!$H$6:$I$13,2,FALSE))</f>
        <v>1</v>
      </c>
      <c r="BU44" s="30"/>
      <c r="BV44" s="10" t="str">
        <f t="array" aca="1" ref="BV44" ca="1">IF(ROW()-ROW($BV$2:$BV$97)+1&gt;ROWS($BT$2:$BT$97)-
COUNTBLANK($BT$2:$BT$97),"",INDIRECT(ADDRESS(SMALL(
(IF($BT$2:$BT$97&lt;&gt;"",ROW($BT$2:$BT$97),ROW()+ROWS($BT$2:$BT$97))),
ROW()-ROW($BV$2:$BV$97)+1),COLUMN($BK$2:$BK$97),4)))</f>
        <v>PL2303550-02-01/C06</v>
      </c>
      <c r="BW44" s="33" t="str">
        <f t="shared" ca="1" si="27"/>
        <v>MB_B2306806-004</v>
      </c>
      <c r="BX44" s="36" t="str">
        <f t="shared" ca="1" si="28"/>
        <v>2303550</v>
      </c>
      <c r="BY44" s="36" t="str">
        <f t="shared" ca="1" si="29"/>
        <v>C6</v>
      </c>
      <c r="BZ44" s="32" t="str">
        <f t="shared" ca="1" si="30"/>
        <v>UDP0043</v>
      </c>
      <c r="CA44" s="32" t="str">
        <f t="shared" ca="1" si="49"/>
        <v>GTTACGTG</v>
      </c>
      <c r="CB44" s="32" t="str">
        <f t="shared" ca="1" si="32"/>
        <v>UDP0043</v>
      </c>
      <c r="CC44" s="32" t="str">
        <f ca="1">IF(BV44="","",INDEX(Index_sequences[i5 Bases for Sample Sheet NovaSeq, MiSeq, HiSeq 2000/2500],MATCH('HCAP Robot Script'!CB44,Index_sequences[Index Name],0)))</f>
        <v>CAATGCAC</v>
      </c>
      <c r="CD44" s="32" t="str">
        <f ca="1">IF(BV44="","",INDEX(Index_sequences[i5 Bases for Sample Sheet iSeq, MiniSeq, NextSeq, HiSeq 3000/4000],MATCH('HCAP Robot Script'!CB44,Index_sequences[Index Name],0)))</f>
        <v>GTGCATTG</v>
      </c>
      <c r="CE44" s="37" t="str">
        <f ca="1">IF(BV44="","",INDEX(Panel_info[Panel name],MATCH(INDEX(Panel_Name,MATCH(BV44,$BK$2:$BK$97,0)),Panel_info[SL Analyte],0)))</f>
        <v>RMH200ST</v>
      </c>
      <c r="CF44" s="38" t="str">
        <f t="shared" ca="1" si="33"/>
        <v>Roche DNA Solid Tumour Prep_2</v>
      </c>
      <c r="CH44" s="10" t="str">
        <f t="shared" ca="1" si="34"/>
        <v>MB_B2306806-004</v>
      </c>
      <c r="CI44" s="10" t="str">
        <f t="shared" ca="1" si="35"/>
        <v/>
      </c>
      <c r="CJ44" s="10" t="str">
        <f t="array" aca="1" ref="CJ44" ca="1">IF(ROW()-ROW($CJ$2:$CJ$97)+1&gt;ROWS($CH$2:$CH$97)-
COUNTBLANK($CH$2:$CH$97),"",INDIRECT(ADDRESS(SMALL(
(IF($CH$2:$CH$97&lt;&gt;"",ROW($CH$2:$CH$97),ROW()+ROWS($CH$2:$CH$97))),
ROW()-ROW($CJ$2:$CJ$97)+1),COLUMN($CH$2:$CH$97),4)))</f>
        <v>MB_B2306806-004</v>
      </c>
      <c r="CK44" s="10" t="str">
        <f t="array" aca="1" ref="CK44" ca="1">IF(ROW()-ROW($CK$2:$CK$97)+1&gt;ROWS($CI$2:$CI$97)-
COUNTBLANK($CI$2:$CI$97),"",INDIRECT(ADDRESS(SMALL(
(IF($CI$2:$CI$97&lt;&gt;"",ROW($CI$2:$CI$97),ROW()+ROWS($CI$2:$CI$97))),
ROW()-ROW($CK$2:$CK$97)+1),COLUMN($CI$2:$CI$97),4)))</f>
        <v/>
      </c>
    </row>
    <row r="45" spans="1:89" x14ac:dyDescent="0.2">
      <c r="A45" s="31" t="str">
        <f>IF(G45="","",'HCAP Booking'!$C$4)</f>
        <v>2303550</v>
      </c>
      <c r="B45" s="36" t="str">
        <f>CONCATENATE(LEFT('HCAP Booking'!C52),LEFT('HCAP Booking'!D52))</f>
        <v>AM</v>
      </c>
      <c r="C45" s="32" t="str">
        <f>IF('HCAP Booking'!J52="","",'HCAP Booking'!J52)</f>
        <v>B2306904-004</v>
      </c>
      <c r="D45" s="30">
        <f>IF(C45="","",INDEX('DNA Sample Normalization'!$E$13:$E$108,MATCH('HCAP Robot Script'!C45,'DNA Sample Normalization'!$C$13:$C$108,0)))</f>
        <v>69.400000000000006</v>
      </c>
      <c r="E45" s="29" t="str">
        <f t="shared" ca="1" si="37"/>
        <v>D5</v>
      </c>
      <c r="F45" s="38" t="str">
        <f t="shared" ca="1" si="38"/>
        <v>DNA Stock Plate 2</v>
      </c>
      <c r="G45" s="33" t="str">
        <f>CONCATENATE('HCAP Booking'!A52,'HCAP Booking'!B52)</f>
        <v>D6</v>
      </c>
      <c r="H45" s="32" t="str">
        <f t="shared" si="13"/>
        <v>DNA DILUTION PLATE 1</v>
      </c>
      <c r="I45" s="32" t="b">
        <f t="shared" si="14"/>
        <v>1</v>
      </c>
      <c r="J45" s="32">
        <f t="shared" si="15"/>
        <v>3</v>
      </c>
      <c r="K45" s="32">
        <f t="shared" si="16"/>
        <v>27</v>
      </c>
      <c r="L45" s="34">
        <f t="shared" si="39"/>
        <v>7.2118155619596536</v>
      </c>
      <c r="M45" s="35">
        <f t="shared" si="40"/>
        <v>27.788184438040346</v>
      </c>
      <c r="N45" s="343" t="str">
        <f t="shared" si="17"/>
        <v>Qubit1</v>
      </c>
      <c r="O45" s="343" t="str">
        <f t="shared" si="18"/>
        <v>D11</v>
      </c>
      <c r="P45" s="32" t="str">
        <f t="shared" si="19"/>
        <v>WATER RESERVOIR</v>
      </c>
      <c r="Q45" s="37">
        <f t="shared" si="20"/>
        <v>1</v>
      </c>
      <c r="R45" s="132" t="s">
        <v>191</v>
      </c>
      <c r="S45" s="112" t="str">
        <f t="shared" si="41"/>
        <v>INDEX PLATE</v>
      </c>
      <c r="T45" s="358" t="str" cm="1">
        <f t="array" ref="T45">IF(G45="","",INDEX(Index_sequences[Plate well],MATCH('HCAP Robot Script'!T44,Index_sequences[Plate well],0)+1,1))</f>
        <v>D6</v>
      </c>
      <c r="U45" s="115">
        <f>IF(G45="","",'HCAP Booking'!$I$3)</f>
        <v>1</v>
      </c>
      <c r="V45" s="115" t="str">
        <f>IF(G45="","",VLOOKUP(U45&amp;"_"&amp;T45,Index!$C$3:$H$386,2,FALSE))</f>
        <v>UDP0044</v>
      </c>
      <c r="W45" s="32" t="str">
        <f>IF(NOT(G45=""),'HCAP Booking'!H52,"")</f>
        <v>Roche DNA Solid Tumour Prep</v>
      </c>
      <c r="X45" s="30"/>
      <c r="Z45" s="45" t="s">
        <v>49</v>
      </c>
      <c r="AA45" s="40" t="str">
        <f t="shared" si="42"/>
        <v>Roche DNA Solid Tumour Prep</v>
      </c>
      <c r="AB45" s="46" t="str">
        <f>IF(COUNTIF($AA$1:AA45,AA45)=1,AA45,"")</f>
        <v/>
      </c>
      <c r="AC45" s="40" t="str">
        <f t="array" aca="1" ref="AC45" ca="1">IF(ROW()-ROW($AC$2:$AC$97)+1&gt;ROWS($AB$2:$AB$97)-
COUNTBLANK($AB$2:$AB$97),"",INDIRECT(ADDRESS(SMALL(
(IF($AB$2:$AB$97&lt;&gt;"",ROW($AB$2:$AB$97),ROW()+ROWS($AB$2:$AB$97))),
ROW()-ROW($AC$2:$AC$97)+1),COLUMN($AB$2:$AB$97),4)))</f>
        <v/>
      </c>
      <c r="AD45" s="121">
        <f>COUNTIF($AA$1:AA45,AA45)</f>
        <v>44</v>
      </c>
      <c r="AE45" s="121">
        <v>44</v>
      </c>
      <c r="AF45" s="121">
        <f>IF(COUNTIF($AF$2:AF44,AF44)&lt;INDEX(Pooling_requirements,MATCH('HCAP Booking'!$AG$4,Workflow_type,0)),AF44,AF44+1)</f>
        <v>2</v>
      </c>
      <c r="AG45" s="121" t="str">
        <f t="shared" si="21"/>
        <v>Roche DNA Solid Tumour Prep_2</v>
      </c>
      <c r="AH45" s="40" t="str">
        <f ca="1">IF(COUNTIF($AA$1:AG45,AG45)=1,AG45,"")</f>
        <v/>
      </c>
      <c r="AI45" s="40" t="s">
        <v>65</v>
      </c>
      <c r="AJ45" s="40" t="str">
        <f t="array" aca="1" ref="AJ45" ca="1">IF(ROW()-ROW($AJ$2:$AJ$97)+1&gt;ROWS($AH$2:$AH$97)-
COUNTBLANK($AH$2:$AH$97),"",INDIRECT(ADDRESS(SMALL(
(IF($AH$2:$AH$97&lt;&gt;"",ROW($AH$2:$AH$97),ROW()+ROWS($AH$2:$AH$97))),
ROW()-ROW($AJ$2:$AJ$97)+1),COLUMN($AH$2:$AH$97),4)))</f>
        <v/>
      </c>
      <c r="AK45" s="114" t="s">
        <v>65</v>
      </c>
      <c r="AL45" s="30"/>
      <c r="AM45" s="30"/>
      <c r="AN45" s="40" t="str">
        <f>IF(COUNTIF($C$1:C45,C45)=1,C45,"")</f>
        <v>B2306904-004</v>
      </c>
      <c r="AO45" s="47" t="str">
        <f t="array" aca="1" ref="AO45" ca="1">IF(ROW()-ROW($AO$2:$AO$97)+1&gt;ROWS($AN$2:$AN$97)-
COUNTBLANK($AN$2:$AN$97),"",INDIRECT(ADDRESS(SMALL(
(IF($AN$2:$AN$97&lt;&gt;"",ROW($AN$2:$AN$97),ROW()+ROWS($AN$2:$AN$97))),
ROW()-ROW($AO$2:$AO$97)+1),COLUMN($AN$2:$AN$97),4)))</f>
        <v>B2306904-004</v>
      </c>
      <c r="AP45" s="48" t="s">
        <v>62</v>
      </c>
      <c r="AQ45" s="49" t="str">
        <f t="shared" ca="1" si="36"/>
        <v>DNA Stock Plate 2</v>
      </c>
      <c r="AR45" s="31" t="str">
        <f t="shared" ca="1" si="43"/>
        <v>DNA Stock Plate 2_D5</v>
      </c>
      <c r="AS45" s="664"/>
      <c r="AT45" s="229"/>
      <c r="AU45" s="589" t="str">
        <f>IF(B45="","",B45&amp;"_"&amp;C45&amp;"_"&amp;INDEX(Panel_info[Panel short hand],MATCH('HCAP Robot Script'!W45,Panel_info[SL Analyte],0))&amp;"_"&amp;V45)</f>
        <v>AM_B2306904-004_RMH200_UDP0044</v>
      </c>
      <c r="AV45" s="30"/>
      <c r="AW45" s="33">
        <f>VLOOKUP(D45,'HCAP Booking'!$AP$8:$AS$12,2,TRUE)</f>
        <v>10</v>
      </c>
      <c r="AX45" s="491">
        <f>VLOOKUP(D45,'HCAP Booking'!$AP$8:$AS$12,3,TRUE)</f>
        <v>3</v>
      </c>
      <c r="AY45" s="491">
        <f>VLOOKUP(D45,'HCAP Booking'!$AP$8:$AS$12,4,TRUE)</f>
        <v>27</v>
      </c>
      <c r="AZ45" s="491">
        <f t="shared" si="22"/>
        <v>30</v>
      </c>
      <c r="BA45" s="492">
        <f t="shared" si="23"/>
        <v>6.94</v>
      </c>
      <c r="BB45" s="30"/>
      <c r="BC45" s="349" t="s">
        <v>2128</v>
      </c>
      <c r="BD45" s="356" t="s">
        <v>92</v>
      </c>
      <c r="BE45" s="349" t="str">
        <f t="shared" si="24"/>
        <v>B2306904-004</v>
      </c>
      <c r="BF45" s="352" t="str">
        <f t="shared" si="25"/>
        <v>Qubit1_D11</v>
      </c>
      <c r="BG45" s="30"/>
      <c r="BH45" s="30"/>
      <c r="BI45" s="589" t="str">
        <f>INDEX('HCAP Booking'!$AE$9:$AE$14,MATCH('HCAP Robot Script'!W45,'HCAP Booking'!$AB$9:$AB$14,0))</f>
        <v>DNA</v>
      </c>
      <c r="BJ45" s="208" t="str">
        <f t="shared" si="44"/>
        <v>AM_B2306904-004</v>
      </c>
      <c r="BK45" s="341" t="str">
        <f>IF(G45="","",'HCAP Booking'!I52)</f>
        <v>PL2303550-02-01/D06</v>
      </c>
      <c r="BL45" s="341" t="str">
        <f t="shared" si="26"/>
        <v>2303550</v>
      </c>
      <c r="BM45" s="32" t="str">
        <f t="shared" si="45"/>
        <v>D6</v>
      </c>
      <c r="BN45" s="32" t="str">
        <f t="shared" si="46"/>
        <v>UDP0044</v>
      </c>
      <c r="BO45" s="32" t="str">
        <f>IF(G45="","",INDEX(Index_sequences[i7 Bases for Sample Sheet],MATCH('HCAP Robot Script'!BN45,Index_sequences[Index Name],0)))</f>
        <v>ACCGTACA</v>
      </c>
      <c r="BP45" s="32" t="str">
        <f t="shared" si="47"/>
        <v>UDP0044</v>
      </c>
      <c r="BQ45" s="32" t="str">
        <f>IF(G45="","",INDEX(Index_sequences[i5 Bases for Sample Sheet NovaSeq, MiSeq, HiSeq 2000/2500],MATCH('HCAP Robot Script'!BP45,Index_sequences[Index Name],0)))</f>
        <v>TGGCATGT</v>
      </c>
      <c r="BR45" s="32" t="str">
        <f>IF(G45="","",INDEX(Index_sequences[i5 Bases for Sample Sheet iSeq, MiniSeq, NextSeq, HiSeq 3000/4000],MATCH('HCAP Robot Script'!BP45,Index_sequences[Index Name],0)))</f>
        <v>ACATGCCA</v>
      </c>
      <c r="BS45" s="209" t="str">
        <f t="shared" si="48"/>
        <v>Roche DNA Solid Tumour Prep_2</v>
      </c>
      <c r="BT45" s="38" t="b">
        <f ca="1">IF(VLOOKUP(BS45,'Auto Pooling Robot Script'!$H$6:$I$13,2,FALSE)=FALSE,"",VLOOKUP(BS45,'Auto Pooling Robot Script'!$H$6:$I$13,2,FALSE))</f>
        <v>1</v>
      </c>
      <c r="BU45" s="30"/>
      <c r="BV45" s="10" t="str">
        <f t="array" aca="1" ref="BV45" ca="1">IF(ROW()-ROW($BV$2:$BV$97)+1&gt;ROWS($BT$2:$BT$97)-
COUNTBLANK($BT$2:$BT$97),"",INDIRECT(ADDRESS(SMALL(
(IF($BT$2:$BT$97&lt;&gt;"",ROW($BT$2:$BT$97),ROW()+ROWS($BT$2:$BT$97))),
ROW()-ROW($BV$2:$BV$97)+1),COLUMN($BK$2:$BK$97),4)))</f>
        <v>PL2303550-02-01/D06</v>
      </c>
      <c r="BW45" s="33" t="str">
        <f t="shared" ca="1" si="27"/>
        <v>AM_B2306904-004</v>
      </c>
      <c r="BX45" s="36" t="str">
        <f t="shared" ca="1" si="28"/>
        <v>2303550</v>
      </c>
      <c r="BY45" s="36" t="str">
        <f t="shared" ca="1" si="29"/>
        <v>D6</v>
      </c>
      <c r="BZ45" s="32" t="str">
        <f t="shared" ca="1" si="30"/>
        <v>UDP0044</v>
      </c>
      <c r="CA45" s="32" t="str">
        <f t="shared" ca="1" si="49"/>
        <v>ACCGTACA</v>
      </c>
      <c r="CB45" s="32" t="str">
        <f t="shared" ca="1" si="32"/>
        <v>UDP0044</v>
      </c>
      <c r="CC45" s="32" t="str">
        <f ca="1">IF(BV45="","",INDEX(Index_sequences[i5 Bases for Sample Sheet NovaSeq, MiSeq, HiSeq 2000/2500],MATCH('HCAP Robot Script'!CB45,Index_sequences[Index Name],0)))</f>
        <v>TGGCATGT</v>
      </c>
      <c r="CD45" s="32" t="str">
        <f ca="1">IF(BV45="","",INDEX(Index_sequences[i5 Bases for Sample Sheet iSeq, MiniSeq, NextSeq, HiSeq 3000/4000],MATCH('HCAP Robot Script'!CB45,Index_sequences[Index Name],0)))</f>
        <v>ACATGCCA</v>
      </c>
      <c r="CE45" s="37" t="str">
        <f ca="1">IF(BV45="","",INDEX(Panel_info[Panel name],MATCH(INDEX(Panel_Name,MATCH(BV45,$BK$2:$BK$97,0)),Panel_info[SL Analyte],0)))</f>
        <v>RMH200ST</v>
      </c>
      <c r="CF45" s="38" t="str">
        <f t="shared" ca="1" si="33"/>
        <v>Roche DNA Solid Tumour Prep_2</v>
      </c>
      <c r="CH45" s="10" t="str">
        <f t="shared" ca="1" si="34"/>
        <v>AM_B2306904-004</v>
      </c>
      <c r="CI45" s="10" t="str">
        <f t="shared" ca="1" si="35"/>
        <v/>
      </c>
      <c r="CJ45" s="10" t="str">
        <f t="array" aca="1" ref="CJ45" ca="1">IF(ROW()-ROW($CJ$2:$CJ$97)+1&gt;ROWS($CH$2:$CH$97)-
COUNTBLANK($CH$2:$CH$97),"",INDIRECT(ADDRESS(SMALL(
(IF($CH$2:$CH$97&lt;&gt;"",ROW($CH$2:$CH$97),ROW()+ROWS($CH$2:$CH$97))),
ROW()-ROW($CJ$2:$CJ$97)+1),COLUMN($CH$2:$CH$97),4)))</f>
        <v>AM_B2306904-004</v>
      </c>
      <c r="CK45" s="10" t="str">
        <f t="array" aca="1" ref="CK45" ca="1">IF(ROW()-ROW($CK$2:$CK$97)+1&gt;ROWS($CI$2:$CI$97)-
COUNTBLANK($CI$2:$CI$97),"",INDIRECT(ADDRESS(SMALL(
(IF($CI$2:$CI$97&lt;&gt;"",ROW($CI$2:$CI$97),ROW()+ROWS($CI$2:$CI$97))),
ROW()-ROW($CK$2:$CK$97)+1),COLUMN($CI$2:$CI$97),4)))</f>
        <v/>
      </c>
    </row>
    <row r="46" spans="1:89" x14ac:dyDescent="0.2">
      <c r="A46" s="31" t="str">
        <f>IF(G46="","",'HCAP Booking'!$C$4)</f>
        <v>2303550</v>
      </c>
      <c r="B46" s="36" t="str">
        <f>CONCATENATE(LEFT('HCAP Booking'!C53),LEFT('HCAP Booking'!D53))</f>
        <v>PS</v>
      </c>
      <c r="C46" s="32" t="str">
        <f>IF('HCAP Booking'!J53="","",'HCAP Booking'!J53)</f>
        <v>B2306905-004</v>
      </c>
      <c r="D46" s="30">
        <f>IF(C46="","",INDEX('DNA Sample Normalization'!$E$13:$E$108,MATCH('HCAP Robot Script'!C46,'DNA Sample Normalization'!$C$13:$C$108,0)))</f>
        <v>91.6</v>
      </c>
      <c r="E46" s="29" t="str">
        <f t="shared" ca="1" si="37"/>
        <v>A6</v>
      </c>
      <c r="F46" s="38" t="str">
        <f t="shared" ca="1" si="38"/>
        <v>DNA Stock Plate 2</v>
      </c>
      <c r="G46" s="33" t="str">
        <f>CONCATENATE('HCAP Booking'!A53,'HCAP Booking'!B53)</f>
        <v>E6</v>
      </c>
      <c r="H46" s="32" t="str">
        <f t="shared" si="13"/>
        <v>DNA DILUTION PLATE 1</v>
      </c>
      <c r="I46" s="32" t="b">
        <f t="shared" si="14"/>
        <v>1</v>
      </c>
      <c r="J46" s="32">
        <f t="shared" si="15"/>
        <v>3</v>
      </c>
      <c r="K46" s="32">
        <f t="shared" si="16"/>
        <v>57</v>
      </c>
      <c r="L46" s="34">
        <f t="shared" si="39"/>
        <v>10.927947598253276</v>
      </c>
      <c r="M46" s="35">
        <f t="shared" si="40"/>
        <v>24.072052401746724</v>
      </c>
      <c r="N46" s="343" t="str">
        <f t="shared" si="17"/>
        <v>Qubit1</v>
      </c>
      <c r="O46" s="343" t="str">
        <f t="shared" si="18"/>
        <v>E11</v>
      </c>
      <c r="P46" s="32" t="str">
        <f t="shared" si="19"/>
        <v>WATER RESERVOIR</v>
      </c>
      <c r="Q46" s="37">
        <f t="shared" si="20"/>
        <v>1</v>
      </c>
      <c r="R46" s="132" t="s">
        <v>191</v>
      </c>
      <c r="S46" s="112" t="str">
        <f t="shared" si="41"/>
        <v>INDEX PLATE</v>
      </c>
      <c r="T46" s="358" t="str" cm="1">
        <f t="array" ref="T46">IF(G46="","",INDEX(Index_sequences[Plate well],MATCH('HCAP Robot Script'!T45,Index_sequences[Plate well],0)+1,1))</f>
        <v>E6</v>
      </c>
      <c r="U46" s="115">
        <f>IF(G46="","",'HCAP Booking'!$I$3)</f>
        <v>1</v>
      </c>
      <c r="V46" s="115" t="str">
        <f>IF(G46="","",VLOOKUP(U46&amp;"_"&amp;T46,Index!$C$3:$H$386,2,FALSE))</f>
        <v>UDP0045</v>
      </c>
      <c r="W46" s="32" t="str">
        <f>IF(NOT(G46=""),'HCAP Booking'!H53,"")</f>
        <v>Roche DNA Solid Tumour Prep</v>
      </c>
      <c r="X46" s="30"/>
      <c r="Z46" s="45" t="s">
        <v>58</v>
      </c>
      <c r="AA46" s="40" t="str">
        <f t="shared" si="42"/>
        <v>Roche DNA Solid Tumour Prep</v>
      </c>
      <c r="AB46" s="46" t="str">
        <f>IF(COUNTIF($AA$1:AA46,AA46)=1,AA46,"")</f>
        <v/>
      </c>
      <c r="AC46" s="40" t="str">
        <f t="array" aca="1" ref="AC46" ca="1">IF(ROW()-ROW($AC$2:$AC$97)+1&gt;ROWS($AB$2:$AB$97)-
COUNTBLANK($AB$2:$AB$97),"",INDIRECT(ADDRESS(SMALL(
(IF($AB$2:$AB$97&lt;&gt;"",ROW($AB$2:$AB$97),ROW()+ROWS($AB$2:$AB$97))),
ROW()-ROW($AC$2:$AC$97)+1),COLUMN($AB$2:$AB$97),4)))</f>
        <v/>
      </c>
      <c r="AD46" s="121">
        <f>COUNTIF($AA$1:AA46,AA46)</f>
        <v>45</v>
      </c>
      <c r="AE46" s="121">
        <v>45</v>
      </c>
      <c r="AF46" s="121">
        <f>IF(COUNTIF($AF$2:AF45,AF45)&lt;INDEX(Pooling_requirements,MATCH('HCAP Booking'!$AG$4,Workflow_type,0)),AF45,AF45+1)</f>
        <v>2</v>
      </c>
      <c r="AG46" s="121" t="str">
        <f t="shared" si="21"/>
        <v>Roche DNA Solid Tumour Prep_2</v>
      </c>
      <c r="AH46" s="40" t="str">
        <f ca="1">IF(COUNTIF($AA$1:AG46,AG46)=1,AG46,"")</f>
        <v/>
      </c>
      <c r="AI46" s="40" t="s">
        <v>65</v>
      </c>
      <c r="AJ46" s="40" t="str">
        <f t="array" aca="1" ref="AJ46" ca="1">IF(ROW()-ROW($AJ$2:$AJ$97)+1&gt;ROWS($AH$2:$AH$97)-
COUNTBLANK($AH$2:$AH$97),"",INDIRECT(ADDRESS(SMALL(
(IF($AH$2:$AH$97&lt;&gt;"",ROW($AH$2:$AH$97),ROW()+ROWS($AH$2:$AH$97))),
ROW()-ROW($AJ$2:$AJ$97)+1),COLUMN($AH$2:$AH$97),4)))</f>
        <v/>
      </c>
      <c r="AK46" s="114" t="s">
        <v>65</v>
      </c>
      <c r="AL46" s="30"/>
      <c r="AM46" s="30"/>
      <c r="AN46" s="40" t="str">
        <f>IF(COUNTIF($C$1:C46,C46)=1,C46,"")</f>
        <v>B2306905-004</v>
      </c>
      <c r="AO46" s="47" t="str">
        <f t="array" aca="1" ref="AO46" ca="1">IF(ROW()-ROW($AO$2:$AO$97)+1&gt;ROWS($AN$2:$AN$97)-
COUNTBLANK($AN$2:$AN$97),"",INDIRECT(ADDRESS(SMALL(
(IF($AN$2:$AN$97&lt;&gt;"",ROW($AN$2:$AN$97),ROW()+ROWS($AN$2:$AN$97))),
ROW()-ROW($AO$2:$AO$97)+1),COLUMN($AN$2:$AN$97),4)))</f>
        <v>B2306905-004</v>
      </c>
      <c r="AP46" s="48" t="s">
        <v>39</v>
      </c>
      <c r="AQ46" s="49" t="str">
        <f t="shared" ca="1" si="36"/>
        <v>DNA Stock Plate 2</v>
      </c>
      <c r="AR46" s="31" t="str">
        <f t="shared" ca="1" si="43"/>
        <v>DNA Stock Plate 2_A6</v>
      </c>
      <c r="AS46" s="664"/>
      <c r="AT46" s="229"/>
      <c r="AU46" s="589" t="str">
        <f>IF(B46="","",B46&amp;"_"&amp;C46&amp;"_"&amp;INDEX(Panel_info[Panel short hand],MATCH('HCAP Robot Script'!W46,Panel_info[SL Analyte],0))&amp;"_"&amp;V46)</f>
        <v>PS_B2306905-004_RMH200_UDP0045</v>
      </c>
      <c r="AV46" s="30"/>
      <c r="AW46" s="33">
        <f>VLOOKUP(D46,'HCAP Booking'!$AP$8:$AS$12,2,TRUE)</f>
        <v>20</v>
      </c>
      <c r="AX46" s="491">
        <f>VLOOKUP(D46,'HCAP Booking'!$AP$8:$AS$12,3,TRUE)</f>
        <v>3</v>
      </c>
      <c r="AY46" s="491">
        <f>VLOOKUP(D46,'HCAP Booking'!$AP$8:$AS$12,4,TRUE)</f>
        <v>57</v>
      </c>
      <c r="AZ46" s="491">
        <f t="shared" si="22"/>
        <v>60</v>
      </c>
      <c r="BA46" s="492">
        <f t="shared" si="23"/>
        <v>4.5799999999999992</v>
      </c>
      <c r="BB46" s="30"/>
      <c r="BC46" s="349" t="s">
        <v>2128</v>
      </c>
      <c r="BD46" s="356" t="s">
        <v>93</v>
      </c>
      <c r="BE46" s="349" t="str">
        <f t="shared" si="24"/>
        <v>B2306905-004</v>
      </c>
      <c r="BF46" s="352" t="str">
        <f t="shared" si="25"/>
        <v>Qubit1_E11</v>
      </c>
      <c r="BG46" s="30"/>
      <c r="BH46" s="30"/>
      <c r="BI46" s="589" t="str">
        <f>INDEX('HCAP Booking'!$AE$9:$AE$14,MATCH('HCAP Robot Script'!W46,'HCAP Booking'!$AB$9:$AB$14,0))</f>
        <v>DNA</v>
      </c>
      <c r="BJ46" s="208" t="str">
        <f t="shared" si="44"/>
        <v>PS_B2306905-004</v>
      </c>
      <c r="BK46" s="341" t="str">
        <f>IF(G46="","",'HCAP Booking'!I53)</f>
        <v>PL2303550-02-01/E06</v>
      </c>
      <c r="BL46" s="341" t="str">
        <f t="shared" si="26"/>
        <v>2303550</v>
      </c>
      <c r="BM46" s="32" t="str">
        <f t="shared" si="45"/>
        <v>E6</v>
      </c>
      <c r="BN46" s="32" t="str">
        <f t="shared" si="46"/>
        <v>UDP0045</v>
      </c>
      <c r="BO46" s="32" t="str">
        <f>IF(G46="","",INDEX(Index_sequences[i7 Bases for Sample Sheet],MATCH('HCAP Robot Script'!BN46,Index_sequences[Index Name],0)))</f>
        <v>GCAACGTA</v>
      </c>
      <c r="BP46" s="32" t="str">
        <f t="shared" si="47"/>
        <v>UDP0045</v>
      </c>
      <c r="BQ46" s="32" t="str">
        <f>IF(G46="","",INDEX(Index_sequences[i5 Bases for Sample Sheet NovaSeq, MiSeq, HiSeq 2000/2500],MATCH('HCAP Robot Script'!BP46,Index_sequences[Index Name],0)))</f>
        <v>CGTTGCAT</v>
      </c>
      <c r="BR46" s="32" t="str">
        <f>IF(G46="","",INDEX(Index_sequences[i5 Bases for Sample Sheet iSeq, MiniSeq, NextSeq, HiSeq 3000/4000],MATCH('HCAP Robot Script'!BP46,Index_sequences[Index Name],0)))</f>
        <v>ATGCAACG</v>
      </c>
      <c r="BS46" s="209" t="str">
        <f t="shared" si="48"/>
        <v>Roche DNA Solid Tumour Prep_2</v>
      </c>
      <c r="BT46" s="38" t="b">
        <f ca="1">IF(VLOOKUP(BS46,'Auto Pooling Robot Script'!$H$6:$I$13,2,FALSE)=FALSE,"",VLOOKUP(BS46,'Auto Pooling Robot Script'!$H$6:$I$13,2,FALSE))</f>
        <v>1</v>
      </c>
      <c r="BU46" s="30"/>
      <c r="BV46" s="10" t="str">
        <f t="array" aca="1" ref="BV46" ca="1">IF(ROW()-ROW($BV$2:$BV$97)+1&gt;ROWS($BT$2:$BT$97)-
COUNTBLANK($BT$2:$BT$97),"",INDIRECT(ADDRESS(SMALL(
(IF($BT$2:$BT$97&lt;&gt;"",ROW($BT$2:$BT$97),ROW()+ROWS($BT$2:$BT$97))),
ROW()-ROW($BV$2:$BV$97)+1),COLUMN($BK$2:$BK$97),4)))</f>
        <v>PL2303550-02-01/E06</v>
      </c>
      <c r="BW46" s="33" t="str">
        <f t="shared" ca="1" si="27"/>
        <v>PS_B2306905-004</v>
      </c>
      <c r="BX46" s="36" t="str">
        <f t="shared" ca="1" si="28"/>
        <v>2303550</v>
      </c>
      <c r="BY46" s="36" t="str">
        <f t="shared" ca="1" si="29"/>
        <v>E6</v>
      </c>
      <c r="BZ46" s="32" t="str">
        <f t="shared" ca="1" si="30"/>
        <v>UDP0045</v>
      </c>
      <c r="CA46" s="32" t="str">
        <f t="shared" ca="1" si="49"/>
        <v>GCAACGTA</v>
      </c>
      <c r="CB46" s="32" t="str">
        <f t="shared" ca="1" si="32"/>
        <v>UDP0045</v>
      </c>
      <c r="CC46" s="32" t="str">
        <f ca="1">IF(BV46="","",INDEX(Index_sequences[i5 Bases for Sample Sheet NovaSeq, MiSeq, HiSeq 2000/2500],MATCH('HCAP Robot Script'!CB46,Index_sequences[Index Name],0)))</f>
        <v>CGTTGCAT</v>
      </c>
      <c r="CD46" s="32" t="str">
        <f ca="1">IF(BV46="","",INDEX(Index_sequences[i5 Bases for Sample Sheet iSeq, MiniSeq, NextSeq, HiSeq 3000/4000],MATCH('HCAP Robot Script'!CB46,Index_sequences[Index Name],0)))</f>
        <v>ATGCAACG</v>
      </c>
      <c r="CE46" s="37" t="str">
        <f ca="1">IF(BV46="","",INDEX(Panel_info[Panel name],MATCH(INDEX(Panel_Name,MATCH(BV46,$BK$2:$BK$97,0)),Panel_info[SL Analyte],0)))</f>
        <v>RMH200ST</v>
      </c>
      <c r="CF46" s="38" t="str">
        <f t="shared" ca="1" si="33"/>
        <v>Roche DNA Solid Tumour Prep_2</v>
      </c>
      <c r="CH46" s="10" t="str">
        <f t="shared" ca="1" si="34"/>
        <v>PS_B2306905-004</v>
      </c>
      <c r="CI46" s="10" t="str">
        <f t="shared" ca="1" si="35"/>
        <v/>
      </c>
      <c r="CJ46" s="10" t="str">
        <f t="array" aca="1" ref="CJ46" ca="1">IF(ROW()-ROW($CJ$2:$CJ$97)+1&gt;ROWS($CH$2:$CH$97)-
COUNTBLANK($CH$2:$CH$97),"",INDIRECT(ADDRESS(SMALL(
(IF($CH$2:$CH$97&lt;&gt;"",ROW($CH$2:$CH$97),ROW()+ROWS($CH$2:$CH$97))),
ROW()-ROW($CJ$2:$CJ$97)+1),COLUMN($CH$2:$CH$97),4)))</f>
        <v>PS_B2306905-004</v>
      </c>
      <c r="CK46" s="10" t="str">
        <f t="array" aca="1" ref="CK46" ca="1">IF(ROW()-ROW($CK$2:$CK$97)+1&gt;ROWS($CI$2:$CI$97)-
COUNTBLANK($CI$2:$CI$97),"",INDIRECT(ADDRESS(SMALL(
(IF($CI$2:$CI$97&lt;&gt;"",ROW($CI$2:$CI$97),ROW()+ROWS($CI$2:$CI$97))),
ROW()-ROW($CK$2:$CK$97)+1),COLUMN($CI$2:$CI$97),4)))</f>
        <v/>
      </c>
    </row>
    <row r="47" spans="1:89" x14ac:dyDescent="0.2">
      <c r="A47" s="31" t="str">
        <f>IF(G47="","",'HCAP Booking'!$C$4)</f>
        <v>2303550</v>
      </c>
      <c r="B47" s="36" t="str">
        <f>CONCATENATE(LEFT('HCAP Booking'!C54),LEFT('HCAP Booking'!D54))</f>
        <v>JR</v>
      </c>
      <c r="C47" s="32" t="str">
        <f>IF('HCAP Booking'!J54="","",'HCAP Booking'!J54)</f>
        <v>B2306909-004</v>
      </c>
      <c r="D47" s="30">
        <f>IF(C47="","",INDEX('DNA Sample Normalization'!$E$13:$E$108,MATCH('HCAP Robot Script'!C47,'DNA Sample Normalization'!$C$13:$C$108,0)))</f>
        <v>71.2</v>
      </c>
      <c r="E47" s="29" t="str">
        <f t="shared" ca="1" si="37"/>
        <v>B6</v>
      </c>
      <c r="F47" s="38" t="str">
        <f t="shared" ca="1" si="38"/>
        <v>DNA Stock Plate 2</v>
      </c>
      <c r="G47" s="33" t="str">
        <f>CONCATENATE('HCAP Booking'!A54,'HCAP Booking'!B54)</f>
        <v>F6</v>
      </c>
      <c r="H47" s="32" t="str">
        <f t="shared" si="13"/>
        <v>DNA DILUTION PLATE 1</v>
      </c>
      <c r="I47" s="32" t="b">
        <f t="shared" si="14"/>
        <v>1</v>
      </c>
      <c r="J47" s="32">
        <f t="shared" si="15"/>
        <v>3</v>
      </c>
      <c r="K47" s="32">
        <f t="shared" si="16"/>
        <v>27</v>
      </c>
      <c r="L47" s="34">
        <f t="shared" si="39"/>
        <v>7.0294943820224702</v>
      </c>
      <c r="M47" s="35">
        <f t="shared" si="40"/>
        <v>27.97050561797753</v>
      </c>
      <c r="N47" s="343" t="str">
        <f t="shared" si="17"/>
        <v>Qubit1</v>
      </c>
      <c r="O47" s="343" t="str">
        <f t="shared" si="18"/>
        <v>F11</v>
      </c>
      <c r="P47" s="32" t="str">
        <f t="shared" si="19"/>
        <v>WATER RESERVOIR</v>
      </c>
      <c r="Q47" s="37">
        <f t="shared" si="20"/>
        <v>1</v>
      </c>
      <c r="R47" s="132" t="s">
        <v>191</v>
      </c>
      <c r="S47" s="112" t="str">
        <f t="shared" si="41"/>
        <v>INDEX PLATE</v>
      </c>
      <c r="T47" s="358" t="str" cm="1">
        <f t="array" ref="T47">IF(G47="","",INDEX(Index_sequences[Plate well],MATCH('HCAP Robot Script'!T46,Index_sequences[Plate well],0)+1,1))</f>
        <v>F6</v>
      </c>
      <c r="U47" s="115">
        <f>IF(G47="","",'HCAP Booking'!$I$3)</f>
        <v>1</v>
      </c>
      <c r="V47" s="115" t="str">
        <f>IF(G47="","",VLOOKUP(U47&amp;"_"&amp;T47,Index!$C$3:$H$386,2,FALSE))</f>
        <v>UDP0046</v>
      </c>
      <c r="W47" s="32" t="str">
        <f>IF(NOT(G47=""),'HCAP Booking'!H54,"")</f>
        <v>Roche DNA Solid Tumour Prep</v>
      </c>
      <c r="X47" s="30"/>
      <c r="Z47" s="45" t="s">
        <v>60</v>
      </c>
      <c r="AA47" s="40" t="str">
        <f t="shared" si="42"/>
        <v>Roche DNA Solid Tumour Prep</v>
      </c>
      <c r="AB47" s="46" t="str">
        <f>IF(COUNTIF($AA$1:AA47,AA47)=1,AA47,"")</f>
        <v/>
      </c>
      <c r="AC47" s="40" t="str">
        <f t="array" aca="1" ref="AC47" ca="1">IF(ROW()-ROW($AC$2:$AC$97)+1&gt;ROWS($AB$2:$AB$97)-
COUNTBLANK($AB$2:$AB$97),"",INDIRECT(ADDRESS(SMALL(
(IF($AB$2:$AB$97&lt;&gt;"",ROW($AB$2:$AB$97),ROW()+ROWS($AB$2:$AB$97))),
ROW()-ROW($AC$2:$AC$97)+1),COLUMN($AB$2:$AB$97),4)))</f>
        <v/>
      </c>
      <c r="AD47" s="121">
        <f>COUNTIF($AA$1:AA47,AA47)</f>
        <v>46</v>
      </c>
      <c r="AE47" s="121">
        <v>46</v>
      </c>
      <c r="AF47" s="121">
        <f>IF(COUNTIF($AF$2:AF46,AF46)&lt;INDEX(Pooling_requirements,MATCH('HCAP Booking'!$AG$4,Workflow_type,0)),AF46,AF46+1)</f>
        <v>2</v>
      </c>
      <c r="AG47" s="121" t="str">
        <f t="shared" si="21"/>
        <v>Roche DNA Solid Tumour Prep_2</v>
      </c>
      <c r="AH47" s="40" t="str">
        <f ca="1">IF(COUNTIF($AA$1:AG47,AG47)=1,AG47,"")</f>
        <v/>
      </c>
      <c r="AI47" s="40" t="s">
        <v>65</v>
      </c>
      <c r="AJ47" s="40" t="str">
        <f t="array" aca="1" ref="AJ47" ca="1">IF(ROW()-ROW($AJ$2:$AJ$97)+1&gt;ROWS($AH$2:$AH$97)-
COUNTBLANK($AH$2:$AH$97),"",INDIRECT(ADDRESS(SMALL(
(IF($AH$2:$AH$97&lt;&gt;"",ROW($AH$2:$AH$97),ROW()+ROWS($AH$2:$AH$97))),
ROW()-ROW($AJ$2:$AJ$97)+1),COLUMN($AH$2:$AH$97),4)))</f>
        <v/>
      </c>
      <c r="AK47" s="114" t="s">
        <v>65</v>
      </c>
      <c r="AL47" s="30"/>
      <c r="AM47" s="30"/>
      <c r="AN47" s="40" t="str">
        <f>IF(COUNTIF($C$1:C47,C47)=1,C47,"")</f>
        <v>B2306909-004</v>
      </c>
      <c r="AO47" s="47" t="str">
        <f t="array" aca="1" ref="AO47" ca="1">IF(ROW()-ROW($AO$2:$AO$97)+1&gt;ROWS($AN$2:$AN$97)-
COUNTBLANK($AN$2:$AN$97),"",INDIRECT(ADDRESS(SMALL(
(IF($AN$2:$AN$97&lt;&gt;"",ROW($AN$2:$AN$97),ROW()+ROWS($AN$2:$AN$97))),
ROW()-ROW($AO$2:$AO$97)+1),COLUMN($AN$2:$AN$97),4)))</f>
        <v>B2306909-004</v>
      </c>
      <c r="AP47" s="48" t="s">
        <v>48</v>
      </c>
      <c r="AQ47" s="49" t="str">
        <f t="shared" ca="1" si="36"/>
        <v>DNA Stock Plate 2</v>
      </c>
      <c r="AR47" s="31" t="str">
        <f t="shared" ca="1" si="43"/>
        <v>DNA Stock Plate 2_B6</v>
      </c>
      <c r="AS47" s="664"/>
      <c r="AT47" s="229"/>
      <c r="AU47" s="589" t="str">
        <f>IF(B47="","",B47&amp;"_"&amp;C47&amp;"_"&amp;INDEX(Panel_info[Panel short hand],MATCH('HCAP Robot Script'!W47,Panel_info[SL Analyte],0))&amp;"_"&amp;V47)</f>
        <v>JR_B2306909-004_RMH200_UDP0046</v>
      </c>
      <c r="AV47" s="30"/>
      <c r="AW47" s="33">
        <f>VLOOKUP(D47,'HCAP Booking'!$AP$8:$AS$12,2,TRUE)</f>
        <v>10</v>
      </c>
      <c r="AX47" s="491">
        <f>VLOOKUP(D47,'HCAP Booking'!$AP$8:$AS$12,3,TRUE)</f>
        <v>3</v>
      </c>
      <c r="AY47" s="491">
        <f>VLOOKUP(D47,'HCAP Booking'!$AP$8:$AS$12,4,TRUE)</f>
        <v>27</v>
      </c>
      <c r="AZ47" s="491">
        <f t="shared" si="22"/>
        <v>30</v>
      </c>
      <c r="BA47" s="492">
        <f t="shared" si="23"/>
        <v>7.120000000000001</v>
      </c>
      <c r="BB47" s="30"/>
      <c r="BC47" s="349" t="s">
        <v>2128</v>
      </c>
      <c r="BD47" s="356" t="s">
        <v>94</v>
      </c>
      <c r="BE47" s="349" t="str">
        <f t="shared" si="24"/>
        <v>B2306909-004</v>
      </c>
      <c r="BF47" s="352" t="str">
        <f t="shared" si="25"/>
        <v>Qubit1_F11</v>
      </c>
      <c r="BG47" s="30"/>
      <c r="BH47" s="30"/>
      <c r="BI47" s="589" t="str">
        <f>INDEX('HCAP Booking'!$AE$9:$AE$14,MATCH('HCAP Robot Script'!W47,'HCAP Booking'!$AB$9:$AB$14,0))</f>
        <v>DNA</v>
      </c>
      <c r="BJ47" s="208" t="str">
        <f t="shared" si="44"/>
        <v>JR_B2306909-004</v>
      </c>
      <c r="BK47" s="341" t="str">
        <f>IF(G47="","",'HCAP Booking'!I54)</f>
        <v>PL2303550-02-01/F06</v>
      </c>
      <c r="BL47" s="341" t="str">
        <f t="shared" si="26"/>
        <v>2303550</v>
      </c>
      <c r="BM47" s="32" t="str">
        <f t="shared" si="45"/>
        <v>F6</v>
      </c>
      <c r="BN47" s="32" t="str">
        <f t="shared" si="46"/>
        <v>UDP0046</v>
      </c>
      <c r="BO47" s="32" t="str">
        <f>IF(G47="","",INDEX(Index_sequences[i7 Bases for Sample Sheet],MATCH('HCAP Robot Script'!BN47,Index_sequences[Index Name],0)))</f>
        <v>ATGGTACG</v>
      </c>
      <c r="BP47" s="32" t="str">
        <f t="shared" si="47"/>
        <v>UDP0046</v>
      </c>
      <c r="BQ47" s="32" t="str">
        <f>IF(G47="","",INDEX(Index_sequences[i5 Bases for Sample Sheet NovaSeq, MiSeq, HiSeq 2000/2500],MATCH('HCAP Robot Script'!BP47,Index_sequences[Index Name],0)))</f>
        <v>TACCATGC</v>
      </c>
      <c r="BR47" s="32" t="str">
        <f>IF(G47="","",INDEX(Index_sequences[i5 Bases for Sample Sheet iSeq, MiniSeq, NextSeq, HiSeq 3000/4000],MATCH('HCAP Robot Script'!BP47,Index_sequences[Index Name],0)))</f>
        <v>GCATGGTA</v>
      </c>
      <c r="BS47" s="209" t="str">
        <f t="shared" si="48"/>
        <v>Roche DNA Solid Tumour Prep_2</v>
      </c>
      <c r="BT47" s="38" t="b">
        <f ca="1">IF(VLOOKUP(BS47,'Auto Pooling Robot Script'!$H$6:$I$13,2,FALSE)=FALSE,"",VLOOKUP(BS47,'Auto Pooling Robot Script'!$H$6:$I$13,2,FALSE))</f>
        <v>1</v>
      </c>
      <c r="BU47" s="30"/>
      <c r="BV47" s="10" t="str">
        <f t="array" aca="1" ref="BV47" ca="1">IF(ROW()-ROW($BV$2:$BV$97)+1&gt;ROWS($BT$2:$BT$97)-
COUNTBLANK($BT$2:$BT$97),"",INDIRECT(ADDRESS(SMALL(
(IF($BT$2:$BT$97&lt;&gt;"",ROW($BT$2:$BT$97),ROW()+ROWS($BT$2:$BT$97))),
ROW()-ROW($BV$2:$BV$97)+1),COLUMN($BK$2:$BK$97),4)))</f>
        <v>PL2303550-02-01/F06</v>
      </c>
      <c r="BW47" s="33" t="str">
        <f t="shared" ca="1" si="27"/>
        <v>JR_B2306909-004</v>
      </c>
      <c r="BX47" s="36" t="str">
        <f t="shared" ca="1" si="28"/>
        <v>2303550</v>
      </c>
      <c r="BY47" s="36" t="str">
        <f t="shared" ca="1" si="29"/>
        <v>F6</v>
      </c>
      <c r="BZ47" s="32" t="str">
        <f t="shared" ca="1" si="30"/>
        <v>UDP0046</v>
      </c>
      <c r="CA47" s="32" t="str">
        <f t="shared" ca="1" si="49"/>
        <v>ATGGTACG</v>
      </c>
      <c r="CB47" s="32" t="str">
        <f t="shared" ca="1" si="32"/>
        <v>UDP0046</v>
      </c>
      <c r="CC47" s="32" t="str">
        <f ca="1">IF(BV47="","",INDEX(Index_sequences[i5 Bases for Sample Sheet NovaSeq, MiSeq, HiSeq 2000/2500],MATCH('HCAP Robot Script'!CB47,Index_sequences[Index Name],0)))</f>
        <v>TACCATGC</v>
      </c>
      <c r="CD47" s="32" t="str">
        <f ca="1">IF(BV47="","",INDEX(Index_sequences[i5 Bases for Sample Sheet iSeq, MiniSeq, NextSeq, HiSeq 3000/4000],MATCH('HCAP Robot Script'!CB47,Index_sequences[Index Name],0)))</f>
        <v>GCATGGTA</v>
      </c>
      <c r="CE47" s="37" t="str">
        <f ca="1">IF(BV47="","",INDEX(Panel_info[Panel name],MATCH(INDEX(Panel_Name,MATCH(BV47,$BK$2:$BK$97,0)),Panel_info[SL Analyte],0)))</f>
        <v>RMH200ST</v>
      </c>
      <c r="CF47" s="38" t="str">
        <f t="shared" ca="1" si="33"/>
        <v>Roche DNA Solid Tumour Prep_2</v>
      </c>
      <c r="CH47" s="10" t="str">
        <f t="shared" ca="1" si="34"/>
        <v>JR_B2306909-004</v>
      </c>
      <c r="CI47" s="10" t="str">
        <f t="shared" ca="1" si="35"/>
        <v/>
      </c>
      <c r="CJ47" s="10" t="str">
        <f t="array" aca="1" ref="CJ47" ca="1">IF(ROW()-ROW($CJ$2:$CJ$97)+1&gt;ROWS($CH$2:$CH$97)-
COUNTBLANK($CH$2:$CH$97),"",INDIRECT(ADDRESS(SMALL(
(IF($CH$2:$CH$97&lt;&gt;"",ROW($CH$2:$CH$97),ROW()+ROWS($CH$2:$CH$97))),
ROW()-ROW($CJ$2:$CJ$97)+1),COLUMN($CH$2:$CH$97),4)))</f>
        <v>JR_B2306909-004</v>
      </c>
      <c r="CK47" s="10" t="str">
        <f t="array" aca="1" ref="CK47" ca="1">IF(ROW()-ROW($CK$2:$CK$97)+1&gt;ROWS($CI$2:$CI$97)-
COUNTBLANK($CI$2:$CI$97),"",INDIRECT(ADDRESS(SMALL(
(IF($CI$2:$CI$97&lt;&gt;"",ROW($CI$2:$CI$97),ROW()+ROWS($CI$2:$CI$97))),
ROW()-ROW($CK$2:$CK$97)+1),COLUMN($CI$2:$CI$97),4)))</f>
        <v/>
      </c>
    </row>
    <row r="48" spans="1:89" x14ac:dyDescent="0.2">
      <c r="A48" s="31" t="str">
        <f>IF(G48="","",'HCAP Booking'!$C$4)</f>
        <v>2303550</v>
      </c>
      <c r="B48" s="36" t="str">
        <f>CONCATENATE(LEFT('HCAP Booking'!C55),LEFT('HCAP Booking'!D55))</f>
        <v>AJ</v>
      </c>
      <c r="C48" s="32" t="str">
        <f>IF('HCAP Booking'!J55="","",'HCAP Booking'!J55)</f>
        <v>B2306916-005</v>
      </c>
      <c r="D48" s="30">
        <f>IF(C48="","",INDEX('DNA Sample Normalization'!$E$13:$E$108,MATCH('HCAP Robot Script'!C48,'DNA Sample Normalization'!$C$13:$C$108,0)))</f>
        <v>17.100000000000001</v>
      </c>
      <c r="E48" s="29" t="str">
        <f t="shared" ca="1" si="37"/>
        <v>C6</v>
      </c>
      <c r="F48" s="38" t="str">
        <f t="shared" ca="1" si="38"/>
        <v>DNA Stock Plate 2</v>
      </c>
      <c r="G48" s="33" t="str">
        <f>CONCATENATE('HCAP Booking'!A55,'HCAP Booking'!B55)</f>
        <v>G6</v>
      </c>
      <c r="H48" s="32" t="str">
        <f t="shared" si="13"/>
        <v>DNA DILUTION PLATE 1</v>
      </c>
      <c r="I48" s="32" t="b">
        <f t="shared" si="14"/>
        <v>0</v>
      </c>
      <c r="J48" s="32">
        <f t="shared" si="15"/>
        <v>0</v>
      </c>
      <c r="K48" s="32">
        <f t="shared" si="16"/>
        <v>0</v>
      </c>
      <c r="L48" s="34">
        <f t="shared" si="39"/>
        <v>2.9269005847953213</v>
      </c>
      <c r="M48" s="35">
        <f t="shared" si="40"/>
        <v>32.07309941520468</v>
      </c>
      <c r="N48" s="343" t="str">
        <f t="shared" si="17"/>
        <v>Qubit1</v>
      </c>
      <c r="O48" s="343" t="str">
        <f t="shared" si="18"/>
        <v>G11</v>
      </c>
      <c r="P48" s="32" t="str">
        <f t="shared" si="19"/>
        <v>WATER RESERVOIR</v>
      </c>
      <c r="Q48" s="37">
        <f t="shared" si="20"/>
        <v>1</v>
      </c>
      <c r="R48" s="132" t="s">
        <v>191</v>
      </c>
      <c r="S48" s="112" t="str">
        <f t="shared" si="41"/>
        <v>INDEX PLATE</v>
      </c>
      <c r="T48" s="358" t="str" cm="1">
        <f t="array" ref="T48">IF(G48="","",INDEX(Index_sequences[Plate well],MATCH('HCAP Robot Script'!T47,Index_sequences[Plate well],0)+1,1))</f>
        <v>G6</v>
      </c>
      <c r="U48" s="115">
        <f>IF(G48="","",'HCAP Booking'!$I$3)</f>
        <v>1</v>
      </c>
      <c r="V48" s="115" t="str">
        <f>IF(G48="","",VLOOKUP(U48&amp;"_"&amp;T48,Index!$C$3:$H$386,2,FALSE))</f>
        <v>UDP0047</v>
      </c>
      <c r="W48" s="32" t="str">
        <f>IF(NOT(G48=""),'HCAP Booking'!H55,"")</f>
        <v>Roche DNA Solid Tumour Prep</v>
      </c>
      <c r="X48" s="30"/>
      <c r="Z48" s="45" t="s">
        <v>62</v>
      </c>
      <c r="AA48" s="40" t="str">
        <f t="shared" si="42"/>
        <v>Roche DNA Solid Tumour Prep</v>
      </c>
      <c r="AB48" s="46" t="str">
        <f>IF(COUNTIF($AA$1:AA48,AA48)=1,AA48,"")</f>
        <v/>
      </c>
      <c r="AC48" s="40" t="str">
        <f t="array" aca="1" ref="AC48" ca="1">IF(ROW()-ROW($AC$2:$AC$97)+1&gt;ROWS($AB$2:$AB$97)-
COUNTBLANK($AB$2:$AB$97),"",INDIRECT(ADDRESS(SMALL(
(IF($AB$2:$AB$97&lt;&gt;"",ROW($AB$2:$AB$97),ROW()+ROWS($AB$2:$AB$97))),
ROW()-ROW($AC$2:$AC$97)+1),COLUMN($AB$2:$AB$97),4)))</f>
        <v/>
      </c>
      <c r="AD48" s="121">
        <f>COUNTIF($AA$1:AA48,AA48)</f>
        <v>47</v>
      </c>
      <c r="AE48" s="121">
        <v>47</v>
      </c>
      <c r="AF48" s="121">
        <f>IF(COUNTIF($AF$2:AF47,AF47)&lt;INDEX(Pooling_requirements,MATCH('HCAP Booking'!$AG$4,Workflow_type,0)),AF47,AF47+1)</f>
        <v>2</v>
      </c>
      <c r="AG48" s="121" t="str">
        <f t="shared" si="21"/>
        <v>Roche DNA Solid Tumour Prep_2</v>
      </c>
      <c r="AH48" s="40" t="str">
        <f ca="1">IF(COUNTIF($AA$1:AG48,AG48)=1,AG48,"")</f>
        <v/>
      </c>
      <c r="AI48" s="40" t="s">
        <v>65</v>
      </c>
      <c r="AJ48" s="40" t="str">
        <f t="array" aca="1" ref="AJ48" ca="1">IF(ROW()-ROW($AJ$2:$AJ$97)+1&gt;ROWS($AH$2:$AH$97)-
COUNTBLANK($AH$2:$AH$97),"",INDIRECT(ADDRESS(SMALL(
(IF($AH$2:$AH$97&lt;&gt;"",ROW($AH$2:$AH$97),ROW()+ROWS($AH$2:$AH$97))),
ROW()-ROW($AJ$2:$AJ$97)+1),COLUMN($AH$2:$AH$97),4)))</f>
        <v/>
      </c>
      <c r="AK48" s="114" t="s">
        <v>65</v>
      </c>
      <c r="AL48" s="30"/>
      <c r="AM48" s="30"/>
      <c r="AN48" s="40" t="str">
        <f>IF(COUNTIF($C$1:C48,C48)=1,C48,"")</f>
        <v>B2306916-005</v>
      </c>
      <c r="AO48" s="47" t="str">
        <f t="array" aca="1" ref="AO48" ca="1">IF(ROW()-ROW($AO$2:$AO$97)+1&gt;ROWS($AN$2:$AN$97)-
COUNTBLANK($AN$2:$AN$97),"",INDIRECT(ADDRESS(SMALL(
(IF($AN$2:$AN$97&lt;&gt;"",ROW($AN$2:$AN$97),ROW()+ROWS($AN$2:$AN$97))),
ROW()-ROW($AO$2:$AO$97)+1),COLUMN($AN$2:$AN$97),4)))</f>
        <v>B2306916-005</v>
      </c>
      <c r="AP48" s="48" t="s">
        <v>57</v>
      </c>
      <c r="AQ48" s="49" t="str">
        <f t="shared" ca="1" si="36"/>
        <v>DNA Stock Plate 2</v>
      </c>
      <c r="AR48" s="31" t="str">
        <f t="shared" ca="1" si="43"/>
        <v>DNA Stock Plate 2_C6</v>
      </c>
      <c r="AS48" s="664"/>
      <c r="AT48" s="229"/>
      <c r="AU48" s="589" t="str">
        <f>IF(B48="","",B48&amp;"_"&amp;C48&amp;"_"&amp;INDEX(Panel_info[Panel short hand],MATCH('HCAP Robot Script'!W48,Panel_info[SL Analyte],0))&amp;"_"&amp;V48)</f>
        <v>AJ_B2306916-005_RMH200_UDP0047</v>
      </c>
      <c r="AV48" s="30"/>
      <c r="AW48" s="33">
        <f>VLOOKUP(D48,'HCAP Booking'!$AP$8:$AS$12,2,TRUE)</f>
        <v>0</v>
      </c>
      <c r="AX48" s="491">
        <f>VLOOKUP(D48,'HCAP Booking'!$AP$8:$AS$12,3,TRUE)</f>
        <v>0</v>
      </c>
      <c r="AY48" s="491">
        <f>VLOOKUP(D48,'HCAP Booking'!$AP$8:$AS$12,4,TRUE)</f>
        <v>0</v>
      </c>
      <c r="AZ48" s="491">
        <f t="shared" si="22"/>
        <v>0</v>
      </c>
      <c r="BA48" s="492" t="e">
        <f t="shared" si="23"/>
        <v>#DIV/0!</v>
      </c>
      <c r="BB48" s="30"/>
      <c r="BC48" s="349" t="s">
        <v>2128</v>
      </c>
      <c r="BD48" s="356" t="s">
        <v>95</v>
      </c>
      <c r="BE48" s="349" t="str">
        <f t="shared" si="24"/>
        <v>B2306916-005</v>
      </c>
      <c r="BF48" s="352" t="str">
        <f t="shared" si="25"/>
        <v>Qubit1_G11</v>
      </c>
      <c r="BG48" s="30"/>
      <c r="BH48" s="30"/>
      <c r="BI48" s="589" t="str">
        <f>INDEX('HCAP Booking'!$AE$9:$AE$14,MATCH('HCAP Robot Script'!W48,'HCAP Booking'!$AB$9:$AB$14,0))</f>
        <v>DNA</v>
      </c>
      <c r="BJ48" s="208" t="str">
        <f t="shared" si="44"/>
        <v>AJ_B2306916-005</v>
      </c>
      <c r="BK48" s="341" t="str">
        <f>IF(G48="","",'HCAP Booking'!I55)</f>
        <v>PL2303550-02-01/G06</v>
      </c>
      <c r="BL48" s="341" t="str">
        <f t="shared" si="26"/>
        <v>2303550</v>
      </c>
      <c r="BM48" s="32" t="str">
        <f t="shared" si="45"/>
        <v>G6</v>
      </c>
      <c r="BN48" s="32" t="str">
        <f t="shared" si="46"/>
        <v>UDP0047</v>
      </c>
      <c r="BO48" s="32" t="str">
        <f>IF(G48="","",INDEX(Index_sequences[i7 Bases for Sample Sheet],MATCH('HCAP Robot Script'!BN48,Index_sequences[Index Name],0)))</f>
        <v>GTGACAGT</v>
      </c>
      <c r="BP48" s="32" t="str">
        <f t="shared" si="47"/>
        <v>UDP0047</v>
      </c>
      <c r="BQ48" s="32" t="str">
        <f>IF(G48="","",INDEX(Index_sequences[i5 Bases for Sample Sheet NovaSeq, MiSeq, HiSeq 2000/2500],MATCH('HCAP Robot Script'!BP48,Index_sequences[Index Name],0)))</f>
        <v>CACTGTCA</v>
      </c>
      <c r="BR48" s="32" t="str">
        <f>IF(G48="","",INDEX(Index_sequences[i5 Bases for Sample Sheet iSeq, MiniSeq, NextSeq, HiSeq 3000/4000],MATCH('HCAP Robot Script'!BP48,Index_sequences[Index Name],0)))</f>
        <v>TGACAGTG</v>
      </c>
      <c r="BS48" s="209" t="str">
        <f t="shared" si="48"/>
        <v>Roche DNA Solid Tumour Prep_2</v>
      </c>
      <c r="BT48" s="38" t="b">
        <f ca="1">IF(VLOOKUP(BS48,'Auto Pooling Robot Script'!$H$6:$I$13,2,FALSE)=FALSE,"",VLOOKUP(BS48,'Auto Pooling Robot Script'!$H$6:$I$13,2,FALSE))</f>
        <v>1</v>
      </c>
      <c r="BU48" s="30"/>
      <c r="BV48" s="10" t="str">
        <f t="array" aca="1" ref="BV48" ca="1">IF(ROW()-ROW($BV$2:$BV$97)+1&gt;ROWS($BT$2:$BT$97)-
COUNTBLANK($BT$2:$BT$97),"",INDIRECT(ADDRESS(SMALL(
(IF($BT$2:$BT$97&lt;&gt;"",ROW($BT$2:$BT$97),ROW()+ROWS($BT$2:$BT$97))),
ROW()-ROW($BV$2:$BV$97)+1),COLUMN($BK$2:$BK$97),4)))</f>
        <v>PL2303550-02-01/G06</v>
      </c>
      <c r="BW48" s="33" t="str">
        <f t="shared" ca="1" si="27"/>
        <v>AJ_B2306916-005</v>
      </c>
      <c r="BX48" s="36" t="str">
        <f t="shared" ca="1" si="28"/>
        <v>2303550</v>
      </c>
      <c r="BY48" s="36" t="str">
        <f t="shared" ca="1" si="29"/>
        <v>G6</v>
      </c>
      <c r="BZ48" s="32" t="str">
        <f t="shared" ca="1" si="30"/>
        <v>UDP0047</v>
      </c>
      <c r="CA48" s="32" t="str">
        <f t="shared" ca="1" si="49"/>
        <v>GTGACAGT</v>
      </c>
      <c r="CB48" s="32" t="str">
        <f t="shared" ca="1" si="32"/>
        <v>UDP0047</v>
      </c>
      <c r="CC48" s="32" t="str">
        <f ca="1">IF(BV48="","",INDEX(Index_sequences[i5 Bases for Sample Sheet NovaSeq, MiSeq, HiSeq 2000/2500],MATCH('HCAP Robot Script'!CB48,Index_sequences[Index Name],0)))</f>
        <v>CACTGTCA</v>
      </c>
      <c r="CD48" s="32" t="str">
        <f ca="1">IF(BV48="","",INDEX(Index_sequences[i5 Bases for Sample Sheet iSeq, MiniSeq, NextSeq, HiSeq 3000/4000],MATCH('HCAP Robot Script'!CB48,Index_sequences[Index Name],0)))</f>
        <v>TGACAGTG</v>
      </c>
      <c r="CE48" s="37" t="str">
        <f ca="1">IF(BV48="","",INDEX(Panel_info[Panel name],MATCH(INDEX(Panel_Name,MATCH(BV48,$BK$2:$BK$97,0)),Panel_info[SL Analyte],0)))</f>
        <v>RMH200ST</v>
      </c>
      <c r="CF48" s="38" t="str">
        <f t="shared" ca="1" si="33"/>
        <v>Roche DNA Solid Tumour Prep_2</v>
      </c>
      <c r="CH48" s="10" t="str">
        <f t="shared" ca="1" si="34"/>
        <v>AJ_B2306916-005</v>
      </c>
      <c r="CI48" s="10" t="str">
        <f t="shared" ca="1" si="35"/>
        <v/>
      </c>
      <c r="CJ48" s="10" t="str">
        <f t="array" aca="1" ref="CJ48" ca="1">IF(ROW()-ROW($CJ$2:$CJ$97)+1&gt;ROWS($CH$2:$CH$97)-
COUNTBLANK($CH$2:$CH$97),"",INDIRECT(ADDRESS(SMALL(
(IF($CH$2:$CH$97&lt;&gt;"",ROW($CH$2:$CH$97),ROW()+ROWS($CH$2:$CH$97))),
ROW()-ROW($CJ$2:$CJ$97)+1),COLUMN($CH$2:$CH$97),4)))</f>
        <v>AJ_B2306916-005</v>
      </c>
      <c r="CK48" s="10" t="str">
        <f t="array" aca="1" ref="CK48" ca="1">IF(ROW()-ROW($CK$2:$CK$97)+1&gt;ROWS($CI$2:$CI$97)-
COUNTBLANK($CI$2:$CI$97),"",INDIRECT(ADDRESS(SMALL(
(IF($CI$2:$CI$97&lt;&gt;"",ROW($CI$2:$CI$97),ROW()+ROWS($CI$2:$CI$97))),
ROW()-ROW($CK$2:$CK$97)+1),COLUMN($CI$2:$CI$97),4)))</f>
        <v/>
      </c>
    </row>
    <row r="49" spans="1:89" ht="13.5" thickBot="1" x14ac:dyDescent="0.25">
      <c r="A49" s="31" t="str">
        <f>IF(G49="","",'HCAP Booking'!$C$4)</f>
        <v>2303550</v>
      </c>
      <c r="B49" s="36" t="str">
        <f>CONCATENATE(LEFT('HCAP Booking'!C56),LEFT('HCAP Booking'!D56))</f>
        <v>CW</v>
      </c>
      <c r="C49" s="32" t="str">
        <f>IF('HCAP Booking'!J56="","",'HCAP Booking'!J56)</f>
        <v>B2306918-005</v>
      </c>
      <c r="D49" s="30">
        <f>IF(C49="","",INDEX('DNA Sample Normalization'!$E$13:$E$108,MATCH('HCAP Robot Script'!C49,'DNA Sample Normalization'!$C$13:$C$108,0)))</f>
        <v>64.2</v>
      </c>
      <c r="E49" s="29" t="str">
        <f t="shared" ca="1" si="37"/>
        <v>D6</v>
      </c>
      <c r="F49" s="38" t="str">
        <f t="shared" ca="1" si="38"/>
        <v>DNA Stock Plate 2</v>
      </c>
      <c r="G49" s="33" t="str">
        <f>CONCATENATE('HCAP Booking'!A56,'HCAP Booking'!B56)</f>
        <v>H6</v>
      </c>
      <c r="H49" s="32" t="str">
        <f t="shared" si="13"/>
        <v>DNA DILUTION PLATE 1</v>
      </c>
      <c r="I49" s="32" t="b">
        <f t="shared" si="14"/>
        <v>1</v>
      </c>
      <c r="J49" s="32">
        <f t="shared" si="15"/>
        <v>3</v>
      </c>
      <c r="K49" s="32">
        <f t="shared" si="16"/>
        <v>27</v>
      </c>
      <c r="L49" s="34">
        <f t="shared" si="39"/>
        <v>7.7959501557632382</v>
      </c>
      <c r="M49" s="35">
        <f t="shared" si="40"/>
        <v>27.204049844236764</v>
      </c>
      <c r="N49" s="343" t="str">
        <f t="shared" si="17"/>
        <v>Qubit1</v>
      </c>
      <c r="O49" s="343" t="str">
        <f t="shared" si="18"/>
        <v>H11</v>
      </c>
      <c r="P49" s="32" t="str">
        <f t="shared" si="19"/>
        <v>WATER RESERVOIR</v>
      </c>
      <c r="Q49" s="37">
        <f t="shared" si="20"/>
        <v>1</v>
      </c>
      <c r="R49" s="132" t="s">
        <v>191</v>
      </c>
      <c r="S49" s="112" t="str">
        <f t="shared" si="41"/>
        <v>INDEX PLATE</v>
      </c>
      <c r="T49" s="358" t="str" cm="1">
        <f t="array" ref="T49">IF(G49="","",INDEX(Index_sequences[Plate well],MATCH('HCAP Robot Script'!T48,Index_sequences[Plate well],0)+1,1))</f>
        <v>H6</v>
      </c>
      <c r="U49" s="115">
        <f>IF(G49="","",'HCAP Booking'!$I$3)</f>
        <v>1</v>
      </c>
      <c r="V49" s="115" t="str">
        <f>IF(G49="","",VLOOKUP(U49&amp;"_"&amp;T49,Index!$C$3:$H$386,2,FALSE))</f>
        <v>UDP0048</v>
      </c>
      <c r="W49" s="32" t="str">
        <f>IF(NOT(G49=""),'HCAP Booking'!H56,"")</f>
        <v>Roche DNA Solid Tumour Prep</v>
      </c>
      <c r="X49" s="30"/>
      <c r="Z49" s="45" t="s">
        <v>28</v>
      </c>
      <c r="AA49" s="40" t="str">
        <f t="shared" si="42"/>
        <v>Roche DNA Solid Tumour Prep</v>
      </c>
      <c r="AB49" s="46" t="str">
        <f>IF(COUNTIF($AA$1:AA49,AA49)=1,AA49,"")</f>
        <v/>
      </c>
      <c r="AC49" s="40" t="str">
        <f t="array" aca="1" ref="AC49" ca="1">IF(ROW()-ROW($AC$2:$AC$97)+1&gt;ROWS($AB$2:$AB$97)-
COUNTBLANK($AB$2:$AB$97),"",INDIRECT(ADDRESS(SMALL(
(IF($AB$2:$AB$97&lt;&gt;"",ROW($AB$2:$AB$97),ROW()+ROWS($AB$2:$AB$97))),
ROW()-ROW($AC$2:$AC$97)+1),COLUMN($AB$2:$AB$97),4)))</f>
        <v/>
      </c>
      <c r="AD49" s="121">
        <f>COUNTIF($AA$1:AA49,AA49)</f>
        <v>48</v>
      </c>
      <c r="AE49" s="121">
        <v>48</v>
      </c>
      <c r="AF49" s="121">
        <f>IF(COUNTIF($AF$2:AF48,AF48)&lt;INDEX(Pooling_requirements,MATCH('HCAP Booking'!$AG$4,Workflow_type,0)),AF48,AF48+1)</f>
        <v>2</v>
      </c>
      <c r="AG49" s="121" t="str">
        <f t="shared" si="21"/>
        <v>Roche DNA Solid Tumour Prep_2</v>
      </c>
      <c r="AH49" s="40" t="str">
        <f ca="1">IF(COUNTIF($AA$1:AG49,AG49)=1,AG49,"")</f>
        <v/>
      </c>
      <c r="AI49" s="40" t="s">
        <v>65</v>
      </c>
      <c r="AJ49" s="40" t="str">
        <f t="array" aca="1" ref="AJ49" ca="1">IF(ROW()-ROW($AJ$2:$AJ$97)+1&gt;ROWS($AH$2:$AH$97)-
COUNTBLANK($AH$2:$AH$97),"",INDIRECT(ADDRESS(SMALL(
(IF($AH$2:$AH$97&lt;&gt;"",ROW($AH$2:$AH$97),ROW()+ROWS($AH$2:$AH$97))),
ROW()-ROW($AJ$2:$AJ$97)+1),COLUMN($AH$2:$AH$97),4)))</f>
        <v/>
      </c>
      <c r="AK49" s="114" t="s">
        <v>65</v>
      </c>
      <c r="AL49" s="30"/>
      <c r="AM49" s="30"/>
      <c r="AN49" s="40" t="str">
        <f>IF(COUNTIF($C$1:C49,C49)=1,C49,"")</f>
        <v>B2306918-005</v>
      </c>
      <c r="AO49" s="47" t="str">
        <f t="array" aca="1" ref="AO49" ca="1">IF(ROW()-ROW($AO$2:$AO$97)+1&gt;ROWS($AN$2:$AN$97)-
COUNTBLANK($AN$2:$AN$97),"",INDIRECT(ADDRESS(SMALL(
(IF($AN$2:$AN$97&lt;&gt;"",ROW($AN$2:$AN$97),ROW()+ROWS($AN$2:$AN$97))),
ROW()-ROW($AO$2:$AO$97)+1),COLUMN($AN$2:$AN$97),4)))</f>
        <v>B2306918-005</v>
      </c>
      <c r="AP49" s="54" t="s">
        <v>28</v>
      </c>
      <c r="AQ49" s="55" t="str">
        <f t="shared" ca="1" si="36"/>
        <v>DNA Stock Plate 2</v>
      </c>
      <c r="AR49" s="157" t="str">
        <f t="shared" ca="1" si="43"/>
        <v>DNA Stock Plate 2_D6</v>
      </c>
      <c r="AS49" s="667"/>
      <c r="AT49" s="229"/>
      <c r="AU49" s="589" t="str">
        <f>IF(B49="","",B49&amp;"_"&amp;C49&amp;"_"&amp;INDEX(Panel_info[Panel short hand],MATCH('HCAP Robot Script'!W49,Panel_info[SL Analyte],0))&amp;"_"&amp;V49)</f>
        <v>CW_B2306918-005_RMH200_UDP0048</v>
      </c>
      <c r="AV49" s="30"/>
      <c r="AW49" s="33">
        <f>VLOOKUP(D49,'HCAP Booking'!$AP$8:$AS$12,2,TRUE)</f>
        <v>10</v>
      </c>
      <c r="AX49" s="491">
        <f>VLOOKUP(D49,'HCAP Booking'!$AP$8:$AS$12,3,TRUE)</f>
        <v>3</v>
      </c>
      <c r="AY49" s="491">
        <f>VLOOKUP(D49,'HCAP Booking'!$AP$8:$AS$12,4,TRUE)</f>
        <v>27</v>
      </c>
      <c r="AZ49" s="491">
        <f t="shared" si="22"/>
        <v>30</v>
      </c>
      <c r="BA49" s="492">
        <f t="shared" si="23"/>
        <v>6.4200000000000008</v>
      </c>
      <c r="BB49" s="30"/>
      <c r="BC49" s="349" t="s">
        <v>2128</v>
      </c>
      <c r="BD49" s="356" t="s">
        <v>96</v>
      </c>
      <c r="BE49" s="349" t="str">
        <f t="shared" si="24"/>
        <v>B2306918-005</v>
      </c>
      <c r="BF49" s="352" t="str">
        <f t="shared" si="25"/>
        <v>Qubit1_H11</v>
      </c>
      <c r="BG49" s="30"/>
      <c r="BH49" s="30"/>
      <c r="BI49" s="589" t="str">
        <f>INDEX('HCAP Booking'!$AE$9:$AE$14,MATCH('HCAP Robot Script'!W49,'HCAP Booking'!$AB$9:$AB$14,0))</f>
        <v>DNA</v>
      </c>
      <c r="BJ49" s="208" t="str">
        <f t="shared" si="44"/>
        <v>CW_B2306918-005</v>
      </c>
      <c r="BK49" s="341" t="str">
        <f>IF(G49="","",'HCAP Booking'!I56)</f>
        <v>PL2303550-02-01/H06</v>
      </c>
      <c r="BL49" s="341" t="str">
        <f t="shared" si="26"/>
        <v>2303550</v>
      </c>
      <c r="BM49" s="32" t="str">
        <f t="shared" si="45"/>
        <v>H6</v>
      </c>
      <c r="BN49" s="32" t="str">
        <f t="shared" si="46"/>
        <v>UDP0048</v>
      </c>
      <c r="BO49" s="32" t="str">
        <f>IF(G49="","",INDEX(Index_sequences[i7 Bases for Sample Sheet],MATCH('HCAP Robot Script'!BN49,Index_sequences[Index Name],0)))</f>
        <v>ACAGTGAC</v>
      </c>
      <c r="BP49" s="32" t="str">
        <f t="shared" si="47"/>
        <v>UDP0048</v>
      </c>
      <c r="BQ49" s="32" t="str">
        <f>IF(G49="","",INDEX(Index_sequences[i5 Bases for Sample Sheet NovaSeq, MiSeq, HiSeq 2000/2500],MATCH('HCAP Robot Script'!BP49,Index_sequences[Index Name],0)))</f>
        <v>TGTCACTG</v>
      </c>
      <c r="BR49" s="32" t="str">
        <f>IF(G49="","",INDEX(Index_sequences[i5 Bases for Sample Sheet iSeq, MiniSeq, NextSeq, HiSeq 3000/4000],MATCH('HCAP Robot Script'!BP49,Index_sequences[Index Name],0)))</f>
        <v>CAGTGACA</v>
      </c>
      <c r="BS49" s="209" t="str">
        <f t="shared" si="48"/>
        <v>Roche DNA Solid Tumour Prep_2</v>
      </c>
      <c r="BT49" s="38" t="b">
        <f ca="1">IF(VLOOKUP(BS49,'Auto Pooling Robot Script'!$H$6:$I$13,2,FALSE)=FALSE,"",VLOOKUP(BS49,'Auto Pooling Robot Script'!$H$6:$I$13,2,FALSE))</f>
        <v>1</v>
      </c>
      <c r="BU49" s="30"/>
      <c r="BV49" s="10" t="str">
        <f t="array" aca="1" ref="BV49" ca="1">IF(ROW()-ROW($BV$2:$BV$97)+1&gt;ROWS($BT$2:$BT$97)-
COUNTBLANK($BT$2:$BT$97),"",INDIRECT(ADDRESS(SMALL(
(IF($BT$2:$BT$97&lt;&gt;"",ROW($BT$2:$BT$97),ROW()+ROWS($BT$2:$BT$97))),
ROW()-ROW($BV$2:$BV$97)+1),COLUMN($BK$2:$BK$97),4)))</f>
        <v>PL2303550-02-01/H06</v>
      </c>
      <c r="BW49" s="33" t="str">
        <f t="shared" ca="1" si="27"/>
        <v>CW_B2306918-005</v>
      </c>
      <c r="BX49" s="36" t="str">
        <f t="shared" ca="1" si="28"/>
        <v>2303550</v>
      </c>
      <c r="BY49" s="36" t="str">
        <f t="shared" ca="1" si="29"/>
        <v>H6</v>
      </c>
      <c r="BZ49" s="32" t="str">
        <f t="shared" ca="1" si="30"/>
        <v>UDP0048</v>
      </c>
      <c r="CA49" s="32" t="str">
        <f t="shared" ca="1" si="49"/>
        <v>ACAGTGAC</v>
      </c>
      <c r="CB49" s="32" t="str">
        <f t="shared" ca="1" si="32"/>
        <v>UDP0048</v>
      </c>
      <c r="CC49" s="32" t="str">
        <f ca="1">IF(BV49="","",INDEX(Index_sequences[i5 Bases for Sample Sheet NovaSeq, MiSeq, HiSeq 2000/2500],MATCH('HCAP Robot Script'!CB49,Index_sequences[Index Name],0)))</f>
        <v>TGTCACTG</v>
      </c>
      <c r="CD49" s="32" t="str">
        <f ca="1">IF(BV49="","",INDEX(Index_sequences[i5 Bases for Sample Sheet iSeq, MiniSeq, NextSeq, HiSeq 3000/4000],MATCH('HCAP Robot Script'!CB49,Index_sequences[Index Name],0)))</f>
        <v>CAGTGACA</v>
      </c>
      <c r="CE49" s="37" t="str">
        <f ca="1">IF(BV49="","",INDEX(Panel_info[Panel name],MATCH(INDEX(Panel_Name,MATCH(BV49,$BK$2:$BK$97,0)),Panel_info[SL Analyte],0)))</f>
        <v>RMH200ST</v>
      </c>
      <c r="CF49" s="38" t="str">
        <f t="shared" ca="1" si="33"/>
        <v>Roche DNA Solid Tumour Prep_2</v>
      </c>
      <c r="CH49" s="10" t="str">
        <f t="shared" ca="1" si="34"/>
        <v>CW_B2306918-005</v>
      </c>
      <c r="CI49" s="10" t="str">
        <f t="shared" ca="1" si="35"/>
        <v/>
      </c>
      <c r="CJ49" s="10" t="str">
        <f t="array" aca="1" ref="CJ49" ca="1">IF(ROW()-ROW($CJ$2:$CJ$97)+1&gt;ROWS($CH$2:$CH$97)-
COUNTBLANK($CH$2:$CH$97),"",INDIRECT(ADDRESS(SMALL(
(IF($CH$2:$CH$97&lt;&gt;"",ROW($CH$2:$CH$97),ROW()+ROWS($CH$2:$CH$97))),
ROW()-ROW($CJ$2:$CJ$97)+1),COLUMN($CH$2:$CH$97),4)))</f>
        <v>CW_B2306918-005</v>
      </c>
      <c r="CK49" s="10" t="str">
        <f t="array" aca="1" ref="CK49" ca="1">IF(ROW()-ROW($CK$2:$CK$97)+1&gt;ROWS($CI$2:$CI$97)-
COUNTBLANK($CI$2:$CI$97),"",INDIRECT(ADDRESS(SMALL(
(IF($CI$2:$CI$97&lt;&gt;"",ROW($CI$2:$CI$97),ROW()+ROWS($CI$2:$CI$97))),
ROW()-ROW($CK$2:$CK$97)+1),COLUMN($CI$2:$CI$97),4)))</f>
        <v/>
      </c>
    </row>
    <row r="50" spans="1:89" ht="12.75" customHeight="1" x14ac:dyDescent="0.2">
      <c r="A50" s="31" t="str">
        <f>IF(G50="","",'HCAP Booking'!$C$4)</f>
        <v>2303550</v>
      </c>
      <c r="B50" s="36" t="str">
        <f>CONCATENATE(LEFT('HCAP Booking'!C57),LEFT('HCAP Booking'!D57))</f>
        <v/>
      </c>
      <c r="C50" s="32" t="str">
        <f>IF('HCAP Booking'!J57="","",'HCAP Booking'!J57)</f>
        <v/>
      </c>
      <c r="D50" s="30" t="str">
        <f>IF(C50="","",INDEX('DNA Sample Normalization'!$E$13:$E$108,MATCH('HCAP Robot Script'!C50,'DNA Sample Normalization'!$C$13:$C$108,0)))</f>
        <v/>
      </c>
      <c r="E50" s="29" t="str">
        <f t="shared" si="37"/>
        <v/>
      </c>
      <c r="F50" s="38" t="str">
        <f t="shared" ca="1" si="38"/>
        <v/>
      </c>
      <c r="G50" s="33" t="str">
        <f>CONCATENATE('HCAP Booking'!A57,'HCAP Booking'!B57)</f>
        <v>A7</v>
      </c>
      <c r="H50" s="32" t="str">
        <f t="shared" si="13"/>
        <v>DNA DILUTION PLATE 1</v>
      </c>
      <c r="I50" s="32" t="str">
        <f t="shared" si="14"/>
        <v/>
      </c>
      <c r="J50" s="32" t="str">
        <f t="shared" si="15"/>
        <v/>
      </c>
      <c r="K50" s="32" t="str">
        <f t="shared" si="16"/>
        <v/>
      </c>
      <c r="L50" s="34" t="str">
        <f t="shared" si="39"/>
        <v/>
      </c>
      <c r="M50" s="35" t="str">
        <f t="shared" si="40"/>
        <v/>
      </c>
      <c r="N50" s="343" t="str">
        <f t="shared" si="17"/>
        <v/>
      </c>
      <c r="O50" s="343" t="str">
        <f t="shared" si="18"/>
        <v/>
      </c>
      <c r="P50" s="32" t="str">
        <f t="shared" si="19"/>
        <v>WATER RESERVOIR</v>
      </c>
      <c r="Q50" s="37">
        <f t="shared" si="20"/>
        <v>1</v>
      </c>
      <c r="R50" s="132" t="s">
        <v>191</v>
      </c>
      <c r="S50" s="112" t="str">
        <f t="shared" si="41"/>
        <v/>
      </c>
      <c r="T50" s="358" t="str" cm="1">
        <f t="array" ref="T50">IF(G50="","",INDEX(Index_sequences[Plate well],MATCH('HCAP Robot Script'!T49,Index_sequences[Plate well],0)+1,1))</f>
        <v>A7</v>
      </c>
      <c r="U50" s="115">
        <f>IF(G50="","",'HCAP Booking'!$I$3)</f>
        <v>1</v>
      </c>
      <c r="V50" s="115" t="str">
        <f>IF(G50="","",VLOOKUP(U50&amp;"_"&amp;T50,Index!$C$3:$H$386,2,FALSE))</f>
        <v>UDP0049</v>
      </c>
      <c r="W50" s="32">
        <f>IF(NOT(G50=""),'HCAP Booking'!H57,"")</f>
        <v>0</v>
      </c>
      <c r="Z50" s="50" t="s">
        <v>65</v>
      </c>
      <c r="AA50" s="40" t="str">
        <f t="shared" si="42"/>
        <v/>
      </c>
      <c r="AB50" s="46" t="str">
        <f>IF(COUNTIF($AA$1:AA50,AA50)=1,AA50,"")</f>
        <v/>
      </c>
      <c r="AC50" s="40" t="str">
        <f t="array" aca="1" ref="AC50" ca="1">IF(ROW()-ROW($AC$2:$AC$97)+1&gt;ROWS($AB$2:$AB$97)-
COUNTBLANK($AB$2:$AB$97),"",INDIRECT(ADDRESS(SMALL(
(IF($AB$2:$AB$97&lt;&gt;"",ROW($AB$2:$AB$97),ROW()+ROWS($AB$2:$AB$97))),
ROW()-ROW($AC$2:$AC$97)+1),COLUMN($AB$2:$AB$97),4)))</f>
        <v/>
      </c>
      <c r="AD50" s="121">
        <f>COUNTIF($AA$1:AA50,AA50)</f>
        <v>1</v>
      </c>
      <c r="AE50" s="121">
        <v>49</v>
      </c>
      <c r="AF50" s="121">
        <f>IF(COUNTIF($AF$2:AF49,AF49)&lt;INDEX(Pooling_requirements,MATCH('HCAP Booking'!$AG$4,Workflow_type,0)),AF49,AF49+1)</f>
        <v>3</v>
      </c>
      <c r="AG50" s="121" t="str">
        <f t="shared" si="21"/>
        <v/>
      </c>
      <c r="AH50" s="40" t="str">
        <f ca="1">IF(COUNTIF($AA$1:AG50,AG50)=1,AG50,"")</f>
        <v/>
      </c>
      <c r="AI50" s="40" t="s">
        <v>65</v>
      </c>
      <c r="AJ50" s="40" t="str">
        <f t="array" aca="1" ref="AJ50" ca="1">IF(ROW()-ROW($AJ$2:$AJ$97)+1&gt;ROWS($AH$2:$AH$97)-
COUNTBLANK($AH$2:$AH$97),"",INDIRECT(ADDRESS(SMALL(
(IF($AH$2:$AH$97&lt;&gt;"",ROW($AH$2:$AH$97),ROW()+ROWS($AH$2:$AH$97))),
ROW()-ROW($AJ$2:$AJ$97)+1),COLUMN($AH$2:$AH$97),4)))</f>
        <v/>
      </c>
      <c r="AK50" s="50" t="s">
        <v>65</v>
      </c>
      <c r="AL50" s="30"/>
      <c r="AM50" s="30"/>
      <c r="AN50" s="40" t="str">
        <f>IF(COUNTIF($C$1:C50,C50)=1,C50,"")</f>
        <v/>
      </c>
      <c r="AO50" s="47" t="str">
        <f t="array" aca="1" ref="AO50" ca="1">IF(ROW()-ROW($AO$2:$AO$97)+1&gt;ROWS($AN$2:$AN$97)-
COUNTBLANK($AN$2:$AN$97),"",INDIRECT(ADDRESS(SMALL(
(IF($AN$2:$AN$97&lt;&gt;"",ROW($AN$2:$AN$97),ROW()+ROWS($AN$2:$AN$97))),
ROW()-ROW($AO$2:$AO$97)+1),COLUMN($AN$2:$AN$97),4)))</f>
        <v/>
      </c>
      <c r="AP50" s="58" t="s">
        <v>29</v>
      </c>
      <c r="AQ50" s="57" t="str">
        <f t="shared" ref="AQ50:AQ73" ca="1" si="50">IF(NOT(AO50=""),"DNA Stock Plate 3","")</f>
        <v/>
      </c>
      <c r="AR50" s="156" t="str">
        <f t="shared" ca="1" si="43"/>
        <v>_A1</v>
      </c>
      <c r="AS50" s="663" t="s">
        <v>79</v>
      </c>
      <c r="AT50" s="229"/>
      <c r="AU50" s="589" t="str">
        <f>IF(B50="","",B50&amp;"_"&amp;C50&amp;"_"&amp;INDEX(Panel_info[Panel short hand],MATCH('HCAP Robot Script'!W50,Panel_info[SL Analyte],0))&amp;"_"&amp;V50)</f>
        <v/>
      </c>
      <c r="AV50" s="30"/>
      <c r="AW50" s="33" t="e">
        <f>VLOOKUP(D50,'HCAP Booking'!$AP$8:$AS$12,2,TRUE)</f>
        <v>#N/A</v>
      </c>
      <c r="AX50" s="491" t="e">
        <f>VLOOKUP(D50,'HCAP Booking'!$AP$8:$AS$12,3,TRUE)</f>
        <v>#N/A</v>
      </c>
      <c r="AY50" s="491" t="e">
        <f>VLOOKUP(D50,'HCAP Booking'!$AP$8:$AS$12,4,TRUE)</f>
        <v>#N/A</v>
      </c>
      <c r="AZ50" s="491" t="e">
        <f t="shared" si="22"/>
        <v>#N/A</v>
      </c>
      <c r="BA50" s="492" t="e">
        <f t="shared" si="23"/>
        <v>#VALUE!</v>
      </c>
      <c r="BB50" s="30"/>
      <c r="BC50" s="349" t="s">
        <v>2129</v>
      </c>
      <c r="BD50" s="356" t="s">
        <v>29</v>
      </c>
      <c r="BE50" s="349" t="str">
        <f t="shared" si="24"/>
        <v/>
      </c>
      <c r="BF50" s="352" t="str">
        <f t="shared" si="25"/>
        <v/>
      </c>
      <c r="BG50" s="30"/>
      <c r="BH50" s="30"/>
      <c r="BI50" s="589" t="e">
        <f>INDEX('HCAP Booking'!$AE$9:$AE$14,MATCH('HCAP Robot Script'!W50,'HCAP Booking'!$AB$9:$AB$14,0))</f>
        <v>#N/A</v>
      </c>
      <c r="BJ50" s="208" t="str">
        <f t="shared" si="44"/>
        <v>_</v>
      </c>
      <c r="BK50" s="341">
        <f>IF(G50="","",'HCAP Booking'!I57)</f>
        <v>0</v>
      </c>
      <c r="BL50" s="341" t="str">
        <f t="shared" si="26"/>
        <v>2303550</v>
      </c>
      <c r="BM50" s="32" t="str">
        <f t="shared" si="45"/>
        <v>A7</v>
      </c>
      <c r="BN50" s="32" t="str">
        <f t="shared" si="46"/>
        <v>UDP0049</v>
      </c>
      <c r="BO50" s="32" t="str">
        <f>IF(G50="","",INDEX(Index_sequences[i7 Bases for Sample Sheet],MATCH('HCAP Robot Script'!BN50,Index_sequences[Index Name],0)))</f>
        <v>GATTGGTC</v>
      </c>
      <c r="BP50" s="32" t="str">
        <f t="shared" si="47"/>
        <v>UDP0049</v>
      </c>
      <c r="BQ50" s="32" t="str">
        <f>IF(G50="","",INDEX(Index_sequences[i5 Bases for Sample Sheet NovaSeq, MiSeq, HiSeq 2000/2500],MATCH('HCAP Robot Script'!BP50,Index_sequences[Index Name],0)))</f>
        <v>CTAACCAG</v>
      </c>
      <c r="BR50" s="32" t="str">
        <f>IF(G50="","",INDEX(Index_sequences[i5 Bases for Sample Sheet iSeq, MiniSeq, NextSeq, HiSeq 3000/4000],MATCH('HCAP Robot Script'!BP50,Index_sequences[Index Name],0)))</f>
        <v>CTGGTTAG</v>
      </c>
      <c r="BS50" s="209" t="str">
        <f t="shared" si="48"/>
        <v/>
      </c>
      <c r="BT50" s="38" t="str">
        <f ca="1">IF(VLOOKUP(BS50,'Auto Pooling Robot Script'!$H$6:$I$13,2,FALSE)=FALSE,"",VLOOKUP(BS50,'Auto Pooling Robot Script'!$H$6:$I$13,2,FALSE))</f>
        <v/>
      </c>
      <c r="BU50" s="30"/>
      <c r="BV50" s="10" t="str">
        <f t="array" aca="1" ref="BV50" ca="1">IF(ROW()-ROW($BV$2:$BV$97)+1&gt;ROWS($BT$2:$BT$97)-
COUNTBLANK($BT$2:$BT$97),"",INDIRECT(ADDRESS(SMALL(
(IF($BT$2:$BT$97&lt;&gt;"",ROW($BT$2:$BT$97),ROW()+ROWS($BT$2:$BT$97))),
ROW()-ROW($BV$2:$BV$97)+1),COLUMN($BK$2:$BK$97),4)))</f>
        <v/>
      </c>
      <c r="BW50" s="33" t="str">
        <f t="shared" ca="1" si="27"/>
        <v/>
      </c>
      <c r="BX50" s="36" t="str">
        <f t="shared" ca="1" si="28"/>
        <v/>
      </c>
      <c r="BY50" s="36" t="str">
        <f t="shared" ca="1" si="29"/>
        <v/>
      </c>
      <c r="BZ50" s="32" t="str">
        <f t="shared" ca="1" si="30"/>
        <v/>
      </c>
      <c r="CA50" s="32" t="str">
        <f t="shared" ca="1" si="49"/>
        <v/>
      </c>
      <c r="CB50" s="32" t="str">
        <f t="shared" ca="1" si="32"/>
        <v/>
      </c>
      <c r="CC50" s="32" t="str">
        <f ca="1">IF(BV50="","",INDEX(Index_sequences[i5 Bases for Sample Sheet NovaSeq, MiSeq, HiSeq 2000/2500],MATCH('HCAP Robot Script'!CB50,Index_sequences[Index Name],0)))</f>
        <v/>
      </c>
      <c r="CD50" s="32" t="str">
        <f ca="1">IF(BV50="","",INDEX(Index_sequences[i5 Bases for Sample Sheet iSeq, MiniSeq, NextSeq, HiSeq 3000/4000],MATCH('HCAP Robot Script'!CB50,Index_sequences[Index Name],0)))</f>
        <v/>
      </c>
      <c r="CE50" s="37" t="str">
        <f ca="1">IF(BV50="","",INDEX(Panel_info[Panel name],MATCH(INDEX(Panel_Name,MATCH(BV50,$BK$2:$BK$97,0)),Panel_info[SL Analyte],0)))</f>
        <v/>
      </c>
      <c r="CF50" s="38" t="str">
        <f t="shared" ca="1" si="33"/>
        <v/>
      </c>
      <c r="CH50" s="10" t="str">
        <f t="shared" ca="1" si="34"/>
        <v/>
      </c>
      <c r="CI50" s="10" t="str">
        <f t="shared" ca="1" si="35"/>
        <v/>
      </c>
      <c r="CJ50" s="10" t="str">
        <f t="array" aca="1" ref="CJ50" ca="1">IF(ROW()-ROW($CJ$2:$CJ$97)+1&gt;ROWS($CH$2:$CH$97)-
COUNTBLANK($CH$2:$CH$97),"",INDIRECT(ADDRESS(SMALL(
(IF($CH$2:$CH$97&lt;&gt;"",ROW($CH$2:$CH$97),ROW()+ROWS($CH$2:$CH$97))),
ROW()-ROW($CJ$2:$CJ$97)+1),COLUMN($CH$2:$CH$97),4)))</f>
        <v/>
      </c>
      <c r="CK50" s="10" t="str">
        <f t="array" aca="1" ref="CK50" ca="1">IF(ROW()-ROW($CK$2:$CK$97)+1&gt;ROWS($CI$2:$CI$97)-
COUNTBLANK($CI$2:$CI$97),"",INDIRECT(ADDRESS(SMALL(
(IF($CI$2:$CI$97&lt;&gt;"",ROW($CI$2:$CI$97),ROW()+ROWS($CI$2:$CI$97))),
ROW()-ROW($CK$2:$CK$97)+1),COLUMN($CI$2:$CI$97),4)))</f>
        <v/>
      </c>
    </row>
    <row r="51" spans="1:89" x14ac:dyDescent="0.2">
      <c r="A51" s="31" t="str">
        <f>IF(G51="","",'HCAP Booking'!$C$4)</f>
        <v>2303550</v>
      </c>
      <c r="B51" s="36" t="str">
        <f>CONCATENATE(LEFT('HCAP Booking'!C58),LEFT('HCAP Booking'!D58))</f>
        <v/>
      </c>
      <c r="C51" s="32" t="str">
        <f>IF('HCAP Booking'!J58="","",'HCAP Booking'!J58)</f>
        <v/>
      </c>
      <c r="D51" s="30" t="str">
        <f>IF(C51="","",INDEX('DNA Sample Normalization'!$E$13:$E$108,MATCH('HCAP Robot Script'!C51,'DNA Sample Normalization'!$C$13:$C$108,0)))</f>
        <v/>
      </c>
      <c r="E51" s="29" t="str">
        <f t="shared" si="37"/>
        <v/>
      </c>
      <c r="F51" s="38" t="str">
        <f t="shared" ca="1" si="38"/>
        <v/>
      </c>
      <c r="G51" s="33" t="str">
        <f>CONCATENATE('HCAP Booking'!A58,'HCAP Booking'!B58)</f>
        <v>B7</v>
      </c>
      <c r="H51" s="32" t="str">
        <f t="shared" si="13"/>
        <v>DNA DILUTION PLATE 1</v>
      </c>
      <c r="I51" s="32" t="str">
        <f t="shared" si="14"/>
        <v/>
      </c>
      <c r="J51" s="32" t="str">
        <f t="shared" si="15"/>
        <v/>
      </c>
      <c r="K51" s="32" t="str">
        <f t="shared" si="16"/>
        <v/>
      </c>
      <c r="L51" s="34" t="str">
        <f t="shared" si="39"/>
        <v/>
      </c>
      <c r="M51" s="35" t="str">
        <f t="shared" si="40"/>
        <v/>
      </c>
      <c r="N51" s="343" t="str">
        <f t="shared" si="17"/>
        <v/>
      </c>
      <c r="O51" s="343" t="str">
        <f t="shared" si="18"/>
        <v/>
      </c>
      <c r="P51" s="32" t="str">
        <f t="shared" si="19"/>
        <v>WATER RESERVOIR</v>
      </c>
      <c r="Q51" s="37">
        <f t="shared" si="20"/>
        <v>1</v>
      </c>
      <c r="R51" s="132" t="s">
        <v>191</v>
      </c>
      <c r="S51" s="112" t="str">
        <f t="shared" si="41"/>
        <v/>
      </c>
      <c r="T51" s="358" t="str" cm="1">
        <f t="array" ref="T51">IF(G51="","",INDEX(Index_sequences[Plate well],MATCH('HCAP Robot Script'!T50,Index_sequences[Plate well],0)+1,1))</f>
        <v>B7</v>
      </c>
      <c r="U51" s="115">
        <f>IF(G51="","",'HCAP Booking'!$I$3)</f>
        <v>1</v>
      </c>
      <c r="V51" s="115" t="str">
        <f>IF(G51="","",VLOOKUP(U51&amp;"_"&amp;T51,Index!$C$3:$H$386,2,FALSE))</f>
        <v>UDP0050</v>
      </c>
      <c r="W51" s="32">
        <f>IF(NOT(G51=""),'HCAP Booking'!H58,"")</f>
        <v>0</v>
      </c>
      <c r="Z51" s="50" t="s">
        <v>65</v>
      </c>
      <c r="AA51" s="40" t="str">
        <f t="shared" si="42"/>
        <v/>
      </c>
      <c r="AB51" s="46" t="str">
        <f>IF(COUNTIF($AA$1:AA51,AA51)=1,AA51,"")</f>
        <v/>
      </c>
      <c r="AC51" s="40" t="str">
        <f t="array" aca="1" ref="AC51" ca="1">IF(ROW()-ROW($AC$2:$AC$97)+1&gt;ROWS($AB$2:$AB$97)-
COUNTBLANK($AB$2:$AB$97),"",INDIRECT(ADDRESS(SMALL(
(IF($AB$2:$AB$97&lt;&gt;"",ROW($AB$2:$AB$97),ROW()+ROWS($AB$2:$AB$97))),
ROW()-ROW($AC$2:$AC$97)+1),COLUMN($AB$2:$AB$97),4)))</f>
        <v/>
      </c>
      <c r="AD51" s="121">
        <f>COUNTIF($AA$1:AA51,AA51)</f>
        <v>2</v>
      </c>
      <c r="AE51" s="121">
        <v>50</v>
      </c>
      <c r="AF51" s="121">
        <f>IF(COUNTIF($AF$2:AF50,AF50)&lt;INDEX(Pooling_requirements,MATCH('HCAP Booking'!$AG$4,Workflow_type,0)),AF50,AF50+1)</f>
        <v>3</v>
      </c>
      <c r="AG51" s="121" t="str">
        <f t="shared" si="21"/>
        <v/>
      </c>
      <c r="AH51" s="40" t="str">
        <f ca="1">IF(COUNTIF($AA$1:AG51,AG51)=1,AG51,"")</f>
        <v/>
      </c>
      <c r="AI51" s="40" t="s">
        <v>65</v>
      </c>
      <c r="AJ51" s="40" t="str">
        <f t="array" aca="1" ref="AJ51" ca="1">IF(ROW()-ROW($AJ$2:$AJ$97)+1&gt;ROWS($AH$2:$AH$97)-
COUNTBLANK($AH$2:$AH$97),"",INDIRECT(ADDRESS(SMALL(
(IF($AH$2:$AH$97&lt;&gt;"",ROW($AH$2:$AH$97),ROW()+ROWS($AH$2:$AH$97))),
ROW()-ROW($AJ$2:$AJ$97)+1),COLUMN($AH$2:$AH$97),4)))</f>
        <v/>
      </c>
      <c r="AK51" s="50" t="s">
        <v>65</v>
      </c>
      <c r="AL51" s="30"/>
      <c r="AM51" s="30"/>
      <c r="AN51" s="40" t="str">
        <f>IF(COUNTIF($C$1:C51,C51)=1,C51,"")</f>
        <v/>
      </c>
      <c r="AO51" s="47" t="str">
        <f t="array" aca="1" ref="AO51" ca="1">IF(ROW()-ROW($AO$2:$AO$97)+1&gt;ROWS($AN$2:$AN$97)-
COUNTBLANK($AN$2:$AN$97),"",INDIRECT(ADDRESS(SMALL(
(IF($AN$2:$AN$97&lt;&gt;"",ROW($AN$2:$AN$97),ROW()+ROWS($AN$2:$AN$97))),
ROW()-ROW($AO$2:$AO$97)+1),COLUMN($AN$2:$AN$97),4)))</f>
        <v/>
      </c>
      <c r="AP51" s="13" t="s">
        <v>32</v>
      </c>
      <c r="AQ51" s="49" t="str">
        <f t="shared" ca="1" si="50"/>
        <v/>
      </c>
      <c r="AR51" s="31" t="str">
        <f t="shared" ca="1" si="43"/>
        <v>_B1</v>
      </c>
      <c r="AS51" s="664"/>
      <c r="AT51" s="229"/>
      <c r="AU51" s="589" t="str">
        <f>IF(B51="","",B51&amp;"_"&amp;C51&amp;"_"&amp;INDEX(Panel_info[Panel short hand],MATCH('HCAP Robot Script'!W51,Panel_info[SL Analyte],0))&amp;"_"&amp;V51)</f>
        <v/>
      </c>
      <c r="AV51" s="30"/>
      <c r="AW51" s="33" t="e">
        <f>VLOOKUP(D51,'HCAP Booking'!$AP$8:$AS$12,2,TRUE)</f>
        <v>#N/A</v>
      </c>
      <c r="AX51" s="491" t="e">
        <f>VLOOKUP(D51,'HCAP Booking'!$AP$8:$AS$12,3,TRUE)</f>
        <v>#N/A</v>
      </c>
      <c r="AY51" s="491" t="e">
        <f>VLOOKUP(D51,'HCAP Booking'!$AP$8:$AS$12,4,TRUE)</f>
        <v>#N/A</v>
      </c>
      <c r="AZ51" s="491" t="e">
        <f t="shared" si="22"/>
        <v>#N/A</v>
      </c>
      <c r="BA51" s="492" t="e">
        <f t="shared" si="23"/>
        <v>#VALUE!</v>
      </c>
      <c r="BB51" s="30"/>
      <c r="BC51" s="349" t="s">
        <v>2129</v>
      </c>
      <c r="BD51" s="356" t="s">
        <v>32</v>
      </c>
      <c r="BE51" s="349" t="str">
        <f t="shared" si="24"/>
        <v/>
      </c>
      <c r="BF51" s="352" t="str">
        <f t="shared" si="25"/>
        <v/>
      </c>
      <c r="BG51" s="30"/>
      <c r="BH51" s="30"/>
      <c r="BI51" s="589" t="e">
        <f>INDEX('HCAP Booking'!$AE$9:$AE$14,MATCH('HCAP Robot Script'!W51,'HCAP Booking'!$AB$9:$AB$14,0))</f>
        <v>#N/A</v>
      </c>
      <c r="BJ51" s="208" t="str">
        <f t="shared" si="44"/>
        <v>_</v>
      </c>
      <c r="BK51" s="341">
        <f>IF(G51="","",'HCAP Booking'!I58)</f>
        <v>0</v>
      </c>
      <c r="BL51" s="341" t="str">
        <f t="shared" si="26"/>
        <v>2303550</v>
      </c>
      <c r="BM51" s="32" t="str">
        <f t="shared" si="45"/>
        <v>B7</v>
      </c>
      <c r="BN51" s="32" t="str">
        <f t="shared" si="46"/>
        <v>UDP0050</v>
      </c>
      <c r="BO51" s="32" t="str">
        <f>IF(G51="","",INDEX(Index_sequences[i7 Bases for Sample Sheet],MATCH('HCAP Robot Script'!BN51,Index_sequences[Index Name],0)))</f>
        <v>AGCCAACT</v>
      </c>
      <c r="BP51" s="32" t="str">
        <f t="shared" si="47"/>
        <v>UDP0050</v>
      </c>
      <c r="BQ51" s="32" t="str">
        <f>IF(G51="","",INDEX(Index_sequences[i5 Bases for Sample Sheet NovaSeq, MiSeq, HiSeq 2000/2500],MATCH('HCAP Robot Script'!BP51,Index_sequences[Index Name],0)))</f>
        <v>TCGGTTGA</v>
      </c>
      <c r="BR51" s="32" t="str">
        <f>IF(G51="","",INDEX(Index_sequences[i5 Bases for Sample Sheet iSeq, MiniSeq, NextSeq, HiSeq 3000/4000],MATCH('HCAP Robot Script'!BP51,Index_sequences[Index Name],0)))</f>
        <v>TCAACCGA</v>
      </c>
      <c r="BS51" s="209" t="str">
        <f t="shared" si="48"/>
        <v/>
      </c>
      <c r="BT51" s="38" t="str">
        <f ca="1">IF(VLOOKUP(BS51,'Auto Pooling Robot Script'!$H$6:$I$13,2,FALSE)=FALSE,"",VLOOKUP(BS51,'Auto Pooling Robot Script'!$H$6:$I$13,2,FALSE))</f>
        <v/>
      </c>
      <c r="BU51" s="30"/>
      <c r="BV51" s="10" t="str">
        <f t="array" aca="1" ref="BV51" ca="1">IF(ROW()-ROW($BV$2:$BV$97)+1&gt;ROWS($BT$2:$BT$97)-
COUNTBLANK($BT$2:$BT$97),"",INDIRECT(ADDRESS(SMALL(
(IF($BT$2:$BT$97&lt;&gt;"",ROW($BT$2:$BT$97),ROW()+ROWS($BT$2:$BT$97))),
ROW()-ROW($BV$2:$BV$97)+1),COLUMN($BK$2:$BK$97),4)))</f>
        <v/>
      </c>
      <c r="BW51" s="33" t="str">
        <f t="shared" ca="1" si="27"/>
        <v/>
      </c>
      <c r="BX51" s="36" t="str">
        <f t="shared" ca="1" si="28"/>
        <v/>
      </c>
      <c r="BY51" s="36" t="str">
        <f t="shared" ca="1" si="29"/>
        <v/>
      </c>
      <c r="BZ51" s="32" t="str">
        <f t="shared" ca="1" si="30"/>
        <v/>
      </c>
      <c r="CA51" s="32" t="str">
        <f t="shared" ca="1" si="49"/>
        <v/>
      </c>
      <c r="CB51" s="32" t="str">
        <f t="shared" ca="1" si="32"/>
        <v/>
      </c>
      <c r="CC51" s="32" t="str">
        <f ca="1">IF(BV51="","",INDEX(Index_sequences[i5 Bases for Sample Sheet NovaSeq, MiSeq, HiSeq 2000/2500],MATCH('HCAP Robot Script'!CB51,Index_sequences[Index Name],0)))</f>
        <v/>
      </c>
      <c r="CD51" s="32" t="str">
        <f ca="1">IF(BV51="","",INDEX(Index_sequences[i5 Bases for Sample Sheet iSeq, MiniSeq, NextSeq, HiSeq 3000/4000],MATCH('HCAP Robot Script'!CB51,Index_sequences[Index Name],0)))</f>
        <v/>
      </c>
      <c r="CE51" s="37" t="str">
        <f ca="1">IF(BV51="","",INDEX(Panel_info[Panel name],MATCH(INDEX(Panel_Name,MATCH(BV51,$BK$2:$BK$97,0)),Panel_info[SL Analyte],0)))</f>
        <v/>
      </c>
      <c r="CF51" s="38" t="str">
        <f t="shared" ca="1" si="33"/>
        <v/>
      </c>
      <c r="CH51" s="10" t="str">
        <f t="shared" ca="1" si="34"/>
        <v/>
      </c>
      <c r="CI51" s="10" t="str">
        <f t="shared" ca="1" si="35"/>
        <v/>
      </c>
      <c r="CJ51" s="10" t="str">
        <f t="array" aca="1" ref="CJ51" ca="1">IF(ROW()-ROW($CJ$2:$CJ$97)+1&gt;ROWS($CH$2:$CH$97)-
COUNTBLANK($CH$2:$CH$97),"",INDIRECT(ADDRESS(SMALL(
(IF($CH$2:$CH$97&lt;&gt;"",ROW($CH$2:$CH$97),ROW()+ROWS($CH$2:$CH$97))),
ROW()-ROW($CJ$2:$CJ$97)+1),COLUMN($CH$2:$CH$97),4)))</f>
        <v/>
      </c>
      <c r="CK51" s="10" t="str">
        <f t="array" aca="1" ref="CK51" ca="1">IF(ROW()-ROW($CK$2:$CK$97)+1&gt;ROWS($CI$2:$CI$97)-
COUNTBLANK($CI$2:$CI$97),"",INDIRECT(ADDRESS(SMALL(
(IF($CI$2:$CI$97&lt;&gt;"",ROW($CI$2:$CI$97),ROW()+ROWS($CI$2:$CI$97))),
ROW()-ROW($CK$2:$CK$97)+1),COLUMN($CI$2:$CI$97),4)))</f>
        <v/>
      </c>
    </row>
    <row r="52" spans="1:89" x14ac:dyDescent="0.2">
      <c r="A52" s="31" t="str">
        <f>IF(G52="","",'HCAP Booking'!$C$4)</f>
        <v>2303550</v>
      </c>
      <c r="B52" s="36" t="str">
        <f>CONCATENATE(LEFT('HCAP Booking'!C59),LEFT('HCAP Booking'!D59))</f>
        <v/>
      </c>
      <c r="C52" s="32" t="str">
        <f>IF('HCAP Booking'!J59="","",'HCAP Booking'!J59)</f>
        <v/>
      </c>
      <c r="D52" s="30" t="str">
        <f>IF(C52="","",INDEX('DNA Sample Normalization'!$E$13:$E$108,MATCH('HCAP Robot Script'!C52,'DNA Sample Normalization'!$C$13:$C$108,0)))</f>
        <v/>
      </c>
      <c r="E52" s="29" t="str">
        <f t="shared" si="37"/>
        <v/>
      </c>
      <c r="F52" s="38" t="str">
        <f t="shared" ca="1" si="38"/>
        <v/>
      </c>
      <c r="G52" s="33" t="str">
        <f>CONCATENATE('HCAP Booking'!A59,'HCAP Booking'!B59)</f>
        <v>C7</v>
      </c>
      <c r="H52" s="32" t="str">
        <f t="shared" si="13"/>
        <v>DNA DILUTION PLATE 1</v>
      </c>
      <c r="I52" s="32" t="str">
        <f t="shared" si="14"/>
        <v/>
      </c>
      <c r="J52" s="32" t="str">
        <f t="shared" si="15"/>
        <v/>
      </c>
      <c r="K52" s="32" t="str">
        <f t="shared" si="16"/>
        <v/>
      </c>
      <c r="L52" s="34" t="str">
        <f t="shared" si="39"/>
        <v/>
      </c>
      <c r="M52" s="35" t="str">
        <f t="shared" si="40"/>
        <v/>
      </c>
      <c r="N52" s="343" t="str">
        <f t="shared" si="17"/>
        <v/>
      </c>
      <c r="O52" s="343" t="str">
        <f t="shared" si="18"/>
        <v/>
      </c>
      <c r="P52" s="32" t="str">
        <f t="shared" si="19"/>
        <v>WATER RESERVOIR</v>
      </c>
      <c r="Q52" s="37">
        <f t="shared" si="20"/>
        <v>1</v>
      </c>
      <c r="R52" s="132" t="s">
        <v>191</v>
      </c>
      <c r="S52" s="112" t="str">
        <f t="shared" si="41"/>
        <v/>
      </c>
      <c r="T52" s="358" t="str" cm="1">
        <f t="array" ref="T52">IF(G52="","",INDEX(Index_sequences[Plate well],MATCH('HCAP Robot Script'!T51,Index_sequences[Plate well],0)+1,1))</f>
        <v>C7</v>
      </c>
      <c r="U52" s="115">
        <f>IF(G52="","",'HCAP Booking'!$I$3)</f>
        <v>1</v>
      </c>
      <c r="V52" s="115" t="str">
        <f>IF(G52="","",VLOOKUP(U52&amp;"_"&amp;T52,Index!$C$3:$H$386,2,FALSE))</f>
        <v>UDP0051</v>
      </c>
      <c r="W52" s="32">
        <f>IF(NOT(G52=""),'HCAP Booking'!H59,"")</f>
        <v>0</v>
      </c>
      <c r="Z52" s="50" t="s">
        <v>65</v>
      </c>
      <c r="AA52" s="40" t="str">
        <f t="shared" si="42"/>
        <v/>
      </c>
      <c r="AB52" s="46" t="str">
        <f>IF(COUNTIF($AA$1:AA52,AA52)=1,AA52,"")</f>
        <v/>
      </c>
      <c r="AC52" s="40" t="str">
        <f t="array" aca="1" ref="AC52" ca="1">IF(ROW()-ROW($AC$2:$AC$97)+1&gt;ROWS($AB$2:$AB$97)-
COUNTBLANK($AB$2:$AB$97),"",INDIRECT(ADDRESS(SMALL(
(IF($AB$2:$AB$97&lt;&gt;"",ROW($AB$2:$AB$97),ROW()+ROWS($AB$2:$AB$97))),
ROW()-ROW($AC$2:$AC$97)+1),COLUMN($AB$2:$AB$97),4)))</f>
        <v/>
      </c>
      <c r="AD52" s="121">
        <f>COUNTIF($AA$1:AA52,AA52)</f>
        <v>3</v>
      </c>
      <c r="AE52" s="121">
        <v>51</v>
      </c>
      <c r="AF52" s="121">
        <f>IF(COUNTIF($AF$2:AF51,AF51)&lt;INDEX(Pooling_requirements,MATCH('HCAP Booking'!$AG$4,Workflow_type,0)),AF51,AF51+1)</f>
        <v>3</v>
      </c>
      <c r="AG52" s="121" t="str">
        <f t="shared" si="21"/>
        <v/>
      </c>
      <c r="AH52" s="40" t="str">
        <f ca="1">IF(COUNTIF($AA$1:AG52,AG52)=1,AG52,"")</f>
        <v/>
      </c>
      <c r="AI52" s="40" t="s">
        <v>65</v>
      </c>
      <c r="AJ52" s="40" t="str">
        <f t="array" aca="1" ref="AJ52" ca="1">IF(ROW()-ROW($AJ$2:$AJ$97)+1&gt;ROWS($AH$2:$AH$97)-
COUNTBLANK($AH$2:$AH$97),"",INDIRECT(ADDRESS(SMALL(
(IF($AH$2:$AH$97&lt;&gt;"",ROW($AH$2:$AH$97),ROW()+ROWS($AH$2:$AH$97))),
ROW()-ROW($AJ$2:$AJ$97)+1),COLUMN($AH$2:$AH$97),4)))</f>
        <v/>
      </c>
      <c r="AK52" s="50" t="s">
        <v>65</v>
      </c>
      <c r="AL52" s="30"/>
      <c r="AM52" s="30"/>
      <c r="AN52" s="40" t="str">
        <f>IF(COUNTIF($C$1:C52,C52)=1,C52,"")</f>
        <v/>
      </c>
      <c r="AO52" s="47" t="str">
        <f t="array" aca="1" ref="AO52" ca="1">IF(ROW()-ROW($AO$2:$AO$97)+1&gt;ROWS($AN$2:$AN$97)-
COUNTBLANK($AN$2:$AN$97),"",INDIRECT(ADDRESS(SMALL(
(IF($AN$2:$AN$97&lt;&gt;"",ROW($AN$2:$AN$97),ROW()+ROWS($AN$2:$AN$97))),
ROW()-ROW($AO$2:$AO$97)+1),COLUMN($AN$2:$AN$97),4)))</f>
        <v/>
      </c>
      <c r="AP52" s="13" t="s">
        <v>34</v>
      </c>
      <c r="AQ52" s="49" t="str">
        <f t="shared" ca="1" si="50"/>
        <v/>
      </c>
      <c r="AR52" s="31" t="str">
        <f t="shared" ca="1" si="43"/>
        <v>_C1</v>
      </c>
      <c r="AS52" s="664"/>
      <c r="AT52" s="229"/>
      <c r="AU52" s="589" t="str">
        <f>IF(B52="","",B52&amp;"_"&amp;C52&amp;"_"&amp;INDEX(Panel_info[Panel short hand],MATCH('HCAP Robot Script'!W52,Panel_info[SL Analyte],0))&amp;"_"&amp;V52)</f>
        <v/>
      </c>
      <c r="AV52" s="30"/>
      <c r="AW52" s="33" t="e">
        <f>VLOOKUP(D52,'HCAP Booking'!$AP$8:$AS$12,2,TRUE)</f>
        <v>#N/A</v>
      </c>
      <c r="AX52" s="491" t="e">
        <f>VLOOKUP(D52,'HCAP Booking'!$AP$8:$AS$12,3,TRUE)</f>
        <v>#N/A</v>
      </c>
      <c r="AY52" s="491" t="e">
        <f>VLOOKUP(D52,'HCAP Booking'!$AP$8:$AS$12,4,TRUE)</f>
        <v>#N/A</v>
      </c>
      <c r="AZ52" s="491" t="e">
        <f t="shared" si="22"/>
        <v>#N/A</v>
      </c>
      <c r="BA52" s="492" t="e">
        <f t="shared" si="23"/>
        <v>#VALUE!</v>
      </c>
      <c r="BB52" s="30"/>
      <c r="BC52" s="349" t="s">
        <v>2129</v>
      </c>
      <c r="BD52" s="356" t="s">
        <v>34</v>
      </c>
      <c r="BE52" s="349" t="str">
        <f t="shared" si="24"/>
        <v/>
      </c>
      <c r="BF52" s="352" t="str">
        <f t="shared" si="25"/>
        <v/>
      </c>
      <c r="BG52" s="30"/>
      <c r="BH52" s="30"/>
      <c r="BI52" s="589" t="e">
        <f>INDEX('HCAP Booking'!$AE$9:$AE$14,MATCH('HCAP Robot Script'!W52,'HCAP Booking'!$AB$9:$AB$14,0))</f>
        <v>#N/A</v>
      </c>
      <c r="BJ52" s="208" t="str">
        <f t="shared" si="44"/>
        <v>_</v>
      </c>
      <c r="BK52" s="341">
        <f>IF(G52="","",'HCAP Booking'!I59)</f>
        <v>0</v>
      </c>
      <c r="BL52" s="341" t="str">
        <f t="shared" si="26"/>
        <v>2303550</v>
      </c>
      <c r="BM52" s="32" t="str">
        <f t="shared" si="45"/>
        <v>C7</v>
      </c>
      <c r="BN52" s="32" t="str">
        <f t="shared" si="46"/>
        <v>UDP0051</v>
      </c>
      <c r="BO52" s="32" t="str">
        <f>IF(G52="","",INDEX(Index_sequences[i7 Bases for Sample Sheet],MATCH('HCAP Robot Script'!BN52,Index_sequences[Index Name],0)))</f>
        <v>GCATCTTG</v>
      </c>
      <c r="BP52" s="32" t="str">
        <f t="shared" si="47"/>
        <v>UDP0051</v>
      </c>
      <c r="BQ52" s="32" t="str">
        <f>IF(G52="","",INDEX(Index_sequences[i5 Bases for Sample Sheet NovaSeq, MiSeq, HiSeq 2000/2500],MATCH('HCAP Robot Script'!BP52,Index_sequences[Index Name],0)))</f>
        <v>CGTAGAAC</v>
      </c>
      <c r="BR52" s="32" t="str">
        <f>IF(G52="","",INDEX(Index_sequences[i5 Bases for Sample Sheet iSeq, MiniSeq, NextSeq, HiSeq 3000/4000],MATCH('HCAP Robot Script'!BP52,Index_sequences[Index Name],0)))</f>
        <v>GTTCTACG</v>
      </c>
      <c r="BS52" s="209" t="str">
        <f t="shared" si="48"/>
        <v/>
      </c>
      <c r="BT52" s="38" t="str">
        <f ca="1">IF(VLOOKUP(BS52,'Auto Pooling Robot Script'!$H$6:$I$13,2,FALSE)=FALSE,"",VLOOKUP(BS52,'Auto Pooling Robot Script'!$H$6:$I$13,2,FALSE))</f>
        <v/>
      </c>
      <c r="BU52" s="30"/>
      <c r="BV52" s="10" t="str">
        <f t="array" aca="1" ref="BV52" ca="1">IF(ROW()-ROW($BV$2:$BV$97)+1&gt;ROWS($BT$2:$BT$97)-
COUNTBLANK($BT$2:$BT$97),"",INDIRECT(ADDRESS(SMALL(
(IF($BT$2:$BT$97&lt;&gt;"",ROW($BT$2:$BT$97),ROW()+ROWS($BT$2:$BT$97))),
ROW()-ROW($BV$2:$BV$97)+1),COLUMN($BK$2:$BK$97),4)))</f>
        <v/>
      </c>
      <c r="BW52" s="33" t="str">
        <f t="shared" ca="1" si="27"/>
        <v/>
      </c>
      <c r="BX52" s="36" t="str">
        <f t="shared" ca="1" si="28"/>
        <v/>
      </c>
      <c r="BY52" s="36" t="str">
        <f t="shared" ca="1" si="29"/>
        <v/>
      </c>
      <c r="BZ52" s="32" t="str">
        <f t="shared" ca="1" si="30"/>
        <v/>
      </c>
      <c r="CA52" s="32" t="str">
        <f t="shared" ca="1" si="49"/>
        <v/>
      </c>
      <c r="CB52" s="32" t="str">
        <f t="shared" ca="1" si="32"/>
        <v/>
      </c>
      <c r="CC52" s="32" t="str">
        <f ca="1">IF(BV52="","",INDEX(Index_sequences[i5 Bases for Sample Sheet NovaSeq, MiSeq, HiSeq 2000/2500],MATCH('HCAP Robot Script'!CB52,Index_sequences[Index Name],0)))</f>
        <v/>
      </c>
      <c r="CD52" s="32" t="str">
        <f ca="1">IF(BV52="","",INDEX(Index_sequences[i5 Bases for Sample Sheet iSeq, MiniSeq, NextSeq, HiSeq 3000/4000],MATCH('HCAP Robot Script'!CB52,Index_sequences[Index Name],0)))</f>
        <v/>
      </c>
      <c r="CE52" s="37" t="str">
        <f ca="1">IF(BV52="","",INDEX(Panel_info[Panel name],MATCH(INDEX(Panel_Name,MATCH(BV52,$BK$2:$BK$97,0)),Panel_info[SL Analyte],0)))</f>
        <v/>
      </c>
      <c r="CF52" s="38" t="str">
        <f t="shared" ca="1" si="33"/>
        <v/>
      </c>
      <c r="CH52" s="10" t="str">
        <f t="shared" ca="1" si="34"/>
        <v/>
      </c>
      <c r="CI52" s="10" t="str">
        <f t="shared" ca="1" si="35"/>
        <v/>
      </c>
      <c r="CJ52" s="10" t="str">
        <f t="array" aca="1" ref="CJ52" ca="1">IF(ROW()-ROW($CJ$2:$CJ$97)+1&gt;ROWS($CH$2:$CH$97)-
COUNTBLANK($CH$2:$CH$97),"",INDIRECT(ADDRESS(SMALL(
(IF($CH$2:$CH$97&lt;&gt;"",ROW($CH$2:$CH$97),ROW()+ROWS($CH$2:$CH$97))),
ROW()-ROW($CJ$2:$CJ$97)+1),COLUMN($CH$2:$CH$97),4)))</f>
        <v/>
      </c>
      <c r="CK52" s="10" t="str">
        <f t="array" aca="1" ref="CK52" ca="1">IF(ROW()-ROW($CK$2:$CK$97)+1&gt;ROWS($CI$2:$CI$97)-
COUNTBLANK($CI$2:$CI$97),"",INDIRECT(ADDRESS(SMALL(
(IF($CI$2:$CI$97&lt;&gt;"",ROW($CI$2:$CI$97),ROW()+ROWS($CI$2:$CI$97))),
ROW()-ROW($CK$2:$CK$97)+1),COLUMN($CI$2:$CI$97),4)))</f>
        <v/>
      </c>
    </row>
    <row r="53" spans="1:89" x14ac:dyDescent="0.2">
      <c r="A53" s="31" t="str">
        <f>IF(G53="","",'HCAP Booking'!$C$4)</f>
        <v>2303550</v>
      </c>
      <c r="B53" s="36" t="str">
        <f>CONCATENATE(LEFT('HCAP Booking'!C60),LEFT('HCAP Booking'!D60))</f>
        <v/>
      </c>
      <c r="C53" s="32" t="str">
        <f>IF('HCAP Booking'!J60="","",'HCAP Booking'!J60)</f>
        <v/>
      </c>
      <c r="D53" s="30" t="str">
        <f>IF(C53="","",INDEX('DNA Sample Normalization'!$E$13:$E$108,MATCH('HCAP Robot Script'!C53,'DNA Sample Normalization'!$C$13:$C$108,0)))</f>
        <v/>
      </c>
      <c r="E53" s="29" t="str">
        <f t="shared" si="37"/>
        <v/>
      </c>
      <c r="F53" s="38" t="str">
        <f t="shared" ca="1" si="38"/>
        <v/>
      </c>
      <c r="G53" s="33" t="str">
        <f>CONCATENATE('HCAP Booking'!A60,'HCAP Booking'!B60)</f>
        <v>D7</v>
      </c>
      <c r="H53" s="32" t="str">
        <f t="shared" si="13"/>
        <v>DNA DILUTION PLATE 1</v>
      </c>
      <c r="I53" s="32" t="str">
        <f t="shared" si="14"/>
        <v/>
      </c>
      <c r="J53" s="32" t="str">
        <f t="shared" si="15"/>
        <v/>
      </c>
      <c r="K53" s="32" t="str">
        <f t="shared" si="16"/>
        <v/>
      </c>
      <c r="L53" s="34" t="str">
        <f t="shared" si="39"/>
        <v/>
      </c>
      <c r="M53" s="35" t="str">
        <f t="shared" si="40"/>
        <v/>
      </c>
      <c r="N53" s="343" t="str">
        <f t="shared" si="17"/>
        <v/>
      </c>
      <c r="O53" s="343" t="str">
        <f t="shared" si="18"/>
        <v/>
      </c>
      <c r="P53" s="32" t="str">
        <f t="shared" si="19"/>
        <v>WATER RESERVOIR</v>
      </c>
      <c r="Q53" s="37">
        <f t="shared" si="20"/>
        <v>1</v>
      </c>
      <c r="R53" s="132" t="s">
        <v>191</v>
      </c>
      <c r="S53" s="112" t="str">
        <f t="shared" si="41"/>
        <v/>
      </c>
      <c r="T53" s="358" t="str" cm="1">
        <f t="array" ref="T53">IF(G53="","",INDEX(Index_sequences[Plate well],MATCH('HCAP Robot Script'!T52,Index_sequences[Plate well],0)+1,1))</f>
        <v>D7</v>
      </c>
      <c r="U53" s="115">
        <f>IF(G53="","",'HCAP Booking'!$I$3)</f>
        <v>1</v>
      </c>
      <c r="V53" s="115" t="str">
        <f>IF(G53="","",VLOOKUP(U53&amp;"_"&amp;T53,Index!$C$3:$H$386,2,FALSE))</f>
        <v>UDP0052</v>
      </c>
      <c r="W53" s="32">
        <f>IF(NOT(G53=""),'HCAP Booking'!H60,"")</f>
        <v>0</v>
      </c>
      <c r="Z53" s="50" t="s">
        <v>65</v>
      </c>
      <c r="AA53" s="40" t="str">
        <f t="shared" si="42"/>
        <v/>
      </c>
      <c r="AB53" s="46" t="str">
        <f>IF(COUNTIF($AA$1:AA53,AA53)=1,AA53,"")</f>
        <v/>
      </c>
      <c r="AC53" s="40" t="str">
        <f t="array" aca="1" ref="AC53" ca="1">IF(ROW()-ROW($AC$2:$AC$97)+1&gt;ROWS($AB$2:$AB$97)-
COUNTBLANK($AB$2:$AB$97),"",INDIRECT(ADDRESS(SMALL(
(IF($AB$2:$AB$97&lt;&gt;"",ROW($AB$2:$AB$97),ROW()+ROWS($AB$2:$AB$97))),
ROW()-ROW($AC$2:$AC$97)+1),COLUMN($AB$2:$AB$97),4)))</f>
        <v/>
      </c>
      <c r="AD53" s="121">
        <f>COUNTIF($AA$1:AA53,AA53)</f>
        <v>4</v>
      </c>
      <c r="AE53" s="121">
        <v>52</v>
      </c>
      <c r="AF53" s="121">
        <f>IF(COUNTIF($AF$2:AF52,AF52)&lt;INDEX(Pooling_requirements,MATCH('HCAP Booking'!$AG$4,Workflow_type,0)),AF52,AF52+1)</f>
        <v>3</v>
      </c>
      <c r="AG53" s="121" t="str">
        <f t="shared" si="21"/>
        <v/>
      </c>
      <c r="AH53" s="40" t="str">
        <f ca="1">IF(COUNTIF($AA$1:AG53,AG53)=1,AG53,"")</f>
        <v/>
      </c>
      <c r="AI53" s="40" t="s">
        <v>65</v>
      </c>
      <c r="AJ53" s="40" t="str">
        <f t="array" aca="1" ref="AJ53" ca="1">IF(ROW()-ROW($AJ$2:$AJ$97)+1&gt;ROWS($AH$2:$AH$97)-
COUNTBLANK($AH$2:$AH$97),"",INDIRECT(ADDRESS(SMALL(
(IF($AH$2:$AH$97&lt;&gt;"",ROW($AH$2:$AH$97),ROW()+ROWS($AH$2:$AH$97))),
ROW()-ROW($AJ$2:$AJ$97)+1),COLUMN($AH$2:$AH$97),4)))</f>
        <v/>
      </c>
      <c r="AK53" s="50" t="s">
        <v>65</v>
      </c>
      <c r="AL53" s="30"/>
      <c r="AM53" s="30"/>
      <c r="AN53" s="40" t="str">
        <f>IF(COUNTIF($C$1:C53,C53)=1,C53,"")</f>
        <v/>
      </c>
      <c r="AO53" s="47" t="str">
        <f t="array" aca="1" ref="AO53" ca="1">IF(ROW()-ROW($AO$2:$AO$97)+1&gt;ROWS($AN$2:$AN$97)-
COUNTBLANK($AN$2:$AN$97),"",INDIRECT(ADDRESS(SMALL(
(IF($AN$2:$AN$97&lt;&gt;"",ROW($AN$2:$AN$97),ROW()+ROWS($AN$2:$AN$97))),
ROW()-ROW($AO$2:$AO$97)+1),COLUMN($AN$2:$AN$97),4)))</f>
        <v/>
      </c>
      <c r="AP53" s="13" t="s">
        <v>36</v>
      </c>
      <c r="AQ53" s="49" t="str">
        <f t="shared" ca="1" si="50"/>
        <v/>
      </c>
      <c r="AR53" s="31" t="str">
        <f t="shared" ca="1" si="43"/>
        <v>_D1</v>
      </c>
      <c r="AS53" s="664"/>
      <c r="AT53" s="229"/>
      <c r="AU53" s="589" t="str">
        <f>IF(B53="","",B53&amp;"_"&amp;C53&amp;"_"&amp;INDEX(Panel_info[Panel short hand],MATCH('HCAP Robot Script'!W53,Panel_info[SL Analyte],0))&amp;"_"&amp;V53)</f>
        <v/>
      </c>
      <c r="AV53" s="30"/>
      <c r="AW53" s="33" t="e">
        <f>VLOOKUP(D53,'HCAP Booking'!$AP$8:$AS$12,2,TRUE)</f>
        <v>#N/A</v>
      </c>
      <c r="AX53" s="491" t="e">
        <f>VLOOKUP(D53,'HCAP Booking'!$AP$8:$AS$12,3,TRUE)</f>
        <v>#N/A</v>
      </c>
      <c r="AY53" s="491" t="e">
        <f>VLOOKUP(D53,'HCAP Booking'!$AP$8:$AS$12,4,TRUE)</f>
        <v>#N/A</v>
      </c>
      <c r="AZ53" s="491" t="e">
        <f t="shared" si="22"/>
        <v>#N/A</v>
      </c>
      <c r="BA53" s="492" t="e">
        <f t="shared" si="23"/>
        <v>#VALUE!</v>
      </c>
      <c r="BB53" s="30"/>
      <c r="BC53" s="349" t="s">
        <v>2129</v>
      </c>
      <c r="BD53" s="356" t="s">
        <v>36</v>
      </c>
      <c r="BE53" s="349" t="str">
        <f t="shared" si="24"/>
        <v/>
      </c>
      <c r="BF53" s="352" t="str">
        <f t="shared" si="25"/>
        <v/>
      </c>
      <c r="BG53" s="30"/>
      <c r="BH53" s="30"/>
      <c r="BI53" s="589" t="e">
        <f>INDEX('HCAP Booking'!$AE$9:$AE$14,MATCH('HCAP Robot Script'!W53,'HCAP Booking'!$AB$9:$AB$14,0))</f>
        <v>#N/A</v>
      </c>
      <c r="BJ53" s="208" t="str">
        <f t="shared" si="44"/>
        <v>_</v>
      </c>
      <c r="BK53" s="341">
        <f>IF(G53="","",'HCAP Booking'!I60)</f>
        <v>0</v>
      </c>
      <c r="BL53" s="341" t="str">
        <f t="shared" si="26"/>
        <v>2303550</v>
      </c>
      <c r="BM53" s="32" t="str">
        <f t="shared" si="45"/>
        <v>D7</v>
      </c>
      <c r="BN53" s="32" t="str">
        <f t="shared" si="46"/>
        <v>UDP0052</v>
      </c>
      <c r="BO53" s="32" t="str">
        <f>IF(G53="","",INDEX(Index_sequences[i7 Bases for Sample Sheet],MATCH('HCAP Robot Script'!BN53,Index_sequences[Index Name],0)))</f>
        <v>ATGCTCCA</v>
      </c>
      <c r="BP53" s="32" t="str">
        <f t="shared" si="47"/>
        <v>UDP0052</v>
      </c>
      <c r="BQ53" s="32" t="str">
        <f>IF(G53="","",INDEX(Index_sequences[i5 Bases for Sample Sheet NovaSeq, MiSeq, HiSeq 2000/2500],MATCH('HCAP Robot Script'!BP53,Index_sequences[Index Name],0)))</f>
        <v>TACGAGGT</v>
      </c>
      <c r="BR53" s="32" t="str">
        <f>IF(G53="","",INDEX(Index_sequences[i5 Bases for Sample Sheet iSeq, MiniSeq, NextSeq, HiSeq 3000/4000],MATCH('HCAP Robot Script'!BP53,Index_sequences[Index Name],0)))</f>
        <v>ACCTCGTA</v>
      </c>
      <c r="BS53" s="209" t="str">
        <f t="shared" si="48"/>
        <v/>
      </c>
      <c r="BT53" s="38" t="str">
        <f ca="1">IF(VLOOKUP(BS53,'Auto Pooling Robot Script'!$H$6:$I$13,2,FALSE)=FALSE,"",VLOOKUP(BS53,'Auto Pooling Robot Script'!$H$6:$I$13,2,FALSE))</f>
        <v/>
      </c>
      <c r="BU53" s="30"/>
      <c r="BV53" s="10" t="str">
        <f t="array" aca="1" ref="BV53" ca="1">IF(ROW()-ROW($BV$2:$BV$97)+1&gt;ROWS($BT$2:$BT$97)-
COUNTBLANK($BT$2:$BT$97),"",INDIRECT(ADDRESS(SMALL(
(IF($BT$2:$BT$97&lt;&gt;"",ROW($BT$2:$BT$97),ROW()+ROWS($BT$2:$BT$97))),
ROW()-ROW($BV$2:$BV$97)+1),COLUMN($BK$2:$BK$97),4)))</f>
        <v/>
      </c>
      <c r="BW53" s="33" t="str">
        <f t="shared" ca="1" si="27"/>
        <v/>
      </c>
      <c r="BX53" s="36" t="str">
        <f t="shared" ca="1" si="28"/>
        <v/>
      </c>
      <c r="BY53" s="36" t="str">
        <f t="shared" ca="1" si="29"/>
        <v/>
      </c>
      <c r="BZ53" s="32" t="str">
        <f t="shared" ca="1" si="30"/>
        <v/>
      </c>
      <c r="CA53" s="32" t="str">
        <f t="shared" ca="1" si="49"/>
        <v/>
      </c>
      <c r="CB53" s="32" t="str">
        <f t="shared" ca="1" si="32"/>
        <v/>
      </c>
      <c r="CC53" s="32" t="str">
        <f ca="1">IF(BV53="","",INDEX(Index_sequences[i5 Bases for Sample Sheet NovaSeq, MiSeq, HiSeq 2000/2500],MATCH('HCAP Robot Script'!CB53,Index_sequences[Index Name],0)))</f>
        <v/>
      </c>
      <c r="CD53" s="32" t="str">
        <f ca="1">IF(BV53="","",INDEX(Index_sequences[i5 Bases for Sample Sheet iSeq, MiniSeq, NextSeq, HiSeq 3000/4000],MATCH('HCAP Robot Script'!CB53,Index_sequences[Index Name],0)))</f>
        <v/>
      </c>
      <c r="CE53" s="37" t="str">
        <f ca="1">IF(BV53="","",INDEX(Panel_info[Panel name],MATCH(INDEX(Panel_Name,MATCH(BV53,$BK$2:$BK$97,0)),Panel_info[SL Analyte],0)))</f>
        <v/>
      </c>
      <c r="CF53" s="38" t="str">
        <f t="shared" ca="1" si="33"/>
        <v/>
      </c>
      <c r="CH53" s="10" t="str">
        <f t="shared" ca="1" si="34"/>
        <v/>
      </c>
      <c r="CI53" s="10" t="str">
        <f t="shared" ca="1" si="35"/>
        <v/>
      </c>
      <c r="CJ53" s="10" t="str">
        <f t="array" aca="1" ref="CJ53" ca="1">IF(ROW()-ROW($CJ$2:$CJ$97)+1&gt;ROWS($CH$2:$CH$97)-
COUNTBLANK($CH$2:$CH$97),"",INDIRECT(ADDRESS(SMALL(
(IF($CH$2:$CH$97&lt;&gt;"",ROW($CH$2:$CH$97),ROW()+ROWS($CH$2:$CH$97))),
ROW()-ROW($CJ$2:$CJ$97)+1),COLUMN($CH$2:$CH$97),4)))</f>
        <v/>
      </c>
      <c r="CK53" s="10" t="str">
        <f t="array" aca="1" ref="CK53" ca="1">IF(ROW()-ROW($CK$2:$CK$97)+1&gt;ROWS($CI$2:$CI$97)-
COUNTBLANK($CI$2:$CI$97),"",INDIRECT(ADDRESS(SMALL(
(IF($CI$2:$CI$97&lt;&gt;"",ROW($CI$2:$CI$97),ROW()+ROWS($CI$2:$CI$97))),
ROW()-ROW($CK$2:$CK$97)+1),COLUMN($CI$2:$CI$97),4)))</f>
        <v/>
      </c>
    </row>
    <row r="54" spans="1:89" x14ac:dyDescent="0.2">
      <c r="A54" s="31" t="str">
        <f>IF(G54="","",'HCAP Booking'!$C$4)</f>
        <v>2303550</v>
      </c>
      <c r="B54" s="36" t="str">
        <f>CONCATENATE(LEFT('HCAP Booking'!C61),LEFT('HCAP Booking'!D61))</f>
        <v/>
      </c>
      <c r="C54" s="32" t="str">
        <f>IF('HCAP Booking'!J61="","",'HCAP Booking'!J61)</f>
        <v/>
      </c>
      <c r="D54" s="30" t="str">
        <f>IF(C54="","",INDEX('DNA Sample Normalization'!$E$13:$E$108,MATCH('HCAP Robot Script'!C54,'DNA Sample Normalization'!$C$13:$C$108,0)))</f>
        <v/>
      </c>
      <c r="E54" s="29" t="str">
        <f t="shared" si="37"/>
        <v/>
      </c>
      <c r="F54" s="38" t="str">
        <f t="shared" ca="1" si="38"/>
        <v/>
      </c>
      <c r="G54" s="33" t="str">
        <f>CONCATENATE('HCAP Booking'!A61,'HCAP Booking'!B61)</f>
        <v>E7</v>
      </c>
      <c r="H54" s="32" t="str">
        <f t="shared" si="13"/>
        <v>DNA DILUTION PLATE 1</v>
      </c>
      <c r="I54" s="32" t="str">
        <f t="shared" si="14"/>
        <v/>
      </c>
      <c r="J54" s="32" t="str">
        <f t="shared" si="15"/>
        <v/>
      </c>
      <c r="K54" s="32" t="str">
        <f t="shared" si="16"/>
        <v/>
      </c>
      <c r="L54" s="34" t="str">
        <f t="shared" si="39"/>
        <v/>
      </c>
      <c r="M54" s="35" t="str">
        <f t="shared" si="40"/>
        <v/>
      </c>
      <c r="N54" s="343" t="str">
        <f t="shared" si="17"/>
        <v/>
      </c>
      <c r="O54" s="343" t="str">
        <f t="shared" si="18"/>
        <v/>
      </c>
      <c r="P54" s="32" t="str">
        <f t="shared" si="19"/>
        <v>WATER RESERVOIR</v>
      </c>
      <c r="Q54" s="37">
        <f t="shared" si="20"/>
        <v>1</v>
      </c>
      <c r="R54" s="132" t="s">
        <v>191</v>
      </c>
      <c r="S54" s="112" t="str">
        <f t="shared" si="41"/>
        <v/>
      </c>
      <c r="T54" s="358" t="str" cm="1">
        <f t="array" ref="T54">IF(G54="","",INDEX(Index_sequences[Plate well],MATCH('HCAP Robot Script'!T53,Index_sequences[Plate well],0)+1,1))</f>
        <v>E7</v>
      </c>
      <c r="U54" s="115">
        <f>IF(G54="","",'HCAP Booking'!$I$3)</f>
        <v>1</v>
      </c>
      <c r="V54" s="115" t="str">
        <f>IF(G54="","",VLOOKUP(U54&amp;"_"&amp;T54,Index!$C$3:$H$386,2,FALSE))</f>
        <v>UDP0053</v>
      </c>
      <c r="W54" s="32">
        <f>IF(NOT(G54=""),'HCAP Booking'!H61,"")</f>
        <v>0</v>
      </c>
      <c r="Z54" s="50" t="s">
        <v>65</v>
      </c>
      <c r="AA54" s="40" t="str">
        <f t="shared" si="42"/>
        <v/>
      </c>
      <c r="AB54" s="46" t="str">
        <f>IF(COUNTIF($AA$1:AA54,AA54)=1,AA54,"")</f>
        <v/>
      </c>
      <c r="AC54" s="40" t="str">
        <f t="array" aca="1" ref="AC54" ca="1">IF(ROW()-ROW($AC$2:$AC$97)+1&gt;ROWS($AB$2:$AB$97)-
COUNTBLANK($AB$2:$AB$97),"",INDIRECT(ADDRESS(SMALL(
(IF($AB$2:$AB$97&lt;&gt;"",ROW($AB$2:$AB$97),ROW()+ROWS($AB$2:$AB$97))),
ROW()-ROW($AC$2:$AC$97)+1),COLUMN($AB$2:$AB$97),4)))</f>
        <v/>
      </c>
      <c r="AD54" s="121">
        <f>COUNTIF($AA$1:AA54,AA54)</f>
        <v>5</v>
      </c>
      <c r="AE54" s="121">
        <v>53</v>
      </c>
      <c r="AF54" s="121">
        <f>IF(COUNTIF($AF$2:AF53,AF53)&lt;INDEX(Pooling_requirements,MATCH('HCAP Booking'!$AG$4,Workflow_type,0)),AF53,AF53+1)</f>
        <v>3</v>
      </c>
      <c r="AG54" s="121" t="str">
        <f t="shared" si="21"/>
        <v/>
      </c>
      <c r="AH54" s="40" t="str">
        <f ca="1">IF(COUNTIF($AA$1:AG54,AG54)=1,AG54,"")</f>
        <v/>
      </c>
      <c r="AI54" s="40" t="s">
        <v>65</v>
      </c>
      <c r="AJ54" s="40" t="str">
        <f t="array" aca="1" ref="AJ54" ca="1">IF(ROW()-ROW($AJ$2:$AJ$97)+1&gt;ROWS($AH$2:$AH$97)-
COUNTBLANK($AH$2:$AH$97),"",INDIRECT(ADDRESS(SMALL(
(IF($AH$2:$AH$97&lt;&gt;"",ROW($AH$2:$AH$97),ROW()+ROWS($AH$2:$AH$97))),
ROW()-ROW($AJ$2:$AJ$97)+1),COLUMN($AH$2:$AH$97),4)))</f>
        <v/>
      </c>
      <c r="AK54" s="50" t="s">
        <v>65</v>
      </c>
      <c r="AL54" s="30"/>
      <c r="AM54" s="30"/>
      <c r="AN54" s="40" t="str">
        <f>IF(COUNTIF($C$1:C54,C54)=1,C54,"")</f>
        <v/>
      </c>
      <c r="AO54" s="47" t="str">
        <f t="array" aca="1" ref="AO54" ca="1">IF(ROW()-ROW($AO$2:$AO$97)+1&gt;ROWS($AN$2:$AN$97)-
COUNTBLANK($AN$2:$AN$97),"",INDIRECT(ADDRESS(SMALL(
(IF($AN$2:$AN$97&lt;&gt;"",ROW($AN$2:$AN$97),ROW()+ROWS($AN$2:$AN$97))),
ROW()-ROW($AO$2:$AO$97)+1),COLUMN($AN$2:$AN$97),4)))</f>
        <v/>
      </c>
      <c r="AP54" s="13" t="s">
        <v>31</v>
      </c>
      <c r="AQ54" s="49" t="str">
        <f t="shared" ca="1" si="50"/>
        <v/>
      </c>
      <c r="AR54" s="31" t="str">
        <f t="shared" ca="1" si="43"/>
        <v>_A2</v>
      </c>
      <c r="AS54" s="664"/>
      <c r="AT54" s="229"/>
      <c r="AU54" s="589" t="str">
        <f>IF(B54="","",B54&amp;"_"&amp;C54&amp;"_"&amp;INDEX(Panel_info[Panel short hand],MATCH('HCAP Robot Script'!W54,Panel_info[SL Analyte],0))&amp;"_"&amp;V54)</f>
        <v/>
      </c>
      <c r="AV54" s="30"/>
      <c r="AW54" s="33" t="e">
        <f>VLOOKUP(D54,'HCAP Booking'!$AP$8:$AS$12,2,TRUE)</f>
        <v>#N/A</v>
      </c>
      <c r="AX54" s="491" t="e">
        <f>VLOOKUP(D54,'HCAP Booking'!$AP$8:$AS$12,3,TRUE)</f>
        <v>#N/A</v>
      </c>
      <c r="AY54" s="491" t="e">
        <f>VLOOKUP(D54,'HCAP Booking'!$AP$8:$AS$12,4,TRUE)</f>
        <v>#N/A</v>
      </c>
      <c r="AZ54" s="491" t="e">
        <f t="shared" si="22"/>
        <v>#N/A</v>
      </c>
      <c r="BA54" s="492" t="e">
        <f t="shared" si="23"/>
        <v>#VALUE!</v>
      </c>
      <c r="BB54" s="30"/>
      <c r="BC54" s="349" t="s">
        <v>2129</v>
      </c>
      <c r="BD54" s="356" t="s">
        <v>38</v>
      </c>
      <c r="BE54" s="349" t="str">
        <f t="shared" si="24"/>
        <v/>
      </c>
      <c r="BF54" s="352" t="str">
        <f t="shared" si="25"/>
        <v/>
      </c>
      <c r="BG54" s="30"/>
      <c r="BH54" s="30"/>
      <c r="BI54" s="589" t="e">
        <f>INDEX('HCAP Booking'!$AE$9:$AE$14,MATCH('HCAP Robot Script'!W54,'HCAP Booking'!$AB$9:$AB$14,0))</f>
        <v>#N/A</v>
      </c>
      <c r="BJ54" s="208" t="str">
        <f t="shared" si="44"/>
        <v>_</v>
      </c>
      <c r="BK54" s="341">
        <f>IF(G54="","",'HCAP Booking'!I61)</f>
        <v>0</v>
      </c>
      <c r="BL54" s="341" t="str">
        <f t="shared" si="26"/>
        <v>2303550</v>
      </c>
      <c r="BM54" s="32" t="str">
        <f t="shared" si="45"/>
        <v>E7</v>
      </c>
      <c r="BN54" s="32" t="str">
        <f t="shared" si="46"/>
        <v>UDP0053</v>
      </c>
      <c r="BO54" s="32" t="str">
        <f>IF(G54="","",INDEX(Index_sequences[i7 Bases for Sample Sheet],MATCH('HCAP Robot Script'!BN54,Index_sequences[Index Name],0)))</f>
        <v>GTCTTCAG</v>
      </c>
      <c r="BP54" s="32" t="str">
        <f t="shared" si="47"/>
        <v>UDP0053</v>
      </c>
      <c r="BQ54" s="32" t="str">
        <f>IF(G54="","",INDEX(Index_sequences[i5 Bases for Sample Sheet NovaSeq, MiSeq, HiSeq 2000/2500],MATCH('HCAP Robot Script'!BP54,Index_sequences[Index Name],0)))</f>
        <v>CAGAAGTC</v>
      </c>
      <c r="BR54" s="32" t="str">
        <f>IF(G54="","",INDEX(Index_sequences[i5 Bases for Sample Sheet iSeq, MiniSeq, NextSeq, HiSeq 3000/4000],MATCH('HCAP Robot Script'!BP54,Index_sequences[Index Name],0)))</f>
        <v>GACTTCTG</v>
      </c>
      <c r="BS54" s="209" t="str">
        <f t="shared" si="48"/>
        <v/>
      </c>
      <c r="BT54" s="38" t="str">
        <f ca="1">IF(VLOOKUP(BS54,'Auto Pooling Robot Script'!$H$6:$I$13,2,FALSE)=FALSE,"",VLOOKUP(BS54,'Auto Pooling Robot Script'!$H$6:$I$13,2,FALSE))</f>
        <v/>
      </c>
      <c r="BU54" s="30"/>
      <c r="BV54" s="10" t="str">
        <f t="array" aca="1" ref="BV54" ca="1">IF(ROW()-ROW($BV$2:$BV$97)+1&gt;ROWS($BT$2:$BT$97)-
COUNTBLANK($BT$2:$BT$97),"",INDIRECT(ADDRESS(SMALL(
(IF($BT$2:$BT$97&lt;&gt;"",ROW($BT$2:$BT$97),ROW()+ROWS($BT$2:$BT$97))),
ROW()-ROW($BV$2:$BV$97)+1),COLUMN($BK$2:$BK$97),4)))</f>
        <v/>
      </c>
      <c r="BW54" s="33" t="str">
        <f t="shared" ca="1" si="27"/>
        <v/>
      </c>
      <c r="BX54" s="36" t="str">
        <f t="shared" ca="1" si="28"/>
        <v/>
      </c>
      <c r="BY54" s="36" t="str">
        <f t="shared" ca="1" si="29"/>
        <v/>
      </c>
      <c r="BZ54" s="32" t="str">
        <f t="shared" ca="1" si="30"/>
        <v/>
      </c>
      <c r="CA54" s="32" t="str">
        <f t="shared" ca="1" si="49"/>
        <v/>
      </c>
      <c r="CB54" s="32" t="str">
        <f t="shared" ca="1" si="32"/>
        <v/>
      </c>
      <c r="CC54" s="32" t="str">
        <f ca="1">IF(BV54="","",INDEX(Index_sequences[i5 Bases for Sample Sheet NovaSeq, MiSeq, HiSeq 2000/2500],MATCH('HCAP Robot Script'!CB54,Index_sequences[Index Name],0)))</f>
        <v/>
      </c>
      <c r="CD54" s="32" t="str">
        <f ca="1">IF(BV54="","",INDEX(Index_sequences[i5 Bases for Sample Sheet iSeq, MiniSeq, NextSeq, HiSeq 3000/4000],MATCH('HCAP Robot Script'!CB54,Index_sequences[Index Name],0)))</f>
        <v/>
      </c>
      <c r="CE54" s="37" t="str">
        <f ca="1">IF(BV54="","",INDEX(Panel_info[Panel name],MATCH(INDEX(Panel_Name,MATCH(BV54,$BK$2:$BK$97,0)),Panel_info[SL Analyte],0)))</f>
        <v/>
      </c>
      <c r="CF54" s="38" t="str">
        <f t="shared" ca="1" si="33"/>
        <v/>
      </c>
      <c r="CH54" s="10" t="str">
        <f t="shared" ca="1" si="34"/>
        <v/>
      </c>
      <c r="CI54" s="10" t="str">
        <f t="shared" ca="1" si="35"/>
        <v/>
      </c>
      <c r="CJ54" s="10" t="str">
        <f t="array" aca="1" ref="CJ54" ca="1">IF(ROW()-ROW($CJ$2:$CJ$97)+1&gt;ROWS($CH$2:$CH$97)-
COUNTBLANK($CH$2:$CH$97),"",INDIRECT(ADDRESS(SMALL(
(IF($CH$2:$CH$97&lt;&gt;"",ROW($CH$2:$CH$97),ROW()+ROWS($CH$2:$CH$97))),
ROW()-ROW($CJ$2:$CJ$97)+1),COLUMN($CH$2:$CH$97),4)))</f>
        <v/>
      </c>
      <c r="CK54" s="10" t="str">
        <f t="array" aca="1" ref="CK54" ca="1">IF(ROW()-ROW($CK$2:$CK$97)+1&gt;ROWS($CI$2:$CI$97)-
COUNTBLANK($CI$2:$CI$97),"",INDIRECT(ADDRESS(SMALL(
(IF($CI$2:$CI$97&lt;&gt;"",ROW($CI$2:$CI$97),ROW()+ROWS($CI$2:$CI$97))),
ROW()-ROW($CK$2:$CK$97)+1),COLUMN($CI$2:$CI$97),4)))</f>
        <v/>
      </c>
    </row>
    <row r="55" spans="1:89" x14ac:dyDescent="0.2">
      <c r="A55" s="31" t="str">
        <f>IF(G55="","",'HCAP Booking'!$C$4)</f>
        <v>2303550</v>
      </c>
      <c r="B55" s="36" t="str">
        <f>CONCATENATE(LEFT('HCAP Booking'!C62),LEFT('HCAP Booking'!D62))</f>
        <v/>
      </c>
      <c r="C55" s="32" t="str">
        <f>IF('HCAP Booking'!J62="","",'HCAP Booking'!J62)</f>
        <v/>
      </c>
      <c r="D55" s="30" t="str">
        <f>IF(C55="","",INDEX('DNA Sample Normalization'!$E$13:$E$108,MATCH('HCAP Robot Script'!C55,'DNA Sample Normalization'!$C$13:$C$108,0)))</f>
        <v/>
      </c>
      <c r="E55" s="29" t="str">
        <f t="shared" si="37"/>
        <v/>
      </c>
      <c r="F55" s="38" t="str">
        <f t="shared" ca="1" si="38"/>
        <v/>
      </c>
      <c r="G55" s="33" t="str">
        <f>CONCATENATE('HCAP Booking'!A62,'HCAP Booking'!B62)</f>
        <v>F7</v>
      </c>
      <c r="H55" s="32" t="str">
        <f t="shared" si="13"/>
        <v>DNA DILUTION PLATE 1</v>
      </c>
      <c r="I55" s="32" t="str">
        <f t="shared" si="14"/>
        <v/>
      </c>
      <c r="J55" s="32" t="str">
        <f t="shared" si="15"/>
        <v/>
      </c>
      <c r="K55" s="32" t="str">
        <f t="shared" si="16"/>
        <v/>
      </c>
      <c r="L55" s="34" t="str">
        <f t="shared" si="39"/>
        <v/>
      </c>
      <c r="M55" s="35" t="str">
        <f t="shared" si="40"/>
        <v/>
      </c>
      <c r="N55" s="343" t="str">
        <f t="shared" si="17"/>
        <v/>
      </c>
      <c r="O55" s="343" t="str">
        <f t="shared" si="18"/>
        <v/>
      </c>
      <c r="P55" s="32" t="str">
        <f t="shared" si="19"/>
        <v>WATER RESERVOIR</v>
      </c>
      <c r="Q55" s="37">
        <f t="shared" si="20"/>
        <v>1</v>
      </c>
      <c r="R55" s="132" t="s">
        <v>191</v>
      </c>
      <c r="S55" s="112" t="str">
        <f t="shared" si="41"/>
        <v/>
      </c>
      <c r="T55" s="358" t="str" cm="1">
        <f t="array" ref="T55">IF(G55="","",INDEX(Index_sequences[Plate well],MATCH('HCAP Robot Script'!T54,Index_sequences[Plate well],0)+1,1))</f>
        <v>F7</v>
      </c>
      <c r="U55" s="115">
        <f>IF(G55="","",'HCAP Booking'!$I$3)</f>
        <v>1</v>
      </c>
      <c r="V55" s="115" t="str">
        <f>IF(G55="","",VLOOKUP(U55&amp;"_"&amp;T55,Index!$C$3:$H$386,2,FALSE))</f>
        <v>UDP0054</v>
      </c>
      <c r="W55" s="32">
        <f>IF(NOT(G55=""),'HCAP Booking'!H62,"")</f>
        <v>0</v>
      </c>
      <c r="Z55" s="50" t="s">
        <v>65</v>
      </c>
      <c r="AA55" s="40" t="str">
        <f t="shared" si="42"/>
        <v/>
      </c>
      <c r="AB55" s="46" t="str">
        <f>IF(COUNTIF($AA$1:AA55,AA55)=1,AA55,"")</f>
        <v/>
      </c>
      <c r="AC55" s="40" t="str">
        <f t="array" aca="1" ref="AC55" ca="1">IF(ROW()-ROW($AC$2:$AC$97)+1&gt;ROWS($AB$2:$AB$97)-
COUNTBLANK($AB$2:$AB$97),"",INDIRECT(ADDRESS(SMALL(
(IF($AB$2:$AB$97&lt;&gt;"",ROW($AB$2:$AB$97),ROW()+ROWS($AB$2:$AB$97))),
ROW()-ROW($AC$2:$AC$97)+1),COLUMN($AB$2:$AB$97),4)))</f>
        <v/>
      </c>
      <c r="AD55" s="121">
        <f>COUNTIF($AA$1:AA55,AA55)</f>
        <v>6</v>
      </c>
      <c r="AE55" s="121">
        <v>54</v>
      </c>
      <c r="AF55" s="121">
        <f>IF(COUNTIF($AF$2:AF54,AF54)&lt;INDEX(Pooling_requirements,MATCH('HCAP Booking'!$AG$4,Workflow_type,0)),AF54,AF54+1)</f>
        <v>3</v>
      </c>
      <c r="AG55" s="121" t="str">
        <f t="shared" si="21"/>
        <v/>
      </c>
      <c r="AH55" s="40" t="str">
        <f ca="1">IF(COUNTIF($AA$1:AG55,AG55)=1,AG55,"")</f>
        <v/>
      </c>
      <c r="AI55" s="40" t="s">
        <v>65</v>
      </c>
      <c r="AJ55" s="40" t="str">
        <f t="array" aca="1" ref="AJ55" ca="1">IF(ROW()-ROW($AJ$2:$AJ$97)+1&gt;ROWS($AH$2:$AH$97)-
COUNTBLANK($AH$2:$AH$97),"",INDIRECT(ADDRESS(SMALL(
(IF($AH$2:$AH$97&lt;&gt;"",ROW($AH$2:$AH$97),ROW()+ROWS($AH$2:$AH$97))),
ROW()-ROW($AJ$2:$AJ$97)+1),COLUMN($AH$2:$AH$97),4)))</f>
        <v/>
      </c>
      <c r="AK55" s="50" t="s">
        <v>65</v>
      </c>
      <c r="AL55" s="30"/>
      <c r="AM55" s="30"/>
      <c r="AN55" s="40" t="str">
        <f>IF(COUNTIF($C$1:C55,C55)=1,C55,"")</f>
        <v/>
      </c>
      <c r="AO55" s="47" t="str">
        <f t="array" aca="1" ref="AO55" ca="1">IF(ROW()-ROW($AO$2:$AO$97)+1&gt;ROWS($AN$2:$AN$97)-
COUNTBLANK($AN$2:$AN$97),"",INDIRECT(ADDRESS(SMALL(
(IF($AN$2:$AN$97&lt;&gt;"",ROW($AN$2:$AN$97),ROW()+ROWS($AN$2:$AN$97))),
ROW()-ROW($AO$2:$AO$97)+1),COLUMN($AN$2:$AN$97),4)))</f>
        <v/>
      </c>
      <c r="AP55" s="13" t="s">
        <v>42</v>
      </c>
      <c r="AQ55" s="49" t="str">
        <f t="shared" ca="1" si="50"/>
        <v/>
      </c>
      <c r="AR55" s="31" t="str">
        <f t="shared" ca="1" si="43"/>
        <v>_B2</v>
      </c>
      <c r="AS55" s="664"/>
      <c r="AT55" s="229"/>
      <c r="AU55" s="589" t="str">
        <f>IF(B55="","",B55&amp;"_"&amp;C55&amp;"_"&amp;INDEX(Panel_info[Panel short hand],MATCH('HCAP Robot Script'!W55,Panel_info[SL Analyte],0))&amp;"_"&amp;V55)</f>
        <v/>
      </c>
      <c r="AV55" s="30"/>
      <c r="AW55" s="33" t="e">
        <f>VLOOKUP(D55,'HCAP Booking'!$AP$8:$AS$12,2,TRUE)</f>
        <v>#N/A</v>
      </c>
      <c r="AX55" s="491" t="e">
        <f>VLOOKUP(D55,'HCAP Booking'!$AP$8:$AS$12,3,TRUE)</f>
        <v>#N/A</v>
      </c>
      <c r="AY55" s="491" t="e">
        <f>VLOOKUP(D55,'HCAP Booking'!$AP$8:$AS$12,4,TRUE)</f>
        <v>#N/A</v>
      </c>
      <c r="AZ55" s="491" t="e">
        <f t="shared" si="22"/>
        <v>#N/A</v>
      </c>
      <c r="BA55" s="492" t="e">
        <f t="shared" si="23"/>
        <v>#VALUE!</v>
      </c>
      <c r="BB55" s="30"/>
      <c r="BC55" s="349" t="s">
        <v>2129</v>
      </c>
      <c r="BD55" s="356" t="s">
        <v>40</v>
      </c>
      <c r="BE55" s="349" t="str">
        <f t="shared" si="24"/>
        <v/>
      </c>
      <c r="BF55" s="352" t="str">
        <f t="shared" si="25"/>
        <v/>
      </c>
      <c r="BG55" s="30"/>
      <c r="BH55" s="30"/>
      <c r="BI55" s="589" t="e">
        <f>INDEX('HCAP Booking'!$AE$9:$AE$14,MATCH('HCAP Robot Script'!W55,'HCAP Booking'!$AB$9:$AB$14,0))</f>
        <v>#N/A</v>
      </c>
      <c r="BJ55" s="208" t="str">
        <f t="shared" si="44"/>
        <v>_</v>
      </c>
      <c r="BK55" s="341">
        <f>IF(G55="","",'HCAP Booking'!I62)</f>
        <v>0</v>
      </c>
      <c r="BL55" s="341" t="str">
        <f t="shared" si="26"/>
        <v>2303550</v>
      </c>
      <c r="BM55" s="32" t="str">
        <f t="shared" si="45"/>
        <v>F7</v>
      </c>
      <c r="BN55" s="32" t="str">
        <f t="shared" si="46"/>
        <v>UDP0054</v>
      </c>
      <c r="BO55" s="32" t="str">
        <f>IF(G55="","",INDEX(Index_sequences[i7 Bases for Sample Sheet],MATCH('HCAP Robot Script'!BN55,Index_sequences[Index Name],0)))</f>
        <v>ACTCCTGA</v>
      </c>
      <c r="BP55" s="32" t="str">
        <f t="shared" si="47"/>
        <v>UDP0054</v>
      </c>
      <c r="BQ55" s="32" t="str">
        <f>IF(G55="","",INDEX(Index_sequences[i5 Bases for Sample Sheet NovaSeq, MiSeq, HiSeq 2000/2500],MATCH('HCAP Robot Script'!BP55,Index_sequences[Index Name],0)))</f>
        <v>TGAGGACT</v>
      </c>
      <c r="BR55" s="32" t="str">
        <f>IF(G55="","",INDEX(Index_sequences[i5 Bases for Sample Sheet iSeq, MiniSeq, NextSeq, HiSeq 3000/4000],MATCH('HCAP Robot Script'!BP55,Index_sequences[Index Name],0)))</f>
        <v>AGTCCTCA</v>
      </c>
      <c r="BS55" s="209" t="str">
        <f t="shared" si="48"/>
        <v/>
      </c>
      <c r="BT55" s="38" t="str">
        <f ca="1">IF(VLOOKUP(BS55,'Auto Pooling Robot Script'!$H$6:$I$13,2,FALSE)=FALSE,"",VLOOKUP(BS55,'Auto Pooling Robot Script'!$H$6:$I$13,2,FALSE))</f>
        <v/>
      </c>
      <c r="BU55" s="30"/>
      <c r="BV55" s="10" t="str">
        <f t="array" aca="1" ref="BV55" ca="1">IF(ROW()-ROW($BV$2:$BV$97)+1&gt;ROWS($BT$2:$BT$97)-
COUNTBLANK($BT$2:$BT$97),"",INDIRECT(ADDRESS(SMALL(
(IF($BT$2:$BT$97&lt;&gt;"",ROW($BT$2:$BT$97),ROW()+ROWS($BT$2:$BT$97))),
ROW()-ROW($BV$2:$BV$97)+1),COLUMN($BK$2:$BK$97),4)))</f>
        <v/>
      </c>
      <c r="BW55" s="33" t="str">
        <f t="shared" ca="1" si="27"/>
        <v/>
      </c>
      <c r="BX55" s="36" t="str">
        <f t="shared" ca="1" si="28"/>
        <v/>
      </c>
      <c r="BY55" s="36" t="str">
        <f t="shared" ca="1" si="29"/>
        <v/>
      </c>
      <c r="BZ55" s="32" t="str">
        <f t="shared" ca="1" si="30"/>
        <v/>
      </c>
      <c r="CA55" s="32" t="str">
        <f t="shared" ca="1" si="49"/>
        <v/>
      </c>
      <c r="CB55" s="32" t="str">
        <f t="shared" ca="1" si="32"/>
        <v/>
      </c>
      <c r="CC55" s="32" t="str">
        <f ca="1">IF(BV55="","",INDEX(Index_sequences[i5 Bases for Sample Sheet NovaSeq, MiSeq, HiSeq 2000/2500],MATCH('HCAP Robot Script'!CB55,Index_sequences[Index Name],0)))</f>
        <v/>
      </c>
      <c r="CD55" s="32" t="str">
        <f ca="1">IF(BV55="","",INDEX(Index_sequences[i5 Bases for Sample Sheet iSeq, MiniSeq, NextSeq, HiSeq 3000/4000],MATCH('HCAP Robot Script'!CB55,Index_sequences[Index Name],0)))</f>
        <v/>
      </c>
      <c r="CE55" s="37" t="str">
        <f ca="1">IF(BV55="","",INDEX(Panel_info[Panel name],MATCH(INDEX(Panel_Name,MATCH(BV55,$BK$2:$BK$97,0)),Panel_info[SL Analyte],0)))</f>
        <v/>
      </c>
      <c r="CF55" s="38" t="str">
        <f t="shared" ca="1" si="33"/>
        <v/>
      </c>
      <c r="CH55" s="10" t="str">
        <f t="shared" ca="1" si="34"/>
        <v/>
      </c>
      <c r="CI55" s="10" t="str">
        <f t="shared" ca="1" si="35"/>
        <v/>
      </c>
      <c r="CJ55" s="10" t="str">
        <f t="array" aca="1" ref="CJ55" ca="1">IF(ROW()-ROW($CJ$2:$CJ$97)+1&gt;ROWS($CH$2:$CH$97)-
COUNTBLANK($CH$2:$CH$97),"",INDIRECT(ADDRESS(SMALL(
(IF($CH$2:$CH$97&lt;&gt;"",ROW($CH$2:$CH$97),ROW()+ROWS($CH$2:$CH$97))),
ROW()-ROW($CJ$2:$CJ$97)+1),COLUMN($CH$2:$CH$97),4)))</f>
        <v/>
      </c>
      <c r="CK55" s="10" t="str">
        <f t="array" aca="1" ref="CK55" ca="1">IF(ROW()-ROW($CK$2:$CK$97)+1&gt;ROWS($CI$2:$CI$97)-
COUNTBLANK($CI$2:$CI$97),"",INDIRECT(ADDRESS(SMALL(
(IF($CI$2:$CI$97&lt;&gt;"",ROW($CI$2:$CI$97),ROW()+ROWS($CI$2:$CI$97))),
ROW()-ROW($CK$2:$CK$97)+1),COLUMN($CI$2:$CI$97),4)))</f>
        <v/>
      </c>
    </row>
    <row r="56" spans="1:89" x14ac:dyDescent="0.2">
      <c r="A56" s="31" t="str">
        <f>IF(G56="","",'HCAP Booking'!$C$4)</f>
        <v>2303550</v>
      </c>
      <c r="B56" s="36" t="str">
        <f>CONCATENATE(LEFT('HCAP Booking'!C63),LEFT('HCAP Booking'!D63))</f>
        <v/>
      </c>
      <c r="C56" s="32" t="str">
        <f>IF('HCAP Booking'!J63="","",'HCAP Booking'!J63)</f>
        <v/>
      </c>
      <c r="D56" s="30" t="str">
        <f>IF(C56="","",INDEX('DNA Sample Normalization'!$E$13:$E$108,MATCH('HCAP Robot Script'!C56,'DNA Sample Normalization'!$C$13:$C$108,0)))</f>
        <v/>
      </c>
      <c r="E56" s="29" t="str">
        <f t="shared" si="37"/>
        <v/>
      </c>
      <c r="F56" s="38" t="str">
        <f t="shared" ca="1" si="38"/>
        <v/>
      </c>
      <c r="G56" s="33" t="str">
        <f>CONCATENATE('HCAP Booking'!A63,'HCAP Booking'!B63)</f>
        <v>G7</v>
      </c>
      <c r="H56" s="32" t="str">
        <f t="shared" si="13"/>
        <v>DNA DILUTION PLATE 1</v>
      </c>
      <c r="I56" s="32" t="str">
        <f t="shared" si="14"/>
        <v/>
      </c>
      <c r="J56" s="32" t="str">
        <f t="shared" si="15"/>
        <v/>
      </c>
      <c r="K56" s="32" t="str">
        <f t="shared" si="16"/>
        <v/>
      </c>
      <c r="L56" s="34" t="str">
        <f t="shared" si="39"/>
        <v/>
      </c>
      <c r="M56" s="35" t="str">
        <f t="shared" si="40"/>
        <v/>
      </c>
      <c r="N56" s="343" t="str">
        <f t="shared" si="17"/>
        <v/>
      </c>
      <c r="O56" s="343" t="str">
        <f t="shared" si="18"/>
        <v/>
      </c>
      <c r="P56" s="32" t="str">
        <f t="shared" si="19"/>
        <v>WATER RESERVOIR</v>
      </c>
      <c r="Q56" s="37">
        <f t="shared" si="20"/>
        <v>1</v>
      </c>
      <c r="R56" s="132" t="s">
        <v>191</v>
      </c>
      <c r="S56" s="112" t="str">
        <f t="shared" si="41"/>
        <v/>
      </c>
      <c r="T56" s="358" t="str" cm="1">
        <f t="array" ref="T56">IF(G56="","",INDEX(Index_sequences[Plate well],MATCH('HCAP Robot Script'!T55,Index_sequences[Plate well],0)+1,1))</f>
        <v>G7</v>
      </c>
      <c r="U56" s="115">
        <f>IF(G56="","",'HCAP Booking'!$I$3)</f>
        <v>1</v>
      </c>
      <c r="V56" s="115" t="str">
        <f>IF(G56="","",VLOOKUP(U56&amp;"_"&amp;T56,Index!$C$3:$H$386,2,FALSE))</f>
        <v>UDP0055</v>
      </c>
      <c r="W56" s="32">
        <f>IF(NOT(G56=""),'HCAP Booking'!H63,"")</f>
        <v>0</v>
      </c>
      <c r="Z56" s="50" t="s">
        <v>65</v>
      </c>
      <c r="AA56" s="40" t="str">
        <f t="shared" si="42"/>
        <v/>
      </c>
      <c r="AB56" s="46" t="str">
        <f>IF(COUNTIF($AA$1:AA56,AA56)=1,AA56,"")</f>
        <v/>
      </c>
      <c r="AC56" s="40" t="str">
        <f t="array" aca="1" ref="AC56" ca="1">IF(ROW()-ROW($AC$2:$AC$97)+1&gt;ROWS($AB$2:$AB$97)-
COUNTBLANK($AB$2:$AB$97),"",INDIRECT(ADDRESS(SMALL(
(IF($AB$2:$AB$97&lt;&gt;"",ROW($AB$2:$AB$97),ROW()+ROWS($AB$2:$AB$97))),
ROW()-ROW($AC$2:$AC$97)+1),COLUMN($AB$2:$AB$97),4)))</f>
        <v/>
      </c>
      <c r="AD56" s="121">
        <f>COUNTIF($AA$1:AA56,AA56)</f>
        <v>7</v>
      </c>
      <c r="AE56" s="121">
        <v>55</v>
      </c>
      <c r="AF56" s="121">
        <f>IF(COUNTIF($AF$2:AF55,AF55)&lt;INDEX(Pooling_requirements,MATCH('HCAP Booking'!$AG$4,Workflow_type,0)),AF55,AF55+1)</f>
        <v>3</v>
      </c>
      <c r="AG56" s="121" t="str">
        <f t="shared" si="21"/>
        <v/>
      </c>
      <c r="AH56" s="40" t="str">
        <f ca="1">IF(COUNTIF($AA$1:AG56,AG56)=1,AG56,"")</f>
        <v/>
      </c>
      <c r="AI56" s="40" t="s">
        <v>65</v>
      </c>
      <c r="AJ56" s="40" t="str">
        <f t="array" aca="1" ref="AJ56" ca="1">IF(ROW()-ROW($AJ$2:$AJ$97)+1&gt;ROWS($AH$2:$AH$97)-
COUNTBLANK($AH$2:$AH$97),"",INDIRECT(ADDRESS(SMALL(
(IF($AH$2:$AH$97&lt;&gt;"",ROW($AH$2:$AH$97),ROW()+ROWS($AH$2:$AH$97))),
ROW()-ROW($AJ$2:$AJ$97)+1),COLUMN($AH$2:$AH$97),4)))</f>
        <v/>
      </c>
      <c r="AK56" s="50" t="s">
        <v>65</v>
      </c>
      <c r="AL56" s="30"/>
      <c r="AM56" s="30"/>
      <c r="AN56" s="40" t="str">
        <f>IF(COUNTIF($C$1:C56,C56)=1,C56,"")</f>
        <v/>
      </c>
      <c r="AO56" s="47" t="str">
        <f t="array" aca="1" ref="AO56" ca="1">IF(ROW()-ROW($AO$2:$AO$97)+1&gt;ROWS($AN$2:$AN$97)-
COUNTBLANK($AN$2:$AN$97),"",INDIRECT(ADDRESS(SMALL(
(IF($AN$2:$AN$97&lt;&gt;"",ROW($AN$2:$AN$97),ROW()+ROWS($AN$2:$AN$97))),
ROW()-ROW($AO$2:$AO$97)+1),COLUMN($AN$2:$AN$97),4)))</f>
        <v/>
      </c>
      <c r="AP56" s="13" t="s">
        <v>47</v>
      </c>
      <c r="AQ56" s="49" t="str">
        <f t="shared" ca="1" si="50"/>
        <v/>
      </c>
      <c r="AR56" s="31" t="str">
        <f t="shared" ca="1" si="43"/>
        <v>_C2</v>
      </c>
      <c r="AS56" s="664"/>
      <c r="AT56" s="229"/>
      <c r="AU56" s="589" t="str">
        <f>IF(B56="","",B56&amp;"_"&amp;C56&amp;"_"&amp;INDEX(Panel_info[Panel short hand],MATCH('HCAP Robot Script'!W56,Panel_info[SL Analyte],0))&amp;"_"&amp;V56)</f>
        <v/>
      </c>
      <c r="AV56" s="30"/>
      <c r="AW56" s="33" t="e">
        <f>VLOOKUP(D56,'HCAP Booking'!$AP$8:$AS$12,2,TRUE)</f>
        <v>#N/A</v>
      </c>
      <c r="AX56" s="491" t="e">
        <f>VLOOKUP(D56,'HCAP Booking'!$AP$8:$AS$12,3,TRUE)</f>
        <v>#N/A</v>
      </c>
      <c r="AY56" s="491" t="e">
        <f>VLOOKUP(D56,'HCAP Booking'!$AP$8:$AS$12,4,TRUE)</f>
        <v>#N/A</v>
      </c>
      <c r="AZ56" s="491" t="e">
        <f t="shared" si="22"/>
        <v>#N/A</v>
      </c>
      <c r="BA56" s="492" t="e">
        <f t="shared" si="23"/>
        <v>#VALUE!</v>
      </c>
      <c r="BB56" s="30"/>
      <c r="BC56" s="349" t="s">
        <v>2129</v>
      </c>
      <c r="BD56" s="356" t="s">
        <v>41</v>
      </c>
      <c r="BE56" s="349" t="str">
        <f t="shared" si="24"/>
        <v/>
      </c>
      <c r="BF56" s="352" t="str">
        <f t="shared" si="25"/>
        <v/>
      </c>
      <c r="BG56" s="30"/>
      <c r="BH56" s="30"/>
      <c r="BI56" s="589" t="e">
        <f>INDEX('HCAP Booking'!$AE$9:$AE$14,MATCH('HCAP Robot Script'!W56,'HCAP Booking'!$AB$9:$AB$14,0))</f>
        <v>#N/A</v>
      </c>
      <c r="BJ56" s="208" t="str">
        <f t="shared" si="44"/>
        <v>_</v>
      </c>
      <c r="BK56" s="341">
        <f>IF(G56="","",'HCAP Booking'!I63)</f>
        <v>0</v>
      </c>
      <c r="BL56" s="341" t="str">
        <f t="shared" si="26"/>
        <v>2303550</v>
      </c>
      <c r="BM56" s="32" t="str">
        <f t="shared" si="45"/>
        <v>G7</v>
      </c>
      <c r="BN56" s="32" t="str">
        <f t="shared" si="46"/>
        <v>UDP0055</v>
      </c>
      <c r="BO56" s="32" t="str">
        <f>IF(G56="","",INDEX(Index_sequences[i7 Bases for Sample Sheet],MATCH('HCAP Robot Script'!BN56,Index_sequences[Index Name],0)))</f>
        <v>GCATTCGT</v>
      </c>
      <c r="BP56" s="32" t="str">
        <f t="shared" si="47"/>
        <v>UDP0055</v>
      </c>
      <c r="BQ56" s="32" t="str">
        <f>IF(G56="","",INDEX(Index_sequences[i5 Bases for Sample Sheet NovaSeq, MiSeq, HiSeq 2000/2500],MATCH('HCAP Robot Script'!BP56,Index_sequences[Index Name],0)))</f>
        <v>CGTAAGCA</v>
      </c>
      <c r="BR56" s="32" t="str">
        <f>IF(G56="","",INDEX(Index_sequences[i5 Bases for Sample Sheet iSeq, MiniSeq, NextSeq, HiSeq 3000/4000],MATCH('HCAP Robot Script'!BP56,Index_sequences[Index Name],0)))</f>
        <v>TGCTTACG</v>
      </c>
      <c r="BS56" s="209" t="str">
        <f t="shared" si="48"/>
        <v/>
      </c>
      <c r="BT56" s="38" t="str">
        <f ca="1">IF(VLOOKUP(BS56,'Auto Pooling Robot Script'!$H$6:$I$13,2,FALSE)=FALSE,"",VLOOKUP(BS56,'Auto Pooling Robot Script'!$H$6:$I$13,2,FALSE))</f>
        <v/>
      </c>
      <c r="BU56" s="30"/>
      <c r="BV56" s="10" t="str">
        <f t="array" aca="1" ref="BV56" ca="1">IF(ROW()-ROW($BV$2:$BV$97)+1&gt;ROWS($BT$2:$BT$97)-
COUNTBLANK($BT$2:$BT$97),"",INDIRECT(ADDRESS(SMALL(
(IF($BT$2:$BT$97&lt;&gt;"",ROW($BT$2:$BT$97),ROW()+ROWS($BT$2:$BT$97))),
ROW()-ROW($BV$2:$BV$97)+1),COLUMN($BK$2:$BK$97),4)))</f>
        <v/>
      </c>
      <c r="BW56" s="33" t="str">
        <f t="shared" ca="1" si="27"/>
        <v/>
      </c>
      <c r="BX56" s="36" t="str">
        <f t="shared" ca="1" si="28"/>
        <v/>
      </c>
      <c r="BY56" s="36" t="str">
        <f t="shared" ca="1" si="29"/>
        <v/>
      </c>
      <c r="BZ56" s="32" t="str">
        <f t="shared" ca="1" si="30"/>
        <v/>
      </c>
      <c r="CA56" s="32" t="str">
        <f t="shared" ca="1" si="49"/>
        <v/>
      </c>
      <c r="CB56" s="32" t="str">
        <f t="shared" ca="1" si="32"/>
        <v/>
      </c>
      <c r="CC56" s="32" t="str">
        <f ca="1">IF(BV56="","",INDEX(Index_sequences[i5 Bases for Sample Sheet NovaSeq, MiSeq, HiSeq 2000/2500],MATCH('HCAP Robot Script'!CB56,Index_sequences[Index Name],0)))</f>
        <v/>
      </c>
      <c r="CD56" s="32" t="str">
        <f ca="1">IF(BV56="","",INDEX(Index_sequences[i5 Bases for Sample Sheet iSeq, MiniSeq, NextSeq, HiSeq 3000/4000],MATCH('HCAP Robot Script'!CB56,Index_sequences[Index Name],0)))</f>
        <v/>
      </c>
      <c r="CE56" s="37" t="str">
        <f ca="1">IF(BV56="","",INDEX(Panel_info[Panel name],MATCH(INDEX(Panel_Name,MATCH(BV56,$BK$2:$BK$97,0)),Panel_info[SL Analyte],0)))</f>
        <v/>
      </c>
      <c r="CF56" s="38" t="str">
        <f t="shared" ca="1" si="33"/>
        <v/>
      </c>
      <c r="CH56" s="10" t="str">
        <f t="shared" ca="1" si="34"/>
        <v/>
      </c>
      <c r="CI56" s="10" t="str">
        <f t="shared" ca="1" si="35"/>
        <v/>
      </c>
      <c r="CJ56" s="10" t="str">
        <f t="array" aca="1" ref="CJ56" ca="1">IF(ROW()-ROW($CJ$2:$CJ$97)+1&gt;ROWS($CH$2:$CH$97)-
COUNTBLANK($CH$2:$CH$97),"",INDIRECT(ADDRESS(SMALL(
(IF($CH$2:$CH$97&lt;&gt;"",ROW($CH$2:$CH$97),ROW()+ROWS($CH$2:$CH$97))),
ROW()-ROW($CJ$2:$CJ$97)+1),COLUMN($CH$2:$CH$97),4)))</f>
        <v/>
      </c>
      <c r="CK56" s="10" t="str">
        <f t="array" aca="1" ref="CK56" ca="1">IF(ROW()-ROW($CK$2:$CK$97)+1&gt;ROWS($CI$2:$CI$97)-
COUNTBLANK($CI$2:$CI$97),"",INDIRECT(ADDRESS(SMALL(
(IF($CI$2:$CI$97&lt;&gt;"",ROW($CI$2:$CI$97),ROW()+ROWS($CI$2:$CI$97))),
ROW()-ROW($CK$2:$CK$97)+1),COLUMN($CI$2:$CI$97),4)))</f>
        <v/>
      </c>
    </row>
    <row r="57" spans="1:89" x14ac:dyDescent="0.2">
      <c r="A57" s="31" t="str">
        <f>IF(G57="","",'HCAP Booking'!$C$4)</f>
        <v>2303550</v>
      </c>
      <c r="B57" s="36" t="str">
        <f>CONCATENATE(LEFT('HCAP Booking'!C64),LEFT('HCAP Booking'!D64))</f>
        <v/>
      </c>
      <c r="C57" s="32" t="str">
        <f>IF('HCAP Booking'!J64="","",'HCAP Booking'!J64)</f>
        <v/>
      </c>
      <c r="D57" s="30" t="str">
        <f>IF(C57="","",INDEX('DNA Sample Normalization'!$E$13:$E$108,MATCH('HCAP Robot Script'!C57,'DNA Sample Normalization'!$C$13:$C$108,0)))</f>
        <v/>
      </c>
      <c r="E57" s="29" t="str">
        <f t="shared" si="37"/>
        <v/>
      </c>
      <c r="F57" s="38" t="str">
        <f t="shared" ca="1" si="38"/>
        <v/>
      </c>
      <c r="G57" s="33" t="str">
        <f>CONCATENATE('HCAP Booking'!A64,'HCAP Booking'!B64)</f>
        <v>H7</v>
      </c>
      <c r="H57" s="32" t="str">
        <f t="shared" si="13"/>
        <v>DNA DILUTION PLATE 1</v>
      </c>
      <c r="I57" s="32" t="str">
        <f t="shared" si="14"/>
        <v/>
      </c>
      <c r="J57" s="32" t="str">
        <f t="shared" si="15"/>
        <v/>
      </c>
      <c r="K57" s="32" t="str">
        <f t="shared" si="16"/>
        <v/>
      </c>
      <c r="L57" s="34" t="str">
        <f t="shared" si="39"/>
        <v/>
      </c>
      <c r="M57" s="35" t="str">
        <f t="shared" si="40"/>
        <v/>
      </c>
      <c r="N57" s="343" t="str">
        <f t="shared" si="17"/>
        <v/>
      </c>
      <c r="O57" s="343" t="str">
        <f t="shared" si="18"/>
        <v/>
      </c>
      <c r="P57" s="32" t="str">
        <f t="shared" si="19"/>
        <v>WATER RESERVOIR</v>
      </c>
      <c r="Q57" s="37">
        <f t="shared" si="20"/>
        <v>1</v>
      </c>
      <c r="R57" s="132" t="s">
        <v>191</v>
      </c>
      <c r="S57" s="112" t="str">
        <f t="shared" si="41"/>
        <v/>
      </c>
      <c r="T57" s="358" t="str" cm="1">
        <f t="array" ref="T57">IF(G57="","",INDEX(Index_sequences[Plate well],MATCH('HCAP Robot Script'!T56,Index_sequences[Plate well],0)+1,1))</f>
        <v>H7</v>
      </c>
      <c r="U57" s="115">
        <f>IF(G57="","",'HCAP Booking'!$I$3)</f>
        <v>1</v>
      </c>
      <c r="V57" s="115" t="str">
        <f>IF(G57="","",VLOOKUP(U57&amp;"_"&amp;T57,Index!$C$3:$H$386,2,FALSE))</f>
        <v>UDP0056</v>
      </c>
      <c r="W57" s="32">
        <f>IF(NOT(G57=""),'HCAP Booking'!H64,"")</f>
        <v>0</v>
      </c>
      <c r="Z57" s="50" t="s">
        <v>65</v>
      </c>
      <c r="AA57" s="40" t="str">
        <f t="shared" si="42"/>
        <v/>
      </c>
      <c r="AB57" s="46" t="str">
        <f>IF(COUNTIF($AA$1:AA57,AA57)=1,AA57,"")</f>
        <v/>
      </c>
      <c r="AC57" s="40" t="str">
        <f t="array" aca="1" ref="AC57" ca="1">IF(ROW()-ROW($AC$2:$AC$97)+1&gt;ROWS($AB$2:$AB$97)-
COUNTBLANK($AB$2:$AB$97),"",INDIRECT(ADDRESS(SMALL(
(IF($AB$2:$AB$97&lt;&gt;"",ROW($AB$2:$AB$97),ROW()+ROWS($AB$2:$AB$97))),
ROW()-ROW($AC$2:$AC$97)+1),COLUMN($AB$2:$AB$97),4)))</f>
        <v/>
      </c>
      <c r="AD57" s="121">
        <f>COUNTIF($AA$1:AA57,AA57)</f>
        <v>8</v>
      </c>
      <c r="AE57" s="121">
        <v>56</v>
      </c>
      <c r="AF57" s="121">
        <f>IF(COUNTIF($AF$2:AF56,AF56)&lt;INDEX(Pooling_requirements,MATCH('HCAP Booking'!$AG$4,Workflow_type,0)),AF56,AF56+1)</f>
        <v>3</v>
      </c>
      <c r="AG57" s="121" t="str">
        <f t="shared" si="21"/>
        <v/>
      </c>
      <c r="AH57" s="40" t="str">
        <f ca="1">IF(COUNTIF($AA$1:AG57,AG57)=1,AG57,"")</f>
        <v/>
      </c>
      <c r="AI57" s="40" t="s">
        <v>65</v>
      </c>
      <c r="AJ57" s="40" t="str">
        <f t="array" aca="1" ref="AJ57" ca="1">IF(ROW()-ROW($AJ$2:$AJ$97)+1&gt;ROWS($AH$2:$AH$97)-
COUNTBLANK($AH$2:$AH$97),"",INDIRECT(ADDRESS(SMALL(
(IF($AH$2:$AH$97&lt;&gt;"",ROW($AH$2:$AH$97),ROW()+ROWS($AH$2:$AH$97))),
ROW()-ROW($AJ$2:$AJ$97)+1),COLUMN($AH$2:$AH$97),4)))</f>
        <v/>
      </c>
      <c r="AK57" s="50" t="s">
        <v>65</v>
      </c>
      <c r="AL57" s="30"/>
      <c r="AM57" s="30"/>
      <c r="AN57" s="40" t="str">
        <f>IF(COUNTIF($C$1:C57,C57)=1,C57,"")</f>
        <v/>
      </c>
      <c r="AO57" s="47" t="str">
        <f t="array" aca="1" ref="AO57" ca="1">IF(ROW()-ROW($AO$2:$AO$97)+1&gt;ROWS($AN$2:$AN$97)-
COUNTBLANK($AN$2:$AN$97),"",INDIRECT(ADDRESS(SMALL(
(IF($AN$2:$AN$97&lt;&gt;"",ROW($AN$2:$AN$97),ROW()+ROWS($AN$2:$AN$97))),
ROW()-ROW($AO$2:$AO$97)+1),COLUMN($AN$2:$AN$97),4)))</f>
        <v/>
      </c>
      <c r="AP57" s="13" t="s">
        <v>49</v>
      </c>
      <c r="AQ57" s="49" t="str">
        <f t="shared" ca="1" si="50"/>
        <v/>
      </c>
      <c r="AR57" s="31" t="str">
        <f t="shared" ca="1" si="43"/>
        <v>_D2</v>
      </c>
      <c r="AS57" s="664"/>
      <c r="AT57" s="229"/>
      <c r="AU57" s="589" t="str">
        <f>IF(B57="","",B57&amp;"_"&amp;C57&amp;"_"&amp;INDEX(Panel_info[Panel short hand],MATCH('HCAP Robot Script'!W57,Panel_info[SL Analyte],0))&amp;"_"&amp;V57)</f>
        <v/>
      </c>
      <c r="AV57" s="30"/>
      <c r="AW57" s="33" t="e">
        <f>VLOOKUP(D57,'HCAP Booking'!$AP$8:$AS$12,2,TRUE)</f>
        <v>#N/A</v>
      </c>
      <c r="AX57" s="491" t="e">
        <f>VLOOKUP(D57,'HCAP Booking'!$AP$8:$AS$12,3,TRUE)</f>
        <v>#N/A</v>
      </c>
      <c r="AY57" s="491" t="e">
        <f>VLOOKUP(D57,'HCAP Booking'!$AP$8:$AS$12,4,TRUE)</f>
        <v>#N/A</v>
      </c>
      <c r="AZ57" s="491" t="e">
        <f t="shared" si="22"/>
        <v>#N/A</v>
      </c>
      <c r="BA57" s="492" t="e">
        <f t="shared" si="23"/>
        <v>#VALUE!</v>
      </c>
      <c r="BB57" s="30"/>
      <c r="BC57" s="349" t="s">
        <v>2129</v>
      </c>
      <c r="BD57" s="356" t="s">
        <v>43</v>
      </c>
      <c r="BE57" s="349" t="str">
        <f t="shared" si="24"/>
        <v/>
      </c>
      <c r="BF57" s="352" t="str">
        <f t="shared" si="25"/>
        <v/>
      </c>
      <c r="BG57" s="30"/>
      <c r="BH57" s="30"/>
      <c r="BI57" s="589" t="e">
        <f>INDEX('HCAP Booking'!$AE$9:$AE$14,MATCH('HCAP Robot Script'!W57,'HCAP Booking'!$AB$9:$AB$14,0))</f>
        <v>#N/A</v>
      </c>
      <c r="BJ57" s="208" t="str">
        <f t="shared" si="44"/>
        <v>_</v>
      </c>
      <c r="BK57" s="341">
        <f>IF(G57="","",'HCAP Booking'!I64)</f>
        <v>0</v>
      </c>
      <c r="BL57" s="341" t="str">
        <f t="shared" si="26"/>
        <v>2303550</v>
      </c>
      <c r="BM57" s="32" t="str">
        <f t="shared" si="45"/>
        <v>H7</v>
      </c>
      <c r="BN57" s="32" t="str">
        <f t="shared" si="46"/>
        <v>UDP0056</v>
      </c>
      <c r="BO57" s="32" t="str">
        <f>IF(G57="","",INDEX(Index_sequences[i7 Bases for Sample Sheet],MATCH('HCAP Robot Script'!BN57,Index_sequences[Index Name],0)))</f>
        <v>ATGCCTAC</v>
      </c>
      <c r="BP57" s="32" t="str">
        <f t="shared" si="47"/>
        <v>UDP0056</v>
      </c>
      <c r="BQ57" s="32" t="str">
        <f>IF(G57="","",INDEX(Index_sequences[i5 Bases for Sample Sheet NovaSeq, MiSeq, HiSeq 2000/2500],MATCH('HCAP Robot Script'!BP57,Index_sequences[Index Name],0)))</f>
        <v>TACGGATG</v>
      </c>
      <c r="BR57" s="32" t="str">
        <f>IF(G57="","",INDEX(Index_sequences[i5 Bases for Sample Sheet iSeq, MiniSeq, NextSeq, HiSeq 3000/4000],MATCH('HCAP Robot Script'!BP57,Index_sequences[Index Name],0)))</f>
        <v xml:space="preserve">CATCCGTA </v>
      </c>
      <c r="BS57" s="209" t="str">
        <f t="shared" si="48"/>
        <v/>
      </c>
      <c r="BT57" s="38" t="str">
        <f ca="1">IF(VLOOKUP(BS57,'Auto Pooling Robot Script'!$H$6:$I$13,2,FALSE)=FALSE,"",VLOOKUP(BS57,'Auto Pooling Robot Script'!$H$6:$I$13,2,FALSE))</f>
        <v/>
      </c>
      <c r="BU57" s="30"/>
      <c r="BV57" s="10" t="str">
        <f t="array" aca="1" ref="BV57" ca="1">IF(ROW()-ROW($BV$2:$BV$97)+1&gt;ROWS($BT$2:$BT$97)-
COUNTBLANK($BT$2:$BT$97),"",INDIRECT(ADDRESS(SMALL(
(IF($BT$2:$BT$97&lt;&gt;"",ROW($BT$2:$BT$97),ROW()+ROWS($BT$2:$BT$97))),
ROW()-ROW($BV$2:$BV$97)+1),COLUMN($BK$2:$BK$97),4)))</f>
        <v/>
      </c>
      <c r="BW57" s="33" t="str">
        <f t="shared" ca="1" si="27"/>
        <v/>
      </c>
      <c r="BX57" s="36" t="str">
        <f t="shared" ca="1" si="28"/>
        <v/>
      </c>
      <c r="BY57" s="36" t="str">
        <f t="shared" ca="1" si="29"/>
        <v/>
      </c>
      <c r="BZ57" s="32" t="str">
        <f t="shared" ca="1" si="30"/>
        <v/>
      </c>
      <c r="CA57" s="32" t="str">
        <f t="shared" ca="1" si="49"/>
        <v/>
      </c>
      <c r="CB57" s="32" t="str">
        <f t="shared" ca="1" si="32"/>
        <v/>
      </c>
      <c r="CC57" s="32" t="str">
        <f ca="1">IF(BV57="","",INDEX(Index_sequences[i5 Bases for Sample Sheet NovaSeq, MiSeq, HiSeq 2000/2500],MATCH('HCAP Robot Script'!CB57,Index_sequences[Index Name],0)))</f>
        <v/>
      </c>
      <c r="CD57" s="32" t="str">
        <f ca="1">IF(BV57="","",INDEX(Index_sequences[i5 Bases for Sample Sheet iSeq, MiniSeq, NextSeq, HiSeq 3000/4000],MATCH('HCAP Robot Script'!CB57,Index_sequences[Index Name],0)))</f>
        <v/>
      </c>
      <c r="CE57" s="37" t="str">
        <f ca="1">IF(BV57="","",INDEX(Panel_info[Panel name],MATCH(INDEX(Panel_Name,MATCH(BV57,$BK$2:$BK$97,0)),Panel_info[SL Analyte],0)))</f>
        <v/>
      </c>
      <c r="CF57" s="38" t="str">
        <f t="shared" ca="1" si="33"/>
        <v/>
      </c>
      <c r="CH57" s="10" t="str">
        <f t="shared" ca="1" si="34"/>
        <v/>
      </c>
      <c r="CI57" s="10" t="str">
        <f t="shared" ca="1" si="35"/>
        <v/>
      </c>
      <c r="CJ57" s="10" t="str">
        <f t="array" aca="1" ref="CJ57" ca="1">IF(ROW()-ROW($CJ$2:$CJ$97)+1&gt;ROWS($CH$2:$CH$97)-
COUNTBLANK($CH$2:$CH$97),"",INDIRECT(ADDRESS(SMALL(
(IF($CH$2:$CH$97&lt;&gt;"",ROW($CH$2:$CH$97),ROW()+ROWS($CH$2:$CH$97))),
ROW()-ROW($CJ$2:$CJ$97)+1),COLUMN($CH$2:$CH$97),4)))</f>
        <v/>
      </c>
      <c r="CK57" s="10" t="str">
        <f t="array" aca="1" ref="CK57" ca="1">IF(ROW()-ROW($CK$2:$CK$97)+1&gt;ROWS($CI$2:$CI$97)-
COUNTBLANK($CI$2:$CI$97),"",INDIRECT(ADDRESS(SMALL(
(IF($CI$2:$CI$97&lt;&gt;"",ROW($CI$2:$CI$97),ROW()+ROWS($CI$2:$CI$97))),
ROW()-ROW($CK$2:$CK$97)+1),COLUMN($CI$2:$CI$97),4)))</f>
        <v/>
      </c>
    </row>
    <row r="58" spans="1:89" x14ac:dyDescent="0.2">
      <c r="A58" s="31" t="str">
        <f>IF(G58="","",'HCAP Booking'!$C$4)</f>
        <v>2303550</v>
      </c>
      <c r="B58" s="36" t="str">
        <f>CONCATENATE(LEFT('HCAP Booking'!C65),LEFT('HCAP Booking'!D65))</f>
        <v/>
      </c>
      <c r="C58" s="32" t="str">
        <f>IF('HCAP Booking'!J65="","",'HCAP Booking'!J65)</f>
        <v/>
      </c>
      <c r="D58" s="30" t="str">
        <f>IF(C58="","",INDEX('DNA Sample Normalization'!$E$13:$E$108,MATCH('HCAP Robot Script'!C58,'DNA Sample Normalization'!$C$13:$C$108,0)))</f>
        <v/>
      </c>
      <c r="E58" s="29" t="str">
        <f t="shared" si="37"/>
        <v/>
      </c>
      <c r="F58" s="38" t="str">
        <f t="shared" ca="1" si="38"/>
        <v/>
      </c>
      <c r="G58" s="33" t="str">
        <f>CONCATENATE('HCAP Booking'!A65,'HCAP Booking'!B65)</f>
        <v>A8</v>
      </c>
      <c r="H58" s="32" t="str">
        <f t="shared" si="13"/>
        <v>DNA DILUTION PLATE 1</v>
      </c>
      <c r="I58" s="32" t="str">
        <f t="shared" si="14"/>
        <v/>
      </c>
      <c r="J58" s="32" t="str">
        <f t="shared" si="15"/>
        <v/>
      </c>
      <c r="K58" s="32" t="str">
        <f t="shared" si="16"/>
        <v/>
      </c>
      <c r="L58" s="34" t="str">
        <f t="shared" si="39"/>
        <v/>
      </c>
      <c r="M58" s="35" t="str">
        <f t="shared" si="40"/>
        <v/>
      </c>
      <c r="N58" s="343" t="str">
        <f t="shared" si="17"/>
        <v/>
      </c>
      <c r="O58" s="343" t="str">
        <f t="shared" si="18"/>
        <v/>
      </c>
      <c r="P58" s="32" t="str">
        <f t="shared" si="19"/>
        <v>WATER RESERVOIR</v>
      </c>
      <c r="Q58" s="37">
        <f t="shared" si="20"/>
        <v>1</v>
      </c>
      <c r="R58" s="132" t="s">
        <v>191</v>
      </c>
      <c r="S58" s="112" t="str">
        <f t="shared" si="41"/>
        <v/>
      </c>
      <c r="T58" s="358" t="str" cm="1">
        <f t="array" ref="T58">IF(G58="","",INDEX(Index_sequences[Plate well],MATCH('HCAP Robot Script'!T57,Index_sequences[Plate well],0)+1,1))</f>
        <v>A8</v>
      </c>
      <c r="U58" s="115">
        <f>IF(G58="","",'HCAP Booking'!$I$3)</f>
        <v>1</v>
      </c>
      <c r="V58" s="115" t="str">
        <f>IF(G58="","",VLOOKUP(U58&amp;"_"&amp;T58,Index!$C$3:$H$386,2,FALSE))</f>
        <v>UDP0057</v>
      </c>
      <c r="W58" s="32">
        <f>IF(NOT(G58=""),'HCAP Booking'!H65,"")</f>
        <v>0</v>
      </c>
      <c r="Z58" s="50" t="s">
        <v>65</v>
      </c>
      <c r="AA58" s="40" t="str">
        <f t="shared" si="42"/>
        <v/>
      </c>
      <c r="AB58" s="46" t="str">
        <f>IF(COUNTIF($AA$1:AA58,AA58)=1,AA58,"")</f>
        <v/>
      </c>
      <c r="AC58" s="40" t="str">
        <f t="array" aca="1" ref="AC58" ca="1">IF(ROW()-ROW($AC$2:$AC$97)+1&gt;ROWS($AB$2:$AB$97)-
COUNTBLANK($AB$2:$AB$97),"",INDIRECT(ADDRESS(SMALL(
(IF($AB$2:$AB$97&lt;&gt;"",ROW($AB$2:$AB$97),ROW()+ROWS($AB$2:$AB$97))),
ROW()-ROW($AC$2:$AC$97)+1),COLUMN($AB$2:$AB$97),4)))</f>
        <v/>
      </c>
      <c r="AD58" s="121">
        <f>COUNTIF($AA$1:AA58,AA58)</f>
        <v>9</v>
      </c>
      <c r="AE58" s="121">
        <v>57</v>
      </c>
      <c r="AF58" s="121">
        <f>IF(COUNTIF($AF$2:AF57,AF57)&lt;INDEX(Pooling_requirements,MATCH('HCAP Booking'!$AG$4,Workflow_type,0)),AF57,AF57+1)</f>
        <v>3</v>
      </c>
      <c r="AG58" s="121" t="str">
        <f t="shared" si="21"/>
        <v/>
      </c>
      <c r="AH58" s="40" t="str">
        <f ca="1">IF(COUNTIF($AA$1:AG58,AG58)=1,AG58,"")</f>
        <v/>
      </c>
      <c r="AI58" s="40" t="s">
        <v>65</v>
      </c>
      <c r="AJ58" s="40" t="str">
        <f t="array" aca="1" ref="AJ58" ca="1">IF(ROW()-ROW($AJ$2:$AJ$97)+1&gt;ROWS($AH$2:$AH$97)-
COUNTBLANK($AH$2:$AH$97),"",INDIRECT(ADDRESS(SMALL(
(IF($AH$2:$AH$97&lt;&gt;"",ROW($AH$2:$AH$97),ROW()+ROWS($AH$2:$AH$97))),
ROW()-ROW($AJ$2:$AJ$97)+1),COLUMN($AH$2:$AH$97),4)))</f>
        <v/>
      </c>
      <c r="AK58" s="50" t="s">
        <v>65</v>
      </c>
      <c r="AL58" s="30"/>
      <c r="AM58" s="30"/>
      <c r="AN58" s="40" t="str">
        <f>IF(COUNTIF($C$1:C58,C58)=1,C58,"")</f>
        <v/>
      </c>
      <c r="AO58" s="47" t="str">
        <f t="array" aca="1" ref="AO58" ca="1">IF(ROW()-ROW($AO$2:$AO$97)+1&gt;ROWS($AN$2:$AN$97)-
COUNTBLANK($AN$2:$AN$97),"",INDIRECT(ADDRESS(SMALL(
(IF($AN$2:$AN$97&lt;&gt;"",ROW($AN$2:$AN$97),ROW()+ROWS($AN$2:$AN$97))),
ROW()-ROW($AO$2:$AO$97)+1),COLUMN($AN$2:$AN$97),4)))</f>
        <v/>
      </c>
      <c r="AP58" s="13" t="s">
        <v>33</v>
      </c>
      <c r="AQ58" s="49" t="str">
        <f t="shared" ca="1" si="50"/>
        <v/>
      </c>
      <c r="AR58" s="31" t="str">
        <f t="shared" ca="1" si="43"/>
        <v>_A3</v>
      </c>
      <c r="AS58" s="664"/>
      <c r="AT58" s="229"/>
      <c r="AU58" s="589" t="str">
        <f>IF(B58="","",B58&amp;"_"&amp;C58&amp;"_"&amp;INDEX(Panel_info[Panel short hand],MATCH('HCAP Robot Script'!W58,Panel_info[SL Analyte],0))&amp;"_"&amp;V58)</f>
        <v/>
      </c>
      <c r="AV58" s="30"/>
      <c r="AW58" s="33" t="e">
        <f>VLOOKUP(D58,'HCAP Booking'!$AP$8:$AS$12,2,TRUE)</f>
        <v>#N/A</v>
      </c>
      <c r="AX58" s="491" t="e">
        <f>VLOOKUP(D58,'HCAP Booking'!$AP$8:$AS$12,3,TRUE)</f>
        <v>#N/A</v>
      </c>
      <c r="AY58" s="491" t="e">
        <f>VLOOKUP(D58,'HCAP Booking'!$AP$8:$AS$12,4,TRUE)</f>
        <v>#N/A</v>
      </c>
      <c r="AZ58" s="491" t="e">
        <f t="shared" si="22"/>
        <v>#N/A</v>
      </c>
      <c r="BA58" s="492" t="e">
        <f t="shared" si="23"/>
        <v>#VALUE!</v>
      </c>
      <c r="BB58" s="30"/>
      <c r="BC58" s="349" t="s">
        <v>2129</v>
      </c>
      <c r="BD58" s="356" t="s">
        <v>33</v>
      </c>
      <c r="BE58" s="349" t="str">
        <f t="shared" si="24"/>
        <v/>
      </c>
      <c r="BF58" s="352" t="str">
        <f t="shared" si="25"/>
        <v/>
      </c>
      <c r="BG58" s="30"/>
      <c r="BH58" s="30"/>
      <c r="BI58" s="589" t="e">
        <f>INDEX('HCAP Booking'!$AE$9:$AE$14,MATCH('HCAP Robot Script'!W58,'HCAP Booking'!$AB$9:$AB$14,0))</f>
        <v>#N/A</v>
      </c>
      <c r="BJ58" s="208" t="str">
        <f t="shared" si="44"/>
        <v>_</v>
      </c>
      <c r="BK58" s="341">
        <f>IF(G58="","",'HCAP Booking'!I65)</f>
        <v>0</v>
      </c>
      <c r="BL58" s="341" t="str">
        <f t="shared" si="26"/>
        <v>2303550</v>
      </c>
      <c r="BM58" s="32" t="str">
        <f t="shared" si="45"/>
        <v>A8</v>
      </c>
      <c r="BN58" s="32" t="str">
        <f t="shared" si="46"/>
        <v>UDP0057</v>
      </c>
      <c r="BO58" s="32" t="str">
        <f>IF(G58="","",INDEX(Index_sequences[i7 Bases for Sample Sheet],MATCH('HCAP Robot Script'!BN58,Index_sequences[Index Name],0)))</f>
        <v>GAGTCATG</v>
      </c>
      <c r="BP58" s="32" t="str">
        <f t="shared" si="47"/>
        <v>UDP0057</v>
      </c>
      <c r="BQ58" s="32" t="str">
        <f>IF(G58="","",INDEX(Index_sequences[i5 Bases for Sample Sheet NovaSeq, MiSeq, HiSeq 2000/2500],MATCH('HCAP Robot Script'!BP58,Index_sequences[Index Name],0)))</f>
        <v>CTCAGTAC</v>
      </c>
      <c r="BR58" s="32" t="str">
        <f>IF(G58="","",INDEX(Index_sequences[i5 Bases for Sample Sheet iSeq, MiniSeq, NextSeq, HiSeq 3000/4000],MATCH('HCAP Robot Script'!BP58,Index_sequences[Index Name],0)))</f>
        <v>GTACTGAG</v>
      </c>
      <c r="BS58" s="209" t="str">
        <f t="shared" si="48"/>
        <v/>
      </c>
      <c r="BT58" s="38" t="str">
        <f ca="1">IF(VLOOKUP(BS58,'Auto Pooling Robot Script'!$H$6:$I$13,2,FALSE)=FALSE,"",VLOOKUP(BS58,'Auto Pooling Robot Script'!$H$6:$I$13,2,FALSE))</f>
        <v/>
      </c>
      <c r="BU58" s="30"/>
      <c r="BV58" s="10" t="str">
        <f t="array" aca="1" ref="BV58" ca="1">IF(ROW()-ROW($BV$2:$BV$97)+1&gt;ROWS($BT$2:$BT$97)-
COUNTBLANK($BT$2:$BT$97),"",INDIRECT(ADDRESS(SMALL(
(IF($BT$2:$BT$97&lt;&gt;"",ROW($BT$2:$BT$97),ROW()+ROWS($BT$2:$BT$97))),
ROW()-ROW($BV$2:$BV$97)+1),COLUMN($BK$2:$BK$97),4)))</f>
        <v/>
      </c>
      <c r="BW58" s="33" t="str">
        <f t="shared" ca="1" si="27"/>
        <v/>
      </c>
      <c r="BX58" s="36" t="str">
        <f t="shared" ca="1" si="28"/>
        <v/>
      </c>
      <c r="BY58" s="36" t="str">
        <f t="shared" ca="1" si="29"/>
        <v/>
      </c>
      <c r="BZ58" s="32" t="str">
        <f t="shared" ca="1" si="30"/>
        <v/>
      </c>
      <c r="CA58" s="32" t="str">
        <f t="shared" ca="1" si="49"/>
        <v/>
      </c>
      <c r="CB58" s="32" t="str">
        <f t="shared" ca="1" si="32"/>
        <v/>
      </c>
      <c r="CC58" s="32" t="str">
        <f ca="1">IF(BV58="","",INDEX(Index_sequences[i5 Bases for Sample Sheet NovaSeq, MiSeq, HiSeq 2000/2500],MATCH('HCAP Robot Script'!CB58,Index_sequences[Index Name],0)))</f>
        <v/>
      </c>
      <c r="CD58" s="32" t="str">
        <f ca="1">IF(BV58="","",INDEX(Index_sequences[i5 Bases for Sample Sheet iSeq, MiniSeq, NextSeq, HiSeq 3000/4000],MATCH('HCAP Robot Script'!CB58,Index_sequences[Index Name],0)))</f>
        <v/>
      </c>
      <c r="CE58" s="37" t="str">
        <f ca="1">IF(BV58="","",INDEX(Panel_info[Panel name],MATCH(INDEX(Panel_Name,MATCH(BV58,$BK$2:$BK$97,0)),Panel_info[SL Analyte],0)))</f>
        <v/>
      </c>
      <c r="CF58" s="38" t="str">
        <f t="shared" ca="1" si="33"/>
        <v/>
      </c>
      <c r="CH58" s="10" t="str">
        <f t="shared" ca="1" si="34"/>
        <v/>
      </c>
      <c r="CI58" s="10" t="str">
        <f t="shared" ca="1" si="35"/>
        <v/>
      </c>
      <c r="CJ58" s="10" t="str">
        <f t="array" aca="1" ref="CJ58" ca="1">IF(ROW()-ROW($CJ$2:$CJ$97)+1&gt;ROWS($CH$2:$CH$97)-
COUNTBLANK($CH$2:$CH$97),"",INDIRECT(ADDRESS(SMALL(
(IF($CH$2:$CH$97&lt;&gt;"",ROW($CH$2:$CH$97),ROW()+ROWS($CH$2:$CH$97))),
ROW()-ROW($CJ$2:$CJ$97)+1),COLUMN($CH$2:$CH$97),4)))</f>
        <v/>
      </c>
      <c r="CK58" s="10" t="str">
        <f t="array" aca="1" ref="CK58" ca="1">IF(ROW()-ROW($CK$2:$CK$97)+1&gt;ROWS($CI$2:$CI$97)-
COUNTBLANK($CI$2:$CI$97),"",INDIRECT(ADDRESS(SMALL(
(IF($CI$2:$CI$97&lt;&gt;"",ROW($CI$2:$CI$97),ROW()+ROWS($CI$2:$CI$97))),
ROW()-ROW($CK$2:$CK$97)+1),COLUMN($CI$2:$CI$97),4)))</f>
        <v/>
      </c>
    </row>
    <row r="59" spans="1:89" x14ac:dyDescent="0.2">
      <c r="A59" s="31" t="str">
        <f>IF(G59="","",'HCAP Booking'!$C$4)</f>
        <v>2303550</v>
      </c>
      <c r="B59" s="36" t="str">
        <f>CONCATENATE(LEFT('HCAP Booking'!C66),LEFT('HCAP Booking'!D66))</f>
        <v/>
      </c>
      <c r="C59" s="32" t="str">
        <f>IF('HCAP Booking'!J66="","",'HCAP Booking'!J66)</f>
        <v/>
      </c>
      <c r="D59" s="30" t="str">
        <f>IF(C59="","",INDEX('DNA Sample Normalization'!$E$13:$E$108,MATCH('HCAP Robot Script'!C59,'DNA Sample Normalization'!$C$13:$C$108,0)))</f>
        <v/>
      </c>
      <c r="E59" s="29" t="str">
        <f t="shared" si="37"/>
        <v/>
      </c>
      <c r="F59" s="38" t="str">
        <f t="shared" ca="1" si="38"/>
        <v/>
      </c>
      <c r="G59" s="33" t="str">
        <f>CONCATENATE('HCAP Booking'!A66,'HCAP Booking'!B66)</f>
        <v>B8</v>
      </c>
      <c r="H59" s="32" t="str">
        <f t="shared" si="13"/>
        <v>DNA DILUTION PLATE 1</v>
      </c>
      <c r="I59" s="32" t="str">
        <f t="shared" si="14"/>
        <v/>
      </c>
      <c r="J59" s="32" t="str">
        <f t="shared" si="15"/>
        <v/>
      </c>
      <c r="K59" s="32" t="str">
        <f t="shared" si="16"/>
        <v/>
      </c>
      <c r="L59" s="34" t="str">
        <f t="shared" si="39"/>
        <v/>
      </c>
      <c r="M59" s="35" t="str">
        <f t="shared" si="40"/>
        <v/>
      </c>
      <c r="N59" s="343" t="str">
        <f t="shared" si="17"/>
        <v/>
      </c>
      <c r="O59" s="343" t="str">
        <f t="shared" si="18"/>
        <v/>
      </c>
      <c r="P59" s="32" t="str">
        <f t="shared" si="19"/>
        <v>WATER RESERVOIR</v>
      </c>
      <c r="Q59" s="37">
        <f t="shared" si="20"/>
        <v>1</v>
      </c>
      <c r="R59" s="132" t="s">
        <v>191</v>
      </c>
      <c r="S59" s="112" t="str">
        <f t="shared" si="41"/>
        <v/>
      </c>
      <c r="T59" s="358" t="str" cm="1">
        <f t="array" ref="T59">IF(G59="","",INDEX(Index_sequences[Plate well],MATCH('HCAP Robot Script'!T58,Index_sequences[Plate well],0)+1,1))</f>
        <v>B8</v>
      </c>
      <c r="U59" s="115">
        <f>IF(G59="","",'HCAP Booking'!$I$3)</f>
        <v>1</v>
      </c>
      <c r="V59" s="115" t="str">
        <f>IF(G59="","",VLOOKUP(U59&amp;"_"&amp;T59,Index!$C$3:$H$386,2,FALSE))</f>
        <v>UDP0058</v>
      </c>
      <c r="W59" s="32">
        <f>IF(NOT(G59=""),'HCAP Booking'!H66,"")</f>
        <v>0</v>
      </c>
      <c r="Z59" s="50" t="s">
        <v>65</v>
      </c>
      <c r="AA59" s="40" t="str">
        <f t="shared" si="42"/>
        <v/>
      </c>
      <c r="AB59" s="46" t="str">
        <f>IF(COUNTIF($AA$1:AA59,AA59)=1,AA59,"")</f>
        <v/>
      </c>
      <c r="AC59" s="40" t="str">
        <f t="array" aca="1" ref="AC59" ca="1">IF(ROW()-ROW($AC$2:$AC$97)+1&gt;ROWS($AB$2:$AB$97)-
COUNTBLANK($AB$2:$AB$97),"",INDIRECT(ADDRESS(SMALL(
(IF($AB$2:$AB$97&lt;&gt;"",ROW($AB$2:$AB$97),ROW()+ROWS($AB$2:$AB$97))),
ROW()-ROW($AC$2:$AC$97)+1),COLUMN($AB$2:$AB$97),4)))</f>
        <v/>
      </c>
      <c r="AD59" s="121">
        <f>COUNTIF($AA$1:AA59,AA59)</f>
        <v>10</v>
      </c>
      <c r="AE59" s="121">
        <v>58</v>
      </c>
      <c r="AF59" s="121">
        <f>IF(COUNTIF($AF$2:AF58,AF58)&lt;INDEX(Pooling_requirements,MATCH('HCAP Booking'!$AG$4,Workflow_type,0)),AF58,AF58+1)</f>
        <v>3</v>
      </c>
      <c r="AG59" s="121" t="str">
        <f t="shared" si="21"/>
        <v/>
      </c>
      <c r="AH59" s="40" t="str">
        <f ca="1">IF(COUNTIF($AA$1:AG59,AG59)=1,AG59,"")</f>
        <v/>
      </c>
      <c r="AI59" s="40" t="s">
        <v>65</v>
      </c>
      <c r="AJ59" s="40" t="str">
        <f t="array" aca="1" ref="AJ59" ca="1">IF(ROW()-ROW($AJ$2:$AJ$97)+1&gt;ROWS($AH$2:$AH$97)-
COUNTBLANK($AH$2:$AH$97),"",INDIRECT(ADDRESS(SMALL(
(IF($AH$2:$AH$97&lt;&gt;"",ROW($AH$2:$AH$97),ROW()+ROWS($AH$2:$AH$97))),
ROW()-ROW($AJ$2:$AJ$97)+1),COLUMN($AH$2:$AH$97),4)))</f>
        <v/>
      </c>
      <c r="AK59" s="50" t="s">
        <v>65</v>
      </c>
      <c r="AL59" s="30"/>
      <c r="AM59" s="30"/>
      <c r="AN59" s="40" t="str">
        <f>IF(COUNTIF($C$1:C59,C59)=1,C59,"")</f>
        <v/>
      </c>
      <c r="AO59" s="47" t="str">
        <f t="array" aca="1" ref="AO59" ca="1">IF(ROW()-ROW($AO$2:$AO$97)+1&gt;ROWS($AN$2:$AN$97)-
COUNTBLANK($AN$2:$AN$97),"",INDIRECT(ADDRESS(SMALL(
(IF($AN$2:$AN$97&lt;&gt;"",ROW($AN$2:$AN$97),ROW()+ROWS($AN$2:$AN$97))),
ROW()-ROW($AO$2:$AO$97)+1),COLUMN($AN$2:$AN$97),4)))</f>
        <v/>
      </c>
      <c r="AP59" s="13" t="s">
        <v>44</v>
      </c>
      <c r="AQ59" s="49" t="str">
        <f t="shared" ca="1" si="50"/>
        <v/>
      </c>
      <c r="AR59" s="31" t="str">
        <f t="shared" ca="1" si="43"/>
        <v>_B3</v>
      </c>
      <c r="AS59" s="664"/>
      <c r="AT59" s="229"/>
      <c r="AU59" s="589" t="str">
        <f>IF(B59="","",B59&amp;"_"&amp;C59&amp;"_"&amp;INDEX(Panel_info[Panel short hand],MATCH('HCAP Robot Script'!W59,Panel_info[SL Analyte],0))&amp;"_"&amp;V59)</f>
        <v/>
      </c>
      <c r="AV59" s="30"/>
      <c r="AW59" s="33" t="e">
        <f>VLOOKUP(D59,'HCAP Booking'!$AP$8:$AS$12,2,TRUE)</f>
        <v>#N/A</v>
      </c>
      <c r="AX59" s="491" t="e">
        <f>VLOOKUP(D59,'HCAP Booking'!$AP$8:$AS$12,3,TRUE)</f>
        <v>#N/A</v>
      </c>
      <c r="AY59" s="491" t="e">
        <f>VLOOKUP(D59,'HCAP Booking'!$AP$8:$AS$12,4,TRUE)</f>
        <v>#N/A</v>
      </c>
      <c r="AZ59" s="491" t="e">
        <f t="shared" si="22"/>
        <v>#N/A</v>
      </c>
      <c r="BA59" s="492" t="e">
        <f t="shared" si="23"/>
        <v>#VALUE!</v>
      </c>
      <c r="BB59" s="30"/>
      <c r="BC59" s="349" t="s">
        <v>2129</v>
      </c>
      <c r="BD59" s="356" t="s">
        <v>44</v>
      </c>
      <c r="BE59" s="349" t="str">
        <f t="shared" si="24"/>
        <v/>
      </c>
      <c r="BF59" s="352" t="str">
        <f t="shared" si="25"/>
        <v/>
      </c>
      <c r="BG59" s="30"/>
      <c r="BH59" s="30"/>
      <c r="BI59" s="589" t="e">
        <f>INDEX('HCAP Booking'!$AE$9:$AE$14,MATCH('HCAP Robot Script'!W59,'HCAP Booking'!$AB$9:$AB$14,0))</f>
        <v>#N/A</v>
      </c>
      <c r="BJ59" s="208" t="str">
        <f t="shared" si="44"/>
        <v>_</v>
      </c>
      <c r="BK59" s="341">
        <f>IF(G59="","",'HCAP Booking'!I66)</f>
        <v>0</v>
      </c>
      <c r="BL59" s="341" t="str">
        <f t="shared" si="26"/>
        <v>2303550</v>
      </c>
      <c r="BM59" s="32" t="str">
        <f t="shared" si="45"/>
        <v>B8</v>
      </c>
      <c r="BN59" s="32" t="str">
        <f t="shared" si="46"/>
        <v>UDP0058</v>
      </c>
      <c r="BO59" s="32" t="str">
        <f>IF(G59="","",INDEX(Index_sequences[i7 Bases for Sample Sheet],MATCH('HCAP Robot Script'!BN59,Index_sequences[Index Name],0)))</f>
        <v>AGACTGCA</v>
      </c>
      <c r="BP59" s="32" t="str">
        <f t="shared" si="47"/>
        <v>UDP0058</v>
      </c>
      <c r="BQ59" s="32" t="str">
        <f>IF(G59="","",INDEX(Index_sequences[i5 Bases for Sample Sheet NovaSeq, MiSeq, HiSeq 2000/2500],MATCH('HCAP Robot Script'!BP59,Index_sequences[Index Name],0)))</f>
        <v>TCTGACGT</v>
      </c>
      <c r="BR59" s="32" t="str">
        <f>IF(G59="","",INDEX(Index_sequences[i5 Bases for Sample Sheet iSeq, MiniSeq, NextSeq, HiSeq 3000/4000],MATCH('HCAP Robot Script'!BP59,Index_sequences[Index Name],0)))</f>
        <v>ACGTCAGA</v>
      </c>
      <c r="BS59" s="209" t="str">
        <f t="shared" si="48"/>
        <v/>
      </c>
      <c r="BT59" s="38" t="str">
        <f ca="1">IF(VLOOKUP(BS59,'Auto Pooling Robot Script'!$H$6:$I$13,2,FALSE)=FALSE,"",VLOOKUP(BS59,'Auto Pooling Robot Script'!$H$6:$I$13,2,FALSE))</f>
        <v/>
      </c>
      <c r="BU59" s="30"/>
      <c r="BV59" s="10" t="str">
        <f t="array" aca="1" ref="BV59" ca="1">IF(ROW()-ROW($BV$2:$BV$97)+1&gt;ROWS($BT$2:$BT$97)-
COUNTBLANK($BT$2:$BT$97),"",INDIRECT(ADDRESS(SMALL(
(IF($BT$2:$BT$97&lt;&gt;"",ROW($BT$2:$BT$97),ROW()+ROWS($BT$2:$BT$97))),
ROW()-ROW($BV$2:$BV$97)+1),COLUMN($BK$2:$BK$97),4)))</f>
        <v/>
      </c>
      <c r="BW59" s="33" t="str">
        <f t="shared" ca="1" si="27"/>
        <v/>
      </c>
      <c r="BX59" s="36" t="str">
        <f t="shared" ca="1" si="28"/>
        <v/>
      </c>
      <c r="BY59" s="36" t="str">
        <f t="shared" ca="1" si="29"/>
        <v/>
      </c>
      <c r="BZ59" s="32" t="str">
        <f t="shared" ca="1" si="30"/>
        <v/>
      </c>
      <c r="CA59" s="32" t="str">
        <f t="shared" ca="1" si="49"/>
        <v/>
      </c>
      <c r="CB59" s="32" t="str">
        <f t="shared" ca="1" si="32"/>
        <v/>
      </c>
      <c r="CC59" s="32" t="str">
        <f ca="1">IF(BV59="","",INDEX(Index_sequences[i5 Bases for Sample Sheet NovaSeq, MiSeq, HiSeq 2000/2500],MATCH('HCAP Robot Script'!CB59,Index_sequences[Index Name],0)))</f>
        <v/>
      </c>
      <c r="CD59" s="32" t="str">
        <f ca="1">IF(BV59="","",INDEX(Index_sequences[i5 Bases for Sample Sheet iSeq, MiniSeq, NextSeq, HiSeq 3000/4000],MATCH('HCAP Robot Script'!CB59,Index_sequences[Index Name],0)))</f>
        <v/>
      </c>
      <c r="CE59" s="37" t="str">
        <f ca="1">IF(BV59="","",INDEX(Panel_info[Panel name],MATCH(INDEX(Panel_Name,MATCH(BV59,$BK$2:$BK$97,0)),Panel_info[SL Analyte],0)))</f>
        <v/>
      </c>
      <c r="CF59" s="38" t="str">
        <f t="shared" ca="1" si="33"/>
        <v/>
      </c>
      <c r="CH59" s="10" t="str">
        <f t="shared" ca="1" si="34"/>
        <v/>
      </c>
      <c r="CI59" s="10" t="str">
        <f t="shared" ca="1" si="35"/>
        <v/>
      </c>
      <c r="CJ59" s="10" t="str">
        <f t="array" aca="1" ref="CJ59" ca="1">IF(ROW()-ROW($CJ$2:$CJ$97)+1&gt;ROWS($CH$2:$CH$97)-
COUNTBLANK($CH$2:$CH$97),"",INDIRECT(ADDRESS(SMALL(
(IF($CH$2:$CH$97&lt;&gt;"",ROW($CH$2:$CH$97),ROW()+ROWS($CH$2:$CH$97))),
ROW()-ROW($CJ$2:$CJ$97)+1),COLUMN($CH$2:$CH$97),4)))</f>
        <v/>
      </c>
      <c r="CK59" s="10" t="str">
        <f t="array" aca="1" ref="CK59" ca="1">IF(ROW()-ROW($CK$2:$CK$97)+1&gt;ROWS($CI$2:$CI$97)-
COUNTBLANK($CI$2:$CI$97),"",INDIRECT(ADDRESS(SMALL(
(IF($CI$2:$CI$97&lt;&gt;"",ROW($CI$2:$CI$97),ROW()+ROWS($CI$2:$CI$97))),
ROW()-ROW($CK$2:$CK$97)+1),COLUMN($CI$2:$CI$97),4)))</f>
        <v/>
      </c>
    </row>
    <row r="60" spans="1:89" x14ac:dyDescent="0.2">
      <c r="A60" s="31" t="str">
        <f>IF(G60="","",'HCAP Booking'!$C$4)</f>
        <v>2303550</v>
      </c>
      <c r="B60" s="36" t="str">
        <f>CONCATENATE(LEFT('HCAP Booking'!C67),LEFT('HCAP Booking'!D67))</f>
        <v/>
      </c>
      <c r="C60" s="32" t="str">
        <f>IF('HCAP Booking'!J67="","",'HCAP Booking'!J67)</f>
        <v/>
      </c>
      <c r="D60" s="30" t="str">
        <f>IF(C60="","",INDEX('DNA Sample Normalization'!$E$13:$E$108,MATCH('HCAP Robot Script'!C60,'DNA Sample Normalization'!$C$13:$C$108,0)))</f>
        <v/>
      </c>
      <c r="E60" s="29" t="str">
        <f t="shared" si="37"/>
        <v/>
      </c>
      <c r="F60" s="38" t="str">
        <f t="shared" ca="1" si="38"/>
        <v/>
      </c>
      <c r="G60" s="33" t="str">
        <f>CONCATENATE('HCAP Booking'!A67,'HCAP Booking'!B67)</f>
        <v>C8</v>
      </c>
      <c r="H60" s="32" t="str">
        <f t="shared" si="13"/>
        <v>DNA DILUTION PLATE 1</v>
      </c>
      <c r="I60" s="32" t="str">
        <f t="shared" si="14"/>
        <v/>
      </c>
      <c r="J60" s="32" t="str">
        <f t="shared" si="15"/>
        <v/>
      </c>
      <c r="K60" s="32" t="str">
        <f t="shared" si="16"/>
        <v/>
      </c>
      <c r="L60" s="34" t="str">
        <f t="shared" si="39"/>
        <v/>
      </c>
      <c r="M60" s="35" t="str">
        <f t="shared" si="40"/>
        <v/>
      </c>
      <c r="N60" s="343" t="str">
        <f t="shared" si="17"/>
        <v/>
      </c>
      <c r="O60" s="343" t="str">
        <f t="shared" si="18"/>
        <v/>
      </c>
      <c r="P60" s="32" t="str">
        <f t="shared" si="19"/>
        <v>WATER RESERVOIR</v>
      </c>
      <c r="Q60" s="37">
        <f t="shared" si="20"/>
        <v>1</v>
      </c>
      <c r="R60" s="132" t="s">
        <v>191</v>
      </c>
      <c r="S60" s="112" t="str">
        <f t="shared" si="41"/>
        <v/>
      </c>
      <c r="T60" s="358" t="str" cm="1">
        <f t="array" ref="T60">IF(G60="","",INDEX(Index_sequences[Plate well],MATCH('HCAP Robot Script'!T59,Index_sequences[Plate well],0)+1,1))</f>
        <v>C8</v>
      </c>
      <c r="U60" s="115">
        <f>IF(G60="","",'HCAP Booking'!$I$3)</f>
        <v>1</v>
      </c>
      <c r="V60" s="115" t="str">
        <f>IF(G60="","",VLOOKUP(U60&amp;"_"&amp;T60,Index!$C$3:$H$386,2,FALSE))</f>
        <v>UDP0059</v>
      </c>
      <c r="W60" s="32">
        <f>IF(NOT(G60=""),'HCAP Booking'!H67,"")</f>
        <v>0</v>
      </c>
      <c r="Z60" s="50" t="s">
        <v>65</v>
      </c>
      <c r="AA60" s="40" t="str">
        <f t="shared" si="42"/>
        <v/>
      </c>
      <c r="AB60" s="46" t="str">
        <f>IF(COUNTIF($AA$1:AA60,AA60)=1,AA60,"")</f>
        <v/>
      </c>
      <c r="AC60" s="40" t="str">
        <f t="array" aca="1" ref="AC60" ca="1">IF(ROW()-ROW($AC$2:$AC$97)+1&gt;ROWS($AB$2:$AB$97)-
COUNTBLANK($AB$2:$AB$97),"",INDIRECT(ADDRESS(SMALL(
(IF($AB$2:$AB$97&lt;&gt;"",ROW($AB$2:$AB$97),ROW()+ROWS($AB$2:$AB$97))),
ROW()-ROW($AC$2:$AC$97)+1),COLUMN($AB$2:$AB$97),4)))</f>
        <v/>
      </c>
      <c r="AD60" s="121">
        <f>COUNTIF($AA$1:AA60,AA60)</f>
        <v>11</v>
      </c>
      <c r="AE60" s="121">
        <v>59</v>
      </c>
      <c r="AF60" s="121">
        <f>IF(COUNTIF($AF$2:AF59,AF59)&lt;INDEX(Pooling_requirements,MATCH('HCAP Booking'!$AG$4,Workflow_type,0)),AF59,AF59+1)</f>
        <v>3</v>
      </c>
      <c r="AG60" s="121" t="str">
        <f t="shared" si="21"/>
        <v/>
      </c>
      <c r="AH60" s="40" t="str">
        <f ca="1">IF(COUNTIF($AA$1:AG60,AG60)=1,AG60,"")</f>
        <v/>
      </c>
      <c r="AI60" s="40" t="s">
        <v>65</v>
      </c>
      <c r="AJ60" s="40" t="str">
        <f t="array" aca="1" ref="AJ60" ca="1">IF(ROW()-ROW($AJ$2:$AJ$97)+1&gt;ROWS($AH$2:$AH$97)-
COUNTBLANK($AH$2:$AH$97),"",INDIRECT(ADDRESS(SMALL(
(IF($AH$2:$AH$97&lt;&gt;"",ROW($AH$2:$AH$97),ROW()+ROWS($AH$2:$AH$97))),
ROW()-ROW($AJ$2:$AJ$97)+1),COLUMN($AH$2:$AH$97),4)))</f>
        <v/>
      </c>
      <c r="AK60" s="50" t="s">
        <v>65</v>
      </c>
      <c r="AL60" s="30"/>
      <c r="AM60" s="30"/>
      <c r="AN60" s="40" t="str">
        <f>IF(COUNTIF($C$1:C60,C60)=1,C60,"")</f>
        <v/>
      </c>
      <c r="AO60" s="47" t="str">
        <f t="array" aca="1" ref="AO60" ca="1">IF(ROW()-ROW($AO$2:$AO$97)+1&gt;ROWS($AN$2:$AN$97)-
COUNTBLANK($AN$2:$AN$97),"",INDIRECT(ADDRESS(SMALL(
(IF($AN$2:$AN$97&lt;&gt;"",ROW($AN$2:$AN$97),ROW()+ROWS($AN$2:$AN$97))),
ROW()-ROW($AO$2:$AO$97)+1),COLUMN($AN$2:$AN$97),4)))</f>
        <v/>
      </c>
      <c r="AP60" s="13" t="s">
        <v>52</v>
      </c>
      <c r="AQ60" s="49" t="str">
        <f t="shared" ca="1" si="50"/>
        <v/>
      </c>
      <c r="AR60" s="31" t="str">
        <f t="shared" ca="1" si="43"/>
        <v>_C3</v>
      </c>
      <c r="AS60" s="664"/>
      <c r="AT60" s="229"/>
      <c r="AU60" s="589" t="str">
        <f>IF(B60="","",B60&amp;"_"&amp;C60&amp;"_"&amp;INDEX(Panel_info[Panel short hand],MATCH('HCAP Robot Script'!W60,Panel_info[SL Analyte],0))&amp;"_"&amp;V60)</f>
        <v/>
      </c>
      <c r="AV60" s="30"/>
      <c r="AW60" s="33" t="e">
        <f>VLOOKUP(D60,'HCAP Booking'!$AP$8:$AS$12,2,TRUE)</f>
        <v>#N/A</v>
      </c>
      <c r="AX60" s="491" t="e">
        <f>VLOOKUP(D60,'HCAP Booking'!$AP$8:$AS$12,3,TRUE)</f>
        <v>#N/A</v>
      </c>
      <c r="AY60" s="491" t="e">
        <f>VLOOKUP(D60,'HCAP Booking'!$AP$8:$AS$12,4,TRUE)</f>
        <v>#N/A</v>
      </c>
      <c r="AZ60" s="491" t="e">
        <f t="shared" si="22"/>
        <v>#N/A</v>
      </c>
      <c r="BA60" s="492" t="e">
        <f t="shared" si="23"/>
        <v>#VALUE!</v>
      </c>
      <c r="BB60" s="30"/>
      <c r="BC60" s="349" t="s">
        <v>2129</v>
      </c>
      <c r="BD60" s="356" t="s">
        <v>52</v>
      </c>
      <c r="BE60" s="349" t="str">
        <f t="shared" si="24"/>
        <v/>
      </c>
      <c r="BF60" s="352" t="str">
        <f t="shared" si="25"/>
        <v/>
      </c>
      <c r="BG60" s="30"/>
      <c r="BH60" s="30"/>
      <c r="BI60" s="589" t="e">
        <f>INDEX('HCAP Booking'!$AE$9:$AE$14,MATCH('HCAP Robot Script'!W60,'HCAP Booking'!$AB$9:$AB$14,0))</f>
        <v>#N/A</v>
      </c>
      <c r="BJ60" s="208" t="str">
        <f t="shared" si="44"/>
        <v>_</v>
      </c>
      <c r="BK60" s="341">
        <f>IF(G60="","",'HCAP Booking'!I67)</f>
        <v>0</v>
      </c>
      <c r="BL60" s="341" t="str">
        <f t="shared" si="26"/>
        <v>2303550</v>
      </c>
      <c r="BM60" s="32" t="str">
        <f t="shared" si="45"/>
        <v>C8</v>
      </c>
      <c r="BN60" s="32" t="str">
        <f t="shared" si="46"/>
        <v>UDP0059</v>
      </c>
      <c r="BO60" s="32" t="str">
        <f>IF(G60="","",INDEX(Index_sequences[i7 Bases for Sample Sheet],MATCH('HCAP Robot Script'!BN60,Index_sequences[Index Name],0)))</f>
        <v>GGAACTGA</v>
      </c>
      <c r="BP60" s="32" t="str">
        <f t="shared" si="47"/>
        <v>UDP0059</v>
      </c>
      <c r="BQ60" s="32" t="str">
        <f>IF(G60="","",INDEX(Index_sequences[i5 Bases for Sample Sheet NovaSeq, MiSeq, HiSeq 2000/2500],MATCH('HCAP Robot Script'!BP60,Index_sequences[Index Name],0)))</f>
        <v>CCTTGACT</v>
      </c>
      <c r="BR60" s="32" t="str">
        <f>IF(G60="","",INDEX(Index_sequences[i5 Bases for Sample Sheet iSeq, MiniSeq, NextSeq, HiSeq 3000/4000],MATCH('HCAP Robot Script'!BP60,Index_sequences[Index Name],0)))</f>
        <v>AGTCAAGG</v>
      </c>
      <c r="BS60" s="209" t="str">
        <f t="shared" si="48"/>
        <v/>
      </c>
      <c r="BT60" s="38" t="str">
        <f ca="1">IF(VLOOKUP(BS60,'Auto Pooling Robot Script'!$H$6:$I$13,2,FALSE)=FALSE,"",VLOOKUP(BS60,'Auto Pooling Robot Script'!$H$6:$I$13,2,FALSE))</f>
        <v/>
      </c>
      <c r="BU60" s="30"/>
      <c r="BV60" s="10" t="str">
        <f t="array" aca="1" ref="BV60" ca="1">IF(ROW()-ROW($BV$2:$BV$97)+1&gt;ROWS($BT$2:$BT$97)-
COUNTBLANK($BT$2:$BT$97),"",INDIRECT(ADDRESS(SMALL(
(IF($BT$2:$BT$97&lt;&gt;"",ROW($BT$2:$BT$97),ROW()+ROWS($BT$2:$BT$97))),
ROW()-ROW($BV$2:$BV$97)+1),COLUMN($BK$2:$BK$97),4)))</f>
        <v/>
      </c>
      <c r="BW60" s="33" t="str">
        <f t="shared" ca="1" si="27"/>
        <v/>
      </c>
      <c r="BX60" s="36" t="str">
        <f t="shared" ca="1" si="28"/>
        <v/>
      </c>
      <c r="BY60" s="36" t="str">
        <f t="shared" ca="1" si="29"/>
        <v/>
      </c>
      <c r="BZ60" s="32" t="str">
        <f t="shared" ca="1" si="30"/>
        <v/>
      </c>
      <c r="CA60" s="32" t="str">
        <f t="shared" ca="1" si="49"/>
        <v/>
      </c>
      <c r="CB60" s="32" t="str">
        <f t="shared" ca="1" si="32"/>
        <v/>
      </c>
      <c r="CC60" s="32" t="str">
        <f ca="1">IF(BV60="","",INDEX(Index_sequences[i5 Bases for Sample Sheet NovaSeq, MiSeq, HiSeq 2000/2500],MATCH('HCAP Robot Script'!CB60,Index_sequences[Index Name],0)))</f>
        <v/>
      </c>
      <c r="CD60" s="32" t="str">
        <f ca="1">IF(BV60="","",INDEX(Index_sequences[i5 Bases for Sample Sheet iSeq, MiniSeq, NextSeq, HiSeq 3000/4000],MATCH('HCAP Robot Script'!CB60,Index_sequences[Index Name],0)))</f>
        <v/>
      </c>
      <c r="CE60" s="37" t="str">
        <f ca="1">IF(BV60="","",INDEX(Panel_info[Panel name],MATCH(INDEX(Panel_Name,MATCH(BV60,$BK$2:$BK$97,0)),Panel_info[SL Analyte],0)))</f>
        <v/>
      </c>
      <c r="CF60" s="38" t="str">
        <f t="shared" ca="1" si="33"/>
        <v/>
      </c>
      <c r="CH60" s="10" t="str">
        <f t="shared" ca="1" si="34"/>
        <v/>
      </c>
      <c r="CI60" s="10" t="str">
        <f t="shared" ca="1" si="35"/>
        <v/>
      </c>
      <c r="CJ60" s="10" t="str">
        <f t="array" aca="1" ref="CJ60" ca="1">IF(ROW()-ROW($CJ$2:$CJ$97)+1&gt;ROWS($CH$2:$CH$97)-
COUNTBLANK($CH$2:$CH$97),"",INDIRECT(ADDRESS(SMALL(
(IF($CH$2:$CH$97&lt;&gt;"",ROW($CH$2:$CH$97),ROW()+ROWS($CH$2:$CH$97))),
ROW()-ROW($CJ$2:$CJ$97)+1),COLUMN($CH$2:$CH$97),4)))</f>
        <v/>
      </c>
      <c r="CK60" s="10" t="str">
        <f t="array" aca="1" ref="CK60" ca="1">IF(ROW()-ROW($CK$2:$CK$97)+1&gt;ROWS($CI$2:$CI$97)-
COUNTBLANK($CI$2:$CI$97),"",INDIRECT(ADDRESS(SMALL(
(IF($CI$2:$CI$97&lt;&gt;"",ROW($CI$2:$CI$97),ROW()+ROWS($CI$2:$CI$97))),
ROW()-ROW($CK$2:$CK$97)+1),COLUMN($CI$2:$CI$97),4)))</f>
        <v/>
      </c>
    </row>
    <row r="61" spans="1:89" x14ac:dyDescent="0.2">
      <c r="A61" s="31" t="str">
        <f>IF(G61="","",'HCAP Booking'!$C$4)</f>
        <v>2303550</v>
      </c>
      <c r="B61" s="36" t="str">
        <f>CONCATENATE(LEFT('HCAP Booking'!C68),LEFT('HCAP Booking'!D68))</f>
        <v/>
      </c>
      <c r="C61" s="32" t="str">
        <f>IF('HCAP Booking'!J68="","",'HCAP Booking'!J68)</f>
        <v/>
      </c>
      <c r="D61" s="30" t="str">
        <f>IF(C61="","",INDEX('DNA Sample Normalization'!$E$13:$E$108,MATCH('HCAP Robot Script'!C61,'DNA Sample Normalization'!$C$13:$C$108,0)))</f>
        <v/>
      </c>
      <c r="E61" s="29" t="str">
        <f t="shared" si="37"/>
        <v/>
      </c>
      <c r="F61" s="38" t="str">
        <f t="shared" ca="1" si="38"/>
        <v/>
      </c>
      <c r="G61" s="33" t="str">
        <f>CONCATENATE('HCAP Booking'!A68,'HCAP Booking'!B68)</f>
        <v>D8</v>
      </c>
      <c r="H61" s="32" t="str">
        <f t="shared" si="13"/>
        <v>DNA DILUTION PLATE 1</v>
      </c>
      <c r="I61" s="32" t="str">
        <f t="shared" si="14"/>
        <v/>
      </c>
      <c r="J61" s="32" t="str">
        <f t="shared" si="15"/>
        <v/>
      </c>
      <c r="K61" s="32" t="str">
        <f t="shared" si="16"/>
        <v/>
      </c>
      <c r="L61" s="34" t="str">
        <f t="shared" si="39"/>
        <v/>
      </c>
      <c r="M61" s="35" t="str">
        <f t="shared" si="40"/>
        <v/>
      </c>
      <c r="N61" s="343" t="str">
        <f t="shared" si="17"/>
        <v/>
      </c>
      <c r="O61" s="343" t="str">
        <f t="shared" si="18"/>
        <v/>
      </c>
      <c r="P61" s="32" t="str">
        <f t="shared" si="19"/>
        <v>WATER RESERVOIR</v>
      </c>
      <c r="Q61" s="37">
        <f t="shared" si="20"/>
        <v>1</v>
      </c>
      <c r="R61" s="132" t="s">
        <v>191</v>
      </c>
      <c r="S61" s="112" t="str">
        <f t="shared" si="41"/>
        <v/>
      </c>
      <c r="T61" s="358" t="str" cm="1">
        <f t="array" ref="T61">IF(G61="","",INDEX(Index_sequences[Plate well],MATCH('HCAP Robot Script'!T60,Index_sequences[Plate well],0)+1,1))</f>
        <v>D8</v>
      </c>
      <c r="U61" s="115">
        <f>IF(G61="","",'HCAP Booking'!$I$3)</f>
        <v>1</v>
      </c>
      <c r="V61" s="115" t="str">
        <f>IF(G61="","",VLOOKUP(U61&amp;"_"&amp;T61,Index!$C$3:$H$386,2,FALSE))</f>
        <v>UDP0060</v>
      </c>
      <c r="W61" s="32">
        <f>IF(NOT(G61=""),'HCAP Booking'!H68,"")</f>
        <v>0</v>
      </c>
      <c r="Z61" s="50" t="s">
        <v>65</v>
      </c>
      <c r="AA61" s="40" t="str">
        <f t="shared" si="42"/>
        <v/>
      </c>
      <c r="AB61" s="46" t="str">
        <f>IF(COUNTIF($AA$1:AA61,AA61)=1,AA61,"")</f>
        <v/>
      </c>
      <c r="AC61" s="40" t="str">
        <f t="array" aca="1" ref="AC61" ca="1">IF(ROW()-ROW($AC$2:$AC$97)+1&gt;ROWS($AB$2:$AB$97)-
COUNTBLANK($AB$2:$AB$97),"",INDIRECT(ADDRESS(SMALL(
(IF($AB$2:$AB$97&lt;&gt;"",ROW($AB$2:$AB$97),ROW()+ROWS($AB$2:$AB$97))),
ROW()-ROW($AC$2:$AC$97)+1),COLUMN($AB$2:$AB$97),4)))</f>
        <v/>
      </c>
      <c r="AD61" s="121">
        <f>COUNTIF($AA$1:AA61,AA61)</f>
        <v>12</v>
      </c>
      <c r="AE61" s="121">
        <v>60</v>
      </c>
      <c r="AF61" s="121">
        <f>IF(COUNTIF($AF$2:AF60,AF60)&lt;INDEX(Pooling_requirements,MATCH('HCAP Booking'!$AG$4,Workflow_type,0)),AF60,AF60+1)</f>
        <v>3</v>
      </c>
      <c r="AG61" s="121" t="str">
        <f t="shared" si="21"/>
        <v/>
      </c>
      <c r="AH61" s="40" t="str">
        <f ca="1">IF(COUNTIF($AA$1:AG61,AG61)=1,AG61,"")</f>
        <v/>
      </c>
      <c r="AI61" s="40" t="s">
        <v>65</v>
      </c>
      <c r="AJ61" s="40" t="str">
        <f t="array" aca="1" ref="AJ61" ca="1">IF(ROW()-ROW($AJ$2:$AJ$97)+1&gt;ROWS($AH$2:$AH$97)-
COUNTBLANK($AH$2:$AH$97),"",INDIRECT(ADDRESS(SMALL(
(IF($AH$2:$AH$97&lt;&gt;"",ROW($AH$2:$AH$97),ROW()+ROWS($AH$2:$AH$97))),
ROW()-ROW($AJ$2:$AJ$97)+1),COLUMN($AH$2:$AH$97),4)))</f>
        <v/>
      </c>
      <c r="AK61" s="50" t="s">
        <v>65</v>
      </c>
      <c r="AL61" s="30"/>
      <c r="AM61" s="30"/>
      <c r="AN61" s="40" t="str">
        <f>IF(COUNTIF($C$1:C61,C61)=1,C61,"")</f>
        <v/>
      </c>
      <c r="AO61" s="47" t="str">
        <f t="array" aca="1" ref="AO61" ca="1">IF(ROW()-ROW($AO$2:$AO$97)+1&gt;ROWS($AN$2:$AN$97)-
COUNTBLANK($AN$2:$AN$97),"",INDIRECT(ADDRESS(SMALL(
(IF($AN$2:$AN$97&lt;&gt;"",ROW($AN$2:$AN$97),ROW()+ROWS($AN$2:$AN$97))),
ROW()-ROW($AO$2:$AO$97)+1),COLUMN($AN$2:$AN$97),4)))</f>
        <v/>
      </c>
      <c r="AP61" s="13" t="s">
        <v>58</v>
      </c>
      <c r="AQ61" s="49" t="str">
        <f t="shared" ca="1" si="50"/>
        <v/>
      </c>
      <c r="AR61" s="31" t="str">
        <f t="shared" ca="1" si="43"/>
        <v>_D3</v>
      </c>
      <c r="AS61" s="664"/>
      <c r="AT61" s="229"/>
      <c r="AU61" s="589" t="str">
        <f>IF(B61="","",B61&amp;"_"&amp;C61&amp;"_"&amp;INDEX(Panel_info[Panel short hand],MATCH('HCAP Robot Script'!W61,Panel_info[SL Analyte],0))&amp;"_"&amp;V61)</f>
        <v/>
      </c>
      <c r="AV61" s="30"/>
      <c r="AW61" s="33" t="e">
        <f>VLOOKUP(D61,'HCAP Booking'!$AP$8:$AS$12,2,TRUE)</f>
        <v>#N/A</v>
      </c>
      <c r="AX61" s="491" t="e">
        <f>VLOOKUP(D61,'HCAP Booking'!$AP$8:$AS$12,3,TRUE)</f>
        <v>#N/A</v>
      </c>
      <c r="AY61" s="491" t="e">
        <f>VLOOKUP(D61,'HCAP Booking'!$AP$8:$AS$12,4,TRUE)</f>
        <v>#N/A</v>
      </c>
      <c r="AZ61" s="491" t="e">
        <f t="shared" si="22"/>
        <v>#N/A</v>
      </c>
      <c r="BA61" s="492" t="e">
        <f t="shared" si="23"/>
        <v>#VALUE!</v>
      </c>
      <c r="BB61" s="30"/>
      <c r="BC61" s="349" t="s">
        <v>2129</v>
      </c>
      <c r="BD61" s="356" t="s">
        <v>58</v>
      </c>
      <c r="BE61" s="349" t="str">
        <f t="shared" si="24"/>
        <v/>
      </c>
      <c r="BF61" s="352" t="str">
        <f t="shared" si="25"/>
        <v/>
      </c>
      <c r="BG61" s="30"/>
      <c r="BH61" s="30"/>
      <c r="BI61" s="589" t="e">
        <f>INDEX('HCAP Booking'!$AE$9:$AE$14,MATCH('HCAP Robot Script'!W61,'HCAP Booking'!$AB$9:$AB$14,0))</f>
        <v>#N/A</v>
      </c>
      <c r="BJ61" s="208" t="str">
        <f t="shared" si="44"/>
        <v>_</v>
      </c>
      <c r="BK61" s="341">
        <f>IF(G61="","",'HCAP Booking'!I68)</f>
        <v>0</v>
      </c>
      <c r="BL61" s="341" t="str">
        <f t="shared" si="26"/>
        <v>2303550</v>
      </c>
      <c r="BM61" s="32" t="str">
        <f t="shared" si="45"/>
        <v>D8</v>
      </c>
      <c r="BN61" s="32" t="str">
        <f t="shared" si="46"/>
        <v>UDP0060</v>
      </c>
      <c r="BO61" s="32" t="str">
        <f>IF(G61="","",INDEX(Index_sequences[i7 Bases for Sample Sheet],MATCH('HCAP Robot Script'!BN61,Index_sequences[Index Name],0)))</f>
        <v>AAGGTCAG</v>
      </c>
      <c r="BP61" s="32" t="str">
        <f t="shared" si="47"/>
        <v>UDP0060</v>
      </c>
      <c r="BQ61" s="32" t="str">
        <f>IF(G61="","",INDEX(Index_sequences[i5 Bases for Sample Sheet NovaSeq, MiSeq, HiSeq 2000/2500],MATCH('HCAP Robot Script'!BP61,Index_sequences[Index Name],0)))</f>
        <v>TTCCAGTC</v>
      </c>
      <c r="BR61" s="32" t="str">
        <f>IF(G61="","",INDEX(Index_sequences[i5 Bases for Sample Sheet iSeq, MiniSeq, NextSeq, HiSeq 3000/4000],MATCH('HCAP Robot Script'!BP61,Index_sequences[Index Name],0)))</f>
        <v>GACTGGAA</v>
      </c>
      <c r="BS61" s="209" t="str">
        <f t="shared" si="48"/>
        <v/>
      </c>
      <c r="BT61" s="38" t="str">
        <f ca="1">IF(VLOOKUP(BS61,'Auto Pooling Robot Script'!$H$6:$I$13,2,FALSE)=FALSE,"",VLOOKUP(BS61,'Auto Pooling Robot Script'!$H$6:$I$13,2,FALSE))</f>
        <v/>
      </c>
      <c r="BU61" s="30"/>
      <c r="BV61" s="10" t="str">
        <f t="array" aca="1" ref="BV61" ca="1">IF(ROW()-ROW($BV$2:$BV$97)+1&gt;ROWS($BT$2:$BT$97)-
COUNTBLANK($BT$2:$BT$97),"",INDIRECT(ADDRESS(SMALL(
(IF($BT$2:$BT$97&lt;&gt;"",ROW($BT$2:$BT$97),ROW()+ROWS($BT$2:$BT$97))),
ROW()-ROW($BV$2:$BV$97)+1),COLUMN($BK$2:$BK$97),4)))</f>
        <v/>
      </c>
      <c r="BW61" s="33" t="str">
        <f t="shared" ca="1" si="27"/>
        <v/>
      </c>
      <c r="BX61" s="36" t="str">
        <f t="shared" ca="1" si="28"/>
        <v/>
      </c>
      <c r="BY61" s="36" t="str">
        <f t="shared" ca="1" si="29"/>
        <v/>
      </c>
      <c r="BZ61" s="32" t="str">
        <f t="shared" ca="1" si="30"/>
        <v/>
      </c>
      <c r="CA61" s="32" t="str">
        <f t="shared" ca="1" si="49"/>
        <v/>
      </c>
      <c r="CB61" s="32" t="str">
        <f t="shared" ca="1" si="32"/>
        <v/>
      </c>
      <c r="CC61" s="32" t="str">
        <f ca="1">IF(BV61="","",INDEX(Index_sequences[i5 Bases for Sample Sheet NovaSeq, MiSeq, HiSeq 2000/2500],MATCH('HCAP Robot Script'!CB61,Index_sequences[Index Name],0)))</f>
        <v/>
      </c>
      <c r="CD61" s="32" t="str">
        <f ca="1">IF(BV61="","",INDEX(Index_sequences[i5 Bases for Sample Sheet iSeq, MiniSeq, NextSeq, HiSeq 3000/4000],MATCH('HCAP Robot Script'!CB61,Index_sequences[Index Name],0)))</f>
        <v/>
      </c>
      <c r="CE61" s="37" t="str">
        <f ca="1">IF(BV61="","",INDEX(Panel_info[Panel name],MATCH(INDEX(Panel_Name,MATCH(BV61,$BK$2:$BK$97,0)),Panel_info[SL Analyte],0)))</f>
        <v/>
      </c>
      <c r="CF61" s="38" t="str">
        <f t="shared" ca="1" si="33"/>
        <v/>
      </c>
      <c r="CH61" s="10" t="str">
        <f t="shared" ca="1" si="34"/>
        <v/>
      </c>
      <c r="CI61" s="10" t="str">
        <f t="shared" ca="1" si="35"/>
        <v/>
      </c>
      <c r="CJ61" s="10" t="str">
        <f t="array" aca="1" ref="CJ61" ca="1">IF(ROW()-ROW($CJ$2:$CJ$97)+1&gt;ROWS($CH$2:$CH$97)-
COUNTBLANK($CH$2:$CH$97),"",INDIRECT(ADDRESS(SMALL(
(IF($CH$2:$CH$97&lt;&gt;"",ROW($CH$2:$CH$97),ROW()+ROWS($CH$2:$CH$97))),
ROW()-ROW($CJ$2:$CJ$97)+1),COLUMN($CH$2:$CH$97),4)))</f>
        <v/>
      </c>
      <c r="CK61" s="10" t="str">
        <f t="array" aca="1" ref="CK61" ca="1">IF(ROW()-ROW($CK$2:$CK$97)+1&gt;ROWS($CI$2:$CI$97)-
COUNTBLANK($CI$2:$CI$97),"",INDIRECT(ADDRESS(SMALL(
(IF($CI$2:$CI$97&lt;&gt;"",ROW($CI$2:$CI$97),ROW()+ROWS($CI$2:$CI$97))),
ROW()-ROW($CK$2:$CK$97)+1),COLUMN($CI$2:$CI$97),4)))</f>
        <v/>
      </c>
    </row>
    <row r="62" spans="1:89" x14ac:dyDescent="0.2">
      <c r="A62" s="31" t="str">
        <f>IF(G62="","",'HCAP Booking'!$C$4)</f>
        <v>2303550</v>
      </c>
      <c r="B62" s="36" t="str">
        <f>CONCATENATE(LEFT('HCAP Booking'!C69),LEFT('HCAP Booking'!D69))</f>
        <v/>
      </c>
      <c r="C62" s="32" t="str">
        <f>IF('HCAP Booking'!J69="","",'HCAP Booking'!J69)</f>
        <v/>
      </c>
      <c r="D62" s="30" t="str">
        <f>IF(C62="","",INDEX('DNA Sample Normalization'!$E$13:$E$108,MATCH('HCAP Robot Script'!C62,'DNA Sample Normalization'!$C$13:$C$108,0)))</f>
        <v/>
      </c>
      <c r="E62" s="29" t="str">
        <f t="shared" si="37"/>
        <v/>
      </c>
      <c r="F62" s="38" t="str">
        <f t="shared" ca="1" si="38"/>
        <v/>
      </c>
      <c r="G62" s="33" t="str">
        <f>CONCATENATE('HCAP Booking'!A69,'HCAP Booking'!B69)</f>
        <v>E8</v>
      </c>
      <c r="H62" s="32" t="str">
        <f t="shared" si="13"/>
        <v>DNA DILUTION PLATE 1</v>
      </c>
      <c r="I62" s="32" t="str">
        <f t="shared" si="14"/>
        <v/>
      </c>
      <c r="J62" s="32" t="str">
        <f t="shared" si="15"/>
        <v/>
      </c>
      <c r="K62" s="32" t="str">
        <f t="shared" si="16"/>
        <v/>
      </c>
      <c r="L62" s="34" t="str">
        <f t="shared" si="39"/>
        <v/>
      </c>
      <c r="M62" s="35" t="str">
        <f t="shared" si="40"/>
        <v/>
      </c>
      <c r="N62" s="343" t="str">
        <f t="shared" si="17"/>
        <v/>
      </c>
      <c r="O62" s="343" t="str">
        <f t="shared" si="18"/>
        <v/>
      </c>
      <c r="P62" s="32" t="str">
        <f t="shared" si="19"/>
        <v>WATER RESERVOIR</v>
      </c>
      <c r="Q62" s="37">
        <f t="shared" si="20"/>
        <v>1</v>
      </c>
      <c r="R62" s="132" t="s">
        <v>191</v>
      </c>
      <c r="S62" s="112" t="str">
        <f t="shared" si="41"/>
        <v/>
      </c>
      <c r="T62" s="358" t="str" cm="1">
        <f t="array" ref="T62">IF(G62="","",INDEX(Index_sequences[Plate well],MATCH('HCAP Robot Script'!T61,Index_sequences[Plate well],0)+1,1))</f>
        <v>E8</v>
      </c>
      <c r="U62" s="115">
        <f>IF(G62="","",'HCAP Booking'!$I$3)</f>
        <v>1</v>
      </c>
      <c r="V62" s="115" t="str">
        <f>IF(G62="","",VLOOKUP(U62&amp;"_"&amp;T62,Index!$C$3:$H$386,2,FALSE))</f>
        <v>UDP0061</v>
      </c>
      <c r="W62" s="32">
        <f>IF(NOT(G62=""),'HCAP Booking'!H69,"")</f>
        <v>0</v>
      </c>
      <c r="Z62" s="50" t="s">
        <v>65</v>
      </c>
      <c r="AA62" s="40" t="str">
        <f t="shared" si="42"/>
        <v/>
      </c>
      <c r="AB62" s="46" t="str">
        <f>IF(COUNTIF($AA$1:AA62,AA62)=1,AA62,"")</f>
        <v/>
      </c>
      <c r="AC62" s="40" t="str">
        <f t="array" aca="1" ref="AC62" ca="1">IF(ROW()-ROW($AC$2:$AC$97)+1&gt;ROWS($AB$2:$AB$97)-
COUNTBLANK($AB$2:$AB$97),"",INDIRECT(ADDRESS(SMALL(
(IF($AB$2:$AB$97&lt;&gt;"",ROW($AB$2:$AB$97),ROW()+ROWS($AB$2:$AB$97))),
ROW()-ROW($AC$2:$AC$97)+1),COLUMN($AB$2:$AB$97),4)))</f>
        <v/>
      </c>
      <c r="AD62" s="121">
        <f>COUNTIF($AA$1:AA62,AA62)</f>
        <v>13</v>
      </c>
      <c r="AE62" s="121">
        <v>61</v>
      </c>
      <c r="AF62" s="121">
        <f>IF(COUNTIF($AF$2:AF61,AF61)&lt;INDEX(Pooling_requirements,MATCH('HCAP Booking'!$AG$4,Workflow_type,0)),AF61,AF61+1)</f>
        <v>3</v>
      </c>
      <c r="AG62" s="121" t="str">
        <f t="shared" si="21"/>
        <v/>
      </c>
      <c r="AH62" s="40" t="str">
        <f ca="1">IF(COUNTIF($AA$1:AG62,AG62)=1,AG62,"")</f>
        <v/>
      </c>
      <c r="AI62" s="40" t="s">
        <v>65</v>
      </c>
      <c r="AJ62" s="40" t="str">
        <f t="array" aca="1" ref="AJ62" ca="1">IF(ROW()-ROW($AJ$2:$AJ$97)+1&gt;ROWS($AH$2:$AH$97)-
COUNTBLANK($AH$2:$AH$97),"",INDIRECT(ADDRESS(SMALL(
(IF($AH$2:$AH$97&lt;&gt;"",ROW($AH$2:$AH$97),ROW()+ROWS($AH$2:$AH$97))),
ROW()-ROW($AJ$2:$AJ$97)+1),COLUMN($AH$2:$AH$97),4)))</f>
        <v/>
      </c>
      <c r="AK62" s="50" t="s">
        <v>65</v>
      </c>
      <c r="AL62" s="30"/>
      <c r="AM62" s="30"/>
      <c r="AN62" s="40" t="str">
        <f>IF(COUNTIF($C$1:C62,C62)=1,C62,"")</f>
        <v/>
      </c>
      <c r="AO62" s="47" t="str">
        <f t="array" aca="1" ref="AO62" ca="1">IF(ROW()-ROW($AO$2:$AO$97)+1&gt;ROWS($AN$2:$AN$97)-
COUNTBLANK($AN$2:$AN$97),"",INDIRECT(ADDRESS(SMALL(
(IF($AN$2:$AN$97&lt;&gt;"",ROW($AN$2:$AN$97),ROW()+ROWS($AN$2:$AN$97))),
ROW()-ROW($AO$2:$AO$97)+1),COLUMN($AN$2:$AN$97),4)))</f>
        <v/>
      </c>
      <c r="AP62" s="13" t="s">
        <v>35</v>
      </c>
      <c r="AQ62" s="49" t="str">
        <f t="shared" ca="1" si="50"/>
        <v/>
      </c>
      <c r="AR62" s="31" t="str">
        <f t="shared" ca="1" si="43"/>
        <v>_A4</v>
      </c>
      <c r="AS62" s="664"/>
      <c r="AT62" s="229"/>
      <c r="AU62" s="589" t="str">
        <f>IF(B62="","",B62&amp;"_"&amp;C62&amp;"_"&amp;INDEX(Panel_info[Panel short hand],MATCH('HCAP Robot Script'!W62,Panel_info[SL Analyte],0))&amp;"_"&amp;V62)</f>
        <v/>
      </c>
      <c r="AV62" s="30"/>
      <c r="AW62" s="33" t="e">
        <f>VLOOKUP(D62,'HCAP Booking'!$AP$8:$AS$12,2,TRUE)</f>
        <v>#N/A</v>
      </c>
      <c r="AX62" s="491" t="e">
        <f>VLOOKUP(D62,'HCAP Booking'!$AP$8:$AS$12,3,TRUE)</f>
        <v>#N/A</v>
      </c>
      <c r="AY62" s="491" t="e">
        <f>VLOOKUP(D62,'HCAP Booking'!$AP$8:$AS$12,4,TRUE)</f>
        <v>#N/A</v>
      </c>
      <c r="AZ62" s="491" t="e">
        <f t="shared" si="22"/>
        <v>#N/A</v>
      </c>
      <c r="BA62" s="492" t="e">
        <f t="shared" si="23"/>
        <v>#VALUE!</v>
      </c>
      <c r="BB62" s="30"/>
      <c r="BC62" s="349" t="s">
        <v>2129</v>
      </c>
      <c r="BD62" s="356" t="s">
        <v>59</v>
      </c>
      <c r="BE62" s="349" t="str">
        <f t="shared" si="24"/>
        <v/>
      </c>
      <c r="BF62" s="352" t="str">
        <f t="shared" si="25"/>
        <v/>
      </c>
      <c r="BG62" s="30"/>
      <c r="BH62" s="30"/>
      <c r="BI62" s="589" t="e">
        <f>INDEX('HCAP Booking'!$AE$9:$AE$14,MATCH('HCAP Robot Script'!W62,'HCAP Booking'!$AB$9:$AB$14,0))</f>
        <v>#N/A</v>
      </c>
      <c r="BJ62" s="208" t="str">
        <f t="shared" si="44"/>
        <v>_</v>
      </c>
      <c r="BK62" s="341">
        <f>IF(G62="","",'HCAP Booking'!I69)</f>
        <v>0</v>
      </c>
      <c r="BL62" s="341" t="str">
        <f t="shared" si="26"/>
        <v>2303550</v>
      </c>
      <c r="BM62" s="32" t="str">
        <f t="shared" si="45"/>
        <v>E8</v>
      </c>
      <c r="BN62" s="32" t="str">
        <f t="shared" si="46"/>
        <v>UDP0061</v>
      </c>
      <c r="BO62" s="32" t="str">
        <f>IF(G62="","",INDEX(Index_sequences[i7 Bases for Sample Sheet],MATCH('HCAP Robot Script'!BN62,Index_sequences[Index Name],0)))</f>
        <v>GTGTATCG</v>
      </c>
      <c r="BP62" s="32" t="str">
        <f t="shared" si="47"/>
        <v>UDP0061</v>
      </c>
      <c r="BQ62" s="32" t="str">
        <f>IF(G62="","",INDEX(Index_sequences[i5 Bases for Sample Sheet NovaSeq, MiSeq, HiSeq 2000/2500],MATCH('HCAP Robot Script'!BP62,Index_sequences[Index Name],0)))</f>
        <v>CACATAGC</v>
      </c>
      <c r="BR62" s="32" t="str">
        <f>IF(G62="","",INDEX(Index_sequences[i5 Bases for Sample Sheet iSeq, MiniSeq, NextSeq, HiSeq 3000/4000],MATCH('HCAP Robot Script'!BP62,Index_sequences[Index Name],0)))</f>
        <v>GCTATGTG</v>
      </c>
      <c r="BS62" s="209" t="str">
        <f t="shared" si="48"/>
        <v/>
      </c>
      <c r="BT62" s="38" t="str">
        <f ca="1">IF(VLOOKUP(BS62,'Auto Pooling Robot Script'!$H$6:$I$13,2,FALSE)=FALSE,"",VLOOKUP(BS62,'Auto Pooling Robot Script'!$H$6:$I$13,2,FALSE))</f>
        <v/>
      </c>
      <c r="BU62" s="30"/>
      <c r="BV62" s="10" t="str">
        <f t="array" aca="1" ref="BV62" ca="1">IF(ROW()-ROW($BV$2:$BV$97)+1&gt;ROWS($BT$2:$BT$97)-
COUNTBLANK($BT$2:$BT$97),"",INDIRECT(ADDRESS(SMALL(
(IF($BT$2:$BT$97&lt;&gt;"",ROW($BT$2:$BT$97),ROW()+ROWS($BT$2:$BT$97))),
ROW()-ROW($BV$2:$BV$97)+1),COLUMN($BK$2:$BK$97),4)))</f>
        <v/>
      </c>
      <c r="BW62" s="33" t="str">
        <f t="shared" ca="1" si="27"/>
        <v/>
      </c>
      <c r="BX62" s="36" t="str">
        <f t="shared" ca="1" si="28"/>
        <v/>
      </c>
      <c r="BY62" s="36" t="str">
        <f t="shared" ca="1" si="29"/>
        <v/>
      </c>
      <c r="BZ62" s="32" t="str">
        <f t="shared" ca="1" si="30"/>
        <v/>
      </c>
      <c r="CA62" s="32" t="str">
        <f t="shared" ca="1" si="49"/>
        <v/>
      </c>
      <c r="CB62" s="32" t="str">
        <f t="shared" ca="1" si="32"/>
        <v/>
      </c>
      <c r="CC62" s="32" t="str">
        <f ca="1">IF(BV62="","",INDEX(Index_sequences[i5 Bases for Sample Sheet NovaSeq, MiSeq, HiSeq 2000/2500],MATCH('HCAP Robot Script'!CB62,Index_sequences[Index Name],0)))</f>
        <v/>
      </c>
      <c r="CD62" s="32" t="str">
        <f ca="1">IF(BV62="","",INDEX(Index_sequences[i5 Bases for Sample Sheet iSeq, MiniSeq, NextSeq, HiSeq 3000/4000],MATCH('HCAP Robot Script'!CB62,Index_sequences[Index Name],0)))</f>
        <v/>
      </c>
      <c r="CE62" s="37" t="str">
        <f ca="1">IF(BV62="","",INDEX(Panel_info[Panel name],MATCH(INDEX(Panel_Name,MATCH(BV62,$BK$2:$BK$97,0)),Panel_info[SL Analyte],0)))</f>
        <v/>
      </c>
      <c r="CF62" s="38" t="str">
        <f t="shared" ca="1" si="33"/>
        <v/>
      </c>
      <c r="CH62" s="10" t="str">
        <f t="shared" ca="1" si="34"/>
        <v/>
      </c>
      <c r="CI62" s="10" t="str">
        <f t="shared" ca="1" si="35"/>
        <v/>
      </c>
      <c r="CJ62" s="10" t="str">
        <f t="array" aca="1" ref="CJ62" ca="1">IF(ROW()-ROW($CJ$2:$CJ$97)+1&gt;ROWS($CH$2:$CH$97)-
COUNTBLANK($CH$2:$CH$97),"",INDIRECT(ADDRESS(SMALL(
(IF($CH$2:$CH$97&lt;&gt;"",ROW($CH$2:$CH$97),ROW()+ROWS($CH$2:$CH$97))),
ROW()-ROW($CJ$2:$CJ$97)+1),COLUMN($CH$2:$CH$97),4)))</f>
        <v/>
      </c>
      <c r="CK62" s="10" t="str">
        <f t="array" aca="1" ref="CK62" ca="1">IF(ROW()-ROW($CK$2:$CK$97)+1&gt;ROWS($CI$2:$CI$97)-
COUNTBLANK($CI$2:$CI$97),"",INDIRECT(ADDRESS(SMALL(
(IF($CI$2:$CI$97&lt;&gt;"",ROW($CI$2:$CI$97),ROW()+ROWS($CI$2:$CI$97))),
ROW()-ROW($CK$2:$CK$97)+1),COLUMN($CI$2:$CI$97),4)))</f>
        <v/>
      </c>
    </row>
    <row r="63" spans="1:89" x14ac:dyDescent="0.2">
      <c r="A63" s="31" t="str">
        <f>IF(G63="","",'HCAP Booking'!$C$4)</f>
        <v>2303550</v>
      </c>
      <c r="B63" s="36" t="str">
        <f>CONCATENATE(LEFT('HCAP Booking'!C70),LEFT('HCAP Booking'!D70))</f>
        <v/>
      </c>
      <c r="C63" s="32" t="str">
        <f>IF('HCAP Booking'!J70="","",'HCAP Booking'!J70)</f>
        <v/>
      </c>
      <c r="D63" s="30" t="str">
        <f>IF(C63="","",INDEX('DNA Sample Normalization'!$E$13:$E$108,MATCH('HCAP Robot Script'!C63,'DNA Sample Normalization'!$C$13:$C$108,0)))</f>
        <v/>
      </c>
      <c r="E63" s="29" t="str">
        <f t="shared" si="37"/>
        <v/>
      </c>
      <c r="F63" s="38" t="str">
        <f t="shared" ca="1" si="38"/>
        <v/>
      </c>
      <c r="G63" s="33" t="str">
        <f>CONCATENATE('HCAP Booking'!A70,'HCAP Booking'!B70)</f>
        <v>F8</v>
      </c>
      <c r="H63" s="32" t="str">
        <f t="shared" si="13"/>
        <v>DNA DILUTION PLATE 1</v>
      </c>
      <c r="I63" s="32" t="str">
        <f t="shared" si="14"/>
        <v/>
      </c>
      <c r="J63" s="32" t="str">
        <f t="shared" si="15"/>
        <v/>
      </c>
      <c r="K63" s="32" t="str">
        <f t="shared" si="16"/>
        <v/>
      </c>
      <c r="L63" s="34" t="str">
        <f t="shared" si="39"/>
        <v/>
      </c>
      <c r="M63" s="35" t="str">
        <f t="shared" si="40"/>
        <v/>
      </c>
      <c r="N63" s="343" t="str">
        <f t="shared" si="17"/>
        <v/>
      </c>
      <c r="O63" s="343" t="str">
        <f t="shared" si="18"/>
        <v/>
      </c>
      <c r="P63" s="32" t="str">
        <f t="shared" si="19"/>
        <v>WATER RESERVOIR</v>
      </c>
      <c r="Q63" s="37">
        <f t="shared" si="20"/>
        <v>1</v>
      </c>
      <c r="R63" s="132" t="s">
        <v>191</v>
      </c>
      <c r="S63" s="112" t="str">
        <f t="shared" si="41"/>
        <v/>
      </c>
      <c r="T63" s="358" t="str" cm="1">
        <f t="array" ref="T63">IF(G63="","",INDEX(Index_sequences[Plate well],MATCH('HCAP Robot Script'!T62,Index_sequences[Plate well],0)+1,1))</f>
        <v>F8</v>
      </c>
      <c r="U63" s="115">
        <f>IF(G63="","",'HCAP Booking'!$I$3)</f>
        <v>1</v>
      </c>
      <c r="V63" s="115" t="str">
        <f>IF(G63="","",VLOOKUP(U63&amp;"_"&amp;T63,Index!$C$3:$H$386,2,FALSE))</f>
        <v>UDP0062</v>
      </c>
      <c r="W63" s="32">
        <f>IF(NOT(G63=""),'HCAP Booking'!H70,"")</f>
        <v>0</v>
      </c>
      <c r="Z63" s="50" t="s">
        <v>65</v>
      </c>
      <c r="AA63" s="40" t="str">
        <f t="shared" si="42"/>
        <v/>
      </c>
      <c r="AB63" s="46" t="str">
        <f>IF(COUNTIF($AA$1:AA63,AA63)=1,AA63,"")</f>
        <v/>
      </c>
      <c r="AC63" s="40" t="str">
        <f t="array" aca="1" ref="AC63" ca="1">IF(ROW()-ROW($AC$2:$AC$97)+1&gt;ROWS($AB$2:$AB$97)-
COUNTBLANK($AB$2:$AB$97),"",INDIRECT(ADDRESS(SMALL(
(IF($AB$2:$AB$97&lt;&gt;"",ROW($AB$2:$AB$97),ROW()+ROWS($AB$2:$AB$97))),
ROW()-ROW($AC$2:$AC$97)+1),COLUMN($AB$2:$AB$97),4)))</f>
        <v/>
      </c>
      <c r="AD63" s="121">
        <f>COUNTIF($AA$1:AA63,AA63)</f>
        <v>14</v>
      </c>
      <c r="AE63" s="121">
        <v>62</v>
      </c>
      <c r="AF63" s="121">
        <f>IF(COUNTIF($AF$2:AF62,AF62)&lt;INDEX(Pooling_requirements,MATCH('HCAP Booking'!$AG$4,Workflow_type,0)),AF62,AF62+1)</f>
        <v>3</v>
      </c>
      <c r="AG63" s="121" t="str">
        <f t="shared" si="21"/>
        <v/>
      </c>
      <c r="AH63" s="40" t="str">
        <f ca="1">IF(COUNTIF($AA$1:AG63,AG63)=1,AG63,"")</f>
        <v/>
      </c>
      <c r="AI63" s="40" t="s">
        <v>65</v>
      </c>
      <c r="AJ63" s="40" t="str">
        <f t="array" aca="1" ref="AJ63" ca="1">IF(ROW()-ROW($AJ$2:$AJ$97)+1&gt;ROWS($AH$2:$AH$97)-
COUNTBLANK($AH$2:$AH$97),"",INDIRECT(ADDRESS(SMALL(
(IF($AH$2:$AH$97&lt;&gt;"",ROW($AH$2:$AH$97),ROW()+ROWS($AH$2:$AH$97))),
ROW()-ROW($AJ$2:$AJ$97)+1),COLUMN($AH$2:$AH$97),4)))</f>
        <v/>
      </c>
      <c r="AK63" s="50" t="s">
        <v>65</v>
      </c>
      <c r="AL63" s="30"/>
      <c r="AM63" s="30"/>
      <c r="AN63" s="40" t="str">
        <f>IF(COUNTIF($C$1:C63,C63)=1,C63,"")</f>
        <v/>
      </c>
      <c r="AO63" s="47" t="str">
        <f t="array" aca="1" ref="AO63" ca="1">IF(ROW()-ROW($AO$2:$AO$97)+1&gt;ROWS($AN$2:$AN$97)-
COUNTBLANK($AN$2:$AN$97),"",INDIRECT(ADDRESS(SMALL(
(IF($AN$2:$AN$97&lt;&gt;"",ROW($AN$2:$AN$97),ROW()+ROWS($AN$2:$AN$97))),
ROW()-ROW($AO$2:$AO$97)+1),COLUMN($AN$2:$AN$97),4)))</f>
        <v/>
      </c>
      <c r="AP63" s="13" t="s">
        <v>45</v>
      </c>
      <c r="AQ63" s="49" t="str">
        <f t="shared" ca="1" si="50"/>
        <v/>
      </c>
      <c r="AR63" s="31" t="str">
        <f t="shared" ca="1" si="43"/>
        <v>_B4</v>
      </c>
      <c r="AS63" s="664"/>
      <c r="AT63" s="229"/>
      <c r="AU63" s="589" t="str">
        <f>IF(B63="","",B63&amp;"_"&amp;C63&amp;"_"&amp;INDEX(Panel_info[Panel short hand],MATCH('HCAP Robot Script'!W63,Panel_info[SL Analyte],0))&amp;"_"&amp;V63)</f>
        <v/>
      </c>
      <c r="AV63" s="30"/>
      <c r="AW63" s="33" t="e">
        <f>VLOOKUP(D63,'HCAP Booking'!$AP$8:$AS$12,2,TRUE)</f>
        <v>#N/A</v>
      </c>
      <c r="AX63" s="491" t="e">
        <f>VLOOKUP(D63,'HCAP Booking'!$AP$8:$AS$12,3,TRUE)</f>
        <v>#N/A</v>
      </c>
      <c r="AY63" s="491" t="e">
        <f>VLOOKUP(D63,'HCAP Booking'!$AP$8:$AS$12,4,TRUE)</f>
        <v>#N/A</v>
      </c>
      <c r="AZ63" s="491" t="e">
        <f t="shared" si="22"/>
        <v>#N/A</v>
      </c>
      <c r="BA63" s="492" t="e">
        <f t="shared" si="23"/>
        <v>#VALUE!</v>
      </c>
      <c r="BB63" s="30"/>
      <c r="BC63" s="349" t="s">
        <v>2129</v>
      </c>
      <c r="BD63" s="356" t="s">
        <v>61</v>
      </c>
      <c r="BE63" s="349" t="str">
        <f t="shared" si="24"/>
        <v/>
      </c>
      <c r="BF63" s="352" t="str">
        <f t="shared" si="25"/>
        <v/>
      </c>
      <c r="BG63" s="30"/>
      <c r="BH63" s="30"/>
      <c r="BI63" s="589" t="e">
        <f>INDEX('HCAP Booking'!$AE$9:$AE$14,MATCH('HCAP Robot Script'!W63,'HCAP Booking'!$AB$9:$AB$14,0))</f>
        <v>#N/A</v>
      </c>
      <c r="BJ63" s="208" t="str">
        <f t="shared" si="44"/>
        <v>_</v>
      </c>
      <c r="BK63" s="341">
        <f>IF(G63="","",'HCAP Booking'!I70)</f>
        <v>0</v>
      </c>
      <c r="BL63" s="341" t="str">
        <f t="shared" si="26"/>
        <v>2303550</v>
      </c>
      <c r="BM63" s="32" t="str">
        <f t="shared" si="45"/>
        <v>F8</v>
      </c>
      <c r="BN63" s="32" t="str">
        <f t="shared" si="46"/>
        <v>UDP0062</v>
      </c>
      <c r="BO63" s="32" t="str">
        <f>IF(G63="","",INDEX(Index_sequences[i7 Bases for Sample Sheet],MATCH('HCAP Robot Script'!BN63,Index_sequences[Index Name],0)))</f>
        <v>ACACGCTA</v>
      </c>
      <c r="BP63" s="32" t="str">
        <f t="shared" si="47"/>
        <v>UDP0062</v>
      </c>
      <c r="BQ63" s="32" t="str">
        <f>IF(G63="","",INDEX(Index_sequences[i5 Bases for Sample Sheet NovaSeq, MiSeq, HiSeq 2000/2500],MATCH('HCAP Robot Script'!BP63,Index_sequences[Index Name],0)))</f>
        <v>TGTGCGAT</v>
      </c>
      <c r="BR63" s="32" t="str">
        <f>IF(G63="","",INDEX(Index_sequences[i5 Bases for Sample Sheet iSeq, MiniSeq, NextSeq, HiSeq 3000/4000],MATCH('HCAP Robot Script'!BP63,Index_sequences[Index Name],0)))</f>
        <v>ATCGCACA</v>
      </c>
      <c r="BS63" s="209" t="str">
        <f t="shared" si="48"/>
        <v/>
      </c>
      <c r="BT63" s="38" t="str">
        <f ca="1">IF(VLOOKUP(BS63,'Auto Pooling Robot Script'!$H$6:$I$13,2,FALSE)=FALSE,"",VLOOKUP(BS63,'Auto Pooling Robot Script'!$H$6:$I$13,2,FALSE))</f>
        <v/>
      </c>
      <c r="BU63" s="30"/>
      <c r="BV63" s="10" t="str">
        <f t="array" aca="1" ref="BV63" ca="1">IF(ROW()-ROW($BV$2:$BV$97)+1&gt;ROWS($BT$2:$BT$97)-
COUNTBLANK($BT$2:$BT$97),"",INDIRECT(ADDRESS(SMALL(
(IF($BT$2:$BT$97&lt;&gt;"",ROW($BT$2:$BT$97),ROW()+ROWS($BT$2:$BT$97))),
ROW()-ROW($BV$2:$BV$97)+1),COLUMN($BK$2:$BK$97),4)))</f>
        <v/>
      </c>
      <c r="BW63" s="33" t="str">
        <f t="shared" ca="1" si="27"/>
        <v/>
      </c>
      <c r="BX63" s="36" t="str">
        <f t="shared" ca="1" si="28"/>
        <v/>
      </c>
      <c r="BY63" s="36" t="str">
        <f t="shared" ca="1" si="29"/>
        <v/>
      </c>
      <c r="BZ63" s="32" t="str">
        <f t="shared" ca="1" si="30"/>
        <v/>
      </c>
      <c r="CA63" s="32" t="str">
        <f t="shared" ca="1" si="49"/>
        <v/>
      </c>
      <c r="CB63" s="32" t="str">
        <f t="shared" ca="1" si="32"/>
        <v/>
      </c>
      <c r="CC63" s="32" t="str">
        <f ca="1">IF(BV63="","",INDEX(Index_sequences[i5 Bases for Sample Sheet NovaSeq, MiSeq, HiSeq 2000/2500],MATCH('HCAP Robot Script'!CB63,Index_sequences[Index Name],0)))</f>
        <v/>
      </c>
      <c r="CD63" s="32" t="str">
        <f ca="1">IF(BV63="","",INDEX(Index_sequences[i5 Bases for Sample Sheet iSeq, MiniSeq, NextSeq, HiSeq 3000/4000],MATCH('HCAP Robot Script'!CB63,Index_sequences[Index Name],0)))</f>
        <v/>
      </c>
      <c r="CE63" s="37" t="str">
        <f ca="1">IF(BV63="","",INDEX(Panel_info[Panel name],MATCH(INDEX(Panel_Name,MATCH(BV63,$BK$2:$BK$97,0)),Panel_info[SL Analyte],0)))</f>
        <v/>
      </c>
      <c r="CF63" s="38" t="str">
        <f t="shared" ca="1" si="33"/>
        <v/>
      </c>
      <c r="CH63" s="10" t="str">
        <f t="shared" ca="1" si="34"/>
        <v/>
      </c>
      <c r="CI63" s="10" t="str">
        <f t="shared" ca="1" si="35"/>
        <v/>
      </c>
      <c r="CJ63" s="10" t="str">
        <f t="array" aca="1" ref="CJ63" ca="1">IF(ROW()-ROW($CJ$2:$CJ$97)+1&gt;ROWS($CH$2:$CH$97)-
COUNTBLANK($CH$2:$CH$97),"",INDIRECT(ADDRESS(SMALL(
(IF($CH$2:$CH$97&lt;&gt;"",ROW($CH$2:$CH$97),ROW()+ROWS($CH$2:$CH$97))),
ROW()-ROW($CJ$2:$CJ$97)+1),COLUMN($CH$2:$CH$97),4)))</f>
        <v/>
      </c>
      <c r="CK63" s="10" t="str">
        <f t="array" aca="1" ref="CK63" ca="1">IF(ROW()-ROW($CK$2:$CK$97)+1&gt;ROWS($CI$2:$CI$97)-
COUNTBLANK($CI$2:$CI$97),"",INDIRECT(ADDRESS(SMALL(
(IF($CI$2:$CI$97&lt;&gt;"",ROW($CI$2:$CI$97),ROW()+ROWS($CI$2:$CI$97))),
ROW()-ROW($CK$2:$CK$97)+1),COLUMN($CI$2:$CI$97),4)))</f>
        <v/>
      </c>
    </row>
    <row r="64" spans="1:89" x14ac:dyDescent="0.2">
      <c r="A64" s="31" t="str">
        <f>IF(G64="","",'HCAP Booking'!$C$4)</f>
        <v>2303550</v>
      </c>
      <c r="B64" s="36" t="str">
        <f>CONCATENATE(LEFT('HCAP Booking'!C71),LEFT('HCAP Booking'!D71))</f>
        <v/>
      </c>
      <c r="C64" s="32" t="str">
        <f>IF('HCAP Booking'!J71="","",'HCAP Booking'!J71)</f>
        <v/>
      </c>
      <c r="D64" s="30" t="str">
        <f>IF(C64="","",INDEX('DNA Sample Normalization'!$E$13:$E$108,MATCH('HCAP Robot Script'!C64,'DNA Sample Normalization'!$C$13:$C$108,0)))</f>
        <v/>
      </c>
      <c r="E64" s="29" t="str">
        <f t="shared" si="37"/>
        <v/>
      </c>
      <c r="F64" s="38" t="str">
        <f t="shared" ca="1" si="38"/>
        <v/>
      </c>
      <c r="G64" s="33" t="str">
        <f>CONCATENATE('HCAP Booking'!A71,'HCAP Booking'!B71)</f>
        <v>G8</v>
      </c>
      <c r="H64" s="32" t="str">
        <f t="shared" si="13"/>
        <v>DNA DILUTION PLATE 1</v>
      </c>
      <c r="I64" s="32" t="str">
        <f t="shared" si="14"/>
        <v/>
      </c>
      <c r="J64" s="32" t="str">
        <f t="shared" si="15"/>
        <v/>
      </c>
      <c r="K64" s="32" t="str">
        <f t="shared" si="16"/>
        <v/>
      </c>
      <c r="L64" s="34" t="str">
        <f t="shared" si="39"/>
        <v/>
      </c>
      <c r="M64" s="35" t="str">
        <f t="shared" si="40"/>
        <v/>
      </c>
      <c r="N64" s="343" t="str">
        <f t="shared" si="17"/>
        <v/>
      </c>
      <c r="O64" s="343" t="str">
        <f t="shared" si="18"/>
        <v/>
      </c>
      <c r="P64" s="32" t="str">
        <f t="shared" si="19"/>
        <v>WATER RESERVOIR</v>
      </c>
      <c r="Q64" s="37">
        <f t="shared" si="20"/>
        <v>1</v>
      </c>
      <c r="R64" s="132" t="s">
        <v>191</v>
      </c>
      <c r="S64" s="112" t="str">
        <f t="shared" si="41"/>
        <v/>
      </c>
      <c r="T64" s="358" t="str" cm="1">
        <f t="array" ref="T64">IF(G64="","",INDEX(Index_sequences[Plate well],MATCH('HCAP Robot Script'!T63,Index_sequences[Plate well],0)+1,1))</f>
        <v>G8</v>
      </c>
      <c r="U64" s="115">
        <f>IF(G64="","",'HCAP Booking'!$I$3)</f>
        <v>1</v>
      </c>
      <c r="V64" s="115" t="str">
        <f>IF(G64="","",VLOOKUP(U64&amp;"_"&amp;T64,Index!$C$3:$H$386,2,FALSE))</f>
        <v>UDP0063</v>
      </c>
      <c r="W64" s="32">
        <f>IF(NOT(G64=""),'HCAP Booking'!H71,"")</f>
        <v>0</v>
      </c>
      <c r="Z64" s="50" t="s">
        <v>65</v>
      </c>
      <c r="AA64" s="40" t="str">
        <f t="shared" si="42"/>
        <v/>
      </c>
      <c r="AB64" s="46" t="str">
        <f>IF(COUNTIF($AA$1:AA64,AA64)=1,AA64,"")</f>
        <v/>
      </c>
      <c r="AC64" s="40" t="str">
        <f t="array" aca="1" ref="AC64" ca="1">IF(ROW()-ROW($AC$2:$AC$97)+1&gt;ROWS($AB$2:$AB$97)-
COUNTBLANK($AB$2:$AB$97),"",INDIRECT(ADDRESS(SMALL(
(IF($AB$2:$AB$97&lt;&gt;"",ROW($AB$2:$AB$97),ROW()+ROWS($AB$2:$AB$97))),
ROW()-ROW($AC$2:$AC$97)+1),COLUMN($AB$2:$AB$97),4)))</f>
        <v/>
      </c>
      <c r="AD64" s="121">
        <f>COUNTIF($AA$1:AA64,AA64)</f>
        <v>15</v>
      </c>
      <c r="AE64" s="121">
        <v>63</v>
      </c>
      <c r="AF64" s="121">
        <f>IF(COUNTIF($AF$2:AF63,AF63)&lt;INDEX(Pooling_requirements,MATCH('HCAP Booking'!$AG$4,Workflow_type,0)),AF63,AF63+1)</f>
        <v>3</v>
      </c>
      <c r="AG64" s="121" t="str">
        <f t="shared" si="21"/>
        <v/>
      </c>
      <c r="AH64" s="40" t="str">
        <f ca="1">IF(COUNTIF($AA$1:AG64,AG64)=1,AG64,"")</f>
        <v/>
      </c>
      <c r="AI64" s="40" t="s">
        <v>65</v>
      </c>
      <c r="AJ64" s="40" t="str">
        <f t="array" aca="1" ref="AJ64" ca="1">IF(ROW()-ROW($AJ$2:$AJ$97)+1&gt;ROWS($AH$2:$AH$97)-
COUNTBLANK($AH$2:$AH$97),"",INDIRECT(ADDRESS(SMALL(
(IF($AH$2:$AH$97&lt;&gt;"",ROW($AH$2:$AH$97),ROW()+ROWS($AH$2:$AH$97))),
ROW()-ROW($AJ$2:$AJ$97)+1),COLUMN($AH$2:$AH$97),4)))</f>
        <v/>
      </c>
      <c r="AK64" s="50" t="s">
        <v>65</v>
      </c>
      <c r="AL64" s="30"/>
      <c r="AM64" s="30"/>
      <c r="AN64" s="40" t="str">
        <f>IF(COUNTIF($C$1:C64,C64)=1,C64,"")</f>
        <v/>
      </c>
      <c r="AO64" s="47" t="str">
        <f t="array" aca="1" ref="AO64" ca="1">IF(ROW()-ROW($AO$2:$AO$97)+1&gt;ROWS($AN$2:$AN$97)-
COUNTBLANK($AN$2:$AN$97),"",INDIRECT(ADDRESS(SMALL(
(IF($AN$2:$AN$97&lt;&gt;"",ROW($AN$2:$AN$97),ROW()+ROWS($AN$2:$AN$97))),
ROW()-ROW($AO$2:$AO$97)+1),COLUMN($AN$2:$AN$97),4)))</f>
        <v/>
      </c>
      <c r="AP64" s="13" t="s">
        <v>54</v>
      </c>
      <c r="AQ64" s="49" t="str">
        <f t="shared" ca="1" si="50"/>
        <v/>
      </c>
      <c r="AR64" s="31" t="str">
        <f t="shared" ca="1" si="43"/>
        <v>_C4</v>
      </c>
      <c r="AS64" s="664"/>
      <c r="AT64" s="229"/>
      <c r="AU64" s="589" t="str">
        <f>IF(B64="","",B64&amp;"_"&amp;C64&amp;"_"&amp;INDEX(Panel_info[Panel short hand],MATCH('HCAP Robot Script'!W64,Panel_info[SL Analyte],0))&amp;"_"&amp;V64)</f>
        <v/>
      </c>
      <c r="AV64" s="30"/>
      <c r="AW64" s="33" t="e">
        <f>VLOOKUP(D64,'HCAP Booking'!$AP$8:$AS$12,2,TRUE)</f>
        <v>#N/A</v>
      </c>
      <c r="AX64" s="491" t="e">
        <f>VLOOKUP(D64,'HCAP Booking'!$AP$8:$AS$12,3,TRUE)</f>
        <v>#N/A</v>
      </c>
      <c r="AY64" s="491" t="e">
        <f>VLOOKUP(D64,'HCAP Booking'!$AP$8:$AS$12,4,TRUE)</f>
        <v>#N/A</v>
      </c>
      <c r="AZ64" s="491" t="e">
        <f t="shared" si="22"/>
        <v>#N/A</v>
      </c>
      <c r="BA64" s="492" t="e">
        <f t="shared" si="23"/>
        <v>#VALUE!</v>
      </c>
      <c r="BB64" s="30"/>
      <c r="BC64" s="349" t="s">
        <v>2129</v>
      </c>
      <c r="BD64" s="356" t="s">
        <v>63</v>
      </c>
      <c r="BE64" s="349" t="str">
        <f t="shared" si="24"/>
        <v/>
      </c>
      <c r="BF64" s="352" t="str">
        <f t="shared" si="25"/>
        <v/>
      </c>
      <c r="BG64" s="30"/>
      <c r="BH64" s="30"/>
      <c r="BI64" s="589" t="e">
        <f>INDEX('HCAP Booking'!$AE$9:$AE$14,MATCH('HCAP Robot Script'!W64,'HCAP Booking'!$AB$9:$AB$14,0))</f>
        <v>#N/A</v>
      </c>
      <c r="BJ64" s="208" t="str">
        <f t="shared" si="44"/>
        <v>_</v>
      </c>
      <c r="BK64" s="341">
        <f>IF(G64="","",'HCAP Booking'!I71)</f>
        <v>0</v>
      </c>
      <c r="BL64" s="341" t="str">
        <f t="shared" si="26"/>
        <v>2303550</v>
      </c>
      <c r="BM64" s="32" t="str">
        <f t="shared" si="45"/>
        <v>G8</v>
      </c>
      <c r="BN64" s="32" t="str">
        <f t="shared" si="46"/>
        <v>UDP0063</v>
      </c>
      <c r="BO64" s="32" t="str">
        <f>IF(G64="","",INDEX(Index_sequences[i7 Bases for Sample Sheet],MATCH('HCAP Robot Script'!BN64,Index_sequences[Index Name],0)))</f>
        <v>TCGACGAA</v>
      </c>
      <c r="BP64" s="32" t="str">
        <f t="shared" si="47"/>
        <v>UDP0063</v>
      </c>
      <c r="BQ64" s="32" t="str">
        <f>IF(G64="","",INDEX(Index_sequences[i5 Bases for Sample Sheet NovaSeq, MiSeq, HiSeq 2000/2500],MATCH('HCAP Robot Script'!BP64,Index_sequences[Index Name],0)))</f>
        <v>AGCTGCTT</v>
      </c>
      <c r="BR64" s="32" t="str">
        <f>IF(G64="","",INDEX(Index_sequences[i5 Bases for Sample Sheet iSeq, MiniSeq, NextSeq, HiSeq 3000/4000],MATCH('HCAP Robot Script'!BP64,Index_sequences[Index Name],0)))</f>
        <v>AAGCAGCT</v>
      </c>
      <c r="BS64" s="209" t="str">
        <f t="shared" si="48"/>
        <v/>
      </c>
      <c r="BT64" s="38" t="str">
        <f ca="1">IF(VLOOKUP(BS64,'Auto Pooling Robot Script'!$H$6:$I$13,2,FALSE)=FALSE,"",VLOOKUP(BS64,'Auto Pooling Robot Script'!$H$6:$I$13,2,FALSE))</f>
        <v/>
      </c>
      <c r="BU64" s="30"/>
      <c r="BV64" s="10" t="str">
        <f t="array" aca="1" ref="BV64" ca="1">IF(ROW()-ROW($BV$2:$BV$97)+1&gt;ROWS($BT$2:$BT$97)-
COUNTBLANK($BT$2:$BT$97),"",INDIRECT(ADDRESS(SMALL(
(IF($BT$2:$BT$97&lt;&gt;"",ROW($BT$2:$BT$97),ROW()+ROWS($BT$2:$BT$97))),
ROW()-ROW($BV$2:$BV$97)+1),COLUMN($BK$2:$BK$97),4)))</f>
        <v/>
      </c>
      <c r="BW64" s="33" t="str">
        <f t="shared" ca="1" si="27"/>
        <v/>
      </c>
      <c r="BX64" s="36" t="str">
        <f t="shared" ca="1" si="28"/>
        <v/>
      </c>
      <c r="BY64" s="36" t="str">
        <f t="shared" ca="1" si="29"/>
        <v/>
      </c>
      <c r="BZ64" s="32" t="str">
        <f t="shared" ca="1" si="30"/>
        <v/>
      </c>
      <c r="CA64" s="32" t="str">
        <f t="shared" ca="1" si="49"/>
        <v/>
      </c>
      <c r="CB64" s="32" t="str">
        <f t="shared" ca="1" si="32"/>
        <v/>
      </c>
      <c r="CC64" s="32" t="str">
        <f ca="1">IF(BV64="","",INDEX(Index_sequences[i5 Bases for Sample Sheet NovaSeq, MiSeq, HiSeq 2000/2500],MATCH('HCAP Robot Script'!CB64,Index_sequences[Index Name],0)))</f>
        <v/>
      </c>
      <c r="CD64" s="32" t="str">
        <f ca="1">IF(BV64="","",INDEX(Index_sequences[i5 Bases for Sample Sheet iSeq, MiniSeq, NextSeq, HiSeq 3000/4000],MATCH('HCAP Robot Script'!CB64,Index_sequences[Index Name],0)))</f>
        <v/>
      </c>
      <c r="CE64" s="37" t="str">
        <f ca="1">IF(BV64="","",INDEX(Panel_info[Panel name],MATCH(INDEX(Panel_Name,MATCH(BV64,$BK$2:$BK$97,0)),Panel_info[SL Analyte],0)))</f>
        <v/>
      </c>
      <c r="CF64" s="38" t="str">
        <f t="shared" ca="1" si="33"/>
        <v/>
      </c>
      <c r="CH64" s="10" t="str">
        <f t="shared" ca="1" si="34"/>
        <v/>
      </c>
      <c r="CI64" s="10" t="str">
        <f t="shared" ca="1" si="35"/>
        <v/>
      </c>
      <c r="CJ64" s="10" t="str">
        <f t="array" aca="1" ref="CJ64" ca="1">IF(ROW()-ROW($CJ$2:$CJ$97)+1&gt;ROWS($CH$2:$CH$97)-
COUNTBLANK($CH$2:$CH$97),"",INDIRECT(ADDRESS(SMALL(
(IF($CH$2:$CH$97&lt;&gt;"",ROW($CH$2:$CH$97),ROW()+ROWS($CH$2:$CH$97))),
ROW()-ROW($CJ$2:$CJ$97)+1),COLUMN($CH$2:$CH$97),4)))</f>
        <v/>
      </c>
      <c r="CK64" s="10" t="str">
        <f t="array" aca="1" ref="CK64" ca="1">IF(ROW()-ROW($CK$2:$CK$97)+1&gt;ROWS($CI$2:$CI$97)-
COUNTBLANK($CI$2:$CI$97),"",INDIRECT(ADDRESS(SMALL(
(IF($CI$2:$CI$97&lt;&gt;"",ROW($CI$2:$CI$97),ROW()+ROWS($CI$2:$CI$97))),
ROW()-ROW($CK$2:$CK$97)+1),COLUMN($CI$2:$CI$97),4)))</f>
        <v/>
      </c>
    </row>
    <row r="65" spans="1:89" x14ac:dyDescent="0.2">
      <c r="A65" s="31" t="str">
        <f>IF(G65="","",'HCAP Booking'!$C$4)</f>
        <v>2303550</v>
      </c>
      <c r="B65" s="36" t="str">
        <f>CONCATENATE(LEFT('HCAP Booking'!C72),LEFT('HCAP Booking'!D72))</f>
        <v/>
      </c>
      <c r="C65" s="32" t="str">
        <f>IF('HCAP Booking'!J72="","",'HCAP Booking'!J72)</f>
        <v/>
      </c>
      <c r="D65" s="30" t="str">
        <f>IF(C65="","",INDEX('DNA Sample Normalization'!$E$13:$E$108,MATCH('HCAP Robot Script'!C65,'DNA Sample Normalization'!$C$13:$C$108,0)))</f>
        <v/>
      </c>
      <c r="E65" s="29" t="str">
        <f t="shared" si="37"/>
        <v/>
      </c>
      <c r="F65" s="38" t="str">
        <f t="shared" ca="1" si="38"/>
        <v/>
      </c>
      <c r="G65" s="33" t="str">
        <f>CONCATENATE('HCAP Booking'!A72,'HCAP Booking'!B72)</f>
        <v>H8</v>
      </c>
      <c r="H65" s="32" t="str">
        <f t="shared" si="13"/>
        <v>DNA DILUTION PLATE 1</v>
      </c>
      <c r="I65" s="32" t="str">
        <f t="shared" si="14"/>
        <v/>
      </c>
      <c r="J65" s="32" t="str">
        <f t="shared" si="15"/>
        <v/>
      </c>
      <c r="K65" s="32" t="str">
        <f t="shared" si="16"/>
        <v/>
      </c>
      <c r="L65" s="34" t="str">
        <f t="shared" si="39"/>
        <v/>
      </c>
      <c r="M65" s="35" t="str">
        <f t="shared" si="40"/>
        <v/>
      </c>
      <c r="N65" s="343" t="str">
        <f t="shared" si="17"/>
        <v/>
      </c>
      <c r="O65" s="343" t="str">
        <f t="shared" si="18"/>
        <v/>
      </c>
      <c r="P65" s="32" t="str">
        <f t="shared" si="19"/>
        <v>WATER RESERVOIR</v>
      </c>
      <c r="Q65" s="37">
        <f t="shared" si="20"/>
        <v>1</v>
      </c>
      <c r="R65" s="132" t="s">
        <v>191</v>
      </c>
      <c r="S65" s="112" t="str">
        <f t="shared" si="41"/>
        <v/>
      </c>
      <c r="T65" s="358" t="str" cm="1">
        <f t="array" ref="T65">IF(G65="","",INDEX(Index_sequences[Plate well],MATCH('HCAP Robot Script'!T64,Index_sequences[Plate well],0)+1,1))</f>
        <v>H8</v>
      </c>
      <c r="U65" s="115">
        <f>IF(G65="","",'HCAP Booking'!$I$3)</f>
        <v>1</v>
      </c>
      <c r="V65" s="115" t="str">
        <f>IF(G65="","",VLOOKUP(U65&amp;"_"&amp;T65,Index!$C$3:$H$386,2,FALSE))</f>
        <v>UDP0064</v>
      </c>
      <c r="W65" s="32">
        <f>IF(NOT(G65=""),'HCAP Booking'!H72,"")</f>
        <v>0</v>
      </c>
      <c r="Z65" s="50" t="s">
        <v>65</v>
      </c>
      <c r="AA65" s="40" t="str">
        <f t="shared" si="42"/>
        <v/>
      </c>
      <c r="AB65" s="46" t="str">
        <f>IF(COUNTIF($AA$1:AA65,AA65)=1,AA65,"")</f>
        <v/>
      </c>
      <c r="AC65" s="40" t="str">
        <f t="array" aca="1" ref="AC65" ca="1">IF(ROW()-ROW($AC$2:$AC$97)+1&gt;ROWS($AB$2:$AB$97)-
COUNTBLANK($AB$2:$AB$97),"",INDIRECT(ADDRESS(SMALL(
(IF($AB$2:$AB$97&lt;&gt;"",ROW($AB$2:$AB$97),ROW()+ROWS($AB$2:$AB$97))),
ROW()-ROW($AC$2:$AC$97)+1),COLUMN($AB$2:$AB$97),4)))</f>
        <v/>
      </c>
      <c r="AD65" s="121">
        <f>COUNTIF($AA$1:AA65,AA65)</f>
        <v>16</v>
      </c>
      <c r="AE65" s="121">
        <v>64</v>
      </c>
      <c r="AF65" s="121">
        <f>IF(COUNTIF($AF$2:AF64,AF64)&lt;INDEX(Pooling_requirements,MATCH('HCAP Booking'!$AG$4,Workflow_type,0)),AF64,AF64+1)</f>
        <v>3</v>
      </c>
      <c r="AG65" s="121" t="str">
        <f t="shared" si="21"/>
        <v/>
      </c>
      <c r="AH65" s="40" t="str">
        <f ca="1">IF(COUNTIF($AA$1:AG65,AG65)=1,AG65,"")</f>
        <v/>
      </c>
      <c r="AI65" s="40" t="s">
        <v>65</v>
      </c>
      <c r="AJ65" s="40" t="str">
        <f t="array" aca="1" ref="AJ65" ca="1">IF(ROW()-ROW($AJ$2:$AJ$97)+1&gt;ROWS($AH$2:$AH$97)-
COUNTBLANK($AH$2:$AH$97),"",INDIRECT(ADDRESS(SMALL(
(IF($AH$2:$AH$97&lt;&gt;"",ROW($AH$2:$AH$97),ROW()+ROWS($AH$2:$AH$97))),
ROW()-ROW($AJ$2:$AJ$97)+1),COLUMN($AH$2:$AH$97),4)))</f>
        <v/>
      </c>
      <c r="AK65" s="50" t="s">
        <v>65</v>
      </c>
      <c r="AL65" s="30"/>
      <c r="AM65" s="30"/>
      <c r="AN65" s="40" t="str">
        <f>IF(COUNTIF($C$1:C65,C65)=1,C65,"")</f>
        <v/>
      </c>
      <c r="AO65" s="47" t="str">
        <f t="array" aca="1" ref="AO65" ca="1">IF(ROW()-ROW($AO$2:$AO$97)+1&gt;ROWS($AN$2:$AN$97)-
COUNTBLANK($AN$2:$AN$97),"",INDIRECT(ADDRESS(SMALL(
(IF($AN$2:$AN$97&lt;&gt;"",ROW($AN$2:$AN$97),ROW()+ROWS($AN$2:$AN$97))),
ROW()-ROW($AO$2:$AO$97)+1),COLUMN($AN$2:$AN$97),4)))</f>
        <v/>
      </c>
      <c r="AP65" s="13" t="s">
        <v>60</v>
      </c>
      <c r="AQ65" s="49" t="str">
        <f t="shared" ca="1" si="50"/>
        <v/>
      </c>
      <c r="AR65" s="31" t="str">
        <f t="shared" ca="1" si="43"/>
        <v>_D4</v>
      </c>
      <c r="AS65" s="664"/>
      <c r="AT65" s="229"/>
      <c r="AU65" s="589" t="str">
        <f>IF(B65="","",B65&amp;"_"&amp;C65&amp;"_"&amp;INDEX(Panel_info[Panel short hand],MATCH('HCAP Robot Script'!W65,Panel_info[SL Analyte],0))&amp;"_"&amp;V65)</f>
        <v/>
      </c>
      <c r="AV65" s="30"/>
      <c r="AW65" s="33" t="e">
        <f>VLOOKUP(D65,'HCAP Booking'!$AP$8:$AS$12,2,TRUE)</f>
        <v>#N/A</v>
      </c>
      <c r="AX65" s="491" t="e">
        <f>VLOOKUP(D65,'HCAP Booking'!$AP$8:$AS$12,3,TRUE)</f>
        <v>#N/A</v>
      </c>
      <c r="AY65" s="491" t="e">
        <f>VLOOKUP(D65,'HCAP Booking'!$AP$8:$AS$12,4,TRUE)</f>
        <v>#N/A</v>
      </c>
      <c r="AZ65" s="491" t="e">
        <f t="shared" si="22"/>
        <v>#N/A</v>
      </c>
      <c r="BA65" s="492" t="e">
        <f t="shared" si="23"/>
        <v>#VALUE!</v>
      </c>
      <c r="BB65" s="30"/>
      <c r="BC65" s="349" t="s">
        <v>2129</v>
      </c>
      <c r="BD65" s="356" t="s">
        <v>64</v>
      </c>
      <c r="BE65" s="349" t="str">
        <f t="shared" si="24"/>
        <v/>
      </c>
      <c r="BF65" s="352" t="str">
        <f t="shared" si="25"/>
        <v/>
      </c>
      <c r="BG65" s="30"/>
      <c r="BH65" s="30"/>
      <c r="BI65" s="589" t="e">
        <f>INDEX('HCAP Booking'!$AE$9:$AE$14,MATCH('HCAP Robot Script'!W65,'HCAP Booking'!$AB$9:$AB$14,0))</f>
        <v>#N/A</v>
      </c>
      <c r="BJ65" s="208" t="str">
        <f t="shared" si="44"/>
        <v>_</v>
      </c>
      <c r="BK65" s="341">
        <f>IF(G65="","",'HCAP Booking'!I72)</f>
        <v>0</v>
      </c>
      <c r="BL65" s="341" t="str">
        <f t="shared" si="26"/>
        <v>2303550</v>
      </c>
      <c r="BM65" s="32" t="str">
        <f t="shared" si="45"/>
        <v>H8</v>
      </c>
      <c r="BN65" s="32" t="str">
        <f t="shared" si="46"/>
        <v>UDP0064</v>
      </c>
      <c r="BO65" s="32" t="str">
        <f>IF(G65="","",INDEX(Index_sequences[i7 Bases for Sample Sheet],MATCH('HCAP Robot Script'!BN65,Index_sequences[Index Name],0)))</f>
        <v>CTAGTAGG</v>
      </c>
      <c r="BP65" s="32" t="str">
        <f t="shared" si="47"/>
        <v>UDP0064</v>
      </c>
      <c r="BQ65" s="32" t="str">
        <f>IF(G65="","",INDEX(Index_sequences[i5 Bases for Sample Sheet NovaSeq, MiSeq, HiSeq 2000/2500],MATCH('HCAP Robot Script'!BP65,Index_sequences[Index Name],0)))</f>
        <v>GATCATCC</v>
      </c>
      <c r="BR65" s="32" t="str">
        <f>IF(G65="","",INDEX(Index_sequences[i5 Bases for Sample Sheet iSeq, MiniSeq, NextSeq, HiSeq 3000/4000],MATCH('HCAP Robot Script'!BP65,Index_sequences[Index Name],0)))</f>
        <v>GGATGATC</v>
      </c>
      <c r="BS65" s="209" t="str">
        <f t="shared" si="48"/>
        <v/>
      </c>
      <c r="BT65" s="38" t="str">
        <f ca="1">IF(VLOOKUP(BS65,'Auto Pooling Robot Script'!$H$6:$I$13,2,FALSE)=FALSE,"",VLOOKUP(BS65,'Auto Pooling Robot Script'!$H$6:$I$13,2,FALSE))</f>
        <v/>
      </c>
      <c r="BU65" s="30"/>
      <c r="BV65" s="10" t="str">
        <f t="array" aca="1" ref="BV65" ca="1">IF(ROW()-ROW($BV$2:$BV$97)+1&gt;ROWS($BT$2:$BT$97)-
COUNTBLANK($BT$2:$BT$97),"",INDIRECT(ADDRESS(SMALL(
(IF($BT$2:$BT$97&lt;&gt;"",ROW($BT$2:$BT$97),ROW()+ROWS($BT$2:$BT$97))),
ROW()-ROW($BV$2:$BV$97)+1),COLUMN($BK$2:$BK$97),4)))</f>
        <v/>
      </c>
      <c r="BW65" s="33" t="str">
        <f t="shared" ca="1" si="27"/>
        <v/>
      </c>
      <c r="BX65" s="36" t="str">
        <f t="shared" ca="1" si="28"/>
        <v/>
      </c>
      <c r="BY65" s="36" t="str">
        <f t="shared" ca="1" si="29"/>
        <v/>
      </c>
      <c r="BZ65" s="32" t="str">
        <f t="shared" ca="1" si="30"/>
        <v/>
      </c>
      <c r="CA65" s="32" t="str">
        <f t="shared" ca="1" si="49"/>
        <v/>
      </c>
      <c r="CB65" s="32" t="str">
        <f t="shared" ca="1" si="32"/>
        <v/>
      </c>
      <c r="CC65" s="32" t="str">
        <f ca="1">IF(BV65="","",INDEX(Index_sequences[i5 Bases for Sample Sheet NovaSeq, MiSeq, HiSeq 2000/2500],MATCH('HCAP Robot Script'!CB65,Index_sequences[Index Name],0)))</f>
        <v/>
      </c>
      <c r="CD65" s="32" t="str">
        <f ca="1">IF(BV65="","",INDEX(Index_sequences[i5 Bases for Sample Sheet iSeq, MiniSeq, NextSeq, HiSeq 3000/4000],MATCH('HCAP Robot Script'!CB65,Index_sequences[Index Name],0)))</f>
        <v/>
      </c>
      <c r="CE65" s="37" t="str">
        <f ca="1">IF(BV65="","",INDEX(Panel_info[Panel name],MATCH(INDEX(Panel_Name,MATCH(BV65,$BK$2:$BK$97,0)),Panel_info[SL Analyte],0)))</f>
        <v/>
      </c>
      <c r="CF65" s="38" t="str">
        <f t="shared" ca="1" si="33"/>
        <v/>
      </c>
      <c r="CH65" s="10" t="str">
        <f t="shared" ca="1" si="34"/>
        <v/>
      </c>
      <c r="CI65" s="10" t="str">
        <f t="shared" ca="1" si="35"/>
        <v/>
      </c>
      <c r="CJ65" s="10" t="str">
        <f t="array" aca="1" ref="CJ65" ca="1">IF(ROW()-ROW($CJ$2:$CJ$97)+1&gt;ROWS($CH$2:$CH$97)-
COUNTBLANK($CH$2:$CH$97),"",INDIRECT(ADDRESS(SMALL(
(IF($CH$2:$CH$97&lt;&gt;"",ROW($CH$2:$CH$97),ROW()+ROWS($CH$2:$CH$97))),
ROW()-ROW($CJ$2:$CJ$97)+1),COLUMN($CH$2:$CH$97),4)))</f>
        <v/>
      </c>
      <c r="CK65" s="10" t="str">
        <f t="array" aca="1" ref="CK65" ca="1">IF(ROW()-ROW($CK$2:$CK$97)+1&gt;ROWS($CI$2:$CI$97)-
COUNTBLANK($CI$2:$CI$97),"",INDIRECT(ADDRESS(SMALL(
(IF($CI$2:$CI$97&lt;&gt;"",ROW($CI$2:$CI$97),ROW()+ROWS($CI$2:$CI$97))),
ROW()-ROW($CK$2:$CK$97)+1),COLUMN($CI$2:$CI$97),4)))</f>
        <v/>
      </c>
    </row>
    <row r="66" spans="1:89" x14ac:dyDescent="0.2">
      <c r="A66" s="31" t="str">
        <f>IF(G66="","",'HCAP Booking'!$C$4)</f>
        <v>2303550</v>
      </c>
      <c r="B66" s="36" t="str">
        <f>CONCATENATE(LEFT('HCAP Booking'!C73),LEFT('HCAP Booking'!D73))</f>
        <v/>
      </c>
      <c r="C66" s="32" t="str">
        <f>IF('HCAP Booking'!J73="","",'HCAP Booking'!J73)</f>
        <v/>
      </c>
      <c r="D66" s="30" t="str">
        <f>IF(C66="","",INDEX('DNA Sample Normalization'!$E$13:$E$108,MATCH('HCAP Robot Script'!C66,'DNA Sample Normalization'!$C$13:$C$108,0)))</f>
        <v/>
      </c>
      <c r="E66" s="29" t="str">
        <f t="shared" ref="E66:E97" si="51">IF(C66="","",VLOOKUP(C66,$AO$2:$AQ$97,2,0))</f>
        <v/>
      </c>
      <c r="F66" s="38" t="str">
        <f t="shared" ref="F66:F97" ca="1" si="52">IF(ISERROR(IF(AND(B66="NC",C66=0),"DNA Stock Plate 3",VLOOKUP(C66,$AO$2:$AQ$97,3,0))),"",IF(AND(B66="NC",C66=0),"DNA Stock Plate 3",VLOOKUP(C66,$AO$2:$AQ$97,3,0)))</f>
        <v/>
      </c>
      <c r="G66" s="33" t="str">
        <f>CONCATENATE('HCAP Booking'!A73,'HCAP Booking'!B73)</f>
        <v>A9</v>
      </c>
      <c r="H66" s="32" t="str">
        <f t="shared" si="13"/>
        <v>DNA DILUTION PLATE 1</v>
      </c>
      <c r="I66" s="32" t="str">
        <f t="shared" si="14"/>
        <v/>
      </c>
      <c r="J66" s="32" t="str">
        <f t="shared" si="15"/>
        <v/>
      </c>
      <c r="K66" s="32" t="str">
        <f t="shared" si="16"/>
        <v/>
      </c>
      <c r="L66" s="34" t="str">
        <f t="shared" ref="L66:L97" si="53">IF(C66="","",IFERROR((DNAC2*DNAV2)/BA66,(DNAC2*DNAV2)/D66))</f>
        <v/>
      </c>
      <c r="M66" s="35" t="str">
        <f t="shared" ref="M66:M97" si="54">IF(C66="","",DNAV2-L66)</f>
        <v/>
      </c>
      <c r="N66" s="343" t="str">
        <f t="shared" si="17"/>
        <v/>
      </c>
      <c r="O66" s="343" t="str">
        <f t="shared" si="18"/>
        <v/>
      </c>
      <c r="P66" s="32" t="str">
        <f t="shared" si="19"/>
        <v>WATER RESERVOIR</v>
      </c>
      <c r="Q66" s="37">
        <f t="shared" si="20"/>
        <v>1</v>
      </c>
      <c r="R66" s="132" t="s">
        <v>191</v>
      </c>
      <c r="S66" s="112" t="str">
        <f t="shared" ref="S66:S97" si="55">IF(B66="","","INDEX PLATE")</f>
        <v/>
      </c>
      <c r="T66" s="358" t="str" cm="1">
        <f t="array" ref="T66">IF(G66="","",INDEX(Index_sequences[Plate well],MATCH('HCAP Robot Script'!T65,Index_sequences[Plate well],0)+1,1))</f>
        <v>A9</v>
      </c>
      <c r="U66" s="115">
        <f>IF(G66="","",'HCAP Booking'!$I$3)</f>
        <v>1</v>
      </c>
      <c r="V66" s="115" t="str">
        <f>IF(G66="","",VLOOKUP(U66&amp;"_"&amp;T66,Index!$C$3:$H$386,2,FALSE))</f>
        <v>UDP0065</v>
      </c>
      <c r="W66" s="32">
        <f>IF(NOT(G66=""),'HCAP Booking'!H73,"")</f>
        <v>0</v>
      </c>
      <c r="Z66" s="50" t="s">
        <v>65</v>
      </c>
      <c r="AA66" s="40" t="str">
        <f t="shared" ref="AA66:AA97" si="56">IF(W66=0,"",W66)</f>
        <v/>
      </c>
      <c r="AB66" s="46" t="str">
        <f>IF(COUNTIF($AA$1:AA66,AA66)=1,AA66,"")</f>
        <v/>
      </c>
      <c r="AC66" s="40" t="str">
        <f t="array" aca="1" ref="AC66" ca="1">IF(ROW()-ROW($AC$2:$AC$97)+1&gt;ROWS($AB$2:$AB$97)-
COUNTBLANK($AB$2:$AB$97),"",INDIRECT(ADDRESS(SMALL(
(IF($AB$2:$AB$97&lt;&gt;"",ROW($AB$2:$AB$97),ROW()+ROWS($AB$2:$AB$97))),
ROW()-ROW($AC$2:$AC$97)+1),COLUMN($AB$2:$AB$97),4)))</f>
        <v/>
      </c>
      <c r="AD66" s="121">
        <f>COUNTIF($AA$1:AA66,AA66)</f>
        <v>17</v>
      </c>
      <c r="AE66" s="121">
        <v>65</v>
      </c>
      <c r="AF66" s="121">
        <f>IF(COUNTIF($AF$2:AF65,AF65)&lt;INDEX(Pooling_requirements,MATCH('HCAP Booking'!$AG$4,Workflow_type,0)),AF65,AF65+1)</f>
        <v>3</v>
      </c>
      <c r="AG66" s="121" t="str">
        <f t="shared" si="21"/>
        <v/>
      </c>
      <c r="AH66" s="40" t="str">
        <f ca="1">IF(COUNTIF($AA$1:AG66,AG66)=1,AG66,"")</f>
        <v/>
      </c>
      <c r="AI66" s="40" t="s">
        <v>65</v>
      </c>
      <c r="AJ66" s="40" t="str">
        <f t="array" aca="1" ref="AJ66" ca="1">IF(ROW()-ROW($AJ$2:$AJ$97)+1&gt;ROWS($AH$2:$AH$97)-
COUNTBLANK($AH$2:$AH$97),"",INDIRECT(ADDRESS(SMALL(
(IF($AH$2:$AH$97&lt;&gt;"",ROW($AH$2:$AH$97),ROW()+ROWS($AH$2:$AH$97))),
ROW()-ROW($AJ$2:$AJ$97)+1),COLUMN($AH$2:$AH$97),4)))</f>
        <v/>
      </c>
      <c r="AK66" s="50" t="s">
        <v>65</v>
      </c>
      <c r="AL66" s="30"/>
      <c r="AM66" s="30"/>
      <c r="AN66" s="40" t="str">
        <f>IF(COUNTIF($C$1:C66,C66)=1,C66,"")</f>
        <v/>
      </c>
      <c r="AO66" s="47" t="str">
        <f t="array" aca="1" ref="AO66" ca="1">IF(ROW()-ROW($AO$2:$AO$97)+1&gt;ROWS($AN$2:$AN$97)-
COUNTBLANK($AN$2:$AN$97),"",INDIRECT(ADDRESS(SMALL(
(IF($AN$2:$AN$97&lt;&gt;"",ROW($AN$2:$AN$97),ROW()+ROWS($AN$2:$AN$97))),
ROW()-ROW($AO$2:$AO$97)+1),COLUMN($AN$2:$AN$97),4)))</f>
        <v/>
      </c>
      <c r="AP66" s="13" t="s">
        <v>37</v>
      </c>
      <c r="AQ66" s="49" t="str">
        <f t="shared" ca="1" si="50"/>
        <v/>
      </c>
      <c r="AR66" s="31" t="str">
        <f t="shared" ref="AR66:AR97" ca="1" si="57">AQ66&amp;"_"&amp;AP66</f>
        <v>_A5</v>
      </c>
      <c r="AS66" s="664"/>
      <c r="AT66" s="229"/>
      <c r="AU66" s="589" t="str">
        <f>IF(B66="","",B66&amp;"_"&amp;C66&amp;"_"&amp;INDEX(Panel_info[Panel short hand],MATCH('HCAP Robot Script'!W66,Panel_info[SL Analyte],0))&amp;"_"&amp;V66)</f>
        <v/>
      </c>
      <c r="AV66" s="30"/>
      <c r="AW66" s="33" t="e">
        <f>VLOOKUP(D66,'HCAP Booking'!$AP$8:$AS$12,2,TRUE)</f>
        <v>#N/A</v>
      </c>
      <c r="AX66" s="491" t="e">
        <f>VLOOKUP(D66,'HCAP Booking'!$AP$8:$AS$12,3,TRUE)</f>
        <v>#N/A</v>
      </c>
      <c r="AY66" s="491" t="e">
        <f>VLOOKUP(D66,'HCAP Booking'!$AP$8:$AS$12,4,TRUE)</f>
        <v>#N/A</v>
      </c>
      <c r="AZ66" s="491" t="e">
        <f t="shared" si="22"/>
        <v>#N/A</v>
      </c>
      <c r="BA66" s="492" t="e">
        <f t="shared" si="23"/>
        <v>#VALUE!</v>
      </c>
      <c r="BB66" s="30"/>
      <c r="BC66" s="349" t="s">
        <v>2129</v>
      </c>
      <c r="BD66" s="356" t="s">
        <v>37</v>
      </c>
      <c r="BE66" s="349" t="str">
        <f t="shared" si="24"/>
        <v/>
      </c>
      <c r="BF66" s="352" t="str">
        <f t="shared" si="25"/>
        <v/>
      </c>
      <c r="BG66" s="30"/>
      <c r="BH66" s="30"/>
      <c r="BI66" s="589" t="e">
        <f>INDEX('HCAP Booking'!$AE$9:$AE$14,MATCH('HCAP Robot Script'!W66,'HCAP Booking'!$AB$9:$AB$14,0))</f>
        <v>#N/A</v>
      </c>
      <c r="BJ66" s="208" t="str">
        <f t="shared" ref="BJ66:BJ97" si="58">IF(G66="","",B66&amp;"_"&amp;C66)</f>
        <v>_</v>
      </c>
      <c r="BK66" s="341">
        <f>IF(G66="","",'HCAP Booking'!I73)</f>
        <v>0</v>
      </c>
      <c r="BL66" s="341" t="str">
        <f t="shared" si="26"/>
        <v>2303550</v>
      </c>
      <c r="BM66" s="32" t="str">
        <f t="shared" ref="BM66:BM97" si="59">G66</f>
        <v>A9</v>
      </c>
      <c r="BN66" s="32" t="str">
        <f t="shared" ref="BN66:BN97" si="60">V66</f>
        <v>UDP0065</v>
      </c>
      <c r="BO66" s="32" t="str">
        <f>IF(G66="","",INDEX(Index_sequences[i7 Bases for Sample Sheet],MATCH('HCAP Robot Script'!BN66,Index_sequences[Index Name],0)))</f>
        <v>GTGTCTGA</v>
      </c>
      <c r="BP66" s="32" t="str">
        <f t="shared" ref="BP66:BP97" si="61">V66</f>
        <v>UDP0065</v>
      </c>
      <c r="BQ66" s="32" t="str">
        <f>IF(G66="","",INDEX(Index_sequences[i5 Bases for Sample Sheet NovaSeq, MiSeq, HiSeq 2000/2500],MATCH('HCAP Robot Script'!BP66,Index_sequences[Index Name],0)))</f>
        <v>CACAGACT</v>
      </c>
      <c r="BR66" s="32" t="str">
        <f>IF(G66="","",INDEX(Index_sequences[i5 Bases for Sample Sheet iSeq, MiniSeq, NextSeq, HiSeq 3000/4000],MATCH('HCAP Robot Script'!BP66,Index_sequences[Index Name],0)))</f>
        <v>AGTCTGTG</v>
      </c>
      <c r="BS66" s="209" t="str">
        <f t="shared" ref="BS66:BS97" si="62">AG66</f>
        <v/>
      </c>
      <c r="BT66" s="38" t="str">
        <f ca="1">IF(VLOOKUP(BS66,'Auto Pooling Robot Script'!$H$6:$I$13,2,FALSE)=FALSE,"",VLOOKUP(BS66,'Auto Pooling Robot Script'!$H$6:$I$13,2,FALSE))</f>
        <v/>
      </c>
      <c r="BU66" s="30"/>
      <c r="BV66" s="10" t="str">
        <f t="array" aca="1" ref="BV66" ca="1">IF(ROW()-ROW($BV$2:$BV$97)+1&gt;ROWS($BT$2:$BT$97)-
COUNTBLANK($BT$2:$BT$97),"",INDIRECT(ADDRESS(SMALL(
(IF($BT$2:$BT$97&lt;&gt;"",ROW($BT$2:$BT$97),ROW()+ROWS($BT$2:$BT$97))),
ROW()-ROW($BV$2:$BV$97)+1),COLUMN($BK$2:$BK$97),4)))</f>
        <v/>
      </c>
      <c r="BW66" s="33" t="str">
        <f t="shared" ca="1" si="27"/>
        <v/>
      </c>
      <c r="BX66" s="36" t="str">
        <f t="shared" ca="1" si="28"/>
        <v/>
      </c>
      <c r="BY66" s="36" t="str">
        <f t="shared" ca="1" si="29"/>
        <v/>
      </c>
      <c r="BZ66" s="32" t="str">
        <f t="shared" ca="1" si="30"/>
        <v/>
      </c>
      <c r="CA66" s="32" t="str">
        <f t="shared" ref="CA66:CA97" ca="1" si="63">IF(BW66="","",VLOOKUP(BZ66,UDI_Index,3,FALSE))</f>
        <v/>
      </c>
      <c r="CB66" s="32" t="str">
        <f t="shared" ca="1" si="32"/>
        <v/>
      </c>
      <c r="CC66" s="32" t="str">
        <f ca="1">IF(BV66="","",INDEX(Index_sequences[i5 Bases for Sample Sheet NovaSeq, MiSeq, HiSeq 2000/2500],MATCH('HCAP Robot Script'!CB66,Index_sequences[Index Name],0)))</f>
        <v/>
      </c>
      <c r="CD66" s="32" t="str">
        <f ca="1">IF(BV66="","",INDEX(Index_sequences[i5 Bases for Sample Sheet iSeq, MiniSeq, NextSeq, HiSeq 3000/4000],MATCH('HCAP Robot Script'!CB66,Index_sequences[Index Name],0)))</f>
        <v/>
      </c>
      <c r="CE66" s="37" t="str">
        <f ca="1">IF(BV66="","",INDEX(Panel_info[Panel name],MATCH(INDEX(Panel_Name,MATCH(BV66,$BK$2:$BK$97,0)),Panel_info[SL Analyte],0)))</f>
        <v/>
      </c>
      <c r="CF66" s="38" t="str">
        <f t="shared" ca="1" si="33"/>
        <v/>
      </c>
      <c r="CH66" s="10" t="str">
        <f t="shared" ca="1" si="34"/>
        <v/>
      </c>
      <c r="CI66" s="10" t="str">
        <f t="shared" ca="1" si="35"/>
        <v/>
      </c>
      <c r="CJ66" s="10" t="str">
        <f t="array" aca="1" ref="CJ66" ca="1">IF(ROW()-ROW($CJ$2:$CJ$97)+1&gt;ROWS($CH$2:$CH$97)-
COUNTBLANK($CH$2:$CH$97),"",INDIRECT(ADDRESS(SMALL(
(IF($CH$2:$CH$97&lt;&gt;"",ROW($CH$2:$CH$97),ROW()+ROWS($CH$2:$CH$97))),
ROW()-ROW($CJ$2:$CJ$97)+1),COLUMN($CH$2:$CH$97),4)))</f>
        <v/>
      </c>
      <c r="CK66" s="10" t="str">
        <f t="array" aca="1" ref="CK66" ca="1">IF(ROW()-ROW($CK$2:$CK$97)+1&gt;ROWS($CI$2:$CI$97)-
COUNTBLANK($CI$2:$CI$97),"",INDIRECT(ADDRESS(SMALL(
(IF($CI$2:$CI$97&lt;&gt;"",ROW($CI$2:$CI$97),ROW()+ROWS($CI$2:$CI$97))),
ROW()-ROW($CK$2:$CK$97)+1),COLUMN($CI$2:$CI$97),4)))</f>
        <v/>
      </c>
    </row>
    <row r="67" spans="1:89" x14ac:dyDescent="0.2">
      <c r="A67" s="31" t="str">
        <f>IF(G67="","",'HCAP Booking'!$C$4)</f>
        <v>2303550</v>
      </c>
      <c r="B67" s="36" t="str">
        <f>CONCATENATE(LEFT('HCAP Booking'!C74),LEFT('HCAP Booking'!D74))</f>
        <v/>
      </c>
      <c r="C67" s="32" t="str">
        <f>IF('HCAP Booking'!J74="","",'HCAP Booking'!J74)</f>
        <v/>
      </c>
      <c r="D67" s="30" t="str">
        <f>IF(C67="","",INDEX('DNA Sample Normalization'!$E$13:$E$108,MATCH('HCAP Robot Script'!C67,'DNA Sample Normalization'!$C$13:$C$108,0)))</f>
        <v/>
      </c>
      <c r="E67" s="29" t="str">
        <f t="shared" si="51"/>
        <v/>
      </c>
      <c r="F67" s="38" t="str">
        <f t="shared" ca="1" si="52"/>
        <v/>
      </c>
      <c r="G67" s="33" t="str">
        <f>CONCATENATE('HCAP Booking'!A74,'HCAP Booking'!B74)</f>
        <v>B9</v>
      </c>
      <c r="H67" s="32" t="str">
        <f t="shared" ref="H67:H97" si="64">IF(G67="","","DNA DILUTION PLATE 1")</f>
        <v>DNA DILUTION PLATE 1</v>
      </c>
      <c r="I67" s="32" t="str">
        <f t="shared" ref="I67:I97" si="65">IF(C67="","",NOT(ISERROR(BA67)))</f>
        <v/>
      </c>
      <c r="J67" s="32" t="str">
        <f t="shared" ref="J67:J97" si="66">IF(C67="","",AX67)</f>
        <v/>
      </c>
      <c r="K67" s="32" t="str">
        <f t="shared" ref="K67:K97" si="67">IF(C67="","",AY67)</f>
        <v/>
      </c>
      <c r="L67" s="34" t="str">
        <f t="shared" si="53"/>
        <v/>
      </c>
      <c r="M67" s="35" t="str">
        <f t="shared" si="54"/>
        <v/>
      </c>
      <c r="N67" s="343" t="str">
        <f t="shared" ref="N67:N97" si="68">IF(C67="","",BC67)</f>
        <v/>
      </c>
      <c r="O67" s="343" t="str">
        <f t="shared" ref="O67:O97" si="69">IF(C67="","",BD67)</f>
        <v/>
      </c>
      <c r="P67" s="32" t="str">
        <f t="shared" ref="P67:P97" si="70">IF(G67="","","WATER RESERVOIR")</f>
        <v>WATER RESERVOIR</v>
      </c>
      <c r="Q67" s="37">
        <f t="shared" ref="Q67:Q97" si="71">IF(G67="","",1)</f>
        <v>1</v>
      </c>
      <c r="R67" s="132" t="s">
        <v>191</v>
      </c>
      <c r="S67" s="112" t="str">
        <f t="shared" si="55"/>
        <v/>
      </c>
      <c r="T67" s="358" t="str" cm="1">
        <f t="array" ref="T67">IF(G67="","",INDEX(Index_sequences[Plate well],MATCH('HCAP Robot Script'!T66,Index_sequences[Plate well],0)+1,1))</f>
        <v>B9</v>
      </c>
      <c r="U67" s="115">
        <f>IF(G67="","",'HCAP Booking'!$I$3)</f>
        <v>1</v>
      </c>
      <c r="V67" s="115" t="str">
        <f>IF(G67="","",VLOOKUP(U67&amp;"_"&amp;T67,Index!$C$3:$H$386,2,FALSE))</f>
        <v>UDP0066</v>
      </c>
      <c r="W67" s="32">
        <f>IF(NOT(G67=""),'HCAP Booking'!H74,"")</f>
        <v>0</v>
      </c>
      <c r="Z67" s="50" t="s">
        <v>65</v>
      </c>
      <c r="AA67" s="40" t="str">
        <f t="shared" si="56"/>
        <v/>
      </c>
      <c r="AB67" s="46" t="str">
        <f>IF(COUNTIF($AA$1:AA67,AA67)=1,AA67,"")</f>
        <v/>
      </c>
      <c r="AC67" s="40" t="str">
        <f t="array" aca="1" ref="AC67" ca="1">IF(ROW()-ROW($AC$2:$AC$97)+1&gt;ROWS($AB$2:$AB$97)-
COUNTBLANK($AB$2:$AB$97),"",INDIRECT(ADDRESS(SMALL(
(IF($AB$2:$AB$97&lt;&gt;"",ROW($AB$2:$AB$97),ROW()+ROWS($AB$2:$AB$97))),
ROW()-ROW($AC$2:$AC$97)+1),COLUMN($AB$2:$AB$97),4)))</f>
        <v/>
      </c>
      <c r="AD67" s="121">
        <f>COUNTIF($AA$1:AA67,AA67)</f>
        <v>18</v>
      </c>
      <c r="AE67" s="121">
        <v>66</v>
      </c>
      <c r="AF67" s="121">
        <f>IF(COUNTIF($AF$2:AF66,AF66)&lt;INDEX(Pooling_requirements,MATCH('HCAP Booking'!$AG$4,Workflow_type,0)),AF66,AF66+1)</f>
        <v>3</v>
      </c>
      <c r="AG67" s="121" t="str">
        <f t="shared" ref="AG67:AG97" si="72">IF(AA67="","",AA67&amp;"_"&amp;(VLOOKUP(AD67,$AE$2:$AF$97,2,FALSE)))</f>
        <v/>
      </c>
      <c r="AH67" s="40" t="str">
        <f ca="1">IF(COUNTIF($AA$1:AG67,AG67)=1,AG67,"")</f>
        <v/>
      </c>
      <c r="AI67" s="40" t="s">
        <v>65</v>
      </c>
      <c r="AJ67" s="40" t="str">
        <f t="array" aca="1" ref="AJ67" ca="1">IF(ROW()-ROW($AJ$2:$AJ$97)+1&gt;ROWS($AH$2:$AH$97)-
COUNTBLANK($AH$2:$AH$97),"",INDIRECT(ADDRESS(SMALL(
(IF($AH$2:$AH$97&lt;&gt;"",ROW($AH$2:$AH$97),ROW()+ROWS($AH$2:$AH$97))),
ROW()-ROW($AJ$2:$AJ$97)+1),COLUMN($AH$2:$AH$97),4)))</f>
        <v/>
      </c>
      <c r="AK67" s="50" t="s">
        <v>65</v>
      </c>
      <c r="AL67" s="30"/>
      <c r="AM67" s="30"/>
      <c r="AN67" s="40" t="str">
        <f>IF(COUNTIF($C$1:C67,C67)=1,C67,"")</f>
        <v/>
      </c>
      <c r="AO67" s="47" t="str">
        <f t="array" aca="1" ref="AO67" ca="1">IF(ROW()-ROW($AO$2:$AO$97)+1&gt;ROWS($AN$2:$AN$97)-
COUNTBLANK($AN$2:$AN$97),"",INDIRECT(ADDRESS(SMALL(
(IF($AN$2:$AN$97&lt;&gt;"",ROW($AN$2:$AN$97),ROW()+ROWS($AN$2:$AN$97))),
ROW()-ROW($AO$2:$AO$97)+1),COLUMN($AN$2:$AN$97),4)))</f>
        <v/>
      </c>
      <c r="AP67" s="13" t="s">
        <v>46</v>
      </c>
      <c r="AQ67" s="49" t="str">
        <f t="shared" ca="1" si="50"/>
        <v/>
      </c>
      <c r="AR67" s="31" t="str">
        <f t="shared" ca="1" si="57"/>
        <v>_B5</v>
      </c>
      <c r="AS67" s="664"/>
      <c r="AT67" s="229"/>
      <c r="AU67" s="589" t="str">
        <f>IF(B67="","",B67&amp;"_"&amp;C67&amp;"_"&amp;INDEX(Panel_info[Panel short hand],MATCH('HCAP Robot Script'!W67,Panel_info[SL Analyte],0))&amp;"_"&amp;V67)</f>
        <v/>
      </c>
      <c r="AV67" s="30"/>
      <c r="AW67" s="33" t="e">
        <f>VLOOKUP(D67,'HCAP Booking'!$AP$8:$AS$12,2,TRUE)</f>
        <v>#N/A</v>
      </c>
      <c r="AX67" s="491" t="e">
        <f>VLOOKUP(D67,'HCAP Booking'!$AP$8:$AS$12,3,TRUE)</f>
        <v>#N/A</v>
      </c>
      <c r="AY67" s="491" t="e">
        <f>VLOOKUP(D67,'HCAP Booking'!$AP$8:$AS$12,4,TRUE)</f>
        <v>#N/A</v>
      </c>
      <c r="AZ67" s="491" t="e">
        <f t="shared" ref="AZ67:AZ97" si="73">AX67+AY67</f>
        <v>#N/A</v>
      </c>
      <c r="BA67" s="492" t="e">
        <f t="shared" ref="BA67:BA97" si="74">(D67*AX67)/SUM(AX67:AY67)</f>
        <v>#VALUE!</v>
      </c>
      <c r="BB67" s="30"/>
      <c r="BC67" s="349" t="s">
        <v>2129</v>
      </c>
      <c r="BD67" s="356" t="s">
        <v>46</v>
      </c>
      <c r="BE67" s="349" t="str">
        <f t="shared" ref="BE67:BE97" si="75">C67</f>
        <v/>
      </c>
      <c r="BF67" s="352" t="str">
        <f t="shared" ref="BF67:BF97" si="76">IF(BE67="","",BC67&amp;"_"&amp;BD67)</f>
        <v/>
      </c>
      <c r="BG67" s="30"/>
      <c r="BH67" s="30"/>
      <c r="BI67" s="589" t="e">
        <f>INDEX('HCAP Booking'!$AE$9:$AE$14,MATCH('HCAP Robot Script'!W67,'HCAP Booking'!$AB$9:$AB$14,0))</f>
        <v>#N/A</v>
      </c>
      <c r="BJ67" s="208" t="str">
        <f t="shared" si="58"/>
        <v>_</v>
      </c>
      <c r="BK67" s="341">
        <f>IF(G67="","",'HCAP Booking'!I74)</f>
        <v>0</v>
      </c>
      <c r="BL67" s="341" t="str">
        <f t="shared" ref="BL67:BL97" si="77">A67</f>
        <v>2303550</v>
      </c>
      <c r="BM67" s="32" t="str">
        <f t="shared" si="59"/>
        <v>B9</v>
      </c>
      <c r="BN67" s="32" t="str">
        <f t="shared" si="60"/>
        <v>UDP0066</v>
      </c>
      <c r="BO67" s="32" t="str">
        <f>IF(G67="","",INDEX(Index_sequences[i7 Bases for Sample Sheet],MATCH('HCAP Robot Script'!BN67,Index_sequences[Index Name],0)))</f>
        <v>ACACTCAG</v>
      </c>
      <c r="BP67" s="32" t="str">
        <f t="shared" si="61"/>
        <v>UDP0066</v>
      </c>
      <c r="BQ67" s="32" t="str">
        <f>IF(G67="","",INDEX(Index_sequences[i5 Bases for Sample Sheet NovaSeq, MiSeq, HiSeq 2000/2500],MATCH('HCAP Robot Script'!BP67,Index_sequences[Index Name],0)))</f>
        <v>TGTGAGTC</v>
      </c>
      <c r="BR67" s="32" t="str">
        <f>IF(G67="","",INDEX(Index_sequences[i5 Bases for Sample Sheet iSeq, MiniSeq, NextSeq, HiSeq 3000/4000],MATCH('HCAP Robot Script'!BP67,Index_sequences[Index Name],0)))</f>
        <v>GACTCACA</v>
      </c>
      <c r="BS67" s="209" t="str">
        <f t="shared" si="62"/>
        <v/>
      </c>
      <c r="BT67" s="38" t="str">
        <f ca="1">IF(VLOOKUP(BS67,'Auto Pooling Robot Script'!$H$6:$I$13,2,FALSE)=FALSE,"",VLOOKUP(BS67,'Auto Pooling Robot Script'!$H$6:$I$13,2,FALSE))</f>
        <v/>
      </c>
      <c r="BU67" s="30"/>
      <c r="BV67" s="10" t="str">
        <f t="array" aca="1" ref="BV67" ca="1">IF(ROW()-ROW($BV$2:$BV$97)+1&gt;ROWS($BT$2:$BT$97)-
COUNTBLANK($BT$2:$BT$97),"",INDIRECT(ADDRESS(SMALL(
(IF($BT$2:$BT$97&lt;&gt;"",ROW($BT$2:$BT$97),ROW()+ROWS($BT$2:$BT$97))),
ROW()-ROW($BV$2:$BV$97)+1),COLUMN($BK$2:$BK$97),4)))</f>
        <v/>
      </c>
      <c r="BW67" s="33" t="str">
        <f t="shared" ref="BW67:BW97" ca="1" si="78">IF(BV67="","",INDEX($BJ$2:$BJ$97,MATCH(BV67,$BK$2:$BK$97,0)))</f>
        <v/>
      </c>
      <c r="BX67" s="36" t="str">
        <f t="shared" ref="BX67:BX97" ca="1" si="79">IF(BV67="","",INDEX($BL$2:$BL$97,MATCH(BV67,$BK$2:$BK$97,0)))</f>
        <v/>
      </c>
      <c r="BY67" s="36" t="str">
        <f t="shared" ref="BY67:BY97" ca="1" si="80">IF(BV67="","",INDEX($BM$2:$BM$97,MATCH(BV67,$BK$2:$BK$97,0)))</f>
        <v/>
      </c>
      <c r="BZ67" s="32" t="str">
        <f t="shared" ref="BZ67:BZ97" ca="1" si="81">IF(BV67="","",INDEX($BN$2:$BN$97,MATCH(BV67,$BK$2:$BK$97,0)))</f>
        <v/>
      </c>
      <c r="CA67" s="32" t="str">
        <f t="shared" ca="1" si="63"/>
        <v/>
      </c>
      <c r="CB67" s="32" t="str">
        <f t="shared" ref="CB67:CB97" ca="1" si="82">IF(BV67="","",INDEX($BP$2:$BP$97,MATCH(BV67,$BK$2:$BK$97,0)))</f>
        <v/>
      </c>
      <c r="CC67" s="32" t="str">
        <f ca="1">IF(BV67="","",INDEX(Index_sequences[i5 Bases for Sample Sheet NovaSeq, MiSeq, HiSeq 2000/2500],MATCH('HCAP Robot Script'!CB67,Index_sequences[Index Name],0)))</f>
        <v/>
      </c>
      <c r="CD67" s="32" t="str">
        <f ca="1">IF(BV67="","",INDEX(Index_sequences[i5 Bases for Sample Sheet iSeq, MiniSeq, NextSeq, HiSeq 3000/4000],MATCH('HCAP Robot Script'!CB67,Index_sequences[Index Name],0)))</f>
        <v/>
      </c>
      <c r="CE67" s="37" t="str">
        <f ca="1">IF(BV67="","",INDEX(Panel_info[Panel name],MATCH(INDEX(Panel_Name,MATCH(BV67,$BK$2:$BK$97,0)),Panel_info[SL Analyte],0)))</f>
        <v/>
      </c>
      <c r="CF67" s="38" t="str">
        <f t="shared" ref="CF67:CF97" ca="1" si="83">IF(BV67="","",INDEX($BS$2:$BS$97,MATCH(BV67,$BK$2:$BK$97,0)))</f>
        <v/>
      </c>
      <c r="CH67" s="10" t="str">
        <f t="shared" ref="CH67:CH97" ca="1" si="84">IFERROR(IF(INDEX($BI$2:$BI$97,MATCH(BW67,$BJ$2:$BJ$97,0))=$CH$1,BW67,""),"")</f>
        <v/>
      </c>
      <c r="CI67" s="10" t="str">
        <f t="shared" ref="CI67:CI97" ca="1" si="85">IFERROR(IF(INDEX($BI$2:$BI$97,MATCH(BW67,$BJ$2:$BJ$97,0))=$CI$1,BW67,""),"")</f>
        <v/>
      </c>
      <c r="CJ67" s="10" t="str">
        <f t="array" aca="1" ref="CJ67" ca="1">IF(ROW()-ROW($CJ$2:$CJ$97)+1&gt;ROWS($CH$2:$CH$97)-
COUNTBLANK($CH$2:$CH$97),"",INDIRECT(ADDRESS(SMALL(
(IF($CH$2:$CH$97&lt;&gt;"",ROW($CH$2:$CH$97),ROW()+ROWS($CH$2:$CH$97))),
ROW()-ROW($CJ$2:$CJ$97)+1),COLUMN($CH$2:$CH$97),4)))</f>
        <v/>
      </c>
      <c r="CK67" s="10" t="str">
        <f t="array" aca="1" ref="CK67" ca="1">IF(ROW()-ROW($CK$2:$CK$97)+1&gt;ROWS($CI$2:$CI$97)-
COUNTBLANK($CI$2:$CI$97),"",INDIRECT(ADDRESS(SMALL(
(IF($CI$2:$CI$97&lt;&gt;"",ROW($CI$2:$CI$97),ROW()+ROWS($CI$2:$CI$97))),
ROW()-ROW($CK$2:$CK$97)+1),COLUMN($CI$2:$CI$97),4)))</f>
        <v/>
      </c>
    </row>
    <row r="68" spans="1:89" x14ac:dyDescent="0.2">
      <c r="A68" s="31" t="str">
        <f>IF(G68="","",'HCAP Booking'!$C$4)</f>
        <v>2303550</v>
      </c>
      <c r="B68" s="36" t="str">
        <f>CONCATENATE(LEFT('HCAP Booking'!C75),LEFT('HCAP Booking'!D75))</f>
        <v/>
      </c>
      <c r="C68" s="32" t="str">
        <f>IF('HCAP Booking'!J75="","",'HCAP Booking'!J75)</f>
        <v/>
      </c>
      <c r="D68" s="30" t="str">
        <f>IF(C68="","",INDEX('DNA Sample Normalization'!$E$13:$E$108,MATCH('HCAP Robot Script'!C68,'DNA Sample Normalization'!$C$13:$C$108,0)))</f>
        <v/>
      </c>
      <c r="E68" s="29" t="str">
        <f t="shared" si="51"/>
        <v/>
      </c>
      <c r="F68" s="38" t="str">
        <f t="shared" ca="1" si="52"/>
        <v/>
      </c>
      <c r="G68" s="33" t="str">
        <f>CONCATENATE('HCAP Booking'!A75,'HCAP Booking'!B75)</f>
        <v>C9</v>
      </c>
      <c r="H68" s="32" t="str">
        <f t="shared" si="64"/>
        <v>DNA DILUTION PLATE 1</v>
      </c>
      <c r="I68" s="32" t="str">
        <f t="shared" si="65"/>
        <v/>
      </c>
      <c r="J68" s="32" t="str">
        <f t="shared" si="66"/>
        <v/>
      </c>
      <c r="K68" s="32" t="str">
        <f t="shared" si="67"/>
        <v/>
      </c>
      <c r="L68" s="34" t="str">
        <f t="shared" si="53"/>
        <v/>
      </c>
      <c r="M68" s="35" t="str">
        <f t="shared" si="54"/>
        <v/>
      </c>
      <c r="N68" s="343" t="str">
        <f t="shared" si="68"/>
        <v/>
      </c>
      <c r="O68" s="343" t="str">
        <f t="shared" si="69"/>
        <v/>
      </c>
      <c r="P68" s="32" t="str">
        <f t="shared" si="70"/>
        <v>WATER RESERVOIR</v>
      </c>
      <c r="Q68" s="37">
        <f t="shared" si="71"/>
        <v>1</v>
      </c>
      <c r="R68" s="132" t="s">
        <v>191</v>
      </c>
      <c r="S68" s="112" t="str">
        <f t="shared" si="55"/>
        <v/>
      </c>
      <c r="T68" s="358" t="str" cm="1">
        <f t="array" ref="T68">IF(G68="","",INDEX(Index_sequences[Plate well],MATCH('HCAP Robot Script'!T67,Index_sequences[Plate well],0)+1,1))</f>
        <v>C9</v>
      </c>
      <c r="U68" s="115">
        <f>IF(G68="","",'HCAP Booking'!$I$3)</f>
        <v>1</v>
      </c>
      <c r="V68" s="115" t="str">
        <f>IF(G68="","",VLOOKUP(U68&amp;"_"&amp;T68,Index!$C$3:$H$386,2,FALSE))</f>
        <v>UDP0067</v>
      </c>
      <c r="W68" s="32">
        <f>IF(NOT(G68=""),'HCAP Booking'!H75,"")</f>
        <v>0</v>
      </c>
      <c r="Z68" s="50" t="s">
        <v>65</v>
      </c>
      <c r="AA68" s="40" t="str">
        <f t="shared" si="56"/>
        <v/>
      </c>
      <c r="AB68" s="46" t="str">
        <f>IF(COUNTIF($AA$1:AA68,AA68)=1,AA68,"")</f>
        <v/>
      </c>
      <c r="AC68" s="40" t="str">
        <f t="array" aca="1" ref="AC68" ca="1">IF(ROW()-ROW($AC$2:$AC$97)+1&gt;ROWS($AB$2:$AB$97)-
COUNTBLANK($AB$2:$AB$97),"",INDIRECT(ADDRESS(SMALL(
(IF($AB$2:$AB$97&lt;&gt;"",ROW($AB$2:$AB$97),ROW()+ROWS($AB$2:$AB$97))),
ROW()-ROW($AC$2:$AC$97)+1),COLUMN($AB$2:$AB$97),4)))</f>
        <v/>
      </c>
      <c r="AD68" s="121">
        <f>COUNTIF($AA$1:AA68,AA68)</f>
        <v>19</v>
      </c>
      <c r="AE68" s="121">
        <v>67</v>
      </c>
      <c r="AF68" s="121">
        <f>IF(COUNTIF($AF$2:AF67,AF67)&lt;INDEX(Pooling_requirements,MATCH('HCAP Booking'!$AG$4,Workflow_type,0)),AF67,AF67+1)</f>
        <v>3</v>
      </c>
      <c r="AG68" s="121" t="str">
        <f t="shared" si="72"/>
        <v/>
      </c>
      <c r="AH68" s="40" t="str">
        <f ca="1">IF(COUNTIF($AA$1:AG68,AG68)=1,AG68,"")</f>
        <v/>
      </c>
      <c r="AI68" s="40" t="s">
        <v>65</v>
      </c>
      <c r="AJ68" s="40" t="str">
        <f t="array" aca="1" ref="AJ68" ca="1">IF(ROW()-ROW($AJ$2:$AJ$97)+1&gt;ROWS($AH$2:$AH$97)-
COUNTBLANK($AH$2:$AH$97),"",INDIRECT(ADDRESS(SMALL(
(IF($AH$2:$AH$97&lt;&gt;"",ROW($AH$2:$AH$97),ROW()+ROWS($AH$2:$AH$97))),
ROW()-ROW($AJ$2:$AJ$97)+1),COLUMN($AH$2:$AH$97),4)))</f>
        <v/>
      </c>
      <c r="AK68" s="50" t="s">
        <v>65</v>
      </c>
      <c r="AL68" s="30"/>
      <c r="AM68" s="30"/>
      <c r="AN68" s="40" t="str">
        <f>IF(COUNTIF($C$1:C68,C68)=1,C68,"")</f>
        <v/>
      </c>
      <c r="AO68" s="47" t="str">
        <f t="array" aca="1" ref="AO68" ca="1">IF(ROW()-ROW($AO$2:$AO$97)+1&gt;ROWS($AN$2:$AN$97)-
COUNTBLANK($AN$2:$AN$97),"",INDIRECT(ADDRESS(SMALL(
(IF($AN$2:$AN$97&lt;&gt;"",ROW($AN$2:$AN$97),ROW()+ROWS($AN$2:$AN$97))),
ROW()-ROW($AO$2:$AO$97)+1),COLUMN($AN$2:$AN$97),4)))</f>
        <v/>
      </c>
      <c r="AP68" s="13" t="s">
        <v>56</v>
      </c>
      <c r="AQ68" s="49" t="str">
        <f t="shared" ca="1" si="50"/>
        <v/>
      </c>
      <c r="AR68" s="31" t="str">
        <f t="shared" ca="1" si="57"/>
        <v>_C5</v>
      </c>
      <c r="AS68" s="664"/>
      <c r="AT68" s="229"/>
      <c r="AU68" s="589" t="str">
        <f>IF(B68="","",B68&amp;"_"&amp;C68&amp;"_"&amp;INDEX(Panel_info[Panel short hand],MATCH('HCAP Robot Script'!W68,Panel_info[SL Analyte],0))&amp;"_"&amp;V68)</f>
        <v/>
      </c>
      <c r="AV68" s="30"/>
      <c r="AW68" s="33" t="e">
        <f>VLOOKUP(D68,'HCAP Booking'!$AP$8:$AS$12,2,TRUE)</f>
        <v>#N/A</v>
      </c>
      <c r="AX68" s="491" t="e">
        <f>VLOOKUP(D68,'HCAP Booking'!$AP$8:$AS$12,3,TRUE)</f>
        <v>#N/A</v>
      </c>
      <c r="AY68" s="491" t="e">
        <f>VLOOKUP(D68,'HCAP Booking'!$AP$8:$AS$12,4,TRUE)</f>
        <v>#N/A</v>
      </c>
      <c r="AZ68" s="491" t="e">
        <f t="shared" si="73"/>
        <v>#N/A</v>
      </c>
      <c r="BA68" s="492" t="e">
        <f t="shared" si="74"/>
        <v>#VALUE!</v>
      </c>
      <c r="BB68" s="30"/>
      <c r="BC68" s="349" t="s">
        <v>2129</v>
      </c>
      <c r="BD68" s="356" t="s">
        <v>56</v>
      </c>
      <c r="BE68" s="349" t="str">
        <f t="shared" si="75"/>
        <v/>
      </c>
      <c r="BF68" s="352" t="str">
        <f t="shared" si="76"/>
        <v/>
      </c>
      <c r="BG68" s="30"/>
      <c r="BH68" s="30"/>
      <c r="BI68" s="589" t="e">
        <f>INDEX('HCAP Booking'!$AE$9:$AE$14,MATCH('HCAP Robot Script'!W68,'HCAP Booking'!$AB$9:$AB$14,0))</f>
        <v>#N/A</v>
      </c>
      <c r="BJ68" s="208" t="str">
        <f t="shared" si="58"/>
        <v>_</v>
      </c>
      <c r="BK68" s="341">
        <f>IF(G68="","",'HCAP Booking'!I75)</f>
        <v>0</v>
      </c>
      <c r="BL68" s="341" t="str">
        <f t="shared" si="77"/>
        <v>2303550</v>
      </c>
      <c r="BM68" s="32" t="str">
        <f t="shared" si="59"/>
        <v>C9</v>
      </c>
      <c r="BN68" s="32" t="str">
        <f t="shared" si="60"/>
        <v>UDP0067</v>
      </c>
      <c r="BO68" s="32" t="str">
        <f>IF(G68="","",INDEX(Index_sequences[i7 Bases for Sample Sheet],MATCH('HCAP Robot Script'!BN68,Index_sequences[Index Name],0)))</f>
        <v>GCCTTATC</v>
      </c>
      <c r="BP68" s="32" t="str">
        <f t="shared" si="61"/>
        <v>UDP0067</v>
      </c>
      <c r="BQ68" s="32" t="str">
        <f>IF(G68="","",INDEX(Index_sequences[i5 Bases for Sample Sheet NovaSeq, MiSeq, HiSeq 2000/2500],MATCH('HCAP Robot Script'!BP68,Index_sequences[Index Name],0)))</f>
        <v>CGGAATAG</v>
      </c>
      <c r="BR68" s="32" t="str">
        <f>IF(G68="","",INDEX(Index_sequences[i5 Bases for Sample Sheet iSeq, MiniSeq, NextSeq, HiSeq 3000/4000],MATCH('HCAP Robot Script'!BP68,Index_sequences[Index Name],0)))</f>
        <v>CTATTCCG</v>
      </c>
      <c r="BS68" s="209" t="str">
        <f t="shared" si="62"/>
        <v/>
      </c>
      <c r="BT68" s="38" t="str">
        <f ca="1">IF(VLOOKUP(BS68,'Auto Pooling Robot Script'!$H$6:$I$13,2,FALSE)=FALSE,"",VLOOKUP(BS68,'Auto Pooling Robot Script'!$H$6:$I$13,2,FALSE))</f>
        <v/>
      </c>
      <c r="BU68" s="30"/>
      <c r="BV68" s="10" t="str">
        <f t="array" aca="1" ref="BV68" ca="1">IF(ROW()-ROW($BV$2:$BV$97)+1&gt;ROWS($BT$2:$BT$97)-
COUNTBLANK($BT$2:$BT$97),"",INDIRECT(ADDRESS(SMALL(
(IF($BT$2:$BT$97&lt;&gt;"",ROW($BT$2:$BT$97),ROW()+ROWS($BT$2:$BT$97))),
ROW()-ROW($BV$2:$BV$97)+1),COLUMN($BK$2:$BK$97),4)))</f>
        <v/>
      </c>
      <c r="BW68" s="33" t="str">
        <f t="shared" ca="1" si="78"/>
        <v/>
      </c>
      <c r="BX68" s="36" t="str">
        <f t="shared" ca="1" si="79"/>
        <v/>
      </c>
      <c r="BY68" s="36" t="str">
        <f t="shared" ca="1" si="80"/>
        <v/>
      </c>
      <c r="BZ68" s="32" t="str">
        <f t="shared" ca="1" si="81"/>
        <v/>
      </c>
      <c r="CA68" s="32" t="str">
        <f t="shared" ca="1" si="63"/>
        <v/>
      </c>
      <c r="CB68" s="32" t="str">
        <f t="shared" ca="1" si="82"/>
        <v/>
      </c>
      <c r="CC68" s="32" t="str">
        <f ca="1">IF(BV68="","",INDEX(Index_sequences[i5 Bases for Sample Sheet NovaSeq, MiSeq, HiSeq 2000/2500],MATCH('HCAP Robot Script'!CB68,Index_sequences[Index Name],0)))</f>
        <v/>
      </c>
      <c r="CD68" s="32" t="str">
        <f ca="1">IF(BV68="","",INDEX(Index_sequences[i5 Bases for Sample Sheet iSeq, MiniSeq, NextSeq, HiSeq 3000/4000],MATCH('HCAP Robot Script'!CB68,Index_sequences[Index Name],0)))</f>
        <v/>
      </c>
      <c r="CE68" s="37" t="str">
        <f ca="1">IF(BV68="","",INDEX(Panel_info[Panel name],MATCH(INDEX(Panel_Name,MATCH(BV68,$BK$2:$BK$97,0)),Panel_info[SL Analyte],0)))</f>
        <v/>
      </c>
      <c r="CF68" s="38" t="str">
        <f t="shared" ca="1" si="83"/>
        <v/>
      </c>
      <c r="CH68" s="10" t="str">
        <f t="shared" ca="1" si="84"/>
        <v/>
      </c>
      <c r="CI68" s="10" t="str">
        <f t="shared" ca="1" si="85"/>
        <v/>
      </c>
      <c r="CJ68" s="10" t="str">
        <f t="array" aca="1" ref="CJ68" ca="1">IF(ROW()-ROW($CJ$2:$CJ$97)+1&gt;ROWS($CH$2:$CH$97)-
COUNTBLANK($CH$2:$CH$97),"",INDIRECT(ADDRESS(SMALL(
(IF($CH$2:$CH$97&lt;&gt;"",ROW($CH$2:$CH$97),ROW()+ROWS($CH$2:$CH$97))),
ROW()-ROW($CJ$2:$CJ$97)+1),COLUMN($CH$2:$CH$97),4)))</f>
        <v/>
      </c>
      <c r="CK68" s="10" t="str">
        <f t="array" aca="1" ref="CK68" ca="1">IF(ROW()-ROW($CK$2:$CK$97)+1&gt;ROWS($CI$2:$CI$97)-
COUNTBLANK($CI$2:$CI$97),"",INDIRECT(ADDRESS(SMALL(
(IF($CI$2:$CI$97&lt;&gt;"",ROW($CI$2:$CI$97),ROW()+ROWS($CI$2:$CI$97))),
ROW()-ROW($CK$2:$CK$97)+1),COLUMN($CI$2:$CI$97),4)))</f>
        <v/>
      </c>
    </row>
    <row r="69" spans="1:89" x14ac:dyDescent="0.2">
      <c r="A69" s="31" t="str">
        <f>IF(G69="","",'HCAP Booking'!$C$4)</f>
        <v>2303550</v>
      </c>
      <c r="B69" s="36" t="str">
        <f>CONCATENATE(LEFT('HCAP Booking'!C76),LEFT('HCAP Booking'!D76))</f>
        <v/>
      </c>
      <c r="C69" s="32" t="str">
        <f>IF('HCAP Booking'!J76="","",'HCAP Booking'!J76)</f>
        <v/>
      </c>
      <c r="D69" s="30" t="str">
        <f>IF(C69="","",INDEX('DNA Sample Normalization'!$E$13:$E$108,MATCH('HCAP Robot Script'!C69,'DNA Sample Normalization'!$C$13:$C$108,0)))</f>
        <v/>
      </c>
      <c r="E69" s="29" t="str">
        <f t="shared" si="51"/>
        <v/>
      </c>
      <c r="F69" s="38" t="str">
        <f t="shared" ca="1" si="52"/>
        <v/>
      </c>
      <c r="G69" s="33" t="str">
        <f>CONCATENATE('HCAP Booking'!A76,'HCAP Booking'!B76)</f>
        <v>D9</v>
      </c>
      <c r="H69" s="32" t="str">
        <f t="shared" si="64"/>
        <v>DNA DILUTION PLATE 1</v>
      </c>
      <c r="I69" s="32" t="str">
        <f t="shared" si="65"/>
        <v/>
      </c>
      <c r="J69" s="32" t="str">
        <f t="shared" si="66"/>
        <v/>
      </c>
      <c r="K69" s="32" t="str">
        <f t="shared" si="67"/>
        <v/>
      </c>
      <c r="L69" s="34" t="str">
        <f t="shared" si="53"/>
        <v/>
      </c>
      <c r="M69" s="35" t="str">
        <f t="shared" si="54"/>
        <v/>
      </c>
      <c r="N69" s="343" t="str">
        <f t="shared" si="68"/>
        <v/>
      </c>
      <c r="O69" s="343" t="str">
        <f t="shared" si="69"/>
        <v/>
      </c>
      <c r="P69" s="32" t="str">
        <f t="shared" si="70"/>
        <v>WATER RESERVOIR</v>
      </c>
      <c r="Q69" s="37">
        <f t="shared" si="71"/>
        <v>1</v>
      </c>
      <c r="R69" s="132" t="s">
        <v>191</v>
      </c>
      <c r="S69" s="112" t="str">
        <f t="shared" si="55"/>
        <v/>
      </c>
      <c r="T69" s="358" t="str" cm="1">
        <f t="array" ref="T69">IF(G69="","",INDEX(Index_sequences[Plate well],MATCH('HCAP Robot Script'!T68,Index_sequences[Plate well],0)+1,1))</f>
        <v>D9</v>
      </c>
      <c r="U69" s="115">
        <f>IF(G69="","",'HCAP Booking'!$I$3)</f>
        <v>1</v>
      </c>
      <c r="V69" s="115" t="str">
        <f>IF(G69="","",VLOOKUP(U69&amp;"_"&amp;T69,Index!$C$3:$H$386,2,FALSE))</f>
        <v>UDP0068</v>
      </c>
      <c r="W69" s="32">
        <f>IF(NOT(G69=""),'HCAP Booking'!H76,"")</f>
        <v>0</v>
      </c>
      <c r="Z69" s="50" t="s">
        <v>65</v>
      </c>
      <c r="AA69" s="40" t="str">
        <f t="shared" si="56"/>
        <v/>
      </c>
      <c r="AB69" s="46" t="str">
        <f>IF(COUNTIF($AA$1:AA69,AA69)=1,AA69,"")</f>
        <v/>
      </c>
      <c r="AC69" s="40" t="str">
        <f t="array" aca="1" ref="AC69" ca="1">IF(ROW()-ROW($AC$2:$AC$97)+1&gt;ROWS($AB$2:$AB$97)-
COUNTBLANK($AB$2:$AB$97),"",INDIRECT(ADDRESS(SMALL(
(IF($AB$2:$AB$97&lt;&gt;"",ROW($AB$2:$AB$97),ROW()+ROWS($AB$2:$AB$97))),
ROW()-ROW($AC$2:$AC$97)+1),COLUMN($AB$2:$AB$97),4)))</f>
        <v/>
      </c>
      <c r="AD69" s="121">
        <f>COUNTIF($AA$1:AA69,AA69)</f>
        <v>20</v>
      </c>
      <c r="AE69" s="121">
        <v>68</v>
      </c>
      <c r="AF69" s="121">
        <f>IF(COUNTIF($AF$2:AF68,AF68)&lt;INDEX(Pooling_requirements,MATCH('HCAP Booking'!$AG$4,Workflow_type,0)),AF68,AF68+1)</f>
        <v>3</v>
      </c>
      <c r="AG69" s="121" t="str">
        <f t="shared" si="72"/>
        <v/>
      </c>
      <c r="AH69" s="40" t="str">
        <f ca="1">IF(COUNTIF($AA$1:AG69,AG69)=1,AG69,"")</f>
        <v/>
      </c>
      <c r="AI69" s="40" t="s">
        <v>65</v>
      </c>
      <c r="AJ69" s="40" t="str">
        <f t="array" aca="1" ref="AJ69" ca="1">IF(ROW()-ROW($AJ$2:$AJ$97)+1&gt;ROWS($AH$2:$AH$97)-
COUNTBLANK($AH$2:$AH$97),"",INDIRECT(ADDRESS(SMALL(
(IF($AH$2:$AH$97&lt;&gt;"",ROW($AH$2:$AH$97),ROW()+ROWS($AH$2:$AH$97))),
ROW()-ROW($AJ$2:$AJ$97)+1),COLUMN($AH$2:$AH$97),4)))</f>
        <v/>
      </c>
      <c r="AK69" s="50" t="s">
        <v>65</v>
      </c>
      <c r="AL69" s="30"/>
      <c r="AM69" s="30"/>
      <c r="AN69" s="40" t="str">
        <f>IF(COUNTIF($C$1:C69,C69)=1,C69,"")</f>
        <v/>
      </c>
      <c r="AO69" s="47" t="str">
        <f t="array" aca="1" ref="AO69" ca="1">IF(ROW()-ROW($AO$2:$AO$97)+1&gt;ROWS($AN$2:$AN$97)-
COUNTBLANK($AN$2:$AN$97),"",INDIRECT(ADDRESS(SMALL(
(IF($AN$2:$AN$97&lt;&gt;"",ROW($AN$2:$AN$97),ROW()+ROWS($AN$2:$AN$97))),
ROW()-ROW($AO$2:$AO$97)+1),COLUMN($AN$2:$AN$97),4)))</f>
        <v/>
      </c>
      <c r="AP69" s="13" t="s">
        <v>62</v>
      </c>
      <c r="AQ69" s="49" t="str">
        <f t="shared" ca="1" si="50"/>
        <v/>
      </c>
      <c r="AR69" s="31" t="str">
        <f t="shared" ca="1" si="57"/>
        <v>_D5</v>
      </c>
      <c r="AS69" s="664"/>
      <c r="AT69" s="229"/>
      <c r="AU69" s="589" t="str">
        <f>IF(B69="","",B69&amp;"_"&amp;C69&amp;"_"&amp;INDEX(Panel_info[Panel short hand],MATCH('HCAP Robot Script'!W69,Panel_info[SL Analyte],0))&amp;"_"&amp;V69)</f>
        <v/>
      </c>
      <c r="AV69" s="30"/>
      <c r="AW69" s="33" t="e">
        <f>VLOOKUP(D69,'HCAP Booking'!$AP$8:$AS$12,2,TRUE)</f>
        <v>#N/A</v>
      </c>
      <c r="AX69" s="491" t="e">
        <f>VLOOKUP(D69,'HCAP Booking'!$AP$8:$AS$12,3,TRUE)</f>
        <v>#N/A</v>
      </c>
      <c r="AY69" s="491" t="e">
        <f>VLOOKUP(D69,'HCAP Booking'!$AP$8:$AS$12,4,TRUE)</f>
        <v>#N/A</v>
      </c>
      <c r="AZ69" s="491" t="e">
        <f t="shared" si="73"/>
        <v>#N/A</v>
      </c>
      <c r="BA69" s="492" t="e">
        <f t="shared" si="74"/>
        <v>#VALUE!</v>
      </c>
      <c r="BB69" s="30"/>
      <c r="BC69" s="349" t="s">
        <v>2129</v>
      </c>
      <c r="BD69" s="356" t="s">
        <v>62</v>
      </c>
      <c r="BE69" s="349" t="str">
        <f t="shared" si="75"/>
        <v/>
      </c>
      <c r="BF69" s="352" t="str">
        <f t="shared" si="76"/>
        <v/>
      </c>
      <c r="BG69" s="30"/>
      <c r="BH69" s="30"/>
      <c r="BI69" s="589" t="e">
        <f>INDEX('HCAP Booking'!$AE$9:$AE$14,MATCH('HCAP Robot Script'!W69,'HCAP Booking'!$AB$9:$AB$14,0))</f>
        <v>#N/A</v>
      </c>
      <c r="BJ69" s="208" t="str">
        <f t="shared" si="58"/>
        <v>_</v>
      </c>
      <c r="BK69" s="341">
        <f>IF(G69="","",'HCAP Booking'!I76)</f>
        <v>0</v>
      </c>
      <c r="BL69" s="341" t="str">
        <f t="shared" si="77"/>
        <v>2303550</v>
      </c>
      <c r="BM69" s="32" t="str">
        <f t="shared" si="59"/>
        <v>D9</v>
      </c>
      <c r="BN69" s="32" t="str">
        <f t="shared" si="60"/>
        <v>UDP0068</v>
      </c>
      <c r="BO69" s="32" t="str">
        <f>IF(G69="","",INDEX(Index_sequences[i7 Bases for Sample Sheet],MATCH('HCAP Robot Script'!BN69,Index_sequences[Index Name],0)))</f>
        <v>ATTCCGCT</v>
      </c>
      <c r="BP69" s="32" t="str">
        <f t="shared" si="61"/>
        <v>UDP0068</v>
      </c>
      <c r="BQ69" s="32" t="str">
        <f>IF(G69="","",INDEX(Index_sequences[i5 Bases for Sample Sheet NovaSeq, MiSeq, HiSeq 2000/2500],MATCH('HCAP Robot Script'!BP69,Index_sequences[Index Name],0)))</f>
        <v>TAAGGCGA</v>
      </c>
      <c r="BR69" s="32" t="str">
        <f>IF(G69="","",INDEX(Index_sequences[i5 Bases for Sample Sheet iSeq, MiniSeq, NextSeq, HiSeq 3000/4000],MATCH('HCAP Robot Script'!BP69,Index_sequences[Index Name],0)))</f>
        <v>TCGCCTTA</v>
      </c>
      <c r="BS69" s="209" t="str">
        <f t="shared" si="62"/>
        <v/>
      </c>
      <c r="BT69" s="38" t="str">
        <f ca="1">IF(VLOOKUP(BS69,'Auto Pooling Robot Script'!$H$6:$I$13,2,FALSE)=FALSE,"",VLOOKUP(BS69,'Auto Pooling Robot Script'!$H$6:$I$13,2,FALSE))</f>
        <v/>
      </c>
      <c r="BU69" s="30"/>
      <c r="BV69" s="10" t="str">
        <f t="array" aca="1" ref="BV69" ca="1">IF(ROW()-ROW($BV$2:$BV$97)+1&gt;ROWS($BT$2:$BT$97)-
COUNTBLANK($BT$2:$BT$97),"",INDIRECT(ADDRESS(SMALL(
(IF($BT$2:$BT$97&lt;&gt;"",ROW($BT$2:$BT$97),ROW()+ROWS($BT$2:$BT$97))),
ROW()-ROW($BV$2:$BV$97)+1),COLUMN($BK$2:$BK$97),4)))</f>
        <v/>
      </c>
      <c r="BW69" s="33" t="str">
        <f t="shared" ca="1" si="78"/>
        <v/>
      </c>
      <c r="BX69" s="36" t="str">
        <f t="shared" ca="1" si="79"/>
        <v/>
      </c>
      <c r="BY69" s="36" t="str">
        <f t="shared" ca="1" si="80"/>
        <v/>
      </c>
      <c r="BZ69" s="32" t="str">
        <f t="shared" ca="1" si="81"/>
        <v/>
      </c>
      <c r="CA69" s="32" t="str">
        <f t="shared" ca="1" si="63"/>
        <v/>
      </c>
      <c r="CB69" s="32" t="str">
        <f t="shared" ca="1" si="82"/>
        <v/>
      </c>
      <c r="CC69" s="32" t="str">
        <f ca="1">IF(BV69="","",INDEX(Index_sequences[i5 Bases for Sample Sheet NovaSeq, MiSeq, HiSeq 2000/2500],MATCH('HCAP Robot Script'!CB69,Index_sequences[Index Name],0)))</f>
        <v/>
      </c>
      <c r="CD69" s="32" t="str">
        <f ca="1">IF(BV69="","",INDEX(Index_sequences[i5 Bases for Sample Sheet iSeq, MiniSeq, NextSeq, HiSeq 3000/4000],MATCH('HCAP Robot Script'!CB69,Index_sequences[Index Name],0)))</f>
        <v/>
      </c>
      <c r="CE69" s="37" t="str">
        <f ca="1">IF(BV69="","",INDEX(Panel_info[Panel name],MATCH(INDEX(Panel_Name,MATCH(BV69,$BK$2:$BK$97,0)),Panel_info[SL Analyte],0)))</f>
        <v/>
      </c>
      <c r="CF69" s="38" t="str">
        <f t="shared" ca="1" si="83"/>
        <v/>
      </c>
      <c r="CH69" s="10" t="str">
        <f t="shared" ca="1" si="84"/>
        <v/>
      </c>
      <c r="CI69" s="10" t="str">
        <f t="shared" ca="1" si="85"/>
        <v/>
      </c>
      <c r="CJ69" s="10" t="str">
        <f t="array" aca="1" ref="CJ69" ca="1">IF(ROW()-ROW($CJ$2:$CJ$97)+1&gt;ROWS($CH$2:$CH$97)-
COUNTBLANK($CH$2:$CH$97),"",INDIRECT(ADDRESS(SMALL(
(IF($CH$2:$CH$97&lt;&gt;"",ROW($CH$2:$CH$97),ROW()+ROWS($CH$2:$CH$97))),
ROW()-ROW($CJ$2:$CJ$97)+1),COLUMN($CH$2:$CH$97),4)))</f>
        <v/>
      </c>
      <c r="CK69" s="10" t="str">
        <f t="array" aca="1" ref="CK69" ca="1">IF(ROW()-ROW($CK$2:$CK$97)+1&gt;ROWS($CI$2:$CI$97)-
COUNTBLANK($CI$2:$CI$97),"",INDIRECT(ADDRESS(SMALL(
(IF($CI$2:$CI$97&lt;&gt;"",ROW($CI$2:$CI$97),ROW()+ROWS($CI$2:$CI$97))),
ROW()-ROW($CK$2:$CK$97)+1),COLUMN($CI$2:$CI$97),4)))</f>
        <v/>
      </c>
    </row>
    <row r="70" spans="1:89" x14ac:dyDescent="0.2">
      <c r="A70" s="31" t="str">
        <f>IF(G70="","",'HCAP Booking'!$C$4)</f>
        <v>2303550</v>
      </c>
      <c r="B70" s="36" t="str">
        <f>CONCATENATE(LEFT('HCAP Booking'!C77),LEFT('HCAP Booking'!D77))</f>
        <v/>
      </c>
      <c r="C70" s="32" t="str">
        <f>IF('HCAP Booking'!J77="","",'HCAP Booking'!J77)</f>
        <v/>
      </c>
      <c r="D70" s="30" t="str">
        <f>IF(C70="","",INDEX('DNA Sample Normalization'!$E$13:$E$108,MATCH('HCAP Robot Script'!C70,'DNA Sample Normalization'!$C$13:$C$108,0)))</f>
        <v/>
      </c>
      <c r="E70" s="29" t="str">
        <f t="shared" si="51"/>
        <v/>
      </c>
      <c r="F70" s="38" t="str">
        <f t="shared" ca="1" si="52"/>
        <v/>
      </c>
      <c r="G70" s="33" t="str">
        <f>CONCATENATE('HCAP Booking'!A77,'HCAP Booking'!B77)</f>
        <v>E9</v>
      </c>
      <c r="H70" s="32" t="str">
        <f t="shared" si="64"/>
        <v>DNA DILUTION PLATE 1</v>
      </c>
      <c r="I70" s="32" t="str">
        <f t="shared" si="65"/>
        <v/>
      </c>
      <c r="J70" s="32" t="str">
        <f t="shared" si="66"/>
        <v/>
      </c>
      <c r="K70" s="32" t="str">
        <f t="shared" si="67"/>
        <v/>
      </c>
      <c r="L70" s="34" t="str">
        <f t="shared" si="53"/>
        <v/>
      </c>
      <c r="M70" s="35" t="str">
        <f t="shared" si="54"/>
        <v/>
      </c>
      <c r="N70" s="343" t="str">
        <f t="shared" si="68"/>
        <v/>
      </c>
      <c r="O70" s="343" t="str">
        <f t="shared" si="69"/>
        <v/>
      </c>
      <c r="P70" s="32" t="str">
        <f t="shared" si="70"/>
        <v>WATER RESERVOIR</v>
      </c>
      <c r="Q70" s="37">
        <f t="shared" si="71"/>
        <v>1</v>
      </c>
      <c r="R70" s="132" t="s">
        <v>191</v>
      </c>
      <c r="S70" s="112" t="str">
        <f t="shared" si="55"/>
        <v/>
      </c>
      <c r="T70" s="358" t="str" cm="1">
        <f t="array" ref="T70">IF(G70="","",INDEX(Index_sequences[Plate well],MATCH('HCAP Robot Script'!T69,Index_sequences[Plate well],0)+1,1))</f>
        <v>E9</v>
      </c>
      <c r="U70" s="115">
        <f>IF(G70="","",'HCAP Booking'!$I$3)</f>
        <v>1</v>
      </c>
      <c r="V70" s="115" t="str">
        <f>IF(G70="","",VLOOKUP(U70&amp;"_"&amp;T70,Index!$C$3:$H$386,2,FALSE))</f>
        <v>UDP0069</v>
      </c>
      <c r="W70" s="32">
        <f>IF(NOT(G70=""),'HCAP Booking'!H77,"")</f>
        <v>0</v>
      </c>
      <c r="Z70" s="50" t="s">
        <v>65</v>
      </c>
      <c r="AA70" s="40" t="str">
        <f t="shared" si="56"/>
        <v/>
      </c>
      <c r="AB70" s="46" t="str">
        <f>IF(COUNTIF($AA$1:AA70,AA70)=1,AA70,"")</f>
        <v/>
      </c>
      <c r="AC70" s="40" t="str">
        <f t="array" aca="1" ref="AC70" ca="1">IF(ROW()-ROW($AC$2:$AC$97)+1&gt;ROWS($AB$2:$AB$97)-
COUNTBLANK($AB$2:$AB$97),"",INDIRECT(ADDRESS(SMALL(
(IF($AB$2:$AB$97&lt;&gt;"",ROW($AB$2:$AB$97),ROW()+ROWS($AB$2:$AB$97))),
ROW()-ROW($AC$2:$AC$97)+1),COLUMN($AB$2:$AB$97),4)))</f>
        <v/>
      </c>
      <c r="AD70" s="121">
        <f>COUNTIF($AA$1:AA70,AA70)</f>
        <v>21</v>
      </c>
      <c r="AE70" s="121">
        <v>69</v>
      </c>
      <c r="AF70" s="121">
        <f>IF(COUNTIF($AF$2:AF69,AF69)&lt;INDEX(Pooling_requirements,MATCH('HCAP Booking'!$AG$4,Workflow_type,0)),AF69,AF69+1)</f>
        <v>3</v>
      </c>
      <c r="AG70" s="121" t="str">
        <f t="shared" si="72"/>
        <v/>
      </c>
      <c r="AH70" s="40" t="str">
        <f ca="1">IF(COUNTIF($AA$1:AG70,AG70)=1,AG70,"")</f>
        <v/>
      </c>
      <c r="AI70" s="40" t="s">
        <v>65</v>
      </c>
      <c r="AJ70" s="40" t="str">
        <f t="array" aca="1" ref="AJ70" ca="1">IF(ROW()-ROW($AJ$2:$AJ$97)+1&gt;ROWS($AH$2:$AH$97)-
COUNTBLANK($AH$2:$AH$97),"",INDIRECT(ADDRESS(SMALL(
(IF($AH$2:$AH$97&lt;&gt;"",ROW($AH$2:$AH$97),ROW()+ROWS($AH$2:$AH$97))),
ROW()-ROW($AJ$2:$AJ$97)+1),COLUMN($AH$2:$AH$97),4)))</f>
        <v/>
      </c>
      <c r="AK70" s="50" t="s">
        <v>65</v>
      </c>
      <c r="AL70" s="30"/>
      <c r="AM70" s="30"/>
      <c r="AN70" s="40" t="str">
        <f>IF(COUNTIF($C$1:C70,C70)=1,C70,"")</f>
        <v/>
      </c>
      <c r="AO70" s="47" t="str">
        <f t="array" aca="1" ref="AO70" ca="1">IF(ROW()-ROW($AO$2:$AO$97)+1&gt;ROWS($AN$2:$AN$97)-
COUNTBLANK($AN$2:$AN$97),"",INDIRECT(ADDRESS(SMALL(
(IF($AN$2:$AN$97&lt;&gt;"",ROW($AN$2:$AN$97),ROW()+ROWS($AN$2:$AN$97))),
ROW()-ROW($AO$2:$AO$97)+1),COLUMN($AN$2:$AN$97),4)))</f>
        <v/>
      </c>
      <c r="AP70" s="13" t="s">
        <v>39</v>
      </c>
      <c r="AQ70" s="49" t="str">
        <f t="shared" ca="1" si="50"/>
        <v/>
      </c>
      <c r="AR70" s="31" t="str">
        <f t="shared" ca="1" si="57"/>
        <v>_A6</v>
      </c>
      <c r="AS70" s="664"/>
      <c r="AT70" s="229"/>
      <c r="AU70" s="589" t="str">
        <f>IF(B70="","",B70&amp;"_"&amp;C70&amp;"_"&amp;INDEX(Panel_info[Panel short hand],MATCH('HCAP Robot Script'!W70,Panel_info[SL Analyte],0))&amp;"_"&amp;V70)</f>
        <v/>
      </c>
      <c r="AV70" s="30"/>
      <c r="AW70" s="33" t="e">
        <f>VLOOKUP(D70,'HCAP Booking'!$AP$8:$AS$12,2,TRUE)</f>
        <v>#N/A</v>
      </c>
      <c r="AX70" s="491" t="e">
        <f>VLOOKUP(D70,'HCAP Booking'!$AP$8:$AS$12,3,TRUE)</f>
        <v>#N/A</v>
      </c>
      <c r="AY70" s="491" t="e">
        <f>VLOOKUP(D70,'HCAP Booking'!$AP$8:$AS$12,4,TRUE)</f>
        <v>#N/A</v>
      </c>
      <c r="AZ70" s="491" t="e">
        <f t="shared" si="73"/>
        <v>#N/A</v>
      </c>
      <c r="BA70" s="492" t="e">
        <f t="shared" si="74"/>
        <v>#VALUE!</v>
      </c>
      <c r="BB70" s="30"/>
      <c r="BC70" s="349" t="s">
        <v>2129</v>
      </c>
      <c r="BD70" s="356" t="s">
        <v>71</v>
      </c>
      <c r="BE70" s="349" t="str">
        <f t="shared" si="75"/>
        <v/>
      </c>
      <c r="BF70" s="352" t="str">
        <f t="shared" si="76"/>
        <v/>
      </c>
      <c r="BG70" s="30"/>
      <c r="BH70" s="30"/>
      <c r="BI70" s="589" t="e">
        <f>INDEX('HCAP Booking'!$AE$9:$AE$14,MATCH('HCAP Robot Script'!W70,'HCAP Booking'!$AB$9:$AB$14,0))</f>
        <v>#N/A</v>
      </c>
      <c r="BJ70" s="208" t="str">
        <f t="shared" si="58"/>
        <v>_</v>
      </c>
      <c r="BK70" s="341">
        <f>IF(G70="","",'HCAP Booking'!I77)</f>
        <v>0</v>
      </c>
      <c r="BL70" s="341" t="str">
        <f t="shared" si="77"/>
        <v>2303550</v>
      </c>
      <c r="BM70" s="32" t="str">
        <f t="shared" si="59"/>
        <v>E9</v>
      </c>
      <c r="BN70" s="32" t="str">
        <f t="shared" si="60"/>
        <v>UDP0069</v>
      </c>
      <c r="BO70" s="32" t="str">
        <f>IF(G70="","",INDEX(Index_sequences[i7 Bases for Sample Sheet],MATCH('HCAP Robot Script'!BN70,Index_sequences[Index Name],0)))</f>
        <v>TGATCGGT</v>
      </c>
      <c r="BP70" s="32" t="str">
        <f t="shared" si="61"/>
        <v>UDP0069</v>
      </c>
      <c r="BQ70" s="32" t="str">
        <f>IF(G70="","",INDEX(Index_sequences[i5 Bases for Sample Sheet NovaSeq, MiSeq, HiSeq 2000/2500],MATCH('HCAP Robot Script'!BP70,Index_sequences[Index Name],0)))</f>
        <v>ACTAGCCA</v>
      </c>
      <c r="BR70" s="32" t="str">
        <f>IF(G70="","",INDEX(Index_sequences[i5 Bases for Sample Sheet iSeq, MiniSeq, NextSeq, HiSeq 3000/4000],MATCH('HCAP Robot Script'!BP70,Index_sequences[Index Name],0)))</f>
        <v>TGGCTAGT</v>
      </c>
      <c r="BS70" s="209" t="str">
        <f t="shared" si="62"/>
        <v/>
      </c>
      <c r="BT70" s="38" t="str">
        <f ca="1">IF(VLOOKUP(BS70,'Auto Pooling Robot Script'!$H$6:$I$13,2,FALSE)=FALSE,"",VLOOKUP(BS70,'Auto Pooling Robot Script'!$H$6:$I$13,2,FALSE))</f>
        <v/>
      </c>
      <c r="BU70" s="30"/>
      <c r="BV70" s="10" t="str">
        <f t="array" aca="1" ref="BV70" ca="1">IF(ROW()-ROW($BV$2:$BV$97)+1&gt;ROWS($BT$2:$BT$97)-
COUNTBLANK($BT$2:$BT$97),"",INDIRECT(ADDRESS(SMALL(
(IF($BT$2:$BT$97&lt;&gt;"",ROW($BT$2:$BT$97),ROW()+ROWS($BT$2:$BT$97))),
ROW()-ROW($BV$2:$BV$97)+1),COLUMN($BK$2:$BK$97),4)))</f>
        <v/>
      </c>
      <c r="BW70" s="33" t="str">
        <f t="shared" ca="1" si="78"/>
        <v/>
      </c>
      <c r="BX70" s="36" t="str">
        <f t="shared" ca="1" si="79"/>
        <v/>
      </c>
      <c r="BY70" s="36" t="str">
        <f t="shared" ca="1" si="80"/>
        <v/>
      </c>
      <c r="BZ70" s="32" t="str">
        <f t="shared" ca="1" si="81"/>
        <v/>
      </c>
      <c r="CA70" s="32" t="str">
        <f t="shared" ca="1" si="63"/>
        <v/>
      </c>
      <c r="CB70" s="32" t="str">
        <f t="shared" ca="1" si="82"/>
        <v/>
      </c>
      <c r="CC70" s="32" t="str">
        <f ca="1">IF(BV70="","",INDEX(Index_sequences[i5 Bases for Sample Sheet NovaSeq, MiSeq, HiSeq 2000/2500],MATCH('HCAP Robot Script'!CB70,Index_sequences[Index Name],0)))</f>
        <v/>
      </c>
      <c r="CD70" s="32" t="str">
        <f ca="1">IF(BV70="","",INDEX(Index_sequences[i5 Bases for Sample Sheet iSeq, MiniSeq, NextSeq, HiSeq 3000/4000],MATCH('HCAP Robot Script'!CB70,Index_sequences[Index Name],0)))</f>
        <v/>
      </c>
      <c r="CE70" s="37" t="str">
        <f ca="1">IF(BV70="","",INDEX(Panel_info[Panel name],MATCH(INDEX(Panel_Name,MATCH(BV70,$BK$2:$BK$97,0)),Panel_info[SL Analyte],0)))</f>
        <v/>
      </c>
      <c r="CF70" s="38" t="str">
        <f t="shared" ca="1" si="83"/>
        <v/>
      </c>
      <c r="CH70" s="10" t="str">
        <f t="shared" ca="1" si="84"/>
        <v/>
      </c>
      <c r="CI70" s="10" t="str">
        <f t="shared" ca="1" si="85"/>
        <v/>
      </c>
      <c r="CJ70" s="10" t="str">
        <f t="array" aca="1" ref="CJ70" ca="1">IF(ROW()-ROW($CJ$2:$CJ$97)+1&gt;ROWS($CH$2:$CH$97)-
COUNTBLANK($CH$2:$CH$97),"",INDIRECT(ADDRESS(SMALL(
(IF($CH$2:$CH$97&lt;&gt;"",ROW($CH$2:$CH$97),ROW()+ROWS($CH$2:$CH$97))),
ROW()-ROW($CJ$2:$CJ$97)+1),COLUMN($CH$2:$CH$97),4)))</f>
        <v/>
      </c>
      <c r="CK70" s="10" t="str">
        <f t="array" aca="1" ref="CK70" ca="1">IF(ROW()-ROW($CK$2:$CK$97)+1&gt;ROWS($CI$2:$CI$97)-
COUNTBLANK($CI$2:$CI$97),"",INDIRECT(ADDRESS(SMALL(
(IF($CI$2:$CI$97&lt;&gt;"",ROW($CI$2:$CI$97),ROW()+ROWS($CI$2:$CI$97))),
ROW()-ROW($CK$2:$CK$97)+1),COLUMN($CI$2:$CI$97),4)))</f>
        <v/>
      </c>
    </row>
    <row r="71" spans="1:89" x14ac:dyDescent="0.2">
      <c r="A71" s="31" t="str">
        <f>IF(G71="","",'HCAP Booking'!$C$4)</f>
        <v>2303550</v>
      </c>
      <c r="B71" s="36" t="str">
        <f>CONCATENATE(LEFT('HCAP Booking'!C78),LEFT('HCAP Booking'!D78))</f>
        <v/>
      </c>
      <c r="C71" s="32" t="str">
        <f>IF('HCAP Booking'!J78="","",'HCAP Booking'!J78)</f>
        <v/>
      </c>
      <c r="D71" s="30" t="str">
        <f>IF(C71="","",INDEX('DNA Sample Normalization'!$E$13:$E$108,MATCH('HCAP Robot Script'!C71,'DNA Sample Normalization'!$C$13:$C$108,0)))</f>
        <v/>
      </c>
      <c r="E71" s="29" t="str">
        <f t="shared" si="51"/>
        <v/>
      </c>
      <c r="F71" s="38" t="str">
        <f t="shared" ca="1" si="52"/>
        <v/>
      </c>
      <c r="G71" s="33" t="str">
        <f>CONCATENATE('HCAP Booking'!A78,'HCAP Booking'!B78)</f>
        <v>F9</v>
      </c>
      <c r="H71" s="32" t="str">
        <f t="shared" si="64"/>
        <v>DNA DILUTION PLATE 1</v>
      </c>
      <c r="I71" s="32" t="str">
        <f t="shared" si="65"/>
        <v/>
      </c>
      <c r="J71" s="32" t="str">
        <f t="shared" si="66"/>
        <v/>
      </c>
      <c r="K71" s="32" t="str">
        <f t="shared" si="67"/>
        <v/>
      </c>
      <c r="L71" s="34" t="str">
        <f t="shared" si="53"/>
        <v/>
      </c>
      <c r="M71" s="35" t="str">
        <f t="shared" si="54"/>
        <v/>
      </c>
      <c r="N71" s="343" t="str">
        <f t="shared" si="68"/>
        <v/>
      </c>
      <c r="O71" s="343" t="str">
        <f t="shared" si="69"/>
        <v/>
      </c>
      <c r="P71" s="32" t="str">
        <f t="shared" si="70"/>
        <v>WATER RESERVOIR</v>
      </c>
      <c r="Q71" s="37">
        <f t="shared" si="71"/>
        <v>1</v>
      </c>
      <c r="R71" s="132" t="s">
        <v>191</v>
      </c>
      <c r="S71" s="112" t="str">
        <f t="shared" si="55"/>
        <v/>
      </c>
      <c r="T71" s="358" t="str" cm="1">
        <f t="array" ref="T71">IF(G71="","",INDEX(Index_sequences[Plate well],MATCH('HCAP Robot Script'!T70,Index_sequences[Plate well],0)+1,1))</f>
        <v>F9</v>
      </c>
      <c r="U71" s="115">
        <f>IF(G71="","",'HCAP Booking'!$I$3)</f>
        <v>1</v>
      </c>
      <c r="V71" s="115" t="str">
        <f>IF(G71="","",VLOOKUP(U71&amp;"_"&amp;T71,Index!$C$3:$H$386,2,FALSE))</f>
        <v>UDP0070</v>
      </c>
      <c r="W71" s="32">
        <f>IF(NOT(G71=""),'HCAP Booking'!H78,"")</f>
        <v>0</v>
      </c>
      <c r="Z71" s="50" t="s">
        <v>65</v>
      </c>
      <c r="AA71" s="40" t="str">
        <f t="shared" si="56"/>
        <v/>
      </c>
      <c r="AB71" s="46" t="str">
        <f>IF(COUNTIF($AA$1:AA71,AA71)=1,AA71,"")</f>
        <v/>
      </c>
      <c r="AC71" s="40" t="str">
        <f t="array" aca="1" ref="AC71" ca="1">IF(ROW()-ROW($AC$2:$AC$97)+1&gt;ROWS($AB$2:$AB$97)-
COUNTBLANK($AB$2:$AB$97),"",INDIRECT(ADDRESS(SMALL(
(IF($AB$2:$AB$97&lt;&gt;"",ROW($AB$2:$AB$97),ROW()+ROWS($AB$2:$AB$97))),
ROW()-ROW($AC$2:$AC$97)+1),COLUMN($AB$2:$AB$97),4)))</f>
        <v/>
      </c>
      <c r="AD71" s="121">
        <f>COUNTIF($AA$1:AA71,AA71)</f>
        <v>22</v>
      </c>
      <c r="AE71" s="121">
        <v>70</v>
      </c>
      <c r="AF71" s="121">
        <f>IF(COUNTIF($AF$2:AF70,AF70)&lt;INDEX(Pooling_requirements,MATCH('HCAP Booking'!$AG$4,Workflow_type,0)),AF70,AF70+1)</f>
        <v>3</v>
      </c>
      <c r="AG71" s="121" t="str">
        <f t="shared" si="72"/>
        <v/>
      </c>
      <c r="AH71" s="40" t="str">
        <f ca="1">IF(COUNTIF($AA$1:AG71,AG71)=1,AG71,"")</f>
        <v/>
      </c>
      <c r="AI71" s="40" t="s">
        <v>65</v>
      </c>
      <c r="AJ71" s="40" t="str">
        <f t="array" aca="1" ref="AJ71" ca="1">IF(ROW()-ROW($AJ$2:$AJ$97)+1&gt;ROWS($AH$2:$AH$97)-
COUNTBLANK($AH$2:$AH$97),"",INDIRECT(ADDRESS(SMALL(
(IF($AH$2:$AH$97&lt;&gt;"",ROW($AH$2:$AH$97),ROW()+ROWS($AH$2:$AH$97))),
ROW()-ROW($AJ$2:$AJ$97)+1),COLUMN($AH$2:$AH$97),4)))</f>
        <v/>
      </c>
      <c r="AK71" s="50" t="s">
        <v>65</v>
      </c>
      <c r="AL71" s="30"/>
      <c r="AM71" s="30"/>
      <c r="AN71" s="40" t="str">
        <f>IF(COUNTIF($C$1:C71,C71)=1,C71,"")</f>
        <v/>
      </c>
      <c r="AO71" s="47" t="str">
        <f t="array" aca="1" ref="AO71" ca="1">IF(ROW()-ROW($AO$2:$AO$97)+1&gt;ROWS($AN$2:$AN$97)-
COUNTBLANK($AN$2:$AN$97),"",INDIRECT(ADDRESS(SMALL(
(IF($AN$2:$AN$97&lt;&gt;"",ROW($AN$2:$AN$97),ROW()+ROWS($AN$2:$AN$97))),
ROW()-ROW($AO$2:$AO$97)+1),COLUMN($AN$2:$AN$97),4)))</f>
        <v/>
      </c>
      <c r="AP71" s="13" t="s">
        <v>48</v>
      </c>
      <c r="AQ71" s="49" t="str">
        <f t="shared" ca="1" si="50"/>
        <v/>
      </c>
      <c r="AR71" s="31" t="str">
        <f t="shared" ca="1" si="57"/>
        <v>_B6</v>
      </c>
      <c r="AS71" s="664"/>
      <c r="AT71" s="229"/>
      <c r="AU71" s="589" t="str">
        <f>IF(B71="","",B71&amp;"_"&amp;C71&amp;"_"&amp;INDEX(Panel_info[Panel short hand],MATCH('HCAP Robot Script'!W71,Panel_info[SL Analyte],0))&amp;"_"&amp;V71)</f>
        <v/>
      </c>
      <c r="AV71" s="30"/>
      <c r="AW71" s="33" t="e">
        <f>VLOOKUP(D71,'HCAP Booking'!$AP$8:$AS$12,2,TRUE)</f>
        <v>#N/A</v>
      </c>
      <c r="AX71" s="491" t="e">
        <f>VLOOKUP(D71,'HCAP Booking'!$AP$8:$AS$12,3,TRUE)</f>
        <v>#N/A</v>
      </c>
      <c r="AY71" s="491" t="e">
        <f>VLOOKUP(D71,'HCAP Booking'!$AP$8:$AS$12,4,TRUE)</f>
        <v>#N/A</v>
      </c>
      <c r="AZ71" s="491" t="e">
        <f t="shared" si="73"/>
        <v>#N/A</v>
      </c>
      <c r="BA71" s="492" t="e">
        <f t="shared" si="74"/>
        <v>#VALUE!</v>
      </c>
      <c r="BB71" s="30"/>
      <c r="BC71" s="349" t="s">
        <v>2129</v>
      </c>
      <c r="BD71" s="356" t="s">
        <v>72</v>
      </c>
      <c r="BE71" s="349" t="str">
        <f t="shared" si="75"/>
        <v/>
      </c>
      <c r="BF71" s="352" t="str">
        <f t="shared" si="76"/>
        <v/>
      </c>
      <c r="BG71" s="30"/>
      <c r="BH71" s="30"/>
      <c r="BI71" s="589" t="e">
        <f>INDEX('HCAP Booking'!$AE$9:$AE$14,MATCH('HCAP Robot Script'!W71,'HCAP Booking'!$AB$9:$AB$14,0))</f>
        <v>#N/A</v>
      </c>
      <c r="BJ71" s="208" t="str">
        <f t="shared" si="58"/>
        <v>_</v>
      </c>
      <c r="BK71" s="341">
        <f>IF(G71="","",'HCAP Booking'!I78)</f>
        <v>0</v>
      </c>
      <c r="BL71" s="341" t="str">
        <f t="shared" si="77"/>
        <v>2303550</v>
      </c>
      <c r="BM71" s="32" t="str">
        <f t="shared" si="59"/>
        <v>F9</v>
      </c>
      <c r="BN71" s="32" t="str">
        <f t="shared" si="60"/>
        <v>UDP0070</v>
      </c>
      <c r="BO71" s="32" t="str">
        <f>IF(G71="","",INDEX(Index_sequences[i7 Bases for Sample Sheet],MATCH('HCAP Robot Script'!BN71,Index_sequences[Index Name],0)))</f>
        <v>CAGCTAAC</v>
      </c>
      <c r="BP71" s="32" t="str">
        <f t="shared" si="61"/>
        <v>UDP0070</v>
      </c>
      <c r="BQ71" s="32" t="str">
        <f>IF(G71="","",INDEX(Index_sequences[i5 Bases for Sample Sheet NovaSeq, MiSeq, HiSeq 2000/2500],MATCH('HCAP Robot Script'!BP71,Index_sequences[Index Name],0)))</f>
        <v>GTCGATTG</v>
      </c>
      <c r="BR71" s="32" t="str">
        <f>IF(G71="","",INDEX(Index_sequences[i5 Bases for Sample Sheet iSeq, MiniSeq, NextSeq, HiSeq 3000/4000],MATCH('HCAP Robot Script'!BP71,Index_sequences[Index Name],0)))</f>
        <v>CAATCGAC</v>
      </c>
      <c r="BS71" s="209" t="str">
        <f t="shared" si="62"/>
        <v/>
      </c>
      <c r="BT71" s="38" t="str">
        <f ca="1">IF(VLOOKUP(BS71,'Auto Pooling Robot Script'!$H$6:$I$13,2,FALSE)=FALSE,"",VLOOKUP(BS71,'Auto Pooling Robot Script'!$H$6:$I$13,2,FALSE))</f>
        <v/>
      </c>
      <c r="BU71" s="30"/>
      <c r="BV71" s="10" t="str">
        <f t="array" aca="1" ref="BV71" ca="1">IF(ROW()-ROW($BV$2:$BV$97)+1&gt;ROWS($BT$2:$BT$97)-
COUNTBLANK($BT$2:$BT$97),"",INDIRECT(ADDRESS(SMALL(
(IF($BT$2:$BT$97&lt;&gt;"",ROW($BT$2:$BT$97),ROW()+ROWS($BT$2:$BT$97))),
ROW()-ROW($BV$2:$BV$97)+1),COLUMN($BK$2:$BK$97),4)))</f>
        <v/>
      </c>
      <c r="BW71" s="33" t="str">
        <f t="shared" ca="1" si="78"/>
        <v/>
      </c>
      <c r="BX71" s="36" t="str">
        <f t="shared" ca="1" si="79"/>
        <v/>
      </c>
      <c r="BY71" s="36" t="str">
        <f t="shared" ca="1" si="80"/>
        <v/>
      </c>
      <c r="BZ71" s="32" t="str">
        <f t="shared" ca="1" si="81"/>
        <v/>
      </c>
      <c r="CA71" s="32" t="str">
        <f t="shared" ca="1" si="63"/>
        <v/>
      </c>
      <c r="CB71" s="32" t="str">
        <f t="shared" ca="1" si="82"/>
        <v/>
      </c>
      <c r="CC71" s="32" t="str">
        <f ca="1">IF(BV71="","",INDEX(Index_sequences[i5 Bases for Sample Sheet NovaSeq, MiSeq, HiSeq 2000/2500],MATCH('HCAP Robot Script'!CB71,Index_sequences[Index Name],0)))</f>
        <v/>
      </c>
      <c r="CD71" s="32" t="str">
        <f ca="1">IF(BV71="","",INDEX(Index_sequences[i5 Bases for Sample Sheet iSeq, MiniSeq, NextSeq, HiSeq 3000/4000],MATCH('HCAP Robot Script'!CB71,Index_sequences[Index Name],0)))</f>
        <v/>
      </c>
      <c r="CE71" s="37" t="str">
        <f ca="1">IF(BV71="","",INDEX(Panel_info[Panel name],MATCH(INDEX(Panel_Name,MATCH(BV71,$BK$2:$BK$97,0)),Panel_info[SL Analyte],0)))</f>
        <v/>
      </c>
      <c r="CF71" s="38" t="str">
        <f t="shared" ca="1" si="83"/>
        <v/>
      </c>
      <c r="CH71" s="10" t="str">
        <f t="shared" ca="1" si="84"/>
        <v/>
      </c>
      <c r="CI71" s="10" t="str">
        <f t="shared" ca="1" si="85"/>
        <v/>
      </c>
      <c r="CJ71" s="10" t="str">
        <f t="array" aca="1" ref="CJ71" ca="1">IF(ROW()-ROW($CJ$2:$CJ$97)+1&gt;ROWS($CH$2:$CH$97)-
COUNTBLANK($CH$2:$CH$97),"",INDIRECT(ADDRESS(SMALL(
(IF($CH$2:$CH$97&lt;&gt;"",ROW($CH$2:$CH$97),ROW()+ROWS($CH$2:$CH$97))),
ROW()-ROW($CJ$2:$CJ$97)+1),COLUMN($CH$2:$CH$97),4)))</f>
        <v/>
      </c>
      <c r="CK71" s="10" t="str">
        <f t="array" aca="1" ref="CK71" ca="1">IF(ROW()-ROW($CK$2:$CK$97)+1&gt;ROWS($CI$2:$CI$97)-
COUNTBLANK($CI$2:$CI$97),"",INDIRECT(ADDRESS(SMALL(
(IF($CI$2:$CI$97&lt;&gt;"",ROW($CI$2:$CI$97),ROW()+ROWS($CI$2:$CI$97))),
ROW()-ROW($CK$2:$CK$97)+1),COLUMN($CI$2:$CI$97),4)))</f>
        <v/>
      </c>
    </row>
    <row r="72" spans="1:89" x14ac:dyDescent="0.2">
      <c r="A72" s="31" t="str">
        <f>IF(G72="","",'HCAP Booking'!$C$4)</f>
        <v>2303550</v>
      </c>
      <c r="B72" s="36" t="str">
        <f>CONCATENATE(LEFT('HCAP Booking'!C79),LEFT('HCAP Booking'!D79))</f>
        <v/>
      </c>
      <c r="C72" s="32" t="str">
        <f>IF('HCAP Booking'!J79="","",'HCAP Booking'!J79)</f>
        <v/>
      </c>
      <c r="D72" s="30" t="str">
        <f>IF(C72="","",INDEX('DNA Sample Normalization'!$E$13:$E$108,MATCH('HCAP Robot Script'!C72,'DNA Sample Normalization'!$C$13:$C$108,0)))</f>
        <v/>
      </c>
      <c r="E72" s="29" t="str">
        <f t="shared" si="51"/>
        <v/>
      </c>
      <c r="F72" s="38" t="str">
        <f t="shared" ca="1" si="52"/>
        <v/>
      </c>
      <c r="G72" s="33" t="str">
        <f>CONCATENATE('HCAP Booking'!A79,'HCAP Booking'!B79)</f>
        <v>G9</v>
      </c>
      <c r="H72" s="32" t="str">
        <f t="shared" si="64"/>
        <v>DNA DILUTION PLATE 1</v>
      </c>
      <c r="I72" s="32" t="str">
        <f t="shared" si="65"/>
        <v/>
      </c>
      <c r="J72" s="32" t="str">
        <f t="shared" si="66"/>
        <v/>
      </c>
      <c r="K72" s="32" t="str">
        <f t="shared" si="67"/>
        <v/>
      </c>
      <c r="L72" s="34" t="str">
        <f t="shared" si="53"/>
        <v/>
      </c>
      <c r="M72" s="35" t="str">
        <f t="shared" si="54"/>
        <v/>
      </c>
      <c r="N72" s="343" t="str">
        <f t="shared" si="68"/>
        <v/>
      </c>
      <c r="O72" s="343" t="str">
        <f t="shared" si="69"/>
        <v/>
      </c>
      <c r="P72" s="32" t="str">
        <f t="shared" si="70"/>
        <v>WATER RESERVOIR</v>
      </c>
      <c r="Q72" s="37">
        <f t="shared" si="71"/>
        <v>1</v>
      </c>
      <c r="R72" s="132" t="s">
        <v>191</v>
      </c>
      <c r="S72" s="112" t="str">
        <f t="shared" si="55"/>
        <v/>
      </c>
      <c r="T72" s="358" t="str" cm="1">
        <f t="array" ref="T72">IF(G72="","",INDEX(Index_sequences[Plate well],MATCH('HCAP Robot Script'!T71,Index_sequences[Plate well],0)+1,1))</f>
        <v>G9</v>
      </c>
      <c r="U72" s="115">
        <f>IF(G72="","",'HCAP Booking'!$I$3)</f>
        <v>1</v>
      </c>
      <c r="V72" s="115" t="str">
        <f>IF(G72="","",VLOOKUP(U72&amp;"_"&amp;T72,Index!$C$3:$H$386,2,FALSE))</f>
        <v>UDP0071</v>
      </c>
      <c r="W72" s="32">
        <f>IF(NOT(G72=""),'HCAP Booking'!H79,"")</f>
        <v>0</v>
      </c>
      <c r="Z72" s="50" t="s">
        <v>65</v>
      </c>
      <c r="AA72" s="40" t="str">
        <f t="shared" si="56"/>
        <v/>
      </c>
      <c r="AB72" s="46" t="str">
        <f>IF(COUNTIF($AA$1:AA72,AA72)=1,AA72,"")</f>
        <v/>
      </c>
      <c r="AC72" s="40" t="str">
        <f t="array" aca="1" ref="AC72" ca="1">IF(ROW()-ROW($AC$2:$AC$97)+1&gt;ROWS($AB$2:$AB$97)-
COUNTBLANK($AB$2:$AB$97),"",INDIRECT(ADDRESS(SMALL(
(IF($AB$2:$AB$97&lt;&gt;"",ROW($AB$2:$AB$97),ROW()+ROWS($AB$2:$AB$97))),
ROW()-ROW($AC$2:$AC$97)+1),COLUMN($AB$2:$AB$97),4)))</f>
        <v/>
      </c>
      <c r="AD72" s="121">
        <f>COUNTIF($AA$1:AA72,AA72)</f>
        <v>23</v>
      </c>
      <c r="AE72" s="121">
        <v>71</v>
      </c>
      <c r="AF72" s="121">
        <f>IF(COUNTIF($AF$2:AF71,AF71)&lt;INDEX(Pooling_requirements,MATCH('HCAP Booking'!$AG$4,Workflow_type,0)),AF71,AF71+1)</f>
        <v>3</v>
      </c>
      <c r="AG72" s="121" t="str">
        <f t="shared" si="72"/>
        <v/>
      </c>
      <c r="AH72" s="40" t="str">
        <f ca="1">IF(COUNTIF($AA$1:AG72,AG72)=1,AG72,"")</f>
        <v/>
      </c>
      <c r="AI72" s="40" t="s">
        <v>65</v>
      </c>
      <c r="AJ72" s="40" t="str">
        <f t="array" aca="1" ref="AJ72" ca="1">IF(ROW()-ROW($AJ$2:$AJ$97)+1&gt;ROWS($AH$2:$AH$97)-
COUNTBLANK($AH$2:$AH$97),"",INDIRECT(ADDRESS(SMALL(
(IF($AH$2:$AH$97&lt;&gt;"",ROW($AH$2:$AH$97),ROW()+ROWS($AH$2:$AH$97))),
ROW()-ROW($AJ$2:$AJ$97)+1),COLUMN($AH$2:$AH$97),4)))</f>
        <v/>
      </c>
      <c r="AK72" s="50" t="s">
        <v>65</v>
      </c>
      <c r="AL72" s="30"/>
      <c r="AM72" s="30"/>
      <c r="AN72" s="40" t="str">
        <f>IF(COUNTIF($C$1:C72,C72)=1,C72,"")</f>
        <v/>
      </c>
      <c r="AO72" s="47" t="str">
        <f t="array" aca="1" ref="AO72" ca="1">IF(ROW()-ROW($AO$2:$AO$97)+1&gt;ROWS($AN$2:$AN$97)-
COUNTBLANK($AN$2:$AN$97),"",INDIRECT(ADDRESS(SMALL(
(IF($AN$2:$AN$97&lt;&gt;"",ROW($AN$2:$AN$97),ROW()+ROWS($AN$2:$AN$97))),
ROW()-ROW($AO$2:$AO$97)+1),COLUMN($AN$2:$AN$97),4)))</f>
        <v/>
      </c>
      <c r="AP72" s="108" t="s">
        <v>57</v>
      </c>
      <c r="AQ72" s="109" t="str">
        <f t="shared" ca="1" si="50"/>
        <v/>
      </c>
      <c r="AR72" s="31" t="str">
        <f t="shared" ca="1" si="57"/>
        <v>_C6</v>
      </c>
      <c r="AS72" s="664"/>
      <c r="AT72" s="229"/>
      <c r="AU72" s="589" t="str">
        <f>IF(B72="","",B72&amp;"_"&amp;C72&amp;"_"&amp;INDEX(Panel_info[Panel short hand],MATCH('HCAP Robot Script'!W72,Panel_info[SL Analyte],0))&amp;"_"&amp;V72)</f>
        <v/>
      </c>
      <c r="AV72" s="30"/>
      <c r="AW72" s="33" t="e">
        <f>VLOOKUP(D72,'HCAP Booking'!$AP$8:$AS$12,2,TRUE)</f>
        <v>#N/A</v>
      </c>
      <c r="AX72" s="491" t="e">
        <f>VLOOKUP(D72,'HCAP Booking'!$AP$8:$AS$12,3,TRUE)</f>
        <v>#N/A</v>
      </c>
      <c r="AY72" s="491" t="e">
        <f>VLOOKUP(D72,'HCAP Booking'!$AP$8:$AS$12,4,TRUE)</f>
        <v>#N/A</v>
      </c>
      <c r="AZ72" s="491" t="e">
        <f t="shared" si="73"/>
        <v>#N/A</v>
      </c>
      <c r="BA72" s="492" t="e">
        <f t="shared" si="74"/>
        <v>#VALUE!</v>
      </c>
      <c r="BB72" s="30"/>
      <c r="BC72" s="349" t="s">
        <v>2129</v>
      </c>
      <c r="BD72" s="356" t="s">
        <v>73</v>
      </c>
      <c r="BE72" s="349" t="str">
        <f t="shared" si="75"/>
        <v/>
      </c>
      <c r="BF72" s="352" t="str">
        <f t="shared" si="76"/>
        <v/>
      </c>
      <c r="BG72" s="30"/>
      <c r="BH72" s="30"/>
      <c r="BI72" s="589" t="e">
        <f>INDEX('HCAP Booking'!$AE$9:$AE$14,MATCH('HCAP Robot Script'!W72,'HCAP Booking'!$AB$9:$AB$14,0))</f>
        <v>#N/A</v>
      </c>
      <c r="BJ72" s="208" t="str">
        <f t="shared" si="58"/>
        <v>_</v>
      </c>
      <c r="BK72" s="341">
        <f>IF(G72="","",'HCAP Booking'!I79)</f>
        <v>0</v>
      </c>
      <c r="BL72" s="341" t="str">
        <f t="shared" si="77"/>
        <v>2303550</v>
      </c>
      <c r="BM72" s="32" t="str">
        <f t="shared" si="59"/>
        <v>G9</v>
      </c>
      <c r="BN72" s="32" t="str">
        <f t="shared" si="60"/>
        <v>UDP0071</v>
      </c>
      <c r="BO72" s="32" t="str">
        <f>IF(G72="","",INDEX(Index_sequences[i7 Bases for Sample Sheet],MATCH('HCAP Robot Script'!BN72,Index_sequences[Index Name],0)))</f>
        <v>GAACATGG</v>
      </c>
      <c r="BP72" s="32" t="str">
        <f t="shared" si="61"/>
        <v>UDP0071</v>
      </c>
      <c r="BQ72" s="32" t="str">
        <f>IF(G72="","",INDEX(Index_sequences[i5 Bases for Sample Sheet NovaSeq, MiSeq, HiSeq 2000/2500],MATCH('HCAP Robot Script'!BP72,Index_sequences[Index Name],0)))</f>
        <v>CTTGTACC</v>
      </c>
      <c r="BR72" s="32" t="str">
        <f>IF(G72="","",INDEX(Index_sequences[i5 Bases for Sample Sheet iSeq, MiniSeq, NextSeq, HiSeq 3000/4000],MATCH('HCAP Robot Script'!BP72,Index_sequences[Index Name],0)))</f>
        <v>GGTACAAG</v>
      </c>
      <c r="BS72" s="209" t="str">
        <f t="shared" si="62"/>
        <v/>
      </c>
      <c r="BT72" s="38" t="str">
        <f ca="1">IF(VLOOKUP(BS72,'Auto Pooling Robot Script'!$H$6:$I$13,2,FALSE)=FALSE,"",VLOOKUP(BS72,'Auto Pooling Robot Script'!$H$6:$I$13,2,FALSE))</f>
        <v/>
      </c>
      <c r="BU72" s="30"/>
      <c r="BV72" s="10" t="str">
        <f t="array" aca="1" ref="BV72" ca="1">IF(ROW()-ROW($BV$2:$BV$97)+1&gt;ROWS($BT$2:$BT$97)-
COUNTBLANK($BT$2:$BT$97),"",INDIRECT(ADDRESS(SMALL(
(IF($BT$2:$BT$97&lt;&gt;"",ROW($BT$2:$BT$97),ROW()+ROWS($BT$2:$BT$97))),
ROW()-ROW($BV$2:$BV$97)+1),COLUMN($BK$2:$BK$97),4)))</f>
        <v/>
      </c>
      <c r="BW72" s="33" t="str">
        <f t="shared" ca="1" si="78"/>
        <v/>
      </c>
      <c r="BX72" s="36" t="str">
        <f t="shared" ca="1" si="79"/>
        <v/>
      </c>
      <c r="BY72" s="36" t="str">
        <f t="shared" ca="1" si="80"/>
        <v/>
      </c>
      <c r="BZ72" s="32" t="str">
        <f t="shared" ca="1" si="81"/>
        <v/>
      </c>
      <c r="CA72" s="32" t="str">
        <f t="shared" ca="1" si="63"/>
        <v/>
      </c>
      <c r="CB72" s="32" t="str">
        <f t="shared" ca="1" si="82"/>
        <v/>
      </c>
      <c r="CC72" s="32" t="str">
        <f ca="1">IF(BV72="","",INDEX(Index_sequences[i5 Bases for Sample Sheet NovaSeq, MiSeq, HiSeq 2000/2500],MATCH('HCAP Robot Script'!CB72,Index_sequences[Index Name],0)))</f>
        <v/>
      </c>
      <c r="CD72" s="32" t="str">
        <f ca="1">IF(BV72="","",INDEX(Index_sequences[i5 Bases for Sample Sheet iSeq, MiniSeq, NextSeq, HiSeq 3000/4000],MATCH('HCAP Robot Script'!CB72,Index_sequences[Index Name],0)))</f>
        <v/>
      </c>
      <c r="CE72" s="37" t="str">
        <f ca="1">IF(BV72="","",INDEX(Panel_info[Panel name],MATCH(INDEX(Panel_Name,MATCH(BV72,$BK$2:$BK$97,0)),Panel_info[SL Analyte],0)))</f>
        <v/>
      </c>
      <c r="CF72" s="38" t="str">
        <f t="shared" ca="1" si="83"/>
        <v/>
      </c>
      <c r="CH72" s="10" t="str">
        <f t="shared" ca="1" si="84"/>
        <v/>
      </c>
      <c r="CI72" s="10" t="str">
        <f t="shared" ca="1" si="85"/>
        <v/>
      </c>
      <c r="CJ72" s="10" t="str">
        <f t="array" aca="1" ref="CJ72" ca="1">IF(ROW()-ROW($CJ$2:$CJ$97)+1&gt;ROWS($CH$2:$CH$97)-
COUNTBLANK($CH$2:$CH$97),"",INDIRECT(ADDRESS(SMALL(
(IF($CH$2:$CH$97&lt;&gt;"",ROW($CH$2:$CH$97),ROW()+ROWS($CH$2:$CH$97))),
ROW()-ROW($CJ$2:$CJ$97)+1),COLUMN($CH$2:$CH$97),4)))</f>
        <v/>
      </c>
      <c r="CK72" s="10" t="str">
        <f t="array" aca="1" ref="CK72" ca="1">IF(ROW()-ROW($CK$2:$CK$97)+1&gt;ROWS($CI$2:$CI$97)-
COUNTBLANK($CI$2:$CI$97),"",INDIRECT(ADDRESS(SMALL(
(IF($CI$2:$CI$97&lt;&gt;"",ROW($CI$2:$CI$97),ROW()+ROWS($CI$2:$CI$97))),
ROW()-ROW($CK$2:$CK$97)+1),COLUMN($CI$2:$CI$97),4)))</f>
        <v/>
      </c>
    </row>
    <row r="73" spans="1:89" ht="13.5" thickBot="1" x14ac:dyDescent="0.25">
      <c r="A73" s="31" t="str">
        <f>IF(G73="","",'HCAP Booking'!$C$4)</f>
        <v>2303550</v>
      </c>
      <c r="B73" s="36" t="str">
        <f>CONCATENATE(LEFT('HCAP Booking'!C80),LEFT('HCAP Booking'!D80))</f>
        <v/>
      </c>
      <c r="C73" s="32" t="str">
        <f>IF('HCAP Booking'!J80="","",'HCAP Booking'!J80)</f>
        <v/>
      </c>
      <c r="D73" s="30" t="str">
        <f>IF(C73="","",INDEX('DNA Sample Normalization'!$E$13:$E$108,MATCH('HCAP Robot Script'!C73,'DNA Sample Normalization'!$C$13:$C$108,0)))</f>
        <v/>
      </c>
      <c r="E73" s="29" t="str">
        <f t="shared" si="51"/>
        <v/>
      </c>
      <c r="F73" s="38" t="str">
        <f t="shared" ca="1" si="52"/>
        <v/>
      </c>
      <c r="G73" s="33" t="str">
        <f>CONCATENATE('HCAP Booking'!A80,'HCAP Booking'!B80)</f>
        <v>H9</v>
      </c>
      <c r="H73" s="32" t="str">
        <f t="shared" si="64"/>
        <v>DNA DILUTION PLATE 1</v>
      </c>
      <c r="I73" s="32" t="str">
        <f t="shared" si="65"/>
        <v/>
      </c>
      <c r="J73" s="32" t="str">
        <f t="shared" si="66"/>
        <v/>
      </c>
      <c r="K73" s="32" t="str">
        <f t="shared" si="67"/>
        <v/>
      </c>
      <c r="L73" s="34" t="str">
        <f t="shared" si="53"/>
        <v/>
      </c>
      <c r="M73" s="35" t="str">
        <f t="shared" si="54"/>
        <v/>
      </c>
      <c r="N73" s="343" t="str">
        <f t="shared" si="68"/>
        <v/>
      </c>
      <c r="O73" s="343" t="str">
        <f t="shared" si="69"/>
        <v/>
      </c>
      <c r="P73" s="32" t="str">
        <f t="shared" si="70"/>
        <v>WATER RESERVOIR</v>
      </c>
      <c r="Q73" s="37">
        <f t="shared" si="71"/>
        <v>1</v>
      </c>
      <c r="R73" s="132" t="s">
        <v>191</v>
      </c>
      <c r="S73" s="112" t="str">
        <f t="shared" si="55"/>
        <v/>
      </c>
      <c r="T73" s="358" t="str" cm="1">
        <f t="array" ref="T73">IF(G73="","",INDEX(Index_sequences[Plate well],MATCH('HCAP Robot Script'!T72,Index_sequences[Plate well],0)+1,1))</f>
        <v>H9</v>
      </c>
      <c r="U73" s="115">
        <f>IF(G73="","",'HCAP Booking'!$I$3)</f>
        <v>1</v>
      </c>
      <c r="V73" s="115" t="str">
        <f>IF(G73="","",VLOOKUP(U73&amp;"_"&amp;T73,Index!$C$3:$H$386,2,FALSE))</f>
        <v>UDP0072</v>
      </c>
      <c r="W73" s="32">
        <f>IF(NOT(G73=""),'HCAP Booking'!H80,"")</f>
        <v>0</v>
      </c>
      <c r="Z73" s="50" t="s">
        <v>65</v>
      </c>
      <c r="AA73" s="40" t="str">
        <f t="shared" si="56"/>
        <v/>
      </c>
      <c r="AB73" s="46" t="str">
        <f>IF(COUNTIF($AA$1:AA73,AA73)=1,AA73,"")</f>
        <v/>
      </c>
      <c r="AC73" s="40" t="str">
        <f t="array" aca="1" ref="AC73" ca="1">IF(ROW()-ROW($AC$2:$AC$97)+1&gt;ROWS($AB$2:$AB$97)-
COUNTBLANK($AB$2:$AB$97),"",INDIRECT(ADDRESS(SMALL(
(IF($AB$2:$AB$97&lt;&gt;"",ROW($AB$2:$AB$97),ROW()+ROWS($AB$2:$AB$97))),
ROW()-ROW($AC$2:$AC$97)+1),COLUMN($AB$2:$AB$97),4)))</f>
        <v/>
      </c>
      <c r="AD73" s="121">
        <f>COUNTIF($AA$1:AA73,AA73)</f>
        <v>24</v>
      </c>
      <c r="AE73" s="121">
        <v>72</v>
      </c>
      <c r="AF73" s="121">
        <f>IF(COUNTIF($AF$2:AF72,AF72)&lt;INDEX(Pooling_requirements,MATCH('HCAP Booking'!$AG$4,Workflow_type,0)),AF72,AF72+1)</f>
        <v>3</v>
      </c>
      <c r="AG73" s="121" t="str">
        <f t="shared" si="72"/>
        <v/>
      </c>
      <c r="AH73" s="40" t="str">
        <f ca="1">IF(COUNTIF($AA$1:AG73,AG73)=1,AG73,"")</f>
        <v/>
      </c>
      <c r="AI73" s="40" t="s">
        <v>65</v>
      </c>
      <c r="AJ73" s="40" t="str">
        <f t="array" aca="1" ref="AJ73" ca="1">IF(ROW()-ROW($AJ$2:$AJ$97)+1&gt;ROWS($AH$2:$AH$97)-
COUNTBLANK($AH$2:$AH$97),"",INDIRECT(ADDRESS(SMALL(
(IF($AH$2:$AH$97&lt;&gt;"",ROW($AH$2:$AH$97),ROW()+ROWS($AH$2:$AH$97))),
ROW()-ROW($AJ$2:$AJ$97)+1),COLUMN($AH$2:$AH$97),4)))</f>
        <v/>
      </c>
      <c r="AK73" s="50" t="s">
        <v>65</v>
      </c>
      <c r="AL73" s="30"/>
      <c r="AM73" s="30"/>
      <c r="AN73" s="40" t="str">
        <f>IF(COUNTIF($C$1:C73,C73)=1,C73,"")</f>
        <v/>
      </c>
      <c r="AO73" s="47" t="str">
        <f t="array" aca="1" ref="AO73" ca="1">IF(ROW()-ROW($AO$2:$AO$97)+1&gt;ROWS($AN$2:$AN$97)-
COUNTBLANK($AN$2:$AN$97),"",INDIRECT(ADDRESS(SMALL(
(IF($AN$2:$AN$97&lt;&gt;"",ROW($AN$2:$AN$97),ROW()+ROWS($AN$2:$AN$97))),
ROW()-ROW($AO$2:$AO$97)+1),COLUMN($AN$2:$AN$97),4)))</f>
        <v/>
      </c>
      <c r="AP73" s="110" t="s">
        <v>28</v>
      </c>
      <c r="AQ73" s="55" t="str">
        <f t="shared" ca="1" si="50"/>
        <v/>
      </c>
      <c r="AR73" s="157" t="str">
        <f t="shared" ca="1" si="57"/>
        <v>_D6</v>
      </c>
      <c r="AS73" s="667"/>
      <c r="AT73" s="229"/>
      <c r="AU73" s="589" t="str">
        <f>IF(B73="","",B73&amp;"_"&amp;C73&amp;"_"&amp;INDEX(Panel_info[Panel short hand],MATCH('HCAP Robot Script'!W73,Panel_info[SL Analyte],0))&amp;"_"&amp;V73)</f>
        <v/>
      </c>
      <c r="AV73" s="30"/>
      <c r="AW73" s="33" t="e">
        <f>VLOOKUP(D73,'HCAP Booking'!$AP$8:$AS$12,2,TRUE)</f>
        <v>#N/A</v>
      </c>
      <c r="AX73" s="491" t="e">
        <f>VLOOKUP(D73,'HCAP Booking'!$AP$8:$AS$12,3,TRUE)</f>
        <v>#N/A</v>
      </c>
      <c r="AY73" s="491" t="e">
        <f>VLOOKUP(D73,'HCAP Booking'!$AP$8:$AS$12,4,TRUE)</f>
        <v>#N/A</v>
      </c>
      <c r="AZ73" s="491" t="e">
        <f t="shared" si="73"/>
        <v>#N/A</v>
      </c>
      <c r="BA73" s="492" t="e">
        <f t="shared" si="74"/>
        <v>#VALUE!</v>
      </c>
      <c r="BB73" s="30"/>
      <c r="BC73" s="349" t="s">
        <v>2129</v>
      </c>
      <c r="BD73" s="356" t="s">
        <v>74</v>
      </c>
      <c r="BE73" s="349" t="str">
        <f t="shared" si="75"/>
        <v/>
      </c>
      <c r="BF73" s="352" t="str">
        <f t="shared" si="76"/>
        <v/>
      </c>
      <c r="BG73" s="30"/>
      <c r="BH73" s="30"/>
      <c r="BI73" s="589" t="e">
        <f>INDEX('HCAP Booking'!$AE$9:$AE$14,MATCH('HCAP Robot Script'!W73,'HCAP Booking'!$AB$9:$AB$14,0))</f>
        <v>#N/A</v>
      </c>
      <c r="BJ73" s="208" t="str">
        <f t="shared" si="58"/>
        <v>_</v>
      </c>
      <c r="BK73" s="341">
        <f>IF(G73="","",'HCAP Booking'!I80)</f>
        <v>0</v>
      </c>
      <c r="BL73" s="341" t="str">
        <f t="shared" si="77"/>
        <v>2303550</v>
      </c>
      <c r="BM73" s="32" t="str">
        <f t="shared" si="59"/>
        <v>H9</v>
      </c>
      <c r="BN73" s="32" t="str">
        <f t="shared" si="60"/>
        <v>UDP0072</v>
      </c>
      <c r="BO73" s="32" t="str">
        <f>IF(G73="","",INDEX(Index_sequences[i7 Bases for Sample Sheet],MATCH('HCAP Robot Script'!BN73,Index_sequences[Index Name],0)))</f>
        <v>AGGTGCAA</v>
      </c>
      <c r="BP73" s="32" t="str">
        <f t="shared" si="61"/>
        <v>UDP0072</v>
      </c>
      <c r="BQ73" s="32" t="str">
        <f>IF(G73="","",INDEX(Index_sequences[i5 Bases for Sample Sheet NovaSeq, MiSeq, HiSeq 2000/2500],MATCH('HCAP Robot Script'!BP73,Index_sequences[Index Name],0)))</f>
        <v>TCCACGTT</v>
      </c>
      <c r="BR73" s="32" t="str">
        <f>IF(G73="","",INDEX(Index_sequences[i5 Bases for Sample Sheet iSeq, MiniSeq, NextSeq, HiSeq 3000/4000],MATCH('HCAP Robot Script'!BP73,Index_sequences[Index Name],0)))</f>
        <v>AACGTGGA</v>
      </c>
      <c r="BS73" s="209" t="str">
        <f t="shared" si="62"/>
        <v/>
      </c>
      <c r="BT73" s="38" t="str">
        <f ca="1">IF(VLOOKUP(BS73,'Auto Pooling Robot Script'!$H$6:$I$13,2,FALSE)=FALSE,"",VLOOKUP(BS73,'Auto Pooling Robot Script'!$H$6:$I$13,2,FALSE))</f>
        <v/>
      </c>
      <c r="BU73" s="30"/>
      <c r="BV73" s="10" t="str">
        <f t="array" aca="1" ref="BV73" ca="1">IF(ROW()-ROW($BV$2:$BV$97)+1&gt;ROWS($BT$2:$BT$97)-
COUNTBLANK($BT$2:$BT$97),"",INDIRECT(ADDRESS(SMALL(
(IF($BT$2:$BT$97&lt;&gt;"",ROW($BT$2:$BT$97),ROW()+ROWS($BT$2:$BT$97))),
ROW()-ROW($BV$2:$BV$97)+1),COLUMN($BK$2:$BK$97),4)))</f>
        <v/>
      </c>
      <c r="BW73" s="33" t="str">
        <f t="shared" ca="1" si="78"/>
        <v/>
      </c>
      <c r="BX73" s="36" t="str">
        <f t="shared" ca="1" si="79"/>
        <v/>
      </c>
      <c r="BY73" s="36" t="str">
        <f t="shared" ca="1" si="80"/>
        <v/>
      </c>
      <c r="BZ73" s="32" t="str">
        <f t="shared" ca="1" si="81"/>
        <v/>
      </c>
      <c r="CA73" s="32" t="str">
        <f t="shared" ca="1" si="63"/>
        <v/>
      </c>
      <c r="CB73" s="32" t="str">
        <f t="shared" ca="1" si="82"/>
        <v/>
      </c>
      <c r="CC73" s="32" t="str">
        <f ca="1">IF(BV73="","",INDEX(Index_sequences[i5 Bases for Sample Sheet NovaSeq, MiSeq, HiSeq 2000/2500],MATCH('HCAP Robot Script'!CB73,Index_sequences[Index Name],0)))</f>
        <v/>
      </c>
      <c r="CD73" s="32" t="str">
        <f ca="1">IF(BV73="","",INDEX(Index_sequences[i5 Bases for Sample Sheet iSeq, MiniSeq, NextSeq, HiSeq 3000/4000],MATCH('HCAP Robot Script'!CB73,Index_sequences[Index Name],0)))</f>
        <v/>
      </c>
      <c r="CE73" s="37" t="str">
        <f ca="1">IF(BV73="","",INDEX(Panel_info[Panel name],MATCH(INDEX(Panel_Name,MATCH(BV73,$BK$2:$BK$97,0)),Panel_info[SL Analyte],0)))</f>
        <v/>
      </c>
      <c r="CF73" s="38" t="str">
        <f t="shared" ca="1" si="83"/>
        <v/>
      </c>
      <c r="CH73" s="10" t="str">
        <f t="shared" ca="1" si="84"/>
        <v/>
      </c>
      <c r="CI73" s="10" t="str">
        <f t="shared" ca="1" si="85"/>
        <v/>
      </c>
      <c r="CJ73" s="10" t="str">
        <f t="array" aca="1" ref="CJ73" ca="1">IF(ROW()-ROW($CJ$2:$CJ$97)+1&gt;ROWS($CH$2:$CH$97)-
COUNTBLANK($CH$2:$CH$97),"",INDIRECT(ADDRESS(SMALL(
(IF($CH$2:$CH$97&lt;&gt;"",ROW($CH$2:$CH$97),ROW()+ROWS($CH$2:$CH$97))),
ROW()-ROW($CJ$2:$CJ$97)+1),COLUMN($CH$2:$CH$97),4)))</f>
        <v/>
      </c>
      <c r="CK73" s="10" t="str">
        <f t="array" aca="1" ref="CK73" ca="1">IF(ROW()-ROW($CK$2:$CK$97)+1&gt;ROWS($CI$2:$CI$97)-
COUNTBLANK($CI$2:$CI$97),"",INDIRECT(ADDRESS(SMALL(
(IF($CI$2:$CI$97&lt;&gt;"",ROW($CI$2:$CI$97),ROW()+ROWS($CI$2:$CI$97))),
ROW()-ROW($CK$2:$CK$97)+1),COLUMN($CI$2:$CI$97),4)))</f>
        <v/>
      </c>
    </row>
    <row r="74" spans="1:89" ht="12.75" customHeight="1" x14ac:dyDescent="0.2">
      <c r="A74" s="31" t="str">
        <f>IF(G74="","",'HCAP Booking'!$C$4)</f>
        <v>2303550</v>
      </c>
      <c r="B74" s="36" t="str">
        <f>CONCATENATE(LEFT('HCAP Booking'!C81),LEFT('HCAP Booking'!D81))</f>
        <v/>
      </c>
      <c r="C74" s="32" t="str">
        <f>IF('HCAP Booking'!J81="","",'HCAP Booking'!J81)</f>
        <v/>
      </c>
      <c r="D74" s="30" t="str">
        <f>IF(C74="","",INDEX('DNA Sample Normalization'!$E$13:$E$108,MATCH('HCAP Robot Script'!C74,'DNA Sample Normalization'!$C$13:$C$108,0)))</f>
        <v/>
      </c>
      <c r="E74" s="29" t="str">
        <f t="shared" si="51"/>
        <v/>
      </c>
      <c r="F74" s="38" t="str">
        <f t="shared" ca="1" si="52"/>
        <v/>
      </c>
      <c r="G74" s="33" t="str">
        <f>CONCATENATE('HCAP Booking'!A81,'HCAP Booking'!B81)</f>
        <v>A10</v>
      </c>
      <c r="H74" s="32" t="str">
        <f t="shared" si="64"/>
        <v>DNA DILUTION PLATE 1</v>
      </c>
      <c r="I74" s="32" t="str">
        <f t="shared" si="65"/>
        <v/>
      </c>
      <c r="J74" s="32" t="str">
        <f t="shared" si="66"/>
        <v/>
      </c>
      <c r="K74" s="32" t="str">
        <f t="shared" si="67"/>
        <v/>
      </c>
      <c r="L74" s="34" t="str">
        <f t="shared" si="53"/>
        <v/>
      </c>
      <c r="M74" s="35" t="str">
        <f t="shared" si="54"/>
        <v/>
      </c>
      <c r="N74" s="343" t="str">
        <f t="shared" si="68"/>
        <v/>
      </c>
      <c r="O74" s="343" t="str">
        <f t="shared" si="69"/>
        <v/>
      </c>
      <c r="P74" s="32" t="str">
        <f t="shared" si="70"/>
        <v>WATER RESERVOIR</v>
      </c>
      <c r="Q74" s="37">
        <f t="shared" si="71"/>
        <v>1</v>
      </c>
      <c r="R74" s="132" t="s">
        <v>191</v>
      </c>
      <c r="S74" s="112" t="str">
        <f t="shared" si="55"/>
        <v/>
      </c>
      <c r="T74" s="358" t="str" cm="1">
        <f t="array" ref="T74">IF(G74="","",INDEX(Index_sequences[Plate well],MATCH('HCAP Robot Script'!T73,Index_sequences[Plate well],0)+1,1))</f>
        <v>A10</v>
      </c>
      <c r="U74" s="115">
        <f>IF(G74="","",'HCAP Booking'!$I$3)</f>
        <v>1</v>
      </c>
      <c r="V74" s="115" t="str">
        <f>IF(G74="","",VLOOKUP(U74&amp;"_"&amp;T74,Index!$C$3:$H$386,2,FALSE))</f>
        <v>UDP0073</v>
      </c>
      <c r="W74" s="32">
        <f>IF(NOT(G74=""),'HCAP Booking'!H81,"")</f>
        <v>0</v>
      </c>
      <c r="Z74" s="50" t="s">
        <v>65</v>
      </c>
      <c r="AA74" s="40" t="str">
        <f t="shared" si="56"/>
        <v/>
      </c>
      <c r="AB74" s="46" t="str">
        <f>IF(COUNTIF($AA$1:AA74,AA74)=1,AA74,"")</f>
        <v/>
      </c>
      <c r="AC74" s="40" t="str">
        <f t="array" aca="1" ref="AC74" ca="1">IF(ROW()-ROW($AC$2:$AC$97)+1&gt;ROWS($AB$2:$AB$97)-
COUNTBLANK($AB$2:$AB$97),"",INDIRECT(ADDRESS(SMALL(
(IF($AB$2:$AB$97&lt;&gt;"",ROW($AB$2:$AB$97),ROW()+ROWS($AB$2:$AB$97))),
ROW()-ROW($AC$2:$AC$97)+1),COLUMN($AB$2:$AB$97),4)))</f>
        <v/>
      </c>
      <c r="AD74" s="121">
        <f>COUNTIF($AA$1:AA74,AA74)</f>
        <v>25</v>
      </c>
      <c r="AE74" s="121">
        <v>73</v>
      </c>
      <c r="AF74" s="121">
        <f>IF(COUNTIF($AF$2:AF73,AF73)&lt;INDEX(Pooling_requirements,MATCH('HCAP Booking'!$AG$4,Workflow_type,0)),AF73,AF73+1)</f>
        <v>4</v>
      </c>
      <c r="AG74" s="121" t="str">
        <f t="shared" si="72"/>
        <v/>
      </c>
      <c r="AH74" s="40" t="str">
        <f ca="1">IF(COUNTIF($AA$1:AG74,AG74)=1,AG74,"")</f>
        <v/>
      </c>
      <c r="AI74" s="40" t="s">
        <v>65</v>
      </c>
      <c r="AJ74" s="40" t="str">
        <f t="array" aca="1" ref="AJ74" ca="1">IF(ROW()-ROW($AJ$2:$AJ$97)+1&gt;ROWS($AH$2:$AH$97)-
COUNTBLANK($AH$2:$AH$97),"",INDIRECT(ADDRESS(SMALL(
(IF($AH$2:$AH$97&lt;&gt;"",ROW($AH$2:$AH$97),ROW()+ROWS($AH$2:$AH$97))),
ROW()-ROW($AJ$2:$AJ$97)+1),COLUMN($AH$2:$AH$97),4)))</f>
        <v/>
      </c>
      <c r="AK74" s="50" t="s">
        <v>65</v>
      </c>
      <c r="AL74" s="30"/>
      <c r="AM74" s="30"/>
      <c r="AN74" s="40" t="str">
        <f>IF(COUNTIF($C$1:C74,C74)=1,C74,"")</f>
        <v/>
      </c>
      <c r="AO74" s="47" t="str">
        <f t="array" aca="1" ref="AO74" ca="1">IF(ROW()-ROW($AO$2:$AO$97)+1&gt;ROWS($AN$2:$AN$97)-
COUNTBLANK($AN$2:$AN$97),"",INDIRECT(ADDRESS(SMALL(
(IF($AN$2:$AN$97&lt;&gt;"",ROW($AN$2:$AN$97),ROW()+ROWS($AN$2:$AN$97))),
ROW()-ROW($AO$2:$AO$97)+1),COLUMN($AN$2:$AN$97),4)))</f>
        <v/>
      </c>
      <c r="AP74" s="58" t="s">
        <v>29</v>
      </c>
      <c r="AQ74" s="57" t="str">
        <f t="shared" ref="AQ74:AQ97" ca="1" si="86">IF(NOT(AO74=""),"DNA Stock Plate 4","")</f>
        <v/>
      </c>
      <c r="AR74" s="156" t="str">
        <f t="shared" ca="1" si="57"/>
        <v>_A1</v>
      </c>
      <c r="AS74" s="663" t="s">
        <v>163</v>
      </c>
      <c r="AT74" s="229"/>
      <c r="AU74" s="589" t="str">
        <f>IF(B74="","",B74&amp;"_"&amp;C74&amp;"_"&amp;INDEX(Panel_info[Panel short hand],MATCH('HCAP Robot Script'!W74,Panel_info[SL Analyte],0))&amp;"_"&amp;V74)</f>
        <v/>
      </c>
      <c r="AV74" s="30"/>
      <c r="AW74" s="33" t="e">
        <f>VLOOKUP(D74,'HCAP Booking'!$AP$8:$AS$12,2,TRUE)</f>
        <v>#N/A</v>
      </c>
      <c r="AX74" s="491" t="e">
        <f>VLOOKUP(D74,'HCAP Booking'!$AP$8:$AS$12,3,TRUE)</f>
        <v>#N/A</v>
      </c>
      <c r="AY74" s="491" t="e">
        <f>VLOOKUP(D74,'HCAP Booking'!$AP$8:$AS$12,4,TRUE)</f>
        <v>#N/A</v>
      </c>
      <c r="AZ74" s="491" t="e">
        <f t="shared" si="73"/>
        <v>#N/A</v>
      </c>
      <c r="BA74" s="492" t="e">
        <f t="shared" si="74"/>
        <v>#VALUE!</v>
      </c>
      <c r="BB74" s="30"/>
      <c r="BC74" s="349" t="s">
        <v>2129</v>
      </c>
      <c r="BD74" s="356" t="s">
        <v>139</v>
      </c>
      <c r="BE74" s="349" t="str">
        <f t="shared" si="75"/>
        <v/>
      </c>
      <c r="BF74" s="352" t="str">
        <f t="shared" si="76"/>
        <v/>
      </c>
      <c r="BG74" s="30"/>
      <c r="BH74" s="30"/>
      <c r="BI74" s="589" t="e">
        <f>INDEX('HCAP Booking'!$AE$9:$AE$14,MATCH('HCAP Robot Script'!W74,'HCAP Booking'!$AB$9:$AB$14,0))</f>
        <v>#N/A</v>
      </c>
      <c r="BJ74" s="208" t="str">
        <f t="shared" si="58"/>
        <v>_</v>
      </c>
      <c r="BK74" s="341">
        <f>IF(G74="","",'HCAP Booking'!I81)</f>
        <v>0</v>
      </c>
      <c r="BL74" s="341" t="str">
        <f t="shared" si="77"/>
        <v>2303550</v>
      </c>
      <c r="BM74" s="32" t="str">
        <f t="shared" si="59"/>
        <v>A10</v>
      </c>
      <c r="BN74" s="32" t="str">
        <f t="shared" si="60"/>
        <v>UDP0073</v>
      </c>
      <c r="BO74" s="32" t="str">
        <f>IF(G74="","",INDEX(Index_sequences[i7 Bases for Sample Sheet],MATCH('HCAP Robot Script'!BN74,Index_sequences[Index Name],0)))</f>
        <v>GGTGACAA</v>
      </c>
      <c r="BP74" s="32" t="str">
        <f t="shared" si="61"/>
        <v>UDP0073</v>
      </c>
      <c r="BQ74" s="32" t="str">
        <f>IF(G74="","",INDEX(Index_sequences[i5 Bases for Sample Sheet NovaSeq, MiSeq, HiSeq 2000/2500],MATCH('HCAP Robot Script'!BP74,Index_sequences[Index Name],0)))</f>
        <v>CCACTGTT</v>
      </c>
      <c r="BR74" s="32" t="str">
        <f>IF(G74="","",INDEX(Index_sequences[i5 Bases for Sample Sheet iSeq, MiniSeq, NextSeq, HiSeq 3000/4000],MATCH('HCAP Robot Script'!BP74,Index_sequences[Index Name],0)))</f>
        <v>AACAGTGG</v>
      </c>
      <c r="BS74" s="209" t="str">
        <f t="shared" si="62"/>
        <v/>
      </c>
      <c r="BT74" s="38" t="str">
        <f ca="1">IF(VLOOKUP(BS74,'Auto Pooling Robot Script'!$H$6:$I$13,2,FALSE)=FALSE,"",VLOOKUP(BS74,'Auto Pooling Robot Script'!$H$6:$I$13,2,FALSE))</f>
        <v/>
      </c>
      <c r="BU74" s="30"/>
      <c r="BV74" s="10" t="str">
        <f t="array" aca="1" ref="BV74" ca="1">IF(ROW()-ROW($BV$2:$BV$97)+1&gt;ROWS($BT$2:$BT$97)-
COUNTBLANK($BT$2:$BT$97),"",INDIRECT(ADDRESS(SMALL(
(IF($BT$2:$BT$97&lt;&gt;"",ROW($BT$2:$BT$97),ROW()+ROWS($BT$2:$BT$97))),
ROW()-ROW($BV$2:$BV$97)+1),COLUMN($BK$2:$BK$97),4)))</f>
        <v/>
      </c>
      <c r="BW74" s="33" t="str">
        <f t="shared" ca="1" si="78"/>
        <v/>
      </c>
      <c r="BX74" s="36" t="str">
        <f t="shared" ca="1" si="79"/>
        <v/>
      </c>
      <c r="BY74" s="36" t="str">
        <f t="shared" ca="1" si="80"/>
        <v/>
      </c>
      <c r="BZ74" s="32" t="str">
        <f t="shared" ca="1" si="81"/>
        <v/>
      </c>
      <c r="CA74" s="32" t="str">
        <f t="shared" ca="1" si="63"/>
        <v/>
      </c>
      <c r="CB74" s="32" t="str">
        <f t="shared" ca="1" si="82"/>
        <v/>
      </c>
      <c r="CC74" s="32" t="str">
        <f ca="1">IF(BV74="","",INDEX(Index_sequences[i5 Bases for Sample Sheet NovaSeq, MiSeq, HiSeq 2000/2500],MATCH('HCAP Robot Script'!CB74,Index_sequences[Index Name],0)))</f>
        <v/>
      </c>
      <c r="CD74" s="32" t="str">
        <f ca="1">IF(BV74="","",INDEX(Index_sequences[i5 Bases for Sample Sheet iSeq, MiniSeq, NextSeq, HiSeq 3000/4000],MATCH('HCAP Robot Script'!CB74,Index_sequences[Index Name],0)))</f>
        <v/>
      </c>
      <c r="CE74" s="37" t="str">
        <f ca="1">IF(BV74="","",INDEX(Panel_info[Panel name],MATCH(INDEX(Panel_Name,MATCH(BV74,$BK$2:$BK$97,0)),Panel_info[SL Analyte],0)))</f>
        <v/>
      </c>
      <c r="CF74" s="38" t="str">
        <f t="shared" ca="1" si="83"/>
        <v/>
      </c>
      <c r="CH74" s="10" t="str">
        <f t="shared" ca="1" si="84"/>
        <v/>
      </c>
      <c r="CI74" s="10" t="str">
        <f t="shared" ca="1" si="85"/>
        <v/>
      </c>
      <c r="CJ74" s="10" t="str">
        <f t="array" aca="1" ref="CJ74" ca="1">IF(ROW()-ROW($CJ$2:$CJ$97)+1&gt;ROWS($CH$2:$CH$97)-
COUNTBLANK($CH$2:$CH$97),"",INDIRECT(ADDRESS(SMALL(
(IF($CH$2:$CH$97&lt;&gt;"",ROW($CH$2:$CH$97),ROW()+ROWS($CH$2:$CH$97))),
ROW()-ROW($CJ$2:$CJ$97)+1),COLUMN($CH$2:$CH$97),4)))</f>
        <v/>
      </c>
      <c r="CK74" s="10" t="str">
        <f t="array" aca="1" ref="CK74" ca="1">IF(ROW()-ROW($CK$2:$CK$97)+1&gt;ROWS($CI$2:$CI$97)-
COUNTBLANK($CI$2:$CI$97),"",INDIRECT(ADDRESS(SMALL(
(IF($CI$2:$CI$97&lt;&gt;"",ROW($CI$2:$CI$97),ROW()+ROWS($CI$2:$CI$97))),
ROW()-ROW($CK$2:$CK$97)+1),COLUMN($CI$2:$CI$97),4)))</f>
        <v/>
      </c>
    </row>
    <row r="75" spans="1:89" ht="12.75" customHeight="1" x14ac:dyDescent="0.2">
      <c r="A75" s="31" t="str">
        <f>IF(G75="","",'HCAP Booking'!$C$4)</f>
        <v>2303550</v>
      </c>
      <c r="B75" s="36" t="str">
        <f>CONCATENATE(LEFT('HCAP Booking'!C82),LEFT('HCAP Booking'!D82))</f>
        <v/>
      </c>
      <c r="C75" s="32" t="str">
        <f>IF('HCAP Booking'!J82="","",'HCAP Booking'!J82)</f>
        <v/>
      </c>
      <c r="D75" s="30" t="str">
        <f>IF(C75="","",INDEX('DNA Sample Normalization'!$E$13:$E$108,MATCH('HCAP Robot Script'!C75,'DNA Sample Normalization'!$C$13:$C$108,0)))</f>
        <v/>
      </c>
      <c r="E75" s="29" t="str">
        <f t="shared" si="51"/>
        <v/>
      </c>
      <c r="F75" s="38" t="str">
        <f t="shared" ca="1" si="52"/>
        <v/>
      </c>
      <c r="G75" s="33" t="str">
        <f>CONCATENATE('HCAP Booking'!A82,'HCAP Booking'!B82)</f>
        <v>B10</v>
      </c>
      <c r="H75" s="32" t="str">
        <f t="shared" si="64"/>
        <v>DNA DILUTION PLATE 1</v>
      </c>
      <c r="I75" s="32" t="str">
        <f t="shared" si="65"/>
        <v/>
      </c>
      <c r="J75" s="32" t="str">
        <f t="shared" si="66"/>
        <v/>
      </c>
      <c r="K75" s="32" t="str">
        <f t="shared" si="67"/>
        <v/>
      </c>
      <c r="L75" s="34" t="str">
        <f t="shared" si="53"/>
        <v/>
      </c>
      <c r="M75" s="35" t="str">
        <f t="shared" si="54"/>
        <v/>
      </c>
      <c r="N75" s="343" t="str">
        <f t="shared" si="68"/>
        <v/>
      </c>
      <c r="O75" s="343" t="str">
        <f t="shared" si="69"/>
        <v/>
      </c>
      <c r="P75" s="32" t="str">
        <f t="shared" si="70"/>
        <v>WATER RESERVOIR</v>
      </c>
      <c r="Q75" s="37">
        <f t="shared" si="71"/>
        <v>1</v>
      </c>
      <c r="R75" s="132" t="s">
        <v>191</v>
      </c>
      <c r="S75" s="112" t="str">
        <f t="shared" si="55"/>
        <v/>
      </c>
      <c r="T75" s="358" t="str" cm="1">
        <f t="array" ref="T75">IF(G75="","",INDEX(Index_sequences[Plate well],MATCH('HCAP Robot Script'!T74,Index_sequences[Plate well],0)+1,1))</f>
        <v>B10</v>
      </c>
      <c r="U75" s="115">
        <f>IF(G75="","",'HCAP Booking'!$I$3)</f>
        <v>1</v>
      </c>
      <c r="V75" s="115" t="str">
        <f>IF(G75="","",VLOOKUP(U75&amp;"_"&amp;T75,Index!$C$3:$H$386,2,FALSE))</f>
        <v>UDP0074</v>
      </c>
      <c r="W75" s="32">
        <f>IF(NOT(G75=""),'HCAP Booking'!H82,"")</f>
        <v>0</v>
      </c>
      <c r="Z75" s="50" t="s">
        <v>65</v>
      </c>
      <c r="AA75" s="40" t="str">
        <f t="shared" si="56"/>
        <v/>
      </c>
      <c r="AB75" s="46" t="str">
        <f>IF(COUNTIF($AA$1:AA75,AA75)=1,AA75,"")</f>
        <v/>
      </c>
      <c r="AC75" s="40" t="str">
        <f t="array" aca="1" ref="AC75" ca="1">IF(ROW()-ROW($AC$2:$AC$97)+1&gt;ROWS($AB$2:$AB$97)-
COUNTBLANK($AB$2:$AB$97),"",INDIRECT(ADDRESS(SMALL(
(IF($AB$2:$AB$97&lt;&gt;"",ROW($AB$2:$AB$97),ROW()+ROWS($AB$2:$AB$97))),
ROW()-ROW($AC$2:$AC$97)+1),COLUMN($AB$2:$AB$97),4)))</f>
        <v/>
      </c>
      <c r="AD75" s="121">
        <f>COUNTIF($AA$1:AA75,AA75)</f>
        <v>26</v>
      </c>
      <c r="AE75" s="121">
        <v>74</v>
      </c>
      <c r="AF75" s="121">
        <f>IF(COUNTIF($AF$2:AF74,AF74)&lt;INDEX(Pooling_requirements,MATCH('HCAP Booking'!$AG$4,Workflow_type,0)),AF74,AF74+1)</f>
        <v>4</v>
      </c>
      <c r="AG75" s="121" t="str">
        <f t="shared" si="72"/>
        <v/>
      </c>
      <c r="AH75" s="40" t="str">
        <f ca="1">IF(COUNTIF($AA$1:AG75,AG75)=1,AG75,"")</f>
        <v/>
      </c>
      <c r="AI75" s="40" t="s">
        <v>65</v>
      </c>
      <c r="AJ75" s="40" t="str">
        <f t="array" aca="1" ref="AJ75" ca="1">IF(ROW()-ROW($AJ$2:$AJ$97)+1&gt;ROWS($AH$2:$AH$97)-
COUNTBLANK($AH$2:$AH$97),"",INDIRECT(ADDRESS(SMALL(
(IF($AH$2:$AH$97&lt;&gt;"",ROW($AH$2:$AH$97),ROW()+ROWS($AH$2:$AH$97))),
ROW()-ROW($AJ$2:$AJ$97)+1),COLUMN($AH$2:$AH$97),4)))</f>
        <v/>
      </c>
      <c r="AK75" s="50" t="s">
        <v>65</v>
      </c>
      <c r="AL75" s="30"/>
      <c r="AM75" s="30"/>
      <c r="AN75" s="40" t="str">
        <f>IF(COUNTIF($C$1:C75,C75)=1,C75,"")</f>
        <v/>
      </c>
      <c r="AO75" s="47" t="str">
        <f t="array" aca="1" ref="AO75" ca="1">IF(ROW()-ROW($AO$2:$AO$97)+1&gt;ROWS($AN$2:$AN$97)-
COUNTBLANK($AN$2:$AN$97),"",INDIRECT(ADDRESS(SMALL(
(IF($AN$2:$AN$97&lt;&gt;"",ROW($AN$2:$AN$97),ROW()+ROWS($AN$2:$AN$97))),
ROW()-ROW($AO$2:$AO$97)+1),COLUMN($AN$2:$AN$97),4)))</f>
        <v/>
      </c>
      <c r="AP75" s="13" t="s">
        <v>32</v>
      </c>
      <c r="AQ75" s="49" t="str">
        <f t="shared" ca="1" si="86"/>
        <v/>
      </c>
      <c r="AR75" s="31" t="str">
        <f t="shared" ca="1" si="57"/>
        <v>_B1</v>
      </c>
      <c r="AS75" s="664"/>
      <c r="AT75" s="229"/>
      <c r="AU75" s="589" t="str">
        <f>IF(B75="","",B75&amp;"_"&amp;C75&amp;"_"&amp;INDEX(Panel_info[Panel short hand],MATCH('HCAP Robot Script'!W75,Panel_info[SL Analyte],0))&amp;"_"&amp;V75)</f>
        <v/>
      </c>
      <c r="AV75" s="30"/>
      <c r="AW75" s="33" t="e">
        <f>VLOOKUP(D75,'HCAP Booking'!$AP$8:$AS$12,2,TRUE)</f>
        <v>#N/A</v>
      </c>
      <c r="AX75" s="491" t="e">
        <f>VLOOKUP(D75,'HCAP Booking'!$AP$8:$AS$12,3,TRUE)</f>
        <v>#N/A</v>
      </c>
      <c r="AY75" s="491" t="e">
        <f>VLOOKUP(D75,'HCAP Booking'!$AP$8:$AS$12,4,TRUE)</f>
        <v>#N/A</v>
      </c>
      <c r="AZ75" s="491" t="e">
        <f t="shared" si="73"/>
        <v>#N/A</v>
      </c>
      <c r="BA75" s="492" t="e">
        <f t="shared" si="74"/>
        <v>#VALUE!</v>
      </c>
      <c r="BB75" s="30"/>
      <c r="BC75" s="349" t="s">
        <v>2129</v>
      </c>
      <c r="BD75" s="356" t="s">
        <v>140</v>
      </c>
      <c r="BE75" s="349" t="str">
        <f t="shared" si="75"/>
        <v/>
      </c>
      <c r="BF75" s="352" t="str">
        <f t="shared" si="76"/>
        <v/>
      </c>
      <c r="BG75" s="30"/>
      <c r="BH75" s="30"/>
      <c r="BI75" s="589" t="e">
        <f>INDEX('HCAP Booking'!$AE$9:$AE$14,MATCH('HCAP Robot Script'!W75,'HCAP Booking'!$AB$9:$AB$14,0))</f>
        <v>#N/A</v>
      </c>
      <c r="BJ75" s="208" t="str">
        <f t="shared" si="58"/>
        <v>_</v>
      </c>
      <c r="BK75" s="341">
        <f>IF(G75="","",'HCAP Booking'!I82)</f>
        <v>0</v>
      </c>
      <c r="BL75" s="341" t="str">
        <f t="shared" si="77"/>
        <v>2303550</v>
      </c>
      <c r="BM75" s="32" t="str">
        <f t="shared" si="59"/>
        <v>B10</v>
      </c>
      <c r="BN75" s="32" t="str">
        <f t="shared" si="60"/>
        <v>UDP0074</v>
      </c>
      <c r="BO75" s="32" t="str">
        <f>IF(G75="","",INDEX(Index_sequences[i7 Bases for Sample Sheet],MATCH('HCAP Robot Script'!BN75,Index_sequences[Index Name],0)))</f>
        <v>AACAGTGG</v>
      </c>
      <c r="BP75" s="32" t="str">
        <f t="shared" si="61"/>
        <v>UDP0074</v>
      </c>
      <c r="BQ75" s="32" t="str">
        <f>IF(G75="","",INDEX(Index_sequences[i5 Bases for Sample Sheet NovaSeq, MiSeq, HiSeq 2000/2500],MATCH('HCAP Robot Script'!BP75,Index_sequences[Index Name],0)))</f>
        <v>TTGTCACC</v>
      </c>
      <c r="BR75" s="32" t="str">
        <f>IF(G75="","",INDEX(Index_sequences[i5 Bases for Sample Sheet iSeq, MiniSeq, NextSeq, HiSeq 3000/4000],MATCH('HCAP Robot Script'!BP75,Index_sequences[Index Name],0)))</f>
        <v>GGTGACAA</v>
      </c>
      <c r="BS75" s="209" t="str">
        <f t="shared" si="62"/>
        <v/>
      </c>
      <c r="BT75" s="38" t="str">
        <f ca="1">IF(VLOOKUP(BS75,'Auto Pooling Robot Script'!$H$6:$I$13,2,FALSE)=FALSE,"",VLOOKUP(BS75,'Auto Pooling Robot Script'!$H$6:$I$13,2,FALSE))</f>
        <v/>
      </c>
      <c r="BU75" s="30"/>
      <c r="BV75" s="10" t="str">
        <f t="array" aca="1" ref="BV75" ca="1">IF(ROW()-ROW($BV$2:$BV$97)+1&gt;ROWS($BT$2:$BT$97)-
COUNTBLANK($BT$2:$BT$97),"",INDIRECT(ADDRESS(SMALL(
(IF($BT$2:$BT$97&lt;&gt;"",ROW($BT$2:$BT$97),ROW()+ROWS($BT$2:$BT$97))),
ROW()-ROW($BV$2:$BV$97)+1),COLUMN($BK$2:$BK$97),4)))</f>
        <v/>
      </c>
      <c r="BW75" s="33" t="str">
        <f t="shared" ca="1" si="78"/>
        <v/>
      </c>
      <c r="BX75" s="36" t="str">
        <f t="shared" ca="1" si="79"/>
        <v/>
      </c>
      <c r="BY75" s="36" t="str">
        <f t="shared" ca="1" si="80"/>
        <v/>
      </c>
      <c r="BZ75" s="32" t="str">
        <f t="shared" ca="1" si="81"/>
        <v/>
      </c>
      <c r="CA75" s="32" t="str">
        <f t="shared" ca="1" si="63"/>
        <v/>
      </c>
      <c r="CB75" s="32" t="str">
        <f t="shared" ca="1" si="82"/>
        <v/>
      </c>
      <c r="CC75" s="32" t="str">
        <f ca="1">IF(BV75="","",INDEX(Index_sequences[i5 Bases for Sample Sheet NovaSeq, MiSeq, HiSeq 2000/2500],MATCH('HCAP Robot Script'!CB75,Index_sequences[Index Name],0)))</f>
        <v/>
      </c>
      <c r="CD75" s="32" t="str">
        <f ca="1">IF(BV75="","",INDEX(Index_sequences[i5 Bases for Sample Sheet iSeq, MiniSeq, NextSeq, HiSeq 3000/4000],MATCH('HCAP Robot Script'!CB75,Index_sequences[Index Name],0)))</f>
        <v/>
      </c>
      <c r="CE75" s="37" t="str">
        <f ca="1">IF(BV75="","",INDEX(Panel_info[Panel name],MATCH(INDEX(Panel_Name,MATCH(BV75,$BK$2:$BK$97,0)),Panel_info[SL Analyte],0)))</f>
        <v/>
      </c>
      <c r="CF75" s="38" t="str">
        <f t="shared" ca="1" si="83"/>
        <v/>
      </c>
      <c r="CH75" s="10" t="str">
        <f t="shared" ca="1" si="84"/>
        <v/>
      </c>
      <c r="CI75" s="10" t="str">
        <f t="shared" ca="1" si="85"/>
        <v/>
      </c>
      <c r="CJ75" s="10" t="str">
        <f t="array" aca="1" ref="CJ75" ca="1">IF(ROW()-ROW($CJ$2:$CJ$97)+1&gt;ROWS($CH$2:$CH$97)-
COUNTBLANK($CH$2:$CH$97),"",INDIRECT(ADDRESS(SMALL(
(IF($CH$2:$CH$97&lt;&gt;"",ROW($CH$2:$CH$97),ROW()+ROWS($CH$2:$CH$97))),
ROW()-ROW($CJ$2:$CJ$97)+1),COLUMN($CH$2:$CH$97),4)))</f>
        <v/>
      </c>
      <c r="CK75" s="10" t="str">
        <f t="array" aca="1" ref="CK75" ca="1">IF(ROW()-ROW($CK$2:$CK$97)+1&gt;ROWS($CI$2:$CI$97)-
COUNTBLANK($CI$2:$CI$97),"",INDIRECT(ADDRESS(SMALL(
(IF($CI$2:$CI$97&lt;&gt;"",ROW($CI$2:$CI$97),ROW()+ROWS($CI$2:$CI$97))),
ROW()-ROW($CK$2:$CK$97)+1),COLUMN($CI$2:$CI$97),4)))</f>
        <v/>
      </c>
    </row>
    <row r="76" spans="1:89" x14ac:dyDescent="0.2">
      <c r="A76" s="31" t="str">
        <f>IF(G76="","",'HCAP Booking'!$C$4)</f>
        <v>2303550</v>
      </c>
      <c r="B76" s="36" t="str">
        <f>CONCATENATE(LEFT('HCAP Booking'!C83),LEFT('HCAP Booking'!D83))</f>
        <v/>
      </c>
      <c r="C76" s="32" t="str">
        <f>IF('HCAP Booking'!J83="","",'HCAP Booking'!J83)</f>
        <v/>
      </c>
      <c r="D76" s="30" t="str">
        <f>IF(C76="","",INDEX('DNA Sample Normalization'!$E$13:$E$108,MATCH('HCAP Robot Script'!C76,'DNA Sample Normalization'!$C$13:$C$108,0)))</f>
        <v/>
      </c>
      <c r="E76" s="29" t="str">
        <f t="shared" si="51"/>
        <v/>
      </c>
      <c r="F76" s="38" t="str">
        <f t="shared" ca="1" si="52"/>
        <v/>
      </c>
      <c r="G76" s="33" t="str">
        <f>CONCATENATE('HCAP Booking'!A83,'HCAP Booking'!B83)</f>
        <v>C10</v>
      </c>
      <c r="H76" s="32" t="str">
        <f t="shared" si="64"/>
        <v>DNA DILUTION PLATE 1</v>
      </c>
      <c r="I76" s="32" t="str">
        <f t="shared" si="65"/>
        <v/>
      </c>
      <c r="J76" s="32" t="str">
        <f t="shared" si="66"/>
        <v/>
      </c>
      <c r="K76" s="32" t="str">
        <f t="shared" si="67"/>
        <v/>
      </c>
      <c r="L76" s="34" t="str">
        <f t="shared" si="53"/>
        <v/>
      </c>
      <c r="M76" s="35" t="str">
        <f t="shared" si="54"/>
        <v/>
      </c>
      <c r="N76" s="343" t="str">
        <f t="shared" si="68"/>
        <v/>
      </c>
      <c r="O76" s="343" t="str">
        <f t="shared" si="69"/>
        <v/>
      </c>
      <c r="P76" s="32" t="str">
        <f t="shared" si="70"/>
        <v>WATER RESERVOIR</v>
      </c>
      <c r="Q76" s="37">
        <f t="shared" si="71"/>
        <v>1</v>
      </c>
      <c r="R76" s="132" t="s">
        <v>191</v>
      </c>
      <c r="S76" s="112" t="str">
        <f t="shared" si="55"/>
        <v/>
      </c>
      <c r="T76" s="358" t="str" cm="1">
        <f t="array" ref="T76">IF(G76="","",INDEX(Index_sequences[Plate well],MATCH('HCAP Robot Script'!T75,Index_sequences[Plate well],0)+1,1))</f>
        <v>C10</v>
      </c>
      <c r="U76" s="115">
        <f>IF(G76="","",'HCAP Booking'!$I$3)</f>
        <v>1</v>
      </c>
      <c r="V76" s="115" t="str">
        <f>IF(G76="","",VLOOKUP(U76&amp;"_"&amp;T76,Index!$C$3:$H$386,2,FALSE))</f>
        <v>UDP0075</v>
      </c>
      <c r="W76" s="32">
        <f>IF(NOT(G76=""),'HCAP Booking'!H83,"")</f>
        <v>0</v>
      </c>
      <c r="Z76" s="50" t="s">
        <v>65</v>
      </c>
      <c r="AA76" s="40" t="str">
        <f t="shared" si="56"/>
        <v/>
      </c>
      <c r="AB76" s="46" t="str">
        <f>IF(COUNTIF($AA$1:AA76,AA76)=1,AA76,"")</f>
        <v/>
      </c>
      <c r="AC76" s="40" t="str">
        <f t="array" aca="1" ref="AC76" ca="1">IF(ROW()-ROW($AC$2:$AC$97)+1&gt;ROWS($AB$2:$AB$97)-
COUNTBLANK($AB$2:$AB$97),"",INDIRECT(ADDRESS(SMALL(
(IF($AB$2:$AB$97&lt;&gt;"",ROW($AB$2:$AB$97),ROW()+ROWS($AB$2:$AB$97))),
ROW()-ROW($AC$2:$AC$97)+1),COLUMN($AB$2:$AB$97),4)))</f>
        <v/>
      </c>
      <c r="AD76" s="121">
        <f>COUNTIF($AA$1:AA76,AA76)</f>
        <v>27</v>
      </c>
      <c r="AE76" s="121">
        <v>75</v>
      </c>
      <c r="AF76" s="121">
        <f>IF(COUNTIF($AF$2:AF75,AF75)&lt;INDEX(Pooling_requirements,MATCH('HCAP Booking'!$AG$4,Workflow_type,0)),AF75,AF75+1)</f>
        <v>4</v>
      </c>
      <c r="AG76" s="121" t="str">
        <f t="shared" si="72"/>
        <v/>
      </c>
      <c r="AH76" s="40" t="str">
        <f ca="1">IF(COUNTIF($AA$1:AG76,AG76)=1,AG76,"")</f>
        <v/>
      </c>
      <c r="AI76" s="40" t="s">
        <v>65</v>
      </c>
      <c r="AJ76" s="40" t="str">
        <f t="array" aca="1" ref="AJ76" ca="1">IF(ROW()-ROW($AJ$2:$AJ$97)+1&gt;ROWS($AH$2:$AH$97)-
COUNTBLANK($AH$2:$AH$97),"",INDIRECT(ADDRESS(SMALL(
(IF($AH$2:$AH$97&lt;&gt;"",ROW($AH$2:$AH$97),ROW()+ROWS($AH$2:$AH$97))),
ROW()-ROW($AJ$2:$AJ$97)+1),COLUMN($AH$2:$AH$97),4)))</f>
        <v/>
      </c>
      <c r="AK76" s="50" t="s">
        <v>65</v>
      </c>
      <c r="AL76" s="30"/>
      <c r="AM76" s="30"/>
      <c r="AN76" s="40" t="str">
        <f>IF(COUNTIF($C$1:C76,C76)=1,C76,"")</f>
        <v/>
      </c>
      <c r="AO76" s="47" t="str">
        <f t="array" aca="1" ref="AO76" ca="1">IF(ROW()-ROW($AO$2:$AO$97)+1&gt;ROWS($AN$2:$AN$97)-
COUNTBLANK($AN$2:$AN$97),"",INDIRECT(ADDRESS(SMALL(
(IF($AN$2:$AN$97&lt;&gt;"",ROW($AN$2:$AN$97),ROW()+ROWS($AN$2:$AN$97))),
ROW()-ROW($AO$2:$AO$97)+1),COLUMN($AN$2:$AN$97),4)))</f>
        <v/>
      </c>
      <c r="AP76" s="13" t="s">
        <v>34</v>
      </c>
      <c r="AQ76" s="49" t="str">
        <f t="shared" ca="1" si="86"/>
        <v/>
      </c>
      <c r="AR76" s="31" t="str">
        <f t="shared" ca="1" si="57"/>
        <v>_C1</v>
      </c>
      <c r="AS76" s="664"/>
      <c r="AT76" s="229"/>
      <c r="AU76" s="589" t="str">
        <f>IF(B76="","",B76&amp;"_"&amp;C76&amp;"_"&amp;INDEX(Panel_info[Panel short hand],MATCH('HCAP Robot Script'!W76,Panel_info[SL Analyte],0))&amp;"_"&amp;V76)</f>
        <v/>
      </c>
      <c r="AV76" s="30"/>
      <c r="AW76" s="33" t="e">
        <f>VLOOKUP(D76,'HCAP Booking'!$AP$8:$AS$12,2,TRUE)</f>
        <v>#N/A</v>
      </c>
      <c r="AX76" s="491" t="e">
        <f>VLOOKUP(D76,'HCAP Booking'!$AP$8:$AS$12,3,TRUE)</f>
        <v>#N/A</v>
      </c>
      <c r="AY76" s="491" t="e">
        <f>VLOOKUP(D76,'HCAP Booking'!$AP$8:$AS$12,4,TRUE)</f>
        <v>#N/A</v>
      </c>
      <c r="AZ76" s="491" t="e">
        <f t="shared" si="73"/>
        <v>#N/A</v>
      </c>
      <c r="BA76" s="492" t="e">
        <f t="shared" si="74"/>
        <v>#VALUE!</v>
      </c>
      <c r="BB76" s="30"/>
      <c r="BC76" s="349" t="s">
        <v>2129</v>
      </c>
      <c r="BD76" s="356" t="s">
        <v>141</v>
      </c>
      <c r="BE76" s="349" t="str">
        <f t="shared" si="75"/>
        <v/>
      </c>
      <c r="BF76" s="352" t="str">
        <f t="shared" si="76"/>
        <v/>
      </c>
      <c r="BG76" s="30"/>
      <c r="BH76" s="30"/>
      <c r="BI76" s="589" t="e">
        <f>INDEX('HCAP Booking'!$AE$9:$AE$14,MATCH('HCAP Robot Script'!W76,'HCAP Booking'!$AB$9:$AB$14,0))</f>
        <v>#N/A</v>
      </c>
      <c r="BJ76" s="208" t="str">
        <f t="shared" si="58"/>
        <v>_</v>
      </c>
      <c r="BK76" s="341">
        <f>IF(G76="","",'HCAP Booking'!I83)</f>
        <v>0</v>
      </c>
      <c r="BL76" s="341" t="str">
        <f t="shared" si="77"/>
        <v>2303550</v>
      </c>
      <c r="BM76" s="32" t="str">
        <f t="shared" si="59"/>
        <v>C10</v>
      </c>
      <c r="BN76" s="32" t="str">
        <f t="shared" si="60"/>
        <v>UDP0075</v>
      </c>
      <c r="BO76" s="32" t="str">
        <f>IF(G76="","",INDEX(Index_sequences[i7 Bases for Sample Sheet],MATCH('HCAP Robot Script'!BN76,Index_sequences[Index Name],0)))</f>
        <v>TGCACTTC</v>
      </c>
      <c r="BP76" s="32" t="str">
        <f t="shared" si="61"/>
        <v>UDP0075</v>
      </c>
      <c r="BQ76" s="32" t="str">
        <f>IF(G76="","",INDEX(Index_sequences[i5 Bases for Sample Sheet NovaSeq, MiSeq, HiSeq 2000/2500],MATCH('HCAP Robot Script'!BP76,Index_sequences[Index Name],0)))</f>
        <v>ACGTGAAG</v>
      </c>
      <c r="BR76" s="32" t="str">
        <f>IF(G76="","",INDEX(Index_sequences[i5 Bases for Sample Sheet iSeq, MiniSeq, NextSeq, HiSeq 3000/4000],MATCH('HCAP Robot Script'!BP76,Index_sequences[Index Name],0)))</f>
        <v>CTTCACGT</v>
      </c>
      <c r="BS76" s="209" t="str">
        <f t="shared" si="62"/>
        <v/>
      </c>
      <c r="BT76" s="38" t="str">
        <f ca="1">IF(VLOOKUP(BS76,'Auto Pooling Robot Script'!$H$6:$I$13,2,FALSE)=FALSE,"",VLOOKUP(BS76,'Auto Pooling Robot Script'!$H$6:$I$13,2,FALSE))</f>
        <v/>
      </c>
      <c r="BU76" s="30"/>
      <c r="BV76" s="10" t="str">
        <f t="array" aca="1" ref="BV76" ca="1">IF(ROW()-ROW($BV$2:$BV$97)+1&gt;ROWS($BT$2:$BT$97)-
COUNTBLANK($BT$2:$BT$97),"",INDIRECT(ADDRESS(SMALL(
(IF($BT$2:$BT$97&lt;&gt;"",ROW($BT$2:$BT$97),ROW()+ROWS($BT$2:$BT$97))),
ROW()-ROW($BV$2:$BV$97)+1),COLUMN($BK$2:$BK$97),4)))</f>
        <v/>
      </c>
      <c r="BW76" s="33" t="str">
        <f t="shared" ca="1" si="78"/>
        <v/>
      </c>
      <c r="BX76" s="36" t="str">
        <f t="shared" ca="1" si="79"/>
        <v/>
      </c>
      <c r="BY76" s="36" t="str">
        <f t="shared" ca="1" si="80"/>
        <v/>
      </c>
      <c r="BZ76" s="32" t="str">
        <f t="shared" ca="1" si="81"/>
        <v/>
      </c>
      <c r="CA76" s="32" t="str">
        <f t="shared" ca="1" si="63"/>
        <v/>
      </c>
      <c r="CB76" s="32" t="str">
        <f t="shared" ca="1" si="82"/>
        <v/>
      </c>
      <c r="CC76" s="32" t="str">
        <f ca="1">IF(BV76="","",INDEX(Index_sequences[i5 Bases for Sample Sheet NovaSeq, MiSeq, HiSeq 2000/2500],MATCH('HCAP Robot Script'!CB76,Index_sequences[Index Name],0)))</f>
        <v/>
      </c>
      <c r="CD76" s="32" t="str">
        <f ca="1">IF(BV76="","",INDEX(Index_sequences[i5 Bases for Sample Sheet iSeq, MiniSeq, NextSeq, HiSeq 3000/4000],MATCH('HCAP Robot Script'!CB76,Index_sequences[Index Name],0)))</f>
        <v/>
      </c>
      <c r="CE76" s="37" t="str">
        <f ca="1">IF(BV76="","",INDEX(Panel_info[Panel name],MATCH(INDEX(Panel_Name,MATCH(BV76,$BK$2:$BK$97,0)),Panel_info[SL Analyte],0)))</f>
        <v/>
      </c>
      <c r="CF76" s="38" t="str">
        <f t="shared" ca="1" si="83"/>
        <v/>
      </c>
      <c r="CH76" s="10" t="str">
        <f t="shared" ca="1" si="84"/>
        <v/>
      </c>
      <c r="CI76" s="10" t="str">
        <f t="shared" ca="1" si="85"/>
        <v/>
      </c>
      <c r="CJ76" s="10" t="str">
        <f t="array" aca="1" ref="CJ76" ca="1">IF(ROW()-ROW($CJ$2:$CJ$97)+1&gt;ROWS($CH$2:$CH$97)-
COUNTBLANK($CH$2:$CH$97),"",INDIRECT(ADDRESS(SMALL(
(IF($CH$2:$CH$97&lt;&gt;"",ROW($CH$2:$CH$97),ROW()+ROWS($CH$2:$CH$97))),
ROW()-ROW($CJ$2:$CJ$97)+1),COLUMN($CH$2:$CH$97),4)))</f>
        <v/>
      </c>
      <c r="CK76" s="10" t="str">
        <f t="array" aca="1" ref="CK76" ca="1">IF(ROW()-ROW($CK$2:$CK$97)+1&gt;ROWS($CI$2:$CI$97)-
COUNTBLANK($CI$2:$CI$97),"",INDIRECT(ADDRESS(SMALL(
(IF($CI$2:$CI$97&lt;&gt;"",ROW($CI$2:$CI$97),ROW()+ROWS($CI$2:$CI$97))),
ROW()-ROW($CK$2:$CK$97)+1),COLUMN($CI$2:$CI$97),4)))</f>
        <v/>
      </c>
    </row>
    <row r="77" spans="1:89" x14ac:dyDescent="0.2">
      <c r="A77" s="31" t="str">
        <f>IF(G77="","",'HCAP Booking'!$C$4)</f>
        <v>2303550</v>
      </c>
      <c r="B77" s="36" t="str">
        <f>CONCATENATE(LEFT('HCAP Booking'!C84),LEFT('HCAP Booking'!D84))</f>
        <v/>
      </c>
      <c r="C77" s="32" t="str">
        <f>IF('HCAP Booking'!J84="","",'HCAP Booking'!J84)</f>
        <v/>
      </c>
      <c r="D77" s="30" t="str">
        <f>IF(C77="","",INDEX('DNA Sample Normalization'!$E$13:$E$108,MATCH('HCAP Robot Script'!C77,'DNA Sample Normalization'!$C$13:$C$108,0)))</f>
        <v/>
      </c>
      <c r="E77" s="29" t="str">
        <f t="shared" si="51"/>
        <v/>
      </c>
      <c r="F77" s="38" t="str">
        <f t="shared" ca="1" si="52"/>
        <v/>
      </c>
      <c r="G77" s="33" t="str">
        <f>CONCATENATE('HCAP Booking'!A84,'HCAP Booking'!B84)</f>
        <v>D10</v>
      </c>
      <c r="H77" s="32" t="str">
        <f t="shared" si="64"/>
        <v>DNA DILUTION PLATE 1</v>
      </c>
      <c r="I77" s="32" t="str">
        <f t="shared" si="65"/>
        <v/>
      </c>
      <c r="J77" s="32" t="str">
        <f t="shared" si="66"/>
        <v/>
      </c>
      <c r="K77" s="32" t="str">
        <f t="shared" si="67"/>
        <v/>
      </c>
      <c r="L77" s="34" t="str">
        <f t="shared" si="53"/>
        <v/>
      </c>
      <c r="M77" s="35" t="str">
        <f t="shared" si="54"/>
        <v/>
      </c>
      <c r="N77" s="343" t="str">
        <f t="shared" si="68"/>
        <v/>
      </c>
      <c r="O77" s="343" t="str">
        <f t="shared" si="69"/>
        <v/>
      </c>
      <c r="P77" s="32" t="str">
        <f t="shared" si="70"/>
        <v>WATER RESERVOIR</v>
      </c>
      <c r="Q77" s="37">
        <f t="shared" si="71"/>
        <v>1</v>
      </c>
      <c r="R77" s="132" t="s">
        <v>191</v>
      </c>
      <c r="S77" s="112" t="str">
        <f t="shared" si="55"/>
        <v/>
      </c>
      <c r="T77" s="358" t="str" cm="1">
        <f t="array" ref="T77">IF(G77="","",INDEX(Index_sequences[Plate well],MATCH('HCAP Robot Script'!T76,Index_sequences[Plate well],0)+1,1))</f>
        <v>D10</v>
      </c>
      <c r="U77" s="115">
        <f>IF(G77="","",'HCAP Booking'!$I$3)</f>
        <v>1</v>
      </c>
      <c r="V77" s="115" t="str">
        <f>IF(G77="","",VLOOKUP(U77&amp;"_"&amp;T77,Index!$C$3:$H$386,2,FALSE))</f>
        <v>UDP0076</v>
      </c>
      <c r="W77" s="32">
        <f>IF(NOT(G77=""),'HCAP Booking'!H84,"")</f>
        <v>0</v>
      </c>
      <c r="Z77" s="50" t="s">
        <v>65</v>
      </c>
      <c r="AA77" s="40" t="str">
        <f t="shared" si="56"/>
        <v/>
      </c>
      <c r="AB77" s="46" t="str">
        <f>IF(COUNTIF($AA$1:AA77,AA77)=1,AA77,"")</f>
        <v/>
      </c>
      <c r="AC77" s="40" t="str">
        <f t="array" aca="1" ref="AC77" ca="1">IF(ROW()-ROW($AC$2:$AC$97)+1&gt;ROWS($AB$2:$AB$97)-
COUNTBLANK($AB$2:$AB$97),"",INDIRECT(ADDRESS(SMALL(
(IF($AB$2:$AB$97&lt;&gt;"",ROW($AB$2:$AB$97),ROW()+ROWS($AB$2:$AB$97))),
ROW()-ROW($AC$2:$AC$97)+1),COLUMN($AB$2:$AB$97),4)))</f>
        <v/>
      </c>
      <c r="AD77" s="121">
        <f>COUNTIF($AA$1:AA77,AA77)</f>
        <v>28</v>
      </c>
      <c r="AE77" s="121">
        <v>76</v>
      </c>
      <c r="AF77" s="121">
        <f>IF(COUNTIF($AF$2:AF76,AF76)&lt;INDEX(Pooling_requirements,MATCH('HCAP Booking'!$AG$4,Workflow_type,0)),AF76,AF76+1)</f>
        <v>4</v>
      </c>
      <c r="AG77" s="121" t="str">
        <f t="shared" si="72"/>
        <v/>
      </c>
      <c r="AH77" s="40" t="str">
        <f ca="1">IF(COUNTIF($AA$1:AG77,AG77)=1,AG77,"")</f>
        <v/>
      </c>
      <c r="AI77" s="40" t="s">
        <v>65</v>
      </c>
      <c r="AJ77" s="40" t="str">
        <f t="array" aca="1" ref="AJ77" ca="1">IF(ROW()-ROW($AJ$2:$AJ$97)+1&gt;ROWS($AH$2:$AH$97)-
COUNTBLANK($AH$2:$AH$97),"",INDIRECT(ADDRESS(SMALL(
(IF($AH$2:$AH$97&lt;&gt;"",ROW($AH$2:$AH$97),ROW()+ROWS($AH$2:$AH$97))),
ROW()-ROW($AJ$2:$AJ$97)+1),COLUMN($AH$2:$AH$97),4)))</f>
        <v/>
      </c>
      <c r="AK77" s="50" t="s">
        <v>65</v>
      </c>
      <c r="AL77" s="30"/>
      <c r="AM77" s="30"/>
      <c r="AN77" s="40" t="str">
        <f>IF(COUNTIF($C$1:C77,C77)=1,C77,"")</f>
        <v/>
      </c>
      <c r="AO77" s="47" t="str">
        <f t="array" aca="1" ref="AO77" ca="1">IF(ROW()-ROW($AO$2:$AO$97)+1&gt;ROWS($AN$2:$AN$97)-
COUNTBLANK($AN$2:$AN$97),"",INDIRECT(ADDRESS(SMALL(
(IF($AN$2:$AN$97&lt;&gt;"",ROW($AN$2:$AN$97),ROW()+ROWS($AN$2:$AN$97))),
ROW()-ROW($AO$2:$AO$97)+1),COLUMN($AN$2:$AN$97),4)))</f>
        <v/>
      </c>
      <c r="AP77" s="13" t="s">
        <v>36</v>
      </c>
      <c r="AQ77" s="49" t="str">
        <f t="shared" ca="1" si="86"/>
        <v/>
      </c>
      <c r="AR77" s="31" t="str">
        <f t="shared" ca="1" si="57"/>
        <v>_D1</v>
      </c>
      <c r="AS77" s="664"/>
      <c r="AT77" s="229"/>
      <c r="AU77" s="589" t="str">
        <f>IF(B77="","",B77&amp;"_"&amp;C77&amp;"_"&amp;INDEX(Panel_info[Panel short hand],MATCH('HCAP Robot Script'!W77,Panel_info[SL Analyte],0))&amp;"_"&amp;V77)</f>
        <v/>
      </c>
      <c r="AV77" s="30"/>
      <c r="AW77" s="33" t="e">
        <f>VLOOKUP(D77,'HCAP Booking'!$AP$8:$AS$12,2,TRUE)</f>
        <v>#N/A</v>
      </c>
      <c r="AX77" s="491" t="e">
        <f>VLOOKUP(D77,'HCAP Booking'!$AP$8:$AS$12,3,TRUE)</f>
        <v>#N/A</v>
      </c>
      <c r="AY77" s="491" t="e">
        <f>VLOOKUP(D77,'HCAP Booking'!$AP$8:$AS$12,4,TRUE)</f>
        <v>#N/A</v>
      </c>
      <c r="AZ77" s="491" t="e">
        <f t="shared" si="73"/>
        <v>#N/A</v>
      </c>
      <c r="BA77" s="492" t="e">
        <f t="shared" si="74"/>
        <v>#VALUE!</v>
      </c>
      <c r="BB77" s="30"/>
      <c r="BC77" s="349" t="s">
        <v>2129</v>
      </c>
      <c r="BD77" s="356" t="s">
        <v>142</v>
      </c>
      <c r="BE77" s="349" t="str">
        <f t="shared" si="75"/>
        <v/>
      </c>
      <c r="BF77" s="352" t="str">
        <f t="shared" si="76"/>
        <v/>
      </c>
      <c r="BG77" s="30"/>
      <c r="BH77" s="30"/>
      <c r="BI77" s="589" t="e">
        <f>INDEX('HCAP Booking'!$AE$9:$AE$14,MATCH('HCAP Robot Script'!W77,'HCAP Booking'!$AB$9:$AB$14,0))</f>
        <v>#N/A</v>
      </c>
      <c r="BJ77" s="208" t="str">
        <f t="shared" si="58"/>
        <v>_</v>
      </c>
      <c r="BK77" s="341">
        <f>IF(G77="","",'HCAP Booking'!I84)</f>
        <v>0</v>
      </c>
      <c r="BL77" s="341" t="str">
        <f t="shared" si="77"/>
        <v>2303550</v>
      </c>
      <c r="BM77" s="32" t="str">
        <f t="shared" si="59"/>
        <v>D10</v>
      </c>
      <c r="BN77" s="32" t="str">
        <f t="shared" si="60"/>
        <v>UDP0076</v>
      </c>
      <c r="BO77" s="32" t="str">
        <f>IF(G77="","",INDEX(Index_sequences[i7 Bases for Sample Sheet],MATCH('HCAP Robot Script'!BN77,Index_sequences[Index Name],0)))</f>
        <v>CATGTCCT</v>
      </c>
      <c r="BP77" s="32" t="str">
        <f t="shared" si="61"/>
        <v>UDP0076</v>
      </c>
      <c r="BQ77" s="32" t="str">
        <f>IF(G77="","",INDEX(Index_sequences[i5 Bases for Sample Sheet NovaSeq, MiSeq, HiSeq 2000/2500],MATCH('HCAP Robot Script'!BP77,Index_sequences[Index Name],0)))</f>
        <v>GTACAGGA</v>
      </c>
      <c r="BR77" s="32" t="str">
        <f>IF(G77="","",INDEX(Index_sequences[i5 Bases for Sample Sheet iSeq, MiniSeq, NextSeq, HiSeq 3000/4000],MATCH('HCAP Robot Script'!BP77,Index_sequences[Index Name],0)))</f>
        <v>TCCTGTAC</v>
      </c>
      <c r="BS77" s="209" t="str">
        <f t="shared" si="62"/>
        <v/>
      </c>
      <c r="BT77" s="38" t="str">
        <f ca="1">IF(VLOOKUP(BS77,'Auto Pooling Robot Script'!$H$6:$I$13,2,FALSE)=FALSE,"",VLOOKUP(BS77,'Auto Pooling Robot Script'!$H$6:$I$13,2,FALSE))</f>
        <v/>
      </c>
      <c r="BU77" s="30"/>
      <c r="BV77" s="10" t="str">
        <f t="array" aca="1" ref="BV77" ca="1">IF(ROW()-ROW($BV$2:$BV$97)+1&gt;ROWS($BT$2:$BT$97)-
COUNTBLANK($BT$2:$BT$97),"",INDIRECT(ADDRESS(SMALL(
(IF($BT$2:$BT$97&lt;&gt;"",ROW($BT$2:$BT$97),ROW()+ROWS($BT$2:$BT$97))),
ROW()-ROW($BV$2:$BV$97)+1),COLUMN($BK$2:$BK$97),4)))</f>
        <v/>
      </c>
      <c r="BW77" s="33" t="str">
        <f t="shared" ca="1" si="78"/>
        <v/>
      </c>
      <c r="BX77" s="36" t="str">
        <f t="shared" ca="1" si="79"/>
        <v/>
      </c>
      <c r="BY77" s="36" t="str">
        <f t="shared" ca="1" si="80"/>
        <v/>
      </c>
      <c r="BZ77" s="32" t="str">
        <f t="shared" ca="1" si="81"/>
        <v/>
      </c>
      <c r="CA77" s="32" t="str">
        <f t="shared" ca="1" si="63"/>
        <v/>
      </c>
      <c r="CB77" s="32" t="str">
        <f t="shared" ca="1" si="82"/>
        <v/>
      </c>
      <c r="CC77" s="32" t="str">
        <f ca="1">IF(BV77="","",INDEX(Index_sequences[i5 Bases for Sample Sheet NovaSeq, MiSeq, HiSeq 2000/2500],MATCH('HCAP Robot Script'!CB77,Index_sequences[Index Name],0)))</f>
        <v/>
      </c>
      <c r="CD77" s="32" t="str">
        <f ca="1">IF(BV77="","",INDEX(Index_sequences[i5 Bases for Sample Sheet iSeq, MiniSeq, NextSeq, HiSeq 3000/4000],MATCH('HCAP Robot Script'!CB77,Index_sequences[Index Name],0)))</f>
        <v/>
      </c>
      <c r="CE77" s="37" t="str">
        <f ca="1">IF(BV77="","",INDEX(Panel_info[Panel name],MATCH(INDEX(Panel_Name,MATCH(BV77,$BK$2:$BK$97,0)),Panel_info[SL Analyte],0)))</f>
        <v/>
      </c>
      <c r="CF77" s="38" t="str">
        <f t="shared" ca="1" si="83"/>
        <v/>
      </c>
      <c r="CH77" s="10" t="str">
        <f t="shared" ca="1" si="84"/>
        <v/>
      </c>
      <c r="CI77" s="10" t="str">
        <f t="shared" ca="1" si="85"/>
        <v/>
      </c>
      <c r="CJ77" s="10" t="str">
        <f t="array" aca="1" ref="CJ77" ca="1">IF(ROW()-ROW($CJ$2:$CJ$97)+1&gt;ROWS($CH$2:$CH$97)-
COUNTBLANK($CH$2:$CH$97),"",INDIRECT(ADDRESS(SMALL(
(IF($CH$2:$CH$97&lt;&gt;"",ROW($CH$2:$CH$97),ROW()+ROWS($CH$2:$CH$97))),
ROW()-ROW($CJ$2:$CJ$97)+1),COLUMN($CH$2:$CH$97),4)))</f>
        <v/>
      </c>
      <c r="CK77" s="10" t="str">
        <f t="array" aca="1" ref="CK77" ca="1">IF(ROW()-ROW($CK$2:$CK$97)+1&gt;ROWS($CI$2:$CI$97)-
COUNTBLANK($CI$2:$CI$97),"",INDIRECT(ADDRESS(SMALL(
(IF($CI$2:$CI$97&lt;&gt;"",ROW($CI$2:$CI$97),ROW()+ROWS($CI$2:$CI$97))),
ROW()-ROW($CK$2:$CK$97)+1),COLUMN($CI$2:$CI$97),4)))</f>
        <v/>
      </c>
    </row>
    <row r="78" spans="1:89" x14ac:dyDescent="0.2">
      <c r="A78" s="31" t="str">
        <f>IF(G78="","",'HCAP Booking'!$C$4)</f>
        <v>2303550</v>
      </c>
      <c r="B78" s="36" t="str">
        <f>CONCATENATE(LEFT('HCAP Booking'!C85),LEFT('HCAP Booking'!D85))</f>
        <v/>
      </c>
      <c r="C78" s="32" t="str">
        <f>IF('HCAP Booking'!J85="","",'HCAP Booking'!J85)</f>
        <v/>
      </c>
      <c r="D78" s="30" t="str">
        <f>IF(C78="","",INDEX('DNA Sample Normalization'!$E$13:$E$108,MATCH('HCAP Robot Script'!C78,'DNA Sample Normalization'!$C$13:$C$108,0)))</f>
        <v/>
      </c>
      <c r="E78" s="29" t="str">
        <f t="shared" si="51"/>
        <v/>
      </c>
      <c r="F78" s="38" t="str">
        <f t="shared" ca="1" si="52"/>
        <v/>
      </c>
      <c r="G78" s="33" t="str">
        <f>CONCATENATE('HCAP Booking'!A85,'HCAP Booking'!B85)</f>
        <v>E10</v>
      </c>
      <c r="H78" s="32" t="str">
        <f t="shared" si="64"/>
        <v>DNA DILUTION PLATE 1</v>
      </c>
      <c r="I78" s="32" t="str">
        <f t="shared" si="65"/>
        <v/>
      </c>
      <c r="J78" s="32" t="str">
        <f t="shared" si="66"/>
        <v/>
      </c>
      <c r="K78" s="32" t="str">
        <f t="shared" si="67"/>
        <v/>
      </c>
      <c r="L78" s="34" t="str">
        <f t="shared" si="53"/>
        <v/>
      </c>
      <c r="M78" s="35" t="str">
        <f t="shared" si="54"/>
        <v/>
      </c>
      <c r="N78" s="343" t="str">
        <f t="shared" si="68"/>
        <v/>
      </c>
      <c r="O78" s="343" t="str">
        <f t="shared" si="69"/>
        <v/>
      </c>
      <c r="P78" s="32" t="str">
        <f t="shared" si="70"/>
        <v>WATER RESERVOIR</v>
      </c>
      <c r="Q78" s="37">
        <f t="shared" si="71"/>
        <v>1</v>
      </c>
      <c r="R78" s="132" t="s">
        <v>191</v>
      </c>
      <c r="S78" s="112" t="str">
        <f t="shared" si="55"/>
        <v/>
      </c>
      <c r="T78" s="358" t="str" cm="1">
        <f t="array" ref="T78">IF(G78="","",INDEX(Index_sequences[Plate well],MATCH('HCAP Robot Script'!T77,Index_sequences[Plate well],0)+1,1))</f>
        <v>E10</v>
      </c>
      <c r="U78" s="115">
        <f>IF(G78="","",'HCAP Booking'!$I$3)</f>
        <v>1</v>
      </c>
      <c r="V78" s="115" t="str">
        <f>IF(G78="","",VLOOKUP(U78&amp;"_"&amp;T78,Index!$C$3:$H$386,2,FALSE))</f>
        <v>UDP0077</v>
      </c>
      <c r="W78" s="32">
        <f>IF(NOT(G78=""),'HCAP Booking'!H85,"")</f>
        <v>0</v>
      </c>
      <c r="Z78" s="50" t="s">
        <v>65</v>
      </c>
      <c r="AA78" s="40" t="str">
        <f t="shared" si="56"/>
        <v/>
      </c>
      <c r="AB78" s="46" t="str">
        <f>IF(COUNTIF($AA$1:AA78,AA78)=1,AA78,"")</f>
        <v/>
      </c>
      <c r="AC78" s="40" t="str">
        <f t="array" aca="1" ref="AC78" ca="1">IF(ROW()-ROW($AC$2:$AC$97)+1&gt;ROWS($AB$2:$AB$97)-
COUNTBLANK($AB$2:$AB$97),"",INDIRECT(ADDRESS(SMALL(
(IF($AB$2:$AB$97&lt;&gt;"",ROW($AB$2:$AB$97),ROW()+ROWS($AB$2:$AB$97))),
ROW()-ROW($AC$2:$AC$97)+1),COLUMN($AB$2:$AB$97),4)))</f>
        <v/>
      </c>
      <c r="AD78" s="121">
        <f>COUNTIF($AA$1:AA78,AA78)</f>
        <v>29</v>
      </c>
      <c r="AE78" s="121">
        <v>77</v>
      </c>
      <c r="AF78" s="121">
        <f>IF(COUNTIF($AF$2:AF77,AF77)&lt;INDEX(Pooling_requirements,MATCH('HCAP Booking'!$AG$4,Workflow_type,0)),AF77,AF77+1)</f>
        <v>4</v>
      </c>
      <c r="AG78" s="121" t="str">
        <f t="shared" si="72"/>
        <v/>
      </c>
      <c r="AH78" s="40" t="str">
        <f ca="1">IF(COUNTIF($AA$1:AG78,AG78)=1,AG78,"")</f>
        <v/>
      </c>
      <c r="AI78" s="40" t="s">
        <v>65</v>
      </c>
      <c r="AJ78" s="40" t="str">
        <f t="array" aca="1" ref="AJ78" ca="1">IF(ROW()-ROW($AJ$2:$AJ$97)+1&gt;ROWS($AH$2:$AH$97)-
COUNTBLANK($AH$2:$AH$97),"",INDIRECT(ADDRESS(SMALL(
(IF($AH$2:$AH$97&lt;&gt;"",ROW($AH$2:$AH$97),ROW()+ROWS($AH$2:$AH$97))),
ROW()-ROW($AJ$2:$AJ$97)+1),COLUMN($AH$2:$AH$97),4)))</f>
        <v/>
      </c>
      <c r="AK78" s="50" t="s">
        <v>65</v>
      </c>
      <c r="AL78" s="30"/>
      <c r="AM78" s="30"/>
      <c r="AN78" s="40" t="str">
        <f>IF(COUNTIF($C$1:C78,C78)=1,C78,"")</f>
        <v/>
      </c>
      <c r="AO78" s="47" t="str">
        <f t="array" aca="1" ref="AO78" ca="1">IF(ROW()-ROW($AO$2:$AO$97)+1&gt;ROWS($AN$2:$AN$97)-
COUNTBLANK($AN$2:$AN$97),"",INDIRECT(ADDRESS(SMALL(
(IF($AN$2:$AN$97&lt;&gt;"",ROW($AN$2:$AN$97),ROW()+ROWS($AN$2:$AN$97))),
ROW()-ROW($AO$2:$AO$97)+1),COLUMN($AN$2:$AN$97),4)))</f>
        <v/>
      </c>
      <c r="AP78" s="13" t="s">
        <v>31</v>
      </c>
      <c r="AQ78" s="49" t="str">
        <f t="shared" ca="1" si="86"/>
        <v/>
      </c>
      <c r="AR78" s="31" t="str">
        <f t="shared" ca="1" si="57"/>
        <v>_A2</v>
      </c>
      <c r="AS78" s="664"/>
      <c r="AT78" s="229"/>
      <c r="AU78" s="589" t="str">
        <f>IF(B78="","",B78&amp;"_"&amp;C78&amp;"_"&amp;INDEX(Panel_info[Panel short hand],MATCH('HCAP Robot Script'!W78,Panel_info[SL Analyte],0))&amp;"_"&amp;V78)</f>
        <v/>
      </c>
      <c r="AV78" s="30"/>
      <c r="AW78" s="33" t="e">
        <f>VLOOKUP(D78,'HCAP Booking'!$AP$8:$AS$12,2,TRUE)</f>
        <v>#N/A</v>
      </c>
      <c r="AX78" s="491" t="e">
        <f>VLOOKUP(D78,'HCAP Booking'!$AP$8:$AS$12,3,TRUE)</f>
        <v>#N/A</v>
      </c>
      <c r="AY78" s="491" t="e">
        <f>VLOOKUP(D78,'HCAP Booking'!$AP$8:$AS$12,4,TRUE)</f>
        <v>#N/A</v>
      </c>
      <c r="AZ78" s="491" t="e">
        <f t="shared" si="73"/>
        <v>#N/A</v>
      </c>
      <c r="BA78" s="492" t="e">
        <f t="shared" si="74"/>
        <v>#VALUE!</v>
      </c>
      <c r="BB78" s="30"/>
      <c r="BC78" s="349" t="s">
        <v>2129</v>
      </c>
      <c r="BD78" s="356" t="s">
        <v>143</v>
      </c>
      <c r="BE78" s="349" t="str">
        <f t="shared" si="75"/>
        <v/>
      </c>
      <c r="BF78" s="352" t="str">
        <f t="shared" si="76"/>
        <v/>
      </c>
      <c r="BG78" s="30"/>
      <c r="BH78" s="30"/>
      <c r="BI78" s="589" t="e">
        <f>INDEX('HCAP Booking'!$AE$9:$AE$14,MATCH('HCAP Robot Script'!W78,'HCAP Booking'!$AB$9:$AB$14,0))</f>
        <v>#N/A</v>
      </c>
      <c r="BJ78" s="208" t="str">
        <f t="shared" si="58"/>
        <v>_</v>
      </c>
      <c r="BK78" s="341">
        <f>IF(G78="","",'HCAP Booking'!I85)</f>
        <v>0</v>
      </c>
      <c r="BL78" s="341" t="str">
        <f t="shared" si="77"/>
        <v>2303550</v>
      </c>
      <c r="BM78" s="32" t="str">
        <f t="shared" si="59"/>
        <v>E10</v>
      </c>
      <c r="BN78" s="32" t="str">
        <f t="shared" si="60"/>
        <v>UDP0077</v>
      </c>
      <c r="BO78" s="32" t="str">
        <f>IF(G78="","",INDEX(Index_sequences[i7 Bases for Sample Sheet],MATCH('HCAP Robot Script'!BN78,Index_sequences[Index Name],0)))</f>
        <v>GTACAGCT</v>
      </c>
      <c r="BP78" s="32" t="str">
        <f t="shared" si="61"/>
        <v>UDP0077</v>
      </c>
      <c r="BQ78" s="32" t="str">
        <f>IF(G78="","",INDEX(Index_sequences[i5 Bases for Sample Sheet NovaSeq, MiSeq, HiSeq 2000/2500],MATCH('HCAP Robot Script'!BP78,Index_sequences[Index Name],0)))</f>
        <v>CATGTCGA</v>
      </c>
      <c r="BR78" s="32" t="str">
        <f>IF(G78="","",INDEX(Index_sequences[i5 Bases for Sample Sheet iSeq, MiniSeq, NextSeq, HiSeq 3000/4000],MATCH('HCAP Robot Script'!BP78,Index_sequences[Index Name],0)))</f>
        <v>TCGACATG</v>
      </c>
      <c r="BS78" s="209" t="str">
        <f t="shared" si="62"/>
        <v/>
      </c>
      <c r="BT78" s="38" t="str">
        <f ca="1">IF(VLOOKUP(BS78,'Auto Pooling Robot Script'!$H$6:$I$13,2,FALSE)=FALSE,"",VLOOKUP(BS78,'Auto Pooling Robot Script'!$H$6:$I$13,2,FALSE))</f>
        <v/>
      </c>
      <c r="BU78" s="30"/>
      <c r="BV78" s="10" t="str">
        <f t="array" aca="1" ref="BV78" ca="1">IF(ROW()-ROW($BV$2:$BV$97)+1&gt;ROWS($BT$2:$BT$97)-
COUNTBLANK($BT$2:$BT$97),"",INDIRECT(ADDRESS(SMALL(
(IF($BT$2:$BT$97&lt;&gt;"",ROW($BT$2:$BT$97),ROW()+ROWS($BT$2:$BT$97))),
ROW()-ROW($BV$2:$BV$97)+1),COLUMN($BK$2:$BK$97),4)))</f>
        <v/>
      </c>
      <c r="BW78" s="33" t="str">
        <f t="shared" ca="1" si="78"/>
        <v/>
      </c>
      <c r="BX78" s="36" t="str">
        <f t="shared" ca="1" si="79"/>
        <v/>
      </c>
      <c r="BY78" s="36" t="str">
        <f t="shared" ca="1" si="80"/>
        <v/>
      </c>
      <c r="BZ78" s="32" t="str">
        <f t="shared" ca="1" si="81"/>
        <v/>
      </c>
      <c r="CA78" s="32" t="str">
        <f t="shared" ca="1" si="63"/>
        <v/>
      </c>
      <c r="CB78" s="32" t="str">
        <f t="shared" ca="1" si="82"/>
        <v/>
      </c>
      <c r="CC78" s="32" t="str">
        <f ca="1">IF(BV78="","",INDEX(Index_sequences[i5 Bases for Sample Sheet NovaSeq, MiSeq, HiSeq 2000/2500],MATCH('HCAP Robot Script'!CB78,Index_sequences[Index Name],0)))</f>
        <v/>
      </c>
      <c r="CD78" s="32" t="str">
        <f ca="1">IF(BV78="","",INDEX(Index_sequences[i5 Bases for Sample Sheet iSeq, MiniSeq, NextSeq, HiSeq 3000/4000],MATCH('HCAP Robot Script'!CB78,Index_sequences[Index Name],0)))</f>
        <v/>
      </c>
      <c r="CE78" s="37" t="str">
        <f ca="1">IF(BV78="","",INDEX(Panel_info[Panel name],MATCH(INDEX(Panel_Name,MATCH(BV78,$BK$2:$BK$97,0)),Panel_info[SL Analyte],0)))</f>
        <v/>
      </c>
      <c r="CF78" s="38" t="str">
        <f t="shared" ca="1" si="83"/>
        <v/>
      </c>
      <c r="CH78" s="10" t="str">
        <f t="shared" ca="1" si="84"/>
        <v/>
      </c>
      <c r="CI78" s="10" t="str">
        <f t="shared" ca="1" si="85"/>
        <v/>
      </c>
      <c r="CJ78" s="10" t="str">
        <f t="array" aca="1" ref="CJ78" ca="1">IF(ROW()-ROW($CJ$2:$CJ$97)+1&gt;ROWS($CH$2:$CH$97)-
COUNTBLANK($CH$2:$CH$97),"",INDIRECT(ADDRESS(SMALL(
(IF($CH$2:$CH$97&lt;&gt;"",ROW($CH$2:$CH$97),ROW()+ROWS($CH$2:$CH$97))),
ROW()-ROW($CJ$2:$CJ$97)+1),COLUMN($CH$2:$CH$97),4)))</f>
        <v/>
      </c>
      <c r="CK78" s="10" t="str">
        <f t="array" aca="1" ref="CK78" ca="1">IF(ROW()-ROW($CK$2:$CK$97)+1&gt;ROWS($CI$2:$CI$97)-
COUNTBLANK($CI$2:$CI$97),"",INDIRECT(ADDRESS(SMALL(
(IF($CI$2:$CI$97&lt;&gt;"",ROW($CI$2:$CI$97),ROW()+ROWS($CI$2:$CI$97))),
ROW()-ROW($CK$2:$CK$97)+1),COLUMN($CI$2:$CI$97),4)))</f>
        <v/>
      </c>
    </row>
    <row r="79" spans="1:89" x14ac:dyDescent="0.2">
      <c r="A79" s="31" t="str">
        <f>IF(G79="","",'HCAP Booking'!$C$4)</f>
        <v>2303550</v>
      </c>
      <c r="B79" s="36" t="str">
        <f>CONCATENATE(LEFT('HCAP Booking'!C86),LEFT('HCAP Booking'!D86))</f>
        <v/>
      </c>
      <c r="C79" s="32" t="str">
        <f>IF('HCAP Booking'!J86="","",'HCAP Booking'!J86)</f>
        <v/>
      </c>
      <c r="D79" s="30" t="str">
        <f>IF(C79="","",INDEX('DNA Sample Normalization'!$E$13:$E$108,MATCH('HCAP Robot Script'!C79,'DNA Sample Normalization'!$C$13:$C$108,0)))</f>
        <v/>
      </c>
      <c r="E79" s="29" t="str">
        <f t="shared" si="51"/>
        <v/>
      </c>
      <c r="F79" s="38" t="str">
        <f t="shared" ca="1" si="52"/>
        <v/>
      </c>
      <c r="G79" s="33" t="str">
        <f>CONCATENATE('HCAP Booking'!A86,'HCAP Booking'!B86)</f>
        <v>F10</v>
      </c>
      <c r="H79" s="32" t="str">
        <f t="shared" si="64"/>
        <v>DNA DILUTION PLATE 1</v>
      </c>
      <c r="I79" s="32" t="str">
        <f t="shared" si="65"/>
        <v/>
      </c>
      <c r="J79" s="32" t="str">
        <f t="shared" si="66"/>
        <v/>
      </c>
      <c r="K79" s="32" t="str">
        <f t="shared" si="67"/>
        <v/>
      </c>
      <c r="L79" s="34" t="str">
        <f t="shared" si="53"/>
        <v/>
      </c>
      <c r="M79" s="35" t="str">
        <f t="shared" si="54"/>
        <v/>
      </c>
      <c r="N79" s="343" t="str">
        <f t="shared" si="68"/>
        <v/>
      </c>
      <c r="O79" s="343" t="str">
        <f t="shared" si="69"/>
        <v/>
      </c>
      <c r="P79" s="32" t="str">
        <f t="shared" si="70"/>
        <v>WATER RESERVOIR</v>
      </c>
      <c r="Q79" s="37">
        <f t="shared" si="71"/>
        <v>1</v>
      </c>
      <c r="R79" s="132" t="s">
        <v>191</v>
      </c>
      <c r="S79" s="112" t="str">
        <f t="shared" si="55"/>
        <v/>
      </c>
      <c r="T79" s="358" t="str" cm="1">
        <f t="array" ref="T79">IF(G79="","",INDEX(Index_sequences[Plate well],MATCH('HCAP Robot Script'!T78,Index_sequences[Plate well],0)+1,1))</f>
        <v>F10</v>
      </c>
      <c r="U79" s="115">
        <f>IF(G79="","",'HCAP Booking'!$I$3)</f>
        <v>1</v>
      </c>
      <c r="V79" s="115" t="str">
        <f>IF(G79="","",VLOOKUP(U79&amp;"_"&amp;T79,Index!$C$3:$H$386,2,FALSE))</f>
        <v>UDP0078</v>
      </c>
      <c r="W79" s="32">
        <f>IF(NOT(G79=""),'HCAP Booking'!H86,"")</f>
        <v>0</v>
      </c>
      <c r="Z79" s="50" t="s">
        <v>65</v>
      </c>
      <c r="AA79" s="40" t="str">
        <f t="shared" si="56"/>
        <v/>
      </c>
      <c r="AB79" s="46" t="str">
        <f>IF(COUNTIF($AA$1:AA79,AA79)=1,AA79,"")</f>
        <v/>
      </c>
      <c r="AC79" s="40" t="str">
        <f t="array" aca="1" ref="AC79" ca="1">IF(ROW()-ROW($AC$2:$AC$97)+1&gt;ROWS($AB$2:$AB$97)-
COUNTBLANK($AB$2:$AB$97),"",INDIRECT(ADDRESS(SMALL(
(IF($AB$2:$AB$97&lt;&gt;"",ROW($AB$2:$AB$97),ROW()+ROWS($AB$2:$AB$97))),
ROW()-ROW($AC$2:$AC$97)+1),COLUMN($AB$2:$AB$97),4)))</f>
        <v/>
      </c>
      <c r="AD79" s="121">
        <f>COUNTIF($AA$1:AA79,AA79)</f>
        <v>30</v>
      </c>
      <c r="AE79" s="121">
        <v>78</v>
      </c>
      <c r="AF79" s="121">
        <f>IF(COUNTIF($AF$2:AF78,AF78)&lt;INDEX(Pooling_requirements,MATCH('HCAP Booking'!$AG$4,Workflow_type,0)),AF78,AF78+1)</f>
        <v>4</v>
      </c>
      <c r="AG79" s="121" t="str">
        <f t="shared" si="72"/>
        <v/>
      </c>
      <c r="AH79" s="40" t="str">
        <f ca="1">IF(COUNTIF($AA$1:AG79,AG79)=1,AG79,"")</f>
        <v/>
      </c>
      <c r="AI79" s="40" t="s">
        <v>65</v>
      </c>
      <c r="AJ79" s="40" t="str">
        <f t="array" aca="1" ref="AJ79" ca="1">IF(ROW()-ROW($AJ$2:$AJ$97)+1&gt;ROWS($AH$2:$AH$97)-
COUNTBLANK($AH$2:$AH$97),"",INDIRECT(ADDRESS(SMALL(
(IF($AH$2:$AH$97&lt;&gt;"",ROW($AH$2:$AH$97),ROW()+ROWS($AH$2:$AH$97))),
ROW()-ROW($AJ$2:$AJ$97)+1),COLUMN($AH$2:$AH$97),4)))</f>
        <v/>
      </c>
      <c r="AK79" s="50" t="s">
        <v>65</v>
      </c>
      <c r="AL79" s="30"/>
      <c r="AM79" s="30"/>
      <c r="AN79" s="40" t="str">
        <f>IF(COUNTIF($C$1:C79,C79)=1,C79,"")</f>
        <v/>
      </c>
      <c r="AO79" s="47" t="str">
        <f t="array" aca="1" ref="AO79" ca="1">IF(ROW()-ROW($AO$2:$AO$97)+1&gt;ROWS($AN$2:$AN$97)-
COUNTBLANK($AN$2:$AN$97),"",INDIRECT(ADDRESS(SMALL(
(IF($AN$2:$AN$97&lt;&gt;"",ROW($AN$2:$AN$97),ROW()+ROWS($AN$2:$AN$97))),
ROW()-ROW($AO$2:$AO$97)+1),COLUMN($AN$2:$AN$97),4)))</f>
        <v/>
      </c>
      <c r="AP79" s="13" t="s">
        <v>42</v>
      </c>
      <c r="AQ79" s="49" t="str">
        <f t="shared" ca="1" si="86"/>
        <v/>
      </c>
      <c r="AR79" s="31" t="str">
        <f t="shared" ca="1" si="57"/>
        <v>_B2</v>
      </c>
      <c r="AS79" s="664"/>
      <c r="AT79" s="229"/>
      <c r="AU79" s="589" t="str">
        <f>IF(B79="","",B79&amp;"_"&amp;C79&amp;"_"&amp;INDEX(Panel_info[Panel short hand],MATCH('HCAP Robot Script'!W79,Panel_info[SL Analyte],0))&amp;"_"&amp;V79)</f>
        <v/>
      </c>
      <c r="AV79" s="30"/>
      <c r="AW79" s="33" t="e">
        <f>VLOOKUP(D79,'HCAP Booking'!$AP$8:$AS$12,2,TRUE)</f>
        <v>#N/A</v>
      </c>
      <c r="AX79" s="491" t="e">
        <f>VLOOKUP(D79,'HCAP Booking'!$AP$8:$AS$12,3,TRUE)</f>
        <v>#N/A</v>
      </c>
      <c r="AY79" s="491" t="e">
        <f>VLOOKUP(D79,'HCAP Booking'!$AP$8:$AS$12,4,TRUE)</f>
        <v>#N/A</v>
      </c>
      <c r="AZ79" s="491" t="e">
        <f t="shared" si="73"/>
        <v>#N/A</v>
      </c>
      <c r="BA79" s="492" t="e">
        <f t="shared" si="74"/>
        <v>#VALUE!</v>
      </c>
      <c r="BB79" s="30"/>
      <c r="BC79" s="349" t="s">
        <v>2129</v>
      </c>
      <c r="BD79" s="356" t="s">
        <v>144</v>
      </c>
      <c r="BE79" s="349" t="str">
        <f t="shared" si="75"/>
        <v/>
      </c>
      <c r="BF79" s="352" t="str">
        <f t="shared" si="76"/>
        <v/>
      </c>
      <c r="BG79" s="30"/>
      <c r="BH79" s="30"/>
      <c r="BI79" s="589" t="e">
        <f>INDEX('HCAP Booking'!$AE$9:$AE$14,MATCH('HCAP Robot Script'!W79,'HCAP Booking'!$AB$9:$AB$14,0))</f>
        <v>#N/A</v>
      </c>
      <c r="BJ79" s="208" t="str">
        <f t="shared" si="58"/>
        <v>_</v>
      </c>
      <c r="BK79" s="341">
        <f>IF(G79="","",'HCAP Booking'!I86)</f>
        <v>0</v>
      </c>
      <c r="BL79" s="341" t="str">
        <f t="shared" si="77"/>
        <v>2303550</v>
      </c>
      <c r="BM79" s="32" t="str">
        <f t="shared" si="59"/>
        <v>F10</v>
      </c>
      <c r="BN79" s="32" t="str">
        <f t="shared" si="60"/>
        <v>UDP0078</v>
      </c>
      <c r="BO79" s="32" t="str">
        <f>IF(G79="","",INDEX(Index_sequences[i7 Bases for Sample Sheet],MATCH('HCAP Robot Script'!BN79,Index_sequences[Index Name],0)))</f>
        <v>ACGTGATC</v>
      </c>
      <c r="BP79" s="32" t="str">
        <f t="shared" si="61"/>
        <v>UDP0078</v>
      </c>
      <c r="BQ79" s="32" t="str">
        <f>IF(G79="","",INDEX(Index_sequences[i5 Bases for Sample Sheet NovaSeq, MiSeq, HiSeq 2000/2500],MATCH('HCAP Robot Script'!BP79,Index_sequences[Index Name],0)))</f>
        <v>TGCACTAG</v>
      </c>
      <c r="BR79" s="32" t="str">
        <f>IF(G79="","",INDEX(Index_sequences[i5 Bases for Sample Sheet iSeq, MiniSeq, NextSeq, HiSeq 3000/4000],MATCH('HCAP Robot Script'!BP79,Index_sequences[Index Name],0)))</f>
        <v>CTAGTGCA</v>
      </c>
      <c r="BS79" s="209" t="str">
        <f t="shared" si="62"/>
        <v/>
      </c>
      <c r="BT79" s="38" t="str">
        <f ca="1">IF(VLOOKUP(BS79,'Auto Pooling Robot Script'!$H$6:$I$13,2,FALSE)=FALSE,"",VLOOKUP(BS79,'Auto Pooling Robot Script'!$H$6:$I$13,2,FALSE))</f>
        <v/>
      </c>
      <c r="BU79" s="30"/>
      <c r="BV79" s="10" t="str">
        <f t="array" aca="1" ref="BV79" ca="1">IF(ROW()-ROW($BV$2:$BV$97)+1&gt;ROWS($BT$2:$BT$97)-
COUNTBLANK($BT$2:$BT$97),"",INDIRECT(ADDRESS(SMALL(
(IF($BT$2:$BT$97&lt;&gt;"",ROW($BT$2:$BT$97),ROW()+ROWS($BT$2:$BT$97))),
ROW()-ROW($BV$2:$BV$97)+1),COLUMN($BK$2:$BK$97),4)))</f>
        <v/>
      </c>
      <c r="BW79" s="33" t="str">
        <f t="shared" ca="1" si="78"/>
        <v/>
      </c>
      <c r="BX79" s="36" t="str">
        <f t="shared" ca="1" si="79"/>
        <v/>
      </c>
      <c r="BY79" s="36" t="str">
        <f t="shared" ca="1" si="80"/>
        <v/>
      </c>
      <c r="BZ79" s="32" t="str">
        <f t="shared" ca="1" si="81"/>
        <v/>
      </c>
      <c r="CA79" s="32" t="str">
        <f t="shared" ca="1" si="63"/>
        <v/>
      </c>
      <c r="CB79" s="32" t="str">
        <f t="shared" ca="1" si="82"/>
        <v/>
      </c>
      <c r="CC79" s="32" t="str">
        <f ca="1">IF(BV79="","",INDEX(Index_sequences[i5 Bases for Sample Sheet NovaSeq, MiSeq, HiSeq 2000/2500],MATCH('HCAP Robot Script'!CB79,Index_sequences[Index Name],0)))</f>
        <v/>
      </c>
      <c r="CD79" s="32" t="str">
        <f ca="1">IF(BV79="","",INDEX(Index_sequences[i5 Bases for Sample Sheet iSeq, MiniSeq, NextSeq, HiSeq 3000/4000],MATCH('HCAP Robot Script'!CB79,Index_sequences[Index Name],0)))</f>
        <v/>
      </c>
      <c r="CE79" s="37" t="str">
        <f ca="1">IF(BV79="","",INDEX(Panel_info[Panel name],MATCH(INDEX(Panel_Name,MATCH(BV79,$BK$2:$BK$97,0)),Panel_info[SL Analyte],0)))</f>
        <v/>
      </c>
      <c r="CF79" s="38" t="str">
        <f t="shared" ca="1" si="83"/>
        <v/>
      </c>
      <c r="CH79" s="10" t="str">
        <f t="shared" ca="1" si="84"/>
        <v/>
      </c>
      <c r="CI79" s="10" t="str">
        <f t="shared" ca="1" si="85"/>
        <v/>
      </c>
      <c r="CJ79" s="10" t="str">
        <f t="array" aca="1" ref="CJ79" ca="1">IF(ROW()-ROW($CJ$2:$CJ$97)+1&gt;ROWS($CH$2:$CH$97)-
COUNTBLANK($CH$2:$CH$97),"",INDIRECT(ADDRESS(SMALL(
(IF($CH$2:$CH$97&lt;&gt;"",ROW($CH$2:$CH$97),ROW()+ROWS($CH$2:$CH$97))),
ROW()-ROW($CJ$2:$CJ$97)+1),COLUMN($CH$2:$CH$97),4)))</f>
        <v/>
      </c>
      <c r="CK79" s="10" t="str">
        <f t="array" aca="1" ref="CK79" ca="1">IF(ROW()-ROW($CK$2:$CK$97)+1&gt;ROWS($CI$2:$CI$97)-
COUNTBLANK($CI$2:$CI$97),"",INDIRECT(ADDRESS(SMALL(
(IF($CI$2:$CI$97&lt;&gt;"",ROW($CI$2:$CI$97),ROW()+ROWS($CI$2:$CI$97))),
ROW()-ROW($CK$2:$CK$97)+1),COLUMN($CI$2:$CI$97),4)))</f>
        <v/>
      </c>
    </row>
    <row r="80" spans="1:89" x14ac:dyDescent="0.2">
      <c r="A80" s="31" t="str">
        <f>IF(G80="","",'HCAP Booking'!$C$4)</f>
        <v>2303550</v>
      </c>
      <c r="B80" s="36" t="str">
        <f>CONCATENATE(LEFT('HCAP Booking'!C87),LEFT('HCAP Booking'!D87))</f>
        <v/>
      </c>
      <c r="C80" s="32" t="str">
        <f>IF('HCAP Booking'!J87="","",'HCAP Booking'!J87)</f>
        <v/>
      </c>
      <c r="D80" s="30" t="str">
        <f>IF(C80="","",INDEX('DNA Sample Normalization'!$E$13:$E$108,MATCH('HCAP Robot Script'!C80,'DNA Sample Normalization'!$C$13:$C$108,0)))</f>
        <v/>
      </c>
      <c r="E80" s="29" t="str">
        <f t="shared" si="51"/>
        <v/>
      </c>
      <c r="F80" s="38" t="str">
        <f t="shared" ca="1" si="52"/>
        <v/>
      </c>
      <c r="G80" s="33" t="str">
        <f>CONCATENATE('HCAP Booking'!A87,'HCAP Booking'!B87)</f>
        <v>G10</v>
      </c>
      <c r="H80" s="32" t="str">
        <f t="shared" si="64"/>
        <v>DNA DILUTION PLATE 1</v>
      </c>
      <c r="I80" s="32" t="str">
        <f t="shared" si="65"/>
        <v/>
      </c>
      <c r="J80" s="32" t="str">
        <f t="shared" si="66"/>
        <v/>
      </c>
      <c r="K80" s="32" t="str">
        <f t="shared" si="67"/>
        <v/>
      </c>
      <c r="L80" s="34" t="str">
        <f t="shared" si="53"/>
        <v/>
      </c>
      <c r="M80" s="35" t="str">
        <f t="shared" si="54"/>
        <v/>
      </c>
      <c r="N80" s="343" t="str">
        <f t="shared" si="68"/>
        <v/>
      </c>
      <c r="O80" s="343" t="str">
        <f t="shared" si="69"/>
        <v/>
      </c>
      <c r="P80" s="32" t="str">
        <f t="shared" si="70"/>
        <v>WATER RESERVOIR</v>
      </c>
      <c r="Q80" s="37">
        <f t="shared" si="71"/>
        <v>1</v>
      </c>
      <c r="R80" s="132" t="s">
        <v>191</v>
      </c>
      <c r="S80" s="112" t="str">
        <f t="shared" si="55"/>
        <v/>
      </c>
      <c r="T80" s="358" t="str" cm="1">
        <f t="array" ref="T80">IF(G80="","",INDEX(Index_sequences[Plate well],MATCH('HCAP Robot Script'!T79,Index_sequences[Plate well],0)+1,1))</f>
        <v>G10</v>
      </c>
      <c r="U80" s="115">
        <f>IF(G80="","",'HCAP Booking'!$I$3)</f>
        <v>1</v>
      </c>
      <c r="V80" s="115" t="str">
        <f>IF(G80="","",VLOOKUP(U80&amp;"_"&amp;T80,Index!$C$3:$H$386,2,FALSE))</f>
        <v>UDP0079</v>
      </c>
      <c r="W80" s="32">
        <f>IF(NOT(G80=""),'HCAP Booking'!H87,"")</f>
        <v>0</v>
      </c>
      <c r="Z80" s="50" t="s">
        <v>65</v>
      </c>
      <c r="AA80" s="40" t="str">
        <f t="shared" si="56"/>
        <v/>
      </c>
      <c r="AB80" s="46" t="str">
        <f>IF(COUNTIF($AA$1:AA80,AA80)=1,AA80,"")</f>
        <v/>
      </c>
      <c r="AC80" s="40" t="str">
        <f t="array" aca="1" ref="AC80" ca="1">IF(ROW()-ROW($AC$2:$AC$97)+1&gt;ROWS($AB$2:$AB$97)-
COUNTBLANK($AB$2:$AB$97),"",INDIRECT(ADDRESS(SMALL(
(IF($AB$2:$AB$97&lt;&gt;"",ROW($AB$2:$AB$97),ROW()+ROWS($AB$2:$AB$97))),
ROW()-ROW($AC$2:$AC$97)+1),COLUMN($AB$2:$AB$97),4)))</f>
        <v/>
      </c>
      <c r="AD80" s="121">
        <f>COUNTIF($AA$1:AA80,AA80)</f>
        <v>31</v>
      </c>
      <c r="AE80" s="121">
        <v>79</v>
      </c>
      <c r="AF80" s="121">
        <f>IF(COUNTIF($AF$2:AF79,AF79)&lt;INDEX(Pooling_requirements,MATCH('HCAP Booking'!$AG$4,Workflow_type,0)),AF79,AF79+1)</f>
        <v>4</v>
      </c>
      <c r="AG80" s="121" t="str">
        <f t="shared" si="72"/>
        <v/>
      </c>
      <c r="AH80" s="40" t="str">
        <f ca="1">IF(COUNTIF($AA$1:AG80,AG80)=1,AG80,"")</f>
        <v/>
      </c>
      <c r="AI80" s="40" t="s">
        <v>65</v>
      </c>
      <c r="AJ80" s="40" t="str">
        <f t="array" aca="1" ref="AJ80" ca="1">IF(ROW()-ROW($AJ$2:$AJ$97)+1&gt;ROWS($AH$2:$AH$97)-
COUNTBLANK($AH$2:$AH$97),"",INDIRECT(ADDRESS(SMALL(
(IF($AH$2:$AH$97&lt;&gt;"",ROW($AH$2:$AH$97),ROW()+ROWS($AH$2:$AH$97))),
ROW()-ROW($AJ$2:$AJ$97)+1),COLUMN($AH$2:$AH$97),4)))</f>
        <v/>
      </c>
      <c r="AK80" s="50" t="s">
        <v>65</v>
      </c>
      <c r="AL80" s="30"/>
      <c r="AM80" s="30"/>
      <c r="AN80" s="40" t="str">
        <f>IF(COUNTIF($C$1:C80,C80)=1,C80,"")</f>
        <v/>
      </c>
      <c r="AO80" s="47" t="str">
        <f t="array" aca="1" ref="AO80" ca="1">IF(ROW()-ROW($AO$2:$AO$97)+1&gt;ROWS($AN$2:$AN$97)-
COUNTBLANK($AN$2:$AN$97),"",INDIRECT(ADDRESS(SMALL(
(IF($AN$2:$AN$97&lt;&gt;"",ROW($AN$2:$AN$97),ROW()+ROWS($AN$2:$AN$97))),
ROW()-ROW($AO$2:$AO$97)+1),COLUMN($AN$2:$AN$97),4)))</f>
        <v/>
      </c>
      <c r="AP80" s="13" t="s">
        <v>47</v>
      </c>
      <c r="AQ80" s="49" t="str">
        <f t="shared" ca="1" si="86"/>
        <v/>
      </c>
      <c r="AR80" s="31" t="str">
        <f t="shared" ca="1" si="57"/>
        <v>_C2</v>
      </c>
      <c r="AS80" s="664"/>
      <c r="AT80" s="229"/>
      <c r="AU80" s="589" t="str">
        <f>IF(B80="","",B80&amp;"_"&amp;C80&amp;"_"&amp;INDEX(Panel_info[Panel short hand],MATCH('HCAP Robot Script'!W80,Panel_info[SL Analyte],0))&amp;"_"&amp;V80)</f>
        <v/>
      </c>
      <c r="AV80" s="30"/>
      <c r="AW80" s="33" t="e">
        <f>VLOOKUP(D80,'HCAP Booking'!$AP$8:$AS$12,2,TRUE)</f>
        <v>#N/A</v>
      </c>
      <c r="AX80" s="491" t="e">
        <f>VLOOKUP(D80,'HCAP Booking'!$AP$8:$AS$12,3,TRUE)</f>
        <v>#N/A</v>
      </c>
      <c r="AY80" s="491" t="e">
        <f>VLOOKUP(D80,'HCAP Booking'!$AP$8:$AS$12,4,TRUE)</f>
        <v>#N/A</v>
      </c>
      <c r="AZ80" s="491" t="e">
        <f t="shared" si="73"/>
        <v>#N/A</v>
      </c>
      <c r="BA80" s="492" t="e">
        <f t="shared" si="74"/>
        <v>#VALUE!</v>
      </c>
      <c r="BB80" s="30"/>
      <c r="BC80" s="349" t="s">
        <v>2129</v>
      </c>
      <c r="BD80" s="356" t="s">
        <v>145</v>
      </c>
      <c r="BE80" s="349" t="str">
        <f t="shared" si="75"/>
        <v/>
      </c>
      <c r="BF80" s="352" t="str">
        <f t="shared" si="76"/>
        <v/>
      </c>
      <c r="BG80" s="30"/>
      <c r="BH80" s="30"/>
      <c r="BI80" s="589" t="e">
        <f>INDEX('HCAP Booking'!$AE$9:$AE$14,MATCH('HCAP Robot Script'!W80,'HCAP Booking'!$AB$9:$AB$14,0))</f>
        <v>#N/A</v>
      </c>
      <c r="BJ80" s="208" t="str">
        <f t="shared" si="58"/>
        <v>_</v>
      </c>
      <c r="BK80" s="341">
        <f>IF(G80="","",'HCAP Booking'!I87)</f>
        <v>0</v>
      </c>
      <c r="BL80" s="341" t="str">
        <f t="shared" si="77"/>
        <v>2303550</v>
      </c>
      <c r="BM80" s="32" t="str">
        <f t="shared" si="59"/>
        <v>G10</v>
      </c>
      <c r="BN80" s="32" t="str">
        <f t="shared" si="60"/>
        <v>UDP0079</v>
      </c>
      <c r="BO80" s="32" t="str">
        <f>IF(G80="","",INDEX(Index_sequences[i7 Bases for Sample Sheet],MATCH('HCAP Robot Script'!BN80,Index_sequences[Index Name],0)))</f>
        <v>TGTTGCAG</v>
      </c>
      <c r="BP80" s="32" t="str">
        <f t="shared" si="61"/>
        <v>UDP0079</v>
      </c>
      <c r="BQ80" s="32" t="str">
        <f>IF(G80="","",INDEX(Index_sequences[i5 Bases for Sample Sheet NovaSeq, MiSeq, HiSeq 2000/2500],MATCH('HCAP Robot Script'!BP80,Index_sequences[Index Name],0)))</f>
        <v>ACAACGTC</v>
      </c>
      <c r="BR80" s="32" t="str">
        <f>IF(G80="","",INDEX(Index_sequences[i5 Bases for Sample Sheet iSeq, MiniSeq, NextSeq, HiSeq 3000/4000],MATCH('HCAP Robot Script'!BP80,Index_sequences[Index Name],0)))</f>
        <v>GACGTTGT</v>
      </c>
      <c r="BS80" s="209" t="str">
        <f t="shared" si="62"/>
        <v/>
      </c>
      <c r="BT80" s="38" t="str">
        <f ca="1">IF(VLOOKUP(BS80,'Auto Pooling Robot Script'!$H$6:$I$13,2,FALSE)=FALSE,"",VLOOKUP(BS80,'Auto Pooling Robot Script'!$H$6:$I$13,2,FALSE))</f>
        <v/>
      </c>
      <c r="BU80" s="30"/>
      <c r="BV80" s="10" t="str">
        <f t="array" aca="1" ref="BV80" ca="1">IF(ROW()-ROW($BV$2:$BV$97)+1&gt;ROWS($BT$2:$BT$97)-
COUNTBLANK($BT$2:$BT$97),"",INDIRECT(ADDRESS(SMALL(
(IF($BT$2:$BT$97&lt;&gt;"",ROW($BT$2:$BT$97),ROW()+ROWS($BT$2:$BT$97))),
ROW()-ROW($BV$2:$BV$97)+1),COLUMN($BK$2:$BK$97),4)))</f>
        <v/>
      </c>
      <c r="BW80" s="33" t="str">
        <f t="shared" ca="1" si="78"/>
        <v/>
      </c>
      <c r="BX80" s="36" t="str">
        <f t="shared" ca="1" si="79"/>
        <v/>
      </c>
      <c r="BY80" s="36" t="str">
        <f t="shared" ca="1" si="80"/>
        <v/>
      </c>
      <c r="BZ80" s="32" t="str">
        <f t="shared" ca="1" si="81"/>
        <v/>
      </c>
      <c r="CA80" s="32" t="str">
        <f t="shared" ca="1" si="63"/>
        <v/>
      </c>
      <c r="CB80" s="32" t="str">
        <f t="shared" ca="1" si="82"/>
        <v/>
      </c>
      <c r="CC80" s="32" t="str">
        <f ca="1">IF(BV80="","",INDEX(Index_sequences[i5 Bases for Sample Sheet NovaSeq, MiSeq, HiSeq 2000/2500],MATCH('HCAP Robot Script'!CB80,Index_sequences[Index Name],0)))</f>
        <v/>
      </c>
      <c r="CD80" s="32" t="str">
        <f ca="1">IF(BV80="","",INDEX(Index_sequences[i5 Bases for Sample Sheet iSeq, MiniSeq, NextSeq, HiSeq 3000/4000],MATCH('HCAP Robot Script'!CB80,Index_sequences[Index Name],0)))</f>
        <v/>
      </c>
      <c r="CE80" s="37" t="str">
        <f ca="1">IF(BV80="","",INDEX(Panel_info[Panel name],MATCH(INDEX(Panel_Name,MATCH(BV80,$BK$2:$BK$97,0)),Panel_info[SL Analyte],0)))</f>
        <v/>
      </c>
      <c r="CF80" s="38" t="str">
        <f t="shared" ca="1" si="83"/>
        <v/>
      </c>
      <c r="CH80" s="10" t="str">
        <f t="shared" ca="1" si="84"/>
        <v/>
      </c>
      <c r="CI80" s="10" t="str">
        <f t="shared" ca="1" si="85"/>
        <v/>
      </c>
      <c r="CJ80" s="10" t="str">
        <f t="array" aca="1" ref="CJ80" ca="1">IF(ROW()-ROW($CJ$2:$CJ$97)+1&gt;ROWS($CH$2:$CH$97)-
COUNTBLANK($CH$2:$CH$97),"",INDIRECT(ADDRESS(SMALL(
(IF($CH$2:$CH$97&lt;&gt;"",ROW($CH$2:$CH$97),ROW()+ROWS($CH$2:$CH$97))),
ROW()-ROW($CJ$2:$CJ$97)+1),COLUMN($CH$2:$CH$97),4)))</f>
        <v/>
      </c>
      <c r="CK80" s="10" t="str">
        <f t="array" aca="1" ref="CK80" ca="1">IF(ROW()-ROW($CK$2:$CK$97)+1&gt;ROWS($CI$2:$CI$97)-
COUNTBLANK($CI$2:$CI$97),"",INDIRECT(ADDRESS(SMALL(
(IF($CI$2:$CI$97&lt;&gt;"",ROW($CI$2:$CI$97),ROW()+ROWS($CI$2:$CI$97))),
ROW()-ROW($CK$2:$CK$97)+1),COLUMN($CI$2:$CI$97),4)))</f>
        <v/>
      </c>
    </row>
    <row r="81" spans="1:89" x14ac:dyDescent="0.2">
      <c r="A81" s="31" t="str">
        <f>IF(G81="","",'HCAP Booking'!$C$4)</f>
        <v>2303550</v>
      </c>
      <c r="B81" s="36" t="str">
        <f>CONCATENATE(LEFT('HCAP Booking'!C88),LEFT('HCAP Booking'!D88))</f>
        <v/>
      </c>
      <c r="C81" s="32" t="str">
        <f>IF('HCAP Booking'!J88="","",'HCAP Booking'!J88)</f>
        <v/>
      </c>
      <c r="D81" s="30" t="str">
        <f>IF(C81="","",INDEX('DNA Sample Normalization'!$E$13:$E$108,MATCH('HCAP Robot Script'!C81,'DNA Sample Normalization'!$C$13:$C$108,0)))</f>
        <v/>
      </c>
      <c r="E81" s="29" t="str">
        <f t="shared" si="51"/>
        <v/>
      </c>
      <c r="F81" s="38" t="str">
        <f t="shared" ca="1" si="52"/>
        <v/>
      </c>
      <c r="G81" s="33" t="str">
        <f>CONCATENATE('HCAP Booking'!A88,'HCAP Booking'!B88)</f>
        <v>H10</v>
      </c>
      <c r="H81" s="32" t="str">
        <f t="shared" si="64"/>
        <v>DNA DILUTION PLATE 1</v>
      </c>
      <c r="I81" s="32" t="str">
        <f t="shared" si="65"/>
        <v/>
      </c>
      <c r="J81" s="32" t="str">
        <f t="shared" si="66"/>
        <v/>
      </c>
      <c r="K81" s="32" t="str">
        <f t="shared" si="67"/>
        <v/>
      </c>
      <c r="L81" s="34" t="str">
        <f t="shared" si="53"/>
        <v/>
      </c>
      <c r="M81" s="35" t="str">
        <f t="shared" si="54"/>
        <v/>
      </c>
      <c r="N81" s="343" t="str">
        <f t="shared" si="68"/>
        <v/>
      </c>
      <c r="O81" s="343" t="str">
        <f t="shared" si="69"/>
        <v/>
      </c>
      <c r="P81" s="32" t="str">
        <f t="shared" si="70"/>
        <v>WATER RESERVOIR</v>
      </c>
      <c r="Q81" s="37">
        <f t="shared" si="71"/>
        <v>1</v>
      </c>
      <c r="R81" s="132" t="s">
        <v>191</v>
      </c>
      <c r="S81" s="112" t="str">
        <f t="shared" si="55"/>
        <v/>
      </c>
      <c r="T81" s="358" t="str" cm="1">
        <f t="array" ref="T81">IF(G81="","",INDEX(Index_sequences[Plate well],MATCH('HCAP Robot Script'!T80,Index_sequences[Plate well],0)+1,1))</f>
        <v>H10</v>
      </c>
      <c r="U81" s="115">
        <f>IF(G81="","",'HCAP Booking'!$I$3)</f>
        <v>1</v>
      </c>
      <c r="V81" s="115" t="str">
        <f>IF(G81="","",VLOOKUP(U81&amp;"_"&amp;T81,Index!$C$3:$H$386,2,FALSE))</f>
        <v>UDP0080</v>
      </c>
      <c r="W81" s="32">
        <f>IF(NOT(G81=""),'HCAP Booking'!H88,"")</f>
        <v>0</v>
      </c>
      <c r="Z81" s="50" t="s">
        <v>65</v>
      </c>
      <c r="AA81" s="40" t="str">
        <f t="shared" si="56"/>
        <v/>
      </c>
      <c r="AB81" s="46" t="str">
        <f>IF(COUNTIF($AA$1:AA81,AA81)=1,AA81,"")</f>
        <v/>
      </c>
      <c r="AC81" s="40" t="str">
        <f t="array" aca="1" ref="AC81" ca="1">IF(ROW()-ROW($AC$2:$AC$97)+1&gt;ROWS($AB$2:$AB$97)-
COUNTBLANK($AB$2:$AB$97),"",INDIRECT(ADDRESS(SMALL(
(IF($AB$2:$AB$97&lt;&gt;"",ROW($AB$2:$AB$97),ROW()+ROWS($AB$2:$AB$97))),
ROW()-ROW($AC$2:$AC$97)+1),COLUMN($AB$2:$AB$97),4)))</f>
        <v/>
      </c>
      <c r="AD81" s="121">
        <f>COUNTIF($AA$1:AA81,AA81)</f>
        <v>32</v>
      </c>
      <c r="AE81" s="121">
        <v>80</v>
      </c>
      <c r="AF81" s="121">
        <f>IF(COUNTIF($AF$2:AF80,AF80)&lt;INDEX(Pooling_requirements,MATCH('HCAP Booking'!$AG$4,Workflow_type,0)),AF80,AF80+1)</f>
        <v>4</v>
      </c>
      <c r="AG81" s="121" t="str">
        <f t="shared" si="72"/>
        <v/>
      </c>
      <c r="AH81" s="40" t="str">
        <f ca="1">IF(COUNTIF($AA$1:AG81,AG81)=1,AG81,"")</f>
        <v/>
      </c>
      <c r="AI81" s="40" t="s">
        <v>65</v>
      </c>
      <c r="AJ81" s="40" t="str">
        <f t="array" aca="1" ref="AJ81" ca="1">IF(ROW()-ROW($AJ$2:$AJ$97)+1&gt;ROWS($AH$2:$AH$97)-
COUNTBLANK($AH$2:$AH$97),"",INDIRECT(ADDRESS(SMALL(
(IF($AH$2:$AH$97&lt;&gt;"",ROW($AH$2:$AH$97),ROW()+ROWS($AH$2:$AH$97))),
ROW()-ROW($AJ$2:$AJ$97)+1),COLUMN($AH$2:$AH$97),4)))</f>
        <v/>
      </c>
      <c r="AK81" s="50" t="s">
        <v>65</v>
      </c>
      <c r="AL81" s="30"/>
      <c r="AM81" s="30"/>
      <c r="AN81" s="40" t="str">
        <f>IF(COUNTIF($C$1:C81,C81)=1,C81,"")</f>
        <v/>
      </c>
      <c r="AO81" s="47" t="str">
        <f t="array" aca="1" ref="AO81" ca="1">IF(ROW()-ROW($AO$2:$AO$97)+1&gt;ROWS($AN$2:$AN$97)-
COUNTBLANK($AN$2:$AN$97),"",INDIRECT(ADDRESS(SMALL(
(IF($AN$2:$AN$97&lt;&gt;"",ROW($AN$2:$AN$97),ROW()+ROWS($AN$2:$AN$97))),
ROW()-ROW($AO$2:$AO$97)+1),COLUMN($AN$2:$AN$97),4)))</f>
        <v/>
      </c>
      <c r="AP81" s="13" t="s">
        <v>49</v>
      </c>
      <c r="AQ81" s="49" t="str">
        <f t="shared" ca="1" si="86"/>
        <v/>
      </c>
      <c r="AR81" s="31" t="str">
        <f t="shared" ca="1" si="57"/>
        <v>_D2</v>
      </c>
      <c r="AS81" s="664"/>
      <c r="AT81" s="229"/>
      <c r="AU81" s="589" t="str">
        <f>IF(B81="","",B81&amp;"_"&amp;C81&amp;"_"&amp;INDEX(Panel_info[Panel short hand],MATCH('HCAP Robot Script'!W81,Panel_info[SL Analyte],0))&amp;"_"&amp;V81)</f>
        <v/>
      </c>
      <c r="AV81" s="30"/>
      <c r="AW81" s="33" t="e">
        <f>VLOOKUP(D81,'HCAP Booking'!$AP$8:$AS$12,2,TRUE)</f>
        <v>#N/A</v>
      </c>
      <c r="AX81" s="491" t="e">
        <f>VLOOKUP(D81,'HCAP Booking'!$AP$8:$AS$12,3,TRUE)</f>
        <v>#N/A</v>
      </c>
      <c r="AY81" s="491" t="e">
        <f>VLOOKUP(D81,'HCAP Booking'!$AP$8:$AS$12,4,TRUE)</f>
        <v>#N/A</v>
      </c>
      <c r="AZ81" s="491" t="e">
        <f t="shared" si="73"/>
        <v>#N/A</v>
      </c>
      <c r="BA81" s="492" t="e">
        <f t="shared" si="74"/>
        <v>#VALUE!</v>
      </c>
      <c r="BB81" s="30"/>
      <c r="BC81" s="349" t="s">
        <v>2129</v>
      </c>
      <c r="BD81" s="356" t="s">
        <v>146</v>
      </c>
      <c r="BE81" s="349" t="str">
        <f t="shared" si="75"/>
        <v/>
      </c>
      <c r="BF81" s="352" t="str">
        <f t="shared" si="76"/>
        <v/>
      </c>
      <c r="BG81" s="30"/>
      <c r="BH81" s="30"/>
      <c r="BI81" s="589" t="e">
        <f>INDEX('HCAP Booking'!$AE$9:$AE$14,MATCH('HCAP Robot Script'!W81,'HCAP Booking'!$AB$9:$AB$14,0))</f>
        <v>#N/A</v>
      </c>
      <c r="BJ81" s="208" t="str">
        <f t="shared" si="58"/>
        <v>_</v>
      </c>
      <c r="BK81" s="341">
        <f>IF(G81="","",'HCAP Booking'!I88)</f>
        <v>0</v>
      </c>
      <c r="BL81" s="341" t="str">
        <f t="shared" si="77"/>
        <v>2303550</v>
      </c>
      <c r="BM81" s="32" t="str">
        <f t="shared" si="59"/>
        <v>H10</v>
      </c>
      <c r="BN81" s="32" t="str">
        <f t="shared" si="60"/>
        <v>UDP0080</v>
      </c>
      <c r="BO81" s="32" t="str">
        <f>IF(G81="","",INDEX(Index_sequences[i7 Bases for Sample Sheet],MATCH('HCAP Robot Script'!BN81,Index_sequences[Index Name],0)))</f>
        <v>CACCATGA</v>
      </c>
      <c r="BP81" s="32" t="str">
        <f t="shared" si="61"/>
        <v>UDP0080</v>
      </c>
      <c r="BQ81" s="32" t="str">
        <f>IF(G81="","",INDEX(Index_sequences[i5 Bases for Sample Sheet NovaSeq, MiSeq, HiSeq 2000/2500],MATCH('HCAP Robot Script'!BP81,Index_sequences[Index Name],0)))</f>
        <v>GTGGTACT</v>
      </c>
      <c r="BR81" s="32" t="str">
        <f>IF(G81="","",INDEX(Index_sequences[i5 Bases for Sample Sheet iSeq, MiniSeq, NextSeq, HiSeq 3000/4000],MATCH('HCAP Robot Script'!BP81,Index_sequences[Index Name],0)))</f>
        <v>AGTACCAC</v>
      </c>
      <c r="BS81" s="209" t="str">
        <f t="shared" si="62"/>
        <v/>
      </c>
      <c r="BT81" s="38" t="str">
        <f ca="1">IF(VLOOKUP(BS81,'Auto Pooling Robot Script'!$H$6:$I$13,2,FALSE)=FALSE,"",VLOOKUP(BS81,'Auto Pooling Robot Script'!$H$6:$I$13,2,FALSE))</f>
        <v/>
      </c>
      <c r="BU81" s="30"/>
      <c r="BV81" s="10" t="str">
        <f t="array" aca="1" ref="BV81" ca="1">IF(ROW()-ROW($BV$2:$BV$97)+1&gt;ROWS($BT$2:$BT$97)-
COUNTBLANK($BT$2:$BT$97),"",INDIRECT(ADDRESS(SMALL(
(IF($BT$2:$BT$97&lt;&gt;"",ROW($BT$2:$BT$97),ROW()+ROWS($BT$2:$BT$97))),
ROW()-ROW($BV$2:$BV$97)+1),COLUMN($BK$2:$BK$97),4)))</f>
        <v/>
      </c>
      <c r="BW81" s="33" t="str">
        <f t="shared" ca="1" si="78"/>
        <v/>
      </c>
      <c r="BX81" s="36" t="str">
        <f t="shared" ca="1" si="79"/>
        <v/>
      </c>
      <c r="BY81" s="36" t="str">
        <f t="shared" ca="1" si="80"/>
        <v/>
      </c>
      <c r="BZ81" s="32" t="str">
        <f t="shared" ca="1" si="81"/>
        <v/>
      </c>
      <c r="CA81" s="32" t="str">
        <f t="shared" ca="1" si="63"/>
        <v/>
      </c>
      <c r="CB81" s="32" t="str">
        <f t="shared" ca="1" si="82"/>
        <v/>
      </c>
      <c r="CC81" s="32" t="str">
        <f ca="1">IF(BV81="","",INDEX(Index_sequences[i5 Bases for Sample Sheet NovaSeq, MiSeq, HiSeq 2000/2500],MATCH('HCAP Robot Script'!CB81,Index_sequences[Index Name],0)))</f>
        <v/>
      </c>
      <c r="CD81" s="32" t="str">
        <f ca="1">IF(BV81="","",INDEX(Index_sequences[i5 Bases for Sample Sheet iSeq, MiniSeq, NextSeq, HiSeq 3000/4000],MATCH('HCAP Robot Script'!CB81,Index_sequences[Index Name],0)))</f>
        <v/>
      </c>
      <c r="CE81" s="37" t="str">
        <f ca="1">IF(BV81="","",INDEX(Panel_info[Panel name],MATCH(INDEX(Panel_Name,MATCH(BV81,$BK$2:$BK$97,0)),Panel_info[SL Analyte],0)))</f>
        <v/>
      </c>
      <c r="CF81" s="38" t="str">
        <f t="shared" ca="1" si="83"/>
        <v/>
      </c>
      <c r="CH81" s="10" t="str">
        <f t="shared" ca="1" si="84"/>
        <v/>
      </c>
      <c r="CI81" s="10" t="str">
        <f t="shared" ca="1" si="85"/>
        <v/>
      </c>
      <c r="CJ81" s="10" t="str">
        <f t="array" aca="1" ref="CJ81" ca="1">IF(ROW()-ROW($CJ$2:$CJ$97)+1&gt;ROWS($CH$2:$CH$97)-
COUNTBLANK($CH$2:$CH$97),"",INDIRECT(ADDRESS(SMALL(
(IF($CH$2:$CH$97&lt;&gt;"",ROW($CH$2:$CH$97),ROW()+ROWS($CH$2:$CH$97))),
ROW()-ROW($CJ$2:$CJ$97)+1),COLUMN($CH$2:$CH$97),4)))</f>
        <v/>
      </c>
      <c r="CK81" s="10" t="str">
        <f t="array" aca="1" ref="CK81" ca="1">IF(ROW()-ROW($CK$2:$CK$97)+1&gt;ROWS($CI$2:$CI$97)-
COUNTBLANK($CI$2:$CI$97),"",INDIRECT(ADDRESS(SMALL(
(IF($CI$2:$CI$97&lt;&gt;"",ROW($CI$2:$CI$97),ROW()+ROWS($CI$2:$CI$97))),
ROW()-ROW($CK$2:$CK$97)+1),COLUMN($CI$2:$CI$97),4)))</f>
        <v/>
      </c>
    </row>
    <row r="82" spans="1:89" x14ac:dyDescent="0.2">
      <c r="A82" s="31" t="str">
        <f>IF(G82="","",'HCAP Booking'!$C$4)</f>
        <v>2303550</v>
      </c>
      <c r="B82" s="36" t="str">
        <f>CONCATENATE(LEFT('HCAP Booking'!C89),LEFT('HCAP Booking'!D89))</f>
        <v/>
      </c>
      <c r="C82" s="32" t="str">
        <f>IF('HCAP Booking'!J89="","",'HCAP Booking'!J89)</f>
        <v/>
      </c>
      <c r="D82" s="30" t="str">
        <f>IF(C82="","",INDEX('DNA Sample Normalization'!$E$13:$E$108,MATCH('HCAP Robot Script'!C82,'DNA Sample Normalization'!$C$13:$C$108,0)))</f>
        <v/>
      </c>
      <c r="E82" s="29" t="str">
        <f t="shared" si="51"/>
        <v/>
      </c>
      <c r="F82" s="38" t="str">
        <f t="shared" ca="1" si="52"/>
        <v/>
      </c>
      <c r="G82" s="33" t="str">
        <f>CONCATENATE('HCAP Booking'!A89,'HCAP Booking'!B89)</f>
        <v>A11</v>
      </c>
      <c r="H82" s="32" t="str">
        <f t="shared" si="64"/>
        <v>DNA DILUTION PLATE 1</v>
      </c>
      <c r="I82" s="32" t="str">
        <f t="shared" si="65"/>
        <v/>
      </c>
      <c r="J82" s="32" t="str">
        <f t="shared" si="66"/>
        <v/>
      </c>
      <c r="K82" s="32" t="str">
        <f t="shared" si="67"/>
        <v/>
      </c>
      <c r="L82" s="34" t="str">
        <f t="shared" si="53"/>
        <v/>
      </c>
      <c r="M82" s="35" t="str">
        <f t="shared" si="54"/>
        <v/>
      </c>
      <c r="N82" s="343" t="str">
        <f t="shared" si="68"/>
        <v/>
      </c>
      <c r="O82" s="343" t="str">
        <f t="shared" si="69"/>
        <v/>
      </c>
      <c r="P82" s="32" t="str">
        <f t="shared" si="70"/>
        <v>WATER RESERVOIR</v>
      </c>
      <c r="Q82" s="37">
        <f t="shared" si="71"/>
        <v>1</v>
      </c>
      <c r="R82" s="132" t="s">
        <v>191</v>
      </c>
      <c r="S82" s="112" t="str">
        <f t="shared" si="55"/>
        <v/>
      </c>
      <c r="T82" s="358" t="str" cm="1">
        <f t="array" ref="T82">IF(G82="","",INDEX(Index_sequences[Plate well],MATCH('HCAP Robot Script'!T81,Index_sequences[Plate well],0)+1,1))</f>
        <v>A11</v>
      </c>
      <c r="U82" s="115">
        <f>IF(G82="","",'HCAP Booking'!$I$3)</f>
        <v>1</v>
      </c>
      <c r="V82" s="115" t="str">
        <f>IF(G82="","",VLOOKUP(U82&amp;"_"&amp;T82,Index!$C$3:$H$386,2,FALSE))</f>
        <v>UDP0081</v>
      </c>
      <c r="W82" s="32">
        <f>IF(NOT(G82=""),'HCAP Booking'!H89,"")</f>
        <v>0</v>
      </c>
      <c r="Z82" s="50" t="s">
        <v>65</v>
      </c>
      <c r="AA82" s="40" t="str">
        <f t="shared" si="56"/>
        <v/>
      </c>
      <c r="AB82" s="46" t="str">
        <f>IF(COUNTIF($AA$1:AA82,AA82)=1,AA82,"")</f>
        <v/>
      </c>
      <c r="AC82" s="40" t="str">
        <f t="array" aca="1" ref="AC82" ca="1">IF(ROW()-ROW($AC$2:$AC$97)+1&gt;ROWS($AB$2:$AB$97)-
COUNTBLANK($AB$2:$AB$97),"",INDIRECT(ADDRESS(SMALL(
(IF($AB$2:$AB$97&lt;&gt;"",ROW($AB$2:$AB$97),ROW()+ROWS($AB$2:$AB$97))),
ROW()-ROW($AC$2:$AC$97)+1),COLUMN($AB$2:$AB$97),4)))</f>
        <v/>
      </c>
      <c r="AD82" s="121">
        <f>COUNTIF($AA$1:AA82,AA82)</f>
        <v>33</v>
      </c>
      <c r="AE82" s="121">
        <v>81</v>
      </c>
      <c r="AF82" s="121">
        <f>IF(COUNTIF($AF$2:AF81,AF81)&lt;INDEX(Pooling_requirements,MATCH('HCAP Booking'!$AG$4,Workflow_type,0)),AF81,AF81+1)</f>
        <v>4</v>
      </c>
      <c r="AG82" s="121" t="str">
        <f t="shared" si="72"/>
        <v/>
      </c>
      <c r="AH82" s="40" t="str">
        <f ca="1">IF(COUNTIF($AA$1:AG82,AG82)=1,AG82,"")</f>
        <v/>
      </c>
      <c r="AI82" s="40" t="s">
        <v>65</v>
      </c>
      <c r="AJ82" s="40" t="str">
        <f t="array" aca="1" ref="AJ82" ca="1">IF(ROW()-ROW($AJ$2:$AJ$97)+1&gt;ROWS($AH$2:$AH$97)-
COUNTBLANK($AH$2:$AH$97),"",INDIRECT(ADDRESS(SMALL(
(IF($AH$2:$AH$97&lt;&gt;"",ROW($AH$2:$AH$97),ROW()+ROWS($AH$2:$AH$97))),
ROW()-ROW($AJ$2:$AJ$97)+1),COLUMN($AH$2:$AH$97),4)))</f>
        <v/>
      </c>
      <c r="AK82" s="50" t="s">
        <v>65</v>
      </c>
      <c r="AL82" s="30"/>
      <c r="AM82" s="30"/>
      <c r="AN82" s="40" t="str">
        <f>IF(COUNTIF($C$1:C82,C82)=1,C82,"")</f>
        <v/>
      </c>
      <c r="AO82" s="47" t="str">
        <f t="array" aca="1" ref="AO82" ca="1">IF(ROW()-ROW($AO$2:$AO$97)+1&gt;ROWS($AN$2:$AN$97)-
COUNTBLANK($AN$2:$AN$97),"",INDIRECT(ADDRESS(SMALL(
(IF($AN$2:$AN$97&lt;&gt;"",ROW($AN$2:$AN$97),ROW()+ROWS($AN$2:$AN$97))),
ROW()-ROW($AO$2:$AO$97)+1),COLUMN($AN$2:$AN$97),4)))</f>
        <v/>
      </c>
      <c r="AP82" s="13" t="s">
        <v>33</v>
      </c>
      <c r="AQ82" s="49" t="str">
        <f t="shared" ca="1" si="86"/>
        <v/>
      </c>
      <c r="AR82" s="31" t="str">
        <f t="shared" ca="1" si="57"/>
        <v>_A3</v>
      </c>
      <c r="AS82" s="664"/>
      <c r="AT82" s="229"/>
      <c r="AU82" s="589" t="str">
        <f>IF(B82="","",B82&amp;"_"&amp;C82&amp;"_"&amp;INDEX(Panel_info[Panel short hand],MATCH('HCAP Robot Script'!W82,Panel_info[SL Analyte],0))&amp;"_"&amp;V82)</f>
        <v/>
      </c>
      <c r="AV82" s="30"/>
      <c r="AW82" s="33" t="e">
        <f>VLOOKUP(D82,'HCAP Booking'!$AP$8:$AS$12,2,TRUE)</f>
        <v>#N/A</v>
      </c>
      <c r="AX82" s="491" t="e">
        <f>VLOOKUP(D82,'HCAP Booking'!$AP$8:$AS$12,3,TRUE)</f>
        <v>#N/A</v>
      </c>
      <c r="AY82" s="491" t="e">
        <f>VLOOKUP(D82,'HCAP Booking'!$AP$8:$AS$12,4,TRUE)</f>
        <v>#N/A</v>
      </c>
      <c r="AZ82" s="491" t="e">
        <f t="shared" si="73"/>
        <v>#N/A</v>
      </c>
      <c r="BA82" s="492" t="e">
        <f t="shared" si="74"/>
        <v>#VALUE!</v>
      </c>
      <c r="BB82" s="30"/>
      <c r="BC82" s="349" t="s">
        <v>2129</v>
      </c>
      <c r="BD82" s="356" t="s">
        <v>155</v>
      </c>
      <c r="BE82" s="349" t="str">
        <f t="shared" si="75"/>
        <v/>
      </c>
      <c r="BF82" s="352" t="str">
        <f t="shared" si="76"/>
        <v/>
      </c>
      <c r="BG82" s="30"/>
      <c r="BH82" s="30"/>
      <c r="BI82" s="589" t="e">
        <f>INDEX('HCAP Booking'!$AE$9:$AE$14,MATCH('HCAP Robot Script'!W82,'HCAP Booking'!$AB$9:$AB$14,0))</f>
        <v>#N/A</v>
      </c>
      <c r="BJ82" s="208" t="str">
        <f t="shared" si="58"/>
        <v>_</v>
      </c>
      <c r="BK82" s="341">
        <f>IF(G82="","",'HCAP Booking'!I89)</f>
        <v>0</v>
      </c>
      <c r="BL82" s="341" t="str">
        <f t="shared" si="77"/>
        <v>2303550</v>
      </c>
      <c r="BM82" s="32" t="str">
        <f t="shared" si="59"/>
        <v>A11</v>
      </c>
      <c r="BN82" s="32" t="str">
        <f t="shared" si="60"/>
        <v>UDP0081</v>
      </c>
      <c r="BO82" s="32" t="str">
        <f>IF(G82="","",INDEX(Index_sequences[i7 Bases for Sample Sheet],MATCH('HCAP Robot Script'!BN82,Index_sequences[Index Name],0)))</f>
        <v>TATGCGTG</v>
      </c>
      <c r="BP82" s="32" t="str">
        <f t="shared" si="61"/>
        <v>UDP0081</v>
      </c>
      <c r="BQ82" s="32" t="str">
        <f>IF(G82="","",INDEX(Index_sequences[i5 Bases for Sample Sheet NovaSeq, MiSeq, HiSeq 2000/2500],MATCH('HCAP Robot Script'!BP82,Index_sequences[Index Name],0)))</f>
        <v>ATACGCAC</v>
      </c>
      <c r="BR82" s="32" t="str">
        <f>IF(G82="","",INDEX(Index_sequences[i5 Bases for Sample Sheet iSeq, MiniSeq, NextSeq, HiSeq 3000/4000],MATCH('HCAP Robot Script'!BP82,Index_sequences[Index Name],0)))</f>
        <v>GTGCGTAT</v>
      </c>
      <c r="BS82" s="209" t="str">
        <f t="shared" si="62"/>
        <v/>
      </c>
      <c r="BT82" s="38" t="str">
        <f ca="1">IF(VLOOKUP(BS82,'Auto Pooling Robot Script'!$H$6:$I$13,2,FALSE)=FALSE,"",VLOOKUP(BS82,'Auto Pooling Robot Script'!$H$6:$I$13,2,FALSE))</f>
        <v/>
      </c>
      <c r="BU82" s="30"/>
      <c r="BV82" s="10" t="str">
        <f t="array" aca="1" ref="BV82" ca="1">IF(ROW()-ROW($BV$2:$BV$97)+1&gt;ROWS($BT$2:$BT$97)-
COUNTBLANK($BT$2:$BT$97),"",INDIRECT(ADDRESS(SMALL(
(IF($BT$2:$BT$97&lt;&gt;"",ROW($BT$2:$BT$97),ROW()+ROWS($BT$2:$BT$97))),
ROW()-ROW($BV$2:$BV$97)+1),COLUMN($BK$2:$BK$97),4)))</f>
        <v/>
      </c>
      <c r="BW82" s="33" t="str">
        <f t="shared" ca="1" si="78"/>
        <v/>
      </c>
      <c r="BX82" s="36" t="str">
        <f t="shared" ca="1" si="79"/>
        <v/>
      </c>
      <c r="BY82" s="36" t="str">
        <f t="shared" ca="1" si="80"/>
        <v/>
      </c>
      <c r="BZ82" s="32" t="str">
        <f t="shared" ca="1" si="81"/>
        <v/>
      </c>
      <c r="CA82" s="32" t="str">
        <f t="shared" ca="1" si="63"/>
        <v/>
      </c>
      <c r="CB82" s="32" t="str">
        <f t="shared" ca="1" si="82"/>
        <v/>
      </c>
      <c r="CC82" s="32" t="str">
        <f ca="1">IF(BV82="","",INDEX(Index_sequences[i5 Bases for Sample Sheet NovaSeq, MiSeq, HiSeq 2000/2500],MATCH('HCAP Robot Script'!CB82,Index_sequences[Index Name],0)))</f>
        <v/>
      </c>
      <c r="CD82" s="32" t="str">
        <f ca="1">IF(BV82="","",INDEX(Index_sequences[i5 Bases for Sample Sheet iSeq, MiniSeq, NextSeq, HiSeq 3000/4000],MATCH('HCAP Robot Script'!CB82,Index_sequences[Index Name],0)))</f>
        <v/>
      </c>
      <c r="CE82" s="37" t="str">
        <f ca="1">IF(BV82="","",INDEX(Panel_info[Panel name],MATCH(INDEX(Panel_Name,MATCH(BV82,$BK$2:$BK$97,0)),Panel_info[SL Analyte],0)))</f>
        <v/>
      </c>
      <c r="CF82" s="38" t="str">
        <f t="shared" ca="1" si="83"/>
        <v/>
      </c>
      <c r="CH82" s="10" t="str">
        <f t="shared" ca="1" si="84"/>
        <v/>
      </c>
      <c r="CI82" s="10" t="str">
        <f t="shared" ca="1" si="85"/>
        <v/>
      </c>
      <c r="CJ82" s="10" t="str">
        <f t="array" aca="1" ref="CJ82" ca="1">IF(ROW()-ROW($CJ$2:$CJ$97)+1&gt;ROWS($CH$2:$CH$97)-
COUNTBLANK($CH$2:$CH$97),"",INDIRECT(ADDRESS(SMALL(
(IF($CH$2:$CH$97&lt;&gt;"",ROW($CH$2:$CH$97),ROW()+ROWS($CH$2:$CH$97))),
ROW()-ROW($CJ$2:$CJ$97)+1),COLUMN($CH$2:$CH$97),4)))</f>
        <v/>
      </c>
      <c r="CK82" s="10" t="str">
        <f t="array" aca="1" ref="CK82" ca="1">IF(ROW()-ROW($CK$2:$CK$97)+1&gt;ROWS($CI$2:$CI$97)-
COUNTBLANK($CI$2:$CI$97),"",INDIRECT(ADDRESS(SMALL(
(IF($CI$2:$CI$97&lt;&gt;"",ROW($CI$2:$CI$97),ROW()+ROWS($CI$2:$CI$97))),
ROW()-ROW($CK$2:$CK$97)+1),COLUMN($CI$2:$CI$97),4)))</f>
        <v/>
      </c>
    </row>
    <row r="83" spans="1:89" x14ac:dyDescent="0.2">
      <c r="A83" s="31" t="str">
        <f>IF(G83="","",'HCAP Booking'!$C$4)</f>
        <v>2303550</v>
      </c>
      <c r="B83" s="36" t="str">
        <f>CONCATENATE(LEFT('HCAP Booking'!C90),LEFT('HCAP Booking'!D90))</f>
        <v/>
      </c>
      <c r="C83" s="32" t="str">
        <f>IF('HCAP Booking'!J90="","",'HCAP Booking'!J90)</f>
        <v/>
      </c>
      <c r="D83" s="30" t="str">
        <f>IF(C83="","",INDEX('DNA Sample Normalization'!$E$13:$E$108,MATCH('HCAP Robot Script'!C83,'DNA Sample Normalization'!$C$13:$C$108,0)))</f>
        <v/>
      </c>
      <c r="E83" s="29" t="str">
        <f t="shared" si="51"/>
        <v/>
      </c>
      <c r="F83" s="38" t="str">
        <f t="shared" ca="1" si="52"/>
        <v/>
      </c>
      <c r="G83" s="33" t="str">
        <f>CONCATENATE('HCAP Booking'!A90,'HCAP Booking'!B90)</f>
        <v>B11</v>
      </c>
      <c r="H83" s="32" t="str">
        <f t="shared" si="64"/>
        <v>DNA DILUTION PLATE 1</v>
      </c>
      <c r="I83" s="32" t="str">
        <f t="shared" si="65"/>
        <v/>
      </c>
      <c r="J83" s="32" t="str">
        <f t="shared" si="66"/>
        <v/>
      </c>
      <c r="K83" s="32" t="str">
        <f t="shared" si="67"/>
        <v/>
      </c>
      <c r="L83" s="34" t="str">
        <f t="shared" si="53"/>
        <v/>
      </c>
      <c r="M83" s="35" t="str">
        <f t="shared" si="54"/>
        <v/>
      </c>
      <c r="N83" s="343" t="str">
        <f t="shared" si="68"/>
        <v/>
      </c>
      <c r="O83" s="343" t="str">
        <f t="shared" si="69"/>
        <v/>
      </c>
      <c r="P83" s="32" t="str">
        <f t="shared" si="70"/>
        <v>WATER RESERVOIR</v>
      </c>
      <c r="Q83" s="37">
        <f t="shared" si="71"/>
        <v>1</v>
      </c>
      <c r="R83" s="132" t="s">
        <v>191</v>
      </c>
      <c r="S83" s="112" t="str">
        <f t="shared" si="55"/>
        <v/>
      </c>
      <c r="T83" s="358" t="str" cm="1">
        <f t="array" ref="T83">IF(G83="","",INDEX(Index_sequences[Plate well],MATCH('HCAP Robot Script'!T82,Index_sequences[Plate well],0)+1,1))</f>
        <v>B11</v>
      </c>
      <c r="U83" s="115">
        <f>IF(G83="","",'HCAP Booking'!$I$3)</f>
        <v>1</v>
      </c>
      <c r="V83" s="115" t="str">
        <f>IF(G83="","",VLOOKUP(U83&amp;"_"&amp;T83,Index!$C$3:$H$386,2,FALSE))</f>
        <v>UDP0082</v>
      </c>
      <c r="W83" s="32">
        <f>IF(NOT(G83=""),'HCAP Booking'!H90,"")</f>
        <v>0</v>
      </c>
      <c r="Z83" s="50" t="s">
        <v>65</v>
      </c>
      <c r="AA83" s="40" t="str">
        <f t="shared" si="56"/>
        <v/>
      </c>
      <c r="AB83" s="46" t="str">
        <f>IF(COUNTIF($AA$1:AA83,AA83)=1,AA83,"")</f>
        <v/>
      </c>
      <c r="AC83" s="40" t="str">
        <f t="array" aca="1" ref="AC83" ca="1">IF(ROW()-ROW($AC$2:$AC$97)+1&gt;ROWS($AB$2:$AB$97)-
COUNTBLANK($AB$2:$AB$97),"",INDIRECT(ADDRESS(SMALL(
(IF($AB$2:$AB$97&lt;&gt;"",ROW($AB$2:$AB$97),ROW()+ROWS($AB$2:$AB$97))),
ROW()-ROW($AC$2:$AC$97)+1),COLUMN($AB$2:$AB$97),4)))</f>
        <v/>
      </c>
      <c r="AD83" s="121">
        <f>COUNTIF($AA$1:AA83,AA83)</f>
        <v>34</v>
      </c>
      <c r="AE83" s="121">
        <v>82</v>
      </c>
      <c r="AF83" s="121">
        <f>IF(COUNTIF($AF$2:AF82,AF82)&lt;INDEX(Pooling_requirements,MATCH('HCAP Booking'!$AG$4,Workflow_type,0)),AF82,AF82+1)</f>
        <v>4</v>
      </c>
      <c r="AG83" s="121" t="str">
        <f t="shared" si="72"/>
        <v/>
      </c>
      <c r="AH83" s="40" t="str">
        <f ca="1">IF(COUNTIF($AA$1:AG83,AG83)=1,AG83,"")</f>
        <v/>
      </c>
      <c r="AI83" s="40" t="s">
        <v>65</v>
      </c>
      <c r="AJ83" s="40" t="str">
        <f t="array" aca="1" ref="AJ83" ca="1">IF(ROW()-ROW($AJ$2:$AJ$97)+1&gt;ROWS($AH$2:$AH$97)-
COUNTBLANK($AH$2:$AH$97),"",INDIRECT(ADDRESS(SMALL(
(IF($AH$2:$AH$97&lt;&gt;"",ROW($AH$2:$AH$97),ROW()+ROWS($AH$2:$AH$97))),
ROW()-ROW($AJ$2:$AJ$97)+1),COLUMN($AH$2:$AH$97),4)))</f>
        <v/>
      </c>
      <c r="AK83" s="50" t="s">
        <v>65</v>
      </c>
      <c r="AL83" s="30"/>
      <c r="AM83" s="30"/>
      <c r="AN83" s="40" t="str">
        <f>IF(COUNTIF($C$1:C83,C83)=1,C83,"")</f>
        <v/>
      </c>
      <c r="AO83" s="47" t="str">
        <f t="array" aca="1" ref="AO83" ca="1">IF(ROW()-ROW($AO$2:$AO$97)+1&gt;ROWS($AN$2:$AN$97)-
COUNTBLANK($AN$2:$AN$97),"",INDIRECT(ADDRESS(SMALL(
(IF($AN$2:$AN$97&lt;&gt;"",ROW($AN$2:$AN$97),ROW()+ROWS($AN$2:$AN$97))),
ROW()-ROW($AO$2:$AO$97)+1),COLUMN($AN$2:$AN$97),4)))</f>
        <v/>
      </c>
      <c r="AP83" s="13" t="s">
        <v>44</v>
      </c>
      <c r="AQ83" s="49" t="str">
        <f t="shared" ca="1" si="86"/>
        <v/>
      </c>
      <c r="AR83" s="31" t="str">
        <f t="shared" ca="1" si="57"/>
        <v>_B3</v>
      </c>
      <c r="AS83" s="664"/>
      <c r="AT83" s="229"/>
      <c r="AU83" s="589" t="str">
        <f>IF(B83="","",B83&amp;"_"&amp;C83&amp;"_"&amp;INDEX(Panel_info[Panel short hand],MATCH('HCAP Robot Script'!W83,Panel_info[SL Analyte],0))&amp;"_"&amp;V83)</f>
        <v/>
      </c>
      <c r="AV83" s="30"/>
      <c r="AW83" s="33" t="e">
        <f>VLOOKUP(D83,'HCAP Booking'!$AP$8:$AS$12,2,TRUE)</f>
        <v>#N/A</v>
      </c>
      <c r="AX83" s="491" t="e">
        <f>VLOOKUP(D83,'HCAP Booking'!$AP$8:$AS$12,3,TRUE)</f>
        <v>#N/A</v>
      </c>
      <c r="AY83" s="491" t="e">
        <f>VLOOKUP(D83,'HCAP Booking'!$AP$8:$AS$12,4,TRUE)</f>
        <v>#N/A</v>
      </c>
      <c r="AZ83" s="491" t="e">
        <f t="shared" si="73"/>
        <v>#N/A</v>
      </c>
      <c r="BA83" s="492" t="e">
        <f t="shared" si="74"/>
        <v>#VALUE!</v>
      </c>
      <c r="BB83" s="30"/>
      <c r="BC83" s="349" t="s">
        <v>2129</v>
      </c>
      <c r="BD83" s="356" t="s">
        <v>156</v>
      </c>
      <c r="BE83" s="349" t="str">
        <f t="shared" si="75"/>
        <v/>
      </c>
      <c r="BF83" s="352" t="str">
        <f t="shared" si="76"/>
        <v/>
      </c>
      <c r="BG83" s="30"/>
      <c r="BH83" s="30"/>
      <c r="BI83" s="589" t="e">
        <f>INDEX('HCAP Booking'!$AE$9:$AE$14,MATCH('HCAP Robot Script'!W83,'HCAP Booking'!$AB$9:$AB$14,0))</f>
        <v>#N/A</v>
      </c>
      <c r="BJ83" s="208" t="str">
        <f t="shared" si="58"/>
        <v>_</v>
      </c>
      <c r="BK83" s="341">
        <f>IF(G83="","",'HCAP Booking'!I90)</f>
        <v>0</v>
      </c>
      <c r="BL83" s="341" t="str">
        <f t="shared" si="77"/>
        <v>2303550</v>
      </c>
      <c r="BM83" s="32" t="str">
        <f t="shared" si="59"/>
        <v>B11</v>
      </c>
      <c r="BN83" s="32" t="str">
        <f t="shared" si="60"/>
        <v>UDP0082</v>
      </c>
      <c r="BO83" s="32" t="str">
        <f>IF(G83="","",INDEX(Index_sequences[i7 Bases for Sample Sheet],MATCH('HCAP Robot Script'!BN83,Index_sequences[Index Name],0)))</f>
        <v>CGCATACA</v>
      </c>
      <c r="BP83" s="32" t="str">
        <f t="shared" si="61"/>
        <v>UDP0082</v>
      </c>
      <c r="BQ83" s="32" t="str">
        <f>IF(G83="","",INDEX(Index_sequences[i5 Bases for Sample Sheet NovaSeq, MiSeq, HiSeq 2000/2500],MATCH('HCAP Robot Script'!BP83,Index_sequences[Index Name],0)))</f>
        <v>GCGTATGT</v>
      </c>
      <c r="BR83" s="32" t="str">
        <f>IF(G83="","",INDEX(Index_sequences[i5 Bases for Sample Sheet iSeq, MiniSeq, NextSeq, HiSeq 3000/4000],MATCH('HCAP Robot Script'!BP83,Index_sequences[Index Name],0)))</f>
        <v>ACATACGC</v>
      </c>
      <c r="BS83" s="209" t="str">
        <f t="shared" si="62"/>
        <v/>
      </c>
      <c r="BT83" s="38" t="str">
        <f ca="1">IF(VLOOKUP(BS83,'Auto Pooling Robot Script'!$H$6:$I$13,2,FALSE)=FALSE,"",VLOOKUP(BS83,'Auto Pooling Robot Script'!$H$6:$I$13,2,FALSE))</f>
        <v/>
      </c>
      <c r="BU83" s="30"/>
      <c r="BV83" s="10" t="str">
        <f t="array" aca="1" ref="BV83" ca="1">IF(ROW()-ROW($BV$2:$BV$97)+1&gt;ROWS($BT$2:$BT$97)-
COUNTBLANK($BT$2:$BT$97),"",INDIRECT(ADDRESS(SMALL(
(IF($BT$2:$BT$97&lt;&gt;"",ROW($BT$2:$BT$97),ROW()+ROWS($BT$2:$BT$97))),
ROW()-ROW($BV$2:$BV$97)+1),COLUMN($BK$2:$BK$97),4)))</f>
        <v/>
      </c>
      <c r="BW83" s="33" t="str">
        <f t="shared" ca="1" si="78"/>
        <v/>
      </c>
      <c r="BX83" s="36" t="str">
        <f t="shared" ca="1" si="79"/>
        <v/>
      </c>
      <c r="BY83" s="36" t="str">
        <f t="shared" ca="1" si="80"/>
        <v/>
      </c>
      <c r="BZ83" s="32" t="str">
        <f t="shared" ca="1" si="81"/>
        <v/>
      </c>
      <c r="CA83" s="32" t="str">
        <f t="shared" ca="1" si="63"/>
        <v/>
      </c>
      <c r="CB83" s="32" t="str">
        <f t="shared" ca="1" si="82"/>
        <v/>
      </c>
      <c r="CC83" s="32" t="str">
        <f ca="1">IF(BV83="","",INDEX(Index_sequences[i5 Bases for Sample Sheet NovaSeq, MiSeq, HiSeq 2000/2500],MATCH('HCAP Robot Script'!CB83,Index_sequences[Index Name],0)))</f>
        <v/>
      </c>
      <c r="CD83" s="32" t="str">
        <f ca="1">IF(BV83="","",INDEX(Index_sequences[i5 Bases for Sample Sheet iSeq, MiniSeq, NextSeq, HiSeq 3000/4000],MATCH('HCAP Robot Script'!CB83,Index_sequences[Index Name],0)))</f>
        <v/>
      </c>
      <c r="CE83" s="37" t="str">
        <f ca="1">IF(BV83="","",INDEX(Panel_info[Panel name],MATCH(INDEX(Panel_Name,MATCH(BV83,$BK$2:$BK$97,0)),Panel_info[SL Analyte],0)))</f>
        <v/>
      </c>
      <c r="CF83" s="38" t="str">
        <f t="shared" ca="1" si="83"/>
        <v/>
      </c>
      <c r="CH83" s="10" t="str">
        <f t="shared" ca="1" si="84"/>
        <v/>
      </c>
      <c r="CI83" s="10" t="str">
        <f t="shared" ca="1" si="85"/>
        <v/>
      </c>
      <c r="CJ83" s="10" t="str">
        <f t="array" aca="1" ref="CJ83" ca="1">IF(ROW()-ROW($CJ$2:$CJ$97)+1&gt;ROWS($CH$2:$CH$97)-
COUNTBLANK($CH$2:$CH$97),"",INDIRECT(ADDRESS(SMALL(
(IF($CH$2:$CH$97&lt;&gt;"",ROW($CH$2:$CH$97),ROW()+ROWS($CH$2:$CH$97))),
ROW()-ROW($CJ$2:$CJ$97)+1),COLUMN($CH$2:$CH$97),4)))</f>
        <v/>
      </c>
      <c r="CK83" s="10" t="str">
        <f t="array" aca="1" ref="CK83" ca="1">IF(ROW()-ROW($CK$2:$CK$97)+1&gt;ROWS($CI$2:$CI$97)-
COUNTBLANK($CI$2:$CI$97),"",INDIRECT(ADDRESS(SMALL(
(IF($CI$2:$CI$97&lt;&gt;"",ROW($CI$2:$CI$97),ROW()+ROWS($CI$2:$CI$97))),
ROW()-ROW($CK$2:$CK$97)+1),COLUMN($CI$2:$CI$97),4)))</f>
        <v/>
      </c>
    </row>
    <row r="84" spans="1:89" x14ac:dyDescent="0.2">
      <c r="A84" s="31" t="str">
        <f>IF(G84="","",'HCAP Booking'!$C$4)</f>
        <v>2303550</v>
      </c>
      <c r="B84" s="36" t="str">
        <f>CONCATENATE(LEFT('HCAP Booking'!C91),LEFT('HCAP Booking'!D91))</f>
        <v/>
      </c>
      <c r="C84" s="32" t="str">
        <f>IF('HCAP Booking'!J91="","",'HCAP Booking'!J91)</f>
        <v/>
      </c>
      <c r="D84" s="30" t="str">
        <f>IF(C84="","",INDEX('DNA Sample Normalization'!$E$13:$E$108,MATCH('HCAP Robot Script'!C84,'DNA Sample Normalization'!$C$13:$C$108,0)))</f>
        <v/>
      </c>
      <c r="E84" s="29" t="str">
        <f t="shared" si="51"/>
        <v/>
      </c>
      <c r="F84" s="38" t="str">
        <f t="shared" ca="1" si="52"/>
        <v/>
      </c>
      <c r="G84" s="33" t="str">
        <f>CONCATENATE('HCAP Booking'!A91,'HCAP Booking'!B91)</f>
        <v>C11</v>
      </c>
      <c r="H84" s="32" t="str">
        <f t="shared" si="64"/>
        <v>DNA DILUTION PLATE 1</v>
      </c>
      <c r="I84" s="32" t="str">
        <f t="shared" si="65"/>
        <v/>
      </c>
      <c r="J84" s="32" t="str">
        <f t="shared" si="66"/>
        <v/>
      </c>
      <c r="K84" s="32" t="str">
        <f t="shared" si="67"/>
        <v/>
      </c>
      <c r="L84" s="34" t="str">
        <f t="shared" si="53"/>
        <v/>
      </c>
      <c r="M84" s="35" t="str">
        <f t="shared" si="54"/>
        <v/>
      </c>
      <c r="N84" s="343" t="str">
        <f t="shared" si="68"/>
        <v/>
      </c>
      <c r="O84" s="343" t="str">
        <f t="shared" si="69"/>
        <v/>
      </c>
      <c r="P84" s="32" t="str">
        <f t="shared" si="70"/>
        <v>WATER RESERVOIR</v>
      </c>
      <c r="Q84" s="37">
        <f t="shared" si="71"/>
        <v>1</v>
      </c>
      <c r="R84" s="132" t="s">
        <v>191</v>
      </c>
      <c r="S84" s="112" t="str">
        <f t="shared" si="55"/>
        <v/>
      </c>
      <c r="T84" s="358" t="str" cm="1">
        <f t="array" ref="T84">IF(G84="","",INDEX(Index_sequences[Plate well],MATCH('HCAP Robot Script'!T83,Index_sequences[Plate well],0)+1,1))</f>
        <v>C11</v>
      </c>
      <c r="U84" s="115">
        <f>IF(G84="","",'HCAP Booking'!$I$3)</f>
        <v>1</v>
      </c>
      <c r="V84" s="115" t="str">
        <f>IF(G84="","",VLOOKUP(U84&amp;"_"&amp;T84,Index!$C$3:$H$386,2,FALSE))</f>
        <v>UDP0083</v>
      </c>
      <c r="W84" s="32">
        <f>IF(NOT(G84=""),'HCAP Booking'!H91,"")</f>
        <v>0</v>
      </c>
      <c r="Z84" s="50" t="s">
        <v>65</v>
      </c>
      <c r="AA84" s="40" t="str">
        <f t="shared" si="56"/>
        <v/>
      </c>
      <c r="AB84" s="46" t="str">
        <f>IF(COUNTIF($AA$1:AA84,AA84)=1,AA84,"")</f>
        <v/>
      </c>
      <c r="AC84" s="40" t="str">
        <f t="array" aca="1" ref="AC84" ca="1">IF(ROW()-ROW($AC$2:$AC$97)+1&gt;ROWS($AB$2:$AB$97)-
COUNTBLANK($AB$2:$AB$97),"",INDIRECT(ADDRESS(SMALL(
(IF($AB$2:$AB$97&lt;&gt;"",ROW($AB$2:$AB$97),ROW()+ROWS($AB$2:$AB$97))),
ROW()-ROW($AC$2:$AC$97)+1),COLUMN($AB$2:$AB$97),4)))</f>
        <v/>
      </c>
      <c r="AD84" s="121">
        <f>COUNTIF($AA$1:AA84,AA84)</f>
        <v>35</v>
      </c>
      <c r="AE84" s="121">
        <v>83</v>
      </c>
      <c r="AF84" s="121">
        <f>IF(COUNTIF($AF$2:AF83,AF83)&lt;INDEX(Pooling_requirements,MATCH('HCAP Booking'!$AG$4,Workflow_type,0)),AF83,AF83+1)</f>
        <v>4</v>
      </c>
      <c r="AG84" s="121" t="str">
        <f t="shared" si="72"/>
        <v/>
      </c>
      <c r="AH84" s="40" t="str">
        <f ca="1">IF(COUNTIF($AA$1:AG84,AG84)=1,AG84,"")</f>
        <v/>
      </c>
      <c r="AI84" s="40" t="s">
        <v>65</v>
      </c>
      <c r="AJ84" s="40" t="str">
        <f t="array" aca="1" ref="AJ84" ca="1">IF(ROW()-ROW($AJ$2:$AJ$97)+1&gt;ROWS($AH$2:$AH$97)-
COUNTBLANK($AH$2:$AH$97),"",INDIRECT(ADDRESS(SMALL(
(IF($AH$2:$AH$97&lt;&gt;"",ROW($AH$2:$AH$97),ROW()+ROWS($AH$2:$AH$97))),
ROW()-ROW($AJ$2:$AJ$97)+1),COLUMN($AH$2:$AH$97),4)))</f>
        <v/>
      </c>
      <c r="AK84" s="50" t="s">
        <v>65</v>
      </c>
      <c r="AL84" s="30"/>
      <c r="AM84" s="30"/>
      <c r="AN84" s="40" t="str">
        <f>IF(COUNTIF($C$1:C84,C84)=1,C84,"")</f>
        <v/>
      </c>
      <c r="AO84" s="47" t="str">
        <f t="array" aca="1" ref="AO84" ca="1">IF(ROW()-ROW($AO$2:$AO$97)+1&gt;ROWS($AN$2:$AN$97)-
COUNTBLANK($AN$2:$AN$97),"",INDIRECT(ADDRESS(SMALL(
(IF($AN$2:$AN$97&lt;&gt;"",ROW($AN$2:$AN$97),ROW()+ROWS($AN$2:$AN$97))),
ROW()-ROW($AO$2:$AO$97)+1),COLUMN($AN$2:$AN$97),4)))</f>
        <v/>
      </c>
      <c r="AP84" s="13" t="s">
        <v>52</v>
      </c>
      <c r="AQ84" s="49" t="str">
        <f t="shared" ca="1" si="86"/>
        <v/>
      </c>
      <c r="AR84" s="31" t="str">
        <f t="shared" ca="1" si="57"/>
        <v>_C3</v>
      </c>
      <c r="AS84" s="664"/>
      <c r="AT84" s="229"/>
      <c r="AU84" s="589" t="str">
        <f>IF(B84="","",B84&amp;"_"&amp;C84&amp;"_"&amp;INDEX(Panel_info[Panel short hand],MATCH('HCAP Robot Script'!W84,Panel_info[SL Analyte],0))&amp;"_"&amp;V84)</f>
        <v/>
      </c>
      <c r="AV84" s="30"/>
      <c r="AW84" s="33" t="e">
        <f>VLOOKUP(D84,'HCAP Booking'!$AP$8:$AS$12,2,TRUE)</f>
        <v>#N/A</v>
      </c>
      <c r="AX84" s="491" t="e">
        <f>VLOOKUP(D84,'HCAP Booking'!$AP$8:$AS$12,3,TRUE)</f>
        <v>#N/A</v>
      </c>
      <c r="AY84" s="491" t="e">
        <f>VLOOKUP(D84,'HCAP Booking'!$AP$8:$AS$12,4,TRUE)</f>
        <v>#N/A</v>
      </c>
      <c r="AZ84" s="491" t="e">
        <f t="shared" si="73"/>
        <v>#N/A</v>
      </c>
      <c r="BA84" s="492" t="e">
        <f t="shared" si="74"/>
        <v>#VALUE!</v>
      </c>
      <c r="BB84" s="30"/>
      <c r="BC84" s="349" t="s">
        <v>2129</v>
      </c>
      <c r="BD84" s="356" t="s">
        <v>157</v>
      </c>
      <c r="BE84" s="349" t="str">
        <f t="shared" si="75"/>
        <v/>
      </c>
      <c r="BF84" s="352" t="str">
        <f t="shared" si="76"/>
        <v/>
      </c>
      <c r="BG84" s="30"/>
      <c r="BH84" s="30"/>
      <c r="BI84" s="589" t="e">
        <f>INDEX('HCAP Booking'!$AE$9:$AE$14,MATCH('HCAP Robot Script'!W84,'HCAP Booking'!$AB$9:$AB$14,0))</f>
        <v>#N/A</v>
      </c>
      <c r="BJ84" s="208" t="str">
        <f t="shared" si="58"/>
        <v>_</v>
      </c>
      <c r="BK84" s="341">
        <f>IF(G84="","",'HCAP Booking'!I91)</f>
        <v>0</v>
      </c>
      <c r="BL84" s="341" t="str">
        <f t="shared" si="77"/>
        <v>2303550</v>
      </c>
      <c r="BM84" s="32" t="str">
        <f t="shared" si="59"/>
        <v>C11</v>
      </c>
      <c r="BN84" s="32" t="str">
        <f t="shared" si="60"/>
        <v>UDP0083</v>
      </c>
      <c r="BO84" s="32" t="str">
        <f>IF(G84="","",INDEX(Index_sequences[i7 Bases for Sample Sheet],MATCH('HCAP Robot Script'!BN84,Index_sequences[Index Name],0)))</f>
        <v>TCCTCTGA</v>
      </c>
      <c r="BP84" s="32" t="str">
        <f t="shared" si="61"/>
        <v>UDP0083</v>
      </c>
      <c r="BQ84" s="32" t="str">
        <f>IF(G84="","",INDEX(Index_sequences[i5 Bases for Sample Sheet NovaSeq, MiSeq, HiSeq 2000/2500],MATCH('HCAP Robot Script'!BP84,Index_sequences[Index Name],0)))</f>
        <v>AGGAGACT</v>
      </c>
      <c r="BR84" s="32" t="str">
        <f>IF(G84="","",INDEX(Index_sequences[i5 Bases for Sample Sheet iSeq, MiniSeq, NextSeq, HiSeq 3000/4000],MATCH('HCAP Robot Script'!BP84,Index_sequences[Index Name],0)))</f>
        <v>AGTCTCCT</v>
      </c>
      <c r="BS84" s="209" t="str">
        <f t="shared" si="62"/>
        <v/>
      </c>
      <c r="BT84" s="38" t="str">
        <f ca="1">IF(VLOOKUP(BS84,'Auto Pooling Robot Script'!$H$6:$I$13,2,FALSE)=FALSE,"",VLOOKUP(BS84,'Auto Pooling Robot Script'!$H$6:$I$13,2,FALSE))</f>
        <v/>
      </c>
      <c r="BU84" s="30"/>
      <c r="BV84" s="10" t="str">
        <f t="array" aca="1" ref="BV84" ca="1">IF(ROW()-ROW($BV$2:$BV$97)+1&gt;ROWS($BT$2:$BT$97)-
COUNTBLANK($BT$2:$BT$97),"",INDIRECT(ADDRESS(SMALL(
(IF($BT$2:$BT$97&lt;&gt;"",ROW($BT$2:$BT$97),ROW()+ROWS($BT$2:$BT$97))),
ROW()-ROW($BV$2:$BV$97)+1),COLUMN($BK$2:$BK$97),4)))</f>
        <v/>
      </c>
      <c r="BW84" s="33" t="str">
        <f t="shared" ca="1" si="78"/>
        <v/>
      </c>
      <c r="BX84" s="36" t="str">
        <f t="shared" ca="1" si="79"/>
        <v/>
      </c>
      <c r="BY84" s="36" t="str">
        <f t="shared" ca="1" si="80"/>
        <v/>
      </c>
      <c r="BZ84" s="32" t="str">
        <f t="shared" ca="1" si="81"/>
        <v/>
      </c>
      <c r="CA84" s="32" t="str">
        <f t="shared" ca="1" si="63"/>
        <v/>
      </c>
      <c r="CB84" s="32" t="str">
        <f t="shared" ca="1" si="82"/>
        <v/>
      </c>
      <c r="CC84" s="32" t="str">
        <f ca="1">IF(BV84="","",INDEX(Index_sequences[i5 Bases for Sample Sheet NovaSeq, MiSeq, HiSeq 2000/2500],MATCH('HCAP Robot Script'!CB84,Index_sequences[Index Name],0)))</f>
        <v/>
      </c>
      <c r="CD84" s="32" t="str">
        <f ca="1">IF(BV84="","",INDEX(Index_sequences[i5 Bases for Sample Sheet iSeq, MiniSeq, NextSeq, HiSeq 3000/4000],MATCH('HCAP Robot Script'!CB84,Index_sequences[Index Name],0)))</f>
        <v/>
      </c>
      <c r="CE84" s="37" t="str">
        <f ca="1">IF(BV84="","",INDEX(Panel_info[Panel name],MATCH(INDEX(Panel_Name,MATCH(BV84,$BK$2:$BK$97,0)),Panel_info[SL Analyte],0)))</f>
        <v/>
      </c>
      <c r="CF84" s="38" t="str">
        <f t="shared" ca="1" si="83"/>
        <v/>
      </c>
      <c r="CH84" s="10" t="str">
        <f t="shared" ca="1" si="84"/>
        <v/>
      </c>
      <c r="CI84" s="10" t="str">
        <f t="shared" ca="1" si="85"/>
        <v/>
      </c>
      <c r="CJ84" s="10" t="str">
        <f t="array" aca="1" ref="CJ84" ca="1">IF(ROW()-ROW($CJ$2:$CJ$97)+1&gt;ROWS($CH$2:$CH$97)-
COUNTBLANK($CH$2:$CH$97),"",INDIRECT(ADDRESS(SMALL(
(IF($CH$2:$CH$97&lt;&gt;"",ROW($CH$2:$CH$97),ROW()+ROWS($CH$2:$CH$97))),
ROW()-ROW($CJ$2:$CJ$97)+1),COLUMN($CH$2:$CH$97),4)))</f>
        <v/>
      </c>
      <c r="CK84" s="10" t="str">
        <f t="array" aca="1" ref="CK84" ca="1">IF(ROW()-ROW($CK$2:$CK$97)+1&gt;ROWS($CI$2:$CI$97)-
COUNTBLANK($CI$2:$CI$97),"",INDIRECT(ADDRESS(SMALL(
(IF($CI$2:$CI$97&lt;&gt;"",ROW($CI$2:$CI$97),ROW()+ROWS($CI$2:$CI$97))),
ROW()-ROW($CK$2:$CK$97)+1),COLUMN($CI$2:$CI$97),4)))</f>
        <v/>
      </c>
    </row>
    <row r="85" spans="1:89" x14ac:dyDescent="0.2">
      <c r="A85" s="31" t="str">
        <f>IF(G85="","",'HCAP Booking'!$C$4)</f>
        <v>2303550</v>
      </c>
      <c r="B85" s="36" t="str">
        <f>CONCATENATE(LEFT('HCAP Booking'!C92),LEFT('HCAP Booking'!D92))</f>
        <v/>
      </c>
      <c r="C85" s="32" t="str">
        <f>IF('HCAP Booking'!J92="","",'HCAP Booking'!J92)</f>
        <v/>
      </c>
      <c r="D85" s="30" t="str">
        <f>IF(C85="","",INDEX('DNA Sample Normalization'!$E$13:$E$108,MATCH('HCAP Robot Script'!C85,'DNA Sample Normalization'!$C$13:$C$108,0)))</f>
        <v/>
      </c>
      <c r="E85" s="29" t="str">
        <f t="shared" si="51"/>
        <v/>
      </c>
      <c r="F85" s="38" t="str">
        <f t="shared" ca="1" si="52"/>
        <v/>
      </c>
      <c r="G85" s="33" t="str">
        <f>CONCATENATE('HCAP Booking'!A92,'HCAP Booking'!B92)</f>
        <v>D11</v>
      </c>
      <c r="H85" s="32" t="str">
        <f t="shared" si="64"/>
        <v>DNA DILUTION PLATE 1</v>
      </c>
      <c r="I85" s="32" t="str">
        <f t="shared" si="65"/>
        <v/>
      </c>
      <c r="J85" s="32" t="str">
        <f t="shared" si="66"/>
        <v/>
      </c>
      <c r="K85" s="32" t="str">
        <f t="shared" si="67"/>
        <v/>
      </c>
      <c r="L85" s="34" t="str">
        <f t="shared" si="53"/>
        <v/>
      </c>
      <c r="M85" s="35" t="str">
        <f t="shared" si="54"/>
        <v/>
      </c>
      <c r="N85" s="343" t="str">
        <f t="shared" si="68"/>
        <v/>
      </c>
      <c r="O85" s="343" t="str">
        <f t="shared" si="69"/>
        <v/>
      </c>
      <c r="P85" s="32" t="str">
        <f t="shared" si="70"/>
        <v>WATER RESERVOIR</v>
      </c>
      <c r="Q85" s="37">
        <f t="shared" si="71"/>
        <v>1</v>
      </c>
      <c r="R85" s="132" t="s">
        <v>191</v>
      </c>
      <c r="S85" s="112" t="str">
        <f t="shared" si="55"/>
        <v/>
      </c>
      <c r="T85" s="358" t="str" cm="1">
        <f t="array" ref="T85">IF(G85="","",INDEX(Index_sequences[Plate well],MATCH('HCAP Robot Script'!T84,Index_sequences[Plate well],0)+1,1))</f>
        <v>D11</v>
      </c>
      <c r="U85" s="115">
        <f>IF(G85="","",'HCAP Booking'!$I$3)</f>
        <v>1</v>
      </c>
      <c r="V85" s="115" t="str">
        <f>IF(G85="","",VLOOKUP(U85&amp;"_"&amp;T85,Index!$C$3:$H$386,2,FALSE))</f>
        <v>UDP0084</v>
      </c>
      <c r="W85" s="32">
        <f>IF(NOT(G85=""),'HCAP Booking'!H92,"")</f>
        <v>0</v>
      </c>
      <c r="Z85" s="50" t="s">
        <v>65</v>
      </c>
      <c r="AA85" s="40" t="str">
        <f t="shared" si="56"/>
        <v/>
      </c>
      <c r="AB85" s="46" t="str">
        <f>IF(COUNTIF($AA$1:AA85,AA85)=1,AA85,"")</f>
        <v/>
      </c>
      <c r="AC85" s="40" t="str">
        <f t="array" aca="1" ref="AC85" ca="1">IF(ROW()-ROW($AC$2:$AC$97)+1&gt;ROWS($AB$2:$AB$97)-
COUNTBLANK($AB$2:$AB$97),"",INDIRECT(ADDRESS(SMALL(
(IF($AB$2:$AB$97&lt;&gt;"",ROW($AB$2:$AB$97),ROW()+ROWS($AB$2:$AB$97))),
ROW()-ROW($AC$2:$AC$97)+1),COLUMN($AB$2:$AB$97),4)))</f>
        <v/>
      </c>
      <c r="AD85" s="121">
        <f>COUNTIF($AA$1:AA85,AA85)</f>
        <v>36</v>
      </c>
      <c r="AE85" s="121">
        <v>84</v>
      </c>
      <c r="AF85" s="121">
        <f>IF(COUNTIF($AF$2:AF84,AF84)&lt;INDEX(Pooling_requirements,MATCH('HCAP Booking'!$AG$4,Workflow_type,0)),AF84,AF84+1)</f>
        <v>4</v>
      </c>
      <c r="AG85" s="121" t="str">
        <f t="shared" si="72"/>
        <v/>
      </c>
      <c r="AH85" s="40" t="str">
        <f ca="1">IF(COUNTIF($AA$1:AG85,AG85)=1,AG85,"")</f>
        <v/>
      </c>
      <c r="AI85" s="40" t="s">
        <v>65</v>
      </c>
      <c r="AJ85" s="40" t="str">
        <f t="array" aca="1" ref="AJ85" ca="1">IF(ROW()-ROW($AJ$2:$AJ$97)+1&gt;ROWS($AH$2:$AH$97)-
COUNTBLANK($AH$2:$AH$97),"",INDIRECT(ADDRESS(SMALL(
(IF($AH$2:$AH$97&lt;&gt;"",ROW($AH$2:$AH$97),ROW()+ROWS($AH$2:$AH$97))),
ROW()-ROW($AJ$2:$AJ$97)+1),COLUMN($AH$2:$AH$97),4)))</f>
        <v/>
      </c>
      <c r="AK85" s="50" t="s">
        <v>65</v>
      </c>
      <c r="AL85" s="30"/>
      <c r="AM85" s="30"/>
      <c r="AN85" s="40" t="str">
        <f>IF(COUNTIF($C$1:C85,C85)=1,C85,"")</f>
        <v/>
      </c>
      <c r="AO85" s="47" t="str">
        <f t="array" aca="1" ref="AO85" ca="1">IF(ROW()-ROW($AO$2:$AO$97)+1&gt;ROWS($AN$2:$AN$97)-
COUNTBLANK($AN$2:$AN$97),"",INDIRECT(ADDRESS(SMALL(
(IF($AN$2:$AN$97&lt;&gt;"",ROW($AN$2:$AN$97),ROW()+ROWS($AN$2:$AN$97))),
ROW()-ROW($AO$2:$AO$97)+1),COLUMN($AN$2:$AN$97),4)))</f>
        <v/>
      </c>
      <c r="AP85" s="13" t="s">
        <v>58</v>
      </c>
      <c r="AQ85" s="49" t="str">
        <f t="shared" ca="1" si="86"/>
        <v/>
      </c>
      <c r="AR85" s="31" t="str">
        <f t="shared" ca="1" si="57"/>
        <v>_D3</v>
      </c>
      <c r="AS85" s="664"/>
      <c r="AT85" s="229"/>
      <c r="AU85" s="589" t="str">
        <f>IF(B85="","",B85&amp;"_"&amp;C85&amp;"_"&amp;INDEX(Panel_info[Panel short hand],MATCH('HCAP Robot Script'!W85,Panel_info[SL Analyte],0))&amp;"_"&amp;V85)</f>
        <v/>
      </c>
      <c r="AV85" s="30"/>
      <c r="AW85" s="33" t="e">
        <f>VLOOKUP(D85,'HCAP Booking'!$AP$8:$AS$12,2,TRUE)</f>
        <v>#N/A</v>
      </c>
      <c r="AX85" s="491" t="e">
        <f>VLOOKUP(D85,'HCAP Booking'!$AP$8:$AS$12,3,TRUE)</f>
        <v>#N/A</v>
      </c>
      <c r="AY85" s="491" t="e">
        <f>VLOOKUP(D85,'HCAP Booking'!$AP$8:$AS$12,4,TRUE)</f>
        <v>#N/A</v>
      </c>
      <c r="AZ85" s="491" t="e">
        <f t="shared" si="73"/>
        <v>#N/A</v>
      </c>
      <c r="BA85" s="492" t="e">
        <f t="shared" si="74"/>
        <v>#VALUE!</v>
      </c>
      <c r="BB85" s="30"/>
      <c r="BC85" s="349" t="s">
        <v>2129</v>
      </c>
      <c r="BD85" s="356" t="s">
        <v>158</v>
      </c>
      <c r="BE85" s="349" t="str">
        <f t="shared" si="75"/>
        <v/>
      </c>
      <c r="BF85" s="352" t="str">
        <f t="shared" si="76"/>
        <v/>
      </c>
      <c r="BG85" s="30"/>
      <c r="BH85" s="30"/>
      <c r="BI85" s="589" t="e">
        <f>INDEX('HCAP Booking'!$AE$9:$AE$14,MATCH('HCAP Robot Script'!W85,'HCAP Booking'!$AB$9:$AB$14,0))</f>
        <v>#N/A</v>
      </c>
      <c r="BJ85" s="208" t="str">
        <f t="shared" si="58"/>
        <v>_</v>
      </c>
      <c r="BK85" s="341">
        <f>IF(G85="","",'HCAP Booking'!I92)</f>
        <v>0</v>
      </c>
      <c r="BL85" s="341" t="str">
        <f t="shared" si="77"/>
        <v>2303550</v>
      </c>
      <c r="BM85" s="32" t="str">
        <f t="shared" si="59"/>
        <v>D11</v>
      </c>
      <c r="BN85" s="32" t="str">
        <f t="shared" si="60"/>
        <v>UDP0084</v>
      </c>
      <c r="BO85" s="32" t="str">
        <f>IF(G85="","",INDEX(Index_sequences[i7 Bases for Sample Sheet],MATCH('HCAP Robot Script'!BN85,Index_sequences[Index Name],0)))</f>
        <v>CTTCTCAG</v>
      </c>
      <c r="BP85" s="32" t="str">
        <f t="shared" si="61"/>
        <v>UDP0084</v>
      </c>
      <c r="BQ85" s="32" t="str">
        <f>IF(G85="","",INDEX(Index_sequences[i5 Bases for Sample Sheet NovaSeq, MiSeq, HiSeq 2000/2500],MATCH('HCAP Robot Script'!BP85,Index_sequences[Index Name],0)))</f>
        <v>GAAGAGTC</v>
      </c>
      <c r="BR85" s="32" t="str">
        <f>IF(G85="","",INDEX(Index_sequences[i5 Bases for Sample Sheet iSeq, MiniSeq, NextSeq, HiSeq 3000/4000],MATCH('HCAP Robot Script'!BP85,Index_sequences[Index Name],0)))</f>
        <v>GACTCTTC</v>
      </c>
      <c r="BS85" s="209" t="str">
        <f t="shared" si="62"/>
        <v/>
      </c>
      <c r="BT85" s="38" t="str">
        <f ca="1">IF(VLOOKUP(BS85,'Auto Pooling Robot Script'!$H$6:$I$13,2,FALSE)=FALSE,"",VLOOKUP(BS85,'Auto Pooling Robot Script'!$H$6:$I$13,2,FALSE))</f>
        <v/>
      </c>
      <c r="BU85" s="30"/>
      <c r="BV85" s="10" t="str">
        <f t="array" aca="1" ref="BV85" ca="1">IF(ROW()-ROW($BV$2:$BV$97)+1&gt;ROWS($BT$2:$BT$97)-
COUNTBLANK($BT$2:$BT$97),"",INDIRECT(ADDRESS(SMALL(
(IF($BT$2:$BT$97&lt;&gt;"",ROW($BT$2:$BT$97),ROW()+ROWS($BT$2:$BT$97))),
ROW()-ROW($BV$2:$BV$97)+1),COLUMN($BK$2:$BK$97),4)))</f>
        <v/>
      </c>
      <c r="BW85" s="33" t="str">
        <f t="shared" ca="1" si="78"/>
        <v/>
      </c>
      <c r="BX85" s="36" t="str">
        <f t="shared" ca="1" si="79"/>
        <v/>
      </c>
      <c r="BY85" s="36" t="str">
        <f t="shared" ca="1" si="80"/>
        <v/>
      </c>
      <c r="BZ85" s="32" t="str">
        <f t="shared" ca="1" si="81"/>
        <v/>
      </c>
      <c r="CA85" s="32" t="str">
        <f t="shared" ca="1" si="63"/>
        <v/>
      </c>
      <c r="CB85" s="32" t="str">
        <f t="shared" ca="1" si="82"/>
        <v/>
      </c>
      <c r="CC85" s="32" t="str">
        <f ca="1">IF(BV85="","",INDEX(Index_sequences[i5 Bases for Sample Sheet NovaSeq, MiSeq, HiSeq 2000/2500],MATCH('HCAP Robot Script'!CB85,Index_sequences[Index Name],0)))</f>
        <v/>
      </c>
      <c r="CD85" s="32" t="str">
        <f ca="1">IF(BV85="","",INDEX(Index_sequences[i5 Bases for Sample Sheet iSeq, MiniSeq, NextSeq, HiSeq 3000/4000],MATCH('HCAP Robot Script'!CB85,Index_sequences[Index Name],0)))</f>
        <v/>
      </c>
      <c r="CE85" s="37" t="str">
        <f ca="1">IF(BV85="","",INDEX(Panel_info[Panel name],MATCH(INDEX(Panel_Name,MATCH(BV85,$BK$2:$BK$97,0)),Panel_info[SL Analyte],0)))</f>
        <v/>
      </c>
      <c r="CF85" s="38" t="str">
        <f t="shared" ca="1" si="83"/>
        <v/>
      </c>
      <c r="CH85" s="10" t="str">
        <f t="shared" ca="1" si="84"/>
        <v/>
      </c>
      <c r="CI85" s="10" t="str">
        <f t="shared" ca="1" si="85"/>
        <v/>
      </c>
      <c r="CJ85" s="10" t="str">
        <f t="array" aca="1" ref="CJ85" ca="1">IF(ROW()-ROW($CJ$2:$CJ$97)+1&gt;ROWS($CH$2:$CH$97)-
COUNTBLANK($CH$2:$CH$97),"",INDIRECT(ADDRESS(SMALL(
(IF($CH$2:$CH$97&lt;&gt;"",ROW($CH$2:$CH$97),ROW()+ROWS($CH$2:$CH$97))),
ROW()-ROW($CJ$2:$CJ$97)+1),COLUMN($CH$2:$CH$97),4)))</f>
        <v/>
      </c>
      <c r="CK85" s="10" t="str">
        <f t="array" aca="1" ref="CK85" ca="1">IF(ROW()-ROW($CK$2:$CK$97)+1&gt;ROWS($CI$2:$CI$97)-
COUNTBLANK($CI$2:$CI$97),"",INDIRECT(ADDRESS(SMALL(
(IF($CI$2:$CI$97&lt;&gt;"",ROW($CI$2:$CI$97),ROW()+ROWS($CI$2:$CI$97))),
ROW()-ROW($CK$2:$CK$97)+1),COLUMN($CI$2:$CI$97),4)))</f>
        <v/>
      </c>
    </row>
    <row r="86" spans="1:89" x14ac:dyDescent="0.2">
      <c r="A86" s="31" t="str">
        <f>IF(G86="","",'HCAP Booking'!$C$4)</f>
        <v>2303550</v>
      </c>
      <c r="B86" s="36" t="str">
        <f>CONCATENATE(LEFT('HCAP Booking'!C93),LEFT('HCAP Booking'!D93))</f>
        <v/>
      </c>
      <c r="C86" s="32" t="str">
        <f>IF('HCAP Booking'!J93="","",'HCAP Booking'!J93)</f>
        <v/>
      </c>
      <c r="D86" s="30" t="str">
        <f>IF(C86="","",INDEX('DNA Sample Normalization'!$E$13:$E$108,MATCH('HCAP Robot Script'!C86,'DNA Sample Normalization'!$C$13:$C$108,0)))</f>
        <v/>
      </c>
      <c r="E86" s="29" t="str">
        <f t="shared" si="51"/>
        <v/>
      </c>
      <c r="F86" s="38" t="str">
        <f t="shared" ca="1" si="52"/>
        <v/>
      </c>
      <c r="G86" s="33" t="str">
        <f>CONCATENATE('HCAP Booking'!A93,'HCAP Booking'!B93)</f>
        <v>E11</v>
      </c>
      <c r="H86" s="32" t="str">
        <f t="shared" si="64"/>
        <v>DNA DILUTION PLATE 1</v>
      </c>
      <c r="I86" s="32" t="str">
        <f t="shared" si="65"/>
        <v/>
      </c>
      <c r="J86" s="32" t="str">
        <f t="shared" si="66"/>
        <v/>
      </c>
      <c r="K86" s="32" t="str">
        <f t="shared" si="67"/>
        <v/>
      </c>
      <c r="L86" s="34" t="str">
        <f t="shared" si="53"/>
        <v/>
      </c>
      <c r="M86" s="35" t="str">
        <f t="shared" si="54"/>
        <v/>
      </c>
      <c r="N86" s="343" t="str">
        <f t="shared" si="68"/>
        <v/>
      </c>
      <c r="O86" s="343" t="str">
        <f t="shared" si="69"/>
        <v/>
      </c>
      <c r="P86" s="32" t="str">
        <f t="shared" si="70"/>
        <v>WATER RESERVOIR</v>
      </c>
      <c r="Q86" s="37">
        <f t="shared" si="71"/>
        <v>1</v>
      </c>
      <c r="R86" s="132" t="s">
        <v>191</v>
      </c>
      <c r="S86" s="112" t="str">
        <f t="shared" si="55"/>
        <v/>
      </c>
      <c r="T86" s="358" t="str" cm="1">
        <f t="array" ref="T86">IF(G86="","",INDEX(Index_sequences[Plate well],MATCH('HCAP Robot Script'!T85,Index_sequences[Plate well],0)+1,1))</f>
        <v>E11</v>
      </c>
      <c r="U86" s="115">
        <f>IF(G86="","",'HCAP Booking'!$I$3)</f>
        <v>1</v>
      </c>
      <c r="V86" s="115" t="str">
        <f>IF(G86="","",VLOOKUP(U86&amp;"_"&amp;T86,Index!$C$3:$H$386,2,FALSE))</f>
        <v>UDP0085</v>
      </c>
      <c r="W86" s="32">
        <f>IF(NOT(G86=""),'HCAP Booking'!H93,"")</f>
        <v>0</v>
      </c>
      <c r="Z86" s="50" t="s">
        <v>65</v>
      </c>
      <c r="AA86" s="40" t="str">
        <f t="shared" si="56"/>
        <v/>
      </c>
      <c r="AB86" s="46" t="str">
        <f>IF(COUNTIF($AA$1:AA86,AA86)=1,AA86,"")</f>
        <v/>
      </c>
      <c r="AC86" s="40" t="str">
        <f t="array" aca="1" ref="AC86" ca="1">IF(ROW()-ROW($AC$2:$AC$97)+1&gt;ROWS($AB$2:$AB$97)-
COUNTBLANK($AB$2:$AB$97),"",INDIRECT(ADDRESS(SMALL(
(IF($AB$2:$AB$97&lt;&gt;"",ROW($AB$2:$AB$97),ROW()+ROWS($AB$2:$AB$97))),
ROW()-ROW($AC$2:$AC$97)+1),COLUMN($AB$2:$AB$97),4)))</f>
        <v/>
      </c>
      <c r="AD86" s="121">
        <f>COUNTIF($AA$1:AA86,AA86)</f>
        <v>37</v>
      </c>
      <c r="AE86" s="121">
        <v>85</v>
      </c>
      <c r="AF86" s="121">
        <f>IF(COUNTIF($AF$2:AF85,AF85)&lt;INDEX(Pooling_requirements,MATCH('HCAP Booking'!$AG$4,Workflow_type,0)),AF85,AF85+1)</f>
        <v>4</v>
      </c>
      <c r="AG86" s="121" t="str">
        <f t="shared" si="72"/>
        <v/>
      </c>
      <c r="AH86" s="40" t="str">
        <f ca="1">IF(COUNTIF($AA$1:AG86,AG86)=1,AG86,"")</f>
        <v/>
      </c>
      <c r="AI86" s="40" t="s">
        <v>65</v>
      </c>
      <c r="AJ86" s="40" t="str">
        <f t="array" aca="1" ref="AJ86" ca="1">IF(ROW()-ROW($AJ$2:$AJ$97)+1&gt;ROWS($AH$2:$AH$97)-
COUNTBLANK($AH$2:$AH$97),"",INDIRECT(ADDRESS(SMALL(
(IF($AH$2:$AH$97&lt;&gt;"",ROW($AH$2:$AH$97),ROW()+ROWS($AH$2:$AH$97))),
ROW()-ROW($AJ$2:$AJ$97)+1),COLUMN($AH$2:$AH$97),4)))</f>
        <v/>
      </c>
      <c r="AK86" s="50" t="s">
        <v>65</v>
      </c>
      <c r="AL86" s="30"/>
      <c r="AM86" s="30"/>
      <c r="AN86" s="40" t="str">
        <f>IF(COUNTIF($C$1:C86,C86)=1,C86,"")</f>
        <v/>
      </c>
      <c r="AO86" s="47" t="str">
        <f t="array" aca="1" ref="AO86" ca="1">IF(ROW()-ROW($AO$2:$AO$97)+1&gt;ROWS($AN$2:$AN$97)-
COUNTBLANK($AN$2:$AN$97),"",INDIRECT(ADDRESS(SMALL(
(IF($AN$2:$AN$97&lt;&gt;"",ROW($AN$2:$AN$97),ROW()+ROWS($AN$2:$AN$97))),
ROW()-ROW($AO$2:$AO$97)+1),COLUMN($AN$2:$AN$97),4)))</f>
        <v/>
      </c>
      <c r="AP86" s="13" t="s">
        <v>35</v>
      </c>
      <c r="AQ86" s="49" t="str">
        <f t="shared" ca="1" si="86"/>
        <v/>
      </c>
      <c r="AR86" s="31" t="str">
        <f t="shared" ca="1" si="57"/>
        <v>_A4</v>
      </c>
      <c r="AS86" s="664"/>
      <c r="AT86" s="229"/>
      <c r="AU86" s="589" t="str">
        <f>IF(B86="","",B86&amp;"_"&amp;C86&amp;"_"&amp;INDEX(Panel_info[Panel short hand],MATCH('HCAP Robot Script'!W86,Panel_info[SL Analyte],0))&amp;"_"&amp;V86)</f>
        <v/>
      </c>
      <c r="AV86" s="30"/>
      <c r="AW86" s="33" t="e">
        <f>VLOOKUP(D86,'HCAP Booking'!$AP$8:$AS$12,2,TRUE)</f>
        <v>#N/A</v>
      </c>
      <c r="AX86" s="491" t="e">
        <f>VLOOKUP(D86,'HCAP Booking'!$AP$8:$AS$12,3,TRUE)</f>
        <v>#N/A</v>
      </c>
      <c r="AY86" s="491" t="e">
        <f>VLOOKUP(D86,'HCAP Booking'!$AP$8:$AS$12,4,TRUE)</f>
        <v>#N/A</v>
      </c>
      <c r="AZ86" s="491" t="e">
        <f t="shared" si="73"/>
        <v>#N/A</v>
      </c>
      <c r="BA86" s="492" t="e">
        <f t="shared" si="74"/>
        <v>#VALUE!</v>
      </c>
      <c r="BB86" s="30"/>
      <c r="BC86" s="349" t="s">
        <v>2129</v>
      </c>
      <c r="BD86" s="356" t="s">
        <v>159</v>
      </c>
      <c r="BE86" s="349" t="str">
        <f t="shared" si="75"/>
        <v/>
      </c>
      <c r="BF86" s="352" t="str">
        <f t="shared" si="76"/>
        <v/>
      </c>
      <c r="BG86" s="30"/>
      <c r="BH86" s="30"/>
      <c r="BI86" s="589" t="e">
        <f>INDEX('HCAP Booking'!$AE$9:$AE$14,MATCH('HCAP Robot Script'!W86,'HCAP Booking'!$AB$9:$AB$14,0))</f>
        <v>#N/A</v>
      </c>
      <c r="BJ86" s="208" t="str">
        <f t="shared" si="58"/>
        <v>_</v>
      </c>
      <c r="BK86" s="341">
        <f>IF(G86="","",'HCAP Booking'!I93)</f>
        <v>0</v>
      </c>
      <c r="BL86" s="341" t="str">
        <f t="shared" si="77"/>
        <v>2303550</v>
      </c>
      <c r="BM86" s="32" t="str">
        <f t="shared" si="59"/>
        <v>E11</v>
      </c>
      <c r="BN86" s="32" t="str">
        <f t="shared" si="60"/>
        <v>UDP0085</v>
      </c>
      <c r="BO86" s="32" t="str">
        <f>IF(G86="","",INDEX(Index_sequences[i7 Bases for Sample Sheet],MATCH('HCAP Robot Script'!BN86,Index_sequences[Index Name],0)))</f>
        <v>TCAGGCAA</v>
      </c>
      <c r="BP86" s="32" t="str">
        <f t="shared" si="61"/>
        <v>UDP0085</v>
      </c>
      <c r="BQ86" s="32" t="str">
        <f>IF(G86="","",INDEX(Index_sequences[i5 Bases for Sample Sheet NovaSeq, MiSeq, HiSeq 2000/2500],MATCH('HCAP Robot Script'!BP86,Index_sequences[Index Name],0)))</f>
        <v>AGTCCGTT</v>
      </c>
      <c r="BR86" s="32" t="str">
        <f>IF(G86="","",INDEX(Index_sequences[i5 Bases for Sample Sheet iSeq, MiniSeq, NextSeq, HiSeq 3000/4000],MATCH('HCAP Robot Script'!BP86,Index_sequences[Index Name],0)))</f>
        <v>AACGGACT</v>
      </c>
      <c r="BS86" s="209" t="str">
        <f t="shared" si="62"/>
        <v/>
      </c>
      <c r="BT86" s="38" t="str">
        <f ca="1">IF(VLOOKUP(BS86,'Auto Pooling Robot Script'!$H$6:$I$13,2,FALSE)=FALSE,"",VLOOKUP(BS86,'Auto Pooling Robot Script'!$H$6:$I$13,2,FALSE))</f>
        <v/>
      </c>
      <c r="BU86" s="30"/>
      <c r="BV86" s="10" t="str">
        <f t="array" aca="1" ref="BV86" ca="1">IF(ROW()-ROW($BV$2:$BV$97)+1&gt;ROWS($BT$2:$BT$97)-
COUNTBLANK($BT$2:$BT$97),"",INDIRECT(ADDRESS(SMALL(
(IF($BT$2:$BT$97&lt;&gt;"",ROW($BT$2:$BT$97),ROW()+ROWS($BT$2:$BT$97))),
ROW()-ROW($BV$2:$BV$97)+1),COLUMN($BK$2:$BK$97),4)))</f>
        <v/>
      </c>
      <c r="BW86" s="33" t="str">
        <f t="shared" ca="1" si="78"/>
        <v/>
      </c>
      <c r="BX86" s="36" t="str">
        <f t="shared" ca="1" si="79"/>
        <v/>
      </c>
      <c r="BY86" s="36" t="str">
        <f t="shared" ca="1" si="80"/>
        <v/>
      </c>
      <c r="BZ86" s="32" t="str">
        <f t="shared" ca="1" si="81"/>
        <v/>
      </c>
      <c r="CA86" s="32" t="str">
        <f t="shared" ca="1" si="63"/>
        <v/>
      </c>
      <c r="CB86" s="32" t="str">
        <f t="shared" ca="1" si="82"/>
        <v/>
      </c>
      <c r="CC86" s="32" t="str">
        <f ca="1">IF(BV86="","",INDEX(Index_sequences[i5 Bases for Sample Sheet NovaSeq, MiSeq, HiSeq 2000/2500],MATCH('HCAP Robot Script'!CB86,Index_sequences[Index Name],0)))</f>
        <v/>
      </c>
      <c r="CD86" s="32" t="str">
        <f ca="1">IF(BV86="","",INDEX(Index_sequences[i5 Bases for Sample Sheet iSeq, MiniSeq, NextSeq, HiSeq 3000/4000],MATCH('HCAP Robot Script'!CB86,Index_sequences[Index Name],0)))</f>
        <v/>
      </c>
      <c r="CE86" s="37" t="str">
        <f ca="1">IF(BV86="","",INDEX(Panel_info[Panel name],MATCH(INDEX(Panel_Name,MATCH(BV86,$BK$2:$BK$97,0)),Panel_info[SL Analyte],0)))</f>
        <v/>
      </c>
      <c r="CF86" s="38" t="str">
        <f t="shared" ca="1" si="83"/>
        <v/>
      </c>
      <c r="CH86" s="10" t="str">
        <f t="shared" ca="1" si="84"/>
        <v/>
      </c>
      <c r="CI86" s="10" t="str">
        <f t="shared" ca="1" si="85"/>
        <v/>
      </c>
      <c r="CJ86" s="10" t="str">
        <f t="array" aca="1" ref="CJ86" ca="1">IF(ROW()-ROW($CJ$2:$CJ$97)+1&gt;ROWS($CH$2:$CH$97)-
COUNTBLANK($CH$2:$CH$97),"",INDIRECT(ADDRESS(SMALL(
(IF($CH$2:$CH$97&lt;&gt;"",ROW($CH$2:$CH$97),ROW()+ROWS($CH$2:$CH$97))),
ROW()-ROW($CJ$2:$CJ$97)+1),COLUMN($CH$2:$CH$97),4)))</f>
        <v/>
      </c>
      <c r="CK86" s="10" t="str">
        <f t="array" aca="1" ref="CK86" ca="1">IF(ROW()-ROW($CK$2:$CK$97)+1&gt;ROWS($CI$2:$CI$97)-
COUNTBLANK($CI$2:$CI$97),"",INDIRECT(ADDRESS(SMALL(
(IF($CI$2:$CI$97&lt;&gt;"",ROW($CI$2:$CI$97),ROW()+ROWS($CI$2:$CI$97))),
ROW()-ROW($CK$2:$CK$97)+1),COLUMN($CI$2:$CI$97),4)))</f>
        <v/>
      </c>
    </row>
    <row r="87" spans="1:89" x14ac:dyDescent="0.2">
      <c r="A87" s="31" t="str">
        <f>IF(G87="","",'HCAP Booking'!$C$4)</f>
        <v>2303550</v>
      </c>
      <c r="B87" s="36" t="str">
        <f>CONCATENATE(LEFT('HCAP Booking'!C94),LEFT('HCAP Booking'!D94))</f>
        <v/>
      </c>
      <c r="C87" s="32" t="str">
        <f>IF('HCAP Booking'!J94="","",'HCAP Booking'!J94)</f>
        <v/>
      </c>
      <c r="D87" s="30" t="str">
        <f>IF(C87="","",INDEX('DNA Sample Normalization'!$E$13:$E$108,MATCH('HCAP Robot Script'!C87,'DNA Sample Normalization'!$C$13:$C$108,0)))</f>
        <v/>
      </c>
      <c r="E87" s="29" t="str">
        <f t="shared" si="51"/>
        <v/>
      </c>
      <c r="F87" s="38" t="str">
        <f t="shared" ca="1" si="52"/>
        <v/>
      </c>
      <c r="G87" s="33" t="str">
        <f>CONCATENATE('HCAP Booking'!A94,'HCAP Booking'!B94)</f>
        <v>F11</v>
      </c>
      <c r="H87" s="32" t="str">
        <f t="shared" si="64"/>
        <v>DNA DILUTION PLATE 1</v>
      </c>
      <c r="I87" s="32" t="str">
        <f t="shared" si="65"/>
        <v/>
      </c>
      <c r="J87" s="32" t="str">
        <f t="shared" si="66"/>
        <v/>
      </c>
      <c r="K87" s="32" t="str">
        <f t="shared" si="67"/>
        <v/>
      </c>
      <c r="L87" s="34" t="str">
        <f t="shared" si="53"/>
        <v/>
      </c>
      <c r="M87" s="35" t="str">
        <f t="shared" si="54"/>
        <v/>
      </c>
      <c r="N87" s="343" t="str">
        <f t="shared" si="68"/>
        <v/>
      </c>
      <c r="O87" s="343" t="str">
        <f t="shared" si="69"/>
        <v/>
      </c>
      <c r="P87" s="32" t="str">
        <f t="shared" si="70"/>
        <v>WATER RESERVOIR</v>
      </c>
      <c r="Q87" s="37">
        <f t="shared" si="71"/>
        <v>1</v>
      </c>
      <c r="R87" s="132" t="s">
        <v>191</v>
      </c>
      <c r="S87" s="112" t="str">
        <f t="shared" si="55"/>
        <v/>
      </c>
      <c r="T87" s="358" t="str" cm="1">
        <f t="array" ref="T87">IF(G87="","",INDEX(Index_sequences[Plate well],MATCH('HCAP Robot Script'!T86,Index_sequences[Plate well],0)+1,1))</f>
        <v>F11</v>
      </c>
      <c r="U87" s="115">
        <f>IF(G87="","",'HCAP Booking'!$I$3)</f>
        <v>1</v>
      </c>
      <c r="V87" s="115" t="str">
        <f>IF(G87="","",VLOOKUP(U87&amp;"_"&amp;T87,Index!$C$3:$H$386,2,FALSE))</f>
        <v>UDP0086</v>
      </c>
      <c r="W87" s="32">
        <f>IF(NOT(G87=""),'HCAP Booking'!H94,"")</f>
        <v>0</v>
      </c>
      <c r="Z87" s="50" t="s">
        <v>65</v>
      </c>
      <c r="AA87" s="40" t="str">
        <f t="shared" si="56"/>
        <v/>
      </c>
      <c r="AB87" s="46" t="str">
        <f>IF(COUNTIF($AA$1:AA87,AA87)=1,AA87,"")</f>
        <v/>
      </c>
      <c r="AC87" s="40" t="str">
        <f t="array" aca="1" ref="AC87" ca="1">IF(ROW()-ROW($AC$2:$AC$97)+1&gt;ROWS($AB$2:$AB$97)-
COUNTBLANK($AB$2:$AB$97),"",INDIRECT(ADDRESS(SMALL(
(IF($AB$2:$AB$97&lt;&gt;"",ROW($AB$2:$AB$97),ROW()+ROWS($AB$2:$AB$97))),
ROW()-ROW($AC$2:$AC$97)+1),COLUMN($AB$2:$AB$97),4)))</f>
        <v/>
      </c>
      <c r="AD87" s="121">
        <f>COUNTIF($AA$1:AA87,AA87)</f>
        <v>38</v>
      </c>
      <c r="AE87" s="121">
        <v>86</v>
      </c>
      <c r="AF87" s="121">
        <f>IF(COUNTIF($AF$2:AF86,AF86)&lt;INDEX(Pooling_requirements,MATCH('HCAP Booking'!$AG$4,Workflow_type,0)),AF86,AF86+1)</f>
        <v>4</v>
      </c>
      <c r="AG87" s="121" t="str">
        <f t="shared" si="72"/>
        <v/>
      </c>
      <c r="AH87" s="40" t="str">
        <f ca="1">IF(COUNTIF($AA$1:AG87,AG87)=1,AG87,"")</f>
        <v/>
      </c>
      <c r="AI87" s="40" t="s">
        <v>65</v>
      </c>
      <c r="AJ87" s="40" t="str">
        <f t="array" aca="1" ref="AJ87" ca="1">IF(ROW()-ROW($AJ$2:$AJ$97)+1&gt;ROWS($AH$2:$AH$97)-
COUNTBLANK($AH$2:$AH$97),"",INDIRECT(ADDRESS(SMALL(
(IF($AH$2:$AH$97&lt;&gt;"",ROW($AH$2:$AH$97),ROW()+ROWS($AH$2:$AH$97))),
ROW()-ROW($AJ$2:$AJ$97)+1),COLUMN($AH$2:$AH$97),4)))</f>
        <v/>
      </c>
      <c r="AK87" s="50" t="s">
        <v>65</v>
      </c>
      <c r="AL87" s="30"/>
      <c r="AM87" s="30"/>
      <c r="AN87" s="40" t="str">
        <f>IF(COUNTIF($C$1:C87,C87)=1,C87,"")</f>
        <v/>
      </c>
      <c r="AO87" s="47" t="str">
        <f t="array" aca="1" ref="AO87" ca="1">IF(ROW()-ROW($AO$2:$AO$97)+1&gt;ROWS($AN$2:$AN$97)-
COUNTBLANK($AN$2:$AN$97),"",INDIRECT(ADDRESS(SMALL(
(IF($AN$2:$AN$97&lt;&gt;"",ROW($AN$2:$AN$97),ROW()+ROWS($AN$2:$AN$97))),
ROW()-ROW($AO$2:$AO$97)+1),COLUMN($AN$2:$AN$97),4)))</f>
        <v/>
      </c>
      <c r="AP87" s="13" t="s">
        <v>45</v>
      </c>
      <c r="AQ87" s="49" t="str">
        <f t="shared" ca="1" si="86"/>
        <v/>
      </c>
      <c r="AR87" s="31" t="str">
        <f t="shared" ca="1" si="57"/>
        <v>_B4</v>
      </c>
      <c r="AS87" s="664"/>
      <c r="AT87" s="229"/>
      <c r="AU87" s="589" t="str">
        <f>IF(B87="","",B87&amp;"_"&amp;C87&amp;"_"&amp;INDEX(Panel_info[Panel short hand],MATCH('HCAP Robot Script'!W87,Panel_info[SL Analyte],0))&amp;"_"&amp;V87)</f>
        <v/>
      </c>
      <c r="AV87" s="30"/>
      <c r="AW87" s="33" t="e">
        <f>VLOOKUP(D87,'HCAP Booking'!$AP$8:$AS$12,2,TRUE)</f>
        <v>#N/A</v>
      </c>
      <c r="AX87" s="491" t="e">
        <f>VLOOKUP(D87,'HCAP Booking'!$AP$8:$AS$12,3,TRUE)</f>
        <v>#N/A</v>
      </c>
      <c r="AY87" s="491" t="e">
        <f>VLOOKUP(D87,'HCAP Booking'!$AP$8:$AS$12,4,TRUE)</f>
        <v>#N/A</v>
      </c>
      <c r="AZ87" s="491" t="e">
        <f t="shared" si="73"/>
        <v>#N/A</v>
      </c>
      <c r="BA87" s="492" t="e">
        <f t="shared" si="74"/>
        <v>#VALUE!</v>
      </c>
      <c r="BB87" s="30"/>
      <c r="BC87" s="349" t="s">
        <v>2129</v>
      </c>
      <c r="BD87" s="356" t="s">
        <v>160</v>
      </c>
      <c r="BE87" s="349" t="str">
        <f t="shared" si="75"/>
        <v/>
      </c>
      <c r="BF87" s="352" t="str">
        <f t="shared" si="76"/>
        <v/>
      </c>
      <c r="BG87" s="30"/>
      <c r="BH87" s="30"/>
      <c r="BI87" s="589" t="e">
        <f>INDEX('HCAP Booking'!$AE$9:$AE$14,MATCH('HCAP Robot Script'!W87,'HCAP Booking'!$AB$9:$AB$14,0))</f>
        <v>#N/A</v>
      </c>
      <c r="BJ87" s="208" t="str">
        <f t="shared" si="58"/>
        <v>_</v>
      </c>
      <c r="BK87" s="341">
        <f>IF(G87="","",'HCAP Booking'!I94)</f>
        <v>0</v>
      </c>
      <c r="BL87" s="341" t="str">
        <f t="shared" si="77"/>
        <v>2303550</v>
      </c>
      <c r="BM87" s="32" t="str">
        <f t="shared" si="59"/>
        <v>F11</v>
      </c>
      <c r="BN87" s="32" t="str">
        <f t="shared" si="60"/>
        <v>UDP0086</v>
      </c>
      <c r="BO87" s="32" t="str">
        <f>IF(G87="","",INDEX(Index_sequences[i7 Bases for Sample Sheet],MATCH('HCAP Robot Script'!BN87,Index_sequences[Index Name],0)))</f>
        <v>CTGAATGG</v>
      </c>
      <c r="BP87" s="32" t="str">
        <f t="shared" si="61"/>
        <v>UDP0086</v>
      </c>
      <c r="BQ87" s="32" t="str">
        <f>IF(G87="","",INDEX(Index_sequences[i5 Bases for Sample Sheet NovaSeq, MiSeq, HiSeq 2000/2500],MATCH('HCAP Robot Script'!BP87,Index_sequences[Index Name],0)))</f>
        <v>GACTTACC</v>
      </c>
      <c r="BR87" s="32" t="str">
        <f>IF(G87="","",INDEX(Index_sequences[i5 Bases for Sample Sheet iSeq, MiniSeq, NextSeq, HiSeq 3000/4000],MATCH('HCAP Robot Script'!BP87,Index_sequences[Index Name],0)))</f>
        <v>GGTAAGTC</v>
      </c>
      <c r="BS87" s="209" t="str">
        <f t="shared" si="62"/>
        <v/>
      </c>
      <c r="BT87" s="38" t="str">
        <f ca="1">IF(VLOOKUP(BS87,'Auto Pooling Robot Script'!$H$6:$I$13,2,FALSE)=FALSE,"",VLOOKUP(BS87,'Auto Pooling Robot Script'!$H$6:$I$13,2,FALSE))</f>
        <v/>
      </c>
      <c r="BU87" s="30"/>
      <c r="BV87" s="10" t="str">
        <f t="array" aca="1" ref="BV87" ca="1">IF(ROW()-ROW($BV$2:$BV$97)+1&gt;ROWS($BT$2:$BT$97)-
COUNTBLANK($BT$2:$BT$97),"",INDIRECT(ADDRESS(SMALL(
(IF($BT$2:$BT$97&lt;&gt;"",ROW($BT$2:$BT$97),ROW()+ROWS($BT$2:$BT$97))),
ROW()-ROW($BV$2:$BV$97)+1),COLUMN($BK$2:$BK$97),4)))</f>
        <v/>
      </c>
      <c r="BW87" s="33" t="str">
        <f t="shared" ca="1" si="78"/>
        <v/>
      </c>
      <c r="BX87" s="36" t="str">
        <f t="shared" ca="1" si="79"/>
        <v/>
      </c>
      <c r="BY87" s="36" t="str">
        <f t="shared" ca="1" si="80"/>
        <v/>
      </c>
      <c r="BZ87" s="32" t="str">
        <f t="shared" ca="1" si="81"/>
        <v/>
      </c>
      <c r="CA87" s="32" t="str">
        <f t="shared" ca="1" si="63"/>
        <v/>
      </c>
      <c r="CB87" s="32" t="str">
        <f t="shared" ca="1" si="82"/>
        <v/>
      </c>
      <c r="CC87" s="32" t="str">
        <f ca="1">IF(BV87="","",INDEX(Index_sequences[i5 Bases for Sample Sheet NovaSeq, MiSeq, HiSeq 2000/2500],MATCH('HCAP Robot Script'!CB87,Index_sequences[Index Name],0)))</f>
        <v/>
      </c>
      <c r="CD87" s="32" t="str">
        <f ca="1">IF(BV87="","",INDEX(Index_sequences[i5 Bases for Sample Sheet iSeq, MiniSeq, NextSeq, HiSeq 3000/4000],MATCH('HCAP Robot Script'!CB87,Index_sequences[Index Name],0)))</f>
        <v/>
      </c>
      <c r="CE87" s="37" t="str">
        <f ca="1">IF(BV87="","",INDEX(Panel_info[Panel name],MATCH(INDEX(Panel_Name,MATCH(BV87,$BK$2:$BK$97,0)),Panel_info[SL Analyte],0)))</f>
        <v/>
      </c>
      <c r="CF87" s="38" t="str">
        <f t="shared" ca="1" si="83"/>
        <v/>
      </c>
      <c r="CH87" s="10" t="str">
        <f t="shared" ca="1" si="84"/>
        <v/>
      </c>
      <c r="CI87" s="10" t="str">
        <f t="shared" ca="1" si="85"/>
        <v/>
      </c>
      <c r="CJ87" s="10" t="str">
        <f t="array" aca="1" ref="CJ87" ca="1">IF(ROW()-ROW($CJ$2:$CJ$97)+1&gt;ROWS($CH$2:$CH$97)-
COUNTBLANK($CH$2:$CH$97),"",INDIRECT(ADDRESS(SMALL(
(IF($CH$2:$CH$97&lt;&gt;"",ROW($CH$2:$CH$97),ROW()+ROWS($CH$2:$CH$97))),
ROW()-ROW($CJ$2:$CJ$97)+1),COLUMN($CH$2:$CH$97),4)))</f>
        <v/>
      </c>
      <c r="CK87" s="10" t="str">
        <f t="array" aca="1" ref="CK87" ca="1">IF(ROW()-ROW($CK$2:$CK$97)+1&gt;ROWS($CI$2:$CI$97)-
COUNTBLANK($CI$2:$CI$97),"",INDIRECT(ADDRESS(SMALL(
(IF($CI$2:$CI$97&lt;&gt;"",ROW($CI$2:$CI$97),ROW()+ROWS($CI$2:$CI$97))),
ROW()-ROW($CK$2:$CK$97)+1),COLUMN($CI$2:$CI$97),4)))</f>
        <v/>
      </c>
    </row>
    <row r="88" spans="1:89" x14ac:dyDescent="0.2">
      <c r="A88" s="31" t="str">
        <f>IF(G88="","",'HCAP Booking'!$C$4)</f>
        <v>2303550</v>
      </c>
      <c r="B88" s="36" t="str">
        <f>CONCATENATE(LEFT('HCAP Booking'!C95),LEFT('HCAP Booking'!D95))</f>
        <v/>
      </c>
      <c r="C88" s="32" t="str">
        <f>IF('HCAP Booking'!J95="","",'HCAP Booking'!J95)</f>
        <v/>
      </c>
      <c r="D88" s="30" t="str">
        <f>IF(C88="","",INDEX('DNA Sample Normalization'!$E$13:$E$108,MATCH('HCAP Robot Script'!C88,'DNA Sample Normalization'!$C$13:$C$108,0)))</f>
        <v/>
      </c>
      <c r="E88" s="29" t="str">
        <f t="shared" si="51"/>
        <v/>
      </c>
      <c r="F88" s="38" t="str">
        <f t="shared" ca="1" si="52"/>
        <v/>
      </c>
      <c r="G88" s="33" t="str">
        <f>CONCATENATE('HCAP Booking'!A95,'HCAP Booking'!B95)</f>
        <v>G11</v>
      </c>
      <c r="H88" s="32" t="str">
        <f t="shared" si="64"/>
        <v>DNA DILUTION PLATE 1</v>
      </c>
      <c r="I88" s="32" t="str">
        <f t="shared" si="65"/>
        <v/>
      </c>
      <c r="J88" s="32" t="str">
        <f t="shared" si="66"/>
        <v/>
      </c>
      <c r="K88" s="32" t="str">
        <f t="shared" si="67"/>
        <v/>
      </c>
      <c r="L88" s="34" t="str">
        <f t="shared" si="53"/>
        <v/>
      </c>
      <c r="M88" s="35" t="str">
        <f t="shared" si="54"/>
        <v/>
      </c>
      <c r="N88" s="343" t="str">
        <f t="shared" si="68"/>
        <v/>
      </c>
      <c r="O88" s="343" t="str">
        <f t="shared" si="69"/>
        <v/>
      </c>
      <c r="P88" s="32" t="str">
        <f t="shared" si="70"/>
        <v>WATER RESERVOIR</v>
      </c>
      <c r="Q88" s="37">
        <f t="shared" si="71"/>
        <v>1</v>
      </c>
      <c r="R88" s="132" t="s">
        <v>191</v>
      </c>
      <c r="S88" s="112" t="str">
        <f t="shared" si="55"/>
        <v/>
      </c>
      <c r="T88" s="358" t="str" cm="1">
        <f t="array" ref="T88">IF(G88="","",INDEX(Index_sequences[Plate well],MATCH('HCAP Robot Script'!T87,Index_sequences[Plate well],0)+1,1))</f>
        <v>G11</v>
      </c>
      <c r="U88" s="115">
        <f>IF(G88="","",'HCAP Booking'!$I$3)</f>
        <v>1</v>
      </c>
      <c r="V88" s="115" t="str">
        <f>IF(G88="","",VLOOKUP(U88&amp;"_"&amp;T88,Index!$C$3:$H$386,2,FALSE))</f>
        <v>UDP0087</v>
      </c>
      <c r="W88" s="32">
        <f>IF(NOT(G88=""),'HCAP Booking'!H95,"")</f>
        <v>0</v>
      </c>
      <c r="Z88" s="50" t="s">
        <v>65</v>
      </c>
      <c r="AA88" s="40" t="str">
        <f t="shared" si="56"/>
        <v/>
      </c>
      <c r="AB88" s="46" t="str">
        <f>IF(COUNTIF($AA$1:AA88,AA88)=1,AA88,"")</f>
        <v/>
      </c>
      <c r="AC88" s="40" t="str">
        <f t="array" aca="1" ref="AC88" ca="1">IF(ROW()-ROW($AC$2:$AC$97)+1&gt;ROWS($AB$2:$AB$97)-
COUNTBLANK($AB$2:$AB$97),"",INDIRECT(ADDRESS(SMALL(
(IF($AB$2:$AB$97&lt;&gt;"",ROW($AB$2:$AB$97),ROW()+ROWS($AB$2:$AB$97))),
ROW()-ROW($AC$2:$AC$97)+1),COLUMN($AB$2:$AB$97),4)))</f>
        <v/>
      </c>
      <c r="AD88" s="121">
        <f>COUNTIF($AA$1:AA88,AA88)</f>
        <v>39</v>
      </c>
      <c r="AE88" s="121">
        <v>87</v>
      </c>
      <c r="AF88" s="121">
        <f>IF(COUNTIF($AF$2:AF87,AF87)&lt;INDEX(Pooling_requirements,MATCH('HCAP Booking'!$AG$4,Workflow_type,0)),AF87,AF87+1)</f>
        <v>4</v>
      </c>
      <c r="AG88" s="121" t="str">
        <f t="shared" si="72"/>
        <v/>
      </c>
      <c r="AH88" s="40" t="str">
        <f ca="1">IF(COUNTIF($AA$1:AG88,AG88)=1,AG88,"")</f>
        <v/>
      </c>
      <c r="AI88" s="40" t="s">
        <v>65</v>
      </c>
      <c r="AJ88" s="40" t="str">
        <f t="array" aca="1" ref="AJ88" ca="1">IF(ROW()-ROW($AJ$2:$AJ$97)+1&gt;ROWS($AH$2:$AH$97)-
COUNTBLANK($AH$2:$AH$97),"",INDIRECT(ADDRESS(SMALL(
(IF($AH$2:$AH$97&lt;&gt;"",ROW($AH$2:$AH$97),ROW()+ROWS($AH$2:$AH$97))),
ROW()-ROW($AJ$2:$AJ$97)+1),COLUMN($AH$2:$AH$97),4)))</f>
        <v/>
      </c>
      <c r="AK88" s="50" t="s">
        <v>65</v>
      </c>
      <c r="AL88" s="30"/>
      <c r="AM88" s="30"/>
      <c r="AN88" s="40" t="str">
        <f>IF(COUNTIF($C$1:C88,C88)=1,C88,"")</f>
        <v/>
      </c>
      <c r="AO88" s="47" t="str">
        <f t="array" aca="1" ref="AO88" ca="1">IF(ROW()-ROW($AO$2:$AO$97)+1&gt;ROWS($AN$2:$AN$97)-
COUNTBLANK($AN$2:$AN$97),"",INDIRECT(ADDRESS(SMALL(
(IF($AN$2:$AN$97&lt;&gt;"",ROW($AN$2:$AN$97),ROW()+ROWS($AN$2:$AN$97))),
ROW()-ROW($AO$2:$AO$97)+1),COLUMN($AN$2:$AN$97),4)))</f>
        <v/>
      </c>
      <c r="AP88" s="13" t="s">
        <v>54</v>
      </c>
      <c r="AQ88" s="49" t="str">
        <f t="shared" ca="1" si="86"/>
        <v/>
      </c>
      <c r="AR88" s="31" t="str">
        <f t="shared" ca="1" si="57"/>
        <v>_C4</v>
      </c>
      <c r="AS88" s="664"/>
      <c r="AT88" s="229"/>
      <c r="AU88" s="589" t="str">
        <f>IF(B88="","",B88&amp;"_"&amp;C88&amp;"_"&amp;INDEX(Panel_info[Panel short hand],MATCH('HCAP Robot Script'!W88,Panel_info[SL Analyte],0))&amp;"_"&amp;V88)</f>
        <v/>
      </c>
      <c r="AV88" s="30"/>
      <c r="AW88" s="33" t="e">
        <f>VLOOKUP(D88,'HCAP Booking'!$AP$8:$AS$12,2,TRUE)</f>
        <v>#N/A</v>
      </c>
      <c r="AX88" s="491" t="e">
        <f>VLOOKUP(D88,'HCAP Booking'!$AP$8:$AS$12,3,TRUE)</f>
        <v>#N/A</v>
      </c>
      <c r="AY88" s="491" t="e">
        <f>VLOOKUP(D88,'HCAP Booking'!$AP$8:$AS$12,4,TRUE)</f>
        <v>#N/A</v>
      </c>
      <c r="AZ88" s="491" t="e">
        <f t="shared" si="73"/>
        <v>#N/A</v>
      </c>
      <c r="BA88" s="492" t="e">
        <f t="shared" si="74"/>
        <v>#VALUE!</v>
      </c>
      <c r="BB88" s="30"/>
      <c r="BC88" s="349" t="s">
        <v>2129</v>
      </c>
      <c r="BD88" s="356" t="s">
        <v>161</v>
      </c>
      <c r="BE88" s="349" t="str">
        <f t="shared" si="75"/>
        <v/>
      </c>
      <c r="BF88" s="352" t="str">
        <f t="shared" si="76"/>
        <v/>
      </c>
      <c r="BG88" s="30"/>
      <c r="BH88" s="30"/>
      <c r="BI88" s="589" t="e">
        <f>INDEX('HCAP Booking'!$AE$9:$AE$14,MATCH('HCAP Robot Script'!W88,'HCAP Booking'!$AB$9:$AB$14,0))</f>
        <v>#N/A</v>
      </c>
      <c r="BJ88" s="208" t="str">
        <f t="shared" si="58"/>
        <v>_</v>
      </c>
      <c r="BK88" s="341">
        <f>IF(G88="","",'HCAP Booking'!I95)</f>
        <v>0</v>
      </c>
      <c r="BL88" s="341" t="str">
        <f t="shared" si="77"/>
        <v>2303550</v>
      </c>
      <c r="BM88" s="32" t="str">
        <f t="shared" si="59"/>
        <v>G11</v>
      </c>
      <c r="BN88" s="32" t="str">
        <f t="shared" si="60"/>
        <v>UDP0087</v>
      </c>
      <c r="BO88" s="32" t="str">
        <f>IF(G88="","",INDEX(Index_sequences[i7 Bases for Sample Sheet],MATCH('HCAP Robot Script'!BN88,Index_sequences[Index Name],0)))</f>
        <v>GGTAGCTA</v>
      </c>
      <c r="BP88" s="32" t="str">
        <f t="shared" si="61"/>
        <v>UDP0087</v>
      </c>
      <c r="BQ88" s="32" t="str">
        <f>IF(G88="","",INDEX(Index_sequences[i5 Bases for Sample Sheet NovaSeq, MiSeq, HiSeq 2000/2500],MATCH('HCAP Robot Script'!BP88,Index_sequences[Index Name],0)))</f>
        <v>CCATCGAT</v>
      </c>
      <c r="BR88" s="32" t="str">
        <f>IF(G88="","",INDEX(Index_sequences[i5 Bases for Sample Sheet iSeq, MiniSeq, NextSeq, HiSeq 3000/4000],MATCH('HCAP Robot Script'!BP88,Index_sequences[Index Name],0)))</f>
        <v>ATCGATGG</v>
      </c>
      <c r="BS88" s="209" t="str">
        <f t="shared" si="62"/>
        <v/>
      </c>
      <c r="BT88" s="38" t="str">
        <f ca="1">IF(VLOOKUP(BS88,'Auto Pooling Robot Script'!$H$6:$I$13,2,FALSE)=FALSE,"",VLOOKUP(BS88,'Auto Pooling Robot Script'!$H$6:$I$13,2,FALSE))</f>
        <v/>
      </c>
      <c r="BU88" s="30"/>
      <c r="BV88" s="10" t="str">
        <f t="array" aca="1" ref="BV88" ca="1">IF(ROW()-ROW($BV$2:$BV$97)+1&gt;ROWS($BT$2:$BT$97)-
COUNTBLANK($BT$2:$BT$97),"",INDIRECT(ADDRESS(SMALL(
(IF($BT$2:$BT$97&lt;&gt;"",ROW($BT$2:$BT$97),ROW()+ROWS($BT$2:$BT$97))),
ROW()-ROW($BV$2:$BV$97)+1),COLUMN($BK$2:$BK$97),4)))</f>
        <v/>
      </c>
      <c r="BW88" s="33" t="str">
        <f t="shared" ca="1" si="78"/>
        <v/>
      </c>
      <c r="BX88" s="36" t="str">
        <f t="shared" ca="1" si="79"/>
        <v/>
      </c>
      <c r="BY88" s="36" t="str">
        <f t="shared" ca="1" si="80"/>
        <v/>
      </c>
      <c r="BZ88" s="32" t="str">
        <f t="shared" ca="1" si="81"/>
        <v/>
      </c>
      <c r="CA88" s="32" t="str">
        <f t="shared" ca="1" si="63"/>
        <v/>
      </c>
      <c r="CB88" s="32" t="str">
        <f t="shared" ca="1" si="82"/>
        <v/>
      </c>
      <c r="CC88" s="32" t="str">
        <f ca="1">IF(BV88="","",INDEX(Index_sequences[i5 Bases for Sample Sheet NovaSeq, MiSeq, HiSeq 2000/2500],MATCH('HCAP Robot Script'!CB88,Index_sequences[Index Name],0)))</f>
        <v/>
      </c>
      <c r="CD88" s="32" t="str">
        <f ca="1">IF(BV88="","",INDEX(Index_sequences[i5 Bases for Sample Sheet iSeq, MiniSeq, NextSeq, HiSeq 3000/4000],MATCH('HCAP Robot Script'!CB88,Index_sequences[Index Name],0)))</f>
        <v/>
      </c>
      <c r="CE88" s="37" t="str">
        <f ca="1">IF(BV88="","",INDEX(Panel_info[Panel name],MATCH(INDEX(Panel_Name,MATCH(BV88,$BK$2:$BK$97,0)),Panel_info[SL Analyte],0)))</f>
        <v/>
      </c>
      <c r="CF88" s="38" t="str">
        <f t="shared" ca="1" si="83"/>
        <v/>
      </c>
      <c r="CH88" s="10" t="str">
        <f t="shared" ca="1" si="84"/>
        <v/>
      </c>
      <c r="CI88" s="10" t="str">
        <f t="shared" ca="1" si="85"/>
        <v/>
      </c>
      <c r="CJ88" s="10" t="str">
        <f t="array" aca="1" ref="CJ88" ca="1">IF(ROW()-ROW($CJ$2:$CJ$97)+1&gt;ROWS($CH$2:$CH$97)-
COUNTBLANK($CH$2:$CH$97),"",INDIRECT(ADDRESS(SMALL(
(IF($CH$2:$CH$97&lt;&gt;"",ROW($CH$2:$CH$97),ROW()+ROWS($CH$2:$CH$97))),
ROW()-ROW($CJ$2:$CJ$97)+1),COLUMN($CH$2:$CH$97),4)))</f>
        <v/>
      </c>
      <c r="CK88" s="10" t="str">
        <f t="array" aca="1" ref="CK88" ca="1">IF(ROW()-ROW($CK$2:$CK$97)+1&gt;ROWS($CI$2:$CI$97)-
COUNTBLANK($CI$2:$CI$97),"",INDIRECT(ADDRESS(SMALL(
(IF($CI$2:$CI$97&lt;&gt;"",ROW($CI$2:$CI$97),ROW()+ROWS($CI$2:$CI$97))),
ROW()-ROW($CK$2:$CK$97)+1),COLUMN($CI$2:$CI$97),4)))</f>
        <v/>
      </c>
    </row>
    <row r="89" spans="1:89" x14ac:dyDescent="0.2">
      <c r="A89" s="31" t="str">
        <f>IF(G89="","",'HCAP Booking'!$C$4)</f>
        <v>2303550</v>
      </c>
      <c r="B89" s="36" t="str">
        <f>CONCATENATE(LEFT('HCAP Booking'!C96),LEFT('HCAP Booking'!D96))</f>
        <v/>
      </c>
      <c r="C89" s="32" t="str">
        <f>IF('HCAP Booking'!J96="","",'HCAP Booking'!J96)</f>
        <v/>
      </c>
      <c r="D89" s="30" t="str">
        <f>IF(C89="","",INDEX('DNA Sample Normalization'!$E$13:$E$108,MATCH('HCAP Robot Script'!C89,'DNA Sample Normalization'!$C$13:$C$108,0)))</f>
        <v/>
      </c>
      <c r="E89" s="29" t="str">
        <f t="shared" si="51"/>
        <v/>
      </c>
      <c r="F89" s="38" t="str">
        <f t="shared" ca="1" si="52"/>
        <v/>
      </c>
      <c r="G89" s="33" t="str">
        <f>CONCATENATE('HCAP Booking'!A96,'HCAP Booking'!B96)</f>
        <v>H11</v>
      </c>
      <c r="H89" s="32" t="str">
        <f t="shared" si="64"/>
        <v>DNA DILUTION PLATE 1</v>
      </c>
      <c r="I89" s="32" t="str">
        <f t="shared" si="65"/>
        <v/>
      </c>
      <c r="J89" s="32" t="str">
        <f t="shared" si="66"/>
        <v/>
      </c>
      <c r="K89" s="32" t="str">
        <f t="shared" si="67"/>
        <v/>
      </c>
      <c r="L89" s="34" t="str">
        <f t="shared" si="53"/>
        <v/>
      </c>
      <c r="M89" s="35" t="str">
        <f t="shared" si="54"/>
        <v/>
      </c>
      <c r="N89" s="343" t="str">
        <f t="shared" si="68"/>
        <v/>
      </c>
      <c r="O89" s="343" t="str">
        <f t="shared" si="69"/>
        <v/>
      </c>
      <c r="P89" s="32" t="str">
        <f t="shared" si="70"/>
        <v>WATER RESERVOIR</v>
      </c>
      <c r="Q89" s="37">
        <f t="shared" si="71"/>
        <v>1</v>
      </c>
      <c r="R89" s="132" t="s">
        <v>191</v>
      </c>
      <c r="S89" s="112" t="str">
        <f t="shared" si="55"/>
        <v/>
      </c>
      <c r="T89" s="358" t="str" cm="1">
        <f t="array" ref="T89">IF(G89="","",INDEX(Index_sequences[Plate well],MATCH('HCAP Robot Script'!T88,Index_sequences[Plate well],0)+1,1))</f>
        <v>H11</v>
      </c>
      <c r="U89" s="115">
        <f>IF(G89="","",'HCAP Booking'!$I$3)</f>
        <v>1</v>
      </c>
      <c r="V89" s="115" t="str">
        <f>IF(G89="","",VLOOKUP(U89&amp;"_"&amp;T89,Index!$C$3:$H$386,2,FALSE))</f>
        <v>UDP0088</v>
      </c>
      <c r="W89" s="32">
        <f>IF(NOT(G89=""),'HCAP Booking'!H96,"")</f>
        <v>0</v>
      </c>
      <c r="Z89" s="50" t="s">
        <v>65</v>
      </c>
      <c r="AA89" s="40" t="str">
        <f t="shared" si="56"/>
        <v/>
      </c>
      <c r="AB89" s="46" t="str">
        <f>IF(COUNTIF($AA$1:AA89,AA89)=1,AA89,"")</f>
        <v/>
      </c>
      <c r="AC89" s="40" t="str">
        <f t="array" aca="1" ref="AC89" ca="1">IF(ROW()-ROW($AC$2:$AC$97)+1&gt;ROWS($AB$2:$AB$97)-
COUNTBLANK($AB$2:$AB$97),"",INDIRECT(ADDRESS(SMALL(
(IF($AB$2:$AB$97&lt;&gt;"",ROW($AB$2:$AB$97),ROW()+ROWS($AB$2:$AB$97))),
ROW()-ROW($AC$2:$AC$97)+1),COLUMN($AB$2:$AB$97),4)))</f>
        <v/>
      </c>
      <c r="AD89" s="121">
        <f>COUNTIF($AA$1:AA89,AA89)</f>
        <v>40</v>
      </c>
      <c r="AE89" s="121">
        <v>88</v>
      </c>
      <c r="AF89" s="121">
        <f>IF(COUNTIF($AF$2:AF88,AF88)&lt;INDEX(Pooling_requirements,MATCH('HCAP Booking'!$AG$4,Workflow_type,0)),AF88,AF88+1)</f>
        <v>4</v>
      </c>
      <c r="AG89" s="121" t="str">
        <f t="shared" si="72"/>
        <v/>
      </c>
      <c r="AH89" s="40" t="str">
        <f ca="1">IF(COUNTIF($AA$1:AG89,AG89)=1,AG89,"")</f>
        <v/>
      </c>
      <c r="AI89" s="40" t="s">
        <v>65</v>
      </c>
      <c r="AJ89" s="40" t="str">
        <f t="array" aca="1" ref="AJ89" ca="1">IF(ROW()-ROW($AJ$2:$AJ$97)+1&gt;ROWS($AH$2:$AH$97)-
COUNTBLANK($AH$2:$AH$97),"",INDIRECT(ADDRESS(SMALL(
(IF($AH$2:$AH$97&lt;&gt;"",ROW($AH$2:$AH$97),ROW()+ROWS($AH$2:$AH$97))),
ROW()-ROW($AJ$2:$AJ$97)+1),COLUMN($AH$2:$AH$97),4)))</f>
        <v/>
      </c>
      <c r="AK89" s="50" t="s">
        <v>65</v>
      </c>
      <c r="AL89" s="30"/>
      <c r="AM89" s="30"/>
      <c r="AN89" s="40" t="str">
        <f>IF(COUNTIF($C$1:C89,C89)=1,C89,"")</f>
        <v/>
      </c>
      <c r="AO89" s="47" t="str">
        <f t="array" aca="1" ref="AO89" ca="1">IF(ROW()-ROW($AO$2:$AO$97)+1&gt;ROWS($AN$2:$AN$97)-
COUNTBLANK($AN$2:$AN$97),"",INDIRECT(ADDRESS(SMALL(
(IF($AN$2:$AN$97&lt;&gt;"",ROW($AN$2:$AN$97),ROW()+ROWS($AN$2:$AN$97))),
ROW()-ROW($AO$2:$AO$97)+1),COLUMN($AN$2:$AN$97),4)))</f>
        <v/>
      </c>
      <c r="AP89" s="13" t="s">
        <v>60</v>
      </c>
      <c r="AQ89" s="49" t="str">
        <f t="shared" ca="1" si="86"/>
        <v/>
      </c>
      <c r="AR89" s="31" t="str">
        <f t="shared" ca="1" si="57"/>
        <v>_D4</v>
      </c>
      <c r="AS89" s="664"/>
      <c r="AT89" s="229"/>
      <c r="AU89" s="589" t="str">
        <f>IF(B89="","",B89&amp;"_"&amp;C89&amp;"_"&amp;INDEX(Panel_info[Panel short hand],MATCH('HCAP Robot Script'!W89,Panel_info[SL Analyte],0))&amp;"_"&amp;V89)</f>
        <v/>
      </c>
      <c r="AV89" s="30"/>
      <c r="AW89" s="33" t="e">
        <f>VLOOKUP(D89,'HCAP Booking'!$AP$8:$AS$12,2,TRUE)</f>
        <v>#N/A</v>
      </c>
      <c r="AX89" s="491" t="e">
        <f>VLOOKUP(D89,'HCAP Booking'!$AP$8:$AS$12,3,TRUE)</f>
        <v>#N/A</v>
      </c>
      <c r="AY89" s="491" t="e">
        <f>VLOOKUP(D89,'HCAP Booking'!$AP$8:$AS$12,4,TRUE)</f>
        <v>#N/A</v>
      </c>
      <c r="AZ89" s="491" t="e">
        <f t="shared" si="73"/>
        <v>#N/A</v>
      </c>
      <c r="BA89" s="492" t="e">
        <f t="shared" si="74"/>
        <v>#VALUE!</v>
      </c>
      <c r="BB89" s="30"/>
      <c r="BC89" s="349" t="s">
        <v>2129</v>
      </c>
      <c r="BD89" s="356" t="s">
        <v>162</v>
      </c>
      <c r="BE89" s="349" t="str">
        <f t="shared" si="75"/>
        <v/>
      </c>
      <c r="BF89" s="352" t="str">
        <f t="shared" si="76"/>
        <v/>
      </c>
      <c r="BG89" s="30"/>
      <c r="BH89" s="30"/>
      <c r="BI89" s="589" t="e">
        <f>INDEX('HCAP Booking'!$AE$9:$AE$14,MATCH('HCAP Robot Script'!W89,'HCAP Booking'!$AB$9:$AB$14,0))</f>
        <v>#N/A</v>
      </c>
      <c r="BJ89" s="208" t="str">
        <f t="shared" si="58"/>
        <v>_</v>
      </c>
      <c r="BK89" s="341">
        <f>IF(G89="","",'HCAP Booking'!I96)</f>
        <v>0</v>
      </c>
      <c r="BL89" s="341" t="str">
        <f t="shared" si="77"/>
        <v>2303550</v>
      </c>
      <c r="BM89" s="32" t="str">
        <f t="shared" si="59"/>
        <v>H11</v>
      </c>
      <c r="BN89" s="32" t="str">
        <f t="shared" si="60"/>
        <v>UDP0088</v>
      </c>
      <c r="BO89" s="32" t="str">
        <f>IF(G89="","",INDEX(Index_sequences[i7 Bases for Sample Sheet],MATCH('HCAP Robot Script'!BN89,Index_sequences[Index Name],0)))</f>
        <v>AACGATCG</v>
      </c>
      <c r="BP89" s="32" t="str">
        <f t="shared" si="61"/>
        <v>UDP0088</v>
      </c>
      <c r="BQ89" s="32" t="str">
        <f>IF(G89="","",INDEX(Index_sequences[i5 Bases for Sample Sheet NovaSeq, MiSeq, HiSeq 2000/2500],MATCH('HCAP Robot Script'!BP89,Index_sequences[Index Name],0)))</f>
        <v>TTGCTAGC</v>
      </c>
      <c r="BR89" s="32" t="str">
        <f>IF(G89="","",INDEX(Index_sequences[i5 Bases for Sample Sheet iSeq, MiniSeq, NextSeq, HiSeq 3000/4000],MATCH('HCAP Robot Script'!BP89,Index_sequences[Index Name],0)))</f>
        <v>GCTAGCAA</v>
      </c>
      <c r="BS89" s="209" t="str">
        <f t="shared" si="62"/>
        <v/>
      </c>
      <c r="BT89" s="38" t="str">
        <f ca="1">IF(VLOOKUP(BS89,'Auto Pooling Robot Script'!$H$6:$I$13,2,FALSE)=FALSE,"",VLOOKUP(BS89,'Auto Pooling Robot Script'!$H$6:$I$13,2,FALSE))</f>
        <v/>
      </c>
      <c r="BU89" s="30"/>
      <c r="BV89" s="10" t="str">
        <f t="array" aca="1" ref="BV89" ca="1">IF(ROW()-ROW($BV$2:$BV$97)+1&gt;ROWS($BT$2:$BT$97)-
COUNTBLANK($BT$2:$BT$97),"",INDIRECT(ADDRESS(SMALL(
(IF($BT$2:$BT$97&lt;&gt;"",ROW($BT$2:$BT$97),ROW()+ROWS($BT$2:$BT$97))),
ROW()-ROW($BV$2:$BV$97)+1),COLUMN($BK$2:$BK$97),4)))</f>
        <v/>
      </c>
      <c r="BW89" s="33" t="str">
        <f t="shared" ca="1" si="78"/>
        <v/>
      </c>
      <c r="BX89" s="36" t="str">
        <f t="shared" ca="1" si="79"/>
        <v/>
      </c>
      <c r="BY89" s="36" t="str">
        <f t="shared" ca="1" si="80"/>
        <v/>
      </c>
      <c r="BZ89" s="32" t="str">
        <f t="shared" ca="1" si="81"/>
        <v/>
      </c>
      <c r="CA89" s="32" t="str">
        <f t="shared" ca="1" si="63"/>
        <v/>
      </c>
      <c r="CB89" s="32" t="str">
        <f t="shared" ca="1" si="82"/>
        <v/>
      </c>
      <c r="CC89" s="32" t="str">
        <f ca="1">IF(BV89="","",INDEX(Index_sequences[i5 Bases for Sample Sheet NovaSeq, MiSeq, HiSeq 2000/2500],MATCH('HCAP Robot Script'!CB89,Index_sequences[Index Name],0)))</f>
        <v/>
      </c>
      <c r="CD89" s="32" t="str">
        <f ca="1">IF(BV89="","",INDEX(Index_sequences[i5 Bases for Sample Sheet iSeq, MiniSeq, NextSeq, HiSeq 3000/4000],MATCH('HCAP Robot Script'!CB89,Index_sequences[Index Name],0)))</f>
        <v/>
      </c>
      <c r="CE89" s="37" t="str">
        <f ca="1">IF(BV89="","",INDEX(Panel_info[Panel name],MATCH(INDEX(Panel_Name,MATCH(BV89,$BK$2:$BK$97,0)),Panel_info[SL Analyte],0)))</f>
        <v/>
      </c>
      <c r="CF89" s="38" t="str">
        <f t="shared" ca="1" si="83"/>
        <v/>
      </c>
      <c r="CH89" s="10" t="str">
        <f t="shared" ca="1" si="84"/>
        <v/>
      </c>
      <c r="CI89" s="10" t="str">
        <f t="shared" ca="1" si="85"/>
        <v/>
      </c>
      <c r="CJ89" s="10" t="str">
        <f t="array" aca="1" ref="CJ89" ca="1">IF(ROW()-ROW($CJ$2:$CJ$97)+1&gt;ROWS($CH$2:$CH$97)-
COUNTBLANK($CH$2:$CH$97),"",INDIRECT(ADDRESS(SMALL(
(IF($CH$2:$CH$97&lt;&gt;"",ROW($CH$2:$CH$97),ROW()+ROWS($CH$2:$CH$97))),
ROW()-ROW($CJ$2:$CJ$97)+1),COLUMN($CH$2:$CH$97),4)))</f>
        <v/>
      </c>
      <c r="CK89" s="10" t="str">
        <f t="array" aca="1" ref="CK89" ca="1">IF(ROW()-ROW($CK$2:$CK$97)+1&gt;ROWS($CI$2:$CI$97)-
COUNTBLANK($CI$2:$CI$97),"",INDIRECT(ADDRESS(SMALL(
(IF($CI$2:$CI$97&lt;&gt;"",ROW($CI$2:$CI$97),ROW()+ROWS($CI$2:$CI$97))),
ROW()-ROW($CK$2:$CK$97)+1),COLUMN($CI$2:$CI$97),4)))</f>
        <v/>
      </c>
    </row>
    <row r="90" spans="1:89" x14ac:dyDescent="0.2">
      <c r="A90" s="31" t="str">
        <f>IF(G90="","",'HCAP Booking'!$C$4)</f>
        <v>2303550</v>
      </c>
      <c r="B90" s="36" t="str">
        <f>CONCATENATE(LEFT('HCAP Booking'!C97),LEFT('HCAP Booking'!D97))</f>
        <v/>
      </c>
      <c r="C90" s="32" t="str">
        <f>IF('HCAP Booking'!J97="","",'HCAP Booking'!J97)</f>
        <v/>
      </c>
      <c r="D90" s="30" t="str">
        <f>IF(C90="","",INDEX('DNA Sample Normalization'!$E$13:$E$108,MATCH('HCAP Robot Script'!C90,'DNA Sample Normalization'!$C$13:$C$108,0)))</f>
        <v/>
      </c>
      <c r="E90" s="29" t="str">
        <f t="shared" si="51"/>
        <v/>
      </c>
      <c r="F90" s="38" t="str">
        <f t="shared" ca="1" si="52"/>
        <v/>
      </c>
      <c r="G90" s="33" t="str">
        <f>CONCATENATE('HCAP Booking'!A97,'HCAP Booking'!B97)</f>
        <v>A12</v>
      </c>
      <c r="H90" s="32" t="str">
        <f t="shared" si="64"/>
        <v>DNA DILUTION PLATE 1</v>
      </c>
      <c r="I90" s="32" t="str">
        <f t="shared" si="65"/>
        <v/>
      </c>
      <c r="J90" s="32" t="str">
        <f t="shared" si="66"/>
        <v/>
      </c>
      <c r="K90" s="32" t="str">
        <f t="shared" si="67"/>
        <v/>
      </c>
      <c r="L90" s="34" t="str">
        <f t="shared" si="53"/>
        <v/>
      </c>
      <c r="M90" s="35" t="str">
        <f t="shared" si="54"/>
        <v/>
      </c>
      <c r="N90" s="343" t="str">
        <f t="shared" si="68"/>
        <v/>
      </c>
      <c r="O90" s="343" t="str">
        <f t="shared" si="69"/>
        <v/>
      </c>
      <c r="P90" s="32" t="str">
        <f t="shared" si="70"/>
        <v>WATER RESERVOIR</v>
      </c>
      <c r="Q90" s="37">
        <f t="shared" si="71"/>
        <v>1</v>
      </c>
      <c r="R90" s="132" t="s">
        <v>191</v>
      </c>
      <c r="S90" s="112" t="str">
        <f t="shared" si="55"/>
        <v/>
      </c>
      <c r="T90" s="358" t="str" cm="1">
        <f t="array" ref="T90">IF(G90="","",INDEX(Index_sequences[Plate well],MATCH('HCAP Robot Script'!T89,Index_sequences[Plate well],0)+1,1))</f>
        <v>A12</v>
      </c>
      <c r="U90" s="115">
        <f>IF(G90="","",'HCAP Booking'!$I$3)</f>
        <v>1</v>
      </c>
      <c r="V90" s="115" t="str">
        <f>IF(G90="","",VLOOKUP(U90&amp;"_"&amp;T90,Index!$C$3:$H$386,2,FALSE))</f>
        <v>UDP0089</v>
      </c>
      <c r="W90" s="32">
        <f>IF(NOT(G90=""),'HCAP Booking'!H97,"")</f>
        <v>0</v>
      </c>
      <c r="Z90" s="50" t="s">
        <v>65</v>
      </c>
      <c r="AA90" s="40" t="str">
        <f t="shared" si="56"/>
        <v/>
      </c>
      <c r="AB90" s="46" t="str">
        <f>IF(COUNTIF($AA$1:AA90,AA90)=1,AA90,"")</f>
        <v/>
      </c>
      <c r="AC90" s="40" t="str">
        <f t="array" aca="1" ref="AC90" ca="1">IF(ROW()-ROW($AC$2:$AC$97)+1&gt;ROWS($AB$2:$AB$97)-
COUNTBLANK($AB$2:$AB$97),"",INDIRECT(ADDRESS(SMALL(
(IF($AB$2:$AB$97&lt;&gt;"",ROW($AB$2:$AB$97),ROW()+ROWS($AB$2:$AB$97))),
ROW()-ROW($AC$2:$AC$97)+1),COLUMN($AB$2:$AB$97),4)))</f>
        <v/>
      </c>
      <c r="AD90" s="121">
        <f>COUNTIF($AA$1:AA90,AA90)</f>
        <v>41</v>
      </c>
      <c r="AE90" s="121">
        <v>89</v>
      </c>
      <c r="AF90" s="121">
        <f>IF(COUNTIF($AF$2:AF89,AF89)&lt;INDEX(Pooling_requirements,MATCH('HCAP Booking'!$AG$4,Workflow_type,0)),AF89,AF89+1)</f>
        <v>4</v>
      </c>
      <c r="AG90" s="121" t="str">
        <f t="shared" si="72"/>
        <v/>
      </c>
      <c r="AH90" s="40" t="str">
        <f ca="1">IF(COUNTIF($AA$1:AG90,AG90)=1,AG90,"")</f>
        <v/>
      </c>
      <c r="AI90" s="40" t="s">
        <v>65</v>
      </c>
      <c r="AJ90" s="40" t="str">
        <f t="array" aca="1" ref="AJ90" ca="1">IF(ROW()-ROW($AJ$2:$AJ$97)+1&gt;ROWS($AH$2:$AH$97)-
COUNTBLANK($AH$2:$AH$97),"",INDIRECT(ADDRESS(SMALL(
(IF($AH$2:$AH$97&lt;&gt;"",ROW($AH$2:$AH$97),ROW()+ROWS($AH$2:$AH$97))),
ROW()-ROW($AJ$2:$AJ$97)+1),COLUMN($AH$2:$AH$97),4)))</f>
        <v/>
      </c>
      <c r="AK90" s="50" t="s">
        <v>65</v>
      </c>
      <c r="AL90" s="30"/>
      <c r="AM90" s="30"/>
      <c r="AN90" s="40" t="str">
        <f>IF(COUNTIF($C$1:C90,C90)=1,C90,"")</f>
        <v/>
      </c>
      <c r="AO90" s="47" t="str">
        <f t="array" aca="1" ref="AO90" ca="1">IF(ROW()-ROW($AO$2:$AO$97)+1&gt;ROWS($AN$2:$AN$97)-
COUNTBLANK($AN$2:$AN$97),"",INDIRECT(ADDRESS(SMALL(
(IF($AN$2:$AN$97&lt;&gt;"",ROW($AN$2:$AN$97),ROW()+ROWS($AN$2:$AN$97))),
ROW()-ROW($AO$2:$AO$97)+1),COLUMN($AN$2:$AN$97),4)))</f>
        <v/>
      </c>
      <c r="AP90" s="13" t="s">
        <v>37</v>
      </c>
      <c r="AQ90" s="49" t="str">
        <f t="shared" ca="1" si="86"/>
        <v/>
      </c>
      <c r="AR90" s="31" t="str">
        <f t="shared" ca="1" si="57"/>
        <v>_A5</v>
      </c>
      <c r="AS90" s="664"/>
      <c r="AT90" s="229"/>
      <c r="AU90" s="589" t="str">
        <f>IF(B90="","",B90&amp;"_"&amp;C90&amp;"_"&amp;INDEX(Panel_info[Panel short hand],MATCH('HCAP Robot Script'!W90,Panel_info[SL Analyte],0))&amp;"_"&amp;V90)</f>
        <v/>
      </c>
      <c r="AV90" s="30"/>
      <c r="AW90" s="33" t="e">
        <f>VLOOKUP(D90,'HCAP Booking'!$AP$8:$AS$12,2,TRUE)</f>
        <v>#N/A</v>
      </c>
      <c r="AX90" s="491" t="e">
        <f>VLOOKUP(D90,'HCAP Booking'!$AP$8:$AS$12,3,TRUE)</f>
        <v>#N/A</v>
      </c>
      <c r="AY90" s="491" t="e">
        <f>VLOOKUP(D90,'HCAP Booking'!$AP$8:$AS$12,4,TRUE)</f>
        <v>#N/A</v>
      </c>
      <c r="AZ90" s="491" t="e">
        <f t="shared" si="73"/>
        <v>#N/A</v>
      </c>
      <c r="BA90" s="492" t="e">
        <f t="shared" si="74"/>
        <v>#VALUE!</v>
      </c>
      <c r="BB90" s="30"/>
      <c r="BC90" s="349" t="s">
        <v>2129</v>
      </c>
      <c r="BD90" s="356" t="s">
        <v>89</v>
      </c>
      <c r="BE90" s="349" t="str">
        <f t="shared" si="75"/>
        <v/>
      </c>
      <c r="BF90" s="352" t="str">
        <f t="shared" si="76"/>
        <v/>
      </c>
      <c r="BG90" s="30"/>
      <c r="BH90" s="30"/>
      <c r="BI90" s="589" t="e">
        <f>INDEX('HCAP Booking'!$AE$9:$AE$14,MATCH('HCAP Robot Script'!W90,'HCAP Booking'!$AB$9:$AB$14,0))</f>
        <v>#N/A</v>
      </c>
      <c r="BJ90" s="208" t="str">
        <f t="shared" si="58"/>
        <v>_</v>
      </c>
      <c r="BK90" s="341">
        <f>IF(G90="","",'HCAP Booking'!I97)</f>
        <v>0</v>
      </c>
      <c r="BL90" s="341" t="str">
        <f t="shared" si="77"/>
        <v>2303550</v>
      </c>
      <c r="BM90" s="32" t="str">
        <f t="shared" si="59"/>
        <v>A12</v>
      </c>
      <c r="BN90" s="32" t="str">
        <f t="shared" si="60"/>
        <v>UDP0089</v>
      </c>
      <c r="BO90" s="32" t="str">
        <f>IF(G90="","",INDEX(Index_sequences[i7 Bases for Sample Sheet],MATCH('HCAP Robot Script'!BN90,Index_sequences[Index Name],0)))</f>
        <v>TGTATGGC</v>
      </c>
      <c r="BP90" s="32" t="str">
        <f t="shared" si="61"/>
        <v>UDP0089</v>
      </c>
      <c r="BQ90" s="32" t="str">
        <f>IF(G90="","",INDEX(Index_sequences[i5 Bases for Sample Sheet NovaSeq, MiSeq, HiSeq 2000/2500],MATCH('HCAP Robot Script'!BP90,Index_sequences[Index Name],0)))</f>
        <v>ACATACCG</v>
      </c>
      <c r="BR90" s="32" t="str">
        <f>IF(G90="","",INDEX(Index_sequences[i5 Bases for Sample Sheet iSeq, MiniSeq, NextSeq, HiSeq 3000/4000],MATCH('HCAP Robot Script'!BP90,Index_sequences[Index Name],0)))</f>
        <v>CGGTATGT</v>
      </c>
      <c r="BS90" s="209" t="str">
        <f t="shared" si="62"/>
        <v/>
      </c>
      <c r="BT90" s="38" t="str">
        <f ca="1">IF(VLOOKUP(BS90,'Auto Pooling Robot Script'!$H$6:$I$13,2,FALSE)=FALSE,"",VLOOKUP(BS90,'Auto Pooling Robot Script'!$H$6:$I$13,2,FALSE))</f>
        <v/>
      </c>
      <c r="BU90" s="30"/>
      <c r="BV90" s="10" t="str">
        <f t="array" aca="1" ref="BV90" ca="1">IF(ROW()-ROW($BV$2:$BV$97)+1&gt;ROWS($BT$2:$BT$97)-
COUNTBLANK($BT$2:$BT$97),"",INDIRECT(ADDRESS(SMALL(
(IF($BT$2:$BT$97&lt;&gt;"",ROW($BT$2:$BT$97),ROW()+ROWS($BT$2:$BT$97))),
ROW()-ROW($BV$2:$BV$97)+1),COLUMN($BK$2:$BK$97),4)))</f>
        <v/>
      </c>
      <c r="BW90" s="33" t="str">
        <f t="shared" ca="1" si="78"/>
        <v/>
      </c>
      <c r="BX90" s="36" t="str">
        <f t="shared" ca="1" si="79"/>
        <v/>
      </c>
      <c r="BY90" s="36" t="str">
        <f t="shared" ca="1" si="80"/>
        <v/>
      </c>
      <c r="BZ90" s="32" t="str">
        <f t="shared" ca="1" si="81"/>
        <v/>
      </c>
      <c r="CA90" s="32" t="str">
        <f t="shared" ca="1" si="63"/>
        <v/>
      </c>
      <c r="CB90" s="32" t="str">
        <f t="shared" ca="1" si="82"/>
        <v/>
      </c>
      <c r="CC90" s="32" t="str">
        <f ca="1">IF(BV90="","",INDEX(Index_sequences[i5 Bases for Sample Sheet NovaSeq, MiSeq, HiSeq 2000/2500],MATCH('HCAP Robot Script'!CB90,Index_sequences[Index Name],0)))</f>
        <v/>
      </c>
      <c r="CD90" s="32" t="str">
        <f ca="1">IF(BV90="","",INDEX(Index_sequences[i5 Bases for Sample Sheet iSeq, MiniSeq, NextSeq, HiSeq 3000/4000],MATCH('HCAP Robot Script'!CB90,Index_sequences[Index Name],0)))</f>
        <v/>
      </c>
      <c r="CE90" s="37" t="str">
        <f ca="1">IF(BV90="","",INDEX(Panel_info[Panel name],MATCH(INDEX(Panel_Name,MATCH(BV90,$BK$2:$BK$97,0)),Panel_info[SL Analyte],0)))</f>
        <v/>
      </c>
      <c r="CF90" s="38" t="str">
        <f t="shared" ca="1" si="83"/>
        <v/>
      </c>
      <c r="CH90" s="10" t="str">
        <f t="shared" ca="1" si="84"/>
        <v/>
      </c>
      <c r="CI90" s="10" t="str">
        <f t="shared" ca="1" si="85"/>
        <v/>
      </c>
      <c r="CJ90" s="10" t="str">
        <f t="array" aca="1" ref="CJ90" ca="1">IF(ROW()-ROW($CJ$2:$CJ$97)+1&gt;ROWS($CH$2:$CH$97)-
COUNTBLANK($CH$2:$CH$97),"",INDIRECT(ADDRESS(SMALL(
(IF($CH$2:$CH$97&lt;&gt;"",ROW($CH$2:$CH$97),ROW()+ROWS($CH$2:$CH$97))),
ROW()-ROW($CJ$2:$CJ$97)+1),COLUMN($CH$2:$CH$97),4)))</f>
        <v/>
      </c>
      <c r="CK90" s="10" t="str">
        <f t="array" aca="1" ref="CK90" ca="1">IF(ROW()-ROW($CK$2:$CK$97)+1&gt;ROWS($CI$2:$CI$97)-
COUNTBLANK($CI$2:$CI$97),"",INDIRECT(ADDRESS(SMALL(
(IF($CI$2:$CI$97&lt;&gt;"",ROW($CI$2:$CI$97),ROW()+ROWS($CI$2:$CI$97))),
ROW()-ROW($CK$2:$CK$97)+1),COLUMN($CI$2:$CI$97),4)))</f>
        <v/>
      </c>
    </row>
    <row r="91" spans="1:89" x14ac:dyDescent="0.2">
      <c r="A91" s="31" t="str">
        <f>IF(G91="","",'HCAP Booking'!$C$4)</f>
        <v>2303550</v>
      </c>
      <c r="B91" s="36" t="str">
        <f>CONCATENATE(LEFT('HCAP Booking'!C98),LEFT('HCAP Booking'!D98))</f>
        <v/>
      </c>
      <c r="C91" s="32" t="str">
        <f>IF('HCAP Booking'!J98="","",'HCAP Booking'!J98)</f>
        <v/>
      </c>
      <c r="D91" s="30" t="str">
        <f>IF(C91="","",INDEX('DNA Sample Normalization'!$E$13:$E$108,MATCH('HCAP Robot Script'!C91,'DNA Sample Normalization'!$C$13:$C$108,0)))</f>
        <v/>
      </c>
      <c r="E91" s="29" t="str">
        <f t="shared" si="51"/>
        <v/>
      </c>
      <c r="F91" s="38" t="str">
        <f t="shared" ca="1" si="52"/>
        <v/>
      </c>
      <c r="G91" s="33" t="str">
        <f>CONCATENATE('HCAP Booking'!A98,'HCAP Booking'!B98)</f>
        <v>B12</v>
      </c>
      <c r="H91" s="32" t="str">
        <f t="shared" si="64"/>
        <v>DNA DILUTION PLATE 1</v>
      </c>
      <c r="I91" s="32" t="str">
        <f t="shared" si="65"/>
        <v/>
      </c>
      <c r="J91" s="32" t="str">
        <f t="shared" si="66"/>
        <v/>
      </c>
      <c r="K91" s="32" t="str">
        <f t="shared" si="67"/>
        <v/>
      </c>
      <c r="L91" s="34" t="str">
        <f t="shared" si="53"/>
        <v/>
      </c>
      <c r="M91" s="35" t="str">
        <f t="shared" si="54"/>
        <v/>
      </c>
      <c r="N91" s="343" t="str">
        <f t="shared" si="68"/>
        <v/>
      </c>
      <c r="O91" s="343" t="str">
        <f t="shared" si="69"/>
        <v/>
      </c>
      <c r="P91" s="32" t="str">
        <f t="shared" si="70"/>
        <v>WATER RESERVOIR</v>
      </c>
      <c r="Q91" s="37">
        <f t="shared" si="71"/>
        <v>1</v>
      </c>
      <c r="R91" s="132" t="s">
        <v>191</v>
      </c>
      <c r="S91" s="112" t="str">
        <f t="shared" si="55"/>
        <v/>
      </c>
      <c r="T91" s="358" t="str" cm="1">
        <f t="array" ref="T91">IF(G91="","",INDEX(Index_sequences[Plate well],MATCH('HCAP Robot Script'!T90,Index_sequences[Plate well],0)+1,1))</f>
        <v>B12</v>
      </c>
      <c r="U91" s="115">
        <f>IF(G91="","",'HCAP Booking'!$I$3)</f>
        <v>1</v>
      </c>
      <c r="V91" s="115" t="str">
        <f>IF(G91="","",VLOOKUP(U91&amp;"_"&amp;T91,Index!$C$3:$H$386,2,FALSE))</f>
        <v>UDP0090</v>
      </c>
      <c r="W91" s="32">
        <f>IF(NOT(G91=""),'HCAP Booking'!H98,"")</f>
        <v>0</v>
      </c>
      <c r="Z91" s="50" t="s">
        <v>65</v>
      </c>
      <c r="AA91" s="40" t="str">
        <f t="shared" si="56"/>
        <v/>
      </c>
      <c r="AB91" s="46" t="str">
        <f>IF(COUNTIF($AA$1:AA91,AA91)=1,AA91,"")</f>
        <v/>
      </c>
      <c r="AC91" s="40" t="str">
        <f t="array" aca="1" ref="AC91" ca="1">IF(ROW()-ROW($AC$2:$AC$97)+1&gt;ROWS($AB$2:$AB$97)-
COUNTBLANK($AB$2:$AB$97),"",INDIRECT(ADDRESS(SMALL(
(IF($AB$2:$AB$97&lt;&gt;"",ROW($AB$2:$AB$97),ROW()+ROWS($AB$2:$AB$97))),
ROW()-ROW($AC$2:$AC$97)+1),COLUMN($AB$2:$AB$97),4)))</f>
        <v/>
      </c>
      <c r="AD91" s="121">
        <f>COUNTIF($AA$1:AA91,AA91)</f>
        <v>42</v>
      </c>
      <c r="AE91" s="121">
        <v>90</v>
      </c>
      <c r="AF91" s="121">
        <f>IF(COUNTIF($AF$2:AF90,AF90)&lt;INDEX(Pooling_requirements,MATCH('HCAP Booking'!$AG$4,Workflow_type,0)),AF90,AF90+1)</f>
        <v>4</v>
      </c>
      <c r="AG91" s="121" t="str">
        <f t="shared" si="72"/>
        <v/>
      </c>
      <c r="AH91" s="40" t="str">
        <f ca="1">IF(COUNTIF($AA$1:AG91,AG91)=1,AG91,"")</f>
        <v/>
      </c>
      <c r="AI91" s="40" t="s">
        <v>65</v>
      </c>
      <c r="AJ91" s="40" t="str">
        <f t="array" aca="1" ref="AJ91" ca="1">IF(ROW()-ROW($AJ$2:$AJ$97)+1&gt;ROWS($AH$2:$AH$97)-
COUNTBLANK($AH$2:$AH$97),"",INDIRECT(ADDRESS(SMALL(
(IF($AH$2:$AH$97&lt;&gt;"",ROW($AH$2:$AH$97),ROW()+ROWS($AH$2:$AH$97))),
ROW()-ROW($AJ$2:$AJ$97)+1),COLUMN($AH$2:$AH$97),4)))</f>
        <v/>
      </c>
      <c r="AK91" s="50" t="s">
        <v>65</v>
      </c>
      <c r="AL91" s="30"/>
      <c r="AM91" s="30"/>
      <c r="AN91" s="40" t="str">
        <f>IF(COUNTIF($C$1:C91,C91)=1,C91,"")</f>
        <v/>
      </c>
      <c r="AO91" s="47" t="str">
        <f t="array" aca="1" ref="AO91" ca="1">IF(ROW()-ROW($AO$2:$AO$97)+1&gt;ROWS($AN$2:$AN$97)-
COUNTBLANK($AN$2:$AN$97),"",INDIRECT(ADDRESS(SMALL(
(IF($AN$2:$AN$97&lt;&gt;"",ROW($AN$2:$AN$97),ROW()+ROWS($AN$2:$AN$97))),
ROW()-ROW($AO$2:$AO$97)+1),COLUMN($AN$2:$AN$97),4)))</f>
        <v/>
      </c>
      <c r="AP91" s="13" t="s">
        <v>46</v>
      </c>
      <c r="AQ91" s="49" t="str">
        <f t="shared" ca="1" si="86"/>
        <v/>
      </c>
      <c r="AR91" s="31" t="str">
        <f t="shared" ca="1" si="57"/>
        <v>_B5</v>
      </c>
      <c r="AS91" s="664"/>
      <c r="AT91" s="229"/>
      <c r="AU91" s="589" t="str">
        <f>IF(B91="","",B91&amp;"_"&amp;C91&amp;"_"&amp;INDEX(Panel_info[Panel short hand],MATCH('HCAP Robot Script'!W91,Panel_info[SL Analyte],0))&amp;"_"&amp;V91)</f>
        <v/>
      </c>
      <c r="AV91" s="30"/>
      <c r="AW91" s="33" t="e">
        <f>VLOOKUP(D91,'HCAP Booking'!$AP$8:$AS$12,2,TRUE)</f>
        <v>#N/A</v>
      </c>
      <c r="AX91" s="491" t="e">
        <f>VLOOKUP(D91,'HCAP Booking'!$AP$8:$AS$12,3,TRUE)</f>
        <v>#N/A</v>
      </c>
      <c r="AY91" s="491" t="e">
        <f>VLOOKUP(D91,'HCAP Booking'!$AP$8:$AS$12,4,TRUE)</f>
        <v>#N/A</v>
      </c>
      <c r="AZ91" s="491" t="e">
        <f t="shared" si="73"/>
        <v>#N/A</v>
      </c>
      <c r="BA91" s="492" t="e">
        <f t="shared" si="74"/>
        <v>#VALUE!</v>
      </c>
      <c r="BB91" s="30"/>
      <c r="BC91" s="349" t="s">
        <v>2129</v>
      </c>
      <c r="BD91" s="356" t="s">
        <v>90</v>
      </c>
      <c r="BE91" s="349" t="str">
        <f t="shared" si="75"/>
        <v/>
      </c>
      <c r="BF91" s="352" t="str">
        <f t="shared" si="76"/>
        <v/>
      </c>
      <c r="BG91" s="30"/>
      <c r="BH91" s="30"/>
      <c r="BI91" s="589" t="e">
        <f>INDEX('HCAP Booking'!$AE$9:$AE$14,MATCH('HCAP Robot Script'!W91,'HCAP Booking'!$AB$9:$AB$14,0))</f>
        <v>#N/A</v>
      </c>
      <c r="BJ91" s="208" t="str">
        <f t="shared" si="58"/>
        <v>_</v>
      </c>
      <c r="BK91" s="341">
        <f>IF(G91="","",'HCAP Booking'!I98)</f>
        <v>0</v>
      </c>
      <c r="BL91" s="341" t="str">
        <f t="shared" si="77"/>
        <v>2303550</v>
      </c>
      <c r="BM91" s="32" t="str">
        <f t="shared" si="59"/>
        <v>B12</v>
      </c>
      <c r="BN91" s="32" t="str">
        <f t="shared" si="60"/>
        <v>UDP0090</v>
      </c>
      <c r="BO91" s="32" t="str">
        <f>IF(G91="","",INDEX(Index_sequences[i7 Bases for Sample Sheet],MATCH('HCAP Robot Script'!BN91,Index_sequences[Index Name],0)))</f>
        <v>CACGCAAT</v>
      </c>
      <c r="BP91" s="32" t="str">
        <f t="shared" si="61"/>
        <v>UDP0090</v>
      </c>
      <c r="BQ91" s="32" t="str">
        <f>IF(G91="","",INDEX(Index_sequences[i5 Bases for Sample Sheet NovaSeq, MiSeq, HiSeq 2000/2500],MATCH('HCAP Robot Script'!BP91,Index_sequences[Index Name],0)))</f>
        <v>GTGCGTTA</v>
      </c>
      <c r="BR91" s="32" t="str">
        <f>IF(G91="","",INDEX(Index_sequences[i5 Bases for Sample Sheet iSeq, MiniSeq, NextSeq, HiSeq 3000/4000],MATCH('HCAP Robot Script'!BP91,Index_sequences[Index Name],0)))</f>
        <v>TAACGCAC</v>
      </c>
      <c r="BS91" s="209" t="str">
        <f t="shared" si="62"/>
        <v/>
      </c>
      <c r="BT91" s="38" t="str">
        <f ca="1">IF(VLOOKUP(BS91,'Auto Pooling Robot Script'!$H$6:$I$13,2,FALSE)=FALSE,"",VLOOKUP(BS91,'Auto Pooling Robot Script'!$H$6:$I$13,2,FALSE))</f>
        <v/>
      </c>
      <c r="BU91" s="30"/>
      <c r="BV91" s="10" t="str">
        <f t="array" aca="1" ref="BV91" ca="1">IF(ROW()-ROW($BV$2:$BV$97)+1&gt;ROWS($BT$2:$BT$97)-
COUNTBLANK($BT$2:$BT$97),"",INDIRECT(ADDRESS(SMALL(
(IF($BT$2:$BT$97&lt;&gt;"",ROW($BT$2:$BT$97),ROW()+ROWS($BT$2:$BT$97))),
ROW()-ROW($BV$2:$BV$97)+1),COLUMN($BK$2:$BK$97),4)))</f>
        <v/>
      </c>
      <c r="BW91" s="33" t="str">
        <f t="shared" ca="1" si="78"/>
        <v/>
      </c>
      <c r="BX91" s="36" t="str">
        <f t="shared" ca="1" si="79"/>
        <v/>
      </c>
      <c r="BY91" s="36" t="str">
        <f t="shared" ca="1" si="80"/>
        <v/>
      </c>
      <c r="BZ91" s="32" t="str">
        <f t="shared" ca="1" si="81"/>
        <v/>
      </c>
      <c r="CA91" s="32" t="str">
        <f t="shared" ca="1" si="63"/>
        <v/>
      </c>
      <c r="CB91" s="32" t="str">
        <f t="shared" ca="1" si="82"/>
        <v/>
      </c>
      <c r="CC91" s="32" t="str">
        <f ca="1">IF(BV91="","",INDEX(Index_sequences[i5 Bases for Sample Sheet NovaSeq, MiSeq, HiSeq 2000/2500],MATCH('HCAP Robot Script'!CB91,Index_sequences[Index Name],0)))</f>
        <v/>
      </c>
      <c r="CD91" s="32" t="str">
        <f ca="1">IF(BV91="","",INDEX(Index_sequences[i5 Bases for Sample Sheet iSeq, MiniSeq, NextSeq, HiSeq 3000/4000],MATCH('HCAP Robot Script'!CB91,Index_sequences[Index Name],0)))</f>
        <v/>
      </c>
      <c r="CE91" s="37" t="str">
        <f ca="1">IF(BV91="","",INDEX(Panel_info[Panel name],MATCH(INDEX(Panel_Name,MATCH(BV91,$BK$2:$BK$97,0)),Panel_info[SL Analyte],0)))</f>
        <v/>
      </c>
      <c r="CF91" s="38" t="str">
        <f t="shared" ca="1" si="83"/>
        <v/>
      </c>
      <c r="CH91" s="10" t="str">
        <f t="shared" ca="1" si="84"/>
        <v/>
      </c>
      <c r="CI91" s="10" t="str">
        <f t="shared" ca="1" si="85"/>
        <v/>
      </c>
      <c r="CJ91" s="10" t="str">
        <f t="array" aca="1" ref="CJ91" ca="1">IF(ROW()-ROW($CJ$2:$CJ$97)+1&gt;ROWS($CH$2:$CH$97)-
COUNTBLANK($CH$2:$CH$97),"",INDIRECT(ADDRESS(SMALL(
(IF($CH$2:$CH$97&lt;&gt;"",ROW($CH$2:$CH$97),ROW()+ROWS($CH$2:$CH$97))),
ROW()-ROW($CJ$2:$CJ$97)+1),COLUMN($CH$2:$CH$97),4)))</f>
        <v/>
      </c>
      <c r="CK91" s="10" t="str">
        <f t="array" aca="1" ref="CK91" ca="1">IF(ROW()-ROW($CK$2:$CK$97)+1&gt;ROWS($CI$2:$CI$97)-
COUNTBLANK($CI$2:$CI$97),"",INDIRECT(ADDRESS(SMALL(
(IF($CI$2:$CI$97&lt;&gt;"",ROW($CI$2:$CI$97),ROW()+ROWS($CI$2:$CI$97))),
ROW()-ROW($CK$2:$CK$97)+1),COLUMN($CI$2:$CI$97),4)))</f>
        <v/>
      </c>
    </row>
    <row r="92" spans="1:89" x14ac:dyDescent="0.2">
      <c r="A92" s="31" t="str">
        <f>IF(G92="","",'HCAP Booking'!$C$4)</f>
        <v>2303550</v>
      </c>
      <c r="B92" s="36" t="str">
        <f>CONCATENATE(LEFT('HCAP Booking'!C99),LEFT('HCAP Booking'!D99))</f>
        <v/>
      </c>
      <c r="C92" s="32" t="str">
        <f>IF('HCAP Booking'!J99="","",'HCAP Booking'!J99)</f>
        <v/>
      </c>
      <c r="D92" s="30" t="str">
        <f>IF(C92="","",INDEX('DNA Sample Normalization'!$E$13:$E$108,MATCH('HCAP Robot Script'!C92,'DNA Sample Normalization'!$C$13:$C$108,0)))</f>
        <v/>
      </c>
      <c r="E92" s="29" t="str">
        <f t="shared" si="51"/>
        <v/>
      </c>
      <c r="F92" s="38" t="str">
        <f t="shared" ca="1" si="52"/>
        <v/>
      </c>
      <c r="G92" s="33" t="str">
        <f>CONCATENATE('HCAP Booking'!A99,'HCAP Booking'!B99)</f>
        <v>C12</v>
      </c>
      <c r="H92" s="32" t="str">
        <f t="shared" si="64"/>
        <v>DNA DILUTION PLATE 1</v>
      </c>
      <c r="I92" s="32" t="str">
        <f t="shared" si="65"/>
        <v/>
      </c>
      <c r="J92" s="32" t="str">
        <f t="shared" si="66"/>
        <v/>
      </c>
      <c r="K92" s="32" t="str">
        <f t="shared" si="67"/>
        <v/>
      </c>
      <c r="L92" s="34" t="str">
        <f t="shared" si="53"/>
        <v/>
      </c>
      <c r="M92" s="35" t="str">
        <f t="shared" si="54"/>
        <v/>
      </c>
      <c r="N92" s="343" t="str">
        <f t="shared" si="68"/>
        <v/>
      </c>
      <c r="O92" s="343" t="str">
        <f t="shared" si="69"/>
        <v/>
      </c>
      <c r="P92" s="32" t="str">
        <f t="shared" si="70"/>
        <v>WATER RESERVOIR</v>
      </c>
      <c r="Q92" s="37">
        <f t="shared" si="71"/>
        <v>1</v>
      </c>
      <c r="R92" s="132" t="s">
        <v>191</v>
      </c>
      <c r="S92" s="112" t="str">
        <f t="shared" si="55"/>
        <v/>
      </c>
      <c r="T92" s="358" t="str" cm="1">
        <f t="array" ref="T92">IF(G92="","",INDEX(Index_sequences[Plate well],MATCH('HCAP Robot Script'!T91,Index_sequences[Plate well],0)+1,1))</f>
        <v>C12</v>
      </c>
      <c r="U92" s="115">
        <f>IF(G92="","",'HCAP Booking'!$I$3)</f>
        <v>1</v>
      </c>
      <c r="V92" s="115" t="str">
        <f>IF(G92="","",VLOOKUP(U92&amp;"_"&amp;T92,Index!$C$3:$H$386,2,FALSE))</f>
        <v>UDP0091</v>
      </c>
      <c r="W92" s="32">
        <f>IF(NOT(G92=""),'HCAP Booking'!H99,"")</f>
        <v>0</v>
      </c>
      <c r="Z92" s="50" t="s">
        <v>65</v>
      </c>
      <c r="AA92" s="40" t="str">
        <f t="shared" si="56"/>
        <v/>
      </c>
      <c r="AB92" s="46" t="str">
        <f>IF(COUNTIF($AA$1:AA92,AA92)=1,AA92,"")</f>
        <v/>
      </c>
      <c r="AC92" s="40" t="str">
        <f t="array" aca="1" ref="AC92" ca="1">IF(ROW()-ROW($AC$2:$AC$97)+1&gt;ROWS($AB$2:$AB$97)-
COUNTBLANK($AB$2:$AB$97),"",INDIRECT(ADDRESS(SMALL(
(IF($AB$2:$AB$97&lt;&gt;"",ROW($AB$2:$AB$97),ROW()+ROWS($AB$2:$AB$97))),
ROW()-ROW($AC$2:$AC$97)+1),COLUMN($AB$2:$AB$97),4)))</f>
        <v/>
      </c>
      <c r="AD92" s="121">
        <f>COUNTIF($AA$1:AA92,AA92)</f>
        <v>43</v>
      </c>
      <c r="AE92" s="121">
        <v>91</v>
      </c>
      <c r="AF92" s="121">
        <f>IF(COUNTIF($AF$2:AF91,AF91)&lt;INDEX(Pooling_requirements,MATCH('HCAP Booking'!$AG$4,Workflow_type,0)),AF91,AF91+1)</f>
        <v>4</v>
      </c>
      <c r="AG92" s="121" t="str">
        <f t="shared" si="72"/>
        <v/>
      </c>
      <c r="AH92" s="40" t="str">
        <f ca="1">IF(COUNTIF($AA$1:AG92,AG92)=1,AG92,"")</f>
        <v/>
      </c>
      <c r="AI92" s="40" t="s">
        <v>65</v>
      </c>
      <c r="AJ92" s="40" t="str">
        <f t="array" aca="1" ref="AJ92" ca="1">IF(ROW()-ROW($AJ$2:$AJ$97)+1&gt;ROWS($AH$2:$AH$97)-
COUNTBLANK($AH$2:$AH$97),"",INDIRECT(ADDRESS(SMALL(
(IF($AH$2:$AH$97&lt;&gt;"",ROW($AH$2:$AH$97),ROW()+ROWS($AH$2:$AH$97))),
ROW()-ROW($AJ$2:$AJ$97)+1),COLUMN($AH$2:$AH$97),4)))</f>
        <v/>
      </c>
      <c r="AK92" s="50" t="s">
        <v>65</v>
      </c>
      <c r="AL92" s="30"/>
      <c r="AM92" s="30"/>
      <c r="AN92" s="40" t="str">
        <f>IF(COUNTIF($C$1:C92,C92)=1,C92,"")</f>
        <v/>
      </c>
      <c r="AO92" s="47" t="str">
        <f t="array" aca="1" ref="AO92" ca="1">IF(ROW()-ROW($AO$2:$AO$97)+1&gt;ROWS($AN$2:$AN$97)-
COUNTBLANK($AN$2:$AN$97),"",INDIRECT(ADDRESS(SMALL(
(IF($AN$2:$AN$97&lt;&gt;"",ROW($AN$2:$AN$97),ROW()+ROWS($AN$2:$AN$97))),
ROW()-ROW($AO$2:$AO$97)+1),COLUMN($AN$2:$AN$97),4)))</f>
        <v/>
      </c>
      <c r="AP92" s="13" t="s">
        <v>56</v>
      </c>
      <c r="AQ92" s="49" t="str">
        <f t="shared" ca="1" si="86"/>
        <v/>
      </c>
      <c r="AR92" s="31" t="str">
        <f t="shared" ca="1" si="57"/>
        <v>_C5</v>
      </c>
      <c r="AS92" s="664"/>
      <c r="AT92" s="229"/>
      <c r="AU92" s="589" t="str">
        <f>IF(B92="","",B92&amp;"_"&amp;C92&amp;"_"&amp;INDEX(Panel_info[Panel short hand],MATCH('HCAP Robot Script'!W92,Panel_info[SL Analyte],0))&amp;"_"&amp;V92)</f>
        <v/>
      </c>
      <c r="AV92" s="30"/>
      <c r="AW92" s="33" t="e">
        <f>VLOOKUP(D92,'HCAP Booking'!$AP$8:$AS$12,2,TRUE)</f>
        <v>#N/A</v>
      </c>
      <c r="AX92" s="491" t="e">
        <f>VLOOKUP(D92,'HCAP Booking'!$AP$8:$AS$12,3,TRUE)</f>
        <v>#N/A</v>
      </c>
      <c r="AY92" s="491" t="e">
        <f>VLOOKUP(D92,'HCAP Booking'!$AP$8:$AS$12,4,TRUE)</f>
        <v>#N/A</v>
      </c>
      <c r="AZ92" s="491" t="e">
        <f t="shared" si="73"/>
        <v>#N/A</v>
      </c>
      <c r="BA92" s="492" t="e">
        <f t="shared" si="74"/>
        <v>#VALUE!</v>
      </c>
      <c r="BB92" s="30"/>
      <c r="BC92" s="349" t="s">
        <v>2129</v>
      </c>
      <c r="BD92" s="356" t="s">
        <v>91</v>
      </c>
      <c r="BE92" s="349" t="str">
        <f t="shared" si="75"/>
        <v/>
      </c>
      <c r="BF92" s="352" t="str">
        <f t="shared" si="76"/>
        <v/>
      </c>
      <c r="BG92" s="30"/>
      <c r="BH92" s="30"/>
      <c r="BI92" s="589" t="e">
        <f>INDEX('HCAP Booking'!$AE$9:$AE$14,MATCH('HCAP Robot Script'!W92,'HCAP Booking'!$AB$9:$AB$14,0))</f>
        <v>#N/A</v>
      </c>
      <c r="BJ92" s="208" t="str">
        <f t="shared" si="58"/>
        <v>_</v>
      </c>
      <c r="BK92" s="341">
        <f>IF(G92="","",'HCAP Booking'!I99)</f>
        <v>0</v>
      </c>
      <c r="BL92" s="341" t="str">
        <f t="shared" si="77"/>
        <v>2303550</v>
      </c>
      <c r="BM92" s="32" t="str">
        <f t="shared" si="59"/>
        <v>C12</v>
      </c>
      <c r="BN92" s="32" t="str">
        <f t="shared" si="60"/>
        <v>UDP0091</v>
      </c>
      <c r="BO92" s="32" t="str">
        <f>IF(G92="","",INDEX(Index_sequences[i7 Bases for Sample Sheet],MATCH('HCAP Robot Script'!BN92,Index_sequences[Index Name],0)))</f>
        <v>GTTCGTGA</v>
      </c>
      <c r="BP92" s="32" t="str">
        <f t="shared" si="61"/>
        <v>UDP0091</v>
      </c>
      <c r="BQ92" s="32" t="str">
        <f>IF(G92="","",INDEX(Index_sequences[i5 Bases for Sample Sheet NovaSeq, MiSeq, HiSeq 2000/2500],MATCH('HCAP Robot Script'!BP92,Index_sequences[Index Name],0)))</f>
        <v>CAAGCACT</v>
      </c>
      <c r="BR92" s="32" t="str">
        <f>IF(G92="","",INDEX(Index_sequences[i5 Bases for Sample Sheet iSeq, MiniSeq, NextSeq, HiSeq 3000/4000],MATCH('HCAP Robot Script'!BP92,Index_sequences[Index Name],0)))</f>
        <v>AGTGCTTG</v>
      </c>
      <c r="BS92" s="209" t="str">
        <f t="shared" si="62"/>
        <v/>
      </c>
      <c r="BT92" s="38" t="str">
        <f ca="1">IF(VLOOKUP(BS92,'Auto Pooling Robot Script'!$H$6:$I$13,2,FALSE)=FALSE,"",VLOOKUP(BS92,'Auto Pooling Robot Script'!$H$6:$I$13,2,FALSE))</f>
        <v/>
      </c>
      <c r="BU92" s="30"/>
      <c r="BV92" s="10" t="str">
        <f t="array" aca="1" ref="BV92" ca="1">IF(ROW()-ROW($BV$2:$BV$97)+1&gt;ROWS($BT$2:$BT$97)-
COUNTBLANK($BT$2:$BT$97),"",INDIRECT(ADDRESS(SMALL(
(IF($BT$2:$BT$97&lt;&gt;"",ROW($BT$2:$BT$97),ROW()+ROWS($BT$2:$BT$97))),
ROW()-ROW($BV$2:$BV$97)+1),COLUMN($BK$2:$BK$97),4)))</f>
        <v/>
      </c>
      <c r="BW92" s="33" t="str">
        <f t="shared" ca="1" si="78"/>
        <v/>
      </c>
      <c r="BX92" s="36" t="str">
        <f t="shared" ca="1" si="79"/>
        <v/>
      </c>
      <c r="BY92" s="36" t="str">
        <f t="shared" ca="1" si="80"/>
        <v/>
      </c>
      <c r="BZ92" s="32" t="str">
        <f t="shared" ca="1" si="81"/>
        <v/>
      </c>
      <c r="CA92" s="32" t="str">
        <f t="shared" ca="1" si="63"/>
        <v/>
      </c>
      <c r="CB92" s="32" t="str">
        <f t="shared" ca="1" si="82"/>
        <v/>
      </c>
      <c r="CC92" s="32" t="str">
        <f ca="1">IF(BV92="","",INDEX(Index_sequences[i5 Bases for Sample Sheet NovaSeq, MiSeq, HiSeq 2000/2500],MATCH('HCAP Robot Script'!CB92,Index_sequences[Index Name],0)))</f>
        <v/>
      </c>
      <c r="CD92" s="32" t="str">
        <f ca="1">IF(BV92="","",INDEX(Index_sequences[i5 Bases for Sample Sheet iSeq, MiniSeq, NextSeq, HiSeq 3000/4000],MATCH('HCAP Robot Script'!CB92,Index_sequences[Index Name],0)))</f>
        <v/>
      </c>
      <c r="CE92" s="37" t="str">
        <f ca="1">IF(BV92="","",INDEX(Panel_info[Panel name],MATCH(INDEX(Panel_Name,MATCH(BV92,$BK$2:$BK$97,0)),Panel_info[SL Analyte],0)))</f>
        <v/>
      </c>
      <c r="CF92" s="38" t="str">
        <f t="shared" ca="1" si="83"/>
        <v/>
      </c>
      <c r="CH92" s="10" t="str">
        <f t="shared" ca="1" si="84"/>
        <v/>
      </c>
      <c r="CI92" s="10" t="str">
        <f t="shared" ca="1" si="85"/>
        <v/>
      </c>
      <c r="CJ92" s="10" t="str">
        <f t="array" aca="1" ref="CJ92" ca="1">IF(ROW()-ROW($CJ$2:$CJ$97)+1&gt;ROWS($CH$2:$CH$97)-
COUNTBLANK($CH$2:$CH$97),"",INDIRECT(ADDRESS(SMALL(
(IF($CH$2:$CH$97&lt;&gt;"",ROW($CH$2:$CH$97),ROW()+ROWS($CH$2:$CH$97))),
ROW()-ROW($CJ$2:$CJ$97)+1),COLUMN($CH$2:$CH$97),4)))</f>
        <v/>
      </c>
      <c r="CK92" s="10" t="str">
        <f t="array" aca="1" ref="CK92" ca="1">IF(ROW()-ROW($CK$2:$CK$97)+1&gt;ROWS($CI$2:$CI$97)-
COUNTBLANK($CI$2:$CI$97),"",INDIRECT(ADDRESS(SMALL(
(IF($CI$2:$CI$97&lt;&gt;"",ROW($CI$2:$CI$97),ROW()+ROWS($CI$2:$CI$97))),
ROW()-ROW($CK$2:$CK$97)+1),COLUMN($CI$2:$CI$97),4)))</f>
        <v/>
      </c>
    </row>
    <row r="93" spans="1:89" x14ac:dyDescent="0.2">
      <c r="A93" s="31" t="str">
        <f>IF(G93="","",'HCAP Booking'!$C$4)</f>
        <v>2303550</v>
      </c>
      <c r="B93" s="36" t="str">
        <f>CONCATENATE(LEFT('HCAP Booking'!C100),LEFT('HCAP Booking'!D100))</f>
        <v/>
      </c>
      <c r="C93" s="32" t="str">
        <f>IF('HCAP Booking'!J100="","",'HCAP Booking'!J100)</f>
        <v/>
      </c>
      <c r="D93" s="30" t="str">
        <f>IF(C93="","",INDEX('DNA Sample Normalization'!$E$13:$E$108,MATCH('HCAP Robot Script'!C93,'DNA Sample Normalization'!$C$13:$C$108,0)))</f>
        <v/>
      </c>
      <c r="E93" s="29" t="str">
        <f t="shared" si="51"/>
        <v/>
      </c>
      <c r="F93" s="38" t="str">
        <f t="shared" ca="1" si="52"/>
        <v/>
      </c>
      <c r="G93" s="33" t="str">
        <f>CONCATENATE('HCAP Booking'!A100,'HCAP Booking'!B100)</f>
        <v>D12</v>
      </c>
      <c r="H93" s="32" t="str">
        <f t="shared" si="64"/>
        <v>DNA DILUTION PLATE 1</v>
      </c>
      <c r="I93" s="32" t="str">
        <f t="shared" si="65"/>
        <v/>
      </c>
      <c r="J93" s="32" t="str">
        <f t="shared" si="66"/>
        <v/>
      </c>
      <c r="K93" s="32" t="str">
        <f t="shared" si="67"/>
        <v/>
      </c>
      <c r="L93" s="34" t="str">
        <f t="shared" si="53"/>
        <v/>
      </c>
      <c r="M93" s="35" t="str">
        <f t="shared" si="54"/>
        <v/>
      </c>
      <c r="N93" s="343" t="str">
        <f t="shared" si="68"/>
        <v/>
      </c>
      <c r="O93" s="343" t="str">
        <f t="shared" si="69"/>
        <v/>
      </c>
      <c r="P93" s="32" t="str">
        <f t="shared" si="70"/>
        <v>WATER RESERVOIR</v>
      </c>
      <c r="Q93" s="37">
        <f t="shared" si="71"/>
        <v>1</v>
      </c>
      <c r="R93" s="132" t="s">
        <v>191</v>
      </c>
      <c r="S93" s="112" t="str">
        <f t="shared" si="55"/>
        <v/>
      </c>
      <c r="T93" s="358" t="str" cm="1">
        <f t="array" ref="T93">IF(G93="","",INDEX(Index_sequences[Plate well],MATCH('HCAP Robot Script'!T92,Index_sequences[Plate well],0)+1,1))</f>
        <v>D12</v>
      </c>
      <c r="U93" s="115">
        <f>IF(G93="","",'HCAP Booking'!$I$3)</f>
        <v>1</v>
      </c>
      <c r="V93" s="115" t="str">
        <f>IF(G93="","",VLOOKUP(U93&amp;"_"&amp;T93,Index!$C$3:$H$386,2,FALSE))</f>
        <v>UDP0092</v>
      </c>
      <c r="W93" s="32">
        <f>IF(NOT(G93=""),'HCAP Booking'!H100,"")</f>
        <v>0</v>
      </c>
      <c r="Z93" s="50" t="s">
        <v>65</v>
      </c>
      <c r="AA93" s="40" t="str">
        <f t="shared" si="56"/>
        <v/>
      </c>
      <c r="AB93" s="46" t="str">
        <f>IF(COUNTIF($AA$1:AA93,AA93)=1,AA93,"")</f>
        <v/>
      </c>
      <c r="AC93" s="40" t="str">
        <f t="array" aca="1" ref="AC93" ca="1">IF(ROW()-ROW($AC$2:$AC$97)+1&gt;ROWS($AB$2:$AB$97)-
COUNTBLANK($AB$2:$AB$97),"",INDIRECT(ADDRESS(SMALL(
(IF($AB$2:$AB$97&lt;&gt;"",ROW($AB$2:$AB$97),ROW()+ROWS($AB$2:$AB$97))),
ROW()-ROW($AC$2:$AC$97)+1),COLUMN($AB$2:$AB$97),4)))</f>
        <v/>
      </c>
      <c r="AD93" s="121">
        <f>COUNTIF($AA$1:AA93,AA93)</f>
        <v>44</v>
      </c>
      <c r="AE93" s="121">
        <v>92</v>
      </c>
      <c r="AF93" s="121">
        <f>IF(COUNTIF($AF$2:AF92,AF92)&lt;INDEX(Pooling_requirements,MATCH('HCAP Booking'!$AG$4,Workflow_type,0)),AF92,AF92+1)</f>
        <v>4</v>
      </c>
      <c r="AG93" s="121" t="str">
        <f t="shared" si="72"/>
        <v/>
      </c>
      <c r="AH93" s="40" t="str">
        <f ca="1">IF(COUNTIF($AA$1:AG93,AG93)=1,AG93,"")</f>
        <v/>
      </c>
      <c r="AI93" s="40" t="s">
        <v>65</v>
      </c>
      <c r="AJ93" s="40" t="str">
        <f t="array" aca="1" ref="AJ93" ca="1">IF(ROW()-ROW($AJ$2:$AJ$97)+1&gt;ROWS($AH$2:$AH$97)-
COUNTBLANK($AH$2:$AH$97),"",INDIRECT(ADDRESS(SMALL(
(IF($AH$2:$AH$97&lt;&gt;"",ROW($AH$2:$AH$97),ROW()+ROWS($AH$2:$AH$97))),
ROW()-ROW($AJ$2:$AJ$97)+1),COLUMN($AH$2:$AH$97),4)))</f>
        <v/>
      </c>
      <c r="AK93" s="50" t="s">
        <v>65</v>
      </c>
      <c r="AL93" s="30"/>
      <c r="AM93" s="30"/>
      <c r="AN93" s="40" t="str">
        <f>IF(COUNTIF($C$1:C93,C93)=1,C93,"")</f>
        <v/>
      </c>
      <c r="AO93" s="47" t="str">
        <f t="array" aca="1" ref="AO93" ca="1">IF(ROW()-ROW($AO$2:$AO$97)+1&gt;ROWS($AN$2:$AN$97)-
COUNTBLANK($AN$2:$AN$97),"",INDIRECT(ADDRESS(SMALL(
(IF($AN$2:$AN$97&lt;&gt;"",ROW($AN$2:$AN$97),ROW()+ROWS($AN$2:$AN$97))),
ROW()-ROW($AO$2:$AO$97)+1),COLUMN($AN$2:$AN$97),4)))</f>
        <v/>
      </c>
      <c r="AP93" s="13" t="s">
        <v>62</v>
      </c>
      <c r="AQ93" s="49" t="str">
        <f t="shared" ca="1" si="86"/>
        <v/>
      </c>
      <c r="AR93" s="31" t="str">
        <f t="shared" ca="1" si="57"/>
        <v>_D5</v>
      </c>
      <c r="AS93" s="664"/>
      <c r="AT93" s="229"/>
      <c r="AU93" s="589" t="str">
        <f>IF(B93="","",B93&amp;"_"&amp;C93&amp;"_"&amp;INDEX(Panel_info[Panel short hand],MATCH('HCAP Robot Script'!W93,Panel_info[SL Analyte],0))&amp;"_"&amp;V93)</f>
        <v/>
      </c>
      <c r="AV93" s="30"/>
      <c r="AW93" s="33" t="e">
        <f>VLOOKUP(D93,'HCAP Booking'!$AP$8:$AS$12,2,TRUE)</f>
        <v>#N/A</v>
      </c>
      <c r="AX93" s="491" t="e">
        <f>VLOOKUP(D93,'HCAP Booking'!$AP$8:$AS$12,3,TRUE)</f>
        <v>#N/A</v>
      </c>
      <c r="AY93" s="491" t="e">
        <f>VLOOKUP(D93,'HCAP Booking'!$AP$8:$AS$12,4,TRUE)</f>
        <v>#N/A</v>
      </c>
      <c r="AZ93" s="491" t="e">
        <f t="shared" si="73"/>
        <v>#N/A</v>
      </c>
      <c r="BA93" s="492" t="e">
        <f t="shared" si="74"/>
        <v>#VALUE!</v>
      </c>
      <c r="BB93" s="30"/>
      <c r="BC93" s="349" t="s">
        <v>2129</v>
      </c>
      <c r="BD93" s="356" t="s">
        <v>92</v>
      </c>
      <c r="BE93" s="349" t="str">
        <f t="shared" si="75"/>
        <v/>
      </c>
      <c r="BF93" s="352" t="str">
        <f t="shared" si="76"/>
        <v/>
      </c>
      <c r="BG93" s="30"/>
      <c r="BH93" s="30"/>
      <c r="BI93" s="589" t="e">
        <f>INDEX('HCAP Booking'!$AE$9:$AE$14,MATCH('HCAP Robot Script'!W93,'HCAP Booking'!$AB$9:$AB$14,0))</f>
        <v>#N/A</v>
      </c>
      <c r="BJ93" s="208" t="str">
        <f t="shared" si="58"/>
        <v>_</v>
      </c>
      <c r="BK93" s="341">
        <f>IF(G93="","",'HCAP Booking'!I100)</f>
        <v>0</v>
      </c>
      <c r="BL93" s="341" t="str">
        <f t="shared" si="77"/>
        <v>2303550</v>
      </c>
      <c r="BM93" s="32" t="str">
        <f t="shared" si="59"/>
        <v>D12</v>
      </c>
      <c r="BN93" s="32" t="str">
        <f t="shared" si="60"/>
        <v>UDP0092</v>
      </c>
      <c r="BO93" s="32" t="str">
        <f>IF(G93="","",INDEX(Index_sequences[i7 Bases for Sample Sheet],MATCH('HCAP Robot Script'!BN93,Index_sequences[Index Name],0)))</f>
        <v>ACCTACAG</v>
      </c>
      <c r="BP93" s="32" t="str">
        <f t="shared" si="61"/>
        <v>UDP0092</v>
      </c>
      <c r="BQ93" s="32" t="str">
        <f>IF(G93="","",INDEX(Index_sequences[i5 Bases for Sample Sheet NovaSeq, MiSeq, HiSeq 2000/2500],MATCH('HCAP Robot Script'!BP93,Index_sequences[Index Name],0)))</f>
        <v>TGGATGTC</v>
      </c>
      <c r="BR93" s="32" t="str">
        <f>IF(G93="","",INDEX(Index_sequences[i5 Bases for Sample Sheet iSeq, MiniSeq, NextSeq, HiSeq 3000/4000],MATCH('HCAP Robot Script'!BP93,Index_sequences[Index Name],0)))</f>
        <v>GACATCCA</v>
      </c>
      <c r="BS93" s="209" t="str">
        <f t="shared" si="62"/>
        <v/>
      </c>
      <c r="BT93" s="38" t="str">
        <f ca="1">IF(VLOOKUP(BS93,'Auto Pooling Robot Script'!$H$6:$I$13,2,FALSE)=FALSE,"",VLOOKUP(BS93,'Auto Pooling Robot Script'!$H$6:$I$13,2,FALSE))</f>
        <v/>
      </c>
      <c r="BU93" s="30"/>
      <c r="BV93" s="10" t="str">
        <f t="array" aca="1" ref="BV93" ca="1">IF(ROW()-ROW($BV$2:$BV$97)+1&gt;ROWS($BT$2:$BT$97)-
COUNTBLANK($BT$2:$BT$97),"",INDIRECT(ADDRESS(SMALL(
(IF($BT$2:$BT$97&lt;&gt;"",ROW($BT$2:$BT$97),ROW()+ROWS($BT$2:$BT$97))),
ROW()-ROW($BV$2:$BV$97)+1),COLUMN($BK$2:$BK$97),4)))</f>
        <v/>
      </c>
      <c r="BW93" s="33" t="str">
        <f t="shared" ca="1" si="78"/>
        <v/>
      </c>
      <c r="BX93" s="36" t="str">
        <f t="shared" ca="1" si="79"/>
        <v/>
      </c>
      <c r="BY93" s="36" t="str">
        <f t="shared" ca="1" si="80"/>
        <v/>
      </c>
      <c r="BZ93" s="32" t="str">
        <f t="shared" ca="1" si="81"/>
        <v/>
      </c>
      <c r="CA93" s="32" t="str">
        <f t="shared" ca="1" si="63"/>
        <v/>
      </c>
      <c r="CB93" s="32" t="str">
        <f t="shared" ca="1" si="82"/>
        <v/>
      </c>
      <c r="CC93" s="32" t="str">
        <f ca="1">IF(BV93="","",INDEX(Index_sequences[i5 Bases for Sample Sheet NovaSeq, MiSeq, HiSeq 2000/2500],MATCH('HCAP Robot Script'!CB93,Index_sequences[Index Name],0)))</f>
        <v/>
      </c>
      <c r="CD93" s="32" t="str">
        <f ca="1">IF(BV93="","",INDEX(Index_sequences[i5 Bases for Sample Sheet iSeq, MiniSeq, NextSeq, HiSeq 3000/4000],MATCH('HCAP Robot Script'!CB93,Index_sequences[Index Name],0)))</f>
        <v/>
      </c>
      <c r="CE93" s="37" t="str">
        <f ca="1">IF(BV93="","",INDEX(Panel_info[Panel name],MATCH(INDEX(Panel_Name,MATCH(BV93,$BK$2:$BK$97,0)),Panel_info[SL Analyte],0)))</f>
        <v/>
      </c>
      <c r="CF93" s="38" t="str">
        <f t="shared" ca="1" si="83"/>
        <v/>
      </c>
      <c r="CH93" s="10" t="str">
        <f t="shared" ca="1" si="84"/>
        <v/>
      </c>
      <c r="CI93" s="10" t="str">
        <f t="shared" ca="1" si="85"/>
        <v/>
      </c>
      <c r="CJ93" s="10" t="str">
        <f t="array" aca="1" ref="CJ93" ca="1">IF(ROW()-ROW($CJ$2:$CJ$97)+1&gt;ROWS($CH$2:$CH$97)-
COUNTBLANK($CH$2:$CH$97),"",INDIRECT(ADDRESS(SMALL(
(IF($CH$2:$CH$97&lt;&gt;"",ROW($CH$2:$CH$97),ROW()+ROWS($CH$2:$CH$97))),
ROW()-ROW($CJ$2:$CJ$97)+1),COLUMN($CH$2:$CH$97),4)))</f>
        <v/>
      </c>
      <c r="CK93" s="10" t="str">
        <f t="array" aca="1" ref="CK93" ca="1">IF(ROW()-ROW($CK$2:$CK$97)+1&gt;ROWS($CI$2:$CI$97)-
COUNTBLANK($CI$2:$CI$97),"",INDIRECT(ADDRESS(SMALL(
(IF($CI$2:$CI$97&lt;&gt;"",ROW($CI$2:$CI$97),ROW()+ROWS($CI$2:$CI$97))),
ROW()-ROW($CK$2:$CK$97)+1),COLUMN($CI$2:$CI$97),4)))</f>
        <v/>
      </c>
    </row>
    <row r="94" spans="1:89" x14ac:dyDescent="0.2">
      <c r="A94" s="31" t="str">
        <f>IF(G94="","",'HCAP Booking'!$C$4)</f>
        <v>2303550</v>
      </c>
      <c r="B94" s="36" t="str">
        <f>CONCATENATE(LEFT('HCAP Booking'!C101),LEFT('HCAP Booking'!D101))</f>
        <v/>
      </c>
      <c r="C94" s="32" t="str">
        <f>IF('HCAP Booking'!J101="","",'HCAP Booking'!J101)</f>
        <v/>
      </c>
      <c r="D94" s="30" t="str">
        <f>IF(C94="","",INDEX('DNA Sample Normalization'!$E$13:$E$108,MATCH('HCAP Robot Script'!C94,'DNA Sample Normalization'!$C$13:$C$108,0)))</f>
        <v/>
      </c>
      <c r="E94" s="29" t="str">
        <f t="shared" si="51"/>
        <v/>
      </c>
      <c r="F94" s="38" t="str">
        <f t="shared" ca="1" si="52"/>
        <v/>
      </c>
      <c r="G94" s="33" t="str">
        <f>CONCATENATE('HCAP Booking'!A101,'HCAP Booking'!B101)</f>
        <v>E12</v>
      </c>
      <c r="H94" s="32" t="str">
        <f t="shared" si="64"/>
        <v>DNA DILUTION PLATE 1</v>
      </c>
      <c r="I94" s="32" t="str">
        <f t="shared" si="65"/>
        <v/>
      </c>
      <c r="J94" s="32" t="str">
        <f t="shared" si="66"/>
        <v/>
      </c>
      <c r="K94" s="32" t="str">
        <f t="shared" si="67"/>
        <v/>
      </c>
      <c r="L94" s="34" t="str">
        <f t="shared" si="53"/>
        <v/>
      </c>
      <c r="M94" s="35" t="str">
        <f t="shared" si="54"/>
        <v/>
      </c>
      <c r="N94" s="343" t="str">
        <f t="shared" si="68"/>
        <v/>
      </c>
      <c r="O94" s="343" t="str">
        <f t="shared" si="69"/>
        <v/>
      </c>
      <c r="P94" s="32" t="str">
        <f t="shared" si="70"/>
        <v>WATER RESERVOIR</v>
      </c>
      <c r="Q94" s="37">
        <f t="shared" si="71"/>
        <v>1</v>
      </c>
      <c r="R94" s="132" t="s">
        <v>191</v>
      </c>
      <c r="S94" s="112" t="str">
        <f t="shared" si="55"/>
        <v/>
      </c>
      <c r="T94" s="358" t="str" cm="1">
        <f t="array" ref="T94">IF(G94="","",INDEX(Index_sequences[Plate well],MATCH('HCAP Robot Script'!T93,Index_sequences[Plate well],0)+1,1))</f>
        <v>E12</v>
      </c>
      <c r="U94" s="115">
        <f>IF(G94="","",'HCAP Booking'!$I$3)</f>
        <v>1</v>
      </c>
      <c r="V94" s="115" t="str">
        <f>IF(G94="","",VLOOKUP(U94&amp;"_"&amp;T94,Index!$C$3:$H$386,2,FALSE))</f>
        <v>UDP0093</v>
      </c>
      <c r="W94" s="32">
        <f>IF(NOT(G94=""),'HCAP Booking'!H101,"")</f>
        <v>0</v>
      </c>
      <c r="Z94" s="50" t="s">
        <v>65</v>
      </c>
      <c r="AA94" s="40" t="str">
        <f t="shared" si="56"/>
        <v/>
      </c>
      <c r="AB94" s="46" t="str">
        <f>IF(COUNTIF($AA$1:AA94,AA94)=1,AA94,"")</f>
        <v/>
      </c>
      <c r="AC94" s="40" t="str">
        <f t="array" aca="1" ref="AC94" ca="1">IF(ROW()-ROW($AC$2:$AC$97)+1&gt;ROWS($AB$2:$AB$97)-
COUNTBLANK($AB$2:$AB$97),"",INDIRECT(ADDRESS(SMALL(
(IF($AB$2:$AB$97&lt;&gt;"",ROW($AB$2:$AB$97),ROW()+ROWS($AB$2:$AB$97))),
ROW()-ROW($AC$2:$AC$97)+1),COLUMN($AB$2:$AB$97),4)))</f>
        <v/>
      </c>
      <c r="AD94" s="121">
        <f>COUNTIF($AA$1:AA94,AA94)</f>
        <v>45</v>
      </c>
      <c r="AE94" s="121">
        <v>93</v>
      </c>
      <c r="AF94" s="121">
        <f>IF(COUNTIF($AF$2:AF93,AF93)&lt;INDEX(Pooling_requirements,MATCH('HCAP Booking'!$AG$4,Workflow_type,0)),AF93,AF93+1)</f>
        <v>4</v>
      </c>
      <c r="AG94" s="121" t="str">
        <f t="shared" si="72"/>
        <v/>
      </c>
      <c r="AH94" s="40" t="str">
        <f ca="1">IF(COUNTIF($AA$1:AG94,AG94)=1,AG94,"")</f>
        <v/>
      </c>
      <c r="AI94" s="40" t="s">
        <v>65</v>
      </c>
      <c r="AJ94" s="40" t="str">
        <f t="array" aca="1" ref="AJ94" ca="1">IF(ROW()-ROW($AJ$2:$AJ$97)+1&gt;ROWS($AH$2:$AH$97)-
COUNTBLANK($AH$2:$AH$97),"",INDIRECT(ADDRESS(SMALL(
(IF($AH$2:$AH$97&lt;&gt;"",ROW($AH$2:$AH$97),ROW()+ROWS($AH$2:$AH$97))),
ROW()-ROW($AJ$2:$AJ$97)+1),COLUMN($AH$2:$AH$97),4)))</f>
        <v/>
      </c>
      <c r="AK94" s="50" t="s">
        <v>65</v>
      </c>
      <c r="AL94" s="30"/>
      <c r="AM94" s="30"/>
      <c r="AN94" s="40" t="str">
        <f>IF(COUNTIF($C$1:C94,C94)=1,C94,"")</f>
        <v/>
      </c>
      <c r="AO94" s="47" t="str">
        <f t="array" aca="1" ref="AO94" ca="1">IF(ROW()-ROW($AO$2:$AO$97)+1&gt;ROWS($AN$2:$AN$97)-
COUNTBLANK($AN$2:$AN$97),"",INDIRECT(ADDRESS(SMALL(
(IF($AN$2:$AN$97&lt;&gt;"",ROW($AN$2:$AN$97),ROW()+ROWS($AN$2:$AN$97))),
ROW()-ROW($AO$2:$AO$97)+1),COLUMN($AN$2:$AN$97),4)))</f>
        <v/>
      </c>
      <c r="AP94" s="13" t="s">
        <v>39</v>
      </c>
      <c r="AQ94" s="49" t="str">
        <f t="shared" ca="1" si="86"/>
        <v/>
      </c>
      <c r="AR94" s="31" t="str">
        <f t="shared" ca="1" si="57"/>
        <v>_A6</v>
      </c>
      <c r="AS94" s="664"/>
      <c r="AT94" s="229"/>
      <c r="AU94" s="589" t="str">
        <f>IF(B94="","",B94&amp;"_"&amp;C94&amp;"_"&amp;INDEX(Panel_info[Panel short hand],MATCH('HCAP Robot Script'!W94,Panel_info[SL Analyte],0))&amp;"_"&amp;V94)</f>
        <v/>
      </c>
      <c r="AV94" s="30"/>
      <c r="AW94" s="33" t="e">
        <f>VLOOKUP(D94,'HCAP Booking'!$AP$8:$AS$12,2,TRUE)</f>
        <v>#N/A</v>
      </c>
      <c r="AX94" s="491" t="e">
        <f>VLOOKUP(D94,'HCAP Booking'!$AP$8:$AS$12,3,TRUE)</f>
        <v>#N/A</v>
      </c>
      <c r="AY94" s="491" t="e">
        <f>VLOOKUP(D94,'HCAP Booking'!$AP$8:$AS$12,4,TRUE)</f>
        <v>#N/A</v>
      </c>
      <c r="AZ94" s="491" t="e">
        <f t="shared" si="73"/>
        <v>#N/A</v>
      </c>
      <c r="BA94" s="492" t="e">
        <f t="shared" si="74"/>
        <v>#VALUE!</v>
      </c>
      <c r="BB94" s="30"/>
      <c r="BC94" s="349" t="s">
        <v>2129</v>
      </c>
      <c r="BD94" s="356" t="s">
        <v>93</v>
      </c>
      <c r="BE94" s="349" t="str">
        <f t="shared" si="75"/>
        <v/>
      </c>
      <c r="BF94" s="352" t="str">
        <f t="shared" si="76"/>
        <v/>
      </c>
      <c r="BG94" s="30"/>
      <c r="BH94" s="30"/>
      <c r="BI94" s="589" t="e">
        <f>INDEX('HCAP Booking'!$AE$9:$AE$14,MATCH('HCAP Robot Script'!W94,'HCAP Booking'!$AB$9:$AB$14,0))</f>
        <v>#N/A</v>
      </c>
      <c r="BJ94" s="208" t="str">
        <f t="shared" si="58"/>
        <v>_</v>
      </c>
      <c r="BK94" s="341">
        <f>IF(G94="","",'HCAP Booking'!I101)</f>
        <v>0</v>
      </c>
      <c r="BL94" s="341" t="str">
        <f t="shared" si="77"/>
        <v>2303550</v>
      </c>
      <c r="BM94" s="32" t="str">
        <f t="shared" si="59"/>
        <v>E12</v>
      </c>
      <c r="BN94" s="32" t="str">
        <f t="shared" si="60"/>
        <v>UDP0093</v>
      </c>
      <c r="BO94" s="32" t="str">
        <f>IF(G94="","",INDEX(Index_sequences[i7 Bases for Sample Sheet],MATCH('HCAP Robot Script'!BN94,Index_sequences[Index Name],0)))</f>
        <v>GACCTAAG</v>
      </c>
      <c r="BP94" s="32" t="str">
        <f t="shared" si="61"/>
        <v>UDP0093</v>
      </c>
      <c r="BQ94" s="32" t="str">
        <f>IF(G94="","",INDEX(Index_sequences[i5 Bases for Sample Sheet NovaSeq, MiSeq, HiSeq 2000/2500],MATCH('HCAP Robot Script'!BP94,Index_sequences[Index Name],0)))</f>
        <v>CTGGATTC</v>
      </c>
      <c r="BR94" s="32" t="str">
        <f>IF(G94="","",INDEX(Index_sequences[i5 Bases for Sample Sheet iSeq, MiniSeq, NextSeq, HiSeq 3000/4000],MATCH('HCAP Robot Script'!BP94,Index_sequences[Index Name],0)))</f>
        <v>GAATCCAG</v>
      </c>
      <c r="BS94" s="209" t="str">
        <f t="shared" si="62"/>
        <v/>
      </c>
      <c r="BT94" s="38" t="str">
        <f ca="1">IF(VLOOKUP(BS94,'Auto Pooling Robot Script'!$H$6:$I$13,2,FALSE)=FALSE,"",VLOOKUP(BS94,'Auto Pooling Robot Script'!$H$6:$I$13,2,FALSE))</f>
        <v/>
      </c>
      <c r="BU94" s="30"/>
      <c r="BV94" s="10" t="str">
        <f t="array" aca="1" ref="BV94" ca="1">IF(ROW()-ROW($BV$2:$BV$97)+1&gt;ROWS($BT$2:$BT$97)-
COUNTBLANK($BT$2:$BT$97),"",INDIRECT(ADDRESS(SMALL(
(IF($BT$2:$BT$97&lt;&gt;"",ROW($BT$2:$BT$97),ROW()+ROWS($BT$2:$BT$97))),
ROW()-ROW($BV$2:$BV$97)+1),COLUMN($BK$2:$BK$97),4)))</f>
        <v/>
      </c>
      <c r="BW94" s="33" t="str">
        <f t="shared" ca="1" si="78"/>
        <v/>
      </c>
      <c r="BX94" s="36" t="str">
        <f t="shared" ca="1" si="79"/>
        <v/>
      </c>
      <c r="BY94" s="36" t="str">
        <f t="shared" ca="1" si="80"/>
        <v/>
      </c>
      <c r="BZ94" s="32" t="str">
        <f t="shared" ca="1" si="81"/>
        <v/>
      </c>
      <c r="CA94" s="32" t="str">
        <f t="shared" ca="1" si="63"/>
        <v/>
      </c>
      <c r="CB94" s="32" t="str">
        <f t="shared" ca="1" si="82"/>
        <v/>
      </c>
      <c r="CC94" s="32" t="str">
        <f ca="1">IF(BV94="","",INDEX(Index_sequences[i5 Bases for Sample Sheet NovaSeq, MiSeq, HiSeq 2000/2500],MATCH('HCAP Robot Script'!CB94,Index_sequences[Index Name],0)))</f>
        <v/>
      </c>
      <c r="CD94" s="32" t="str">
        <f ca="1">IF(BV94="","",INDEX(Index_sequences[i5 Bases for Sample Sheet iSeq, MiniSeq, NextSeq, HiSeq 3000/4000],MATCH('HCAP Robot Script'!CB94,Index_sequences[Index Name],0)))</f>
        <v/>
      </c>
      <c r="CE94" s="37" t="str">
        <f ca="1">IF(BV94="","",INDEX(Panel_info[Panel name],MATCH(INDEX(Panel_Name,MATCH(BV94,$BK$2:$BK$97,0)),Panel_info[SL Analyte],0)))</f>
        <v/>
      </c>
      <c r="CF94" s="38" t="str">
        <f t="shared" ca="1" si="83"/>
        <v/>
      </c>
      <c r="CH94" s="10" t="str">
        <f t="shared" ca="1" si="84"/>
        <v/>
      </c>
      <c r="CI94" s="10" t="str">
        <f t="shared" ca="1" si="85"/>
        <v/>
      </c>
      <c r="CJ94" s="10" t="str">
        <f t="array" aca="1" ref="CJ94" ca="1">IF(ROW()-ROW($CJ$2:$CJ$97)+1&gt;ROWS($CH$2:$CH$97)-
COUNTBLANK($CH$2:$CH$97),"",INDIRECT(ADDRESS(SMALL(
(IF($CH$2:$CH$97&lt;&gt;"",ROW($CH$2:$CH$97),ROW()+ROWS($CH$2:$CH$97))),
ROW()-ROW($CJ$2:$CJ$97)+1),COLUMN($CH$2:$CH$97),4)))</f>
        <v/>
      </c>
      <c r="CK94" s="10" t="str">
        <f t="array" aca="1" ref="CK94" ca="1">IF(ROW()-ROW($CK$2:$CK$97)+1&gt;ROWS($CI$2:$CI$97)-
COUNTBLANK($CI$2:$CI$97),"",INDIRECT(ADDRESS(SMALL(
(IF($CI$2:$CI$97&lt;&gt;"",ROW($CI$2:$CI$97),ROW()+ROWS($CI$2:$CI$97))),
ROW()-ROW($CK$2:$CK$97)+1),COLUMN($CI$2:$CI$97),4)))</f>
        <v/>
      </c>
    </row>
    <row r="95" spans="1:89" x14ac:dyDescent="0.2">
      <c r="A95" s="31" t="str">
        <f>IF(G95="","",'HCAP Booking'!$C$4)</f>
        <v>2303550</v>
      </c>
      <c r="B95" s="36" t="str">
        <f>CONCATENATE(LEFT('HCAP Booking'!C102),LEFT('HCAP Booking'!D102))</f>
        <v/>
      </c>
      <c r="C95" s="32" t="str">
        <f>IF('HCAP Booking'!J102="","",'HCAP Booking'!J102)</f>
        <v/>
      </c>
      <c r="D95" s="30" t="str">
        <f>IF(C95="","",INDEX('DNA Sample Normalization'!$E$13:$E$108,MATCH('HCAP Robot Script'!C95,'DNA Sample Normalization'!$C$13:$C$108,0)))</f>
        <v/>
      </c>
      <c r="E95" s="29" t="str">
        <f t="shared" si="51"/>
        <v/>
      </c>
      <c r="F95" s="38" t="str">
        <f t="shared" ca="1" si="52"/>
        <v/>
      </c>
      <c r="G95" s="33" t="str">
        <f>CONCATENATE('HCAP Booking'!A102,'HCAP Booking'!B102)</f>
        <v>F12</v>
      </c>
      <c r="H95" s="32" t="str">
        <f t="shared" si="64"/>
        <v>DNA DILUTION PLATE 1</v>
      </c>
      <c r="I95" s="32" t="str">
        <f t="shared" si="65"/>
        <v/>
      </c>
      <c r="J95" s="32" t="str">
        <f t="shared" si="66"/>
        <v/>
      </c>
      <c r="K95" s="32" t="str">
        <f t="shared" si="67"/>
        <v/>
      </c>
      <c r="L95" s="34" t="str">
        <f t="shared" si="53"/>
        <v/>
      </c>
      <c r="M95" s="35" t="str">
        <f t="shared" si="54"/>
        <v/>
      </c>
      <c r="N95" s="343" t="str">
        <f t="shared" si="68"/>
        <v/>
      </c>
      <c r="O95" s="343" t="str">
        <f t="shared" si="69"/>
        <v/>
      </c>
      <c r="P95" s="32" t="str">
        <f t="shared" si="70"/>
        <v>WATER RESERVOIR</v>
      </c>
      <c r="Q95" s="37">
        <f t="shared" si="71"/>
        <v>1</v>
      </c>
      <c r="R95" s="132" t="s">
        <v>191</v>
      </c>
      <c r="S95" s="112" t="str">
        <f t="shared" si="55"/>
        <v/>
      </c>
      <c r="T95" s="358" t="str" cm="1">
        <f t="array" ref="T95">IF(G95="","",INDEX(Index_sequences[Plate well],MATCH('HCAP Robot Script'!T94,Index_sequences[Plate well],0)+1,1))</f>
        <v>F12</v>
      </c>
      <c r="U95" s="115">
        <f>IF(G95="","",'HCAP Booking'!$I$3)</f>
        <v>1</v>
      </c>
      <c r="V95" s="115" t="str">
        <f>IF(G95="","",VLOOKUP(U95&amp;"_"&amp;T95,Index!$C$3:$H$386,2,FALSE))</f>
        <v>UDP0094</v>
      </c>
      <c r="W95" s="32">
        <f>IF(NOT(G95=""),'HCAP Booking'!H102,"")</f>
        <v>0</v>
      </c>
      <c r="Z95" s="50" t="s">
        <v>65</v>
      </c>
      <c r="AA95" s="40" t="str">
        <f t="shared" si="56"/>
        <v/>
      </c>
      <c r="AB95" s="46" t="str">
        <f>IF(COUNTIF($AA$1:AA95,AA95)=1,AA95,"")</f>
        <v/>
      </c>
      <c r="AC95" s="40" t="str">
        <f t="array" aca="1" ref="AC95" ca="1">IF(ROW()-ROW($AC$2:$AC$97)+1&gt;ROWS($AB$2:$AB$97)-
COUNTBLANK($AB$2:$AB$97),"",INDIRECT(ADDRESS(SMALL(
(IF($AB$2:$AB$97&lt;&gt;"",ROW($AB$2:$AB$97),ROW()+ROWS($AB$2:$AB$97))),
ROW()-ROW($AC$2:$AC$97)+1),COLUMN($AB$2:$AB$97),4)))</f>
        <v/>
      </c>
      <c r="AD95" s="121">
        <f>COUNTIF($AA$1:AA95,AA95)</f>
        <v>46</v>
      </c>
      <c r="AE95" s="121">
        <v>94</v>
      </c>
      <c r="AF95" s="121">
        <f>IF(COUNTIF($AF$2:AF94,AF94)&lt;INDEX(Pooling_requirements,MATCH('HCAP Booking'!$AG$4,Workflow_type,0)),AF94,AF94+1)</f>
        <v>4</v>
      </c>
      <c r="AG95" s="121" t="str">
        <f t="shared" si="72"/>
        <v/>
      </c>
      <c r="AH95" s="40" t="str">
        <f ca="1">IF(COUNTIF($AA$1:AG95,AG95)=1,AG95,"")</f>
        <v/>
      </c>
      <c r="AI95" s="40" t="s">
        <v>65</v>
      </c>
      <c r="AJ95" s="40" t="str">
        <f t="array" aca="1" ref="AJ95" ca="1">IF(ROW()-ROW($AJ$2:$AJ$97)+1&gt;ROWS($AH$2:$AH$97)-
COUNTBLANK($AH$2:$AH$97),"",INDIRECT(ADDRESS(SMALL(
(IF($AH$2:$AH$97&lt;&gt;"",ROW($AH$2:$AH$97),ROW()+ROWS($AH$2:$AH$97))),
ROW()-ROW($AJ$2:$AJ$97)+1),COLUMN($AH$2:$AH$97),4)))</f>
        <v/>
      </c>
      <c r="AK95" s="50" t="s">
        <v>65</v>
      </c>
      <c r="AL95" s="30"/>
      <c r="AM95" s="30"/>
      <c r="AN95" s="40" t="str">
        <f>IF(COUNTIF($C$1:C95,C95)=1,C95,"")</f>
        <v/>
      </c>
      <c r="AO95" s="47" t="str">
        <f t="array" aca="1" ref="AO95" ca="1">IF(ROW()-ROW($AO$2:$AO$97)+1&gt;ROWS($AN$2:$AN$97)-
COUNTBLANK($AN$2:$AN$97),"",INDIRECT(ADDRESS(SMALL(
(IF($AN$2:$AN$97&lt;&gt;"",ROW($AN$2:$AN$97),ROW()+ROWS($AN$2:$AN$97))),
ROW()-ROW($AO$2:$AO$97)+1),COLUMN($AN$2:$AN$97),4)))</f>
        <v/>
      </c>
      <c r="AP95" s="13" t="s">
        <v>48</v>
      </c>
      <c r="AQ95" s="49" t="str">
        <f t="shared" ca="1" si="86"/>
        <v/>
      </c>
      <c r="AR95" s="31" t="str">
        <f t="shared" ca="1" si="57"/>
        <v>_B6</v>
      </c>
      <c r="AS95" s="664"/>
      <c r="AT95" s="229"/>
      <c r="AU95" s="589" t="str">
        <f>IF(B95="","",B95&amp;"_"&amp;C95&amp;"_"&amp;INDEX(Panel_info[Panel short hand],MATCH('HCAP Robot Script'!W95,Panel_info[SL Analyte],0))&amp;"_"&amp;V95)</f>
        <v/>
      </c>
      <c r="AV95" s="30"/>
      <c r="AW95" s="33" t="e">
        <f>VLOOKUP(D95,'HCAP Booking'!$AP$8:$AS$12,2,TRUE)</f>
        <v>#N/A</v>
      </c>
      <c r="AX95" s="491" t="e">
        <f>VLOOKUP(D95,'HCAP Booking'!$AP$8:$AS$12,3,TRUE)</f>
        <v>#N/A</v>
      </c>
      <c r="AY95" s="491" t="e">
        <f>VLOOKUP(D95,'HCAP Booking'!$AP$8:$AS$12,4,TRUE)</f>
        <v>#N/A</v>
      </c>
      <c r="AZ95" s="491" t="e">
        <f t="shared" si="73"/>
        <v>#N/A</v>
      </c>
      <c r="BA95" s="492" t="e">
        <f t="shared" si="74"/>
        <v>#VALUE!</v>
      </c>
      <c r="BB95" s="30"/>
      <c r="BC95" s="349" t="s">
        <v>2129</v>
      </c>
      <c r="BD95" s="356" t="s">
        <v>94</v>
      </c>
      <c r="BE95" s="349" t="str">
        <f t="shared" si="75"/>
        <v/>
      </c>
      <c r="BF95" s="352" t="str">
        <f t="shared" si="76"/>
        <v/>
      </c>
      <c r="BG95" s="30"/>
      <c r="BH95" s="30"/>
      <c r="BI95" s="589" t="e">
        <f>INDEX('HCAP Booking'!$AE$9:$AE$14,MATCH('HCAP Robot Script'!W95,'HCAP Booking'!$AB$9:$AB$14,0))</f>
        <v>#N/A</v>
      </c>
      <c r="BJ95" s="208" t="str">
        <f t="shared" si="58"/>
        <v>_</v>
      </c>
      <c r="BK95" s="341">
        <f>IF(G95="","",'HCAP Booking'!I102)</f>
        <v>0</v>
      </c>
      <c r="BL95" s="341" t="str">
        <f t="shared" si="77"/>
        <v>2303550</v>
      </c>
      <c r="BM95" s="32" t="str">
        <f t="shared" si="59"/>
        <v>F12</v>
      </c>
      <c r="BN95" s="32" t="str">
        <f t="shared" si="60"/>
        <v>UDP0094</v>
      </c>
      <c r="BO95" s="32" t="str">
        <f>IF(G95="","",INDEX(Index_sequences[i7 Bases for Sample Sheet],MATCH('HCAP Robot Script'!BN95,Index_sequences[Index Name],0)))</f>
        <v>AGTTCGGA</v>
      </c>
      <c r="BP95" s="32" t="str">
        <f t="shared" si="61"/>
        <v>UDP0094</v>
      </c>
      <c r="BQ95" s="32" t="str">
        <f>IF(G95="","",INDEX(Index_sequences[i5 Bases for Sample Sheet NovaSeq, MiSeq, HiSeq 2000/2500],MATCH('HCAP Robot Script'!BP95,Index_sequences[Index Name],0)))</f>
        <v>TCAAGCCT</v>
      </c>
      <c r="BR95" s="32" t="str">
        <f>IF(G95="","",INDEX(Index_sequences[i5 Bases for Sample Sheet iSeq, MiniSeq, NextSeq, HiSeq 3000/4000],MATCH('HCAP Robot Script'!BP95,Index_sequences[Index Name],0)))</f>
        <v>AGGCTTGA</v>
      </c>
      <c r="BS95" s="209" t="str">
        <f t="shared" si="62"/>
        <v/>
      </c>
      <c r="BT95" s="38" t="str">
        <f ca="1">IF(VLOOKUP(BS95,'Auto Pooling Robot Script'!$H$6:$I$13,2,FALSE)=FALSE,"",VLOOKUP(BS95,'Auto Pooling Robot Script'!$H$6:$I$13,2,FALSE))</f>
        <v/>
      </c>
      <c r="BU95" s="30"/>
      <c r="BV95" s="10" t="str">
        <f t="array" aca="1" ref="BV95" ca="1">IF(ROW()-ROW($BV$2:$BV$97)+1&gt;ROWS($BT$2:$BT$97)-
COUNTBLANK($BT$2:$BT$97),"",INDIRECT(ADDRESS(SMALL(
(IF($BT$2:$BT$97&lt;&gt;"",ROW($BT$2:$BT$97),ROW()+ROWS($BT$2:$BT$97))),
ROW()-ROW($BV$2:$BV$97)+1),COLUMN($BK$2:$BK$97),4)))</f>
        <v/>
      </c>
      <c r="BW95" s="33" t="str">
        <f t="shared" ca="1" si="78"/>
        <v/>
      </c>
      <c r="BX95" s="36" t="str">
        <f t="shared" ca="1" si="79"/>
        <v/>
      </c>
      <c r="BY95" s="36" t="str">
        <f t="shared" ca="1" si="80"/>
        <v/>
      </c>
      <c r="BZ95" s="32" t="str">
        <f t="shared" ca="1" si="81"/>
        <v/>
      </c>
      <c r="CA95" s="32" t="str">
        <f t="shared" ca="1" si="63"/>
        <v/>
      </c>
      <c r="CB95" s="32" t="str">
        <f t="shared" ca="1" si="82"/>
        <v/>
      </c>
      <c r="CC95" s="32" t="str">
        <f ca="1">IF(BV95="","",INDEX(Index_sequences[i5 Bases for Sample Sheet NovaSeq, MiSeq, HiSeq 2000/2500],MATCH('HCAP Robot Script'!CB95,Index_sequences[Index Name],0)))</f>
        <v/>
      </c>
      <c r="CD95" s="32" t="str">
        <f ca="1">IF(BV95="","",INDEX(Index_sequences[i5 Bases for Sample Sheet iSeq, MiniSeq, NextSeq, HiSeq 3000/4000],MATCH('HCAP Robot Script'!CB95,Index_sequences[Index Name],0)))</f>
        <v/>
      </c>
      <c r="CE95" s="37" t="str">
        <f ca="1">IF(BV95="","",INDEX(Panel_info[Panel name],MATCH(INDEX(Panel_Name,MATCH(BV95,$BK$2:$BK$97,0)),Panel_info[SL Analyte],0)))</f>
        <v/>
      </c>
      <c r="CF95" s="38" t="str">
        <f t="shared" ca="1" si="83"/>
        <v/>
      </c>
      <c r="CH95" s="10" t="str">
        <f t="shared" ca="1" si="84"/>
        <v/>
      </c>
      <c r="CI95" s="10" t="str">
        <f t="shared" ca="1" si="85"/>
        <v/>
      </c>
      <c r="CJ95" s="10" t="str">
        <f t="array" aca="1" ref="CJ95" ca="1">IF(ROW()-ROW($CJ$2:$CJ$97)+1&gt;ROWS($CH$2:$CH$97)-
COUNTBLANK($CH$2:$CH$97),"",INDIRECT(ADDRESS(SMALL(
(IF($CH$2:$CH$97&lt;&gt;"",ROW($CH$2:$CH$97),ROW()+ROWS($CH$2:$CH$97))),
ROW()-ROW($CJ$2:$CJ$97)+1),COLUMN($CH$2:$CH$97),4)))</f>
        <v/>
      </c>
      <c r="CK95" s="10" t="str">
        <f t="array" aca="1" ref="CK95" ca="1">IF(ROW()-ROW($CK$2:$CK$97)+1&gt;ROWS($CI$2:$CI$97)-
COUNTBLANK($CI$2:$CI$97),"",INDIRECT(ADDRESS(SMALL(
(IF($CI$2:$CI$97&lt;&gt;"",ROW($CI$2:$CI$97),ROW()+ROWS($CI$2:$CI$97))),
ROW()-ROW($CK$2:$CK$97)+1),COLUMN($CI$2:$CI$97),4)))</f>
        <v/>
      </c>
    </row>
    <row r="96" spans="1:89" x14ac:dyDescent="0.2">
      <c r="A96" s="31" t="str">
        <f>IF(G96="","",'HCAP Booking'!$C$4)</f>
        <v>2303550</v>
      </c>
      <c r="B96" s="36" t="str">
        <f>CONCATENATE(LEFT('HCAP Booking'!C103),LEFT('HCAP Booking'!D103))</f>
        <v/>
      </c>
      <c r="C96" s="32" t="str">
        <f>IF('HCAP Booking'!J103="","",'HCAP Booking'!J103)</f>
        <v/>
      </c>
      <c r="D96" s="30" t="str">
        <f>IF(C96="","",INDEX('DNA Sample Normalization'!$E$13:$E$108,MATCH('HCAP Robot Script'!C96,'DNA Sample Normalization'!$C$13:$C$108,0)))</f>
        <v/>
      </c>
      <c r="E96" s="29" t="str">
        <f t="shared" si="51"/>
        <v/>
      </c>
      <c r="F96" s="38" t="str">
        <f t="shared" ca="1" si="52"/>
        <v/>
      </c>
      <c r="G96" s="33" t="str">
        <f>CONCATENATE('HCAP Booking'!A103,'HCAP Booking'!B103)</f>
        <v>G12</v>
      </c>
      <c r="H96" s="32" t="str">
        <f t="shared" si="64"/>
        <v>DNA DILUTION PLATE 1</v>
      </c>
      <c r="I96" s="32" t="str">
        <f t="shared" si="65"/>
        <v/>
      </c>
      <c r="J96" s="32" t="str">
        <f t="shared" si="66"/>
        <v/>
      </c>
      <c r="K96" s="32" t="str">
        <f t="shared" si="67"/>
        <v/>
      </c>
      <c r="L96" s="34" t="str">
        <f t="shared" si="53"/>
        <v/>
      </c>
      <c r="M96" s="35" t="str">
        <f t="shared" si="54"/>
        <v/>
      </c>
      <c r="N96" s="343" t="str">
        <f t="shared" si="68"/>
        <v/>
      </c>
      <c r="O96" s="343" t="str">
        <f t="shared" si="69"/>
        <v/>
      </c>
      <c r="P96" s="32" t="str">
        <f t="shared" si="70"/>
        <v>WATER RESERVOIR</v>
      </c>
      <c r="Q96" s="37">
        <f t="shared" si="71"/>
        <v>1</v>
      </c>
      <c r="R96" s="132" t="s">
        <v>191</v>
      </c>
      <c r="S96" s="112" t="str">
        <f t="shared" si="55"/>
        <v/>
      </c>
      <c r="T96" s="358" t="str" cm="1">
        <f t="array" ref="T96">IF(G96="","",INDEX(Index_sequences[Plate well],MATCH('HCAP Robot Script'!T95,Index_sequences[Plate well],0)+1,1))</f>
        <v>G12</v>
      </c>
      <c r="U96" s="115">
        <f>IF(G96="","",'HCAP Booking'!$I$3)</f>
        <v>1</v>
      </c>
      <c r="V96" s="115" t="str">
        <f>IF(G96="","",VLOOKUP(U96&amp;"_"&amp;T96,Index!$C$3:$H$386,2,FALSE))</f>
        <v>UDP0095</v>
      </c>
      <c r="W96" s="32">
        <f>IF(NOT(G96=""),'HCAP Booking'!H103,"")</f>
        <v>0</v>
      </c>
      <c r="Z96" s="50" t="s">
        <v>65</v>
      </c>
      <c r="AA96" s="40" t="str">
        <f t="shared" si="56"/>
        <v/>
      </c>
      <c r="AB96" s="46" t="str">
        <f>IF(COUNTIF($AA$1:AA96,AA96)=1,AA96,"")</f>
        <v/>
      </c>
      <c r="AC96" s="40" t="str">
        <f t="array" aca="1" ref="AC96" ca="1">IF(ROW()-ROW($AC$2:$AC$97)+1&gt;ROWS($AB$2:$AB$97)-
COUNTBLANK($AB$2:$AB$97),"",INDIRECT(ADDRESS(SMALL(
(IF($AB$2:$AB$97&lt;&gt;"",ROW($AB$2:$AB$97),ROW()+ROWS($AB$2:$AB$97))),
ROW()-ROW($AC$2:$AC$97)+1),COLUMN($AB$2:$AB$97),4)))</f>
        <v/>
      </c>
      <c r="AD96" s="121">
        <f>COUNTIF($AA$1:AA96,AA96)</f>
        <v>47</v>
      </c>
      <c r="AE96" s="121">
        <v>95</v>
      </c>
      <c r="AF96" s="121">
        <f>IF(COUNTIF($AF$2:AF95,AF95)&lt;INDEX(Pooling_requirements,MATCH('HCAP Booking'!$AG$4,Workflow_type,0)),AF95,AF95+1)</f>
        <v>4</v>
      </c>
      <c r="AG96" s="121" t="str">
        <f t="shared" si="72"/>
        <v/>
      </c>
      <c r="AH96" s="40" t="str">
        <f ca="1">IF(COUNTIF($AA$1:AG96,AG96)=1,AG96,"")</f>
        <v/>
      </c>
      <c r="AI96" s="40" t="s">
        <v>65</v>
      </c>
      <c r="AJ96" s="40" t="str">
        <f t="array" aca="1" ref="AJ96" ca="1">IF(ROW()-ROW($AJ$2:$AJ$97)+1&gt;ROWS($AH$2:$AH$97)-
COUNTBLANK($AH$2:$AH$97),"",INDIRECT(ADDRESS(SMALL(
(IF($AH$2:$AH$97&lt;&gt;"",ROW($AH$2:$AH$97),ROW()+ROWS($AH$2:$AH$97))),
ROW()-ROW($AJ$2:$AJ$97)+1),COLUMN($AH$2:$AH$97),4)))</f>
        <v/>
      </c>
      <c r="AK96" s="50" t="s">
        <v>65</v>
      </c>
      <c r="AL96" s="30"/>
      <c r="AM96" s="30"/>
      <c r="AN96" s="40" t="str">
        <f>IF(COUNTIF($C$1:C96,C96)=1,C96,"")</f>
        <v/>
      </c>
      <c r="AO96" s="47" t="str">
        <f t="array" aca="1" ref="AO96" ca="1">IF(ROW()-ROW($AO$2:$AO$97)+1&gt;ROWS($AN$2:$AN$97)-
COUNTBLANK($AN$2:$AN$97),"",INDIRECT(ADDRESS(SMALL(
(IF($AN$2:$AN$97&lt;&gt;"",ROW($AN$2:$AN$97),ROW()+ROWS($AN$2:$AN$97))),
ROW()-ROW($AO$2:$AO$97)+1),COLUMN($AN$2:$AN$97),4)))</f>
        <v/>
      </c>
      <c r="AP96" s="108" t="s">
        <v>57</v>
      </c>
      <c r="AQ96" s="49" t="str">
        <f t="shared" ca="1" si="86"/>
        <v/>
      </c>
      <c r="AR96" s="31" t="str">
        <f t="shared" ca="1" si="57"/>
        <v>_C6</v>
      </c>
      <c r="AS96" s="664"/>
      <c r="AT96" s="229"/>
      <c r="AU96" s="589" t="str">
        <f>IF(B96="","",B96&amp;"_"&amp;C96&amp;"_"&amp;INDEX(Panel_info[Panel short hand],MATCH('HCAP Robot Script'!W96,Panel_info[SL Analyte],0))&amp;"_"&amp;V96)</f>
        <v/>
      </c>
      <c r="AV96" s="30"/>
      <c r="AW96" s="33" t="e">
        <f>VLOOKUP(D96,'HCAP Booking'!$AP$8:$AS$12,2,TRUE)</f>
        <v>#N/A</v>
      </c>
      <c r="AX96" s="491" t="e">
        <f>VLOOKUP(D96,'HCAP Booking'!$AP$8:$AS$12,3,TRUE)</f>
        <v>#N/A</v>
      </c>
      <c r="AY96" s="491" t="e">
        <f>VLOOKUP(D96,'HCAP Booking'!$AP$8:$AS$12,4,TRUE)</f>
        <v>#N/A</v>
      </c>
      <c r="AZ96" s="491" t="e">
        <f t="shared" si="73"/>
        <v>#N/A</v>
      </c>
      <c r="BA96" s="492" t="e">
        <f t="shared" si="74"/>
        <v>#VALUE!</v>
      </c>
      <c r="BB96" s="30"/>
      <c r="BC96" s="349" t="s">
        <v>2129</v>
      </c>
      <c r="BD96" s="356" t="s">
        <v>95</v>
      </c>
      <c r="BE96" s="349" t="str">
        <f t="shared" si="75"/>
        <v/>
      </c>
      <c r="BF96" s="352" t="str">
        <f t="shared" si="76"/>
        <v/>
      </c>
      <c r="BG96" s="30"/>
      <c r="BH96" s="30"/>
      <c r="BI96" s="589" t="e">
        <f>INDEX('HCAP Booking'!$AE$9:$AE$14,MATCH('HCAP Robot Script'!W96,'HCAP Booking'!$AB$9:$AB$14,0))</f>
        <v>#N/A</v>
      </c>
      <c r="BJ96" s="208" t="str">
        <f t="shared" si="58"/>
        <v>_</v>
      </c>
      <c r="BK96" s="341">
        <f>IF(G96="","",'HCAP Booking'!I103)</f>
        <v>0</v>
      </c>
      <c r="BL96" s="341" t="str">
        <f t="shared" si="77"/>
        <v>2303550</v>
      </c>
      <c r="BM96" s="32" t="str">
        <f t="shared" si="59"/>
        <v>G12</v>
      </c>
      <c r="BN96" s="32" t="str">
        <f t="shared" si="60"/>
        <v>UDP0095</v>
      </c>
      <c r="BO96" s="32" t="str">
        <f>IF(G96="","",INDEX(Index_sequences[i7 Bases for Sample Sheet],MATCH('HCAP Robot Script'!BN96,Index_sequences[Index Name],0)))</f>
        <v>GTGCTTAG</v>
      </c>
      <c r="BP96" s="32" t="str">
        <f t="shared" si="61"/>
        <v>UDP0095</v>
      </c>
      <c r="BQ96" s="32" t="str">
        <f>IF(G96="","",INDEX(Index_sequences[i5 Bases for Sample Sheet NovaSeq, MiSeq, HiSeq 2000/2500],MATCH('HCAP Robot Script'!BP96,Index_sequences[Index Name],0)))</f>
        <v>CACGAATC</v>
      </c>
      <c r="BR96" s="32" t="str">
        <f>IF(G96="","",INDEX(Index_sequences[i5 Bases for Sample Sheet iSeq, MiniSeq, NextSeq, HiSeq 3000/4000],MATCH('HCAP Robot Script'!BP96,Index_sequences[Index Name],0)))</f>
        <v>GATTCGTG</v>
      </c>
      <c r="BS96" s="209" t="str">
        <f t="shared" si="62"/>
        <v/>
      </c>
      <c r="BT96" s="38" t="str">
        <f ca="1">IF(VLOOKUP(BS96,'Auto Pooling Robot Script'!$H$6:$I$13,2,FALSE)=FALSE,"",VLOOKUP(BS96,'Auto Pooling Robot Script'!$H$6:$I$13,2,FALSE))</f>
        <v/>
      </c>
      <c r="BU96" s="30"/>
      <c r="BV96" s="10" t="str">
        <f t="array" aca="1" ref="BV96" ca="1">IF(ROW()-ROW($BV$2:$BV$97)+1&gt;ROWS($BT$2:$BT$97)-
COUNTBLANK($BT$2:$BT$97),"",INDIRECT(ADDRESS(SMALL(
(IF($BT$2:$BT$97&lt;&gt;"",ROW($BT$2:$BT$97),ROW()+ROWS($BT$2:$BT$97))),
ROW()-ROW($BV$2:$BV$97)+1),COLUMN($BK$2:$BK$97),4)))</f>
        <v/>
      </c>
      <c r="BW96" s="33" t="str">
        <f t="shared" ca="1" si="78"/>
        <v/>
      </c>
      <c r="BX96" s="36" t="str">
        <f t="shared" ca="1" si="79"/>
        <v/>
      </c>
      <c r="BY96" s="36" t="str">
        <f t="shared" ca="1" si="80"/>
        <v/>
      </c>
      <c r="BZ96" s="32" t="str">
        <f t="shared" ca="1" si="81"/>
        <v/>
      </c>
      <c r="CA96" s="32" t="str">
        <f t="shared" ca="1" si="63"/>
        <v/>
      </c>
      <c r="CB96" s="32" t="str">
        <f t="shared" ca="1" si="82"/>
        <v/>
      </c>
      <c r="CC96" s="32" t="str">
        <f ca="1">IF(BV96="","",INDEX(Index_sequences[i5 Bases for Sample Sheet NovaSeq, MiSeq, HiSeq 2000/2500],MATCH('HCAP Robot Script'!CB96,Index_sequences[Index Name],0)))</f>
        <v/>
      </c>
      <c r="CD96" s="32" t="str">
        <f ca="1">IF(BV96="","",INDEX(Index_sequences[i5 Bases for Sample Sheet iSeq, MiniSeq, NextSeq, HiSeq 3000/4000],MATCH('HCAP Robot Script'!CB96,Index_sequences[Index Name],0)))</f>
        <v/>
      </c>
      <c r="CE96" s="37" t="str">
        <f ca="1">IF(BV96="","",INDEX(Panel_info[Panel name],MATCH(INDEX(Panel_Name,MATCH(BV96,$BK$2:$BK$97,0)),Panel_info[SL Analyte],0)))</f>
        <v/>
      </c>
      <c r="CF96" s="38" t="str">
        <f t="shared" ca="1" si="83"/>
        <v/>
      </c>
      <c r="CH96" s="10" t="str">
        <f t="shared" ca="1" si="84"/>
        <v/>
      </c>
      <c r="CI96" s="10" t="str">
        <f t="shared" ca="1" si="85"/>
        <v/>
      </c>
      <c r="CJ96" s="10" t="str">
        <f t="array" aca="1" ref="CJ96" ca="1">IF(ROW()-ROW($CJ$2:$CJ$97)+1&gt;ROWS($CH$2:$CH$97)-
COUNTBLANK($CH$2:$CH$97),"",INDIRECT(ADDRESS(SMALL(
(IF($CH$2:$CH$97&lt;&gt;"",ROW($CH$2:$CH$97),ROW()+ROWS($CH$2:$CH$97))),
ROW()-ROW($CJ$2:$CJ$97)+1),COLUMN($CH$2:$CH$97),4)))</f>
        <v/>
      </c>
      <c r="CK96" s="10" t="str">
        <f t="array" aca="1" ref="CK96" ca="1">IF(ROW()-ROW($CK$2:$CK$97)+1&gt;ROWS($CI$2:$CI$97)-
COUNTBLANK($CI$2:$CI$97),"",INDIRECT(ADDRESS(SMALL(
(IF($CI$2:$CI$97&lt;&gt;"",ROW($CI$2:$CI$97),ROW()+ROWS($CI$2:$CI$97))),
ROW()-ROW($CK$2:$CK$97)+1),COLUMN($CI$2:$CI$97),4)))</f>
        <v/>
      </c>
    </row>
    <row r="97" spans="1:89" ht="13.5" thickBot="1" x14ac:dyDescent="0.25">
      <c r="A97" s="31" t="str">
        <f>IF(G97="","",'HCAP Booking'!$C$4)</f>
        <v>2303550</v>
      </c>
      <c r="B97" s="36" t="str">
        <f>CONCATENATE(LEFT('HCAP Booking'!C104),LEFT('HCAP Booking'!D104))</f>
        <v/>
      </c>
      <c r="C97" s="32" t="str">
        <f>IF('HCAP Booking'!J104="","",'HCAP Booking'!J104)</f>
        <v/>
      </c>
      <c r="D97" s="30" t="str">
        <f>IF(C97="","",INDEX('DNA Sample Normalization'!$E$13:$E$108,MATCH('HCAP Robot Script'!C97,'DNA Sample Normalization'!$C$13:$C$108,0)))</f>
        <v/>
      </c>
      <c r="E97" s="29" t="str">
        <f t="shared" si="51"/>
        <v/>
      </c>
      <c r="F97" s="38" t="str">
        <f t="shared" ca="1" si="52"/>
        <v/>
      </c>
      <c r="G97" s="33" t="str">
        <f>CONCATENATE('HCAP Booking'!A104,'HCAP Booking'!B104)</f>
        <v>H12</v>
      </c>
      <c r="H97" s="32" t="str">
        <f t="shared" si="64"/>
        <v>DNA DILUTION PLATE 1</v>
      </c>
      <c r="I97" s="32" t="str">
        <f t="shared" si="65"/>
        <v/>
      </c>
      <c r="J97" s="32" t="str">
        <f t="shared" si="66"/>
        <v/>
      </c>
      <c r="K97" s="32" t="str">
        <f t="shared" si="67"/>
        <v/>
      </c>
      <c r="L97" s="34" t="str">
        <f t="shared" si="53"/>
        <v/>
      </c>
      <c r="M97" s="35" t="str">
        <f t="shared" si="54"/>
        <v/>
      </c>
      <c r="N97" s="343" t="str">
        <f t="shared" si="68"/>
        <v/>
      </c>
      <c r="O97" s="343" t="str">
        <f t="shared" si="69"/>
        <v/>
      </c>
      <c r="P97" s="32" t="str">
        <f t="shared" si="70"/>
        <v>WATER RESERVOIR</v>
      </c>
      <c r="Q97" s="37">
        <f t="shared" si="71"/>
        <v>1</v>
      </c>
      <c r="R97" s="132" t="s">
        <v>191</v>
      </c>
      <c r="S97" s="112" t="str">
        <f t="shared" si="55"/>
        <v/>
      </c>
      <c r="T97" s="358" t="str" cm="1">
        <f t="array" ref="T97">IF(G97="","",INDEX(Index_sequences[Plate well],MATCH('HCAP Robot Script'!T96,Index_sequences[Plate well],0)+1,1))</f>
        <v>H12</v>
      </c>
      <c r="U97" s="115">
        <f>IF(G97="","",'HCAP Booking'!$I$3)</f>
        <v>1</v>
      </c>
      <c r="V97" s="115" t="str">
        <f>IF(G97="","",VLOOKUP(U97&amp;"_"&amp;T97,Index!$C$3:$H$386,2,FALSE))</f>
        <v>UDP0096</v>
      </c>
      <c r="W97" s="32">
        <f>IF(NOT(G97=""),'HCAP Booking'!H104,"")</f>
        <v>0</v>
      </c>
      <c r="Z97" s="50" t="s">
        <v>65</v>
      </c>
      <c r="AA97" s="40" t="str">
        <f t="shared" si="56"/>
        <v/>
      </c>
      <c r="AB97" s="46" t="str">
        <f>IF(COUNTIF($AA$1:AA97,AA97)=1,AA97,"")</f>
        <v/>
      </c>
      <c r="AC97" s="40" t="str">
        <f t="array" aca="1" ref="AC97" ca="1">IF(ROW()-ROW($AC$2:$AC$97)+1&gt;ROWS($AB$2:$AB$97)-
COUNTBLANK($AB$2:$AB$97),"",INDIRECT(ADDRESS(SMALL(
(IF($AB$2:$AB$97&lt;&gt;"",ROW($AB$2:$AB$97),ROW()+ROWS($AB$2:$AB$97))),
ROW()-ROW($AC$2:$AC$97)+1),COLUMN($AB$2:$AB$97),4)))</f>
        <v/>
      </c>
      <c r="AD97" s="121">
        <f>COUNTIF($AA$1:AA97,AA97)</f>
        <v>48</v>
      </c>
      <c r="AE97" s="121">
        <v>96</v>
      </c>
      <c r="AF97" s="121">
        <f>IF(COUNTIF($AF$2:AF96,AF96)&lt;INDEX(Pooling_requirements,MATCH('HCAP Booking'!$AG$4,Workflow_type,0)),AF96,AF96+1)</f>
        <v>4</v>
      </c>
      <c r="AG97" s="121" t="str">
        <f t="shared" si="72"/>
        <v/>
      </c>
      <c r="AH97" s="40" t="str">
        <f ca="1">IF(COUNTIF($AA$1:AG97,AG97)=1,AG97,"")</f>
        <v/>
      </c>
      <c r="AI97" s="40" t="s">
        <v>65</v>
      </c>
      <c r="AJ97" s="40" t="str">
        <f t="array" aca="1" ref="AJ97" ca="1">IF(ROW()-ROW($AJ$2:$AJ$97)+1&gt;ROWS($AH$2:$AH$97)-
COUNTBLANK($AH$2:$AH$97),"",INDIRECT(ADDRESS(SMALL(
(IF($AH$2:$AH$97&lt;&gt;"",ROW($AH$2:$AH$97),ROW()+ROWS($AH$2:$AH$97))),
ROW()-ROW($AJ$2:$AJ$97)+1),COLUMN($AH$2:$AH$97),4)))</f>
        <v/>
      </c>
      <c r="AK97" s="50" t="s">
        <v>65</v>
      </c>
      <c r="AL97" s="30"/>
      <c r="AM97" s="30"/>
      <c r="AN97" s="59" t="str">
        <f>IF(COUNTIF($C$1:C97,C97)=1,C97,"")</f>
        <v/>
      </c>
      <c r="AO97" s="60" t="str">
        <f t="array" aca="1" ref="AO97" ca="1">IF(ROW()-ROW($AO$2:$AO$97)+1&gt;ROWS($AN$2:$AN$97)-
COUNTBLANK($AN$2:$AN$97),"",INDIRECT(ADDRESS(SMALL(
(IF($AN$2:$AN$97&lt;&gt;"",ROW($AN$2:$AN$97),ROW()+ROWS($AN$2:$AN$97))),
ROW()-ROW($AO$2:$AO$97)+1),COLUMN($AN$2:$AN$97),4)))</f>
        <v/>
      </c>
      <c r="AP97" s="110" t="s">
        <v>28</v>
      </c>
      <c r="AQ97" s="55" t="str">
        <f t="shared" ca="1" si="86"/>
        <v/>
      </c>
      <c r="AR97" s="157" t="str">
        <f t="shared" ca="1" si="57"/>
        <v>_D6</v>
      </c>
      <c r="AS97" s="667"/>
      <c r="AT97" s="229"/>
      <c r="AU97" s="589" t="str">
        <f>IF(B97="","",B97&amp;"_"&amp;C97&amp;"_"&amp;INDEX(Panel_info[Panel short hand],MATCH('HCAP Robot Script'!W97,Panel_info[SL Analyte],0))&amp;"_"&amp;V97)</f>
        <v/>
      </c>
      <c r="AV97" s="30"/>
      <c r="AW97" s="217" t="e">
        <f>VLOOKUP(D97,'HCAP Booking'!$AP$8:$AS$12,2,TRUE)</f>
        <v>#N/A</v>
      </c>
      <c r="AX97" s="493" t="e">
        <f>VLOOKUP(D97,'HCAP Booking'!$AP$8:$AS$12,3,TRUE)</f>
        <v>#N/A</v>
      </c>
      <c r="AY97" s="493" t="e">
        <f>VLOOKUP(D97,'HCAP Booking'!$AP$8:$AS$12,4,TRUE)</f>
        <v>#N/A</v>
      </c>
      <c r="AZ97" s="491" t="e">
        <f t="shared" si="73"/>
        <v>#N/A</v>
      </c>
      <c r="BA97" s="494" t="e">
        <f t="shared" si="74"/>
        <v>#VALUE!</v>
      </c>
      <c r="BB97" s="30"/>
      <c r="BC97" s="350" t="s">
        <v>2129</v>
      </c>
      <c r="BD97" s="357" t="s">
        <v>96</v>
      </c>
      <c r="BE97" s="350" t="str">
        <f t="shared" si="75"/>
        <v/>
      </c>
      <c r="BF97" s="353" t="str">
        <f t="shared" si="76"/>
        <v/>
      </c>
      <c r="BG97" s="30"/>
      <c r="BH97" s="30"/>
      <c r="BI97" s="590" t="e">
        <f>INDEX('HCAP Booking'!$AE$9:$AE$14,MATCH('HCAP Robot Script'!W97,'HCAP Booking'!$AB$9:$AB$14,0))</f>
        <v>#N/A</v>
      </c>
      <c r="BJ97" s="210" t="str">
        <f t="shared" si="58"/>
        <v>_</v>
      </c>
      <c r="BK97" s="342">
        <f>IF(G97="","",'HCAP Booking'!I104)</f>
        <v>0</v>
      </c>
      <c r="BL97" s="342" t="str">
        <f t="shared" si="77"/>
        <v>2303550</v>
      </c>
      <c r="BM97" s="211" t="str">
        <f t="shared" si="59"/>
        <v>H12</v>
      </c>
      <c r="BN97" s="211" t="str">
        <f t="shared" si="60"/>
        <v>UDP0096</v>
      </c>
      <c r="BO97" s="211" t="str">
        <f>IF(G97="","",INDEX(Index_sequences[i7 Bases for Sample Sheet],MATCH('HCAP Robot Script'!BN97,Index_sequences[Index Name],0)))</f>
        <v>ACATCCGA</v>
      </c>
      <c r="BP97" s="211" t="str">
        <f t="shared" si="61"/>
        <v>UDP0096</v>
      </c>
      <c r="BQ97" s="211" t="str">
        <f>IF(G97="","",INDEX(Index_sequences[i5 Bases for Sample Sheet NovaSeq, MiSeq, HiSeq 2000/2500],MATCH('HCAP Robot Script'!BP97,Index_sequences[Index Name],0)))</f>
        <v>TGTAGGCT</v>
      </c>
      <c r="BR97" s="211" t="str">
        <f>IF(G97="","",INDEX(Index_sequences[i5 Bases for Sample Sheet iSeq, MiniSeq, NextSeq, HiSeq 3000/4000],MATCH('HCAP Robot Script'!BP97,Index_sequences[Index Name],0)))</f>
        <v>AGCCTACA</v>
      </c>
      <c r="BS97" s="212" t="str">
        <f t="shared" si="62"/>
        <v/>
      </c>
      <c r="BT97" s="213" t="str">
        <f ca="1">IF(VLOOKUP(BS97,'Auto Pooling Robot Script'!$H$6:$I$13,2,FALSE)=FALSE,"",VLOOKUP(BS97,'Auto Pooling Robot Script'!$H$6:$I$13,2,FALSE))</f>
        <v/>
      </c>
      <c r="BU97" s="30"/>
      <c r="BV97" s="10" t="str">
        <f t="array" aca="1" ref="BV97" ca="1">IF(ROW()-ROW($BV$2:$BV$97)+1&gt;ROWS($BT$2:$BT$97)-
COUNTBLANK($BT$2:$BT$97),"",INDIRECT(ADDRESS(SMALL(
(IF($BT$2:$BT$97&lt;&gt;"",ROW($BT$2:$BT$97),ROW()+ROWS($BT$2:$BT$97))),
ROW()-ROW($BV$2:$BV$97)+1),COLUMN($BK$2:$BK$97),4)))</f>
        <v/>
      </c>
      <c r="BW97" s="33" t="str">
        <f t="shared" ca="1" si="78"/>
        <v/>
      </c>
      <c r="BX97" s="36" t="str">
        <f t="shared" ca="1" si="79"/>
        <v/>
      </c>
      <c r="BY97" s="36" t="str">
        <f t="shared" ca="1" si="80"/>
        <v/>
      </c>
      <c r="BZ97" s="32" t="str">
        <f t="shared" ca="1" si="81"/>
        <v/>
      </c>
      <c r="CA97" s="211" t="str">
        <f t="shared" ca="1" si="63"/>
        <v/>
      </c>
      <c r="CB97" s="32" t="str">
        <f t="shared" ca="1" si="82"/>
        <v/>
      </c>
      <c r="CC97" s="32" t="str">
        <f ca="1">IF(BV97="","",INDEX(Index_sequences[i5 Bases for Sample Sheet NovaSeq, MiSeq, HiSeq 2000/2500],MATCH('HCAP Robot Script'!CB97,Index_sequences[Index Name],0)))</f>
        <v/>
      </c>
      <c r="CD97" s="32" t="str">
        <f ca="1">IF(BV97="","",INDEX(Index_sequences[i5 Bases for Sample Sheet iSeq, MiniSeq, NextSeq, HiSeq 3000/4000],MATCH('HCAP Robot Script'!CB97,Index_sequences[Index Name],0)))</f>
        <v/>
      </c>
      <c r="CE97" s="37" t="str">
        <f ca="1">IF(BV97="","",INDEX(Panel_info[Panel name],MATCH(INDEX(Panel_Name,MATCH(BV97,$BK$2:$BK$97,0)),Panel_info[SL Analyte],0)))</f>
        <v/>
      </c>
      <c r="CF97" s="38" t="str">
        <f t="shared" ca="1" si="83"/>
        <v/>
      </c>
      <c r="CH97" s="10" t="str">
        <f t="shared" ca="1" si="84"/>
        <v/>
      </c>
      <c r="CI97" s="10" t="str">
        <f t="shared" ca="1" si="85"/>
        <v/>
      </c>
      <c r="CJ97" s="10" t="str">
        <f t="array" aca="1" ref="CJ97" ca="1">IF(ROW()-ROW($CJ$2:$CJ$97)+1&gt;ROWS($CH$2:$CH$97)-
COUNTBLANK($CH$2:$CH$97),"",INDIRECT(ADDRESS(SMALL(
(IF($CH$2:$CH$97&lt;&gt;"",ROW($CH$2:$CH$97),ROW()+ROWS($CH$2:$CH$97))),
ROW()-ROW($CJ$2:$CJ$97)+1),COLUMN($CH$2:$CH$97),4)))</f>
        <v/>
      </c>
      <c r="CK97" s="10" t="str">
        <f t="array" aca="1" ref="CK97" ca="1">IF(ROW()-ROW($CK$2:$CK$97)+1&gt;ROWS($CI$2:$CI$97)-
COUNTBLANK($CI$2:$CI$97),"",INDIRECT(ADDRESS(SMALL(
(IF($CI$2:$CI$97&lt;&gt;"",ROW($CI$2:$CI$97),ROW()+ROWS($CI$2:$CI$97))),
ROW()-ROW($CK$2:$CK$97)+1),COLUMN($CI$2:$CI$97),4)))</f>
        <v/>
      </c>
    </row>
    <row r="98" spans="1:89" ht="12.75" customHeight="1" x14ac:dyDescent="0.2">
      <c r="X98" s="30"/>
      <c r="Y98" s="30"/>
      <c r="Z98" s="30"/>
      <c r="AA98" s="30"/>
      <c r="AB98" s="30"/>
      <c r="AC98" s="30"/>
      <c r="AD98" s="30"/>
      <c r="AE98" s="30"/>
      <c r="AF98" s="30"/>
      <c r="AG98" s="30"/>
      <c r="AH98" s="30"/>
      <c r="AI98" s="30"/>
      <c r="AN98" s="668" t="s">
        <v>80</v>
      </c>
      <c r="AO98" s="668"/>
      <c r="AP98" s="668"/>
      <c r="AQ98" s="668"/>
      <c r="AR98" s="668"/>
      <c r="AS98" s="668"/>
      <c r="AT98" s="230"/>
      <c r="AU98" s="589" t="str">
        <f>IF(B98="","",B98&amp;"_"&amp;C98&amp;"_"&amp;INDEX(Panel_info[Panel short hand],MATCH('HCAP Robot Script'!W98,Panel_info[SL Analyte],0))&amp;"_"&amp;V98)</f>
        <v/>
      </c>
      <c r="AV98" s="30"/>
      <c r="AW98" s="30"/>
      <c r="AX98" s="30"/>
      <c r="AY98" s="30"/>
      <c r="AZ98" s="30"/>
      <c r="BA98" s="30"/>
      <c r="BB98" s="230"/>
      <c r="BC98" s="230"/>
      <c r="BD98" s="230"/>
      <c r="BE98" s="230"/>
      <c r="BF98" s="230"/>
      <c r="BG98" s="230"/>
      <c r="BH98" s="230"/>
      <c r="BI98" s="53"/>
      <c r="BJ98" s="44"/>
      <c r="BK98" s="44"/>
      <c r="BL98" s="44"/>
      <c r="BM98" s="44"/>
      <c r="BN98" s="44"/>
      <c r="BO98" s="44"/>
      <c r="BP98" s="44"/>
      <c r="BQ98" s="44"/>
      <c r="BR98" s="44"/>
      <c r="BS98" s="173"/>
    </row>
    <row r="99" spans="1:89" ht="12.75" customHeight="1" x14ac:dyDescent="0.2">
      <c r="Z99" s="665" t="s">
        <v>915</v>
      </c>
      <c r="AA99" s="666"/>
      <c r="AB99" s="666"/>
      <c r="AC99" s="666"/>
      <c r="AD99" s="666"/>
      <c r="AE99" s="666"/>
      <c r="AF99" s="666"/>
      <c r="AG99" s="666"/>
      <c r="AH99" s="666"/>
      <c r="AJ99" s="129" t="s">
        <v>184</v>
      </c>
      <c r="AK99" s="129"/>
      <c r="AM99" s="336"/>
      <c r="AN99" s="669"/>
      <c r="AO99" s="669"/>
      <c r="AP99" s="669"/>
      <c r="AQ99" s="669"/>
      <c r="AR99" s="669"/>
      <c r="AS99" s="669"/>
      <c r="AU99" s="53"/>
      <c r="AV99" s="53"/>
      <c r="AW99" s="53"/>
      <c r="AX99" s="53"/>
      <c r="AY99" s="53"/>
      <c r="AZ99" s="53"/>
      <c r="BA99" s="53"/>
    </row>
    <row r="100" spans="1:89" ht="12.75" customHeight="1" x14ac:dyDescent="0.2">
      <c r="G100" s="660" t="s">
        <v>2181</v>
      </c>
      <c r="H100" s="660"/>
      <c r="I100" s="660"/>
      <c r="J100" s="660"/>
      <c r="Z100" s="666"/>
      <c r="AA100" s="666"/>
      <c r="AB100" s="666"/>
      <c r="AC100" s="666"/>
      <c r="AD100" s="666"/>
      <c r="AE100" s="666"/>
      <c r="AF100" s="666"/>
      <c r="AG100" s="666"/>
      <c r="AH100" s="666"/>
      <c r="AI100" s="129"/>
      <c r="AJ100" s="129"/>
      <c r="AK100" s="129"/>
      <c r="AM100" s="336"/>
      <c r="AN100" s="670" t="s">
        <v>167</v>
      </c>
      <c r="AO100" s="670"/>
      <c r="AP100" s="670"/>
      <c r="AQ100" s="670"/>
      <c r="AR100" s="670"/>
      <c r="AS100" s="670"/>
      <c r="AU100" s="53"/>
      <c r="AV100" s="53"/>
      <c r="AW100" s="53"/>
      <c r="AX100" s="53"/>
      <c r="AY100" s="53"/>
      <c r="AZ100" s="53"/>
      <c r="BA100" s="53"/>
    </row>
    <row r="101" spans="1:89" ht="12.75" customHeight="1" x14ac:dyDescent="0.2">
      <c r="G101" s="660"/>
      <c r="H101" s="660"/>
      <c r="I101" s="660"/>
      <c r="J101" s="660"/>
      <c r="Z101" s="666"/>
      <c r="AA101" s="666"/>
      <c r="AB101" s="666"/>
      <c r="AC101" s="666"/>
      <c r="AD101" s="666"/>
      <c r="AE101" s="666"/>
      <c r="AF101" s="666"/>
      <c r="AG101" s="666"/>
      <c r="AH101" s="666"/>
      <c r="AI101" s="129"/>
      <c r="AJ101" s="129"/>
      <c r="AK101" s="129"/>
      <c r="AM101" s="336"/>
      <c r="AN101" s="670"/>
      <c r="AO101" s="670"/>
      <c r="AP101" s="670"/>
      <c r="AQ101" s="670"/>
      <c r="AR101" s="670"/>
      <c r="AS101" s="670"/>
      <c r="AU101" s="53"/>
      <c r="AV101" s="53"/>
      <c r="AW101" s="53"/>
      <c r="AX101" s="53"/>
      <c r="AY101" s="53"/>
      <c r="AZ101" s="53"/>
      <c r="BA101" s="53"/>
      <c r="BB101" s="129"/>
      <c r="BC101" s="129"/>
      <c r="BD101" s="129"/>
      <c r="BE101" s="129"/>
      <c r="BF101" s="129"/>
      <c r="BG101" s="129"/>
      <c r="BH101" s="129"/>
      <c r="BI101" s="129"/>
    </row>
    <row r="102" spans="1:89" x14ac:dyDescent="0.2">
      <c r="G102" s="660"/>
      <c r="H102" s="660"/>
      <c r="I102" s="660"/>
      <c r="J102" s="660"/>
      <c r="Z102" s="666"/>
      <c r="AA102" s="666"/>
      <c r="AB102" s="666"/>
      <c r="AC102" s="666"/>
      <c r="AD102" s="666"/>
      <c r="AE102" s="666"/>
      <c r="AF102" s="666"/>
      <c r="AG102" s="666"/>
      <c r="AH102" s="666"/>
      <c r="AI102" s="129"/>
      <c r="AJ102" s="129"/>
      <c r="AK102" s="129"/>
      <c r="AM102" s="336"/>
      <c r="AN102" s="337"/>
      <c r="AO102" s="337"/>
      <c r="AP102" s="338"/>
      <c r="AQ102" s="338"/>
      <c r="AU102" s="53"/>
      <c r="AV102" s="53"/>
      <c r="AW102" s="53"/>
      <c r="AX102" s="53"/>
      <c r="AY102" s="53"/>
      <c r="AZ102" s="53"/>
      <c r="BA102" s="53"/>
      <c r="BB102" s="129"/>
      <c r="BC102" s="129"/>
      <c r="BD102" s="129"/>
      <c r="BE102" s="129"/>
      <c r="BF102" s="129"/>
      <c r="BG102" s="129"/>
      <c r="BH102" s="129"/>
      <c r="BI102" s="129"/>
    </row>
    <row r="103" spans="1:89" x14ac:dyDescent="0.2">
      <c r="G103" s="660"/>
      <c r="H103" s="660"/>
      <c r="I103" s="660"/>
      <c r="J103" s="660"/>
      <c r="Z103" s="122"/>
      <c r="AA103" s="122"/>
      <c r="AB103" s="122"/>
      <c r="AC103" s="125"/>
      <c r="AD103" s="122"/>
      <c r="AE103" s="122"/>
      <c r="AF103" s="122"/>
      <c r="AG103" s="122"/>
      <c r="AH103" s="122"/>
      <c r="AI103" s="128"/>
      <c r="AJ103" s="122"/>
      <c r="AK103" s="113"/>
      <c r="AM103" s="336"/>
      <c r="AN103" s="337"/>
      <c r="AO103" s="337"/>
      <c r="AP103" s="338"/>
      <c r="AQ103" s="338"/>
      <c r="AU103" s="53"/>
      <c r="AV103" s="53"/>
      <c r="AW103" s="53"/>
      <c r="AX103" s="53"/>
      <c r="AY103" s="53"/>
      <c r="AZ103" s="53"/>
      <c r="BA103" s="53"/>
      <c r="BB103" s="129"/>
      <c r="BC103" s="129"/>
      <c r="BD103" s="129"/>
      <c r="BE103" s="129"/>
      <c r="BF103" s="129"/>
      <c r="BG103" s="129"/>
      <c r="BH103" s="129"/>
      <c r="BI103" s="129"/>
      <c r="BJ103" s="133" t="s">
        <v>682</v>
      </c>
      <c r="BK103" s="133"/>
      <c r="BL103" s="133"/>
      <c r="BM103" s="133"/>
      <c r="BW103" s="133" t="s">
        <v>681</v>
      </c>
      <c r="BX103" s="133"/>
      <c r="BY103" s="133"/>
      <c r="CH103" s="133" t="s">
        <v>2386</v>
      </c>
    </row>
    <row r="104" spans="1:89" x14ac:dyDescent="0.2">
      <c r="G104" s="337"/>
      <c r="H104" s="337"/>
      <c r="I104" s="337"/>
      <c r="J104" s="337"/>
      <c r="Z104" s="122"/>
      <c r="AA104" s="122"/>
      <c r="AB104" s="122"/>
      <c r="AC104" s="125"/>
      <c r="AD104" s="122"/>
      <c r="AE104" s="122"/>
      <c r="AF104" s="122"/>
      <c r="AG104" s="122"/>
      <c r="AH104" s="122"/>
      <c r="AI104" s="128"/>
      <c r="AJ104" s="122"/>
      <c r="AK104" s="113"/>
      <c r="AM104" s="336"/>
      <c r="AU104" s="129"/>
      <c r="AV104" s="129"/>
      <c r="AW104" s="129"/>
      <c r="AX104" s="129"/>
      <c r="AY104" s="129"/>
      <c r="AZ104" s="129"/>
      <c r="BA104" s="129"/>
      <c r="BB104" s="129"/>
      <c r="BC104" s="129"/>
      <c r="BD104" s="129"/>
      <c r="BE104" s="129"/>
      <c r="BF104" s="129"/>
      <c r="BG104" s="129"/>
      <c r="BH104" s="129"/>
      <c r="BI104" s="129"/>
    </row>
    <row r="105" spans="1:89" x14ac:dyDescent="0.2">
      <c r="Z105" s="122"/>
      <c r="AA105" s="122"/>
      <c r="AB105" s="122"/>
      <c r="AC105" s="125"/>
      <c r="AD105" s="122"/>
      <c r="AE105" s="122"/>
      <c r="AF105" s="122"/>
      <c r="AG105" s="122"/>
      <c r="AH105" s="122"/>
      <c r="AI105" s="128"/>
      <c r="AJ105" s="122"/>
      <c r="AK105" s="113"/>
      <c r="AM105" s="336"/>
      <c r="AU105" s="129"/>
      <c r="AV105" s="129"/>
      <c r="AW105" s="129"/>
      <c r="AX105" s="129"/>
      <c r="AY105" s="129"/>
      <c r="AZ105" s="129"/>
      <c r="BA105" s="129"/>
    </row>
    <row r="106" spans="1:89" x14ac:dyDescent="0.2">
      <c r="Z106" s="122"/>
      <c r="AA106" s="122"/>
      <c r="AB106" s="122"/>
      <c r="AC106" s="125"/>
      <c r="AD106" s="122"/>
      <c r="AE106" s="122"/>
      <c r="AF106" s="122"/>
      <c r="AG106" s="122"/>
      <c r="AH106" s="122"/>
      <c r="AI106" s="128"/>
      <c r="AJ106" s="122"/>
      <c r="AK106" s="113"/>
      <c r="AM106" s="336"/>
      <c r="AU106" s="129"/>
      <c r="AV106" s="129"/>
      <c r="AW106" s="129"/>
      <c r="AX106" s="129"/>
      <c r="AY106" s="129"/>
      <c r="AZ106" s="129"/>
      <c r="BA106" s="129"/>
    </row>
    <row r="107" spans="1:89" ht="12.75" customHeight="1" x14ac:dyDescent="0.2">
      <c r="Z107" s="122"/>
      <c r="AA107" s="122"/>
      <c r="AB107" s="122"/>
      <c r="AC107" s="125"/>
      <c r="AD107" s="122"/>
      <c r="AE107" s="122"/>
      <c r="AF107" s="122"/>
      <c r="AG107" s="122"/>
      <c r="AH107" s="122"/>
      <c r="AI107" s="128"/>
      <c r="AJ107" s="122"/>
      <c r="AK107" s="113"/>
      <c r="AM107" s="336"/>
      <c r="AU107" s="129"/>
      <c r="AV107" s="129"/>
      <c r="AW107" s="129"/>
      <c r="AX107" s="129"/>
      <c r="AY107" s="129"/>
      <c r="AZ107" s="129"/>
      <c r="BA107" s="129"/>
    </row>
    <row r="108" spans="1:89" x14ac:dyDescent="0.2">
      <c r="X108" s="30"/>
      <c r="Y108" s="30"/>
      <c r="Z108" s="30"/>
      <c r="AA108" s="30"/>
      <c r="AB108" s="30"/>
      <c r="AC108" s="30"/>
      <c r="AD108" s="30"/>
      <c r="AE108" s="30"/>
      <c r="AF108" s="30"/>
      <c r="AG108" s="30"/>
      <c r="AH108" s="30"/>
      <c r="AI108" s="30"/>
      <c r="AM108" s="336"/>
      <c r="AU108" s="129"/>
      <c r="AV108" s="129"/>
      <c r="AW108" s="129"/>
      <c r="AX108" s="129"/>
      <c r="AY108" s="129"/>
      <c r="AZ108" s="129"/>
      <c r="BA108" s="129"/>
    </row>
    <row r="109" spans="1:89" x14ac:dyDescent="0.2">
      <c r="X109" s="30"/>
      <c r="Y109" s="30"/>
    </row>
    <row r="110" spans="1:89" x14ac:dyDescent="0.2">
      <c r="X110" s="30"/>
      <c r="Y110" s="30"/>
    </row>
    <row r="111" spans="1:89" x14ac:dyDescent="0.2">
      <c r="X111" s="30"/>
      <c r="Y111" s="30"/>
    </row>
    <row r="112" spans="1:89" x14ac:dyDescent="0.2">
      <c r="X112" s="30"/>
      <c r="Y112" s="30"/>
    </row>
    <row r="113" spans="24:35" ht="12.75" customHeight="1" x14ac:dyDescent="0.2">
      <c r="X113" s="30"/>
      <c r="Y113" s="30"/>
    </row>
    <row r="114" spans="24:35" x14ac:dyDescent="0.2">
      <c r="X114" s="30"/>
      <c r="Y114" s="30"/>
    </row>
    <row r="115" spans="24:35" x14ac:dyDescent="0.2">
      <c r="X115" s="30"/>
      <c r="Y115" s="30"/>
    </row>
    <row r="116" spans="24:35" x14ac:dyDescent="0.2">
      <c r="X116" s="30"/>
      <c r="Y116" s="30"/>
    </row>
    <row r="117" spans="24:35" x14ac:dyDescent="0.2">
      <c r="X117" s="30"/>
      <c r="Y117" s="30"/>
    </row>
    <row r="118" spans="24:35" x14ac:dyDescent="0.2">
      <c r="X118" s="30"/>
      <c r="Y118" s="30"/>
      <c r="Z118" s="30"/>
      <c r="AA118" s="30"/>
      <c r="AB118" s="30"/>
      <c r="AC118" s="30"/>
      <c r="AD118" s="30"/>
      <c r="AE118" s="30"/>
      <c r="AF118" s="30"/>
      <c r="AG118" s="30"/>
      <c r="AH118" s="30"/>
      <c r="AI118" s="30"/>
    </row>
    <row r="119" spans="24:35" x14ac:dyDescent="0.2">
      <c r="X119" s="30"/>
      <c r="Y119" s="30"/>
      <c r="Z119" s="30"/>
      <c r="AA119" s="30"/>
      <c r="AB119" s="30"/>
      <c r="AC119" s="30"/>
      <c r="AD119" s="30"/>
      <c r="AE119" s="30"/>
      <c r="AF119" s="30"/>
      <c r="AG119" s="30"/>
      <c r="AH119" s="30"/>
      <c r="AI119" s="30"/>
    </row>
    <row r="120" spans="24:35" x14ac:dyDescent="0.2">
      <c r="X120" s="30"/>
      <c r="Y120" s="30"/>
      <c r="Z120" s="30"/>
      <c r="AA120" s="30"/>
      <c r="AB120" s="30"/>
      <c r="AC120" s="30"/>
      <c r="AD120" s="30"/>
      <c r="AE120" s="30"/>
      <c r="AF120" s="30"/>
      <c r="AG120" s="30"/>
      <c r="AH120" s="30"/>
      <c r="AI120" s="30"/>
    </row>
  </sheetData>
  <autoFilter ref="R1:W97" xr:uid="{00000000-0009-0000-0000-000003000000}"/>
  <mergeCells count="9">
    <mergeCell ref="G100:J103"/>
    <mergeCell ref="AE1:AF1"/>
    <mergeCell ref="AS2:AS25"/>
    <mergeCell ref="Z99:AH102"/>
    <mergeCell ref="AS26:AS49"/>
    <mergeCell ref="AS74:AS97"/>
    <mergeCell ref="AS50:AS73"/>
    <mergeCell ref="AN98:AS99"/>
    <mergeCell ref="AN100:AS101"/>
  </mergeCells>
  <conditionalFormatting sqref="F2:F97">
    <cfRule type="containsText" dxfId="42" priority="1" operator="containsText" text="DNA Stock Plate 2">
      <formula>NOT(ISERROR(SEARCH("DNA Stock Plate 2",F2)))</formula>
    </cfRule>
    <cfRule type="containsText" dxfId="41" priority="11" operator="containsText" text="DNA Stock Plate 1">
      <formula>NOT(ISERROR(SEARCH("DNA Stock Plate 1",F2)))</formula>
    </cfRule>
    <cfRule type="cellIs" dxfId="40" priority="12" operator="equal">
      <formula>"DNA Stock plate 3"</formula>
    </cfRule>
    <cfRule type="containsText" dxfId="39" priority="13" operator="containsText" text="DNA Stock Plate 4">
      <formula>NOT(ISERROR(SEARCH("DNA Stock Plate 4",F2)))</formula>
    </cfRule>
  </conditionalFormatting>
  <conditionalFormatting sqref="L2:O97">
    <cfRule type="cellIs" dxfId="38" priority="4" operator="equal">
      <formula>0</formula>
    </cfRule>
  </conditionalFormatting>
  <pageMargins left="0.17" right="0.16" top="0.35" bottom="0.36" header="0.51181102362204722" footer="0.51181102362204722"/>
  <pageSetup paperSize="9" scale="10" orientation="landscape" horizontalDpi="300"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80FF5-6C87-4E5B-8616-0A0A7F85E877}">
  <sheetPr>
    <tabColor theme="7" tint="0.39997558519241921"/>
  </sheetPr>
  <dimension ref="A1:M43"/>
  <sheetViews>
    <sheetView workbookViewId="0">
      <selection activeCell="G11" sqref="G11"/>
    </sheetView>
  </sheetViews>
  <sheetFormatPr defaultRowHeight="12.75" x14ac:dyDescent="0.2"/>
  <cols>
    <col min="2" max="2" width="19.85546875" customWidth="1"/>
    <col min="3" max="3" width="14.28515625" customWidth="1"/>
    <col min="4" max="4" width="13.7109375" customWidth="1"/>
    <col min="6" max="6" width="10.28515625" customWidth="1"/>
    <col min="9" max="9" width="3.85546875" customWidth="1"/>
    <col min="10" max="10" width="12.85546875" customWidth="1"/>
  </cols>
  <sheetData>
    <row r="1" spans="1:13" ht="15.75" x14ac:dyDescent="0.2">
      <c r="A1" s="254" t="s">
        <v>2021</v>
      </c>
      <c r="B1" s="255"/>
      <c r="C1" s="255"/>
    </row>
    <row r="2" spans="1:13" ht="15.75" x14ac:dyDescent="0.2">
      <c r="A2" s="254"/>
      <c r="B2" s="151" t="s">
        <v>130</v>
      </c>
      <c r="C2" s="234" t="s">
        <v>2022</v>
      </c>
    </row>
    <row r="3" spans="1:13" ht="15" x14ac:dyDescent="0.2">
      <c r="A3" s="256" t="s">
        <v>2023</v>
      </c>
      <c r="D3" s="257"/>
      <c r="E3" s="257"/>
      <c r="F3" s="257"/>
      <c r="G3" s="258"/>
      <c r="H3" s="258"/>
    </row>
    <row r="4" spans="1:13" ht="13.5" thickBot="1" x14ac:dyDescent="0.25">
      <c r="B4" s="160"/>
      <c r="C4" s="160"/>
      <c r="D4" s="160"/>
      <c r="E4" s="160"/>
      <c r="F4" s="160"/>
      <c r="G4" s="259"/>
      <c r="H4" s="259"/>
    </row>
    <row r="5" spans="1:13" ht="77.25" thickBot="1" x14ac:dyDescent="0.25">
      <c r="B5" s="260" t="s">
        <v>13</v>
      </c>
      <c r="C5" s="261" t="s">
        <v>14</v>
      </c>
      <c r="D5" s="262" t="s">
        <v>10</v>
      </c>
      <c r="E5" s="263" t="s">
        <v>2024</v>
      </c>
      <c r="F5" s="262" t="s">
        <v>2025</v>
      </c>
      <c r="G5" s="262" t="s">
        <v>2026</v>
      </c>
      <c r="H5" s="264" t="s">
        <v>2033</v>
      </c>
    </row>
    <row r="6" spans="1:13" ht="13.5" thickBot="1" x14ac:dyDescent="0.25">
      <c r="A6" s="253">
        <v>1</v>
      </c>
      <c r="B6" s="327" t="s">
        <v>875</v>
      </c>
      <c r="C6" s="265" t="s">
        <v>875</v>
      </c>
      <c r="D6" s="265" t="s">
        <v>875</v>
      </c>
      <c r="E6" s="266">
        <v>17.3</v>
      </c>
      <c r="F6" s="267">
        <f>E6*10*30</f>
        <v>5190</v>
      </c>
      <c r="G6" s="268">
        <f>(62.5*30)/F6</f>
        <v>0.36127167630057805</v>
      </c>
      <c r="H6" s="269">
        <f>G6*3</f>
        <v>1.0838150289017341</v>
      </c>
      <c r="I6" s="299" t="s">
        <v>29</v>
      </c>
    </row>
    <row r="7" spans="1:13" ht="15.75" thickBot="1" x14ac:dyDescent="0.3">
      <c r="A7" s="252">
        <v>2</v>
      </c>
      <c r="B7" s="7" t="s">
        <v>876</v>
      </c>
      <c r="C7" s="9" t="s">
        <v>876</v>
      </c>
      <c r="D7" s="9" t="s">
        <v>876</v>
      </c>
      <c r="E7" s="270">
        <v>15</v>
      </c>
      <c r="F7" s="267">
        <f t="shared" ref="F7:F29" si="0">E7*10*30</f>
        <v>4500</v>
      </c>
      <c r="G7" s="271">
        <f>(62.5*30)/F7</f>
        <v>0.41666666666666669</v>
      </c>
      <c r="H7" s="269">
        <f t="shared" ref="H7:H29" si="1">G7*3</f>
        <v>1.25</v>
      </c>
      <c r="I7" s="300" t="s">
        <v>32</v>
      </c>
      <c r="J7" s="272"/>
      <c r="K7" s="273"/>
    </row>
    <row r="8" spans="1:13" ht="13.5" thickBot="1" x14ac:dyDescent="0.25">
      <c r="A8" s="252">
        <v>3</v>
      </c>
      <c r="B8" s="8" t="s">
        <v>900</v>
      </c>
      <c r="C8" s="274" t="s">
        <v>901</v>
      </c>
      <c r="D8" s="274" t="s">
        <v>877</v>
      </c>
      <c r="E8" s="270">
        <v>7.92</v>
      </c>
      <c r="F8" s="267">
        <f t="shared" si="0"/>
        <v>2376</v>
      </c>
      <c r="G8" s="271">
        <f t="shared" ref="G8:G29" si="2">(62.5*30)/F8</f>
        <v>0.78914141414141414</v>
      </c>
      <c r="H8" s="269">
        <f t="shared" si="1"/>
        <v>2.3674242424242422</v>
      </c>
      <c r="I8" s="300" t="s">
        <v>34</v>
      </c>
    </row>
    <row r="9" spans="1:13" ht="13.5" thickBot="1" x14ac:dyDescent="0.25">
      <c r="A9" s="252">
        <v>4</v>
      </c>
      <c r="B9" s="8" t="s">
        <v>913</v>
      </c>
      <c r="C9" s="274" t="s">
        <v>914</v>
      </c>
      <c r="D9" s="274" t="s">
        <v>890</v>
      </c>
      <c r="E9" s="270">
        <v>12.6</v>
      </c>
      <c r="F9" s="267">
        <f t="shared" si="0"/>
        <v>3780</v>
      </c>
      <c r="G9" s="271">
        <f t="shared" si="2"/>
        <v>0.49603174603174605</v>
      </c>
      <c r="H9" s="269">
        <f t="shared" si="1"/>
        <v>1.4880952380952381</v>
      </c>
      <c r="I9" s="300" t="s">
        <v>36</v>
      </c>
    </row>
    <row r="10" spans="1:13" ht="13.5" thickBot="1" x14ac:dyDescent="0.25">
      <c r="A10" s="252">
        <v>5</v>
      </c>
      <c r="B10" s="8" t="s">
        <v>892</v>
      </c>
      <c r="C10" s="274" t="s">
        <v>893</v>
      </c>
      <c r="D10" s="274" t="s">
        <v>878</v>
      </c>
      <c r="E10" s="270">
        <v>11.8</v>
      </c>
      <c r="F10" s="267">
        <f t="shared" si="0"/>
        <v>3540</v>
      </c>
      <c r="G10" s="271">
        <f t="shared" si="2"/>
        <v>0.52966101694915257</v>
      </c>
      <c r="H10" s="269">
        <f t="shared" si="1"/>
        <v>1.5889830508474576</v>
      </c>
      <c r="I10" s="300" t="s">
        <v>38</v>
      </c>
    </row>
    <row r="11" spans="1:13" ht="13.5" thickBot="1" x14ac:dyDescent="0.25">
      <c r="A11" s="252">
        <v>6</v>
      </c>
      <c r="B11" s="8" t="s">
        <v>894</v>
      </c>
      <c r="C11" s="274" t="s">
        <v>895</v>
      </c>
      <c r="D11" s="274" t="s">
        <v>879</v>
      </c>
      <c r="E11" s="270">
        <v>1.48</v>
      </c>
      <c r="F11" s="267">
        <f t="shared" si="0"/>
        <v>444</v>
      </c>
      <c r="G11" s="271">
        <f t="shared" si="2"/>
        <v>4.2229729729729728</v>
      </c>
      <c r="H11" s="269">
        <f t="shared" si="1"/>
        <v>12.668918918918919</v>
      </c>
      <c r="I11" s="300" t="s">
        <v>40</v>
      </c>
      <c r="J11" s="296"/>
      <c r="K11" s="296"/>
      <c r="L11" s="296"/>
      <c r="M11" s="296"/>
    </row>
    <row r="12" spans="1:13" ht="13.5" thickBot="1" x14ac:dyDescent="0.25">
      <c r="A12" s="252">
        <v>7</v>
      </c>
      <c r="B12" s="8" t="s">
        <v>896</v>
      </c>
      <c r="C12" s="274" t="s">
        <v>897</v>
      </c>
      <c r="D12" s="274" t="s">
        <v>880</v>
      </c>
      <c r="E12" s="270">
        <v>12.8</v>
      </c>
      <c r="F12" s="267">
        <f t="shared" si="0"/>
        <v>3840</v>
      </c>
      <c r="G12" s="271">
        <f t="shared" si="2"/>
        <v>0.48828125</v>
      </c>
      <c r="H12" s="269">
        <f t="shared" si="1"/>
        <v>1.46484375</v>
      </c>
      <c r="I12" s="300" t="s">
        <v>41</v>
      </c>
      <c r="J12" s="297"/>
      <c r="K12" s="296"/>
      <c r="L12" s="296"/>
      <c r="M12" s="296"/>
    </row>
    <row r="13" spans="1:13" ht="13.5" thickBot="1" x14ac:dyDescent="0.25">
      <c r="A13" s="251">
        <v>8</v>
      </c>
      <c r="B13" s="275" t="s">
        <v>898</v>
      </c>
      <c r="C13" s="274" t="s">
        <v>899</v>
      </c>
      <c r="D13" s="9" t="s">
        <v>881</v>
      </c>
      <c r="E13" s="276">
        <v>1.52</v>
      </c>
      <c r="F13" s="267">
        <f t="shared" si="0"/>
        <v>456</v>
      </c>
      <c r="G13" s="277">
        <f t="shared" si="2"/>
        <v>4.1118421052631575</v>
      </c>
      <c r="H13" s="278">
        <f t="shared" si="1"/>
        <v>12.335526315789473</v>
      </c>
      <c r="I13" s="301" t="s">
        <v>43</v>
      </c>
      <c r="J13" s="296"/>
      <c r="K13" s="296"/>
      <c r="L13" s="296"/>
      <c r="M13" s="296"/>
    </row>
    <row r="14" spans="1:13" ht="13.5" thickBot="1" x14ac:dyDescent="0.25">
      <c r="A14" s="253">
        <v>9</v>
      </c>
      <c r="B14" s="279" t="s">
        <v>898</v>
      </c>
      <c r="C14" s="274" t="s">
        <v>899</v>
      </c>
      <c r="D14" s="274" t="s">
        <v>882</v>
      </c>
      <c r="E14" s="266">
        <v>0.89</v>
      </c>
      <c r="F14" s="267">
        <f t="shared" si="0"/>
        <v>267</v>
      </c>
      <c r="G14" s="280">
        <f t="shared" si="2"/>
        <v>7.0224719101123592</v>
      </c>
      <c r="H14" s="278">
        <f t="shared" si="1"/>
        <v>21.067415730337078</v>
      </c>
      <c r="I14" s="299" t="s">
        <v>31</v>
      </c>
      <c r="J14" s="296"/>
      <c r="K14" s="296"/>
      <c r="L14" s="296"/>
      <c r="M14" s="296"/>
    </row>
    <row r="15" spans="1:13" ht="13.5" thickBot="1" x14ac:dyDescent="0.25">
      <c r="A15" s="252">
        <v>10</v>
      </c>
      <c r="B15" s="279" t="s">
        <v>898</v>
      </c>
      <c r="C15" s="274" t="s">
        <v>899</v>
      </c>
      <c r="D15" s="274" t="s">
        <v>883</v>
      </c>
      <c r="E15" s="270">
        <v>0.36</v>
      </c>
      <c r="F15" s="267">
        <f t="shared" si="0"/>
        <v>107.99999999999999</v>
      </c>
      <c r="G15" s="281">
        <f t="shared" si="2"/>
        <v>17.361111111111114</v>
      </c>
      <c r="H15" s="278">
        <f t="shared" si="1"/>
        <v>52.083333333333343</v>
      </c>
      <c r="I15" s="300" t="s">
        <v>42</v>
      </c>
      <c r="J15" s="296"/>
      <c r="K15" s="297"/>
      <c r="L15" s="296"/>
      <c r="M15" s="296"/>
    </row>
    <row r="16" spans="1:13" ht="13.5" thickBot="1" x14ac:dyDescent="0.25">
      <c r="A16" s="252">
        <v>11</v>
      </c>
      <c r="B16" s="279" t="s">
        <v>891</v>
      </c>
      <c r="C16" s="274" t="s">
        <v>902</v>
      </c>
      <c r="D16" s="9" t="s">
        <v>884</v>
      </c>
      <c r="E16" s="270">
        <v>9.6</v>
      </c>
      <c r="F16" s="267">
        <f t="shared" si="0"/>
        <v>2880</v>
      </c>
      <c r="G16" s="271">
        <f t="shared" si="2"/>
        <v>0.65104166666666663</v>
      </c>
      <c r="H16" s="269">
        <f t="shared" si="1"/>
        <v>1.953125</v>
      </c>
      <c r="I16" s="300" t="s">
        <v>47</v>
      </c>
      <c r="J16" s="297"/>
      <c r="K16" s="296"/>
      <c r="L16" s="296"/>
      <c r="M16" s="296"/>
    </row>
    <row r="17" spans="1:13" ht="13.5" thickBot="1" x14ac:dyDescent="0.25">
      <c r="A17" s="252">
        <v>12</v>
      </c>
      <c r="B17" s="279" t="s">
        <v>903</v>
      </c>
      <c r="C17" s="274" t="s">
        <v>904</v>
      </c>
      <c r="D17" s="9" t="s">
        <v>885</v>
      </c>
      <c r="E17" s="270">
        <v>3</v>
      </c>
      <c r="F17" s="267">
        <f t="shared" si="0"/>
        <v>900</v>
      </c>
      <c r="G17" s="271">
        <f t="shared" si="2"/>
        <v>2.0833333333333335</v>
      </c>
      <c r="H17" s="269">
        <f t="shared" si="1"/>
        <v>6.25</v>
      </c>
      <c r="I17" s="300" t="s">
        <v>49</v>
      </c>
      <c r="J17" s="296"/>
      <c r="K17" s="297"/>
      <c r="L17" s="296"/>
      <c r="M17" s="296"/>
    </row>
    <row r="18" spans="1:13" ht="13.5" thickBot="1" x14ac:dyDescent="0.25">
      <c r="A18" s="252">
        <v>13</v>
      </c>
      <c r="B18" s="279" t="s">
        <v>905</v>
      </c>
      <c r="C18" s="274" t="s">
        <v>906</v>
      </c>
      <c r="D18" s="9" t="s">
        <v>886</v>
      </c>
      <c r="E18" s="270">
        <v>8.52</v>
      </c>
      <c r="F18" s="267">
        <f t="shared" si="0"/>
        <v>2555.9999999999995</v>
      </c>
      <c r="G18" s="271">
        <f t="shared" si="2"/>
        <v>0.73356807511737099</v>
      </c>
      <c r="H18" s="269">
        <f t="shared" si="1"/>
        <v>2.200704225352113</v>
      </c>
      <c r="I18" s="300" t="s">
        <v>50</v>
      </c>
      <c r="J18" s="296"/>
      <c r="K18" s="296"/>
      <c r="L18" s="296"/>
      <c r="M18" s="296"/>
    </row>
    <row r="19" spans="1:13" ht="13.5" thickBot="1" x14ac:dyDescent="0.25">
      <c r="A19" s="252">
        <v>14</v>
      </c>
      <c r="B19" s="275" t="s">
        <v>907</v>
      </c>
      <c r="C19" s="274" t="s">
        <v>908</v>
      </c>
      <c r="D19" s="274" t="s">
        <v>887</v>
      </c>
      <c r="E19" s="270">
        <v>12.4</v>
      </c>
      <c r="F19" s="267">
        <f t="shared" si="0"/>
        <v>3720</v>
      </c>
      <c r="G19" s="271">
        <f t="shared" si="2"/>
        <v>0.50403225806451613</v>
      </c>
      <c r="H19" s="269">
        <f t="shared" si="1"/>
        <v>1.5120967741935485</v>
      </c>
      <c r="I19" s="300" t="s">
        <v>51</v>
      </c>
      <c r="J19" s="296"/>
      <c r="K19" s="296"/>
      <c r="L19" s="296"/>
      <c r="M19" s="296"/>
    </row>
    <row r="20" spans="1:13" ht="13.5" thickBot="1" x14ac:dyDescent="0.25">
      <c r="A20" s="252">
        <v>15</v>
      </c>
      <c r="B20" s="275" t="s">
        <v>909</v>
      </c>
      <c r="C20" s="274" t="s">
        <v>910</v>
      </c>
      <c r="D20" s="274" t="s">
        <v>888</v>
      </c>
      <c r="E20" s="270">
        <v>20.6</v>
      </c>
      <c r="F20" s="267">
        <f t="shared" si="0"/>
        <v>6180</v>
      </c>
      <c r="G20" s="271">
        <f t="shared" si="2"/>
        <v>0.30339805825242716</v>
      </c>
      <c r="H20" s="269">
        <f t="shared" si="1"/>
        <v>0.91019417475728148</v>
      </c>
      <c r="I20" s="300" t="s">
        <v>53</v>
      </c>
      <c r="J20" s="296"/>
      <c r="K20" s="296"/>
      <c r="L20" s="296"/>
      <c r="M20" s="296"/>
    </row>
    <row r="21" spans="1:13" ht="13.5" thickBot="1" x14ac:dyDescent="0.25">
      <c r="A21" s="251">
        <v>16</v>
      </c>
      <c r="B21" s="275" t="s">
        <v>911</v>
      </c>
      <c r="C21" s="274" t="s">
        <v>912</v>
      </c>
      <c r="D21" s="9" t="s">
        <v>889</v>
      </c>
      <c r="E21" s="276">
        <v>19.600000000000001</v>
      </c>
      <c r="F21" s="267">
        <f t="shared" si="0"/>
        <v>5880</v>
      </c>
      <c r="G21" s="282">
        <f t="shared" si="2"/>
        <v>0.31887755102040816</v>
      </c>
      <c r="H21" s="269">
        <f t="shared" si="1"/>
        <v>0.95663265306122447</v>
      </c>
      <c r="I21" s="301" t="s">
        <v>55</v>
      </c>
      <c r="J21" s="297"/>
      <c r="K21" s="296"/>
      <c r="L21" s="296"/>
      <c r="M21" s="296"/>
    </row>
    <row r="22" spans="1:13" ht="15" thickBot="1" x14ac:dyDescent="0.25">
      <c r="A22" s="253">
        <v>17</v>
      </c>
      <c r="B22" s="283"/>
      <c r="C22" s="284"/>
      <c r="D22" s="267"/>
      <c r="E22" s="266"/>
      <c r="F22" s="267">
        <f t="shared" si="0"/>
        <v>0</v>
      </c>
      <c r="G22" s="268" t="e">
        <f t="shared" si="2"/>
        <v>#DIV/0!</v>
      </c>
      <c r="H22" s="278" t="e">
        <f t="shared" si="1"/>
        <v>#DIV/0!</v>
      </c>
      <c r="I22" s="299" t="s">
        <v>33</v>
      </c>
      <c r="J22" s="296"/>
      <c r="K22" s="296"/>
      <c r="L22" s="296"/>
      <c r="M22" s="296"/>
    </row>
    <row r="23" spans="1:13" ht="13.5" thickBot="1" x14ac:dyDescent="0.25">
      <c r="A23" s="252">
        <v>18</v>
      </c>
      <c r="B23" s="285"/>
      <c r="C23" s="286"/>
      <c r="D23" s="287"/>
      <c r="E23" s="270"/>
      <c r="F23" s="267">
        <f t="shared" si="0"/>
        <v>0</v>
      </c>
      <c r="G23" s="271" t="e">
        <f t="shared" si="2"/>
        <v>#DIV/0!</v>
      </c>
      <c r="H23" s="278" t="e">
        <f t="shared" si="1"/>
        <v>#DIV/0!</v>
      </c>
      <c r="I23" s="302" t="s">
        <v>44</v>
      </c>
      <c r="J23" s="298"/>
      <c r="K23" s="296"/>
      <c r="L23" s="296"/>
      <c r="M23" s="296"/>
    </row>
    <row r="24" spans="1:13" ht="15" thickBot="1" x14ac:dyDescent="0.25">
      <c r="A24" s="252">
        <v>19</v>
      </c>
      <c r="B24" s="288"/>
      <c r="C24" s="286"/>
      <c r="D24" s="289"/>
      <c r="E24" s="270"/>
      <c r="F24" s="267">
        <f t="shared" si="0"/>
        <v>0</v>
      </c>
      <c r="G24" s="271" t="e">
        <f t="shared" si="2"/>
        <v>#DIV/0!</v>
      </c>
      <c r="H24" s="278" t="e">
        <f t="shared" si="1"/>
        <v>#DIV/0!</v>
      </c>
      <c r="I24" s="300" t="s">
        <v>52</v>
      </c>
    </row>
    <row r="25" spans="1:13" ht="13.5" thickBot="1" x14ac:dyDescent="0.25">
      <c r="A25" s="252">
        <v>20</v>
      </c>
      <c r="B25" s="107"/>
      <c r="C25" s="286"/>
      <c r="D25" s="287"/>
      <c r="E25" s="270"/>
      <c r="F25" s="267">
        <f t="shared" si="0"/>
        <v>0</v>
      </c>
      <c r="G25" s="271" t="e">
        <f t="shared" si="2"/>
        <v>#DIV/0!</v>
      </c>
      <c r="H25" s="278" t="e">
        <f t="shared" si="1"/>
        <v>#DIV/0!</v>
      </c>
      <c r="I25" s="300" t="s">
        <v>58</v>
      </c>
    </row>
    <row r="26" spans="1:13" ht="15" thickBot="1" x14ac:dyDescent="0.25">
      <c r="A26" s="252">
        <v>21</v>
      </c>
      <c r="B26" s="288"/>
      <c r="C26" s="286"/>
      <c r="D26" s="289"/>
      <c r="E26" s="270"/>
      <c r="F26" s="267">
        <f t="shared" si="0"/>
        <v>0</v>
      </c>
      <c r="G26" s="271" t="e">
        <f t="shared" si="2"/>
        <v>#DIV/0!</v>
      </c>
      <c r="H26" s="278" t="e">
        <f t="shared" si="1"/>
        <v>#DIV/0!</v>
      </c>
      <c r="I26" s="300" t="s">
        <v>59</v>
      </c>
    </row>
    <row r="27" spans="1:13" ht="15" thickBot="1" x14ac:dyDescent="0.25">
      <c r="A27" s="252">
        <v>22</v>
      </c>
      <c r="B27" s="288"/>
      <c r="C27" s="286"/>
      <c r="D27" s="270"/>
      <c r="E27" s="270"/>
      <c r="F27" s="267">
        <f t="shared" si="0"/>
        <v>0</v>
      </c>
      <c r="G27" s="271" t="e">
        <f t="shared" si="2"/>
        <v>#DIV/0!</v>
      </c>
      <c r="H27" s="278" t="e">
        <f t="shared" si="1"/>
        <v>#DIV/0!</v>
      </c>
      <c r="I27" s="300" t="s">
        <v>61</v>
      </c>
    </row>
    <row r="28" spans="1:13" ht="15" thickBot="1" x14ac:dyDescent="0.25">
      <c r="A28" s="252">
        <v>23</v>
      </c>
      <c r="B28" s="288"/>
      <c r="C28" s="286"/>
      <c r="D28" s="270"/>
      <c r="E28" s="270"/>
      <c r="F28" s="267">
        <f t="shared" si="0"/>
        <v>0</v>
      </c>
      <c r="G28" s="271" t="e">
        <f t="shared" si="2"/>
        <v>#DIV/0!</v>
      </c>
      <c r="H28" s="278" t="e">
        <f t="shared" si="1"/>
        <v>#DIV/0!</v>
      </c>
      <c r="I28" s="300" t="s">
        <v>63</v>
      </c>
    </row>
    <row r="29" spans="1:13" ht="15" thickBot="1" x14ac:dyDescent="0.25">
      <c r="A29" s="251">
        <v>24</v>
      </c>
      <c r="B29" s="290"/>
      <c r="C29" s="291"/>
      <c r="D29" s="276"/>
      <c r="E29" s="276"/>
      <c r="F29" s="267">
        <f t="shared" si="0"/>
        <v>0</v>
      </c>
      <c r="G29" s="282" t="e">
        <f t="shared" si="2"/>
        <v>#DIV/0!</v>
      </c>
      <c r="H29" s="278" t="e">
        <f t="shared" si="1"/>
        <v>#DIV/0!</v>
      </c>
      <c r="I29" s="301" t="s">
        <v>64</v>
      </c>
    </row>
    <row r="30" spans="1:13" ht="13.5" thickBot="1" x14ac:dyDescent="0.25">
      <c r="A30" s="292" t="s">
        <v>2027</v>
      </c>
      <c r="B30" s="165"/>
      <c r="C30" s="165"/>
      <c r="D30" s="165"/>
      <c r="E30" s="303" t="s">
        <v>2032</v>
      </c>
      <c r="F30" s="304"/>
      <c r="G30" s="306">
        <f>SUM(G6:G21)</f>
        <v>40.39370281200388</v>
      </c>
      <c r="H30" s="273"/>
    </row>
    <row r="31" spans="1:13" ht="13.5" thickBot="1" x14ac:dyDescent="0.25">
      <c r="A31" s="293" t="s">
        <v>2028</v>
      </c>
      <c r="B31" s="293"/>
      <c r="C31" s="293"/>
      <c r="E31" s="303" t="s">
        <v>2031</v>
      </c>
      <c r="F31" s="304"/>
      <c r="G31" s="305">
        <f>45-G30</f>
        <v>4.6062971879961196</v>
      </c>
    </row>
    <row r="34" spans="2:2" ht="14.25" x14ac:dyDescent="0.2">
      <c r="B34" s="294"/>
    </row>
    <row r="43" spans="2:2" ht="14.25" x14ac:dyDescent="0.2">
      <c r="B43" s="294"/>
    </row>
  </sheetData>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39997558519241921"/>
    <pageSetUpPr fitToPage="1"/>
  </sheetPr>
  <dimension ref="A1:AU278"/>
  <sheetViews>
    <sheetView showGridLines="0" tabSelected="1" topLeftCell="A30" zoomScale="70" zoomScaleNormal="70" zoomScaleSheetLayoutView="70" workbookViewId="0">
      <selection activeCell="I46" sqref="I46"/>
    </sheetView>
  </sheetViews>
  <sheetFormatPr defaultRowHeight="15" customHeight="1" x14ac:dyDescent="0.25"/>
  <cols>
    <col min="1" max="1" width="10" style="62" customWidth="1"/>
    <col min="2" max="2" width="38.28515625" style="62" customWidth="1"/>
    <col min="3" max="3" width="34.5703125" style="62" customWidth="1"/>
    <col min="4" max="4" width="13.5703125" style="62" customWidth="1"/>
    <col min="5" max="5" width="14.5703125" style="62" customWidth="1"/>
    <col min="6" max="6" width="11.7109375" style="62" customWidth="1"/>
    <col min="7" max="7" width="6.28515625" style="62" customWidth="1"/>
    <col min="8" max="8" width="36.85546875" style="62" customWidth="1"/>
    <col min="9" max="9" width="18.5703125" style="62" customWidth="1"/>
    <col min="10" max="10" width="24.5703125" style="62" customWidth="1"/>
    <col min="11" max="11" width="19.7109375" style="62" customWidth="1"/>
    <col min="12" max="12" width="18" style="62" bestFit="1" customWidth="1"/>
    <col min="13" max="16" width="20.140625" style="62" customWidth="1"/>
    <col min="17" max="17" width="24.5703125" style="62" customWidth="1"/>
    <col min="18" max="30" width="9.140625" style="62" customWidth="1"/>
    <col min="31" max="40" width="9.140625" style="62"/>
    <col min="41" max="41" width="17.7109375" style="62" customWidth="1"/>
    <col min="42" max="44" width="9.140625" style="62"/>
    <col min="45" max="45" width="17.5703125" style="62" customWidth="1"/>
    <col min="46" max="46" width="14.7109375" style="62" customWidth="1"/>
    <col min="47" max="47" width="14" style="62" customWidth="1"/>
    <col min="48" max="50" width="9.140625" style="62"/>
    <col min="51" max="51" width="17.5703125" style="62" customWidth="1"/>
    <col min="52" max="16384" width="9.140625" style="62"/>
  </cols>
  <sheetData>
    <row r="1" spans="2:47" ht="15" customHeight="1" thickBot="1" x14ac:dyDescent="0.3">
      <c r="J1" s="10"/>
    </row>
    <row r="2" spans="2:47" ht="15" customHeight="1" x14ac:dyDescent="0.25">
      <c r="B2" s="674" t="s">
        <v>2137</v>
      </c>
      <c r="C2" s="174" t="s">
        <v>651</v>
      </c>
      <c r="D2" s="67">
        <f>COUNTIF(D111:D206,"&lt;1.5")</f>
        <v>0</v>
      </c>
      <c r="E2" s="193"/>
      <c r="F2" s="193"/>
      <c r="H2" s="676" t="s">
        <v>2312</v>
      </c>
      <c r="I2" s="676"/>
      <c r="J2" s="676"/>
    </row>
    <row r="3" spans="2:47" ht="15" customHeight="1" thickBot="1" x14ac:dyDescent="0.3">
      <c r="B3" s="674"/>
      <c r="C3" s="175" t="s">
        <v>190</v>
      </c>
      <c r="D3" s="68">
        <f>COUNTIF(D111:D206,"&gt;40")</f>
        <v>0</v>
      </c>
      <c r="E3" s="193"/>
      <c r="F3" s="193"/>
      <c r="H3" s="676"/>
      <c r="I3" s="676"/>
      <c r="J3" s="676"/>
    </row>
    <row r="4" spans="2:47" ht="15" customHeight="1" x14ac:dyDescent="0.25">
      <c r="H4" s="529" t="str">
        <f>"Worklist: "&amp;'HCAP Booking'!$C$4</f>
        <v>Worklist: 2303550</v>
      </c>
      <c r="I4" s="61"/>
    </row>
    <row r="5" spans="2:47" ht="30" customHeight="1" x14ac:dyDescent="0.25">
      <c r="B5" s="170" t="s">
        <v>653</v>
      </c>
      <c r="C5" s="170" t="s">
        <v>2146</v>
      </c>
      <c r="D5" s="457" t="s">
        <v>2148</v>
      </c>
      <c r="E5" s="457" t="s">
        <v>2149</v>
      </c>
      <c r="G5" s="10"/>
      <c r="H5" s="170" t="s">
        <v>653</v>
      </c>
      <c r="I5" s="171" t="s">
        <v>652</v>
      </c>
      <c r="J5" s="191" t="s">
        <v>695</v>
      </c>
      <c r="K5" s="10"/>
      <c r="L5" s="10"/>
      <c r="O5" s="10"/>
      <c r="P5" s="10"/>
      <c r="Q5" s="10"/>
      <c r="R5" s="10"/>
      <c r="S5" s="133" t="s">
        <v>2150</v>
      </c>
      <c r="T5" s="133" t="s">
        <v>2147</v>
      </c>
      <c r="U5" s="133" t="s">
        <v>2134</v>
      </c>
      <c r="V5" s="10"/>
      <c r="W5" s="10"/>
      <c r="X5" s="51" t="s">
        <v>23</v>
      </c>
      <c r="Y5" s="51" t="s">
        <v>108</v>
      </c>
      <c r="Z5" s="51" t="s">
        <v>109</v>
      </c>
      <c r="AA5" s="51" t="s">
        <v>23</v>
      </c>
      <c r="AB5" s="45" t="s">
        <v>23</v>
      </c>
      <c r="AC5" s="45" t="s">
        <v>110</v>
      </c>
      <c r="AN5" s="248"/>
      <c r="AS5" s="329" t="s">
        <v>2090</v>
      </c>
    </row>
    <row r="6" spans="2:47" ht="15" customHeight="1" x14ac:dyDescent="0.25">
      <c r="B6" s="169" t="str">
        <f ca="1">'HCAP Robot Script'!AJ2</f>
        <v>Roche DNA Solid Tumour Prep_1</v>
      </c>
      <c r="C6" s="185">
        <f ca="1">IF(B6="","",COUNTIF($C$111:$C$206,B6))</f>
        <v>24</v>
      </c>
      <c r="D6" s="185">
        <v>6000</v>
      </c>
      <c r="E6" s="185">
        <v>1500</v>
      </c>
      <c r="G6" s="10"/>
      <c r="H6" s="169" t="str">
        <f ca="1">'HCAP Robot Script'!AJ2</f>
        <v>Roche DNA Solid Tumour Prep_1</v>
      </c>
      <c r="I6" s="236" t="b">
        <v>1</v>
      </c>
      <c r="J6" s="192" t="b">
        <f>IF(I6=FALSE,"",I6)</f>
        <v>1</v>
      </c>
      <c r="K6" s="10"/>
      <c r="L6" s="10"/>
      <c r="O6" s="10"/>
      <c r="P6" s="10"/>
      <c r="Q6" s="10"/>
      <c r="S6" s="10">
        <v>1000</v>
      </c>
      <c r="T6" s="10">
        <v>1</v>
      </c>
      <c r="U6" s="10">
        <v>10</v>
      </c>
      <c r="V6" s="10"/>
      <c r="W6" s="10"/>
      <c r="X6" s="12" t="e">
        <f>IF(OR(#REF!=0,#REF!= ""),"BLANK",#REF!)</f>
        <v>#REF!</v>
      </c>
      <c r="Y6" s="12" t="e">
        <f>IF(COUNTIF($X$5:X6,X6)=1,X6,"")</f>
        <v>#REF!</v>
      </c>
      <c r="Z6" s="12" t="e">
        <f t="array" aca="1" ref="Z6" ca="1">IF(ROW()-ROW($Z$6:$Z$101)+1&gt;ROWS($Y$6:$Y$101)-
COUNTBLANK($Y$6:$Y$101),"",INDIRECT(ADDRESS(SMALL(
(IF($Y$6:$Y$101&lt;&gt;"",ROW($Y$6:$Y$101),ROW()+ROWS($Y$6:$Y$101))),
ROW()-ROW($Z$6:$Z$101)+1),COLUMN($Y$6:$Y$101),4)))</f>
        <v>#REF!</v>
      </c>
      <c r="AA6" s="12">
        <f t="shared" ref="AA6:AA37" ca="1" si="0">COUNTIF($X$6:$X$101,Z6)</f>
        <v>96</v>
      </c>
      <c r="AB6" s="12" t="e">
        <f t="shared" ref="AB6:AB37" ca="1" si="1">IF(AA6&gt;1,Z6,"BLANK")</f>
        <v>#REF!</v>
      </c>
      <c r="AC6" s="12" t="e">
        <f ca="1">IF(COUNTIF($AB$5:AB6,AB6)=1,AB6,"")</f>
        <v>#REF!</v>
      </c>
      <c r="AS6" s="329" t="s">
        <v>2089</v>
      </c>
      <c r="AT6" s="62" t="s">
        <v>764</v>
      </c>
      <c r="AU6" s="62" t="s">
        <v>765</v>
      </c>
    </row>
    <row r="7" spans="2:47" ht="15" customHeight="1" x14ac:dyDescent="0.25">
      <c r="B7" s="169" t="str">
        <f ca="1">'HCAP Robot Script'!AJ3</f>
        <v>Roche DNA Solid Tumour Prep_2</v>
      </c>
      <c r="C7" s="185">
        <f ca="1">IF(B7="","",COUNTIF($C$111:$C$206,B7))</f>
        <v>24</v>
      </c>
      <c r="D7" s="185">
        <v>4000</v>
      </c>
      <c r="E7" s="185">
        <v>1500</v>
      </c>
      <c r="G7" s="10"/>
      <c r="H7" s="169" t="str">
        <f ca="1">'HCAP Robot Script'!AJ3</f>
        <v>Roche DNA Solid Tumour Prep_2</v>
      </c>
      <c r="I7" s="236" t="b">
        <v>1</v>
      </c>
      <c r="J7" s="192" t="b">
        <f t="shared" ref="J7:J13" si="2">IF(I7=FALSE,"",I7)</f>
        <v>1</v>
      </c>
      <c r="K7" s="10"/>
      <c r="L7" s="10"/>
      <c r="O7" s="10"/>
      <c r="P7" s="10"/>
      <c r="Q7" s="10"/>
      <c r="S7" s="10">
        <v>1500</v>
      </c>
      <c r="T7" s="10">
        <v>2</v>
      </c>
      <c r="U7" s="10">
        <v>11</v>
      </c>
      <c r="V7" s="10"/>
      <c r="W7" s="10"/>
      <c r="X7" s="12" t="e">
        <f>IF(OR(#REF!=0,#REF!= ""),"BLANK",#REF!)</f>
        <v>#REF!</v>
      </c>
      <c r="Y7" s="12" t="str">
        <f>IF(COUNTIF($X$5:X7,X7)=1,X7,"")</f>
        <v/>
      </c>
      <c r="Z7" s="12" t="str">
        <f t="array" aca="1" ref="Z7" ca="1">IF(ROW()-ROW($Z$6:$Z$101)+1&gt;ROWS($Y$6:$Y$101)-
COUNTBLANK($Y$6:$Y$101),"",INDIRECT(ADDRESS(SMALL(
(IF($Y$6:$Y$101&lt;&gt;"",ROW($Y$6:$Y$101),ROW()+ROWS($Y$6:$Y$101))),
ROW()-ROW($Z$6:$Z$101)+1),COLUMN($Y$6:$Y$101),4)))</f>
        <v/>
      </c>
      <c r="AA7" s="12">
        <f t="shared" ca="1" si="0"/>
        <v>0</v>
      </c>
      <c r="AB7" s="12" t="str">
        <f t="shared" ca="1" si="1"/>
        <v>BLANK</v>
      </c>
      <c r="AC7" s="12" t="str">
        <f ca="1">IF(COUNTIF($AB$5:AB7,AB7)=1,AB7,"")</f>
        <v/>
      </c>
      <c r="AS7" s="62" t="s">
        <v>645</v>
      </c>
    </row>
    <row r="8" spans="2:47" ht="15" customHeight="1" x14ac:dyDescent="0.25">
      <c r="B8" s="169" t="str">
        <f ca="1">'HCAP Robot Script'!AJ4</f>
        <v/>
      </c>
      <c r="C8" s="185" t="str">
        <f t="shared" ref="C8:C13" ca="1" si="3">IF(B8="","",COUNTIF($C$111:$C$206,B8))</f>
        <v/>
      </c>
      <c r="D8" s="185"/>
      <c r="E8" s="185">
        <v>1500</v>
      </c>
      <c r="G8" s="10"/>
      <c r="H8" s="169" t="str">
        <f ca="1">'HCAP Robot Script'!AJ4</f>
        <v/>
      </c>
      <c r="I8" s="237" t="b">
        <v>0</v>
      </c>
      <c r="J8" s="192" t="str">
        <f t="shared" si="2"/>
        <v/>
      </c>
      <c r="K8" s="10"/>
      <c r="L8" s="10"/>
      <c r="O8" s="10"/>
      <c r="P8" s="10"/>
      <c r="Q8" s="10"/>
      <c r="S8" s="10">
        <v>2000</v>
      </c>
      <c r="T8" s="10">
        <v>3</v>
      </c>
      <c r="U8" s="10">
        <v>12</v>
      </c>
      <c r="V8" s="10"/>
      <c r="W8" s="10"/>
      <c r="X8" s="12" t="e">
        <f>IF(OR(#REF!=0,#REF!= ""),"BLANK",#REF!)</f>
        <v>#REF!</v>
      </c>
      <c r="Y8" s="12" t="str">
        <f>IF(COUNTIF($X$5:X8,X8)=1,X8,"")</f>
        <v/>
      </c>
      <c r="Z8" s="12" t="str">
        <f t="array" aca="1" ref="Z8" ca="1">IF(ROW()-ROW($Z$6:$Z$101)+1&gt;ROWS($Y$6:$Y$101)-
COUNTBLANK($Y$6:$Y$101),"",INDIRECT(ADDRESS(SMALL(
(IF($Y$6:$Y$101&lt;&gt;"",ROW($Y$6:$Y$101),ROW()+ROWS($Y$6:$Y$101))),
ROW()-ROW($Z$6:$Z$101)+1),COLUMN($Y$6:$Y$101),4)))</f>
        <v/>
      </c>
      <c r="AA8" s="12">
        <f t="shared" ca="1" si="0"/>
        <v>0</v>
      </c>
      <c r="AB8" s="12" t="str">
        <f t="shared" ca="1" si="1"/>
        <v>BLANK</v>
      </c>
      <c r="AC8" s="12" t="str">
        <f ca="1">IF(COUNTIF($AB$5:AB8,AB8)=1,AB8,"")</f>
        <v/>
      </c>
      <c r="AS8" s="62" t="s">
        <v>643</v>
      </c>
    </row>
    <row r="9" spans="2:47" ht="15" customHeight="1" x14ac:dyDescent="0.25">
      <c r="B9" s="169" t="str">
        <f ca="1">'HCAP Robot Script'!AJ5</f>
        <v/>
      </c>
      <c r="C9" s="185" t="str">
        <f t="shared" ca="1" si="3"/>
        <v/>
      </c>
      <c r="D9" s="185"/>
      <c r="E9" s="185">
        <v>1500</v>
      </c>
      <c r="G9" s="10"/>
      <c r="H9" s="169" t="str">
        <f ca="1">'HCAP Robot Script'!AJ5</f>
        <v/>
      </c>
      <c r="I9" s="236" t="b">
        <v>0</v>
      </c>
      <c r="J9" s="192" t="str">
        <f t="shared" si="2"/>
        <v/>
      </c>
      <c r="K9" s="10"/>
      <c r="L9" s="10"/>
      <c r="O9" s="10"/>
      <c r="P9" s="10"/>
      <c r="Q9" s="10"/>
      <c r="S9" s="10">
        <v>2500</v>
      </c>
      <c r="T9" s="10">
        <v>4</v>
      </c>
      <c r="U9" s="10">
        <v>13</v>
      </c>
      <c r="V9" s="10"/>
      <c r="W9" s="10"/>
      <c r="X9" s="12" t="e">
        <f>IF(OR(#REF!=0,#REF!= ""),"BLANK",#REF!)</f>
        <v>#REF!</v>
      </c>
      <c r="Y9" s="12" t="str">
        <f>IF(COUNTIF($X$5:X9,X9)=1,X9,"")</f>
        <v/>
      </c>
      <c r="Z9" s="12" t="str">
        <f t="array" aca="1" ref="Z9" ca="1">IF(ROW()-ROW($Z$6:$Z$101)+1&gt;ROWS($Y$6:$Y$101)-
COUNTBLANK($Y$6:$Y$101),"",INDIRECT(ADDRESS(SMALL(
(IF($Y$6:$Y$101&lt;&gt;"",ROW($Y$6:$Y$101),ROW()+ROWS($Y$6:$Y$101))),
ROW()-ROW($Z$6:$Z$101)+1),COLUMN($Y$6:$Y$101),4)))</f>
        <v/>
      </c>
      <c r="AA9" s="12">
        <f t="shared" ca="1" si="0"/>
        <v>0</v>
      </c>
      <c r="AB9" s="12" t="str">
        <f t="shared" ca="1" si="1"/>
        <v>BLANK</v>
      </c>
      <c r="AC9" s="12" t="str">
        <f ca="1">IF(COUNTIF($AB$5:AB9,AB9)=1,AB9,"")</f>
        <v/>
      </c>
      <c r="AS9" s="62" t="s">
        <v>646</v>
      </c>
    </row>
    <row r="10" spans="2:47" ht="15" customHeight="1" x14ac:dyDescent="0.25">
      <c r="B10" s="169" t="str">
        <f ca="1">'HCAP Robot Script'!AJ6</f>
        <v/>
      </c>
      <c r="C10" s="185" t="str">
        <f t="shared" ca="1" si="3"/>
        <v/>
      </c>
      <c r="D10" s="185"/>
      <c r="E10" s="185">
        <v>1500</v>
      </c>
      <c r="G10" s="10"/>
      <c r="H10" s="169" t="str">
        <f ca="1">'HCAP Robot Script'!AJ6</f>
        <v/>
      </c>
      <c r="I10" s="236" t="b">
        <v>0</v>
      </c>
      <c r="J10" s="192" t="str">
        <f t="shared" si="2"/>
        <v/>
      </c>
      <c r="K10" s="10"/>
      <c r="L10" s="10"/>
      <c r="O10" s="10"/>
      <c r="P10" s="10"/>
      <c r="Q10" s="10"/>
      <c r="S10" s="10">
        <v>3000</v>
      </c>
      <c r="T10" s="10">
        <v>5</v>
      </c>
      <c r="U10" s="10">
        <v>14</v>
      </c>
      <c r="V10" s="10"/>
      <c r="W10" s="10"/>
      <c r="X10" s="12" t="e">
        <f>IF(OR(#REF!=0,#REF!= ""),"BLANK",#REF!)</f>
        <v>#REF!</v>
      </c>
      <c r="Y10" s="12" t="str">
        <f>IF(COUNTIF($X$5:X10,X10)=1,X10,"")</f>
        <v/>
      </c>
      <c r="Z10" s="12" t="str">
        <f t="array" aca="1" ref="Z10" ca="1">IF(ROW()-ROW($Z$6:$Z$101)+1&gt;ROWS($Y$6:$Y$101)-
COUNTBLANK($Y$6:$Y$101),"",INDIRECT(ADDRESS(SMALL(
(IF($Y$6:$Y$101&lt;&gt;"",ROW($Y$6:$Y$101),ROW()+ROWS($Y$6:$Y$101))),
ROW()-ROW($Z$6:$Z$101)+1),COLUMN($Y$6:$Y$101),4)))</f>
        <v/>
      </c>
      <c r="AA10" s="12">
        <f t="shared" ca="1" si="0"/>
        <v>0</v>
      </c>
      <c r="AB10" s="12" t="str">
        <f t="shared" ca="1" si="1"/>
        <v>BLANK</v>
      </c>
      <c r="AC10" s="12" t="str">
        <f ca="1">IF(COUNTIF($AB$5:AB10,AB10)=1,AB10,"")</f>
        <v/>
      </c>
      <c r="AS10" s="62" t="s">
        <v>644</v>
      </c>
    </row>
    <row r="11" spans="2:47" ht="15" customHeight="1" x14ac:dyDescent="0.25">
      <c r="B11" s="169" t="str">
        <f ca="1">'HCAP Robot Script'!AJ7</f>
        <v/>
      </c>
      <c r="C11" s="185" t="str">
        <f t="shared" ca="1" si="3"/>
        <v/>
      </c>
      <c r="D11" s="185"/>
      <c r="E11" s="185">
        <v>1500</v>
      </c>
      <c r="G11" s="10"/>
      <c r="H11" s="169" t="str">
        <f ca="1">'HCAP Robot Script'!AJ7</f>
        <v/>
      </c>
      <c r="I11" s="238" t="b">
        <v>0</v>
      </c>
      <c r="J11" s="192" t="str">
        <f t="shared" si="2"/>
        <v/>
      </c>
      <c r="K11" s="10"/>
      <c r="L11" s="10"/>
      <c r="O11" s="10"/>
      <c r="P11" s="10"/>
      <c r="Q11" s="10"/>
      <c r="S11" s="10">
        <v>3500</v>
      </c>
      <c r="T11" s="10">
        <v>6</v>
      </c>
      <c r="U11" s="10">
        <v>15</v>
      </c>
      <c r="V11" s="10"/>
      <c r="W11" s="10"/>
      <c r="X11" s="12" t="e">
        <f>IF(OR(#REF!=0,#REF!= ""),"BLANK",#REF!)</f>
        <v>#REF!</v>
      </c>
      <c r="Y11" s="12" t="str">
        <f>IF(COUNTIF($X$5:X11,X11)=1,X11,"")</f>
        <v/>
      </c>
      <c r="Z11" s="12" t="str">
        <f t="array" aca="1" ref="Z11" ca="1">IF(ROW()-ROW($Z$6:$Z$101)+1&gt;ROWS($Y$6:$Y$101)-
COUNTBLANK($Y$6:$Y$101),"",INDIRECT(ADDRESS(SMALL(
(IF($Y$6:$Y$101&lt;&gt;"",ROW($Y$6:$Y$101),ROW()+ROWS($Y$6:$Y$101))),
ROW()-ROW($Z$6:$Z$101)+1),COLUMN($Y$6:$Y$101),4)))</f>
        <v/>
      </c>
      <c r="AA11" s="12">
        <f t="shared" ca="1" si="0"/>
        <v>0</v>
      </c>
      <c r="AB11" s="12" t="str">
        <f t="shared" ca="1" si="1"/>
        <v>BLANK</v>
      </c>
      <c r="AC11" s="12" t="str">
        <f ca="1">IF(COUNTIF($AB$5:AB11,AB11)=1,AB11,"")</f>
        <v/>
      </c>
      <c r="AS11" s="62" t="s">
        <v>833</v>
      </c>
    </row>
    <row r="12" spans="2:47" ht="15" customHeight="1" x14ac:dyDescent="0.25">
      <c r="B12" s="169" t="str">
        <f ca="1">'HCAP Robot Script'!AJ8</f>
        <v/>
      </c>
      <c r="C12" s="185" t="str">
        <f t="shared" ca="1" si="3"/>
        <v/>
      </c>
      <c r="D12" s="185"/>
      <c r="E12" s="185">
        <v>1500</v>
      </c>
      <c r="G12" s="10"/>
      <c r="H12" s="169" t="str">
        <f ca="1">'HCAP Robot Script'!AJ8</f>
        <v/>
      </c>
      <c r="I12" s="238" t="b">
        <v>0</v>
      </c>
      <c r="J12" s="192" t="str">
        <f t="shared" si="2"/>
        <v/>
      </c>
      <c r="K12" s="10"/>
      <c r="L12" s="10"/>
      <c r="O12" s="10"/>
      <c r="P12" s="10"/>
      <c r="Q12" s="10"/>
      <c r="S12" s="10">
        <v>4000</v>
      </c>
      <c r="T12" s="10">
        <v>7</v>
      </c>
      <c r="U12" s="10">
        <v>16</v>
      </c>
      <c r="V12" s="10"/>
      <c r="W12" s="10"/>
      <c r="X12" s="12" t="e">
        <f>IF(OR(#REF!=0,#REF!= ""),"BLANK",#REF!)</f>
        <v>#REF!</v>
      </c>
      <c r="Y12" s="12" t="str">
        <f>IF(COUNTIF($X$5:X12,X12)=1,X12,"")</f>
        <v/>
      </c>
      <c r="Z12" s="12" t="str">
        <f t="array" aca="1" ref="Z12" ca="1">IF(ROW()-ROW($Z$6:$Z$101)+1&gt;ROWS($Y$6:$Y$101)-
COUNTBLANK($Y$6:$Y$101),"",INDIRECT(ADDRESS(SMALL(
(IF($Y$6:$Y$101&lt;&gt;"",ROW($Y$6:$Y$101),ROW()+ROWS($Y$6:$Y$101))),
ROW()-ROW($Z$6:$Z$101)+1),COLUMN($Y$6:$Y$101),4)))</f>
        <v/>
      </c>
      <c r="AA12" s="12">
        <f t="shared" ca="1" si="0"/>
        <v>0</v>
      </c>
      <c r="AB12" s="12" t="str">
        <f t="shared" ca="1" si="1"/>
        <v>BLANK</v>
      </c>
      <c r="AC12" s="12" t="str">
        <f ca="1">IF(COUNTIF($AB$5:AB12,AB12)=1,AB12,"")</f>
        <v/>
      </c>
      <c r="AS12" s="62" t="s">
        <v>834</v>
      </c>
      <c r="AT12" s="62">
        <v>101</v>
      </c>
      <c r="AU12" s="62">
        <v>101</v>
      </c>
    </row>
    <row r="13" spans="2:47" ht="15" customHeight="1" x14ac:dyDescent="0.25">
      <c r="B13" s="169" t="str">
        <f ca="1">'HCAP Robot Script'!AJ9</f>
        <v/>
      </c>
      <c r="C13" s="185" t="str">
        <f t="shared" ca="1" si="3"/>
        <v/>
      </c>
      <c r="D13" s="185"/>
      <c r="E13" s="185">
        <v>1500</v>
      </c>
      <c r="G13" s="10"/>
      <c r="H13" s="169" t="str">
        <f ca="1">'HCAP Robot Script'!AJ9</f>
        <v/>
      </c>
      <c r="I13" s="236" t="b">
        <v>0</v>
      </c>
      <c r="J13" s="192" t="str">
        <f t="shared" si="2"/>
        <v/>
      </c>
      <c r="Q13" s="10"/>
      <c r="S13" s="10">
        <v>4500</v>
      </c>
      <c r="T13" s="10">
        <v>8</v>
      </c>
      <c r="U13" s="10">
        <v>17</v>
      </c>
      <c r="V13" s="10"/>
      <c r="W13" s="10"/>
      <c r="X13" s="12" t="e">
        <f>IF(OR(#REF!=0,#REF!= ""),"BLANK",#REF!)</f>
        <v>#REF!</v>
      </c>
      <c r="Y13" s="12" t="str">
        <f>IF(COUNTIF($X$5:X13,X13)=1,X13,"")</f>
        <v/>
      </c>
      <c r="Z13" s="12" t="str">
        <f t="array" aca="1" ref="Z13" ca="1">IF(ROW()-ROW($Z$6:$Z$101)+1&gt;ROWS($Y$6:$Y$101)-
COUNTBLANK($Y$6:$Y$101),"",INDIRECT(ADDRESS(SMALL(
(IF($Y$6:$Y$101&lt;&gt;"",ROW($Y$6:$Y$101),ROW()+ROWS($Y$6:$Y$101))),
ROW()-ROW($Z$6:$Z$101)+1),COLUMN($Y$6:$Y$101),4)))</f>
        <v/>
      </c>
      <c r="AA13" s="12">
        <f t="shared" ca="1" si="0"/>
        <v>0</v>
      </c>
      <c r="AB13" s="12" t="str">
        <f t="shared" ca="1" si="1"/>
        <v>BLANK</v>
      </c>
      <c r="AC13" s="12" t="str">
        <f ca="1">IF(COUNTIF($AB$5:AB13,AB13)=1,AB13,"")</f>
        <v/>
      </c>
      <c r="AS13" s="62" t="s">
        <v>835</v>
      </c>
    </row>
    <row r="14" spans="2:47" ht="15" customHeight="1" x14ac:dyDescent="0.25">
      <c r="G14" s="10"/>
      <c r="H14" s="167"/>
      <c r="Q14" s="10"/>
      <c r="S14" s="10">
        <v>5000</v>
      </c>
      <c r="T14" s="10">
        <v>9</v>
      </c>
      <c r="U14" s="10">
        <v>18</v>
      </c>
      <c r="V14" s="10"/>
      <c r="W14" s="10"/>
      <c r="X14" s="12" t="e">
        <f>IF(OR(#REF!=0,#REF!= ""),"BLANK",#REF!)</f>
        <v>#REF!</v>
      </c>
      <c r="Y14" s="12" t="str">
        <f>IF(COUNTIF($X$5:X14,X14)=1,X14,"")</f>
        <v/>
      </c>
      <c r="Z14" s="12" t="str">
        <f t="array" aca="1" ref="Z14" ca="1">IF(ROW()-ROW($Z$6:$Z$101)+1&gt;ROWS($Y$6:$Y$101)-
COUNTBLANK($Y$6:$Y$101),"",INDIRECT(ADDRESS(SMALL(
(IF($Y$6:$Y$101&lt;&gt;"",ROW($Y$6:$Y$101),ROW()+ROWS($Y$6:$Y$101))),
ROW()-ROW($Z$6:$Z$101)+1),COLUMN($Y$6:$Y$101),4)))</f>
        <v/>
      </c>
      <c r="AA14" s="12">
        <f t="shared" ca="1" si="0"/>
        <v>0</v>
      </c>
      <c r="AB14" s="12" t="str">
        <f t="shared" ca="1" si="1"/>
        <v>BLANK</v>
      </c>
      <c r="AC14" s="12" t="str">
        <f ca="1">IF(COUNTIF($AB$5:AB14,AB14)=1,AB14,"")</f>
        <v/>
      </c>
      <c r="AS14" s="62" t="s">
        <v>836</v>
      </c>
    </row>
    <row r="15" spans="2:47" ht="15" customHeight="1" thickBot="1" x14ac:dyDescent="0.3">
      <c r="G15" s="10"/>
      <c r="H15" s="167"/>
      <c r="Q15" s="10"/>
      <c r="S15" s="10">
        <v>5500</v>
      </c>
      <c r="T15" s="10">
        <v>10</v>
      </c>
      <c r="U15" s="10">
        <v>19</v>
      </c>
      <c r="V15" s="10"/>
      <c r="W15" s="10"/>
      <c r="X15" s="12" t="e">
        <f>IF(OR(#REF!=0,#REF!= ""),"BLANK",#REF!)</f>
        <v>#REF!</v>
      </c>
      <c r="Y15" s="12" t="str">
        <f>IF(COUNTIF($X$5:X15,X15)=1,X15,"")</f>
        <v/>
      </c>
      <c r="Z15" s="12" t="str">
        <f t="array" aca="1" ref="Z15" ca="1">IF(ROW()-ROW($Z$6:$Z$101)+1&gt;ROWS($Y$6:$Y$101)-
COUNTBLANK($Y$6:$Y$101),"",INDIRECT(ADDRESS(SMALL(
(IF($Y$6:$Y$101&lt;&gt;"",ROW($Y$6:$Y$101),ROW()+ROWS($Y$6:$Y$101))),
ROW()-ROW($Z$6:$Z$101)+1),COLUMN($Y$6:$Y$101),4)))</f>
        <v/>
      </c>
      <c r="AA15" s="12">
        <f t="shared" ca="1" si="0"/>
        <v>0</v>
      </c>
      <c r="AB15" s="12" t="str">
        <f t="shared" ca="1" si="1"/>
        <v>BLANK</v>
      </c>
      <c r="AC15" s="12" t="str">
        <f ca="1">IF(COUNTIF($AB$5:AB15,AB15)=1,AB15,"")</f>
        <v/>
      </c>
      <c r="AS15" s="62" t="s">
        <v>837</v>
      </c>
    </row>
    <row r="16" spans="2:47" ht="15" customHeight="1" x14ac:dyDescent="0.25">
      <c r="G16" s="10"/>
      <c r="H16" s="679" t="s">
        <v>692</v>
      </c>
      <c r="I16" s="682"/>
      <c r="J16" s="677" t="s">
        <v>749</v>
      </c>
      <c r="K16" s="678"/>
      <c r="Q16" s="10"/>
      <c r="S16" s="10">
        <v>6000</v>
      </c>
      <c r="T16" s="10">
        <v>11</v>
      </c>
      <c r="U16" s="10">
        <v>20</v>
      </c>
      <c r="V16" s="10"/>
      <c r="W16" s="10"/>
      <c r="X16" s="12" t="e">
        <f>IF(OR(#REF!=0,#REF!= ""),"BLANK",#REF!)</f>
        <v>#REF!</v>
      </c>
      <c r="Y16" s="12" t="str">
        <f>IF(COUNTIF($X$5:X16,X16)=1,X16,"")</f>
        <v/>
      </c>
      <c r="Z16" s="12" t="str">
        <f t="array" aca="1" ref="Z16" ca="1">IF(ROW()-ROW($Z$6:$Z$101)+1&gt;ROWS($Y$6:$Y$101)-
COUNTBLANK($Y$6:$Y$101),"",INDIRECT(ADDRESS(SMALL(
(IF($Y$6:$Y$101&lt;&gt;"",ROW($Y$6:$Y$101),ROW()+ROWS($Y$6:$Y$101))),
ROW()-ROW($Z$6:$Z$101)+1),COLUMN($Y$6:$Y$101),4)))</f>
        <v/>
      </c>
      <c r="AA16" s="12">
        <f t="shared" ca="1" si="0"/>
        <v>0</v>
      </c>
      <c r="AB16" s="12" t="str">
        <f t="shared" ca="1" si="1"/>
        <v>BLANK</v>
      </c>
      <c r="AC16" s="12" t="str">
        <f ca="1">IF(COUNTIF($AB$5:AB16,AB16)=1,AB16,"")</f>
        <v/>
      </c>
      <c r="AS16" s="62" t="s">
        <v>838</v>
      </c>
      <c r="AT16" s="62">
        <v>101</v>
      </c>
      <c r="AU16" s="62">
        <v>101</v>
      </c>
    </row>
    <row r="17" spans="7:47" ht="15" customHeight="1" x14ac:dyDescent="0.25">
      <c r="G17" s="10"/>
      <c r="H17" s="176" t="s">
        <v>236</v>
      </c>
      <c r="I17" s="179" t="s">
        <v>2117</v>
      </c>
      <c r="J17" s="178" t="s">
        <v>111</v>
      </c>
      <c r="K17" s="249">
        <v>5</v>
      </c>
      <c r="Q17" s="10"/>
      <c r="S17" s="10">
        <v>6500</v>
      </c>
      <c r="T17" s="10">
        <v>12</v>
      </c>
      <c r="U17" s="10">
        <v>21</v>
      </c>
      <c r="V17" s="10"/>
      <c r="W17" s="10"/>
      <c r="X17" s="12" t="e">
        <f>IF(OR(#REF!=0,#REF!= ""),"BLANK",#REF!)</f>
        <v>#REF!</v>
      </c>
      <c r="Y17" s="12" t="str">
        <f>IF(COUNTIF($X$5:X17,X17)=1,X17,"")</f>
        <v/>
      </c>
      <c r="Z17" s="12" t="str">
        <f t="array" aca="1" ref="Z17" ca="1">IF(ROW()-ROW($Z$6:$Z$101)+1&gt;ROWS($Y$6:$Y$101)-
COUNTBLANK($Y$6:$Y$101),"",INDIRECT(ADDRESS(SMALL(
(IF($Y$6:$Y$101&lt;&gt;"",ROW($Y$6:$Y$101),ROW()+ROWS($Y$6:$Y$101))),
ROW()-ROW($Z$6:$Z$101)+1),COLUMN($Y$6:$Y$101),4)))</f>
        <v/>
      </c>
      <c r="AA17" s="12">
        <f t="shared" ca="1" si="0"/>
        <v>0</v>
      </c>
      <c r="AB17" s="12" t="str">
        <f t="shared" ca="1" si="1"/>
        <v>BLANK</v>
      </c>
      <c r="AC17" s="12" t="str">
        <f ca="1">IF(COUNTIF($AB$5:AB17,AB17)=1,AB17,"")</f>
        <v/>
      </c>
      <c r="AS17" s="62" t="s">
        <v>839</v>
      </c>
    </row>
    <row r="18" spans="7:47" ht="15" customHeight="1" x14ac:dyDescent="0.25">
      <c r="G18" s="10"/>
      <c r="H18" s="176" t="s">
        <v>237</v>
      </c>
      <c r="I18" s="179" t="s">
        <v>834</v>
      </c>
      <c r="J18" s="178" t="s">
        <v>112</v>
      </c>
      <c r="K18" s="249">
        <v>100</v>
      </c>
      <c r="Q18" s="10"/>
      <c r="S18" s="10">
        <v>7000</v>
      </c>
      <c r="T18" s="10">
        <v>13</v>
      </c>
      <c r="U18" s="10">
        <v>22</v>
      </c>
      <c r="V18" s="10"/>
      <c r="W18" s="10"/>
      <c r="X18" s="12" t="e">
        <f>IF(OR(#REF!=0,#REF!= ""),"BLANK",#REF!)</f>
        <v>#REF!</v>
      </c>
      <c r="Y18" s="12" t="str">
        <f>IF(COUNTIF($X$5:X18,X18)=1,X18,"")</f>
        <v/>
      </c>
      <c r="Z18" s="12" t="str">
        <f t="array" aca="1" ref="Z18" ca="1">IF(ROW()-ROW($Z$6:$Z$101)+1&gt;ROWS($Y$6:$Y$101)-
COUNTBLANK($Y$6:$Y$101),"",INDIRECT(ADDRESS(SMALL(
(IF($Y$6:$Y$101&lt;&gt;"",ROW($Y$6:$Y$101),ROW()+ROWS($Y$6:$Y$101))),
ROW()-ROW($Z$6:$Z$101)+1),COLUMN($Y$6:$Y$101),4)))</f>
        <v/>
      </c>
      <c r="AA18" s="12">
        <f t="shared" ca="1" si="0"/>
        <v>0</v>
      </c>
      <c r="AB18" s="12" t="str">
        <f t="shared" ca="1" si="1"/>
        <v>BLANK</v>
      </c>
      <c r="AC18" s="12" t="str">
        <f ca="1">IF(COUNTIF($AB$5:AB18,AB18)=1,AB18,"")</f>
        <v/>
      </c>
      <c r="AS18" s="62" t="s">
        <v>840</v>
      </c>
    </row>
    <row r="19" spans="7:47" ht="15" customHeight="1" thickBot="1" x14ac:dyDescent="0.3">
      <c r="G19" s="10"/>
      <c r="H19" s="568" t="s">
        <v>2</v>
      </c>
      <c r="I19" s="179" t="s">
        <v>2675</v>
      </c>
      <c r="J19" s="187" t="s">
        <v>699</v>
      </c>
      <c r="K19" s="190">
        <f ca="1">COUNTA(I24:I31)-COUNTBLANK(I24:I31)</f>
        <v>2</v>
      </c>
      <c r="L19" s="10"/>
      <c r="M19" s="10"/>
      <c r="N19" s="10"/>
      <c r="O19" s="10"/>
      <c r="P19" s="10"/>
      <c r="Q19" s="10"/>
      <c r="S19" s="10">
        <v>7500</v>
      </c>
      <c r="T19" s="10">
        <v>14</v>
      </c>
      <c r="U19" s="10">
        <v>23</v>
      </c>
      <c r="V19" s="10"/>
      <c r="W19" s="10"/>
      <c r="X19" s="12" t="e">
        <f>IF(OR(#REF!=0,#REF!= ""),"BLANK",#REF!)</f>
        <v>#REF!</v>
      </c>
      <c r="Y19" s="12" t="str">
        <f>IF(COUNTIF($X$5:X19,X19)=1,X19,"")</f>
        <v/>
      </c>
      <c r="Z19" s="12" t="str">
        <f t="array" aca="1" ref="Z19" ca="1">IF(ROW()-ROW($Z$6:$Z$101)+1&gt;ROWS($Y$6:$Y$101)-
COUNTBLANK($Y$6:$Y$101),"",INDIRECT(ADDRESS(SMALL(
(IF($Y$6:$Y$101&lt;&gt;"",ROW($Y$6:$Y$101),ROW()+ROWS($Y$6:$Y$101))),
ROW()-ROW($Z$6:$Z$101)+1),COLUMN($Y$6:$Y$101),4)))</f>
        <v/>
      </c>
      <c r="AA19" s="12">
        <f t="shared" ca="1" si="0"/>
        <v>0</v>
      </c>
      <c r="AB19" s="12" t="str">
        <f t="shared" ca="1" si="1"/>
        <v>BLANK</v>
      </c>
      <c r="AC19" s="12" t="str">
        <f ca="1">IF(COUNTIF($AB$5:AB19,AB19)=1,AB19,"")</f>
        <v/>
      </c>
      <c r="AO19"/>
      <c r="AS19" s="62" t="s">
        <v>841</v>
      </c>
      <c r="AT19" s="62">
        <v>101</v>
      </c>
      <c r="AU19" s="62">
        <v>101</v>
      </c>
    </row>
    <row r="20" spans="7:47" ht="15" customHeight="1" thickBot="1" x14ac:dyDescent="0.3">
      <c r="G20" s="10"/>
      <c r="H20" s="177" t="s">
        <v>1</v>
      </c>
      <c r="I20" s="180">
        <v>44989</v>
      </c>
      <c r="J20" s="10"/>
      <c r="K20" s="10"/>
      <c r="L20" s="10"/>
      <c r="M20" s="10"/>
      <c r="N20" s="10"/>
      <c r="O20" s="10"/>
      <c r="P20" s="10"/>
      <c r="Q20" s="10"/>
      <c r="S20" s="10">
        <v>8000</v>
      </c>
      <c r="T20" s="10">
        <v>15</v>
      </c>
      <c r="U20" s="10">
        <v>24</v>
      </c>
      <c r="V20" s="10"/>
      <c r="W20" s="10"/>
      <c r="X20" s="12" t="e">
        <f>IF(OR(#REF!=0,#REF!= ""),"BLANK",#REF!)</f>
        <v>#REF!</v>
      </c>
      <c r="Y20" s="12" t="str">
        <f>IF(COUNTIF($X$5:X20,X20)=1,X20,"")</f>
        <v/>
      </c>
      <c r="Z20" s="12" t="str">
        <f t="array" aca="1" ref="Z20" ca="1">IF(ROW()-ROW($Z$6:$Z$101)+1&gt;ROWS($Y$6:$Y$101)-
COUNTBLANK($Y$6:$Y$101),"",INDIRECT(ADDRESS(SMALL(
(IF($Y$6:$Y$101&lt;&gt;"",ROW($Y$6:$Y$101),ROW()+ROWS($Y$6:$Y$101))),
ROW()-ROW($Z$6:$Z$101)+1),COLUMN($Y$6:$Y$101),4)))</f>
        <v/>
      </c>
      <c r="AA20" s="12">
        <f t="shared" ca="1" si="0"/>
        <v>0</v>
      </c>
      <c r="AB20" s="12" t="str">
        <f t="shared" ca="1" si="1"/>
        <v>BLANK</v>
      </c>
      <c r="AC20" s="12" t="str">
        <f ca="1">IF(COUNTIF($AB$5:AB20,AB20)=1,AB20,"")</f>
        <v/>
      </c>
      <c r="AO20"/>
      <c r="AS20" s="62" t="s">
        <v>842</v>
      </c>
    </row>
    <row r="21" spans="7:47" ht="15" customHeight="1" x14ac:dyDescent="0.25">
      <c r="G21" s="10"/>
      <c r="M21" s="10"/>
      <c r="N21" s="10"/>
      <c r="O21" s="10"/>
      <c r="P21" s="10"/>
      <c r="Q21" s="10"/>
      <c r="R21" s="10"/>
      <c r="S21" s="10">
        <v>8500</v>
      </c>
      <c r="T21" s="10"/>
      <c r="U21" s="10">
        <v>25</v>
      </c>
      <c r="V21" s="10"/>
      <c r="W21" s="10"/>
      <c r="X21" s="12" t="e">
        <f>IF(OR(#REF!=0,#REF!= ""),"BLANK",#REF!)</f>
        <v>#REF!</v>
      </c>
      <c r="Y21" s="12" t="str">
        <f>IF(COUNTIF($X$5:X21,X21)=1,X21,"")</f>
        <v/>
      </c>
      <c r="Z21" s="12" t="str">
        <f t="array" aca="1" ref="Z21" ca="1">IF(ROW()-ROW($Z$6:$Z$101)+1&gt;ROWS($Y$6:$Y$101)-
COUNTBLANK($Y$6:$Y$101),"",INDIRECT(ADDRESS(SMALL(
(IF($Y$6:$Y$101&lt;&gt;"",ROW($Y$6:$Y$101),ROW()+ROWS($Y$6:$Y$101))),
ROW()-ROW($Z$6:$Z$101)+1),COLUMN($Y$6:$Y$101),4)))</f>
        <v/>
      </c>
      <c r="AA21" s="12">
        <f t="shared" ca="1" si="0"/>
        <v>0</v>
      </c>
      <c r="AB21" s="12" t="str">
        <f t="shared" ca="1" si="1"/>
        <v>BLANK</v>
      </c>
      <c r="AC21" s="12" t="str">
        <f ca="1">IF(COUNTIF($AB$5:AB21,AB21)=1,AB21,"")</f>
        <v/>
      </c>
      <c r="AO21"/>
      <c r="AS21" s="62" t="s">
        <v>843</v>
      </c>
      <c r="AT21" s="62">
        <v>101</v>
      </c>
      <c r="AU21" s="62">
        <v>101</v>
      </c>
    </row>
    <row r="22" spans="7:47" ht="15" customHeight="1" thickBot="1" x14ac:dyDescent="0.3">
      <c r="G22" s="10"/>
      <c r="M22" s="10"/>
      <c r="N22" s="10"/>
      <c r="O22" s="10"/>
      <c r="P22" s="10"/>
      <c r="Q22" s="10"/>
      <c r="R22" s="10"/>
      <c r="S22" s="10">
        <v>9000</v>
      </c>
      <c r="T22" s="10"/>
      <c r="U22" s="10">
        <v>26</v>
      </c>
      <c r="V22" s="10"/>
      <c r="W22" s="10"/>
      <c r="X22" s="12" t="e">
        <f>IF(OR(#REF!=0,#REF!= ""),"BLANK",#REF!)</f>
        <v>#REF!</v>
      </c>
      <c r="Y22" s="12" t="str">
        <f>IF(COUNTIF($X$5:X22,X22)=1,X22,"")</f>
        <v/>
      </c>
      <c r="Z22" s="12" t="str">
        <f t="array" aca="1" ref="Z22" ca="1">IF(ROW()-ROW($Z$6:$Z$101)+1&gt;ROWS($Y$6:$Y$101)-
COUNTBLANK($Y$6:$Y$101),"",INDIRECT(ADDRESS(SMALL(
(IF($Y$6:$Y$101&lt;&gt;"",ROW($Y$6:$Y$101),ROW()+ROWS($Y$6:$Y$101))),
ROW()-ROW($Z$6:$Z$101)+1),COLUMN($Y$6:$Y$101),4)))</f>
        <v/>
      </c>
      <c r="AA22" s="12">
        <f t="shared" ca="1" si="0"/>
        <v>0</v>
      </c>
      <c r="AB22" s="12" t="str">
        <f t="shared" ca="1" si="1"/>
        <v>BLANK</v>
      </c>
      <c r="AC22" s="12" t="str">
        <f ca="1">IF(COUNTIF($AB$5:AB22,AB22)=1,AB22,"")</f>
        <v/>
      </c>
      <c r="AO22"/>
      <c r="AS22" s="62" t="s">
        <v>844</v>
      </c>
    </row>
    <row r="23" spans="7:47" ht="15" customHeight="1" x14ac:dyDescent="0.25">
      <c r="G23" s="10"/>
      <c r="H23" s="182" t="s">
        <v>696</v>
      </c>
      <c r="I23" s="183" t="s">
        <v>697</v>
      </c>
      <c r="J23" s="183" t="s">
        <v>698</v>
      </c>
      <c r="K23" s="184" t="s">
        <v>2216</v>
      </c>
      <c r="M23" s="10"/>
      <c r="N23" s="10"/>
      <c r="O23" s="10"/>
      <c r="P23" s="10"/>
      <c r="Q23" s="10"/>
      <c r="R23" s="10"/>
      <c r="S23" s="10">
        <v>9500</v>
      </c>
      <c r="T23" s="10"/>
      <c r="U23" s="10">
        <v>27</v>
      </c>
      <c r="V23" s="10"/>
      <c r="W23" s="10"/>
      <c r="X23" s="12" t="e">
        <f>IF(OR(#REF!=0,#REF!= ""),"BLANK",#REF!)</f>
        <v>#REF!</v>
      </c>
      <c r="Y23" s="12" t="str">
        <f>IF(COUNTIF($X$5:X23,X23)=1,X23,"")</f>
        <v/>
      </c>
      <c r="Z23" s="12" t="str">
        <f t="array" aca="1" ref="Z23" ca="1">IF(ROW()-ROW($Z$6:$Z$101)+1&gt;ROWS($Y$6:$Y$101)-
COUNTBLANK($Y$6:$Y$101),"",INDIRECT(ADDRESS(SMALL(
(IF($Y$6:$Y$101&lt;&gt;"",ROW($Y$6:$Y$101),ROW()+ROWS($Y$6:$Y$101))),
ROW()-ROW($Z$6:$Z$101)+1),COLUMN($Y$6:$Y$101),4)))</f>
        <v/>
      </c>
      <c r="AA23" s="12">
        <f t="shared" ca="1" si="0"/>
        <v>0</v>
      </c>
      <c r="AB23" s="12" t="str">
        <f t="shared" ca="1" si="1"/>
        <v>BLANK</v>
      </c>
      <c r="AC23" s="12" t="str">
        <f ca="1">IF(COUNTIF($AB$5:AB23,AB23)=1,AB23,"")</f>
        <v/>
      </c>
      <c r="AO23"/>
    </row>
    <row r="24" spans="7:47" ht="15" customHeight="1" x14ac:dyDescent="0.25">
      <c r="G24" s="10"/>
      <c r="H24" s="80" t="str">
        <f t="array" aca="1" ref="H24" ca="1">IF(ROW()-ROW($H$24:$H$31)+1&gt;ROWS($J$6:$J$13)-
COUNTBLANK($J$6:$J$13),"",INDIRECT(ADDRESS(SMALL(
(IF($J$6:$J$13&lt;&gt;"",ROW($J$6:$J$13),ROW()+ROWS($J$6:$J$13))),
ROW()-ROW($H$24:$H$31)+1),COLUMN($H$6:$H$13),4)))</f>
        <v>Roche DNA Solid Tumour Prep_1</v>
      </c>
      <c r="I24" s="185">
        <f ca="1">IF(H24="","",VLOOKUP(H24,'HCAP Worksheet'!$B$137:$H$144,6,FALSE))</f>
        <v>29.164477141355754</v>
      </c>
      <c r="J24" s="186">
        <f t="shared" ref="J24:J31" ca="1" si="4">IF(H24="","",IF(I24=0,"0",(($K$18*$K$17)/(I24*$K$19))))</f>
        <v>8.5720720720720731</v>
      </c>
      <c r="K24" s="683">
        <f ca="1">K18-SUM(J24:J31)</f>
        <v>84.445506052927925</v>
      </c>
      <c r="M24" s="10"/>
      <c r="N24" s="10"/>
      <c r="O24" s="10"/>
      <c r="P24" s="10"/>
      <c r="Q24" s="10"/>
      <c r="R24" s="10"/>
      <c r="S24" s="10">
        <v>10000</v>
      </c>
      <c r="T24" s="10"/>
      <c r="U24" s="10">
        <v>28</v>
      </c>
      <c r="V24" s="10"/>
      <c r="W24" s="10"/>
      <c r="X24" s="12" t="e">
        <f>IF(OR(#REF!=0,#REF!= ""),"BLANK",#REF!)</f>
        <v>#REF!</v>
      </c>
      <c r="Y24" s="12" t="str">
        <f>IF(COUNTIF($X$5:X24,X24)=1,X24,"")</f>
        <v/>
      </c>
      <c r="Z24" s="12" t="str">
        <f t="array" aca="1" ref="Z24" ca="1">IF(ROW()-ROW($Z$6:$Z$101)+1&gt;ROWS($Y$6:$Y$101)-
COUNTBLANK($Y$6:$Y$101),"",INDIRECT(ADDRESS(SMALL(
(IF($Y$6:$Y$101&lt;&gt;"",ROW($Y$6:$Y$101),ROW()+ROWS($Y$6:$Y$101))),
ROW()-ROW($Z$6:$Z$101)+1),COLUMN($Y$6:$Y$101),4)))</f>
        <v/>
      </c>
      <c r="AA24" s="12">
        <f t="shared" ca="1" si="0"/>
        <v>0</v>
      </c>
      <c r="AB24" s="12" t="str">
        <f t="shared" ca="1" si="1"/>
        <v>BLANK</v>
      </c>
      <c r="AC24" s="12" t="str">
        <f ca="1">IF(COUNTIF($AB$5:AB24,AB24)=1,AB24,"")</f>
        <v/>
      </c>
      <c r="AO24"/>
    </row>
    <row r="25" spans="7:47" ht="15" customHeight="1" x14ac:dyDescent="0.25">
      <c r="G25" s="10"/>
      <c r="H25" s="80" t="str">
        <f t="array" aca="1" ref="H25" ca="1">IF(ROW()-ROW($H$24:$H$31)+1&gt;ROWS($J$6:$J$13)-
COUNTBLANK($J$6:$J$13),"",INDIRECT(ADDRESS(SMALL(
(IF($J$6:$J$13&lt;&gt;"",ROW($J$6:$J$13),ROW()+ROWS($J$6:$J$13))),
ROW()-ROW($H$24:$H$31)+1),COLUMN($H$6:$H$13),4)))</f>
        <v>Roche DNA Solid Tumour Prep_2</v>
      </c>
      <c r="I25" s="185">
        <f ca="1">IF(H25="","",VLOOKUP(H25,'HCAP Worksheet'!$B$137:$H$144,6,FALSE))</f>
        <v>35.804195804195807</v>
      </c>
      <c r="J25" s="186">
        <f t="shared" ca="1" si="4"/>
        <v>6.9824218749999991</v>
      </c>
      <c r="K25" s="684"/>
      <c r="M25" s="10"/>
      <c r="N25" s="10"/>
      <c r="O25" s="10"/>
      <c r="P25" s="10"/>
      <c r="Q25" s="10"/>
      <c r="R25" s="10"/>
      <c r="S25" s="10"/>
      <c r="T25" s="10"/>
      <c r="U25" s="10">
        <v>29</v>
      </c>
      <c r="V25" s="10"/>
      <c r="W25" s="10"/>
      <c r="X25" s="12" t="e">
        <f>IF(OR(#REF!=0,#REF!= ""),"BLANK",#REF!)</f>
        <v>#REF!</v>
      </c>
      <c r="Y25" s="12" t="str">
        <f>IF(COUNTIF($X$5:X25,X25)=1,X25,"")</f>
        <v/>
      </c>
      <c r="Z25" s="12" t="str">
        <f t="array" aca="1" ref="Z25" ca="1">IF(ROW()-ROW($Z$6:$Z$101)+1&gt;ROWS($Y$6:$Y$101)-
COUNTBLANK($Y$6:$Y$101),"",INDIRECT(ADDRESS(SMALL(
(IF($Y$6:$Y$101&lt;&gt;"",ROW($Y$6:$Y$101),ROW()+ROWS($Y$6:$Y$101))),
ROW()-ROW($Z$6:$Z$101)+1),COLUMN($Y$6:$Y$101),4)))</f>
        <v/>
      </c>
      <c r="AA25" s="12">
        <f t="shared" ca="1" si="0"/>
        <v>0</v>
      </c>
      <c r="AB25" s="12" t="str">
        <f t="shared" ca="1" si="1"/>
        <v>BLANK</v>
      </c>
      <c r="AC25" s="12" t="str">
        <f ca="1">IF(COUNTIF($AB$5:AB25,AB25)=1,AB25,"")</f>
        <v/>
      </c>
      <c r="AO25"/>
    </row>
    <row r="26" spans="7:47" ht="15" customHeight="1" x14ac:dyDescent="0.25">
      <c r="G26" s="10"/>
      <c r="H26" s="80" t="str">
        <f t="array" aca="1" ref="H26" ca="1">IF(ROW()-ROW($H$24:$H$31)+1&gt;ROWS($J$6:$J$13)-
COUNTBLANK($J$6:$J$13),"",INDIRECT(ADDRESS(SMALL(
(IF($J$6:$J$13&lt;&gt;"",ROW($J$6:$J$13),ROW()+ROWS($J$6:$J$13))),
ROW()-ROW($H$24:$H$31)+1),COLUMN($H$6:$H$13),4)))</f>
        <v/>
      </c>
      <c r="I26" s="185" t="str">
        <f ca="1">IF(H26="","",VLOOKUP(H26,'HCAP Worksheet'!$B$137:$H$144,6,FALSE))</f>
        <v/>
      </c>
      <c r="J26" s="186" t="str">
        <f t="shared" ca="1" si="4"/>
        <v/>
      </c>
      <c r="K26" s="684"/>
      <c r="L26" s="10"/>
      <c r="M26" s="10"/>
      <c r="N26" s="10"/>
      <c r="O26" s="10"/>
      <c r="P26" s="10"/>
      <c r="Q26" s="10"/>
      <c r="R26" s="10"/>
      <c r="S26" s="10"/>
      <c r="T26" s="10"/>
      <c r="U26" s="10">
        <v>30</v>
      </c>
      <c r="V26" s="10"/>
      <c r="W26" s="10"/>
      <c r="X26" s="12" t="e">
        <f>IF(OR(#REF!=0,#REF!= ""),"BLANK",#REF!)</f>
        <v>#REF!</v>
      </c>
      <c r="Y26" s="12" t="str">
        <f>IF(COUNTIF($X$5:X26,X26)=1,X26,"")</f>
        <v/>
      </c>
      <c r="Z26" s="12" t="str">
        <f t="array" aca="1" ref="Z26" ca="1">IF(ROW()-ROW($Z$6:$Z$101)+1&gt;ROWS($Y$6:$Y$101)-
COUNTBLANK($Y$6:$Y$101),"",INDIRECT(ADDRESS(SMALL(
(IF($Y$6:$Y$101&lt;&gt;"",ROW($Y$6:$Y$101),ROW()+ROWS($Y$6:$Y$101))),
ROW()-ROW($Z$6:$Z$101)+1),COLUMN($Y$6:$Y$101),4)))</f>
        <v/>
      </c>
      <c r="AA26" s="12">
        <f t="shared" ca="1" si="0"/>
        <v>0</v>
      </c>
      <c r="AB26" s="12" t="str">
        <f t="shared" ca="1" si="1"/>
        <v>BLANK</v>
      </c>
      <c r="AC26" s="12" t="str">
        <f ca="1">IF(COUNTIF($AB$5:AB26,AB26)=1,AB26,"")</f>
        <v/>
      </c>
      <c r="AO26"/>
    </row>
    <row r="27" spans="7:47" ht="15" customHeight="1" x14ac:dyDescent="0.25">
      <c r="G27" s="10"/>
      <c r="H27" s="80" t="str">
        <f t="array" aca="1" ref="H27" ca="1">IF(ROW()-ROW($H$24:$H$31)+1&gt;ROWS($J$6:$J$13)-
COUNTBLANK($J$6:$J$13),"",INDIRECT(ADDRESS(SMALL(
(IF($J$6:$J$13&lt;&gt;"",ROW($J$6:$J$13),ROW()+ROWS($J$6:$J$13))),
ROW()-ROW($H$24:$H$31)+1),COLUMN($H$6:$H$13),4)))</f>
        <v/>
      </c>
      <c r="I27" s="185" t="str">
        <f ca="1">IF(H27="","",VLOOKUP(H27,'HCAP Worksheet'!$B$137:$H$144,6,FALSE))</f>
        <v/>
      </c>
      <c r="J27" s="186" t="str">
        <f t="shared" ca="1" si="4"/>
        <v/>
      </c>
      <c r="K27" s="684"/>
      <c r="L27" s="10"/>
      <c r="M27" s="10"/>
      <c r="N27" s="10"/>
      <c r="O27" s="10"/>
      <c r="P27" s="10"/>
      <c r="Q27" s="10"/>
      <c r="R27" s="10"/>
      <c r="S27" s="10"/>
      <c r="T27" s="10"/>
      <c r="U27" s="10">
        <v>31</v>
      </c>
      <c r="V27" s="10"/>
      <c r="W27" s="10"/>
      <c r="X27" s="12" t="e">
        <f>IF(OR(#REF!=0,#REF!= ""),"BLANK",#REF!)</f>
        <v>#REF!</v>
      </c>
      <c r="Y27" s="12" t="str">
        <f>IF(COUNTIF($X$5:X27,X27)=1,X27,"")</f>
        <v/>
      </c>
      <c r="Z27" s="12" t="str">
        <f t="array" aca="1" ref="Z27" ca="1">IF(ROW()-ROW($Z$6:$Z$101)+1&gt;ROWS($Y$6:$Y$101)-
COUNTBLANK($Y$6:$Y$101),"",INDIRECT(ADDRESS(SMALL(
(IF($Y$6:$Y$101&lt;&gt;"",ROW($Y$6:$Y$101),ROW()+ROWS($Y$6:$Y$101))),
ROW()-ROW($Z$6:$Z$101)+1),COLUMN($Y$6:$Y$101),4)))</f>
        <v/>
      </c>
      <c r="AA27" s="12">
        <f t="shared" ca="1" si="0"/>
        <v>0</v>
      </c>
      <c r="AB27" s="12" t="str">
        <f t="shared" ca="1" si="1"/>
        <v>BLANK</v>
      </c>
      <c r="AC27" s="12" t="str">
        <f ca="1">IF(COUNTIF($AB$5:AB27,AB27)=1,AB27,"")</f>
        <v/>
      </c>
      <c r="AO27"/>
    </row>
    <row r="28" spans="7:47" ht="15" customHeight="1" x14ac:dyDescent="0.25">
      <c r="G28" s="10"/>
      <c r="H28" s="80" t="str">
        <f t="array" aca="1" ref="H28" ca="1">IF(ROW()-ROW($H$24:$H$31)+1&gt;ROWS($J$6:$J$13)-
COUNTBLANK($J$6:$J$13),"",INDIRECT(ADDRESS(SMALL(
(IF($J$6:$J$13&lt;&gt;"",ROW($J$6:$J$13),ROW()+ROWS($J$6:$J$13))),
ROW()-ROW($H$24:$H$31)+1),COLUMN($H$6:$H$13),4)))</f>
        <v/>
      </c>
      <c r="I28" s="185" t="str">
        <f ca="1">IF(H28="","",VLOOKUP(H28,'HCAP Worksheet'!$B$137:$H$144,6,FALSE))</f>
        <v/>
      </c>
      <c r="J28" s="186" t="str">
        <f t="shared" ca="1" si="4"/>
        <v/>
      </c>
      <c r="K28" s="684"/>
      <c r="Q28" s="10"/>
      <c r="R28" s="10"/>
      <c r="S28" s="10"/>
      <c r="T28" s="10"/>
      <c r="U28" s="10">
        <v>32</v>
      </c>
      <c r="V28" s="10"/>
      <c r="W28" s="10"/>
      <c r="X28" s="12" t="e">
        <f>IF(OR(#REF!=0,#REF!= ""),"BLANK",#REF!)</f>
        <v>#REF!</v>
      </c>
      <c r="Y28" s="12" t="str">
        <f>IF(COUNTIF($X$5:X28,X28)=1,X28,"")</f>
        <v/>
      </c>
      <c r="Z28" s="12" t="str">
        <f t="array" aca="1" ref="Z28" ca="1">IF(ROW()-ROW($Z$6:$Z$101)+1&gt;ROWS($Y$6:$Y$101)-
COUNTBLANK($Y$6:$Y$101),"",INDIRECT(ADDRESS(SMALL(
(IF($Y$6:$Y$101&lt;&gt;"",ROW($Y$6:$Y$101),ROW()+ROWS($Y$6:$Y$101))),
ROW()-ROW($Z$6:$Z$101)+1),COLUMN($Y$6:$Y$101),4)))</f>
        <v/>
      </c>
      <c r="AA28" s="12">
        <f t="shared" ca="1" si="0"/>
        <v>0</v>
      </c>
      <c r="AB28" s="12" t="str">
        <f t="shared" ca="1" si="1"/>
        <v>BLANK</v>
      </c>
      <c r="AC28" s="12" t="str">
        <f ca="1">IF(COUNTIF($AB$5:AB28,AB28)=1,AB28,"")</f>
        <v/>
      </c>
      <c r="AO28"/>
    </row>
    <row r="29" spans="7:47" ht="15" customHeight="1" x14ac:dyDescent="0.25">
      <c r="G29" s="10"/>
      <c r="H29" s="80" t="str">
        <f t="array" aca="1" ref="H29" ca="1">IF(ROW()-ROW($H$24:$H$31)+1&gt;ROWS($J$6:$J$13)-
COUNTBLANK($J$6:$J$13),"",INDIRECT(ADDRESS(SMALL(
(IF($J$6:$J$13&lt;&gt;"",ROW($J$6:$J$13),ROW()+ROWS($J$6:$J$13))),
ROW()-ROW($H$24:$H$31)+1),COLUMN($H$6:$H$13),4)))</f>
        <v/>
      </c>
      <c r="I29" s="185" t="str">
        <f ca="1">IF(H29="","",VLOOKUP(H29,'HCAP Worksheet'!$B$137:$H$144,6,FALSE))</f>
        <v/>
      </c>
      <c r="J29" s="186" t="str">
        <f t="shared" ca="1" si="4"/>
        <v/>
      </c>
      <c r="K29" s="684"/>
      <c r="Q29" s="10"/>
      <c r="R29" s="10"/>
      <c r="S29" s="10"/>
      <c r="T29" s="10"/>
      <c r="U29" s="10">
        <v>33</v>
      </c>
      <c r="V29" s="10"/>
      <c r="W29" s="10"/>
      <c r="X29" s="12" t="e">
        <f>IF(OR(#REF!=0,#REF!= ""),"BLANK",#REF!)</f>
        <v>#REF!</v>
      </c>
      <c r="Y29" s="12" t="str">
        <f>IF(COUNTIF($X$5:X29,X29)=1,X29,"")</f>
        <v/>
      </c>
      <c r="Z29" s="12" t="str">
        <f t="array" aca="1" ref="Z29" ca="1">IF(ROW()-ROW($Z$6:$Z$101)+1&gt;ROWS($Y$6:$Y$101)-
COUNTBLANK($Y$6:$Y$101),"",INDIRECT(ADDRESS(SMALL(
(IF($Y$6:$Y$101&lt;&gt;"",ROW($Y$6:$Y$101),ROW()+ROWS($Y$6:$Y$101))),
ROW()-ROW($Z$6:$Z$101)+1),COLUMN($Y$6:$Y$101),4)))</f>
        <v/>
      </c>
      <c r="AA29" s="12">
        <f t="shared" ca="1" si="0"/>
        <v>0</v>
      </c>
      <c r="AB29" s="12" t="str">
        <f t="shared" ca="1" si="1"/>
        <v>BLANK</v>
      </c>
      <c r="AC29" s="12" t="str">
        <f ca="1">IF(COUNTIF($AB$5:AB29,AB29)=1,AB29,"")</f>
        <v/>
      </c>
      <c r="AO29"/>
    </row>
    <row r="30" spans="7:47" ht="15" customHeight="1" x14ac:dyDescent="0.25">
      <c r="G30" s="10"/>
      <c r="H30" s="80" t="str">
        <f t="array" aca="1" ref="H30" ca="1">IF(ROW()-ROW($H$24:$H$31)+1&gt;ROWS($J$6:$J$13)-
COUNTBLANK($J$6:$J$13),"",INDIRECT(ADDRESS(SMALL(
(IF($J$6:$J$13&lt;&gt;"",ROW($J$6:$J$13),ROW()+ROWS($J$6:$J$13))),
ROW()-ROW($H$24:$H$31)+1),COLUMN($H$6:$H$13),4)))</f>
        <v/>
      </c>
      <c r="I30" s="185" t="str">
        <f ca="1">IF(H30="","",VLOOKUP(H30,'HCAP Worksheet'!$B$137:$H$144,6,FALSE))</f>
        <v/>
      </c>
      <c r="J30" s="186" t="str">
        <f t="shared" ca="1" si="4"/>
        <v/>
      </c>
      <c r="K30" s="684"/>
      <c r="Q30" s="10"/>
      <c r="R30" s="10"/>
      <c r="S30" s="10"/>
      <c r="T30" s="10"/>
      <c r="U30" s="10">
        <v>34</v>
      </c>
      <c r="V30" s="10"/>
      <c r="W30" s="10"/>
      <c r="X30" s="12" t="e">
        <f>IF(OR(#REF!=0,#REF!= ""),"BLANK",#REF!)</f>
        <v>#REF!</v>
      </c>
      <c r="Y30" s="12" t="str">
        <f>IF(COUNTIF($X$5:X30,X30)=1,X30,"")</f>
        <v/>
      </c>
      <c r="Z30" s="12" t="str">
        <f t="array" aca="1" ref="Z30" ca="1">IF(ROW()-ROW($Z$6:$Z$101)+1&gt;ROWS($Y$6:$Y$101)-
COUNTBLANK($Y$6:$Y$101),"",INDIRECT(ADDRESS(SMALL(
(IF($Y$6:$Y$101&lt;&gt;"",ROW($Y$6:$Y$101),ROW()+ROWS($Y$6:$Y$101))),
ROW()-ROW($Z$6:$Z$101)+1),COLUMN($Y$6:$Y$101),4)))</f>
        <v/>
      </c>
      <c r="AA30" s="12">
        <f t="shared" ca="1" si="0"/>
        <v>0</v>
      </c>
      <c r="AB30" s="12" t="str">
        <f t="shared" ca="1" si="1"/>
        <v>BLANK</v>
      </c>
      <c r="AC30" s="12" t="str">
        <f ca="1">IF(COUNTIF($AB$5:AB30,AB30)=1,AB30,"")</f>
        <v/>
      </c>
      <c r="AE30" s="69" t="s">
        <v>113</v>
      </c>
      <c r="AF30" s="69"/>
      <c r="AO30"/>
    </row>
    <row r="31" spans="7:47" ht="15" customHeight="1" thickBot="1" x14ac:dyDescent="0.3">
      <c r="G31" s="10"/>
      <c r="H31" s="81" t="str">
        <f t="array" aca="1" ref="H31" ca="1">IF(ROW()-ROW($H$24:$H$31)+1&gt;ROWS($J$6:$J$13)-
COUNTBLANK($J$6:$J$13),"",INDIRECT(ADDRESS(SMALL(
(IF($J$6:$J$13&lt;&gt;"",ROW($J$6:$J$13),ROW()+ROWS($J$6:$J$13))),
ROW()-ROW($H$24:$H$31)+1),COLUMN($H$6:$H$13),4)))</f>
        <v/>
      </c>
      <c r="I31" s="339" t="str">
        <f ca="1">IF(H31="","",VLOOKUP(H31,'HCAP Worksheet'!$B$137:$H$144,6,FALSE))</f>
        <v/>
      </c>
      <c r="J31" s="188" t="str">
        <f t="shared" ca="1" si="4"/>
        <v/>
      </c>
      <c r="K31" s="685"/>
      <c r="Q31" s="10"/>
      <c r="R31" s="10"/>
      <c r="S31" s="10"/>
      <c r="T31" s="10"/>
      <c r="U31" s="10">
        <v>35</v>
      </c>
      <c r="V31" s="10"/>
      <c r="W31" s="10"/>
      <c r="X31" s="12" t="e">
        <f>IF(OR(#REF!=0,#REF!= ""),"BLANK",#REF!)</f>
        <v>#REF!</v>
      </c>
      <c r="Y31" s="12" t="str">
        <f>IF(COUNTIF($X$5:X31,X31)=1,X31,"")</f>
        <v/>
      </c>
      <c r="Z31" s="12" t="str">
        <f t="array" aca="1" ref="Z31" ca="1">IF(ROW()-ROW($Z$6:$Z$101)+1&gt;ROWS($Y$6:$Y$101)-
COUNTBLANK($Y$6:$Y$101),"",INDIRECT(ADDRESS(SMALL(
(IF($Y$6:$Y$101&lt;&gt;"",ROW($Y$6:$Y$101),ROW()+ROWS($Y$6:$Y$101))),
ROW()-ROW($Z$6:$Z$101)+1),COLUMN($Y$6:$Y$101),4)))</f>
        <v/>
      </c>
      <c r="AA31" s="12">
        <f t="shared" ca="1" si="0"/>
        <v>0</v>
      </c>
      <c r="AB31" s="12" t="str">
        <f t="shared" ca="1" si="1"/>
        <v>BLANK</v>
      </c>
      <c r="AC31" s="12" t="str">
        <f ca="1">IF(COUNTIF($AB$5:AB31,AB31)=1,AB31,"")</f>
        <v/>
      </c>
      <c r="AE31" s="10" t="str">
        <f>IF(OR(I45&gt;(I44+(I44*$AE$32)),(I45&lt;(I44-(I44*$AE$32)))), "No","Yes")</f>
        <v>Yes</v>
      </c>
      <c r="AF31" s="71" t="s">
        <v>115</v>
      </c>
      <c r="AO31"/>
    </row>
    <row r="32" spans="7:47" ht="23.25" customHeight="1" x14ac:dyDescent="0.3">
      <c r="G32" s="10"/>
      <c r="H32" s="570" t="s">
        <v>2367</v>
      </c>
      <c r="K32" s="10"/>
      <c r="Q32" s="10"/>
      <c r="R32" s="10"/>
      <c r="S32" s="10"/>
      <c r="T32" s="10"/>
      <c r="U32" s="10">
        <v>36</v>
      </c>
      <c r="V32" s="10"/>
      <c r="W32" s="10"/>
      <c r="X32" s="12" t="e">
        <f>IF(OR(#REF!=0,#REF!= ""),"BLANK",#REF!)</f>
        <v>#REF!</v>
      </c>
      <c r="Y32" s="12" t="str">
        <f>IF(COUNTIF($X$5:X32,X32)=1,X32,"")</f>
        <v/>
      </c>
      <c r="Z32" s="12" t="str">
        <f t="array" aca="1" ref="Z32" ca="1">IF(ROW()-ROW($Z$6:$Z$101)+1&gt;ROWS($Y$6:$Y$101)-
COUNTBLANK($Y$6:$Y$101),"",INDIRECT(ADDRESS(SMALL(
(IF($Y$6:$Y$101&lt;&gt;"",ROW($Y$6:$Y$101),ROW()+ROWS($Y$6:$Y$101))),
ROW()-ROW($Z$6:$Z$101)+1),COLUMN($Y$6:$Y$101),4)))</f>
        <v/>
      </c>
      <c r="AA32" s="12">
        <f t="shared" ca="1" si="0"/>
        <v>0</v>
      </c>
      <c r="AB32" s="12" t="str">
        <f t="shared" ca="1" si="1"/>
        <v>BLANK</v>
      </c>
      <c r="AC32" s="12" t="str">
        <f ca="1">IF(COUNTIF($AB$5:AB32,AB32)=1,AB32,"")</f>
        <v/>
      </c>
      <c r="AE32" s="72">
        <v>0.1</v>
      </c>
      <c r="AF32" s="73" t="s">
        <v>116</v>
      </c>
      <c r="AO32"/>
    </row>
    <row r="33" spans="7:41" ht="15" customHeight="1" thickBot="1" x14ac:dyDescent="0.3">
      <c r="G33" s="10"/>
      <c r="K33" s="10"/>
      <c r="Q33" s="10"/>
      <c r="R33" s="10"/>
      <c r="S33" s="10"/>
      <c r="T33" s="10"/>
      <c r="U33" s="10">
        <v>37</v>
      </c>
      <c r="V33" s="10"/>
      <c r="W33" s="10"/>
      <c r="X33" s="12" t="e">
        <f>IF(OR(#REF!=0,#REF!= ""),"BLANK",#REF!)</f>
        <v>#REF!</v>
      </c>
      <c r="Y33" s="12" t="str">
        <f>IF(COUNTIF($X$5:X33,X33)=1,X33,"")</f>
        <v/>
      </c>
      <c r="Z33" s="12" t="str">
        <f t="array" aca="1" ref="Z33" ca="1">IF(ROW()-ROW($Z$6:$Z$101)+1&gt;ROWS($Y$6:$Y$101)-
COUNTBLANK($Y$6:$Y$101),"",INDIRECT(ADDRESS(SMALL(
(IF($Y$6:$Y$101&lt;&gt;"",ROW($Y$6:$Y$101),ROW()+ROWS($Y$6:$Y$101))),
ROW()-ROW($Z$6:$Z$101)+1),COLUMN($Y$6:$Y$101),4)))</f>
        <v/>
      </c>
      <c r="AA33" s="12">
        <f t="shared" ca="1" si="0"/>
        <v>0</v>
      </c>
      <c r="AB33" s="12" t="str">
        <f t="shared" ca="1" si="1"/>
        <v>BLANK</v>
      </c>
      <c r="AC33" s="12" t="str">
        <f ca="1">IF(COUNTIF($AB$5:AB33,AB33)=1,AB33,"")</f>
        <v/>
      </c>
      <c r="AE33" s="10" t="str">
        <f>IF(OR(I46&gt;(I37+(I37*$AE$32)),(I46&lt;(I37-(I37*$AE$32)))), "No","Yes")</f>
        <v>No</v>
      </c>
      <c r="AF33" s="71" t="s">
        <v>118</v>
      </c>
      <c r="AO33"/>
    </row>
    <row r="34" spans="7:41" ht="15" customHeight="1" x14ac:dyDescent="0.25">
      <c r="G34" s="10"/>
      <c r="H34" s="679" t="s">
        <v>747</v>
      </c>
      <c r="I34" s="678"/>
      <c r="M34" s="10"/>
      <c r="N34" s="10"/>
      <c r="O34" s="10"/>
      <c r="P34" s="10"/>
      <c r="Q34" s="10"/>
      <c r="R34" s="10"/>
      <c r="S34" s="10"/>
      <c r="T34" s="10"/>
      <c r="U34" s="10">
        <v>38</v>
      </c>
      <c r="V34" s="10"/>
      <c r="W34" s="10"/>
      <c r="X34" s="12" t="e">
        <f>IF(OR(#REF!=0,#REF!= ""),"BLANK",#REF!)</f>
        <v>#REF!</v>
      </c>
      <c r="Y34" s="12" t="str">
        <f>IF(COUNTIF($X$5:X34,X34)=1,X34,"")</f>
        <v/>
      </c>
      <c r="Z34" s="12" t="str">
        <f t="array" aca="1" ref="Z34" ca="1">IF(ROW()-ROW($Z$6:$Z$101)+1&gt;ROWS($Y$6:$Y$101)-
COUNTBLANK($Y$6:$Y$101),"",INDIRECT(ADDRESS(SMALL(
(IF($Y$6:$Y$101&lt;&gt;"",ROW($Y$6:$Y$101),ROW()+ROWS($Y$6:$Y$101))),
ROW()-ROW($Z$6:$Z$101)+1),COLUMN($Y$6:$Y$101),4)))</f>
        <v/>
      </c>
      <c r="AA34" s="12">
        <f t="shared" ca="1" si="0"/>
        <v>0</v>
      </c>
      <c r="AB34" s="12" t="str">
        <f t="shared" ca="1" si="1"/>
        <v>BLANK</v>
      </c>
      <c r="AC34" s="12" t="str">
        <f ca="1">IF(COUNTIF($AB$5:AB34,AB34)=1,AB34,"")</f>
        <v/>
      </c>
      <c r="AE34" s="10" t="str">
        <f>IF(AND(AE31="Yes",AE33="Yes"),"Yes","No")</f>
        <v>No</v>
      </c>
      <c r="AF34" s="73" t="s">
        <v>119</v>
      </c>
      <c r="AO34"/>
    </row>
    <row r="35" spans="7:41" ht="15" customHeight="1" x14ac:dyDescent="0.25">
      <c r="G35" s="10"/>
      <c r="H35" s="686" t="s">
        <v>744</v>
      </c>
      <c r="I35" s="226">
        <v>5.87</v>
      </c>
      <c r="M35" s="10"/>
      <c r="N35" s="10"/>
      <c r="O35" s="10"/>
      <c r="P35" s="10"/>
      <c r="Q35" s="10"/>
      <c r="R35" s="10"/>
      <c r="S35" s="10"/>
      <c r="T35" s="10"/>
      <c r="U35" s="10">
        <v>39</v>
      </c>
      <c r="V35" s="10"/>
      <c r="W35" s="10"/>
      <c r="X35" s="12" t="e">
        <f>IF(OR(#REF!=0,#REF!= ""),"BLANK",#REF!)</f>
        <v>#REF!</v>
      </c>
      <c r="Y35" s="12" t="str">
        <f>IF(COUNTIF($X$5:X35,X35)=1,X35,"")</f>
        <v/>
      </c>
      <c r="Z35" s="12" t="str">
        <f t="array" aca="1" ref="Z35" ca="1">IF(ROW()-ROW($Z$6:$Z$101)+1&gt;ROWS($Y$6:$Y$101)-
COUNTBLANK($Y$6:$Y$101),"",INDIRECT(ADDRESS(SMALL(
(IF($Y$6:$Y$101&lt;&gt;"",ROW($Y$6:$Y$101),ROW()+ROWS($Y$6:$Y$101))),
ROW()-ROW($Z$6:$Z$101)+1),COLUMN($Y$6:$Y$101),4)))</f>
        <v/>
      </c>
      <c r="AA35" s="12">
        <f t="shared" ca="1" si="0"/>
        <v>0</v>
      </c>
      <c r="AB35" s="12" t="str">
        <f t="shared" ca="1" si="1"/>
        <v>BLANK</v>
      </c>
      <c r="AC35" s="12" t="str">
        <f ca="1">IF(COUNTIF($AB$5:AB35,AB35)=1,AB35,"")</f>
        <v/>
      </c>
      <c r="AO35"/>
    </row>
    <row r="36" spans="7:41" ht="15" customHeight="1" x14ac:dyDescent="0.25">
      <c r="G36" s="10"/>
      <c r="H36" s="687"/>
      <c r="I36" s="240">
        <v>6.06</v>
      </c>
      <c r="M36" s="66"/>
      <c r="N36" s="66"/>
      <c r="O36" s="66"/>
      <c r="P36" s="66"/>
      <c r="Q36" s="10"/>
      <c r="R36" s="10"/>
      <c r="S36" s="10"/>
      <c r="T36" s="10"/>
      <c r="U36" s="10">
        <v>40</v>
      </c>
      <c r="V36" s="10"/>
      <c r="W36" s="10"/>
      <c r="X36" s="12" t="e">
        <f>IF(OR(#REF!=0,#REF!= ""),"BLANK",#REF!)</f>
        <v>#REF!</v>
      </c>
      <c r="Y36" s="12" t="str">
        <f>IF(COUNTIF($X$5:X36,X36)=1,X36,"")</f>
        <v/>
      </c>
      <c r="Z36" s="12" t="str">
        <f t="array" aca="1" ref="Z36" ca="1">IF(ROW()-ROW($Z$6:$Z$101)+1&gt;ROWS($Y$6:$Y$101)-
COUNTBLANK($Y$6:$Y$101),"",INDIRECT(ADDRESS(SMALL(
(IF($Y$6:$Y$101&lt;&gt;"",ROW($Y$6:$Y$101),ROW()+ROWS($Y$6:$Y$101))),
ROW()-ROW($Z$6:$Z$101)+1),COLUMN($Y$6:$Y$101),4)))</f>
        <v/>
      </c>
      <c r="AA36" s="12">
        <f t="shared" ca="1" si="0"/>
        <v>0</v>
      </c>
      <c r="AB36" s="12" t="str">
        <f t="shared" ca="1" si="1"/>
        <v>BLANK</v>
      </c>
      <c r="AC36" s="12" t="str">
        <f ca="1">IF(COUNTIF($AB$5:AB36,AB36)=1,AB36,"")</f>
        <v/>
      </c>
      <c r="AO36"/>
    </row>
    <row r="37" spans="7:41" ht="15" customHeight="1" x14ac:dyDescent="0.25">
      <c r="G37" s="10"/>
      <c r="H37" s="225" t="s">
        <v>111</v>
      </c>
      <c r="I37" s="330">
        <v>1</v>
      </c>
      <c r="M37"/>
      <c r="N37"/>
      <c r="O37"/>
      <c r="P37"/>
      <c r="Q37" s="10"/>
      <c r="R37" s="10"/>
      <c r="S37" s="10"/>
      <c r="T37" s="10"/>
      <c r="U37" s="10">
        <v>41</v>
      </c>
      <c r="V37" s="10"/>
      <c r="W37" s="10"/>
      <c r="X37" s="12" t="e">
        <f>IF(OR(#REF!=0,#REF!= ""),"BLANK",#REF!)</f>
        <v>#REF!</v>
      </c>
      <c r="Y37" s="12" t="str">
        <f>IF(COUNTIF($X$5:X37,X37)=1,X37,"")</f>
        <v/>
      </c>
      <c r="Z37" s="12" t="str">
        <f t="array" aca="1" ref="Z37" ca="1">IF(ROW()-ROW($Z$6:$Z$101)+1&gt;ROWS($Y$6:$Y$101)-
COUNTBLANK($Y$6:$Y$101),"",INDIRECT(ADDRESS(SMALL(
(IF($Y$6:$Y$101&lt;&gt;"",ROW($Y$6:$Y$101),ROW()+ROWS($Y$6:$Y$101))),
ROW()-ROW($Z$6:$Z$101)+1),COLUMN($Y$6:$Y$101),4)))</f>
        <v/>
      </c>
      <c r="AA37" s="12">
        <f t="shared" ca="1" si="0"/>
        <v>0</v>
      </c>
      <c r="AB37" s="12" t="str">
        <f t="shared" ca="1" si="1"/>
        <v>BLANK</v>
      </c>
      <c r="AC37" s="12"/>
      <c r="AO37"/>
    </row>
    <row r="38" spans="7:41" ht="15" customHeight="1" x14ac:dyDescent="0.25">
      <c r="G38" s="10"/>
      <c r="H38" s="225" t="s">
        <v>112</v>
      </c>
      <c r="I38" s="189">
        <v>100</v>
      </c>
      <c r="M38" s="10"/>
      <c r="N38" s="10"/>
      <c r="O38" s="10"/>
      <c r="P38" s="10"/>
      <c r="Q38" s="10"/>
      <c r="R38" s="10"/>
      <c r="S38" s="10"/>
      <c r="T38" s="10"/>
      <c r="U38" s="10">
        <v>42</v>
      </c>
      <c r="V38" s="10"/>
      <c r="W38" s="10"/>
      <c r="X38" s="12" t="e">
        <f>IF(OR(#REF!=0,#REF!= ""),"BLANK",#REF!)</f>
        <v>#REF!</v>
      </c>
      <c r="Y38" s="12" t="str">
        <f>IF(COUNTIF($X$5:X38,X38)=1,X38,"")</f>
        <v/>
      </c>
      <c r="Z38" s="12" t="str">
        <f t="array" aca="1" ref="Z38" ca="1">IF(ROW()-ROW($Z$6:$Z$101)+1&gt;ROWS($Y$6:$Y$101)-
COUNTBLANK($Y$6:$Y$101),"",INDIRECT(ADDRESS(SMALL(
(IF($Y$6:$Y$101&lt;&gt;"",ROW($Y$6:$Y$101),ROW()+ROWS($Y$6:$Y$101))),
ROW()-ROW($Z$6:$Z$101)+1),COLUMN($Y$6:$Y$101),4)))</f>
        <v/>
      </c>
      <c r="AA38" s="12">
        <f t="shared" ref="AA38:AA69" ca="1" si="5">COUNTIF($X$6:$X$101,Z38)</f>
        <v>0</v>
      </c>
      <c r="AB38" s="12" t="str">
        <f t="shared" ref="AB38:AB69" ca="1" si="6">IF(AA38&gt;1,Z38,"BLANK")</f>
        <v>BLANK</v>
      </c>
      <c r="AC38" s="12"/>
      <c r="AO38"/>
    </row>
    <row r="39" spans="7:41" ht="15" customHeight="1" x14ac:dyDescent="0.25">
      <c r="G39" s="10"/>
      <c r="H39" s="225" t="s">
        <v>745</v>
      </c>
      <c r="I39" s="227">
        <f>(I38*I37/AVERAGE(I35,I36))</f>
        <v>16.764459346186086</v>
      </c>
      <c r="L39" s="10"/>
      <c r="M39" s="10"/>
      <c r="N39" s="10"/>
      <c r="O39" s="10"/>
      <c r="P39" s="10"/>
      <c r="Q39" s="10"/>
      <c r="R39" s="10"/>
      <c r="S39" s="10"/>
      <c r="T39" s="10"/>
      <c r="U39" s="10">
        <v>43</v>
      </c>
      <c r="V39" s="10"/>
      <c r="W39" s="10"/>
      <c r="X39" s="12" t="e">
        <f>IF(OR(#REF!=0,#REF!= ""),"BLANK",#REF!)</f>
        <v>#REF!</v>
      </c>
      <c r="Y39" s="12" t="str">
        <f>IF(COUNTIF($X$5:X39,X39)=1,X39,"")</f>
        <v/>
      </c>
      <c r="Z39" s="12" t="str">
        <f t="array" aca="1" ref="Z39" ca="1">IF(ROW()-ROW($Z$6:$Z$101)+1&gt;ROWS($Y$6:$Y$101)-
COUNTBLANK($Y$6:$Y$101),"",INDIRECT(ADDRESS(SMALL(
(IF($Y$6:$Y$101&lt;&gt;"",ROW($Y$6:$Y$101),ROW()+ROWS($Y$6:$Y$101))),
ROW()-ROW($Z$6:$Z$101)+1),COLUMN($Y$6:$Y$101),4)))</f>
        <v/>
      </c>
      <c r="AA39" s="12">
        <f t="shared" ca="1" si="5"/>
        <v>0</v>
      </c>
      <c r="AB39" s="12" t="str">
        <f t="shared" ca="1" si="6"/>
        <v>BLANK</v>
      </c>
      <c r="AC39" s="12"/>
      <c r="AO39"/>
    </row>
    <row r="40" spans="7:41" ht="15" customHeight="1" thickBot="1" x14ac:dyDescent="0.3">
      <c r="G40" s="10"/>
      <c r="H40" s="65" t="s">
        <v>2214</v>
      </c>
      <c r="I40" s="228">
        <f>($I$38-$I$39)</f>
        <v>83.235540653813914</v>
      </c>
      <c r="L40" s="10"/>
      <c r="M40" s="10"/>
      <c r="N40" s="10"/>
      <c r="O40" s="10"/>
      <c r="P40" s="10"/>
      <c r="Q40" s="10"/>
      <c r="R40" s="10"/>
      <c r="S40" s="10"/>
      <c r="T40" s="10"/>
      <c r="U40" s="10">
        <v>44</v>
      </c>
      <c r="V40" s="10"/>
      <c r="W40" s="10"/>
      <c r="X40" s="12" t="e">
        <f>IF(OR(#REF!=0,#REF!= ""),"BLANK",#REF!)</f>
        <v>#REF!</v>
      </c>
      <c r="Y40" s="12" t="str">
        <f>IF(COUNTIF($X$5:X40,X40)=1,X40,"")</f>
        <v/>
      </c>
      <c r="Z40" s="12" t="str">
        <f t="array" aca="1" ref="Z40" ca="1">IF(ROW()-ROW($Z$6:$Z$101)+1&gt;ROWS($Y$6:$Y$101)-
COUNTBLANK($Y$6:$Y$101),"",INDIRECT(ADDRESS(SMALL(
(IF($Y$6:$Y$101&lt;&gt;"",ROW($Y$6:$Y$101),ROW()+ROWS($Y$6:$Y$101))),
ROW()-ROW($Z$6:$Z$101)+1),COLUMN($Y$6:$Y$101),4)))</f>
        <v/>
      </c>
      <c r="AA40" s="12">
        <f t="shared" ca="1" si="5"/>
        <v>0</v>
      </c>
      <c r="AB40" s="12" t="str">
        <f t="shared" ca="1" si="6"/>
        <v>BLANK</v>
      </c>
      <c r="AC40" s="12" t="str">
        <f ca="1">IF(COUNTIF($AB$5:AB40,AB40)=1,AB40,"")</f>
        <v/>
      </c>
      <c r="AO40"/>
    </row>
    <row r="41" spans="7:41" ht="15" customHeight="1" x14ac:dyDescent="0.25">
      <c r="G41" s="10"/>
      <c r="Q41" s="10"/>
      <c r="R41" s="10"/>
      <c r="S41" s="10"/>
      <c r="T41" s="10"/>
      <c r="U41" s="10">
        <v>45</v>
      </c>
      <c r="V41" s="10"/>
      <c r="W41" s="10"/>
      <c r="X41" s="12" t="e">
        <f>IF(OR(#REF!=0,#REF!= ""),"BLANK",#REF!)</f>
        <v>#REF!</v>
      </c>
      <c r="Y41" s="12" t="str">
        <f>IF(COUNTIF($X$5:X41,X41)=1,X41,"")</f>
        <v/>
      </c>
      <c r="Z41" s="12" t="str">
        <f t="array" aca="1" ref="Z41" ca="1">IF(ROW()-ROW($Z$6:$Z$101)+1&gt;ROWS($Y$6:$Y$101)-
COUNTBLANK($Y$6:$Y$101),"",INDIRECT(ADDRESS(SMALL(
(IF($Y$6:$Y$101&lt;&gt;"",ROW($Y$6:$Y$101),ROW()+ROWS($Y$6:$Y$101))),
ROW()-ROW($Z$6:$Z$101)+1),COLUMN($Y$6:$Y$101),4)))</f>
        <v/>
      </c>
      <c r="AA41" s="12">
        <f t="shared" ca="1" si="5"/>
        <v>0</v>
      </c>
      <c r="AB41" s="12" t="str">
        <f t="shared" ca="1" si="6"/>
        <v>BLANK</v>
      </c>
      <c r="AC41" s="12" t="str">
        <f ca="1">IF(COUNTIF($AB$5:AB41,AB41)=1,AB41,"")</f>
        <v/>
      </c>
      <c r="AO41"/>
    </row>
    <row r="42" spans="7:41" ht="15" customHeight="1" thickBot="1" x14ac:dyDescent="0.3">
      <c r="G42" s="10"/>
      <c r="H42" s="572" t="s">
        <v>2</v>
      </c>
      <c r="I42" s="573" t="s">
        <v>2675</v>
      </c>
      <c r="J42" s="575" t="s">
        <v>1</v>
      </c>
      <c r="K42" s="574">
        <v>44989</v>
      </c>
      <c r="L42" s="571" t="s">
        <v>2369</v>
      </c>
      <c r="Q42" s="10"/>
      <c r="R42" s="10"/>
      <c r="S42" s="10"/>
      <c r="T42" s="10"/>
      <c r="U42" s="10">
        <v>46</v>
      </c>
      <c r="V42" s="10"/>
      <c r="W42" s="10"/>
      <c r="X42" s="12" t="e">
        <f>IF(OR(#REF!=0,#REF!= ""),"BLANK",#REF!)</f>
        <v>#REF!</v>
      </c>
      <c r="Y42" s="12" t="str">
        <f>IF(COUNTIF($X$5:X42,X42)=1,X42,"")</f>
        <v/>
      </c>
      <c r="Z42" s="12" t="str">
        <f t="array" aca="1" ref="Z42" ca="1">IF(ROW()-ROW($Z$6:$Z$101)+1&gt;ROWS($Y$6:$Y$101)-
COUNTBLANK($Y$6:$Y$101),"",INDIRECT(ADDRESS(SMALL(
(IF($Y$6:$Y$101&lt;&gt;"",ROW($Y$6:$Y$101),ROW()+ROWS($Y$6:$Y$101))),
ROW()-ROW($Z$6:$Z$101)+1),COLUMN($Y$6:$Y$101),4)))</f>
        <v/>
      </c>
      <c r="AA42" s="12">
        <f t="shared" ca="1" si="5"/>
        <v>0</v>
      </c>
      <c r="AB42" s="12" t="str">
        <f t="shared" ca="1" si="6"/>
        <v>BLANK</v>
      </c>
      <c r="AC42" s="12" t="str">
        <f ca="1">IF(COUNTIF($AB$5:AB42,AB42)=1,AB42,"")</f>
        <v/>
      </c>
      <c r="AO42"/>
    </row>
    <row r="43" spans="7:41" ht="15" customHeight="1" x14ac:dyDescent="0.25">
      <c r="G43" s="10"/>
      <c r="H43" s="679" t="s">
        <v>748</v>
      </c>
      <c r="I43" s="678"/>
      <c r="J43" s="10"/>
      <c r="Q43" s="10"/>
      <c r="R43" s="10"/>
      <c r="S43" s="10"/>
      <c r="T43" s="10"/>
      <c r="U43" s="10">
        <v>47</v>
      </c>
      <c r="V43" s="10"/>
      <c r="W43" s="10"/>
      <c r="X43" s="12" t="e">
        <f>IF(OR(#REF!=0,#REF!= ""),"BLANK",#REF!)</f>
        <v>#REF!</v>
      </c>
      <c r="Y43" s="12" t="str">
        <f>IF(COUNTIF($X$5:X43,X43)=1,X43,"")</f>
        <v/>
      </c>
      <c r="Z43" s="12" t="str">
        <f t="array" aca="1" ref="Z43" ca="1">IF(ROW()-ROW($Z$6:$Z$101)+1&gt;ROWS($Y$6:$Y$101)-
COUNTBLANK($Y$6:$Y$101),"",INDIRECT(ADDRESS(SMALL(
(IF($Y$6:$Y$101&lt;&gt;"",ROW($Y$6:$Y$101),ROW()+ROWS($Y$6:$Y$101))),
ROW()-ROW($Z$6:$Z$101)+1),COLUMN($Y$6:$Y$101),4)))</f>
        <v/>
      </c>
      <c r="AA43" s="12">
        <f t="shared" ca="1" si="5"/>
        <v>0</v>
      </c>
      <c r="AB43" s="12" t="str">
        <f t="shared" ca="1" si="6"/>
        <v>BLANK</v>
      </c>
      <c r="AC43" s="12" t="str">
        <f ca="1">IF(COUNTIF($AB$5:AB43,AB43)=1,AB43,"")</f>
        <v/>
      </c>
      <c r="AO43"/>
    </row>
    <row r="44" spans="7:41" ht="15" customHeight="1" x14ac:dyDescent="0.25">
      <c r="G44" s="10"/>
      <c r="H44" s="680" t="s">
        <v>114</v>
      </c>
      <c r="I44" s="70">
        <v>1.1499999999999999</v>
      </c>
      <c r="J44" s="681" t="str">
        <f>IF(AE31="No","Re-make diluted pool","")</f>
        <v/>
      </c>
      <c r="Q44" s="10"/>
      <c r="R44" s="10"/>
      <c r="S44" s="10"/>
      <c r="T44" s="10"/>
      <c r="U44" s="10">
        <v>48</v>
      </c>
      <c r="V44" s="10"/>
      <c r="W44" s="10"/>
      <c r="X44" s="12" t="e">
        <f>IF(OR(#REF!=0,#REF!= ""),"BLANK",#REF!)</f>
        <v>#REF!</v>
      </c>
      <c r="Y44" s="12" t="str">
        <f>IF(COUNTIF($X$5:X44,X44)=1,X44,"")</f>
        <v/>
      </c>
      <c r="Z44" s="12" t="str">
        <f t="array" aca="1" ref="Z44" ca="1">IF(ROW()-ROW($Z$6:$Z$101)+1&gt;ROWS($Y$6:$Y$101)-
COUNTBLANK($Y$6:$Y$101),"",INDIRECT(ADDRESS(SMALL(
(IF($Y$6:$Y$101&lt;&gt;"",ROW($Y$6:$Y$101),ROW()+ROWS($Y$6:$Y$101))),
ROW()-ROW($Z$6:$Z$101)+1),COLUMN($Y$6:$Y$101),4)))</f>
        <v/>
      </c>
      <c r="AA44" s="12">
        <f t="shared" ca="1" si="5"/>
        <v>0</v>
      </c>
      <c r="AB44" s="12" t="str">
        <f t="shared" ca="1" si="6"/>
        <v>BLANK</v>
      </c>
      <c r="AC44" s="12" t="str">
        <f ca="1">IF(COUNTIF($AB$5:AB44,AB44)=1,AB44,"")</f>
        <v/>
      </c>
      <c r="AO44"/>
    </row>
    <row r="45" spans="7:41" ht="15" customHeight="1" x14ac:dyDescent="0.25">
      <c r="G45" s="10"/>
      <c r="H45" s="680"/>
      <c r="I45" s="70">
        <v>1.2</v>
      </c>
      <c r="J45" s="681"/>
      <c r="Q45" s="10"/>
      <c r="R45" s="10"/>
      <c r="S45" s="10"/>
      <c r="T45" s="10"/>
      <c r="U45" s="10">
        <v>49</v>
      </c>
      <c r="V45" s="10"/>
      <c r="W45" s="10"/>
      <c r="X45" s="12" t="e">
        <f>IF(OR(#REF!=0,#REF!= ""),"BLANK",#REF!)</f>
        <v>#REF!</v>
      </c>
      <c r="Y45" s="12" t="str">
        <f>IF(COUNTIF($X$5:X45,X45)=1,X45,"")</f>
        <v/>
      </c>
      <c r="Z45" s="12" t="str">
        <f t="array" aca="1" ref="Z45" ca="1">IF(ROW()-ROW($Z$6:$Z$101)+1&gt;ROWS($Y$6:$Y$101)-
COUNTBLANK($Y$6:$Y$101),"",INDIRECT(ADDRESS(SMALL(
(IF($Y$6:$Y$101&lt;&gt;"",ROW($Y$6:$Y$101),ROW()+ROWS($Y$6:$Y$101))),
ROW()-ROW($Z$6:$Z$101)+1),COLUMN($Y$6:$Y$101),4)))</f>
        <v/>
      </c>
      <c r="AA45" s="12">
        <f t="shared" ca="1" si="5"/>
        <v>0</v>
      </c>
      <c r="AB45" s="12" t="str">
        <f t="shared" ca="1" si="6"/>
        <v>BLANK</v>
      </c>
      <c r="AC45" s="12" t="str">
        <f ca="1">IF(COUNTIF($AB$5:AB45,AB45)=1,AB45,"")</f>
        <v/>
      </c>
      <c r="AO45"/>
    </row>
    <row r="46" spans="7:41" ht="15" customHeight="1" x14ac:dyDescent="0.25">
      <c r="G46" s="10"/>
      <c r="H46" s="74" t="s">
        <v>117</v>
      </c>
      <c r="I46" s="75">
        <f>AVERAGE(I44:I45)</f>
        <v>1.1749999999999998</v>
      </c>
      <c r="J46" s="10" t="str">
        <f>IF(AND($AE$31="Yes",$AE$33="Yes"),"Proceed to spike in samples and dilute to loading concentration",IF(AND($AE$31="Yes",$AE$33="No"),"Adjust "&amp;$K$17&amp;"nM pool",""))</f>
        <v>Adjust 5nM pool</v>
      </c>
      <c r="Q46" s="10"/>
      <c r="R46" s="10"/>
      <c r="S46" s="10"/>
      <c r="T46" s="10"/>
      <c r="U46" s="10">
        <v>50</v>
      </c>
      <c r="V46" s="10"/>
      <c r="W46" s="10"/>
      <c r="X46" s="12" t="e">
        <f>IF(OR(#REF!=0,#REF!= ""),"BLANK",#REF!)</f>
        <v>#REF!</v>
      </c>
      <c r="Y46" s="12" t="str">
        <f>IF(COUNTIF($X$5:X46,X46)=1,X46,"")</f>
        <v/>
      </c>
      <c r="Z46" s="12" t="str">
        <f t="array" aca="1" ref="Z46" ca="1">IF(ROW()-ROW($Z$6:$Z$101)+1&gt;ROWS($Y$6:$Y$101)-
COUNTBLANK($Y$6:$Y$101),"",INDIRECT(ADDRESS(SMALL(
(IF($Y$6:$Y$101&lt;&gt;"",ROW($Y$6:$Y$101),ROW()+ROWS($Y$6:$Y$101))),
ROW()-ROW($Z$6:$Z$101)+1),COLUMN($Y$6:$Y$101),4)))</f>
        <v/>
      </c>
      <c r="AA46" s="12">
        <f t="shared" ca="1" si="5"/>
        <v>0</v>
      </c>
      <c r="AB46" s="12" t="str">
        <f t="shared" ca="1" si="6"/>
        <v>BLANK</v>
      </c>
      <c r="AC46" s="12" t="str">
        <f ca="1">IF(COUNTIF($AB$5:AB46,AB46)=1,AB46,"")</f>
        <v/>
      </c>
      <c r="AO46"/>
    </row>
    <row r="47" spans="7:41" ht="15" customHeight="1" thickBot="1" x14ac:dyDescent="0.3">
      <c r="G47" s="10"/>
      <c r="H47" s="65" t="s">
        <v>2215</v>
      </c>
      <c r="I47" s="76">
        <f>IF(AE34="YES","Not needed",((I46*I38)/I37)-K18)</f>
        <v>17.499999999999986</v>
      </c>
      <c r="J47" s="133" t="s">
        <v>2313</v>
      </c>
      <c r="K47" s="10"/>
      <c r="L47" s="10"/>
      <c r="Q47" s="10"/>
      <c r="R47" s="10"/>
      <c r="S47" s="10"/>
      <c r="T47" s="10"/>
      <c r="U47" s="10">
        <v>51</v>
      </c>
      <c r="V47" s="10"/>
      <c r="W47" s="10"/>
      <c r="X47" s="12" t="e">
        <f>IF(OR(#REF!=0,#REF!= ""),"BLANK",#REF!)</f>
        <v>#REF!</v>
      </c>
      <c r="Y47" s="12" t="str">
        <f>IF(COUNTIF($X$5:X47,X47)=1,X47,"")</f>
        <v/>
      </c>
      <c r="Z47" s="12" t="str">
        <f t="array" aca="1" ref="Z47" ca="1">IF(ROW()-ROW($Z$6:$Z$101)+1&gt;ROWS($Y$6:$Y$101)-
COUNTBLANK($Y$6:$Y$101),"",INDIRECT(ADDRESS(SMALL(
(IF($Y$6:$Y$101&lt;&gt;"",ROW($Y$6:$Y$101),ROW()+ROWS($Y$6:$Y$101))),
ROW()-ROW($Z$6:$Z$101)+1),COLUMN($Y$6:$Y$101),4)))</f>
        <v/>
      </c>
      <c r="AA47" s="12">
        <f t="shared" ca="1" si="5"/>
        <v>0</v>
      </c>
      <c r="AB47" s="12" t="str">
        <f t="shared" ca="1" si="6"/>
        <v>BLANK</v>
      </c>
      <c r="AC47" s="12" t="str">
        <f ca="1">IF(COUNTIF($AB$5:AB47,AB47)=1,AB47,"")</f>
        <v/>
      </c>
      <c r="AO47"/>
    </row>
    <row r="48" spans="7:41" ht="15" customHeight="1" x14ac:dyDescent="0.25">
      <c r="G48" s="10"/>
      <c r="K48" s="10"/>
      <c r="L48" s="10"/>
      <c r="Q48" s="10"/>
      <c r="R48" s="10"/>
      <c r="S48" s="10"/>
      <c r="T48" s="10"/>
      <c r="U48" s="10">
        <v>52</v>
      </c>
      <c r="V48" s="10"/>
      <c r="W48" s="10"/>
      <c r="X48" s="12" t="e">
        <f>IF(OR(#REF!=0,#REF!= ""),"BLANK",#REF!)</f>
        <v>#REF!</v>
      </c>
      <c r="Y48" s="12" t="str">
        <f>IF(COUNTIF($X$5:X48,X48)=1,X48,"")</f>
        <v/>
      </c>
      <c r="Z48" s="12" t="str">
        <f t="array" aca="1" ref="Z48" ca="1">IF(ROW()-ROW($Z$6:$Z$101)+1&gt;ROWS($Y$6:$Y$101)-
COUNTBLANK($Y$6:$Y$101),"",INDIRECT(ADDRESS(SMALL(
(IF($Y$6:$Y$101&lt;&gt;"",ROW($Y$6:$Y$101),ROW()+ROWS($Y$6:$Y$101))),
ROW()-ROW($Z$6:$Z$101)+1),COLUMN($Y$6:$Y$101),4)))</f>
        <v/>
      </c>
      <c r="AA48" s="12">
        <f t="shared" ca="1" si="5"/>
        <v>0</v>
      </c>
      <c r="AB48" s="12" t="str">
        <f t="shared" ca="1" si="6"/>
        <v>BLANK</v>
      </c>
      <c r="AC48" s="12" t="str">
        <f ca="1">IF(COUNTIF($AB$5:AB48,AB48)=1,AB48,"")</f>
        <v/>
      </c>
      <c r="AO48"/>
    </row>
    <row r="49" spans="7:41" ht="15" customHeight="1" thickBot="1" x14ac:dyDescent="0.3">
      <c r="G49" s="10"/>
      <c r="K49" s="10"/>
      <c r="L49" s="10"/>
      <c r="M49" s="10"/>
      <c r="N49" s="10"/>
      <c r="O49" s="10"/>
      <c r="P49" s="10"/>
      <c r="R49" s="10"/>
      <c r="S49" s="10"/>
      <c r="T49" s="10"/>
      <c r="U49" s="10">
        <v>53</v>
      </c>
      <c r="V49" s="10"/>
      <c r="W49" s="10"/>
      <c r="X49" s="12" t="e">
        <f>IF(OR(#REF!=0,#REF!= ""),"BLANK",#REF!)</f>
        <v>#REF!</v>
      </c>
      <c r="Y49" s="12" t="str">
        <f>IF(COUNTIF($X$5:X49,X49)=1,X49,"")</f>
        <v/>
      </c>
      <c r="Z49" s="12" t="str">
        <f t="array" aca="1" ref="Z49" ca="1">IF(ROW()-ROW($Z$6:$Z$101)+1&gt;ROWS($Y$6:$Y$101)-
COUNTBLANK($Y$6:$Y$101),"",INDIRECT(ADDRESS(SMALL(
(IF($Y$6:$Y$101&lt;&gt;"",ROW($Y$6:$Y$101),ROW()+ROWS($Y$6:$Y$101))),
ROW()-ROW($Z$6:$Z$101)+1),COLUMN($Y$6:$Y$101),4)))</f>
        <v/>
      </c>
      <c r="AA49" s="12">
        <f t="shared" ca="1" si="5"/>
        <v>0</v>
      </c>
      <c r="AB49" s="12" t="str">
        <f t="shared" ca="1" si="6"/>
        <v>BLANK</v>
      </c>
      <c r="AC49" s="12" t="str">
        <f ca="1">IF(COUNTIF($AB$5:AB49,AB49)=1,AB49,"")</f>
        <v/>
      </c>
      <c r="AO49"/>
    </row>
    <row r="50" spans="7:41" ht="15" customHeight="1" x14ac:dyDescent="0.25">
      <c r="G50" s="10"/>
      <c r="H50" s="77" t="s">
        <v>693</v>
      </c>
      <c r="I50" s="78">
        <v>1.3</v>
      </c>
      <c r="J50" s="133" t="s">
        <v>846</v>
      </c>
      <c r="K50" s="10"/>
      <c r="L50" s="10"/>
      <c r="M50" s="10"/>
      <c r="N50" s="10"/>
      <c r="O50" s="10"/>
      <c r="P50" s="10"/>
      <c r="R50" s="10"/>
      <c r="S50" s="10"/>
      <c r="T50" s="10"/>
      <c r="U50" s="10">
        <v>54</v>
      </c>
      <c r="V50" s="10"/>
      <c r="W50" s="10"/>
      <c r="X50" s="12" t="e">
        <f>IF(OR(#REF!=0,#REF!= ""),"BLANK",#REF!)</f>
        <v>#REF!</v>
      </c>
      <c r="Y50" s="12" t="str">
        <f>IF(COUNTIF($X$5:X50,X50)=1,X50,"")</f>
        <v/>
      </c>
      <c r="Z50" s="12" t="str">
        <f t="array" aca="1" ref="Z50" ca="1">IF(ROW()-ROW($Z$6:$Z$101)+1&gt;ROWS($Y$6:$Y$101)-
COUNTBLANK($Y$6:$Y$101),"",INDIRECT(ADDRESS(SMALL(
(IF($Y$6:$Y$101&lt;&gt;"",ROW($Y$6:$Y$101),ROW()+ROWS($Y$6:$Y$101))),
ROW()-ROW($Z$6:$Z$101)+1),COLUMN($Y$6:$Y$101),4)))</f>
        <v/>
      </c>
      <c r="AA50" s="12">
        <f t="shared" ca="1" si="5"/>
        <v>0</v>
      </c>
      <c r="AB50" s="12" t="str">
        <f t="shared" ca="1" si="6"/>
        <v>BLANK</v>
      </c>
      <c r="AC50" s="12" t="str">
        <f ca="1">IF(COUNTIF($AB$5:AB50,AB50)=1,AB50,"")</f>
        <v/>
      </c>
      <c r="AO50"/>
    </row>
    <row r="51" spans="7:41" ht="15" customHeight="1" x14ac:dyDescent="0.25">
      <c r="G51" s="10"/>
      <c r="H51" s="79" t="s">
        <v>120</v>
      </c>
      <c r="I51" s="181" t="str">
        <f>IF(ISNUMBER(SEARCH("MiSeq",I17)),600,IF(ISNUMBER(SEARCH("NextSeq",I17)),1300,""))</f>
        <v/>
      </c>
      <c r="J51" s="10"/>
      <c r="L51" s="10"/>
      <c r="M51" s="10"/>
      <c r="N51" s="10"/>
      <c r="O51" s="10"/>
      <c r="P51" s="10"/>
      <c r="R51" s="10"/>
      <c r="S51" s="10"/>
      <c r="T51" s="10"/>
      <c r="U51" s="10">
        <v>55</v>
      </c>
      <c r="V51" s="10"/>
      <c r="W51" s="10"/>
      <c r="X51" s="12" t="e">
        <f>IF(OR(#REF!=0,#REF!= ""),"BLANK",#REF!)</f>
        <v>#REF!</v>
      </c>
      <c r="Y51" s="12" t="str">
        <f>IF(COUNTIF($X$5:X51,X51)=1,X51,"")</f>
        <v/>
      </c>
      <c r="Z51" s="12" t="str">
        <f t="array" aca="1" ref="Z51" ca="1">IF(ROW()-ROW($Z$6:$Z$101)+1&gt;ROWS($Y$6:$Y$101)-
COUNTBLANK($Y$6:$Y$101),"",INDIRECT(ADDRESS(SMALL(
(IF($Y$6:$Y$101&lt;&gt;"",ROW($Y$6:$Y$101),ROW()+ROWS($Y$6:$Y$101))),
ROW()-ROW($Z$6:$Z$101)+1),COLUMN($Y$6:$Y$101),4)))</f>
        <v/>
      </c>
      <c r="AA51" s="12">
        <f t="shared" ca="1" si="5"/>
        <v>0</v>
      </c>
      <c r="AB51" s="12" t="str">
        <f t="shared" ca="1" si="6"/>
        <v>BLANK</v>
      </c>
      <c r="AC51" s="12" t="str">
        <f ca="1">IF(COUNTIF($AB$5:AB51,AB51)=1,AB51,"")</f>
        <v/>
      </c>
      <c r="AO51"/>
    </row>
    <row r="52" spans="7:41" ht="15" customHeight="1" x14ac:dyDescent="0.25">
      <c r="G52" s="10"/>
      <c r="H52" s="80" t="s">
        <v>121</v>
      </c>
      <c r="I52" s="75" t="e">
        <f>(I50*I51)/20</f>
        <v>#VALUE!</v>
      </c>
      <c r="J52" s="10"/>
      <c r="M52" s="10"/>
      <c r="N52" s="10"/>
      <c r="O52" s="10"/>
      <c r="P52" s="10"/>
      <c r="R52" s="10"/>
      <c r="S52" s="10"/>
      <c r="T52" s="10"/>
      <c r="U52" s="10">
        <v>56</v>
      </c>
      <c r="V52" s="10"/>
      <c r="W52" s="10"/>
      <c r="X52" s="12" t="e">
        <f>IF(OR(#REF!=0,#REF!= ""),"BLANK",#REF!)</f>
        <v>#REF!</v>
      </c>
      <c r="Y52" s="12" t="str">
        <f>IF(COUNTIF($X$5:X52,X52)=1,X52,"")</f>
        <v/>
      </c>
      <c r="Z52" s="12" t="str">
        <f t="array" aca="1" ref="Z52" ca="1">IF(ROW()-ROW($Z$6:$Z$101)+1&gt;ROWS($Y$6:$Y$101)-
COUNTBLANK($Y$6:$Y$101),"",INDIRECT(ADDRESS(SMALL(
(IF($Y$6:$Y$101&lt;&gt;"",ROW($Y$6:$Y$101),ROW()+ROWS($Y$6:$Y$101))),
ROW()-ROW($Z$6:$Z$101)+1),COLUMN($Y$6:$Y$101),4)))</f>
        <v/>
      </c>
      <c r="AA52" s="12">
        <f t="shared" ca="1" si="5"/>
        <v>0</v>
      </c>
      <c r="AB52" s="12" t="str">
        <f t="shared" ca="1" si="6"/>
        <v>BLANK</v>
      </c>
      <c r="AC52" s="12" t="str">
        <f ca="1">IF(COUNTIF($AB$5:AB52,AB52)=1,AB52,"")</f>
        <v/>
      </c>
      <c r="AO52"/>
    </row>
    <row r="53" spans="7:41" ht="15" customHeight="1" thickBot="1" x14ac:dyDescent="0.3">
      <c r="G53" s="10"/>
      <c r="H53" s="81" t="s">
        <v>122</v>
      </c>
      <c r="I53" s="76" t="e">
        <f>I51-I52</f>
        <v>#VALUE!</v>
      </c>
      <c r="J53" s="10"/>
      <c r="M53" s="10"/>
      <c r="N53" s="10"/>
      <c r="O53" s="10"/>
      <c r="P53" s="10"/>
      <c r="R53" s="10"/>
      <c r="S53" s="10"/>
      <c r="T53" s="10"/>
      <c r="U53" s="10">
        <v>57</v>
      </c>
      <c r="V53" s="10"/>
      <c r="W53" s="10"/>
      <c r="X53" s="12" t="e">
        <f>IF(OR(#REF!=0,#REF!= ""),"BLANK",#REF!)</f>
        <v>#REF!</v>
      </c>
      <c r="Y53" s="12" t="str">
        <f>IF(COUNTIF($X$5:X53,X53)=1,X53,"")</f>
        <v/>
      </c>
      <c r="Z53" s="12" t="str">
        <f t="array" aca="1" ref="Z53" ca="1">IF(ROW()-ROW($Z$6:$Z$101)+1&gt;ROWS($Y$6:$Y$101)-
COUNTBLANK($Y$6:$Y$101),"",INDIRECT(ADDRESS(SMALL(
(IF($Y$6:$Y$101&lt;&gt;"",ROW($Y$6:$Y$101),ROW()+ROWS($Y$6:$Y$101))),
ROW()-ROW($Z$6:$Z$101)+1),COLUMN($Y$6:$Y$101),4)))</f>
        <v/>
      </c>
      <c r="AA53" s="12">
        <f t="shared" ca="1" si="5"/>
        <v>0</v>
      </c>
      <c r="AB53" s="12" t="str">
        <f t="shared" ca="1" si="6"/>
        <v>BLANK</v>
      </c>
      <c r="AC53" s="12" t="str">
        <f ca="1">IF(COUNTIF($AB$5:AB53,AB53)=1,AB53,"")</f>
        <v/>
      </c>
      <c r="AO53"/>
    </row>
    <row r="54" spans="7:41" ht="15" customHeight="1" x14ac:dyDescent="0.25">
      <c r="G54" s="10"/>
      <c r="L54" s="10"/>
      <c r="M54" s="10"/>
      <c r="N54" s="10"/>
      <c r="O54" s="10"/>
      <c r="P54" s="10"/>
      <c r="R54" s="10"/>
      <c r="S54" s="10"/>
      <c r="T54" s="10"/>
      <c r="U54" s="10">
        <v>58</v>
      </c>
      <c r="V54" s="10"/>
      <c r="W54" s="10"/>
      <c r="X54" s="12" t="e">
        <f>IF(OR(#REF!=0,#REF!= ""),"BLANK",#REF!)</f>
        <v>#REF!</v>
      </c>
      <c r="Y54" s="12" t="str">
        <f>IF(COUNTIF($X$5:X54,X54)=1,X54,"")</f>
        <v/>
      </c>
      <c r="Z54" s="12" t="str">
        <f t="array" aca="1" ref="Z54" ca="1">IF(ROW()-ROW($Z$6:$Z$101)+1&gt;ROWS($Y$6:$Y$101)-
COUNTBLANK($Y$6:$Y$101),"",INDIRECT(ADDRESS(SMALL(
(IF($Y$6:$Y$101&lt;&gt;"",ROW($Y$6:$Y$101),ROW()+ROWS($Y$6:$Y$101))),
ROW()-ROW($Z$6:$Z$101)+1),COLUMN($Y$6:$Y$101),4)))</f>
        <v/>
      </c>
      <c r="AA54" s="12">
        <f t="shared" ca="1" si="5"/>
        <v>0</v>
      </c>
      <c r="AB54" s="12" t="str">
        <f t="shared" ca="1" si="6"/>
        <v>BLANK</v>
      </c>
      <c r="AC54" s="12" t="str">
        <f ca="1">IF(COUNTIF($AB$5:AB54,AB54)=1,AB54,"")</f>
        <v/>
      </c>
      <c r="AO54"/>
    </row>
    <row r="55" spans="7:41" ht="15" customHeight="1" thickBot="1" x14ac:dyDescent="0.3">
      <c r="G55" s="10"/>
      <c r="L55" s="10"/>
      <c r="M55" s="10"/>
      <c r="N55" s="10"/>
      <c r="O55" s="10"/>
      <c r="P55" s="10"/>
      <c r="R55" s="10"/>
      <c r="S55" s="10"/>
      <c r="T55" s="10"/>
      <c r="U55" s="10">
        <v>59</v>
      </c>
      <c r="V55" s="10"/>
      <c r="W55" s="10"/>
      <c r="X55" s="12" t="e">
        <f>IF(OR(#REF!=0,#REF!= ""),"BLANK",#REF!)</f>
        <v>#REF!</v>
      </c>
      <c r="Y55" s="12" t="str">
        <f>IF(COUNTIF($X$5:X55,X55)=1,X55,"")</f>
        <v/>
      </c>
      <c r="Z55" s="12" t="str">
        <f t="array" aca="1" ref="Z55" ca="1">IF(ROW()-ROW($Z$6:$Z$101)+1&gt;ROWS($Y$6:$Y$101)-
COUNTBLANK($Y$6:$Y$101),"",INDIRECT(ADDRESS(SMALL(
(IF($Y$6:$Y$101&lt;&gt;"",ROW($Y$6:$Y$101),ROW()+ROWS($Y$6:$Y$101))),
ROW()-ROW($Z$6:$Z$101)+1),COLUMN($Y$6:$Y$101),4)))</f>
        <v/>
      </c>
      <c r="AA55" s="12">
        <f t="shared" ca="1" si="5"/>
        <v>0</v>
      </c>
      <c r="AB55" s="12" t="str">
        <f t="shared" ca="1" si="6"/>
        <v>BLANK</v>
      </c>
      <c r="AC55" s="12" t="str">
        <f ca="1">IF(COUNTIF($AB$5:AB55,AB55)=1,AB55,"")</f>
        <v/>
      </c>
      <c r="AO55"/>
    </row>
    <row r="56" spans="7:41" ht="15" customHeight="1" x14ac:dyDescent="0.25">
      <c r="G56" s="10"/>
      <c r="H56" s="77" t="s">
        <v>694</v>
      </c>
      <c r="I56" s="82">
        <v>5</v>
      </c>
      <c r="J56" s="133" t="s">
        <v>847</v>
      </c>
      <c r="L56" s="10"/>
      <c r="M56" s="10"/>
      <c r="N56" s="10"/>
      <c r="O56" s="10"/>
      <c r="P56" s="10"/>
      <c r="R56" s="10"/>
      <c r="S56" s="10"/>
      <c r="T56" s="10"/>
      <c r="U56" s="10">
        <v>60</v>
      </c>
      <c r="V56" s="10"/>
      <c r="W56" s="10"/>
      <c r="X56" s="12" t="e">
        <f>IF(OR(#REF!=0,#REF!= ""),"BLANK",#REF!)</f>
        <v>#REF!</v>
      </c>
      <c r="Y56" s="12" t="str">
        <f>IF(COUNTIF($X$5:X56,X56)=1,X56,"")</f>
        <v/>
      </c>
      <c r="Z56" s="12" t="str">
        <f t="array" aca="1" ref="Z56" ca="1">IF(ROW()-ROW($Z$6:$Z$101)+1&gt;ROWS($Y$6:$Y$101)-
COUNTBLANK($Y$6:$Y$101),"",INDIRECT(ADDRESS(SMALL(
(IF($Y$6:$Y$101&lt;&gt;"",ROW($Y$6:$Y$101),ROW()+ROWS($Y$6:$Y$101))),
ROW()-ROW($Z$6:$Z$101)+1),COLUMN($Y$6:$Y$101),4)))</f>
        <v/>
      </c>
      <c r="AA56" s="12">
        <f t="shared" ca="1" si="5"/>
        <v>0</v>
      </c>
      <c r="AB56" s="12" t="str">
        <f t="shared" ca="1" si="6"/>
        <v>BLANK</v>
      </c>
      <c r="AC56" s="12" t="str">
        <f ca="1">IF(COUNTIF($AB$5:AB56,AB56)=1,AB56,"")</f>
        <v/>
      </c>
      <c r="AO56"/>
    </row>
    <row r="57" spans="7:41" ht="15" customHeight="1" thickBot="1" x14ac:dyDescent="0.3">
      <c r="G57" s="10"/>
      <c r="H57" s="81" t="s">
        <v>123</v>
      </c>
      <c r="I57" s="76" t="e">
        <f>(I50*(I56*(I51*0.01)))/20</f>
        <v>#VALUE!</v>
      </c>
      <c r="J57" s="83" t="s">
        <v>124</v>
      </c>
      <c r="L57" s="10"/>
      <c r="M57" s="10"/>
      <c r="N57" s="10"/>
      <c r="O57" s="10"/>
      <c r="P57" s="10"/>
      <c r="Q57" s="10"/>
      <c r="R57" s="10"/>
      <c r="S57" s="10"/>
      <c r="T57" s="10"/>
      <c r="U57" s="10">
        <v>61</v>
      </c>
      <c r="V57" s="10"/>
      <c r="W57" s="10"/>
      <c r="X57" s="12" t="e">
        <f>IF(OR(#REF!=0,#REF!= ""),"BLANK",#REF!)</f>
        <v>#REF!</v>
      </c>
      <c r="Y57" s="12" t="str">
        <f>IF(COUNTIF($X$5:X57,X57)=1,X57,"")</f>
        <v/>
      </c>
      <c r="Z57" s="12" t="str">
        <f t="array" aca="1" ref="Z57" ca="1">IF(ROW()-ROW($Z$6:$Z$101)+1&gt;ROWS($Y$6:$Y$101)-
COUNTBLANK($Y$6:$Y$101),"",INDIRECT(ADDRESS(SMALL(
(IF($Y$6:$Y$101&lt;&gt;"",ROW($Y$6:$Y$101),ROW()+ROWS($Y$6:$Y$101))),
ROW()-ROW($Z$6:$Z$101)+1),COLUMN($Y$6:$Y$101),4)))</f>
        <v/>
      </c>
      <c r="AA57" s="12">
        <f t="shared" ca="1" si="5"/>
        <v>0</v>
      </c>
      <c r="AB57" s="12" t="str">
        <f t="shared" ca="1" si="6"/>
        <v>BLANK</v>
      </c>
      <c r="AC57" s="12" t="str">
        <f ca="1">IF(COUNTIF($AB$5:AB57,AB57)=1,AB57,"")</f>
        <v/>
      </c>
      <c r="AO57"/>
    </row>
    <row r="58" spans="7:41" ht="15" customHeight="1" x14ac:dyDescent="0.25">
      <c r="G58" s="10"/>
      <c r="L58" s="10"/>
      <c r="Q58" s="10"/>
      <c r="R58" s="10"/>
      <c r="S58" s="10"/>
      <c r="T58" s="10"/>
      <c r="U58" s="10">
        <v>62</v>
      </c>
      <c r="V58" s="10"/>
      <c r="W58" s="10"/>
      <c r="X58" s="12" t="e">
        <f>IF(OR(#REF!=0,#REF!= ""),"BLANK",#REF!)</f>
        <v>#REF!</v>
      </c>
      <c r="Y58" s="12" t="str">
        <f>IF(COUNTIF($X$5:X58,X58)=1,X58,"")</f>
        <v/>
      </c>
      <c r="Z58" s="12" t="str">
        <f t="array" aca="1" ref="Z58" ca="1">IF(ROW()-ROW($Z$6:$Z$101)+1&gt;ROWS($Y$6:$Y$101)-
COUNTBLANK($Y$6:$Y$101),"",INDIRECT(ADDRESS(SMALL(
(IF($Y$6:$Y$101&lt;&gt;"",ROW($Y$6:$Y$101),ROW()+ROWS($Y$6:$Y$101))),
ROW()-ROW($Z$6:$Z$101)+1),COLUMN($Y$6:$Y$101),4)))</f>
        <v/>
      </c>
      <c r="AA58" s="12">
        <f t="shared" ca="1" si="5"/>
        <v>0</v>
      </c>
      <c r="AB58" s="12" t="str">
        <f t="shared" ca="1" si="6"/>
        <v>BLANK</v>
      </c>
      <c r="AC58" s="12" t="str">
        <f ca="1">IF(COUNTIF($AB$5:AB58,AB58)=1,AB58,"")</f>
        <v/>
      </c>
      <c r="AO58"/>
    </row>
    <row r="59" spans="7:41" ht="25.5" customHeight="1" thickBot="1" x14ac:dyDescent="0.3">
      <c r="G59" s="10"/>
      <c r="N59" s="567" t="s">
        <v>2363</v>
      </c>
      <c r="R59" s="10"/>
      <c r="S59" s="10"/>
      <c r="T59" s="10"/>
      <c r="U59" s="10">
        <v>63</v>
      </c>
      <c r="V59" s="10"/>
      <c r="W59" s="10"/>
      <c r="X59" s="12" t="e">
        <f>IF(OR(#REF!=0,#REF!= ""),"BLANK",#REF!)</f>
        <v>#REF!</v>
      </c>
      <c r="Y59" s="12" t="str">
        <f>IF(COUNTIF($X$5:X59,X59)=1,X59,"")</f>
        <v/>
      </c>
      <c r="Z59" s="12" t="str">
        <f t="array" aca="1" ref="Z59" ca="1">IF(ROW()-ROW($Z$6:$Z$101)+1&gt;ROWS($Y$6:$Y$101)-
COUNTBLANK($Y$6:$Y$101),"",INDIRECT(ADDRESS(SMALL(
(IF($Y$6:$Y$101&lt;&gt;"",ROW($Y$6:$Y$101),ROW()+ROWS($Y$6:$Y$101))),
ROW()-ROW($Z$6:$Z$101)+1),COLUMN($Y$6:$Y$101),4)))</f>
        <v/>
      </c>
      <c r="AA59" s="12">
        <f t="shared" ca="1" si="5"/>
        <v>0</v>
      </c>
      <c r="AB59" s="12" t="str">
        <f t="shared" ca="1" si="6"/>
        <v>BLANK</v>
      </c>
      <c r="AC59" s="12" t="str">
        <f ca="1">IF(COUNTIF($AB$5:AB59,AB59)=1,AB59,"")</f>
        <v/>
      </c>
      <c r="AO59"/>
    </row>
    <row r="60" spans="7:41" ht="15" customHeight="1" x14ac:dyDescent="0.25">
      <c r="G60" s="10"/>
      <c r="H60" s="679" t="s">
        <v>2301</v>
      </c>
      <c r="I60" s="682"/>
      <c r="J60" s="682"/>
      <c r="K60" s="682"/>
      <c r="L60" s="678"/>
      <c r="N60" s="62" t="b">
        <f>IF(ISNUMBER(SEARCH("NOVASEQ",$I$17)),FALSE,TRUE)</f>
        <v>0</v>
      </c>
      <c r="R60" s="10"/>
      <c r="S60" s="10"/>
      <c r="T60" s="10"/>
      <c r="U60" s="10">
        <v>64</v>
      </c>
      <c r="V60" s="10"/>
      <c r="W60" s="10"/>
      <c r="X60" s="12" t="e">
        <f>IF(OR(#REF!=0,#REF!= ""),"BLANK",#REF!)</f>
        <v>#REF!</v>
      </c>
      <c r="Y60" s="12" t="str">
        <f>IF(COUNTIF($X$5:X60,X60)=1,X60,"")</f>
        <v/>
      </c>
      <c r="Z60" s="12" t="str">
        <f t="array" aca="1" ref="Z60" ca="1">IF(ROW()-ROW($Z$6:$Z$101)+1&gt;ROWS($Y$6:$Y$101)-
COUNTBLANK($Y$6:$Y$101),"",INDIRECT(ADDRESS(SMALL(
(IF($Y$6:$Y$101&lt;&gt;"",ROW($Y$6:$Y$101),ROW()+ROWS($Y$6:$Y$101))),
ROW()-ROW($Z$6:$Z$101)+1),COLUMN($Y$6:$Y$101),4)))</f>
        <v/>
      </c>
      <c r="AA60" s="12">
        <f t="shared" ca="1" si="5"/>
        <v>0</v>
      </c>
      <c r="AB60" s="12" t="str">
        <f t="shared" ca="1" si="6"/>
        <v>BLANK</v>
      </c>
      <c r="AC60" s="12" t="str">
        <f ca="1">IF(COUNTIF($AB$5:AB60,AB60)=1,AB60,"")</f>
        <v/>
      </c>
      <c r="AO60"/>
    </row>
    <row r="61" spans="7:41" ht="15" customHeight="1" x14ac:dyDescent="0.25">
      <c r="G61" s="10"/>
      <c r="H61" s="198" t="s">
        <v>200</v>
      </c>
      <c r="I61" s="199" t="s">
        <v>201</v>
      </c>
      <c r="J61" s="200" t="s">
        <v>202</v>
      </c>
      <c r="K61" s="199" t="s">
        <v>203</v>
      </c>
      <c r="L61" s="201" t="s">
        <v>204</v>
      </c>
      <c r="R61" s="10"/>
      <c r="S61" s="10"/>
      <c r="T61" s="10"/>
      <c r="U61" s="10">
        <v>65</v>
      </c>
      <c r="V61" s="10"/>
      <c r="W61" s="10"/>
      <c r="X61" s="12" t="e">
        <f>IF(OR(#REF!=0,#REF!= ""),"BLANK",#REF!)</f>
        <v>#REF!</v>
      </c>
      <c r="Y61" s="12" t="str">
        <f>IF(COUNTIF($X$5:X61,X61)=1,X61,"")</f>
        <v/>
      </c>
      <c r="Z61" s="12" t="str">
        <f t="array" aca="1" ref="Z61" ca="1">IF(ROW()-ROW($Z$6:$Z$101)+1&gt;ROWS($Y$6:$Y$101)-
COUNTBLANK($Y$6:$Y$101),"",INDIRECT(ADDRESS(SMALL(
(IF($Y$6:$Y$101&lt;&gt;"",ROW($Y$6:$Y$101),ROW()+ROWS($Y$6:$Y$101))),
ROW()-ROW($Z$6:$Z$101)+1),COLUMN($Y$6:$Y$101),4)))</f>
        <v/>
      </c>
      <c r="AA61" s="12">
        <f t="shared" ca="1" si="5"/>
        <v>0</v>
      </c>
      <c r="AB61" s="12" t="str">
        <f t="shared" ca="1" si="6"/>
        <v>BLANK</v>
      </c>
      <c r="AC61" s="12" t="str">
        <f ca="1">IF(COUNTIF($AB$5:AB61,AB61)=1,AB61,"")</f>
        <v/>
      </c>
      <c r="AO61"/>
    </row>
    <row r="62" spans="7:41" ht="20.100000000000001" customHeight="1" x14ac:dyDescent="0.25">
      <c r="G62" s="10"/>
      <c r="H62" s="141" t="s">
        <v>205</v>
      </c>
      <c r="I62" s="179"/>
      <c r="J62" s="135"/>
      <c r="K62" s="579"/>
      <c r="L62" s="580"/>
      <c r="R62" s="10"/>
      <c r="S62" s="10"/>
      <c r="T62" s="10"/>
      <c r="U62" s="10">
        <v>66</v>
      </c>
      <c r="V62" s="10"/>
      <c r="W62" s="10"/>
      <c r="X62" s="12" t="e">
        <f>IF(OR(#REF!=0,#REF!= ""),"BLANK",#REF!)</f>
        <v>#REF!</v>
      </c>
      <c r="Y62" s="12" t="str">
        <f>IF(COUNTIF($X$5:X62,X62)=1,X62,"")</f>
        <v/>
      </c>
      <c r="Z62" s="12" t="str">
        <f t="array" aca="1" ref="Z62" ca="1">IF(ROW()-ROW($Z$6:$Z$101)+1&gt;ROWS($Y$6:$Y$101)-
COUNTBLANK($Y$6:$Y$101),"",INDIRECT(ADDRESS(SMALL(
(IF($Y$6:$Y$101&lt;&gt;"",ROW($Y$6:$Y$101),ROW()+ROWS($Y$6:$Y$101))),
ROW()-ROW($Z$6:$Z$101)+1),COLUMN($Y$6:$Y$101),4)))</f>
        <v/>
      </c>
      <c r="AA62" s="12">
        <f t="shared" ca="1" si="5"/>
        <v>0</v>
      </c>
      <c r="AB62" s="12" t="str">
        <f t="shared" ca="1" si="6"/>
        <v>BLANK</v>
      </c>
      <c r="AC62" s="12" t="str">
        <f ca="1">IF(COUNTIF($AB$5:AB62,AB62)=1,AB62,"")</f>
        <v/>
      </c>
      <c r="AO62"/>
    </row>
    <row r="63" spans="7:41" ht="20.100000000000001" customHeight="1" x14ac:dyDescent="0.25">
      <c r="G63" s="10"/>
      <c r="H63" s="142" t="s">
        <v>206</v>
      </c>
      <c r="I63" s="179"/>
      <c r="J63" s="135"/>
      <c r="K63" s="579"/>
      <c r="L63" s="580"/>
      <c r="R63" s="10"/>
      <c r="S63" s="10"/>
      <c r="T63" s="10"/>
      <c r="U63" s="10">
        <v>67</v>
      </c>
      <c r="V63" s="10"/>
      <c r="W63" s="10"/>
      <c r="X63" s="12" t="e">
        <f>IF(OR(#REF!=0,#REF!= ""),"BLANK",#REF!)</f>
        <v>#REF!</v>
      </c>
      <c r="Y63" s="12" t="str">
        <f>IF(COUNTIF($X$5:X63,X63)=1,X63,"")</f>
        <v/>
      </c>
      <c r="Z63" s="12" t="str">
        <f t="array" aca="1" ref="Z63" ca="1">IF(ROW()-ROW($Z$6:$Z$101)+1&gt;ROWS($Y$6:$Y$101)-
COUNTBLANK($Y$6:$Y$101),"",INDIRECT(ADDRESS(SMALL(
(IF($Y$6:$Y$101&lt;&gt;"",ROW($Y$6:$Y$101),ROW()+ROWS($Y$6:$Y$101))),
ROW()-ROW($Z$6:$Z$101)+1),COLUMN($Y$6:$Y$101),4)))</f>
        <v/>
      </c>
      <c r="AA63" s="12">
        <f t="shared" ca="1" si="5"/>
        <v>0</v>
      </c>
      <c r="AB63" s="12" t="str">
        <f t="shared" ca="1" si="6"/>
        <v>BLANK</v>
      </c>
      <c r="AC63" s="12" t="str">
        <f ca="1">IF(COUNTIF($AB$5:AB63,AB63)=1,AB63,"")</f>
        <v/>
      </c>
      <c r="AO63"/>
    </row>
    <row r="64" spans="7:41" ht="20.100000000000001" customHeight="1" x14ac:dyDescent="0.25">
      <c r="G64" s="10"/>
      <c r="H64" s="142" t="s">
        <v>207</v>
      </c>
      <c r="I64" s="179"/>
      <c r="J64" s="581"/>
      <c r="K64" s="579"/>
      <c r="L64" s="580"/>
      <c r="Q64" s="10"/>
      <c r="R64" s="10"/>
      <c r="S64" s="10"/>
      <c r="T64" s="10"/>
      <c r="U64" s="10">
        <v>68</v>
      </c>
      <c r="V64" s="10"/>
      <c r="W64" s="10"/>
      <c r="X64" s="12" t="e">
        <f>IF(OR(#REF!=0,#REF!= ""),"BLANK",#REF!)</f>
        <v>#REF!</v>
      </c>
      <c r="Y64" s="12" t="str">
        <f>IF(COUNTIF($X$5:X64,X64)=1,X64,"")</f>
        <v/>
      </c>
      <c r="Z64" s="12" t="str">
        <f t="array" aca="1" ref="Z64" ca="1">IF(ROW()-ROW($Z$6:$Z$101)+1&gt;ROWS($Y$6:$Y$101)-
COUNTBLANK($Y$6:$Y$101),"",INDIRECT(ADDRESS(SMALL(
(IF($Y$6:$Y$101&lt;&gt;"",ROW($Y$6:$Y$101),ROW()+ROWS($Y$6:$Y$101))),
ROW()-ROW($Z$6:$Z$101)+1),COLUMN($Y$6:$Y$101),4)))</f>
        <v/>
      </c>
      <c r="AA64" s="12">
        <f t="shared" ca="1" si="5"/>
        <v>0</v>
      </c>
      <c r="AB64" s="12" t="str">
        <f t="shared" ca="1" si="6"/>
        <v>BLANK</v>
      </c>
      <c r="AC64" s="12" t="str">
        <f ca="1">IF(COUNTIF($AB$5:AB64,AB64)=1,AB64,"")</f>
        <v/>
      </c>
      <c r="AO64"/>
    </row>
    <row r="65" spans="7:41" ht="20.100000000000001" customHeight="1" x14ac:dyDescent="0.25">
      <c r="G65" s="10"/>
      <c r="H65" s="143" t="s">
        <v>2201</v>
      </c>
      <c r="I65" s="179"/>
      <c r="J65" s="581"/>
      <c r="K65" s="579"/>
      <c r="L65" s="580"/>
      <c r="Q65" s="10"/>
      <c r="R65" s="10"/>
      <c r="S65" s="10"/>
      <c r="T65" s="10"/>
      <c r="U65" s="10">
        <v>69</v>
      </c>
      <c r="V65" s="10"/>
      <c r="W65" s="10"/>
      <c r="X65" s="12" t="e">
        <f>IF(OR(#REF!=0,#REF!= ""),"BLANK",#REF!)</f>
        <v>#REF!</v>
      </c>
      <c r="Y65" s="12" t="str">
        <f>IF(COUNTIF($X$5:X65,X65)=1,X65,"")</f>
        <v/>
      </c>
      <c r="Z65" s="12" t="str">
        <f t="array" aca="1" ref="Z65" ca="1">IF(ROW()-ROW($Z$6:$Z$101)+1&gt;ROWS($Y$6:$Y$101)-
COUNTBLANK($Y$6:$Y$101),"",INDIRECT(ADDRESS(SMALL(
(IF($Y$6:$Y$101&lt;&gt;"",ROW($Y$6:$Y$101),ROW()+ROWS($Y$6:$Y$101))),
ROW()-ROW($Z$6:$Z$101)+1),COLUMN($Y$6:$Y$101),4)))</f>
        <v/>
      </c>
      <c r="AA65" s="12">
        <f t="shared" ca="1" si="5"/>
        <v>0</v>
      </c>
      <c r="AB65" s="12" t="str">
        <f t="shared" ca="1" si="6"/>
        <v>BLANK</v>
      </c>
      <c r="AC65" s="12" t="str">
        <f ca="1">IF(COUNTIF($AB$5:AB65,AB65)=1,AB65,"")</f>
        <v/>
      </c>
      <c r="AO65"/>
    </row>
    <row r="66" spans="7:41" ht="20.100000000000001" customHeight="1" x14ac:dyDescent="0.25">
      <c r="G66" s="10"/>
      <c r="H66" s="143" t="s">
        <v>2202</v>
      </c>
      <c r="I66" s="179"/>
      <c r="J66" s="581"/>
      <c r="K66" s="579"/>
      <c r="L66" s="580"/>
      <c r="Q66" s="10"/>
      <c r="R66" s="10"/>
      <c r="S66" s="10"/>
      <c r="T66" s="10"/>
      <c r="U66" s="10">
        <v>70</v>
      </c>
      <c r="V66" s="10"/>
      <c r="W66" s="10"/>
      <c r="X66" s="12" t="e">
        <f>IF(OR(#REF!=0,#REF!= ""),"BLANK",#REF!)</f>
        <v>#REF!</v>
      </c>
      <c r="Y66" s="12" t="str">
        <f>IF(COUNTIF($X$5:X66,X66)=1,X66,"")</f>
        <v/>
      </c>
      <c r="Z66" s="12" t="str">
        <f t="array" aca="1" ref="Z66" ca="1">IF(ROW()-ROW($Z$6:$Z$101)+1&gt;ROWS($Y$6:$Y$101)-
COUNTBLANK($Y$6:$Y$101),"",INDIRECT(ADDRESS(SMALL(
(IF($Y$6:$Y$101&lt;&gt;"",ROW($Y$6:$Y$101),ROW()+ROWS($Y$6:$Y$101))),
ROW()-ROW($Z$6:$Z$101)+1),COLUMN($Y$6:$Y$101),4)))</f>
        <v/>
      </c>
      <c r="AA66" s="12">
        <f t="shared" ca="1" si="5"/>
        <v>0</v>
      </c>
      <c r="AB66" s="12" t="str">
        <f t="shared" ca="1" si="6"/>
        <v>BLANK</v>
      </c>
      <c r="AC66" s="12" t="str">
        <f ca="1">IF(COUNTIF($AB$5:AB66,AB66)=1,AB66,"")</f>
        <v/>
      </c>
      <c r="AO66"/>
    </row>
    <row r="67" spans="7:41" ht="20.100000000000001" customHeight="1" x14ac:dyDescent="0.25">
      <c r="G67" s="10"/>
      <c r="H67" s="144" t="s">
        <v>2203</v>
      </c>
      <c r="I67" s="179"/>
      <c r="J67" s="581"/>
      <c r="K67" s="579"/>
      <c r="L67" s="580"/>
      <c r="Q67" s="10"/>
      <c r="R67" s="10"/>
      <c r="S67" s="10"/>
      <c r="T67" s="10"/>
      <c r="U67" s="10">
        <v>71</v>
      </c>
      <c r="V67" s="10"/>
      <c r="W67" s="10"/>
      <c r="X67" s="12" t="e">
        <f>IF(OR(#REF!=0,#REF!= ""),"BLANK",#REF!)</f>
        <v>#REF!</v>
      </c>
      <c r="Y67" s="12" t="str">
        <f>IF(COUNTIF($X$5:X67,X67)=1,X67,"")</f>
        <v/>
      </c>
      <c r="Z67" s="12" t="str">
        <f t="array" aca="1" ref="Z67" ca="1">IF(ROW()-ROW($Z$6:$Z$101)+1&gt;ROWS($Y$6:$Y$101)-
COUNTBLANK($Y$6:$Y$101),"",INDIRECT(ADDRESS(SMALL(
(IF($Y$6:$Y$101&lt;&gt;"",ROW($Y$6:$Y$101),ROW()+ROWS($Y$6:$Y$101))),
ROW()-ROW($Z$6:$Z$101)+1),COLUMN($Y$6:$Y$101),4)))</f>
        <v/>
      </c>
      <c r="AA67" s="12">
        <f t="shared" ca="1" si="5"/>
        <v>0</v>
      </c>
      <c r="AB67" s="12" t="str">
        <f t="shared" ca="1" si="6"/>
        <v>BLANK</v>
      </c>
      <c r="AC67" s="12" t="str">
        <f ca="1">IF(COUNTIF($AB$5:AB67,AB67)=1,AB67,"")</f>
        <v/>
      </c>
      <c r="AO67"/>
    </row>
    <row r="68" spans="7:41" ht="20.100000000000001" customHeight="1" thickBot="1" x14ac:dyDescent="0.3">
      <c r="G68" s="10"/>
      <c r="H68" s="145" t="s">
        <v>2204</v>
      </c>
      <c r="I68" s="582"/>
      <c r="J68" s="583"/>
      <c r="K68" s="584"/>
      <c r="L68" s="585"/>
      <c r="Q68" s="10"/>
      <c r="R68" s="10"/>
      <c r="S68" s="10"/>
      <c r="T68" s="10"/>
      <c r="U68" s="10">
        <v>72</v>
      </c>
      <c r="V68" s="10"/>
      <c r="W68" s="10"/>
      <c r="X68" s="12" t="e">
        <f>IF(OR(#REF!=0,#REF!= ""),"BLANK",#REF!)</f>
        <v>#REF!</v>
      </c>
      <c r="Y68" s="12" t="str">
        <f>IF(COUNTIF($X$5:X68,X68)=1,X68,"")</f>
        <v/>
      </c>
      <c r="Z68" s="12" t="str">
        <f t="array" aca="1" ref="Z68" ca="1">IF(ROW()-ROW($Z$6:$Z$101)+1&gt;ROWS($Y$6:$Y$101)-
COUNTBLANK($Y$6:$Y$101),"",INDIRECT(ADDRESS(SMALL(
(IF($Y$6:$Y$101&lt;&gt;"",ROW($Y$6:$Y$101),ROW()+ROWS($Y$6:$Y$101))),
ROW()-ROW($Z$6:$Z$101)+1),COLUMN($Y$6:$Y$101),4)))</f>
        <v/>
      </c>
      <c r="AA68" s="12">
        <f t="shared" ca="1" si="5"/>
        <v>0</v>
      </c>
      <c r="AB68" s="12" t="str">
        <f t="shared" ca="1" si="6"/>
        <v>BLANK</v>
      </c>
      <c r="AC68" s="12" t="str">
        <f ca="1">IF(COUNTIF($AB$5:AB68,AB68)=1,AB68,"")</f>
        <v/>
      </c>
      <c r="AO68"/>
    </row>
    <row r="69" spans="7:41" ht="15" customHeight="1" thickBot="1" x14ac:dyDescent="0.3">
      <c r="G69" s="10"/>
      <c r="N69" s="567" t="s">
        <v>2364</v>
      </c>
      <c r="Q69" s="10"/>
      <c r="R69" s="10"/>
      <c r="S69" s="10"/>
      <c r="T69" s="10"/>
      <c r="U69" s="10">
        <v>73</v>
      </c>
      <c r="V69" s="10"/>
      <c r="W69" s="10"/>
      <c r="X69" s="12" t="e">
        <f>IF(OR(#REF!=0,#REF!= ""),"BLANK",#REF!)</f>
        <v>#REF!</v>
      </c>
      <c r="Y69" s="12" t="str">
        <f>IF(COUNTIF($X$5:X69,X69)=1,X69,"")</f>
        <v/>
      </c>
      <c r="Z69" s="12" t="str">
        <f t="array" aca="1" ref="Z69" ca="1">IF(ROW()-ROW($Z$6:$Z$101)+1&gt;ROWS($Y$6:$Y$101)-
COUNTBLANK($Y$6:$Y$101),"",INDIRECT(ADDRESS(SMALL(
(IF($Y$6:$Y$101&lt;&gt;"",ROW($Y$6:$Y$101),ROW()+ROWS($Y$6:$Y$101))),
ROW()-ROW($Z$6:$Z$101)+1),COLUMN($Y$6:$Y$101),4)))</f>
        <v/>
      </c>
      <c r="AA69" s="12">
        <f t="shared" ca="1" si="5"/>
        <v>0</v>
      </c>
      <c r="AB69" s="12" t="str">
        <f t="shared" ca="1" si="6"/>
        <v>BLANK</v>
      </c>
      <c r="AC69" s="12" t="str">
        <f ca="1">IF(COUNTIF($AB$5:AB69,AB69)=1,AB69,"")</f>
        <v/>
      </c>
      <c r="AO69"/>
    </row>
    <row r="70" spans="7:41" ht="15" customHeight="1" x14ac:dyDescent="0.25">
      <c r="G70" s="10"/>
      <c r="H70" s="671" t="s">
        <v>2317</v>
      </c>
      <c r="I70" s="672"/>
      <c r="J70" s="672"/>
      <c r="K70" s="672"/>
      <c r="L70" s="673"/>
      <c r="N70" s="62" t="b">
        <f>IF(ISNUMBER(SEARCH("NEXTSEQ",$I$17)),FALSE,TRUE)</f>
        <v>1</v>
      </c>
      <c r="Q70" s="10"/>
      <c r="R70" s="10"/>
      <c r="S70" s="10"/>
      <c r="T70" s="10"/>
      <c r="U70" s="10">
        <v>74</v>
      </c>
      <c r="V70" s="10"/>
      <c r="W70" s="10"/>
      <c r="X70" s="12" t="e">
        <f>IF(OR(#REF!=0,#REF!= ""),"BLANK",#REF!)</f>
        <v>#REF!</v>
      </c>
      <c r="Y70" s="12" t="str">
        <f>IF(COUNTIF($X$5:X70,X70)=1,X70,"")</f>
        <v/>
      </c>
      <c r="Z70" s="12" t="str">
        <f t="array" aca="1" ref="Z70" ca="1">IF(ROW()-ROW($Z$6:$Z$101)+1&gt;ROWS($Y$6:$Y$101)-
COUNTBLANK($Y$6:$Y$101),"",INDIRECT(ADDRESS(SMALL(
(IF($Y$6:$Y$101&lt;&gt;"",ROW($Y$6:$Y$101),ROW()+ROWS($Y$6:$Y$101))),
ROW()-ROW($Z$6:$Z$101)+1),COLUMN($Y$6:$Y$101),4)))</f>
        <v/>
      </c>
      <c r="AA70" s="12">
        <f t="shared" ref="AA70:AA101" ca="1" si="7">COUNTIF($X$6:$X$101,Z70)</f>
        <v>0</v>
      </c>
      <c r="AB70" s="12" t="str">
        <f t="shared" ref="AB70:AB101" ca="1" si="8">IF(AA70&gt;1,Z70,"BLANK")</f>
        <v>BLANK</v>
      </c>
      <c r="AC70" s="12" t="str">
        <f ca="1">IF(COUNTIF($AB$5:AB70,AB70)=1,AB70,"")</f>
        <v/>
      </c>
      <c r="AO70"/>
    </row>
    <row r="71" spans="7:41" ht="15" customHeight="1" x14ac:dyDescent="0.25">
      <c r="G71" s="10"/>
      <c r="H71" s="530" t="s">
        <v>200</v>
      </c>
      <c r="I71" s="531" t="s">
        <v>201</v>
      </c>
      <c r="J71" s="532" t="s">
        <v>202</v>
      </c>
      <c r="K71" s="531" t="s">
        <v>203</v>
      </c>
      <c r="L71" s="533" t="s">
        <v>204</v>
      </c>
      <c r="Q71" s="10"/>
      <c r="R71" s="10"/>
      <c r="S71" s="10"/>
      <c r="T71" s="10"/>
      <c r="U71" s="10">
        <v>75</v>
      </c>
      <c r="V71" s="10"/>
      <c r="W71" s="10"/>
      <c r="X71" s="12" t="e">
        <f>IF(OR(#REF!=0,#REF!= ""),"BLANK",#REF!)</f>
        <v>#REF!</v>
      </c>
      <c r="Y71" s="12" t="str">
        <f>IF(COUNTIF($X$5:X71,X71)=1,X71,"")</f>
        <v/>
      </c>
      <c r="Z71" s="12" t="str">
        <f t="array" aca="1" ref="Z71" ca="1">IF(ROW()-ROW($Z$6:$Z$101)+1&gt;ROWS($Y$6:$Y$101)-
COUNTBLANK($Y$6:$Y$101),"",INDIRECT(ADDRESS(SMALL(
(IF($Y$6:$Y$101&lt;&gt;"",ROW($Y$6:$Y$101),ROW()+ROWS($Y$6:$Y$101))),
ROW()-ROW($Z$6:$Z$101)+1),COLUMN($Y$6:$Y$101),4)))</f>
        <v/>
      </c>
      <c r="AA71" s="12">
        <f t="shared" ca="1" si="7"/>
        <v>0</v>
      </c>
      <c r="AB71" s="12" t="str">
        <f t="shared" ca="1" si="8"/>
        <v>BLANK</v>
      </c>
      <c r="AC71" s="12" t="str">
        <f ca="1">IF(COUNTIF($AB$5:AB71,AB71)=1,AB71,"")</f>
        <v/>
      </c>
      <c r="AO71"/>
    </row>
    <row r="72" spans="7:41" ht="20.100000000000001" customHeight="1" x14ac:dyDescent="0.25">
      <c r="G72" s="10"/>
      <c r="H72" s="534" t="s">
        <v>205</v>
      </c>
      <c r="I72" s="535"/>
      <c r="J72" s="536"/>
      <c r="K72" s="537"/>
      <c r="L72" s="538"/>
      <c r="Q72" s="10"/>
      <c r="R72" s="10"/>
      <c r="S72" s="10"/>
      <c r="T72" s="10"/>
      <c r="U72" s="10">
        <v>76</v>
      </c>
      <c r="V72" s="10"/>
      <c r="W72" s="10"/>
      <c r="X72" s="12" t="e">
        <f>IF(OR(#REF!=0,#REF!= ""),"BLANK",#REF!)</f>
        <v>#REF!</v>
      </c>
      <c r="Y72" s="12" t="str">
        <f>IF(COUNTIF($X$5:X72,X72)=1,X72,"")</f>
        <v/>
      </c>
      <c r="Z72" s="12" t="str">
        <f t="array" aca="1" ref="Z72" ca="1">IF(ROW()-ROW($Z$6:$Z$101)+1&gt;ROWS($Y$6:$Y$101)-
COUNTBLANK($Y$6:$Y$101),"",INDIRECT(ADDRESS(SMALL(
(IF($Y$6:$Y$101&lt;&gt;"",ROW($Y$6:$Y$101),ROW()+ROWS($Y$6:$Y$101))),
ROW()-ROW($Z$6:$Z$101)+1),COLUMN($Y$6:$Y$101),4)))</f>
        <v/>
      </c>
      <c r="AA72" s="12">
        <f t="shared" ca="1" si="7"/>
        <v>0</v>
      </c>
      <c r="AB72" s="12" t="str">
        <f t="shared" ca="1" si="8"/>
        <v>BLANK</v>
      </c>
      <c r="AC72" s="12" t="str">
        <f ca="1">IF(COUNTIF($AB$5:AB72,AB72)=1,AB72,"")</f>
        <v/>
      </c>
      <c r="AO72"/>
    </row>
    <row r="73" spans="7:41" ht="20.100000000000001" customHeight="1" x14ac:dyDescent="0.25">
      <c r="G73" s="10"/>
      <c r="H73" s="539" t="s">
        <v>206</v>
      </c>
      <c r="I73" s="535"/>
      <c r="J73" s="536"/>
      <c r="K73" s="537"/>
      <c r="L73" s="538"/>
      <c r="Q73" s="10"/>
      <c r="R73" s="10"/>
      <c r="S73" s="10"/>
      <c r="T73" s="10"/>
      <c r="U73" s="10">
        <v>77</v>
      </c>
      <c r="V73" s="10"/>
      <c r="W73" s="10"/>
      <c r="X73" s="12" t="e">
        <f>IF(OR(#REF!=0,#REF!= ""),"BLANK",#REF!)</f>
        <v>#REF!</v>
      </c>
      <c r="Y73" s="12" t="str">
        <f>IF(COUNTIF($X$5:X73,X73)=1,X73,"")</f>
        <v/>
      </c>
      <c r="Z73" s="12" t="str">
        <f t="array" aca="1" ref="Z73" ca="1">IF(ROW()-ROW($Z$6:$Z$101)+1&gt;ROWS($Y$6:$Y$101)-
COUNTBLANK($Y$6:$Y$101),"",INDIRECT(ADDRESS(SMALL(
(IF($Y$6:$Y$101&lt;&gt;"",ROW($Y$6:$Y$101),ROW()+ROWS($Y$6:$Y$101))),
ROW()-ROW($Z$6:$Z$101)+1),COLUMN($Y$6:$Y$101),4)))</f>
        <v/>
      </c>
      <c r="AA73" s="12">
        <f t="shared" ca="1" si="7"/>
        <v>0</v>
      </c>
      <c r="AB73" s="12" t="str">
        <f t="shared" ca="1" si="8"/>
        <v>BLANK</v>
      </c>
      <c r="AC73" s="12" t="str">
        <f ca="1">IF(COUNTIF($AB$5:AB73,AB73)=1,AB73,"")</f>
        <v/>
      </c>
      <c r="AO73"/>
    </row>
    <row r="74" spans="7:41" ht="20.100000000000001" customHeight="1" x14ac:dyDescent="0.25">
      <c r="G74" s="10"/>
      <c r="H74" s="539" t="s">
        <v>207</v>
      </c>
      <c r="I74" s="535"/>
      <c r="J74" s="535"/>
      <c r="K74" s="537"/>
      <c r="L74" s="538"/>
      <c r="Q74" s="10"/>
      <c r="R74" s="10"/>
      <c r="S74" s="10"/>
      <c r="T74" s="10"/>
      <c r="U74" s="10">
        <v>78</v>
      </c>
      <c r="V74" s="10"/>
      <c r="W74" s="10"/>
      <c r="X74" s="12" t="e">
        <f>IF(OR(#REF!=0,#REF!= ""),"BLANK",#REF!)</f>
        <v>#REF!</v>
      </c>
      <c r="Y74" s="12" t="str">
        <f>IF(COUNTIF($X$5:X74,X74)=1,X74,"")</f>
        <v/>
      </c>
      <c r="Z74" s="12" t="str">
        <f t="array" aca="1" ref="Z74" ca="1">IF(ROW()-ROW($Z$6:$Z$101)+1&gt;ROWS($Y$6:$Y$101)-
COUNTBLANK($Y$6:$Y$101),"",INDIRECT(ADDRESS(SMALL(
(IF($Y$6:$Y$101&lt;&gt;"",ROW($Y$6:$Y$101),ROW()+ROWS($Y$6:$Y$101))),
ROW()-ROW($Z$6:$Z$101)+1),COLUMN($Y$6:$Y$101),4)))</f>
        <v/>
      </c>
      <c r="AA74" s="12">
        <f t="shared" ca="1" si="7"/>
        <v>0</v>
      </c>
      <c r="AB74" s="12" t="str">
        <f t="shared" ca="1" si="8"/>
        <v>BLANK</v>
      </c>
      <c r="AC74" s="12" t="str">
        <f ca="1">IF(COUNTIF($AB$5:AB74,AB74)=1,AB74,"")</f>
        <v/>
      </c>
      <c r="AO74"/>
    </row>
    <row r="75" spans="7:41" ht="20.100000000000001" customHeight="1" x14ac:dyDescent="0.25">
      <c r="G75" s="10"/>
      <c r="H75" s="540" t="s">
        <v>2314</v>
      </c>
      <c r="I75" s="535"/>
      <c r="J75" s="535"/>
      <c r="K75" s="537"/>
      <c r="L75" s="538"/>
      <c r="Q75" s="10"/>
      <c r="R75" s="10"/>
      <c r="S75" s="10"/>
      <c r="T75" s="10"/>
      <c r="U75" s="10">
        <v>79</v>
      </c>
      <c r="V75" s="10"/>
      <c r="W75" s="10"/>
      <c r="X75" s="12" t="e">
        <f>IF(OR(#REF!=0,#REF!= ""),"BLANK",#REF!)</f>
        <v>#REF!</v>
      </c>
      <c r="Y75" s="12" t="str">
        <f>IF(COUNTIF($X$5:X75,X75)=1,X75,"")</f>
        <v/>
      </c>
      <c r="Z75" s="12" t="str">
        <f t="array" aca="1" ref="Z75" ca="1">IF(ROW()-ROW($Z$6:$Z$101)+1&gt;ROWS($Y$6:$Y$101)-
COUNTBLANK($Y$6:$Y$101),"",INDIRECT(ADDRESS(SMALL(
(IF($Y$6:$Y$101&lt;&gt;"",ROW($Y$6:$Y$101),ROW()+ROWS($Y$6:$Y$101))),
ROW()-ROW($Z$6:$Z$101)+1),COLUMN($Y$6:$Y$101),4)))</f>
        <v/>
      </c>
      <c r="AA75" s="12">
        <f t="shared" ca="1" si="7"/>
        <v>0</v>
      </c>
      <c r="AB75" s="12" t="str">
        <f t="shared" ca="1" si="8"/>
        <v>BLANK</v>
      </c>
      <c r="AC75" s="12" t="str">
        <f ca="1">IF(COUNTIF($AB$5:AB75,AB75)=1,AB75,"")</f>
        <v/>
      </c>
      <c r="AO75"/>
    </row>
    <row r="76" spans="7:41" ht="20.100000000000001" customHeight="1" x14ac:dyDescent="0.25">
      <c r="G76" s="10"/>
      <c r="H76" s="540" t="s">
        <v>2359</v>
      </c>
      <c r="I76" s="535"/>
      <c r="J76" s="535"/>
      <c r="K76" s="537"/>
      <c r="L76" s="538"/>
      <c r="Q76" s="10"/>
      <c r="R76" s="10"/>
      <c r="S76" s="10"/>
      <c r="T76" s="10"/>
      <c r="U76" s="10">
        <v>80</v>
      </c>
      <c r="V76" s="10"/>
      <c r="W76" s="10"/>
      <c r="X76" s="12" t="e">
        <f>IF(OR(#REF!=0,#REF!= ""),"BLANK",#REF!)</f>
        <v>#REF!</v>
      </c>
      <c r="Y76" s="12" t="str">
        <f>IF(COUNTIF($X$5:X76,X76)=1,X76,"")</f>
        <v/>
      </c>
      <c r="Z76" s="12" t="str">
        <f t="array" aca="1" ref="Z76" ca="1">IF(ROW()-ROW($Z$6:$Z$101)+1&gt;ROWS($Y$6:$Y$101)-
COUNTBLANK($Y$6:$Y$101),"",INDIRECT(ADDRESS(SMALL(
(IF($Y$6:$Y$101&lt;&gt;"",ROW($Y$6:$Y$101),ROW()+ROWS($Y$6:$Y$101))),
ROW()-ROW($Z$6:$Z$101)+1),COLUMN($Y$6:$Y$101),4)))</f>
        <v/>
      </c>
      <c r="AA76" s="12">
        <f t="shared" ca="1" si="7"/>
        <v>0</v>
      </c>
      <c r="AB76" s="12" t="str">
        <f t="shared" ca="1" si="8"/>
        <v>BLANK</v>
      </c>
      <c r="AC76" s="12" t="str">
        <f ca="1">IF(COUNTIF($AB$5:AB76,AB76)=1,AB76,"")</f>
        <v/>
      </c>
      <c r="AO76"/>
    </row>
    <row r="77" spans="7:41" ht="20.100000000000001" customHeight="1" x14ac:dyDescent="0.25">
      <c r="G77" s="10"/>
      <c r="H77" s="540" t="s">
        <v>2360</v>
      </c>
      <c r="I77" s="535"/>
      <c r="J77" s="535"/>
      <c r="K77" s="537"/>
      <c r="L77" s="538"/>
      <c r="Q77" s="140"/>
      <c r="R77" s="140"/>
      <c r="S77" s="10"/>
      <c r="T77" s="10"/>
      <c r="U77" s="10">
        <v>81</v>
      </c>
      <c r="V77" s="10"/>
      <c r="W77" s="10"/>
      <c r="X77" s="12" t="e">
        <f>IF(OR(#REF!=0,#REF!= ""),"BLANK",#REF!)</f>
        <v>#REF!</v>
      </c>
      <c r="Y77" s="12" t="str">
        <f>IF(COUNTIF($X$5:X77,X77)=1,X77,"")</f>
        <v/>
      </c>
      <c r="Z77" s="12" t="str">
        <f t="array" aca="1" ref="Z77" ca="1">IF(ROW()-ROW($Z$6:$Z$101)+1&gt;ROWS($Y$6:$Y$101)-
COUNTBLANK($Y$6:$Y$101),"",INDIRECT(ADDRESS(SMALL(
(IF($Y$6:$Y$101&lt;&gt;"",ROW($Y$6:$Y$101),ROW()+ROWS($Y$6:$Y$101))),
ROW()-ROW($Z$6:$Z$101)+1),COLUMN($Y$6:$Y$101),4)))</f>
        <v/>
      </c>
      <c r="AA77" s="12">
        <f t="shared" ca="1" si="7"/>
        <v>0</v>
      </c>
      <c r="AB77" s="12" t="str">
        <f t="shared" ca="1" si="8"/>
        <v>BLANK</v>
      </c>
      <c r="AC77" s="12" t="str">
        <f ca="1">IF(COUNTIF($AB$5:AB77,AB77)=1,AB77,"")</f>
        <v/>
      </c>
      <c r="AO77"/>
    </row>
    <row r="78" spans="7:41" ht="20.100000000000001" customHeight="1" thickBot="1" x14ac:dyDescent="0.3">
      <c r="G78" s="10"/>
      <c r="H78" s="541" t="s">
        <v>2315</v>
      </c>
      <c r="I78" s="542"/>
      <c r="J78" s="543"/>
      <c r="K78" s="544"/>
      <c r="L78" s="545"/>
      <c r="Q78" s="10"/>
      <c r="R78" s="10"/>
      <c r="S78" s="10"/>
      <c r="T78" s="10"/>
      <c r="U78" s="10">
        <v>82</v>
      </c>
      <c r="V78" s="10"/>
      <c r="W78" s="10"/>
      <c r="X78" s="12" t="e">
        <f>IF(OR(#REF!=0,#REF!= ""),"BLANK",#REF!)</f>
        <v>#REF!</v>
      </c>
      <c r="Y78" s="12" t="str">
        <f>IF(COUNTIF($X$5:X78,X78)=1,X78,"")</f>
        <v/>
      </c>
      <c r="Z78" s="12" t="str">
        <f t="array" aca="1" ref="Z78" ca="1">IF(ROW()-ROW($Z$6:$Z$101)+1&gt;ROWS($Y$6:$Y$101)-
COUNTBLANK($Y$6:$Y$101),"",INDIRECT(ADDRESS(SMALL(
(IF($Y$6:$Y$101&lt;&gt;"",ROW($Y$6:$Y$101),ROW()+ROWS($Y$6:$Y$101))),
ROW()-ROW($Z$6:$Z$101)+1),COLUMN($Y$6:$Y$101),4)))</f>
        <v/>
      </c>
      <c r="AA78" s="12">
        <f t="shared" ca="1" si="7"/>
        <v>0</v>
      </c>
      <c r="AB78" s="12" t="str">
        <f t="shared" ca="1" si="8"/>
        <v>BLANK</v>
      </c>
      <c r="AC78" s="12" t="str">
        <f ca="1">IF(COUNTIF($AB$5:AB78,AB78)=1,AB78,"")</f>
        <v/>
      </c>
      <c r="AO78"/>
    </row>
    <row r="79" spans="7:41" ht="20.25" customHeight="1" x14ac:dyDescent="0.25">
      <c r="G79" s="10"/>
      <c r="Q79" s="10"/>
      <c r="R79" s="10"/>
      <c r="S79" s="10"/>
      <c r="T79" s="10"/>
      <c r="U79" s="10">
        <v>83</v>
      </c>
      <c r="V79" s="10"/>
      <c r="W79" s="10"/>
      <c r="X79" s="12" t="e">
        <f>IF(OR(#REF!=0,#REF!= ""),"BLANK",#REF!)</f>
        <v>#REF!</v>
      </c>
      <c r="Y79" s="12" t="str">
        <f>IF(COUNTIF($X$5:X79,X79)=1,X79,"")</f>
        <v/>
      </c>
      <c r="Z79" s="12" t="str">
        <f t="array" aca="1" ref="Z79" ca="1">IF(ROW()-ROW($Z$6:$Z$101)+1&gt;ROWS($Y$6:$Y$101)-
COUNTBLANK($Y$6:$Y$101),"",INDIRECT(ADDRESS(SMALL(
(IF($Y$6:$Y$101&lt;&gt;"",ROW($Y$6:$Y$101),ROW()+ROWS($Y$6:$Y$101))),
ROW()-ROW($Z$6:$Z$101)+1),COLUMN($Y$6:$Y$101),4)))</f>
        <v/>
      </c>
      <c r="AA79" s="12">
        <f t="shared" ca="1" si="7"/>
        <v>0</v>
      </c>
      <c r="AB79" s="12" t="str">
        <f t="shared" ca="1" si="8"/>
        <v>BLANK</v>
      </c>
      <c r="AC79" s="12" t="str">
        <f ca="1">IF(COUNTIF($AB$5:AB79,AB79)=1,AB79,"")</f>
        <v/>
      </c>
      <c r="AO79"/>
    </row>
    <row r="80" spans="7:41" ht="20.100000000000001" customHeight="1" x14ac:dyDescent="0.25">
      <c r="G80" s="10"/>
      <c r="H80" s="92" t="s">
        <v>216</v>
      </c>
      <c r="I80" s="139">
        <v>200</v>
      </c>
      <c r="J80" s="10"/>
      <c r="Q80"/>
      <c r="R80" s="10"/>
      <c r="S80" s="10"/>
      <c r="T80" s="10"/>
      <c r="U80" s="10">
        <v>84</v>
      </c>
      <c r="V80" s="10"/>
      <c r="W80" s="10"/>
      <c r="X80" s="12" t="e">
        <f>IF(OR(#REF!=0,#REF!= ""),"BLANK",#REF!)</f>
        <v>#REF!</v>
      </c>
      <c r="Y80" s="12" t="str">
        <f>IF(COUNTIF($X$5:X80,X80)=1,X80,"")</f>
        <v/>
      </c>
      <c r="Z80" s="12" t="str">
        <f t="array" aca="1" ref="Z80" ca="1">IF(ROW()-ROW($Z$6:$Z$101)+1&gt;ROWS($Y$6:$Y$101)-
COUNTBLANK($Y$6:$Y$101),"",INDIRECT(ADDRESS(SMALL(
(IF($Y$6:$Y$101&lt;&gt;"",ROW($Y$6:$Y$101),ROW()+ROWS($Y$6:$Y$101))),
ROW()-ROW($Z$6:$Z$101)+1),COLUMN($Y$6:$Y$101),4)))</f>
        <v/>
      </c>
      <c r="AA80" s="12">
        <f t="shared" ca="1" si="7"/>
        <v>0</v>
      </c>
      <c r="AB80" s="12" t="str">
        <f t="shared" ca="1" si="8"/>
        <v>BLANK</v>
      </c>
      <c r="AC80" s="12" t="str">
        <f ca="1">IF(COUNTIF($AB$5:AB80,AB80)=1,AB80,"")</f>
        <v/>
      </c>
      <c r="AO80"/>
    </row>
    <row r="81" spans="7:41" ht="20.25" customHeight="1" thickBot="1" x14ac:dyDescent="0.3">
      <c r="G81" s="10"/>
      <c r="J81" s="10"/>
      <c r="Q81"/>
      <c r="R81" s="10"/>
      <c r="S81" s="10"/>
      <c r="T81" s="10"/>
      <c r="U81" s="10">
        <v>85</v>
      </c>
      <c r="V81" s="10"/>
      <c r="W81" s="10"/>
      <c r="X81" s="12" t="e">
        <f>IF(OR(#REF!=0,#REF!= ""),"BLANK",#REF!)</f>
        <v>#REF!</v>
      </c>
      <c r="Y81" s="12" t="str">
        <f>IF(COUNTIF($X$5:X81,X81)=1,X81,"")</f>
        <v/>
      </c>
      <c r="Z81" s="12" t="str">
        <f t="array" aca="1" ref="Z81" ca="1">IF(ROW()-ROW($Z$6:$Z$101)+1&gt;ROWS($Y$6:$Y$101)-
COUNTBLANK($Y$6:$Y$101),"",INDIRECT(ADDRESS(SMALL(
(IF($Y$6:$Y$101&lt;&gt;"",ROW($Y$6:$Y$101),ROW()+ROWS($Y$6:$Y$101))),
ROW()-ROW($Z$6:$Z$101)+1),COLUMN($Y$6:$Y$101),4)))</f>
        <v/>
      </c>
      <c r="AA81" s="12">
        <f t="shared" ca="1" si="7"/>
        <v>0</v>
      </c>
      <c r="AB81" s="12" t="str">
        <f t="shared" ca="1" si="8"/>
        <v>BLANK</v>
      </c>
      <c r="AC81" s="12" t="str">
        <f ca="1">IF(COUNTIF($AB$5:AB81,AB81)=1,AB81,"")</f>
        <v/>
      </c>
      <c r="AO81"/>
    </row>
    <row r="82" spans="7:41" ht="15" customHeight="1" x14ac:dyDescent="0.25">
      <c r="G82" s="10"/>
      <c r="H82" s="577" t="s">
        <v>210</v>
      </c>
      <c r="I82" s="527"/>
      <c r="K82" s="576" t="s">
        <v>763</v>
      </c>
      <c r="L82" s="527"/>
      <c r="T82" s="10"/>
      <c r="U82" s="10">
        <v>86</v>
      </c>
      <c r="V82" s="10"/>
      <c r="W82" s="10"/>
      <c r="X82" s="12" t="e">
        <f>IF(OR(#REF!=0,#REF!= ""),"BLANK",#REF!)</f>
        <v>#REF!</v>
      </c>
      <c r="Y82" s="12" t="str">
        <f>IF(COUNTIF($X$5:X82,X82)=1,X82,"")</f>
        <v/>
      </c>
      <c r="Z82" s="12" t="str">
        <f t="array" aca="1" ref="Z82" ca="1">IF(ROW()-ROW($Z$6:$Z$101)+1&gt;ROWS($Y$6:$Y$101)-
COUNTBLANK($Y$6:$Y$101),"",INDIRECT(ADDRESS(SMALL(
(IF($Y$6:$Y$101&lt;&gt;"",ROW($Y$6:$Y$101),ROW()+ROWS($Y$6:$Y$101))),
ROW()-ROW($Z$6:$Z$101)+1),COLUMN($Y$6:$Y$101),4)))</f>
        <v/>
      </c>
      <c r="AA82" s="12">
        <f t="shared" ca="1" si="7"/>
        <v>0</v>
      </c>
      <c r="AB82" s="12" t="str">
        <f t="shared" ca="1" si="8"/>
        <v>BLANK</v>
      </c>
      <c r="AC82" s="12" t="str">
        <f ca="1">IF(COUNTIF($AB$5:AB82,AB82)=1,AB82,"")</f>
        <v/>
      </c>
      <c r="AO82"/>
    </row>
    <row r="83" spans="7:41" ht="20.100000000000001" customHeight="1" thickBot="1" x14ac:dyDescent="0.3">
      <c r="G83" s="10"/>
      <c r="H83" s="148" t="s">
        <v>218</v>
      </c>
      <c r="I83" s="545"/>
      <c r="K83" s="148" t="s">
        <v>848</v>
      </c>
      <c r="L83" s="239" t="str">
        <f>IF(I18="","",I18)</f>
        <v>SP Kit V1.5 200</v>
      </c>
      <c r="T83" s="10"/>
      <c r="U83" s="10">
        <v>87</v>
      </c>
      <c r="V83" s="10"/>
      <c r="W83" s="10"/>
      <c r="X83" s="12" t="e">
        <f>IF(OR(#REF!=0,#REF!= ""),"BLANK",#REF!)</f>
        <v>#REF!</v>
      </c>
      <c r="Y83" s="12" t="str">
        <f>IF(COUNTIF($X$5:X83,X83)=1,X83,"")</f>
        <v/>
      </c>
      <c r="Z83" s="12" t="str">
        <f t="array" aca="1" ref="Z83" ca="1">IF(ROW()-ROW($Z$6:$Z$101)+1&gt;ROWS($Y$6:$Y$101)-
COUNTBLANK($Y$6:$Y$101),"",INDIRECT(ADDRESS(SMALL(
(IF($Y$6:$Y$101&lt;&gt;"",ROW($Y$6:$Y$101),ROW()+ROWS($Y$6:$Y$101))),
ROW()-ROW($Z$6:$Z$101)+1),COLUMN($Y$6:$Y$101),4)))</f>
        <v/>
      </c>
      <c r="AA83" s="12">
        <f t="shared" ca="1" si="7"/>
        <v>0</v>
      </c>
      <c r="AB83" s="12" t="str">
        <f t="shared" ca="1" si="8"/>
        <v>BLANK</v>
      </c>
      <c r="AC83" s="12" t="str">
        <f ca="1">IF(COUNTIF($AB$5:AB83,AB83)=1,AB83,"")</f>
        <v/>
      </c>
      <c r="AO83"/>
    </row>
    <row r="84" spans="7:41" ht="20.100000000000001" customHeight="1" x14ac:dyDescent="0.25">
      <c r="G84" s="10"/>
      <c r="H84" s="148" t="s">
        <v>211</v>
      </c>
      <c r="I84" s="146"/>
      <c r="K84" s="148" t="s">
        <v>764</v>
      </c>
      <c r="L84" s="241">
        <f>INDEX($AT$8:$AT$22,MATCH(L83,$AS$8:$AS$22,0))</f>
        <v>101</v>
      </c>
      <c r="T84" s="10"/>
      <c r="U84" s="10">
        <v>88</v>
      </c>
      <c r="V84" s="10"/>
      <c r="W84" s="10"/>
      <c r="X84" s="12" t="e">
        <f>IF(OR(#REF!=0,#REF!= ""),"BLANK",#REF!)</f>
        <v>#REF!</v>
      </c>
      <c r="Y84" s="12" t="str">
        <f>IF(COUNTIF($X$5:X84,X84)=1,X84,"")</f>
        <v/>
      </c>
      <c r="Z84" s="12" t="str">
        <f t="array" aca="1" ref="Z84" ca="1">IF(ROW()-ROW($Z$6:$Z$101)+1&gt;ROWS($Y$6:$Y$101)-
COUNTBLANK($Y$6:$Y$101),"",INDIRECT(ADDRESS(SMALL(
(IF($Y$6:$Y$101&lt;&gt;"",ROW($Y$6:$Y$101),ROW()+ROWS($Y$6:$Y$101))),
ROW()-ROW($Z$6:$Z$101)+1),COLUMN($Y$6:$Y$101),4)))</f>
        <v/>
      </c>
      <c r="AA84" s="12">
        <f t="shared" ca="1" si="7"/>
        <v>0</v>
      </c>
      <c r="AB84" s="12" t="str">
        <f t="shared" ca="1" si="8"/>
        <v>BLANK</v>
      </c>
      <c r="AC84" s="12" t="str">
        <f ca="1">IF(COUNTIF($AB$5:AB84,AB84)=1,AB84,"")</f>
        <v/>
      </c>
      <c r="AO84"/>
    </row>
    <row r="85" spans="7:41" ht="20.100000000000001" customHeight="1" x14ac:dyDescent="0.25">
      <c r="G85" s="10"/>
      <c r="H85" s="149" t="s">
        <v>212</v>
      </c>
      <c r="I85" s="146"/>
      <c r="K85" s="149" t="s">
        <v>765</v>
      </c>
      <c r="L85" s="241">
        <f>INDEX($AU$8:$AU$22,MATCH(L83,$AS$8:$AS$22,0))</f>
        <v>101</v>
      </c>
      <c r="T85" s="10"/>
      <c r="U85" s="10">
        <v>89</v>
      </c>
      <c r="V85" s="10"/>
      <c r="W85" s="10"/>
      <c r="X85" s="12" t="e">
        <f>IF(OR(#REF!=0,#REF!= ""),"BLANK",#REF!)</f>
        <v>#REF!</v>
      </c>
      <c r="Y85" s="12" t="str">
        <f>IF(COUNTIF($X$5:X85,X85)=1,X85,"")</f>
        <v/>
      </c>
      <c r="Z85" s="12" t="str">
        <f t="array" aca="1" ref="Z85" ca="1">IF(ROW()-ROW($Z$6:$Z$101)+1&gt;ROWS($Y$6:$Y$101)-
COUNTBLANK($Y$6:$Y$101),"",INDIRECT(ADDRESS(SMALL(
(IF($Y$6:$Y$101&lt;&gt;"",ROW($Y$6:$Y$101),ROW()+ROWS($Y$6:$Y$101))),
ROW()-ROW($Z$6:$Z$101)+1),COLUMN($Y$6:$Y$101),4)))</f>
        <v/>
      </c>
      <c r="AA85" s="12">
        <f t="shared" ca="1" si="7"/>
        <v>0</v>
      </c>
      <c r="AB85" s="12" t="str">
        <f t="shared" ca="1" si="8"/>
        <v>BLANK</v>
      </c>
      <c r="AC85" s="12" t="str">
        <f ca="1">IF(COUNTIF($AB$5:AB85,AB85)=1,AB85,"")</f>
        <v/>
      </c>
      <c r="AO85"/>
    </row>
    <row r="86" spans="7:41" ht="20.100000000000001" customHeight="1" thickBot="1" x14ac:dyDescent="0.3">
      <c r="G86" s="10"/>
      <c r="H86" s="150" t="str">
        <f>IF(OR(ISNUMBER(SEARCH("NovaSeq",$I$17)),ISNUMBER(SEARCH("NextSeq",$I$17))),"Estimated Yield Gb","Estimated Yield Mb")</f>
        <v>Estimated Yield Gb</v>
      </c>
      <c r="I86" s="147"/>
      <c r="K86" s="149" t="s">
        <v>766</v>
      </c>
      <c r="L86" s="241">
        <v>8</v>
      </c>
      <c r="N86" s="235"/>
      <c r="O86" s="235"/>
      <c r="P86" s="235"/>
      <c r="T86" s="10"/>
      <c r="U86" s="10">
        <v>90</v>
      </c>
      <c r="V86" s="10"/>
      <c r="W86" s="10"/>
      <c r="X86" s="12" t="e">
        <f>IF(OR(#REF!=0,#REF!= ""),"BLANK",#REF!)</f>
        <v>#REF!</v>
      </c>
      <c r="Y86" s="12" t="str">
        <f>IF(COUNTIF($X$5:X86,X86)=1,X86,"")</f>
        <v/>
      </c>
      <c r="Z86" s="12" t="str">
        <f t="array" aca="1" ref="Z86" ca="1">IF(ROW()-ROW($Z$6:$Z$101)+1&gt;ROWS($Y$6:$Y$101)-
COUNTBLANK($Y$6:$Y$101),"",INDIRECT(ADDRESS(SMALL(
(IF($Y$6:$Y$101&lt;&gt;"",ROW($Y$6:$Y$101),ROW()+ROWS($Y$6:$Y$101))),
ROW()-ROW($Z$6:$Z$101)+1),COLUMN($Y$6:$Y$101),4)))</f>
        <v/>
      </c>
      <c r="AA86" s="12">
        <f t="shared" ca="1" si="7"/>
        <v>0</v>
      </c>
      <c r="AB86" s="12" t="str">
        <f t="shared" ca="1" si="8"/>
        <v>BLANK</v>
      </c>
      <c r="AC86" s="12" t="str">
        <f ca="1">IF(COUNTIF($AB$5:AB86,AB86)=1,AB86,"")</f>
        <v/>
      </c>
      <c r="AO86"/>
    </row>
    <row r="87" spans="7:41" ht="20.100000000000001" customHeight="1" thickBot="1" x14ac:dyDescent="0.3">
      <c r="G87" s="10"/>
      <c r="K87" s="150" t="s">
        <v>767</v>
      </c>
      <c r="L87" s="242">
        <v>8</v>
      </c>
      <c r="N87" s="10"/>
      <c r="O87" s="10"/>
      <c r="P87" s="10"/>
      <c r="Q87" s="10"/>
      <c r="R87" s="10"/>
      <c r="S87" s="10"/>
      <c r="T87" s="10"/>
      <c r="U87" s="10">
        <v>91</v>
      </c>
      <c r="V87" s="10"/>
      <c r="W87" s="10"/>
      <c r="X87" s="12" t="e">
        <f>IF(OR(#REF!=0,#REF!= ""),"BLANK",#REF!)</f>
        <v>#REF!</v>
      </c>
      <c r="Y87" s="12" t="str">
        <f>IF(COUNTIF($X$5:X87,X87)=1,X87,"")</f>
        <v/>
      </c>
      <c r="Z87" s="12" t="str">
        <f t="array" aca="1" ref="Z87" ca="1">IF(ROW()-ROW($Z$6:$Z$101)+1&gt;ROWS($Y$6:$Y$101)-
COUNTBLANK($Y$6:$Y$101),"",INDIRECT(ADDRESS(SMALL(
(IF($Y$6:$Y$101&lt;&gt;"",ROW($Y$6:$Y$101),ROW()+ROWS($Y$6:$Y$101))),
ROW()-ROW($Z$6:$Z$101)+1),COLUMN($Y$6:$Y$101),4)))</f>
        <v/>
      </c>
      <c r="AA87" s="12">
        <f t="shared" ca="1" si="7"/>
        <v>0</v>
      </c>
      <c r="AB87" s="12" t="str">
        <f t="shared" ca="1" si="8"/>
        <v>BLANK</v>
      </c>
      <c r="AC87" s="12" t="str">
        <f ca="1">IF(COUNTIF($AB$5:AB87,AB87)=1,AB87,"")</f>
        <v/>
      </c>
      <c r="AO87"/>
    </row>
    <row r="88" spans="7:41" ht="15" customHeight="1" x14ac:dyDescent="0.25">
      <c r="G88" s="10"/>
      <c r="N88" s="10"/>
      <c r="O88" s="10"/>
      <c r="P88" s="10"/>
      <c r="Q88" s="10"/>
      <c r="R88" s="30"/>
      <c r="S88" s="10"/>
      <c r="T88" s="10"/>
      <c r="U88" s="10">
        <v>92</v>
      </c>
      <c r="V88" s="10"/>
      <c r="W88" s="10"/>
      <c r="X88" s="12" t="e">
        <f>IF(OR(#REF!=0,#REF!= ""),"BLANK",#REF!)</f>
        <v>#REF!</v>
      </c>
      <c r="Y88" s="12" t="str">
        <f>IF(COUNTIF($X$5:X88,X88)=1,X88,"")</f>
        <v/>
      </c>
      <c r="Z88" s="12" t="str">
        <f t="array" aca="1" ref="Z88" ca="1">IF(ROW()-ROW($Z$6:$Z$101)+1&gt;ROWS($Y$6:$Y$101)-
COUNTBLANK($Y$6:$Y$101),"",INDIRECT(ADDRESS(SMALL(
(IF($Y$6:$Y$101&lt;&gt;"",ROW($Y$6:$Y$101),ROW()+ROWS($Y$6:$Y$101))),
ROW()-ROW($Z$6:$Z$101)+1),COLUMN($Y$6:$Y$101),4)))</f>
        <v/>
      </c>
      <c r="AA88" s="12">
        <f t="shared" ca="1" si="7"/>
        <v>0</v>
      </c>
      <c r="AB88" s="12" t="str">
        <f t="shared" ca="1" si="8"/>
        <v>BLANK</v>
      </c>
      <c r="AC88" s="12" t="str">
        <f ca="1">IF(COUNTIF($AB$5:AB88,AB88)=1,AB88,"")</f>
        <v/>
      </c>
      <c r="AO88"/>
    </row>
    <row r="89" spans="7:41" ht="15" customHeight="1" x14ac:dyDescent="0.25">
      <c r="G89" s="10"/>
      <c r="H89" s="137" t="s">
        <v>2145</v>
      </c>
      <c r="I89" s="136"/>
      <c r="J89" s="138" t="s">
        <v>214</v>
      </c>
      <c r="K89" s="136"/>
      <c r="Q89" s="10"/>
      <c r="R89" s="10"/>
      <c r="S89" s="10"/>
      <c r="T89" s="10"/>
      <c r="U89" s="10">
        <v>93</v>
      </c>
      <c r="V89" s="10"/>
      <c r="W89" s="10"/>
      <c r="X89" s="12" t="e">
        <f>IF(OR(#REF!=0,#REF!= ""),"BLANK",#REF!)</f>
        <v>#REF!</v>
      </c>
      <c r="Y89" s="12" t="str">
        <f>IF(COUNTIF($X$5:X89,X89)=1,X89,"")</f>
        <v/>
      </c>
      <c r="Z89" s="12" t="str">
        <f t="array" aca="1" ref="Z89" ca="1">IF(ROW()-ROW($Z$6:$Z$101)+1&gt;ROWS($Y$6:$Y$101)-
COUNTBLANK($Y$6:$Y$101),"",INDIRECT(ADDRESS(SMALL(
(IF($Y$6:$Y$101&lt;&gt;"",ROW($Y$6:$Y$101),ROW()+ROWS($Y$6:$Y$101))),
ROW()-ROW($Z$6:$Z$101)+1),COLUMN($Y$6:$Y$101),4)))</f>
        <v/>
      </c>
      <c r="AA89" s="12">
        <f t="shared" ca="1" si="7"/>
        <v>0</v>
      </c>
      <c r="AB89" s="12" t="str">
        <f t="shared" ca="1" si="8"/>
        <v>BLANK</v>
      </c>
      <c r="AC89" s="12" t="str">
        <f ca="1">IF(COUNTIF($AB$5:AB89,AB89)=1,AB89,"")</f>
        <v/>
      </c>
      <c r="AO89"/>
    </row>
    <row r="90" spans="7:41" ht="15" customHeight="1" x14ac:dyDescent="0.25">
      <c r="G90" s="10"/>
      <c r="U90" s="10">
        <v>94</v>
      </c>
      <c r="V90" s="10"/>
      <c r="W90" s="10"/>
      <c r="X90" s="12" t="e">
        <f>IF(OR(#REF!=0,#REF!= ""),"BLANK",#REF!)</f>
        <v>#REF!</v>
      </c>
      <c r="Y90" s="12" t="str">
        <f>IF(COUNTIF($X$5:X90,X90)=1,X90,"")</f>
        <v/>
      </c>
      <c r="Z90" s="12" t="str">
        <f t="array" aca="1" ref="Z90" ca="1">IF(ROW()-ROW($Z$6:$Z$101)+1&gt;ROWS($Y$6:$Y$101)-
COUNTBLANK($Y$6:$Y$101),"",INDIRECT(ADDRESS(SMALL(
(IF($Y$6:$Y$101&lt;&gt;"",ROW($Y$6:$Y$101),ROW()+ROWS($Y$6:$Y$101))),
ROW()-ROW($Z$6:$Z$101)+1),COLUMN($Y$6:$Y$101),4)))</f>
        <v/>
      </c>
      <c r="AA90" s="12">
        <f t="shared" ca="1" si="7"/>
        <v>0</v>
      </c>
      <c r="AB90" s="12" t="str">
        <f t="shared" ca="1" si="8"/>
        <v>BLANK</v>
      </c>
      <c r="AC90" s="12" t="str">
        <f ca="1">IF(COUNTIF($AB$5:AB90,AB90)=1,AB90,"")</f>
        <v/>
      </c>
      <c r="AO90"/>
    </row>
    <row r="91" spans="7:41" ht="15" customHeight="1" x14ac:dyDescent="0.25">
      <c r="G91" s="10"/>
      <c r="H91" s="220" t="s">
        <v>2316</v>
      </c>
      <c r="I91" s="138"/>
      <c r="L91" s="526"/>
      <c r="M91" s="526"/>
      <c r="N91" s="10"/>
      <c r="O91" s="10"/>
      <c r="P91" s="10"/>
      <c r="Q91"/>
      <c r="R91" s="10"/>
      <c r="S91" s="10"/>
      <c r="T91" s="10"/>
      <c r="U91" s="10">
        <v>95</v>
      </c>
      <c r="V91" s="10"/>
      <c r="W91" s="10"/>
      <c r="X91" s="12" t="e">
        <f>IF(OR(#REF!=0,#REF!= ""),"BLANK",#REF!)</f>
        <v>#REF!</v>
      </c>
      <c r="Y91" s="12" t="str">
        <f>IF(COUNTIF($X$5:X91,X91)=1,X91,"")</f>
        <v/>
      </c>
      <c r="Z91" s="12" t="str">
        <f t="array" aca="1" ref="Z91" ca="1">IF(ROW()-ROW($Z$6:$Z$101)+1&gt;ROWS($Y$6:$Y$101)-
COUNTBLANK($Y$6:$Y$101),"",INDIRECT(ADDRESS(SMALL(
(IF($Y$6:$Y$101&lt;&gt;"",ROW($Y$6:$Y$101),ROW()+ROWS($Y$6:$Y$101))),
ROW()-ROW($Z$6:$Z$101)+1),COLUMN($Y$6:$Y$101),4)))</f>
        <v/>
      </c>
      <c r="AA91" s="12">
        <f t="shared" ca="1" si="7"/>
        <v>0</v>
      </c>
      <c r="AB91" s="12" t="str">
        <f t="shared" ca="1" si="8"/>
        <v>BLANK</v>
      </c>
      <c r="AC91" s="12" t="str">
        <f ca="1">IF(COUNTIF($AB$5:AB91,AB91)=1,AB91,"")</f>
        <v/>
      </c>
      <c r="AO91"/>
    </row>
    <row r="92" spans="7:41" ht="15" customHeight="1" x14ac:dyDescent="0.25">
      <c r="G92" s="10"/>
      <c r="H92" s="91" t="s">
        <v>217</v>
      </c>
      <c r="K92" s="10"/>
      <c r="L92" s="10"/>
      <c r="M92" s="10"/>
      <c r="Q92"/>
      <c r="R92" s="10"/>
      <c r="S92" s="10"/>
      <c r="T92" s="10"/>
      <c r="U92" s="10">
        <v>96</v>
      </c>
      <c r="V92" s="10"/>
      <c r="W92" s="10"/>
      <c r="X92" s="12" t="e">
        <f>IF(OR(#REF!=0,#REF!= ""),"BLANK",#REF!)</f>
        <v>#REF!</v>
      </c>
      <c r="Y92" s="12" t="str">
        <f>IF(COUNTIF($X$5:X92,X92)=1,X92,"")</f>
        <v/>
      </c>
      <c r="Z92" s="12" t="str">
        <f t="array" aca="1" ref="Z92" ca="1">IF(ROW()-ROW($Z$6:$Z$101)+1&gt;ROWS($Y$6:$Y$101)-
COUNTBLANK($Y$6:$Y$101),"",INDIRECT(ADDRESS(SMALL(
(IF($Y$6:$Y$101&lt;&gt;"",ROW($Y$6:$Y$101),ROW()+ROWS($Y$6:$Y$101))),
ROW()-ROW($Z$6:$Z$101)+1),COLUMN($Y$6:$Y$101),4)))</f>
        <v/>
      </c>
      <c r="AA92" s="12">
        <f t="shared" ca="1" si="7"/>
        <v>0</v>
      </c>
      <c r="AB92" s="12" t="str">
        <f t="shared" ca="1" si="8"/>
        <v>BLANK</v>
      </c>
      <c r="AC92" s="12" t="str">
        <f ca="1">IF(COUNTIF($AB$5:AB92,AB92)=1,AB92,"")</f>
        <v/>
      </c>
      <c r="AO92"/>
    </row>
    <row r="93" spans="7:41" ht="15" customHeight="1" x14ac:dyDescent="0.25">
      <c r="G93" s="10"/>
      <c r="J93" s="546" t="s">
        <v>215</v>
      </c>
      <c r="K93" s="547"/>
      <c r="Q93"/>
      <c r="R93" s="10"/>
      <c r="S93" s="10"/>
      <c r="T93" s="10"/>
      <c r="U93" s="10">
        <v>97</v>
      </c>
      <c r="V93" s="10"/>
      <c r="W93" s="10"/>
      <c r="X93" s="12" t="e">
        <f>IF(OR(#REF!=0,#REF!= ""),"BLANK",#REF!)</f>
        <v>#REF!</v>
      </c>
      <c r="Y93" s="12" t="str">
        <f>IF(COUNTIF($X$5:X93,X93)=1,X93,"")</f>
        <v/>
      </c>
      <c r="Z93" s="12" t="str">
        <f t="array" aca="1" ref="Z93" ca="1">IF(ROW()-ROW($Z$6:$Z$101)+1&gt;ROWS($Y$6:$Y$101)-
COUNTBLANK($Y$6:$Y$101),"",INDIRECT(ADDRESS(SMALL(
(IF($Y$6:$Y$101&lt;&gt;"",ROW($Y$6:$Y$101),ROW()+ROWS($Y$6:$Y$101))),
ROW()-ROW($Z$6:$Z$101)+1),COLUMN($Y$6:$Y$101),4)))</f>
        <v/>
      </c>
      <c r="AA93" s="12">
        <f t="shared" ca="1" si="7"/>
        <v>0</v>
      </c>
      <c r="AB93" s="12" t="str">
        <f t="shared" ca="1" si="8"/>
        <v>BLANK</v>
      </c>
      <c r="AC93" s="12" t="str">
        <f ca="1">IF(COUNTIF($AB$5:AB93,AB93)=1,AB93,"")</f>
        <v/>
      </c>
      <c r="AO93"/>
    </row>
    <row r="94" spans="7:41" ht="15" customHeight="1" x14ac:dyDescent="0.25">
      <c r="G94" s="10"/>
      <c r="Q94" s="10"/>
      <c r="R94" s="10"/>
      <c r="S94" s="10"/>
      <c r="T94" s="10"/>
      <c r="U94" s="10">
        <v>98</v>
      </c>
      <c r="V94" s="10"/>
      <c r="W94" s="10"/>
      <c r="X94" s="12" t="e">
        <f>IF(OR(#REF!=0,#REF!= ""),"BLANK",#REF!)</f>
        <v>#REF!</v>
      </c>
      <c r="Y94" s="12" t="str">
        <f>IF(COUNTIF($X$5:X94,X94)=1,X94,"")</f>
        <v/>
      </c>
      <c r="Z94" s="12" t="str">
        <f t="array" aca="1" ref="Z94" ca="1">IF(ROW()-ROW($Z$6:$Z$101)+1&gt;ROWS($Y$6:$Y$101)-
COUNTBLANK($Y$6:$Y$101),"",INDIRECT(ADDRESS(SMALL(
(IF($Y$6:$Y$101&lt;&gt;"",ROW($Y$6:$Y$101),ROW()+ROWS($Y$6:$Y$101))),
ROW()-ROW($Z$6:$Z$101)+1),COLUMN($Y$6:$Y$101),4)))</f>
        <v/>
      </c>
      <c r="AA94" s="12">
        <f t="shared" ca="1" si="7"/>
        <v>0</v>
      </c>
      <c r="AB94" s="12" t="str">
        <f t="shared" ca="1" si="8"/>
        <v>BLANK</v>
      </c>
      <c r="AC94" s="12" t="str">
        <f ca="1">IF(COUNTIF($AB$5:AB94,AB94)=1,AB94,"")</f>
        <v/>
      </c>
      <c r="AO94"/>
    </row>
    <row r="95" spans="7:41" ht="15" customHeight="1" x14ac:dyDescent="0.25">
      <c r="G95" s="10"/>
      <c r="Q95" s="10"/>
      <c r="R95" s="10"/>
      <c r="S95" s="10"/>
      <c r="T95" s="10"/>
      <c r="U95" s="10">
        <v>99</v>
      </c>
      <c r="V95" s="10"/>
      <c r="W95" s="10"/>
      <c r="X95" s="12" t="e">
        <f>IF(OR(#REF!=0,#REF!= ""),"BLANK",#REF!)</f>
        <v>#REF!</v>
      </c>
      <c r="Y95" s="12" t="str">
        <f>IF(COUNTIF($X$5:X95,X95)=1,X95,"")</f>
        <v/>
      </c>
      <c r="Z95" s="12" t="str">
        <f t="array" aca="1" ref="Z95" ca="1">IF(ROW()-ROW($Z$6:$Z$101)+1&gt;ROWS($Y$6:$Y$101)-
COUNTBLANK($Y$6:$Y$101),"",INDIRECT(ADDRESS(SMALL(
(IF($Y$6:$Y$101&lt;&gt;"",ROW($Y$6:$Y$101),ROW()+ROWS($Y$6:$Y$101))),
ROW()-ROW($Z$6:$Z$101)+1),COLUMN($Y$6:$Y$101),4)))</f>
        <v/>
      </c>
      <c r="AA95" s="12">
        <f t="shared" ca="1" si="7"/>
        <v>0</v>
      </c>
      <c r="AB95" s="12" t="str">
        <f t="shared" ca="1" si="8"/>
        <v>BLANK</v>
      </c>
      <c r="AC95" s="12" t="str">
        <f ca="1">IF(COUNTIF($AB$5:AB95,AB95)=1,AB95,"")</f>
        <v/>
      </c>
      <c r="AO95"/>
    </row>
    <row r="96" spans="7:41" ht="15" customHeight="1" x14ac:dyDescent="0.25">
      <c r="G96" s="10"/>
      <c r="Q96" s="10"/>
      <c r="R96" s="10"/>
      <c r="S96" s="10"/>
      <c r="T96" s="10"/>
      <c r="U96" s="10">
        <v>100</v>
      </c>
      <c r="V96" s="10"/>
      <c r="W96" s="10"/>
      <c r="X96" s="12" t="e">
        <f>IF(OR(#REF!=0,#REF!= ""),"BLANK",#REF!)</f>
        <v>#REF!</v>
      </c>
      <c r="Y96" s="12" t="str">
        <f>IF(COUNTIF($X$5:X96,X96)=1,X96,"")</f>
        <v/>
      </c>
      <c r="Z96" s="12" t="str">
        <f t="array" aca="1" ref="Z96" ca="1">IF(ROW()-ROW($Z$6:$Z$101)+1&gt;ROWS($Y$6:$Y$101)-
COUNTBLANK($Y$6:$Y$101),"",INDIRECT(ADDRESS(SMALL(
(IF($Y$6:$Y$101&lt;&gt;"",ROW($Y$6:$Y$101),ROW()+ROWS($Y$6:$Y$101))),
ROW()-ROW($Z$6:$Z$101)+1),COLUMN($Y$6:$Y$101),4)))</f>
        <v/>
      </c>
      <c r="AA96" s="12">
        <f t="shared" ca="1" si="7"/>
        <v>0</v>
      </c>
      <c r="AB96" s="12" t="str">
        <f t="shared" ca="1" si="8"/>
        <v>BLANK</v>
      </c>
      <c r="AC96" s="12" t="str">
        <f ca="1">IF(COUNTIF($AB$5:AB96,AB96)=1,AB96,"")</f>
        <v/>
      </c>
      <c r="AO96"/>
    </row>
    <row r="97" spans="1:41" ht="15" customHeight="1" x14ac:dyDescent="0.25">
      <c r="G97" s="10"/>
      <c r="Q97" s="10"/>
      <c r="R97" s="10"/>
      <c r="S97" s="10"/>
      <c r="T97" s="10"/>
      <c r="U97" s="10"/>
      <c r="V97" s="10"/>
      <c r="W97" s="10"/>
      <c r="X97" s="12" t="e">
        <f>IF(OR(#REF!=0,#REF!= ""),"BLANK",#REF!)</f>
        <v>#REF!</v>
      </c>
      <c r="Y97" s="12" t="str">
        <f>IF(COUNTIF($X$5:X97,X97)=1,X97,"")</f>
        <v/>
      </c>
      <c r="Z97" s="12" t="str">
        <f t="array" aca="1" ref="Z97" ca="1">IF(ROW()-ROW($Z$6:$Z$101)+1&gt;ROWS($Y$6:$Y$101)-
COUNTBLANK($Y$6:$Y$101),"",INDIRECT(ADDRESS(SMALL(
(IF($Y$6:$Y$101&lt;&gt;"",ROW($Y$6:$Y$101),ROW()+ROWS($Y$6:$Y$101))),
ROW()-ROW($Z$6:$Z$101)+1),COLUMN($Y$6:$Y$101),4)))</f>
        <v/>
      </c>
      <c r="AA97" s="12">
        <f t="shared" ca="1" si="7"/>
        <v>0</v>
      </c>
      <c r="AB97" s="12" t="str">
        <f t="shared" ca="1" si="8"/>
        <v>BLANK</v>
      </c>
      <c r="AC97" s="12" t="str">
        <f ca="1">IF(COUNTIF($AB$5:AB97,AB97)=1,AB97,"")</f>
        <v/>
      </c>
      <c r="AO97"/>
    </row>
    <row r="98" spans="1:41" ht="15" customHeight="1" x14ac:dyDescent="0.25">
      <c r="G98" s="10"/>
      <c r="Q98" s="10"/>
      <c r="R98" s="10"/>
      <c r="S98" s="10"/>
      <c r="T98" s="10"/>
      <c r="U98" s="10"/>
      <c r="V98" s="10"/>
      <c r="W98" s="10"/>
      <c r="X98" s="12" t="e">
        <f>IF(OR(#REF!=0,#REF!= ""),"BLANK",#REF!)</f>
        <v>#REF!</v>
      </c>
      <c r="Y98" s="12" t="str">
        <f>IF(COUNTIF($X$5:X98,X98)=1,X98,"")</f>
        <v/>
      </c>
      <c r="Z98" s="12" t="str">
        <f t="array" aca="1" ref="Z98" ca="1">IF(ROW()-ROW($Z$6:$Z$101)+1&gt;ROWS($Y$6:$Y$101)-
COUNTBLANK($Y$6:$Y$101),"",INDIRECT(ADDRESS(SMALL(
(IF($Y$6:$Y$101&lt;&gt;"",ROW($Y$6:$Y$101),ROW()+ROWS($Y$6:$Y$101))),
ROW()-ROW($Z$6:$Z$101)+1),COLUMN($Y$6:$Y$101),4)))</f>
        <v/>
      </c>
      <c r="AA98" s="12">
        <f t="shared" ca="1" si="7"/>
        <v>0</v>
      </c>
      <c r="AB98" s="12" t="str">
        <f t="shared" ca="1" si="8"/>
        <v>BLANK</v>
      </c>
      <c r="AC98" s="12" t="str">
        <f ca="1">IF(COUNTIF($AB$5:AB98,AB98)=1,AB98,"")</f>
        <v/>
      </c>
      <c r="AO98"/>
    </row>
    <row r="99" spans="1:41" ht="15" customHeight="1" x14ac:dyDescent="0.25">
      <c r="G99" s="10"/>
      <c r="Q99" s="10"/>
      <c r="R99" s="10"/>
      <c r="S99" s="10"/>
      <c r="T99" s="10"/>
      <c r="U99" s="10"/>
      <c r="V99" s="10"/>
      <c r="W99" s="10"/>
      <c r="X99" s="12" t="e">
        <f>IF(OR(#REF!=0,#REF!= ""),"BLANK",#REF!)</f>
        <v>#REF!</v>
      </c>
      <c r="Y99" s="12" t="str">
        <f>IF(COUNTIF($X$5:X99,X99)=1,X99,"")</f>
        <v/>
      </c>
      <c r="Z99" s="12" t="str">
        <f t="array" aca="1" ref="Z99" ca="1">IF(ROW()-ROW($Z$6:$Z$101)+1&gt;ROWS($Y$6:$Y$101)-
COUNTBLANK($Y$6:$Y$101),"",INDIRECT(ADDRESS(SMALL(
(IF($Y$6:$Y$101&lt;&gt;"",ROW($Y$6:$Y$101),ROW()+ROWS($Y$6:$Y$101))),
ROW()-ROW($Z$6:$Z$101)+1),COLUMN($Y$6:$Y$101),4)))</f>
        <v/>
      </c>
      <c r="AA99" s="12">
        <f t="shared" ca="1" si="7"/>
        <v>0</v>
      </c>
      <c r="AB99" s="12" t="str">
        <f t="shared" ca="1" si="8"/>
        <v>BLANK</v>
      </c>
      <c r="AC99" s="12" t="str">
        <f ca="1">IF(COUNTIF($AB$5:AB99,AB99)=1,AB99,"")</f>
        <v/>
      </c>
      <c r="AO99"/>
    </row>
    <row r="100" spans="1:41" ht="15" customHeight="1" x14ac:dyDescent="0.25">
      <c r="G100" s="10"/>
      <c r="Q100" s="10"/>
      <c r="R100" s="10"/>
      <c r="S100" s="10"/>
      <c r="T100" s="10"/>
      <c r="U100" s="10"/>
      <c r="V100" s="10"/>
      <c r="W100" s="10"/>
      <c r="X100" s="12" t="e">
        <f>IF(OR(#REF!=0,#REF!= ""),"BLANK",#REF!)</f>
        <v>#REF!</v>
      </c>
      <c r="Y100" s="12" t="str">
        <f>IF(COUNTIF($X$5:X100,X100)=1,X100,"")</f>
        <v/>
      </c>
      <c r="Z100" s="12" t="str">
        <f t="array" aca="1" ref="Z100" ca="1">IF(ROW()-ROW($Z$6:$Z$101)+1&gt;ROWS($Y$6:$Y$101)-
COUNTBLANK($Y$6:$Y$101),"",INDIRECT(ADDRESS(SMALL(
(IF($Y$6:$Y$101&lt;&gt;"",ROW($Y$6:$Y$101),ROW()+ROWS($Y$6:$Y$101))),
ROW()-ROW($Z$6:$Z$101)+1),COLUMN($Y$6:$Y$101),4)))</f>
        <v/>
      </c>
      <c r="AA100" s="12">
        <f t="shared" ca="1" si="7"/>
        <v>0</v>
      </c>
      <c r="AB100" s="12" t="str">
        <f t="shared" ca="1" si="8"/>
        <v>BLANK</v>
      </c>
      <c r="AC100" s="12" t="str">
        <f ca="1">IF(COUNTIF($AB$5:AB100,AB100)=1,AB100,"")</f>
        <v/>
      </c>
      <c r="AO100"/>
    </row>
    <row r="101" spans="1:41" ht="15" customHeight="1" x14ac:dyDescent="0.25">
      <c r="G101" s="10"/>
      <c r="Q101" s="10"/>
      <c r="R101" s="10"/>
      <c r="S101" s="10"/>
      <c r="T101" s="10"/>
      <c r="U101" s="10"/>
      <c r="V101" s="10"/>
      <c r="W101" s="10"/>
      <c r="X101" s="12" t="e">
        <f>IF(OR(#REF!=0,#REF!= ""),"BLANK",#REF!)</f>
        <v>#REF!</v>
      </c>
      <c r="Y101" s="12" t="str">
        <f>IF(COUNTIF($X$5:X101,X101)=1,X101,"")</f>
        <v/>
      </c>
      <c r="Z101" s="12" t="str">
        <f t="array" aca="1" ref="Z101" ca="1">IF(ROW()-ROW($Z$6:$Z$101)+1&gt;ROWS($Y$6:$Y$101)-
COUNTBLANK($Y$6:$Y$101),"",INDIRECT(ADDRESS(SMALL(
(IF($Y$6:$Y$101&lt;&gt;"",ROW($Y$6:$Y$101),ROW()+ROWS($Y$6:$Y$101))),
ROW()-ROW($Z$6:$Z$101)+1),COLUMN($Y$6:$Y$101),4)))</f>
        <v/>
      </c>
      <c r="AA101" s="12">
        <f t="shared" ca="1" si="7"/>
        <v>0</v>
      </c>
      <c r="AB101" s="12" t="str">
        <f t="shared" ca="1" si="8"/>
        <v>BLANK</v>
      </c>
      <c r="AC101" s="12" t="str">
        <f ca="1">IF(COUNTIF($AB$5:AB101,AB101)=1,AB101,"")</f>
        <v/>
      </c>
      <c r="AO101"/>
    </row>
    <row r="102" spans="1:41" ht="15" customHeight="1" x14ac:dyDescent="0.25">
      <c r="A102" s="84"/>
      <c r="B102" s="10"/>
      <c r="C102" s="52"/>
      <c r="D102" s="84"/>
      <c r="E102" s="84"/>
      <c r="F102" s="84"/>
      <c r="G102" s="10"/>
      <c r="Q102" s="10"/>
      <c r="R102" s="10"/>
      <c r="S102" s="10"/>
      <c r="T102" s="10"/>
      <c r="U102" s="10"/>
      <c r="V102" s="10"/>
      <c r="W102" s="10"/>
      <c r="X102" s="10"/>
      <c r="Y102" s="10"/>
      <c r="Z102" s="10"/>
      <c r="AA102" s="10"/>
      <c r="AB102" s="10"/>
      <c r="AC102" s="10"/>
      <c r="AO102"/>
    </row>
    <row r="103" spans="1:41" ht="15" customHeight="1" x14ac:dyDescent="0.25">
      <c r="A103" s="84"/>
      <c r="B103" s="10"/>
      <c r="C103" s="84"/>
      <c r="D103" s="84"/>
      <c r="E103" s="84"/>
      <c r="F103" s="84"/>
      <c r="G103" s="10"/>
      <c r="Q103" s="10"/>
      <c r="R103" s="10"/>
      <c r="S103" s="10"/>
      <c r="T103" s="10"/>
      <c r="U103" s="10"/>
      <c r="V103" s="10"/>
      <c r="W103" s="10"/>
      <c r="X103" s="11" t="s">
        <v>125</v>
      </c>
      <c r="Y103" s="10">
        <f>COUNTIF($X$6:$X$101,"BLANK")</f>
        <v>0</v>
      </c>
      <c r="Z103" s="10"/>
      <c r="AA103" s="10"/>
      <c r="AB103" s="10"/>
      <c r="AC103" s="10"/>
      <c r="AO103"/>
    </row>
    <row r="104" spans="1:41" ht="15" customHeight="1" x14ac:dyDescent="0.25">
      <c r="A104" s="84"/>
      <c r="B104" s="10"/>
      <c r="C104" s="84"/>
      <c r="D104" s="84"/>
      <c r="E104" s="84"/>
      <c r="F104" s="84"/>
      <c r="G104" s="10"/>
      <c r="Q104" s="10"/>
      <c r="R104" s="10"/>
      <c r="S104" s="10"/>
      <c r="T104" s="10"/>
      <c r="U104" s="10"/>
      <c r="V104" s="10"/>
      <c r="W104" s="10"/>
      <c r="X104" s="11" t="s">
        <v>126</v>
      </c>
      <c r="Y104" s="10">
        <f>96-Y103</f>
        <v>96</v>
      </c>
      <c r="Z104" s="10"/>
      <c r="AA104" s="10"/>
      <c r="AB104" s="10"/>
      <c r="AC104" s="10"/>
      <c r="AO104"/>
    </row>
    <row r="105" spans="1:41" ht="15" customHeight="1" x14ac:dyDescent="0.25">
      <c r="A105" s="84"/>
      <c r="B105" s="10"/>
      <c r="C105" s="84"/>
      <c r="D105" s="85"/>
      <c r="E105" s="85"/>
      <c r="F105" s="85"/>
      <c r="G105" s="10"/>
      <c r="Q105" s="10"/>
      <c r="R105" s="10"/>
      <c r="S105" s="10"/>
      <c r="T105" s="10"/>
      <c r="U105" s="10"/>
      <c r="V105" s="10"/>
      <c r="W105" s="10"/>
      <c r="X105" s="11" t="s">
        <v>127</v>
      </c>
      <c r="Y105" s="10">
        <f ca="1">COUNTIF($AA$6:$AA$101,1)</f>
        <v>0</v>
      </c>
      <c r="Z105" s="10"/>
      <c r="AA105" s="10"/>
      <c r="AB105" s="10"/>
      <c r="AC105" s="10"/>
      <c r="AO105"/>
    </row>
    <row r="106" spans="1:41" ht="15" customHeight="1" x14ac:dyDescent="0.25">
      <c r="A106" s="84"/>
      <c r="B106" s="10"/>
      <c r="C106" s="84"/>
      <c r="D106" s="84"/>
      <c r="E106" s="84"/>
      <c r="F106" s="84"/>
      <c r="G106" s="675"/>
      <c r="Q106" s="10"/>
      <c r="R106" s="10"/>
      <c r="S106" s="10"/>
      <c r="T106" s="10"/>
      <c r="U106" s="10"/>
      <c r="V106" s="10"/>
      <c r="W106" s="10"/>
      <c r="X106" s="10"/>
      <c r="Y106" s="10"/>
      <c r="Z106" s="10"/>
      <c r="AA106" s="10"/>
      <c r="AB106" s="10"/>
      <c r="AC106" s="10"/>
      <c r="AO106"/>
    </row>
    <row r="107" spans="1:41" ht="15" customHeight="1" x14ac:dyDescent="0.25">
      <c r="A107" s="84"/>
      <c r="B107" s="10"/>
      <c r="C107" s="84"/>
      <c r="D107" s="84"/>
      <c r="E107" s="84"/>
      <c r="F107" s="84"/>
      <c r="G107" s="675"/>
      <c r="Q107" s="10"/>
      <c r="R107" s="10"/>
      <c r="S107" s="10"/>
      <c r="T107" s="10"/>
      <c r="U107" s="10"/>
      <c r="V107" s="10"/>
      <c r="W107" s="10"/>
      <c r="X107" s="10"/>
      <c r="Y107" s="10"/>
      <c r="Z107" s="10"/>
      <c r="AA107" s="10"/>
      <c r="AB107" s="10"/>
      <c r="AC107" s="10"/>
      <c r="AO107"/>
    </row>
    <row r="108" spans="1:41" ht="15" customHeight="1" x14ac:dyDescent="0.25">
      <c r="A108" s="84"/>
      <c r="B108" s="10"/>
      <c r="C108" s="84"/>
      <c r="D108" s="84"/>
      <c r="E108" s="84"/>
      <c r="F108" s="84"/>
      <c r="G108" s="675"/>
      <c r="Q108" s="10"/>
      <c r="R108" s="10"/>
      <c r="S108" s="10"/>
      <c r="T108" s="10"/>
      <c r="U108" s="10"/>
      <c r="V108" s="10"/>
      <c r="W108" s="10"/>
      <c r="X108" s="10"/>
      <c r="Y108" s="10"/>
      <c r="Z108" s="10"/>
      <c r="AA108" s="10"/>
      <c r="AB108" s="10"/>
      <c r="AC108" s="10"/>
      <c r="AO108"/>
    </row>
    <row r="109" spans="1:41" ht="15" customHeight="1" x14ac:dyDescent="0.25">
      <c r="A109" s="84"/>
      <c r="B109" s="10"/>
      <c r="C109" s="84"/>
      <c r="D109" s="84"/>
      <c r="E109" s="84"/>
      <c r="F109" s="84"/>
      <c r="G109" s="675"/>
      <c r="Q109" s="10"/>
      <c r="R109" s="10"/>
      <c r="S109" s="10"/>
      <c r="T109" s="10"/>
      <c r="U109" s="10"/>
      <c r="V109" s="10"/>
      <c r="W109" s="10"/>
      <c r="X109" s="10"/>
      <c r="Y109" s="10"/>
      <c r="Z109" s="10"/>
      <c r="AA109" s="10"/>
      <c r="AB109" s="10"/>
      <c r="AC109" s="10"/>
      <c r="AO109"/>
    </row>
    <row r="110" spans="1:41" ht="15" customHeight="1" x14ac:dyDescent="0.25">
      <c r="A110" s="168" t="s">
        <v>640</v>
      </c>
      <c r="B110" s="168" t="s">
        <v>105</v>
      </c>
      <c r="C110" s="168" t="s">
        <v>128</v>
      </c>
      <c r="D110" s="168" t="s">
        <v>107</v>
      </c>
      <c r="E110" s="219" t="s">
        <v>706</v>
      </c>
      <c r="F110" s="219" t="s">
        <v>707</v>
      </c>
      <c r="G110" s="675"/>
      <c r="Q110" s="10"/>
      <c r="R110" s="10"/>
      <c r="S110" s="10"/>
      <c r="T110" s="10"/>
      <c r="U110" s="10"/>
      <c r="V110" s="10"/>
      <c r="W110" s="10"/>
      <c r="X110" s="10"/>
      <c r="Y110" s="10"/>
      <c r="Z110" s="10"/>
      <c r="AA110" s="10"/>
      <c r="AB110" s="10"/>
      <c r="AC110" s="10"/>
      <c r="AO110"/>
    </row>
    <row r="111" spans="1:41" ht="15" customHeight="1" x14ac:dyDescent="0.25">
      <c r="A111" s="63" t="str">
        <f>'HCAP Robot Script'!G2</f>
        <v>A1</v>
      </c>
      <c r="B111" s="12" t="str">
        <f>INDEX(PlateMap_Info,MATCH(A111,'HCAP Robot Script'!$G$2:$G$97,0))</f>
        <v>PG_B2238408-002_RMH200_UDP0001</v>
      </c>
      <c r="C111" s="124" t="str">
        <f t="shared" ref="C111:C142" si="9">INDEX(Panel_PoolNo,MATCH(B111,PlateMap_Info,0))</f>
        <v>Roche DNA Solid Tumour Prep_1</v>
      </c>
      <c r="D111" s="64">
        <f t="shared" ref="D111:D142" si="10">IF(B111="","0",2.5)</f>
        <v>2.5</v>
      </c>
      <c r="E111" s="194">
        <f>D111</f>
        <v>2.5</v>
      </c>
      <c r="F111" s="107">
        <v>0</v>
      </c>
      <c r="G111" s="675"/>
      <c r="Q111" s="10"/>
      <c r="R111" s="10"/>
      <c r="S111" s="10"/>
      <c r="T111" s="10"/>
      <c r="U111" s="10"/>
      <c r="V111" s="10"/>
      <c r="W111" s="10"/>
      <c r="X111" s="10"/>
      <c r="Y111" s="10"/>
      <c r="Z111" s="10"/>
      <c r="AA111" s="10"/>
      <c r="AB111" s="10"/>
      <c r="AC111" s="10"/>
      <c r="AO111"/>
    </row>
    <row r="112" spans="1:41" ht="15" customHeight="1" x14ac:dyDescent="0.25">
      <c r="A112" s="63" t="str">
        <f>'HCAP Robot Script'!G3</f>
        <v>B1</v>
      </c>
      <c r="B112" s="12" t="str">
        <f>INDEX(PlateMap_Info,MATCH(A112,'HCAP Robot Script'!$G$2:$G$97,0))</f>
        <v>JT_B2238423-002_RMH200_UDP0002</v>
      </c>
      <c r="C112" s="124" t="str">
        <f t="shared" si="9"/>
        <v>Roche DNA Solid Tumour Prep_1</v>
      </c>
      <c r="D112" s="64">
        <f t="shared" si="10"/>
        <v>2.5</v>
      </c>
      <c r="E112" s="194">
        <f t="shared" ref="E112:E175" si="11">D112</f>
        <v>2.5</v>
      </c>
      <c r="F112" s="107">
        <v>0</v>
      </c>
      <c r="G112" s="675"/>
      <c r="Q112" s="10"/>
      <c r="R112" s="10"/>
      <c r="S112" s="10"/>
      <c r="T112" s="10"/>
      <c r="U112" s="10"/>
      <c r="V112" s="10"/>
      <c r="W112" s="10"/>
      <c r="X112" s="10"/>
      <c r="Y112" s="10"/>
      <c r="Z112" s="10"/>
      <c r="AA112" s="10"/>
      <c r="AB112" s="10"/>
      <c r="AC112" s="10"/>
      <c r="AO112"/>
    </row>
    <row r="113" spans="1:41" ht="15" customHeight="1" x14ac:dyDescent="0.25">
      <c r="A113" s="63" t="str">
        <f>'HCAP Robot Script'!G4</f>
        <v>C1</v>
      </c>
      <c r="B113" s="12" t="str">
        <f>INDEX(PlateMap_Info,MATCH(A113,'HCAP Robot Script'!$G$2:$G$97,0))</f>
        <v>RS_B2238532-002_RMH200_UDP0003</v>
      </c>
      <c r="C113" s="124" t="str">
        <f t="shared" si="9"/>
        <v>Roche DNA Solid Tumour Prep_1</v>
      </c>
      <c r="D113" s="64">
        <f t="shared" si="10"/>
        <v>2.5</v>
      </c>
      <c r="E113" s="194">
        <f t="shared" si="11"/>
        <v>2.5</v>
      </c>
      <c r="F113" s="107">
        <v>0</v>
      </c>
      <c r="G113" s="675"/>
      <c r="Q113" s="10"/>
      <c r="R113" s="10"/>
      <c r="S113" s="10"/>
      <c r="T113" s="10"/>
      <c r="U113" s="10"/>
      <c r="V113" s="10"/>
      <c r="W113" s="10"/>
      <c r="X113" s="10"/>
      <c r="Y113" s="10"/>
      <c r="Z113" s="10"/>
      <c r="AA113" s="10"/>
      <c r="AB113" s="10"/>
      <c r="AC113" s="10"/>
      <c r="AO113"/>
    </row>
    <row r="114" spans="1:41" ht="15" customHeight="1" x14ac:dyDescent="0.25">
      <c r="A114" s="63" t="str">
        <f>'HCAP Robot Script'!G5</f>
        <v>D1</v>
      </c>
      <c r="B114" s="12" t="str">
        <f>INDEX(PlateMap_Info,MATCH(A114,'HCAP Robot Script'!$G$2:$G$97,0))</f>
        <v>DR_B2305715-002_RMH200_UDP0004</v>
      </c>
      <c r="C114" s="124" t="str">
        <f t="shared" si="9"/>
        <v>Roche DNA Solid Tumour Prep_1</v>
      </c>
      <c r="D114" s="64">
        <f t="shared" si="10"/>
        <v>2.5</v>
      </c>
      <c r="E114" s="194">
        <f t="shared" si="11"/>
        <v>2.5</v>
      </c>
      <c r="F114" s="107">
        <v>0</v>
      </c>
      <c r="G114" s="675"/>
      <c r="Q114" s="10"/>
      <c r="R114" s="10"/>
      <c r="S114" s="10"/>
      <c r="T114" s="10"/>
      <c r="U114" s="10"/>
      <c r="V114" s="10"/>
      <c r="W114" s="10"/>
      <c r="X114" s="10"/>
      <c r="Y114" s="10"/>
      <c r="Z114" s="10"/>
      <c r="AA114" s="10"/>
      <c r="AB114" s="10"/>
      <c r="AC114" s="10"/>
      <c r="AO114"/>
    </row>
    <row r="115" spans="1:41" ht="15" customHeight="1" x14ac:dyDescent="0.25">
      <c r="A115" s="63" t="str">
        <f>'HCAP Robot Script'!G6</f>
        <v>E1</v>
      </c>
      <c r="B115" s="12" t="str">
        <f>INDEX(PlateMap_Info,MATCH(A115,'HCAP Robot Script'!$G$2:$G$97,0))</f>
        <v>RP_B2305921-002_RMH200_UDP0005</v>
      </c>
      <c r="C115" s="124" t="str">
        <f t="shared" si="9"/>
        <v>Roche DNA Solid Tumour Prep_1</v>
      </c>
      <c r="D115" s="64">
        <f t="shared" si="10"/>
        <v>2.5</v>
      </c>
      <c r="E115" s="194">
        <f t="shared" si="11"/>
        <v>2.5</v>
      </c>
      <c r="F115" s="107">
        <v>0</v>
      </c>
      <c r="G115" s="675"/>
      <c r="Q115" s="10"/>
      <c r="R115" s="10"/>
      <c r="S115" s="10"/>
      <c r="T115" s="10"/>
      <c r="U115" s="10"/>
      <c r="V115" s="10"/>
      <c r="W115" s="10"/>
      <c r="X115" s="10"/>
      <c r="Y115" s="10"/>
      <c r="Z115" s="10"/>
      <c r="AA115" s="10"/>
      <c r="AB115" s="10"/>
      <c r="AC115" s="10"/>
      <c r="AO115"/>
    </row>
    <row r="116" spans="1:41" ht="15" customHeight="1" x14ac:dyDescent="0.25">
      <c r="A116" s="63" t="str">
        <f>'HCAP Robot Script'!G7</f>
        <v>F1</v>
      </c>
      <c r="B116" s="12" t="str">
        <f>INDEX(PlateMap_Info,MATCH(A116,'HCAP Robot Script'!$G$2:$G$97,0))</f>
        <v>SK_B2305958-002_RMH200_UDP0006</v>
      </c>
      <c r="C116" s="124" t="str">
        <f t="shared" si="9"/>
        <v>Roche DNA Solid Tumour Prep_1</v>
      </c>
      <c r="D116" s="64">
        <f t="shared" si="10"/>
        <v>2.5</v>
      </c>
      <c r="E116" s="194">
        <f t="shared" si="11"/>
        <v>2.5</v>
      </c>
      <c r="F116" s="107">
        <v>0</v>
      </c>
      <c r="G116" s="10"/>
      <c r="Q116" s="10"/>
      <c r="R116" s="10"/>
      <c r="S116" s="10"/>
      <c r="T116" s="10"/>
      <c r="U116" s="10"/>
      <c r="V116" s="10"/>
      <c r="W116" s="10"/>
      <c r="X116" s="10"/>
      <c r="Y116" s="10"/>
      <c r="Z116" s="10"/>
      <c r="AA116" s="10"/>
      <c r="AB116" s="10"/>
      <c r="AC116" s="10"/>
      <c r="AO116"/>
    </row>
    <row r="117" spans="1:41" ht="15" customHeight="1" x14ac:dyDescent="0.25">
      <c r="A117" s="63" t="str">
        <f>'HCAP Robot Script'!G8</f>
        <v>G1</v>
      </c>
      <c r="B117" s="12" t="str">
        <f>INDEX(PlateMap_Info,MATCH(A117,'HCAP Robot Script'!$G$2:$G$97,0))</f>
        <v>UW_B2306205-002_RMH200_UDP0007</v>
      </c>
      <c r="C117" s="124" t="str">
        <f t="shared" si="9"/>
        <v>Roche DNA Solid Tumour Prep_1</v>
      </c>
      <c r="D117" s="64">
        <f t="shared" si="10"/>
        <v>2.5</v>
      </c>
      <c r="E117" s="194">
        <f t="shared" si="11"/>
        <v>2.5</v>
      </c>
      <c r="F117" s="107">
        <v>0</v>
      </c>
      <c r="AO117"/>
    </row>
    <row r="118" spans="1:41" ht="15" customHeight="1" x14ac:dyDescent="0.25">
      <c r="A118" s="63" t="str">
        <f>'HCAP Robot Script'!G9</f>
        <v>H1</v>
      </c>
      <c r="B118" s="12" t="str">
        <f>INDEX(PlateMap_Info,MATCH(A118,'HCAP Robot Script'!$G$2:$G$97,0))</f>
        <v>VS_B2306215-002_RMH200_UDP0008</v>
      </c>
      <c r="C118" s="124" t="str">
        <f t="shared" si="9"/>
        <v>Roche DNA Solid Tumour Prep_1</v>
      </c>
      <c r="D118" s="64">
        <f t="shared" si="10"/>
        <v>2.5</v>
      </c>
      <c r="E118" s="194">
        <f t="shared" si="11"/>
        <v>2.5</v>
      </c>
      <c r="F118" s="107">
        <v>0</v>
      </c>
      <c r="AO118"/>
    </row>
    <row r="119" spans="1:41" ht="15" customHeight="1" x14ac:dyDescent="0.25">
      <c r="A119" s="63" t="str">
        <f>'HCAP Robot Script'!G10</f>
        <v>A2</v>
      </c>
      <c r="B119" s="12" t="str">
        <f>INDEX(PlateMap_Info,MATCH(A119,'HCAP Robot Script'!$G$2:$G$97,0))</f>
        <v>AW_B2306247-002_RMH200_UDP0009</v>
      </c>
      <c r="C119" s="124" t="str">
        <f t="shared" si="9"/>
        <v>Roche DNA Solid Tumour Prep_1</v>
      </c>
      <c r="D119" s="64">
        <f t="shared" si="10"/>
        <v>2.5</v>
      </c>
      <c r="E119" s="194">
        <f t="shared" si="11"/>
        <v>2.5</v>
      </c>
      <c r="F119" s="107">
        <v>0</v>
      </c>
      <c r="AO119"/>
    </row>
    <row r="120" spans="1:41" ht="15" customHeight="1" x14ac:dyDescent="0.25">
      <c r="A120" s="63" t="str">
        <f>'HCAP Robot Script'!G11</f>
        <v>B2</v>
      </c>
      <c r="B120" s="12" t="str">
        <f>INDEX(PlateMap_Info,MATCH(A120,'HCAP Robot Script'!$G$2:$G$97,0))</f>
        <v>HB_B2306268-002_RMH200_UDP0010</v>
      </c>
      <c r="C120" s="124" t="str">
        <f t="shared" si="9"/>
        <v>Roche DNA Solid Tumour Prep_1</v>
      </c>
      <c r="D120" s="64">
        <f t="shared" si="10"/>
        <v>2.5</v>
      </c>
      <c r="E120" s="194">
        <f t="shared" si="11"/>
        <v>2.5</v>
      </c>
      <c r="F120" s="107">
        <v>0</v>
      </c>
      <c r="AO120"/>
    </row>
    <row r="121" spans="1:41" ht="15" customHeight="1" x14ac:dyDescent="0.25">
      <c r="A121" s="63" t="str">
        <f>'HCAP Robot Script'!G12</f>
        <v>C2</v>
      </c>
      <c r="B121" s="12" t="str">
        <f>INDEX(PlateMap_Info,MATCH(A121,'HCAP Robot Script'!$G$2:$G$97,0))</f>
        <v>TS_B2306270-002_RMH200_UDP0011</v>
      </c>
      <c r="C121" s="124" t="str">
        <f t="shared" si="9"/>
        <v>Roche DNA Solid Tumour Prep_1</v>
      </c>
      <c r="D121" s="64">
        <f t="shared" si="10"/>
        <v>2.5</v>
      </c>
      <c r="E121" s="194">
        <f t="shared" si="11"/>
        <v>2.5</v>
      </c>
      <c r="F121" s="107">
        <v>0</v>
      </c>
      <c r="AO121"/>
    </row>
    <row r="122" spans="1:41" ht="15" customHeight="1" x14ac:dyDescent="0.25">
      <c r="A122" s="63" t="str">
        <f>'HCAP Robot Script'!G13</f>
        <v>D2</v>
      </c>
      <c r="B122" s="12" t="str">
        <f>INDEX(PlateMap_Info,MATCH(A122,'HCAP Robot Script'!$G$2:$G$97,0))</f>
        <v>CF_B2306279-003_RMH200_UDP0012</v>
      </c>
      <c r="C122" s="124" t="str">
        <f t="shared" si="9"/>
        <v>Roche DNA Solid Tumour Prep_1</v>
      </c>
      <c r="D122" s="64">
        <f t="shared" si="10"/>
        <v>2.5</v>
      </c>
      <c r="E122" s="194">
        <f t="shared" si="11"/>
        <v>2.5</v>
      </c>
      <c r="F122" s="107">
        <v>0</v>
      </c>
      <c r="AO122"/>
    </row>
    <row r="123" spans="1:41" ht="15" customHeight="1" x14ac:dyDescent="0.25">
      <c r="A123" s="63" t="str">
        <f>'HCAP Robot Script'!G14</f>
        <v>E2</v>
      </c>
      <c r="B123" s="12" t="str">
        <f>INDEX(PlateMap_Info,MATCH(A123,'HCAP Robot Script'!$G$2:$G$97,0))</f>
        <v>JM_B2306286-002_RMH200_UDP0013</v>
      </c>
      <c r="C123" s="124" t="str">
        <f t="shared" si="9"/>
        <v>Roche DNA Solid Tumour Prep_1</v>
      </c>
      <c r="D123" s="64">
        <f t="shared" si="10"/>
        <v>2.5</v>
      </c>
      <c r="E123" s="194">
        <f t="shared" si="11"/>
        <v>2.5</v>
      </c>
      <c r="F123" s="107">
        <v>0</v>
      </c>
      <c r="AO123"/>
    </row>
    <row r="124" spans="1:41" ht="15" customHeight="1" x14ac:dyDescent="0.25">
      <c r="A124" s="63" t="str">
        <f>'HCAP Robot Script'!G15</f>
        <v>F2</v>
      </c>
      <c r="B124" s="12" t="str">
        <f>INDEX(PlateMap_Info,MATCH(A124,'HCAP Robot Script'!$G$2:$G$97,0))</f>
        <v>MC_B2306373-003_RMH200_UDP0014</v>
      </c>
      <c r="C124" s="124" t="str">
        <f t="shared" si="9"/>
        <v>Roche DNA Solid Tumour Prep_1</v>
      </c>
      <c r="D124" s="64">
        <f t="shared" si="10"/>
        <v>2.5</v>
      </c>
      <c r="E124" s="194">
        <f t="shared" si="11"/>
        <v>2.5</v>
      </c>
      <c r="F124" s="107">
        <v>0</v>
      </c>
      <c r="AO124"/>
    </row>
    <row r="125" spans="1:41" ht="15" customHeight="1" x14ac:dyDescent="0.25">
      <c r="A125" s="63" t="str">
        <f>'HCAP Robot Script'!G16</f>
        <v>G2</v>
      </c>
      <c r="B125" s="12" t="str">
        <f>INDEX(PlateMap_Info,MATCH(A125,'HCAP Robot Script'!$G$2:$G$97,0))</f>
        <v>DG_B2306377-002_RMH200_UDP0015</v>
      </c>
      <c r="C125" s="124" t="str">
        <f t="shared" si="9"/>
        <v>Roche DNA Solid Tumour Prep_1</v>
      </c>
      <c r="D125" s="64">
        <f t="shared" si="10"/>
        <v>2.5</v>
      </c>
      <c r="E125" s="194">
        <f t="shared" si="11"/>
        <v>2.5</v>
      </c>
      <c r="F125" s="107">
        <v>0</v>
      </c>
      <c r="AO125"/>
    </row>
    <row r="126" spans="1:41" ht="15" customHeight="1" x14ac:dyDescent="0.25">
      <c r="A126" s="63" t="str">
        <f>'HCAP Robot Script'!G17</f>
        <v>H2</v>
      </c>
      <c r="B126" s="12" t="str">
        <f>INDEX(PlateMap_Info,MATCH(A126,'HCAP Robot Script'!$G$2:$G$97,0))</f>
        <v>PV_B2306387-003_RMH200_UDP0016</v>
      </c>
      <c r="C126" s="124" t="str">
        <f t="shared" si="9"/>
        <v>Roche DNA Solid Tumour Prep_1</v>
      </c>
      <c r="D126" s="64">
        <f t="shared" si="10"/>
        <v>2.5</v>
      </c>
      <c r="E126" s="194">
        <f t="shared" si="11"/>
        <v>2.5</v>
      </c>
      <c r="F126" s="107">
        <v>0</v>
      </c>
      <c r="AO126"/>
    </row>
    <row r="127" spans="1:41" ht="15" customHeight="1" x14ac:dyDescent="0.25">
      <c r="A127" s="63" t="str">
        <f>'HCAP Robot Script'!G18</f>
        <v>A3</v>
      </c>
      <c r="B127" s="12" t="str">
        <f>INDEX(PlateMap_Info,MATCH(A127,'HCAP Robot Script'!$G$2:$G$97,0))</f>
        <v>JW_B2306389-003_RMH200_UDP0017</v>
      </c>
      <c r="C127" s="124" t="str">
        <f t="shared" si="9"/>
        <v>Roche DNA Solid Tumour Prep_1</v>
      </c>
      <c r="D127" s="64">
        <f t="shared" si="10"/>
        <v>2.5</v>
      </c>
      <c r="E127" s="194">
        <f t="shared" si="11"/>
        <v>2.5</v>
      </c>
      <c r="F127" s="107">
        <v>0</v>
      </c>
      <c r="AO127"/>
    </row>
    <row r="128" spans="1:41" ht="15" customHeight="1" x14ac:dyDescent="0.25">
      <c r="A128" s="63" t="str">
        <f>'HCAP Robot Script'!G19</f>
        <v>B3</v>
      </c>
      <c r="B128" s="12" t="str">
        <f>INDEX(PlateMap_Info,MATCH(A128,'HCAP Robot Script'!$G$2:$G$97,0))</f>
        <v>DP_B2306394-002_RMH200_UDP0018</v>
      </c>
      <c r="C128" s="124" t="str">
        <f t="shared" si="9"/>
        <v>Roche DNA Solid Tumour Prep_1</v>
      </c>
      <c r="D128" s="64">
        <f t="shared" si="10"/>
        <v>2.5</v>
      </c>
      <c r="E128" s="194">
        <f t="shared" si="11"/>
        <v>2.5</v>
      </c>
      <c r="F128" s="107">
        <v>0</v>
      </c>
      <c r="AO128"/>
    </row>
    <row r="129" spans="1:41" ht="15" customHeight="1" x14ac:dyDescent="0.25">
      <c r="A129" s="63" t="str">
        <f>'HCAP Robot Script'!G20</f>
        <v>C3</v>
      </c>
      <c r="B129" s="12" t="str">
        <f>INDEX(PlateMap_Info,MATCH(A129,'HCAP Robot Script'!$G$2:$G$97,0))</f>
        <v>DK_B2306418-003_RMH200_UDP0019</v>
      </c>
      <c r="C129" s="124" t="str">
        <f t="shared" si="9"/>
        <v>Roche DNA Solid Tumour Prep_1</v>
      </c>
      <c r="D129" s="64">
        <f t="shared" si="10"/>
        <v>2.5</v>
      </c>
      <c r="E129" s="194">
        <f t="shared" si="11"/>
        <v>2.5</v>
      </c>
      <c r="F129" s="107">
        <v>0</v>
      </c>
      <c r="AO129"/>
    </row>
    <row r="130" spans="1:41" ht="15" customHeight="1" x14ac:dyDescent="0.25">
      <c r="A130" s="63" t="str">
        <f>'HCAP Robot Script'!G21</f>
        <v>D3</v>
      </c>
      <c r="B130" s="12" t="str">
        <f>INDEX(PlateMap_Info,MATCH(A130,'HCAP Robot Script'!$G$2:$G$97,0))</f>
        <v>TK_B2306480-002_RMH200_UDP0020</v>
      </c>
      <c r="C130" s="124" t="str">
        <f t="shared" si="9"/>
        <v>Roche DNA Solid Tumour Prep_1</v>
      </c>
      <c r="D130" s="64">
        <f t="shared" si="10"/>
        <v>2.5</v>
      </c>
      <c r="E130" s="194">
        <f t="shared" si="11"/>
        <v>2.5</v>
      </c>
      <c r="F130" s="107">
        <v>0</v>
      </c>
      <c r="AO130"/>
    </row>
    <row r="131" spans="1:41" ht="15" customHeight="1" x14ac:dyDescent="0.25">
      <c r="A131" s="63" t="str">
        <f>'HCAP Robot Script'!G22</f>
        <v>E3</v>
      </c>
      <c r="B131" s="12" t="str">
        <f>INDEX(PlateMap_Info,MATCH(A131,'HCAP Robot Script'!$G$2:$G$97,0))</f>
        <v>KO_B2306481-002_RMH200_UDP0021</v>
      </c>
      <c r="C131" s="124" t="str">
        <f t="shared" si="9"/>
        <v>Roche DNA Solid Tumour Prep_1</v>
      </c>
      <c r="D131" s="64">
        <f t="shared" si="10"/>
        <v>2.5</v>
      </c>
      <c r="E131" s="194">
        <f t="shared" si="11"/>
        <v>2.5</v>
      </c>
      <c r="F131" s="107">
        <v>0</v>
      </c>
      <c r="AO131"/>
    </row>
    <row r="132" spans="1:41" ht="15" customHeight="1" x14ac:dyDescent="0.25">
      <c r="A132" s="63" t="str">
        <f>'HCAP Robot Script'!G23</f>
        <v>F3</v>
      </c>
      <c r="B132" s="12" t="str">
        <f>INDEX(PlateMap_Info,MATCH(A132,'HCAP Robot Script'!$G$2:$G$97,0))</f>
        <v>SV_B2306487-002_RMH200_UDP0022</v>
      </c>
      <c r="C132" s="124" t="str">
        <f t="shared" si="9"/>
        <v>Roche DNA Solid Tumour Prep_1</v>
      </c>
      <c r="D132" s="64">
        <f t="shared" si="10"/>
        <v>2.5</v>
      </c>
      <c r="E132" s="194">
        <f t="shared" si="11"/>
        <v>2.5</v>
      </c>
      <c r="F132" s="107">
        <v>0</v>
      </c>
      <c r="AO132"/>
    </row>
    <row r="133" spans="1:41" ht="15" customHeight="1" x14ac:dyDescent="0.25">
      <c r="A133" s="63" t="str">
        <f>'HCAP Robot Script'!G24</f>
        <v>G3</v>
      </c>
      <c r="B133" s="12" t="str">
        <f>INDEX(PlateMap_Info,MATCH(A133,'HCAP Robot Script'!$G$2:$G$97,0))</f>
        <v>ML_B2306489-002_RMH200_UDP0023</v>
      </c>
      <c r="C133" s="124" t="str">
        <f t="shared" si="9"/>
        <v>Roche DNA Solid Tumour Prep_1</v>
      </c>
      <c r="D133" s="64">
        <f t="shared" si="10"/>
        <v>2.5</v>
      </c>
      <c r="E133" s="194">
        <f t="shared" si="11"/>
        <v>2.5</v>
      </c>
      <c r="F133" s="107">
        <v>0</v>
      </c>
      <c r="AO133"/>
    </row>
    <row r="134" spans="1:41" ht="15" customHeight="1" x14ac:dyDescent="0.25">
      <c r="A134" s="63" t="str">
        <f>'HCAP Robot Script'!G25</f>
        <v>H3</v>
      </c>
      <c r="B134" s="12" t="str">
        <f>INDEX(PlateMap_Info,MATCH(A134,'HCAP Robot Script'!$G$2:$G$97,0))</f>
        <v>MR_B2306503-002_RMH200_UDP0024</v>
      </c>
      <c r="C134" s="124" t="str">
        <f t="shared" si="9"/>
        <v>Roche DNA Solid Tumour Prep_1</v>
      </c>
      <c r="D134" s="64">
        <f t="shared" si="10"/>
        <v>2.5</v>
      </c>
      <c r="E134" s="194">
        <f t="shared" si="11"/>
        <v>2.5</v>
      </c>
      <c r="F134" s="107">
        <v>0</v>
      </c>
      <c r="AO134"/>
    </row>
    <row r="135" spans="1:41" ht="15" customHeight="1" x14ac:dyDescent="0.25">
      <c r="A135" s="63" t="str">
        <f>'HCAP Robot Script'!G26</f>
        <v>A4</v>
      </c>
      <c r="B135" s="12" t="str">
        <f>INDEX(PlateMap_Info,MATCH(A135,'HCAP Robot Script'!$G$2:$G$97,0))</f>
        <v>CU_B2306505-002_RMH200_UDP0025</v>
      </c>
      <c r="C135" s="124" t="str">
        <f t="shared" si="9"/>
        <v>Roche DNA Solid Tumour Prep_2</v>
      </c>
      <c r="D135" s="64">
        <f t="shared" si="10"/>
        <v>2.5</v>
      </c>
      <c r="E135" s="194">
        <f t="shared" si="11"/>
        <v>2.5</v>
      </c>
      <c r="F135" s="107">
        <v>0</v>
      </c>
      <c r="AO135"/>
    </row>
    <row r="136" spans="1:41" ht="15" customHeight="1" x14ac:dyDescent="0.25">
      <c r="A136" s="63" t="str">
        <f>'HCAP Robot Script'!G27</f>
        <v>B4</v>
      </c>
      <c r="B136" s="12" t="str">
        <f>INDEX(PlateMap_Info,MATCH(A136,'HCAP Robot Script'!$G$2:$G$97,0))</f>
        <v>BG_B2306514-002_RMH200_UDP0026</v>
      </c>
      <c r="C136" s="124" t="str">
        <f t="shared" si="9"/>
        <v>Roche DNA Solid Tumour Prep_2</v>
      </c>
      <c r="D136" s="64">
        <f t="shared" si="10"/>
        <v>2.5</v>
      </c>
      <c r="E136" s="194">
        <f t="shared" si="11"/>
        <v>2.5</v>
      </c>
      <c r="F136" s="107">
        <v>0</v>
      </c>
      <c r="AO136"/>
    </row>
    <row r="137" spans="1:41" ht="15" customHeight="1" x14ac:dyDescent="0.25">
      <c r="A137" s="63" t="str">
        <f>'HCAP Robot Script'!G28</f>
        <v>C4</v>
      </c>
      <c r="B137" s="12" t="str">
        <f>INDEX(PlateMap_Info,MATCH(A137,'HCAP Robot Script'!$G$2:$G$97,0))</f>
        <v>JB_B2306555-002_RMH200_UDP0027</v>
      </c>
      <c r="C137" s="124" t="str">
        <f t="shared" si="9"/>
        <v>Roche DNA Solid Tumour Prep_2</v>
      </c>
      <c r="D137" s="64">
        <f t="shared" si="10"/>
        <v>2.5</v>
      </c>
      <c r="E137" s="194">
        <f t="shared" si="11"/>
        <v>2.5</v>
      </c>
      <c r="F137" s="107">
        <v>0</v>
      </c>
      <c r="AO137"/>
    </row>
    <row r="138" spans="1:41" ht="15" customHeight="1" x14ac:dyDescent="0.25">
      <c r="A138" s="63" t="str">
        <f>'HCAP Robot Script'!G29</f>
        <v>D4</v>
      </c>
      <c r="B138" s="12" t="str">
        <f>INDEX(PlateMap_Info,MATCH(A138,'HCAP Robot Script'!$G$2:$G$97,0))</f>
        <v>AG_B2306633-003_RMH200_UDP0028</v>
      </c>
      <c r="C138" s="124" t="str">
        <f t="shared" si="9"/>
        <v>Roche DNA Solid Tumour Prep_2</v>
      </c>
      <c r="D138" s="64">
        <f t="shared" si="10"/>
        <v>2.5</v>
      </c>
      <c r="E138" s="194">
        <f t="shared" si="11"/>
        <v>2.5</v>
      </c>
      <c r="F138" s="107">
        <v>0</v>
      </c>
      <c r="AO138"/>
    </row>
    <row r="139" spans="1:41" ht="15" customHeight="1" x14ac:dyDescent="0.25">
      <c r="A139" s="63" t="str">
        <f>'HCAP Robot Script'!G30</f>
        <v>E4</v>
      </c>
      <c r="B139" s="12" t="str">
        <f>INDEX(PlateMap_Info,MATCH(A139,'HCAP Robot Script'!$G$2:$G$97,0))</f>
        <v>JO_B2306636-003_RMH200_UDP0029</v>
      </c>
      <c r="C139" s="124" t="str">
        <f t="shared" si="9"/>
        <v>Roche DNA Solid Tumour Prep_2</v>
      </c>
      <c r="D139" s="64">
        <f t="shared" si="10"/>
        <v>2.5</v>
      </c>
      <c r="E139" s="194">
        <f t="shared" si="11"/>
        <v>2.5</v>
      </c>
      <c r="F139" s="107">
        <v>0</v>
      </c>
      <c r="AO139"/>
    </row>
    <row r="140" spans="1:41" ht="15" customHeight="1" x14ac:dyDescent="0.25">
      <c r="A140" s="63" t="str">
        <f>'HCAP Robot Script'!G31</f>
        <v>F4</v>
      </c>
      <c r="B140" s="12" t="str">
        <f>INDEX(PlateMap_Info,MATCH(A140,'HCAP Robot Script'!$G$2:$G$97,0))</f>
        <v>MC_B2306640-005_RMH200_UDP0030</v>
      </c>
      <c r="C140" s="124" t="str">
        <f t="shared" si="9"/>
        <v>Roche DNA Solid Tumour Prep_2</v>
      </c>
      <c r="D140" s="64">
        <f t="shared" si="10"/>
        <v>2.5</v>
      </c>
      <c r="E140" s="194">
        <f t="shared" si="11"/>
        <v>2.5</v>
      </c>
      <c r="F140" s="107">
        <v>0</v>
      </c>
      <c r="AO140"/>
    </row>
    <row r="141" spans="1:41" ht="15" customHeight="1" x14ac:dyDescent="0.25">
      <c r="A141" s="63" t="str">
        <f>'HCAP Robot Script'!G32</f>
        <v>G4</v>
      </c>
      <c r="B141" s="12" t="str">
        <f>INDEX(PlateMap_Info,MATCH(A141,'HCAP Robot Script'!$G$2:$G$97,0))</f>
        <v>AH_B2306699-002_RMH200_UDP0031</v>
      </c>
      <c r="C141" s="124" t="str">
        <f t="shared" si="9"/>
        <v>Roche DNA Solid Tumour Prep_2</v>
      </c>
      <c r="D141" s="64">
        <f t="shared" si="10"/>
        <v>2.5</v>
      </c>
      <c r="E141" s="194">
        <f t="shared" si="11"/>
        <v>2.5</v>
      </c>
      <c r="F141" s="107">
        <v>0</v>
      </c>
      <c r="AO141"/>
    </row>
    <row r="142" spans="1:41" ht="15" customHeight="1" x14ac:dyDescent="0.25">
      <c r="A142" s="63" t="str">
        <f>'HCAP Robot Script'!G33</f>
        <v>H4</v>
      </c>
      <c r="B142" s="12" t="str">
        <f>INDEX(PlateMap_Info,MATCH(A142,'HCAP Robot Script'!$G$2:$G$97,0))</f>
        <v>JA_B2306700-003_RMH200_UDP0032</v>
      </c>
      <c r="C142" s="124" t="str">
        <f t="shared" si="9"/>
        <v>Roche DNA Solid Tumour Prep_2</v>
      </c>
      <c r="D142" s="64">
        <f t="shared" si="10"/>
        <v>2.5</v>
      </c>
      <c r="E142" s="194">
        <f t="shared" si="11"/>
        <v>2.5</v>
      </c>
      <c r="F142" s="107">
        <v>0</v>
      </c>
      <c r="AO142"/>
    </row>
    <row r="143" spans="1:41" ht="15" customHeight="1" x14ac:dyDescent="0.25">
      <c r="A143" s="63" t="str">
        <f>'HCAP Robot Script'!G34</f>
        <v>A5</v>
      </c>
      <c r="B143" s="12" t="str">
        <f>INDEX(PlateMap_Info,MATCH(A143,'HCAP Robot Script'!$G$2:$G$97,0))</f>
        <v>LT_B2306702-004_RMH200_UDP0033</v>
      </c>
      <c r="C143" s="124" t="str">
        <f t="shared" ref="C143:C174" si="12">INDEX(Panel_PoolNo,MATCH(B143,PlateMap_Info,0))</f>
        <v>Roche DNA Solid Tumour Prep_2</v>
      </c>
      <c r="D143" s="64">
        <f t="shared" ref="D143:D174" si="13">IF(B143="","0",2.5)</f>
        <v>2.5</v>
      </c>
      <c r="E143" s="194">
        <f t="shared" si="11"/>
        <v>2.5</v>
      </c>
      <c r="F143" s="107">
        <v>0</v>
      </c>
      <c r="AO143"/>
    </row>
    <row r="144" spans="1:41" ht="15" customHeight="1" x14ac:dyDescent="0.25">
      <c r="A144" s="63" t="str">
        <f>'HCAP Robot Script'!G35</f>
        <v>B5</v>
      </c>
      <c r="B144" s="12" t="str">
        <f>INDEX(PlateMap_Info,MATCH(A144,'HCAP Robot Script'!$G$2:$G$97,0))</f>
        <v>PS_B2306712-002_RMH200_UDP0034</v>
      </c>
      <c r="C144" s="124" t="str">
        <f t="shared" si="12"/>
        <v>Roche DNA Solid Tumour Prep_2</v>
      </c>
      <c r="D144" s="64">
        <f t="shared" si="13"/>
        <v>2.5</v>
      </c>
      <c r="E144" s="194">
        <f t="shared" si="11"/>
        <v>2.5</v>
      </c>
      <c r="F144" s="107">
        <v>0</v>
      </c>
      <c r="AO144"/>
    </row>
    <row r="145" spans="1:41" ht="15" customHeight="1" x14ac:dyDescent="0.25">
      <c r="A145" s="63" t="str">
        <f>'HCAP Robot Script'!G36</f>
        <v>C5</v>
      </c>
      <c r="B145" s="12" t="str">
        <f>INDEX(PlateMap_Info,MATCH(A145,'HCAP Robot Script'!$G$2:$G$97,0))</f>
        <v>JT_B2306715-003_RMH200_UDP0035</v>
      </c>
      <c r="C145" s="124" t="str">
        <f t="shared" si="12"/>
        <v>Roche DNA Solid Tumour Prep_2</v>
      </c>
      <c r="D145" s="64">
        <f t="shared" si="13"/>
        <v>2.5</v>
      </c>
      <c r="E145" s="194">
        <f t="shared" si="11"/>
        <v>2.5</v>
      </c>
      <c r="F145" s="107">
        <v>0</v>
      </c>
      <c r="AO145"/>
    </row>
    <row r="146" spans="1:41" ht="15" customHeight="1" x14ac:dyDescent="0.25">
      <c r="A146" s="63" t="str">
        <f>'HCAP Robot Script'!G37</f>
        <v>D5</v>
      </c>
      <c r="B146" s="12" t="str">
        <f>INDEX(PlateMap_Info,MATCH(A146,'HCAP Robot Script'!$G$2:$G$97,0))</f>
        <v>JD_B2306716-003_RMH200_UDP0036</v>
      </c>
      <c r="C146" s="124" t="str">
        <f t="shared" si="12"/>
        <v>Roche DNA Solid Tumour Prep_2</v>
      </c>
      <c r="D146" s="64">
        <f t="shared" si="13"/>
        <v>2.5</v>
      </c>
      <c r="E146" s="194">
        <f t="shared" si="11"/>
        <v>2.5</v>
      </c>
      <c r="F146" s="107">
        <v>0</v>
      </c>
      <c r="AO146"/>
    </row>
    <row r="147" spans="1:41" ht="15" customHeight="1" x14ac:dyDescent="0.25">
      <c r="A147" s="63" t="str">
        <f>'HCAP Robot Script'!G38</f>
        <v>E5</v>
      </c>
      <c r="B147" s="12" t="str">
        <f>INDEX(PlateMap_Info,MATCH(A147,'HCAP Robot Script'!$G$2:$G$97,0))</f>
        <v>NH_B2306718-002_RMH200_UDP0037</v>
      </c>
      <c r="C147" s="124" t="str">
        <f t="shared" si="12"/>
        <v>Roche DNA Solid Tumour Prep_2</v>
      </c>
      <c r="D147" s="64">
        <f t="shared" si="13"/>
        <v>2.5</v>
      </c>
      <c r="E147" s="194">
        <f t="shared" si="11"/>
        <v>2.5</v>
      </c>
      <c r="F147" s="107">
        <v>0</v>
      </c>
      <c r="AO147"/>
    </row>
    <row r="148" spans="1:41" ht="15" customHeight="1" x14ac:dyDescent="0.25">
      <c r="A148" s="63" t="str">
        <f>'HCAP Robot Script'!G39</f>
        <v>F5</v>
      </c>
      <c r="B148" s="12" t="str">
        <f>INDEX(PlateMap_Info,MATCH(A148,'HCAP Robot Script'!$G$2:$G$97,0))</f>
        <v>MP_B2306723-004_RMH200_UDP0038</v>
      </c>
      <c r="C148" s="124" t="str">
        <f t="shared" si="12"/>
        <v>Roche DNA Solid Tumour Prep_2</v>
      </c>
      <c r="D148" s="64">
        <f t="shared" si="13"/>
        <v>2.5</v>
      </c>
      <c r="E148" s="194">
        <f t="shared" si="11"/>
        <v>2.5</v>
      </c>
      <c r="F148" s="107">
        <v>0</v>
      </c>
      <c r="AO148"/>
    </row>
    <row r="149" spans="1:41" ht="15" customHeight="1" x14ac:dyDescent="0.25">
      <c r="A149" s="63" t="str">
        <f>'HCAP Robot Script'!G40</f>
        <v>G5</v>
      </c>
      <c r="B149" s="12" t="str">
        <f>INDEX(PlateMap_Info,MATCH(A149,'HCAP Robot Script'!$G$2:$G$97,0))</f>
        <v>GI_B2306725-002_RMH200_UDP0039</v>
      </c>
      <c r="C149" s="124" t="str">
        <f t="shared" si="12"/>
        <v>Roche DNA Solid Tumour Prep_2</v>
      </c>
      <c r="D149" s="64">
        <f t="shared" si="13"/>
        <v>2.5</v>
      </c>
      <c r="E149" s="194">
        <f t="shared" si="11"/>
        <v>2.5</v>
      </c>
      <c r="F149" s="107">
        <v>0</v>
      </c>
      <c r="AO149"/>
    </row>
    <row r="150" spans="1:41" ht="15" customHeight="1" x14ac:dyDescent="0.25">
      <c r="A150" s="63" t="str">
        <f>'HCAP Robot Script'!G41</f>
        <v>H5</v>
      </c>
      <c r="B150" s="12" t="str">
        <f>INDEX(PlateMap_Info,MATCH(A150,'HCAP Robot Script'!$G$2:$G$97,0))</f>
        <v>SR_B2306726-005_RMH200_UDP0040</v>
      </c>
      <c r="C150" s="124" t="str">
        <f t="shared" si="12"/>
        <v>Roche DNA Solid Tumour Prep_2</v>
      </c>
      <c r="D150" s="64">
        <f t="shared" si="13"/>
        <v>2.5</v>
      </c>
      <c r="E150" s="194">
        <f t="shared" si="11"/>
        <v>2.5</v>
      </c>
      <c r="F150" s="107">
        <v>0</v>
      </c>
      <c r="AO150"/>
    </row>
    <row r="151" spans="1:41" ht="15" customHeight="1" x14ac:dyDescent="0.25">
      <c r="A151" s="63" t="str">
        <f>'HCAP Robot Script'!G42</f>
        <v>A6</v>
      </c>
      <c r="B151" s="12" t="str">
        <f>INDEX(PlateMap_Info,MATCH(A151,'HCAP Robot Script'!$G$2:$G$97,0))</f>
        <v>PR_B2306727-004_RMH200_UDP0041</v>
      </c>
      <c r="C151" s="124" t="str">
        <f t="shared" si="12"/>
        <v>Roche DNA Solid Tumour Prep_2</v>
      </c>
      <c r="D151" s="64">
        <f t="shared" si="13"/>
        <v>2.5</v>
      </c>
      <c r="E151" s="194">
        <f t="shared" si="11"/>
        <v>2.5</v>
      </c>
      <c r="F151" s="107">
        <v>0</v>
      </c>
      <c r="AO151"/>
    </row>
    <row r="152" spans="1:41" ht="15" customHeight="1" x14ac:dyDescent="0.25">
      <c r="A152" s="63" t="str">
        <f>'HCAP Robot Script'!G43</f>
        <v>B6</v>
      </c>
      <c r="B152" s="12" t="str">
        <f>INDEX(PlateMap_Info,MATCH(A152,'HCAP Robot Script'!$G$2:$G$97,0))</f>
        <v>NJ_B2306745-003_RMH200_UDP0042</v>
      </c>
      <c r="C152" s="124" t="str">
        <f t="shared" si="12"/>
        <v>Roche DNA Solid Tumour Prep_2</v>
      </c>
      <c r="D152" s="64">
        <f t="shared" si="13"/>
        <v>2.5</v>
      </c>
      <c r="E152" s="194">
        <f t="shared" si="11"/>
        <v>2.5</v>
      </c>
      <c r="F152" s="107">
        <v>0</v>
      </c>
      <c r="AO152"/>
    </row>
    <row r="153" spans="1:41" ht="15" customHeight="1" x14ac:dyDescent="0.25">
      <c r="A153" s="63" t="str">
        <f>'HCAP Robot Script'!G44</f>
        <v>C6</v>
      </c>
      <c r="B153" s="12" t="str">
        <f>INDEX(PlateMap_Info,MATCH(A153,'HCAP Robot Script'!$G$2:$G$97,0))</f>
        <v>MB_B2306806-004_RMH200_UDP0043</v>
      </c>
      <c r="C153" s="124" t="str">
        <f t="shared" si="12"/>
        <v>Roche DNA Solid Tumour Prep_2</v>
      </c>
      <c r="D153" s="64">
        <f t="shared" si="13"/>
        <v>2.5</v>
      </c>
      <c r="E153" s="194">
        <f t="shared" si="11"/>
        <v>2.5</v>
      </c>
      <c r="F153" s="107">
        <v>0</v>
      </c>
      <c r="AO153"/>
    </row>
    <row r="154" spans="1:41" ht="15" customHeight="1" x14ac:dyDescent="0.25">
      <c r="A154" s="63" t="str">
        <f>'HCAP Robot Script'!G45</f>
        <v>D6</v>
      </c>
      <c r="B154" s="12" t="str">
        <f>INDEX(PlateMap_Info,MATCH(A154,'HCAP Robot Script'!$G$2:$G$97,0))</f>
        <v>AM_B2306904-004_RMH200_UDP0044</v>
      </c>
      <c r="C154" s="124" t="str">
        <f t="shared" si="12"/>
        <v>Roche DNA Solid Tumour Prep_2</v>
      </c>
      <c r="D154" s="64">
        <f t="shared" si="13"/>
        <v>2.5</v>
      </c>
      <c r="E154" s="194">
        <f t="shared" si="11"/>
        <v>2.5</v>
      </c>
      <c r="F154" s="107">
        <v>0</v>
      </c>
      <c r="AO154"/>
    </row>
    <row r="155" spans="1:41" ht="15" customHeight="1" x14ac:dyDescent="0.25">
      <c r="A155" s="63" t="str">
        <f>'HCAP Robot Script'!G46</f>
        <v>E6</v>
      </c>
      <c r="B155" s="12" t="str">
        <f>INDEX(PlateMap_Info,MATCH(A155,'HCAP Robot Script'!$G$2:$G$97,0))</f>
        <v>PS_B2306905-004_RMH200_UDP0045</v>
      </c>
      <c r="C155" s="124" t="str">
        <f t="shared" si="12"/>
        <v>Roche DNA Solid Tumour Prep_2</v>
      </c>
      <c r="D155" s="64">
        <f t="shared" si="13"/>
        <v>2.5</v>
      </c>
      <c r="E155" s="194">
        <f t="shared" si="11"/>
        <v>2.5</v>
      </c>
      <c r="F155" s="107">
        <v>0</v>
      </c>
      <c r="AO155"/>
    </row>
    <row r="156" spans="1:41" ht="15" customHeight="1" x14ac:dyDescent="0.25">
      <c r="A156" s="63" t="str">
        <f>'HCAP Robot Script'!G47</f>
        <v>F6</v>
      </c>
      <c r="B156" s="12" t="str">
        <f>INDEX(PlateMap_Info,MATCH(A156,'HCAP Robot Script'!$G$2:$G$97,0))</f>
        <v>JR_B2306909-004_RMH200_UDP0046</v>
      </c>
      <c r="C156" s="124" t="str">
        <f t="shared" si="12"/>
        <v>Roche DNA Solid Tumour Prep_2</v>
      </c>
      <c r="D156" s="64">
        <f t="shared" si="13"/>
        <v>2.5</v>
      </c>
      <c r="E156" s="194">
        <f t="shared" si="11"/>
        <v>2.5</v>
      </c>
      <c r="F156" s="107">
        <v>0</v>
      </c>
      <c r="AO156"/>
    </row>
    <row r="157" spans="1:41" ht="15" customHeight="1" x14ac:dyDescent="0.25">
      <c r="A157" s="63" t="str">
        <f>'HCAP Robot Script'!G48</f>
        <v>G6</v>
      </c>
      <c r="B157" s="12" t="str">
        <f>INDEX(PlateMap_Info,MATCH(A157,'HCAP Robot Script'!$G$2:$G$97,0))</f>
        <v>AJ_B2306916-005_RMH200_UDP0047</v>
      </c>
      <c r="C157" s="124" t="str">
        <f t="shared" si="12"/>
        <v>Roche DNA Solid Tumour Prep_2</v>
      </c>
      <c r="D157" s="64">
        <f t="shared" si="13"/>
        <v>2.5</v>
      </c>
      <c r="E157" s="194">
        <f t="shared" si="11"/>
        <v>2.5</v>
      </c>
      <c r="F157" s="107">
        <v>0</v>
      </c>
      <c r="AO157"/>
    </row>
    <row r="158" spans="1:41" ht="15" customHeight="1" x14ac:dyDescent="0.25">
      <c r="A158" s="63" t="str">
        <f>'HCAP Robot Script'!G49</f>
        <v>H6</v>
      </c>
      <c r="B158" s="12" t="str">
        <f>INDEX(PlateMap_Info,MATCH(A158,'HCAP Robot Script'!$G$2:$G$97,0))</f>
        <v>CW_B2306918-005_RMH200_UDP0048</v>
      </c>
      <c r="C158" s="124" t="str">
        <f t="shared" si="12"/>
        <v>Roche DNA Solid Tumour Prep_2</v>
      </c>
      <c r="D158" s="64">
        <f t="shared" si="13"/>
        <v>2.5</v>
      </c>
      <c r="E158" s="194">
        <f t="shared" si="11"/>
        <v>2.5</v>
      </c>
      <c r="F158" s="107">
        <v>0</v>
      </c>
      <c r="AO158"/>
    </row>
    <row r="159" spans="1:41" ht="15" customHeight="1" x14ac:dyDescent="0.25">
      <c r="A159" s="63" t="str">
        <f>'HCAP Robot Script'!G50</f>
        <v>A7</v>
      </c>
      <c r="B159" s="12" t="str">
        <f>INDEX(PlateMap_Info,MATCH(A159,'HCAP Robot Script'!$G$2:$G$97,0))</f>
        <v/>
      </c>
      <c r="C159" s="124" t="str">
        <f t="shared" si="12"/>
        <v/>
      </c>
      <c r="D159" s="64" t="str">
        <f t="shared" si="13"/>
        <v>0</v>
      </c>
      <c r="E159" s="194" t="str">
        <f t="shared" si="11"/>
        <v>0</v>
      </c>
      <c r="F159" s="107">
        <v>0</v>
      </c>
      <c r="AO159"/>
    </row>
    <row r="160" spans="1:41" ht="15" customHeight="1" x14ac:dyDescent="0.25">
      <c r="A160" s="63" t="str">
        <f>'HCAP Robot Script'!G51</f>
        <v>B7</v>
      </c>
      <c r="B160" s="12" t="str">
        <f>INDEX(PlateMap_Info,MATCH(A160,'HCAP Robot Script'!$G$2:$G$97,0))</f>
        <v/>
      </c>
      <c r="C160" s="124" t="str">
        <f t="shared" si="12"/>
        <v/>
      </c>
      <c r="D160" s="64" t="str">
        <f t="shared" si="13"/>
        <v>0</v>
      </c>
      <c r="E160" s="194" t="str">
        <f t="shared" si="11"/>
        <v>0</v>
      </c>
      <c r="F160" s="107">
        <v>0</v>
      </c>
      <c r="AO160"/>
    </row>
    <row r="161" spans="1:41" ht="15" customHeight="1" x14ac:dyDescent="0.25">
      <c r="A161" s="63" t="str">
        <f>'HCAP Robot Script'!G52</f>
        <v>C7</v>
      </c>
      <c r="B161" s="12" t="str">
        <f>INDEX(PlateMap_Info,MATCH(A161,'HCAP Robot Script'!$G$2:$G$97,0))</f>
        <v/>
      </c>
      <c r="C161" s="124" t="str">
        <f t="shared" si="12"/>
        <v/>
      </c>
      <c r="D161" s="64" t="str">
        <f t="shared" si="13"/>
        <v>0</v>
      </c>
      <c r="E161" s="194" t="str">
        <f t="shared" si="11"/>
        <v>0</v>
      </c>
      <c r="F161" s="107">
        <v>0</v>
      </c>
      <c r="AO161"/>
    </row>
    <row r="162" spans="1:41" ht="15" customHeight="1" x14ac:dyDescent="0.25">
      <c r="A162" s="63" t="str">
        <f>'HCAP Robot Script'!G53</f>
        <v>D7</v>
      </c>
      <c r="B162" s="12" t="str">
        <f>INDEX(PlateMap_Info,MATCH(A162,'HCAP Robot Script'!$G$2:$G$97,0))</f>
        <v/>
      </c>
      <c r="C162" s="124" t="str">
        <f t="shared" si="12"/>
        <v/>
      </c>
      <c r="D162" s="64" t="str">
        <f t="shared" si="13"/>
        <v>0</v>
      </c>
      <c r="E162" s="194" t="str">
        <f t="shared" si="11"/>
        <v>0</v>
      </c>
      <c r="F162" s="107">
        <v>0</v>
      </c>
      <c r="AO162"/>
    </row>
    <row r="163" spans="1:41" ht="15" customHeight="1" x14ac:dyDescent="0.25">
      <c r="A163" s="63" t="str">
        <f>'HCAP Robot Script'!G54</f>
        <v>E7</v>
      </c>
      <c r="B163" s="12" t="str">
        <f>INDEX(PlateMap_Info,MATCH(A163,'HCAP Robot Script'!$G$2:$G$97,0))</f>
        <v/>
      </c>
      <c r="C163" s="124" t="str">
        <f t="shared" si="12"/>
        <v/>
      </c>
      <c r="D163" s="64" t="str">
        <f t="shared" si="13"/>
        <v>0</v>
      </c>
      <c r="E163" s="194" t="str">
        <f t="shared" si="11"/>
        <v>0</v>
      </c>
      <c r="F163" s="107">
        <v>0</v>
      </c>
      <c r="AO163"/>
    </row>
    <row r="164" spans="1:41" ht="15" customHeight="1" x14ac:dyDescent="0.25">
      <c r="A164" s="63" t="str">
        <f>'HCAP Robot Script'!G55</f>
        <v>F7</v>
      </c>
      <c r="B164" s="12" t="str">
        <f>INDEX(PlateMap_Info,MATCH(A164,'HCAP Robot Script'!$G$2:$G$97,0))</f>
        <v/>
      </c>
      <c r="C164" s="124" t="str">
        <f t="shared" si="12"/>
        <v/>
      </c>
      <c r="D164" s="64" t="str">
        <f t="shared" si="13"/>
        <v>0</v>
      </c>
      <c r="E164" s="194" t="str">
        <f t="shared" si="11"/>
        <v>0</v>
      </c>
      <c r="F164" s="107">
        <v>0</v>
      </c>
      <c r="AO164"/>
    </row>
    <row r="165" spans="1:41" ht="15" customHeight="1" x14ac:dyDescent="0.25">
      <c r="A165" s="63" t="str">
        <f>'HCAP Robot Script'!G56</f>
        <v>G7</v>
      </c>
      <c r="B165" s="12" t="str">
        <f>INDEX(PlateMap_Info,MATCH(A165,'HCAP Robot Script'!$G$2:$G$97,0))</f>
        <v/>
      </c>
      <c r="C165" s="124" t="str">
        <f t="shared" si="12"/>
        <v/>
      </c>
      <c r="D165" s="64" t="str">
        <f t="shared" si="13"/>
        <v>0</v>
      </c>
      <c r="E165" s="194" t="str">
        <f t="shared" si="11"/>
        <v>0</v>
      </c>
      <c r="F165" s="107">
        <v>0</v>
      </c>
      <c r="AO165"/>
    </row>
    <row r="166" spans="1:41" ht="15" customHeight="1" x14ac:dyDescent="0.25">
      <c r="A166" s="63" t="str">
        <f>'HCAP Robot Script'!G57</f>
        <v>H7</v>
      </c>
      <c r="B166" s="12" t="str">
        <f>INDEX(PlateMap_Info,MATCH(A166,'HCAP Robot Script'!$G$2:$G$97,0))</f>
        <v/>
      </c>
      <c r="C166" s="124" t="str">
        <f t="shared" si="12"/>
        <v/>
      </c>
      <c r="D166" s="64" t="str">
        <f t="shared" si="13"/>
        <v>0</v>
      </c>
      <c r="E166" s="194" t="str">
        <f t="shared" si="11"/>
        <v>0</v>
      </c>
      <c r="F166" s="107">
        <v>0</v>
      </c>
      <c r="AO166"/>
    </row>
    <row r="167" spans="1:41" ht="15" customHeight="1" x14ac:dyDescent="0.25">
      <c r="A167" s="63" t="str">
        <f>'HCAP Robot Script'!G58</f>
        <v>A8</v>
      </c>
      <c r="B167" s="12" t="str">
        <f>INDEX(PlateMap_Info,MATCH(A167,'HCAP Robot Script'!$G$2:$G$97,0))</f>
        <v/>
      </c>
      <c r="C167" s="124" t="str">
        <f t="shared" si="12"/>
        <v/>
      </c>
      <c r="D167" s="64" t="str">
        <f t="shared" si="13"/>
        <v>0</v>
      </c>
      <c r="E167" s="194" t="str">
        <f t="shared" si="11"/>
        <v>0</v>
      </c>
      <c r="F167" s="107">
        <v>0</v>
      </c>
      <c r="AO167"/>
    </row>
    <row r="168" spans="1:41" ht="15" customHeight="1" x14ac:dyDescent="0.25">
      <c r="A168" s="63" t="str">
        <f>'HCAP Robot Script'!G59</f>
        <v>B8</v>
      </c>
      <c r="B168" s="12" t="str">
        <f>INDEX(PlateMap_Info,MATCH(A168,'HCAP Robot Script'!$G$2:$G$97,0))</f>
        <v/>
      </c>
      <c r="C168" s="124" t="str">
        <f t="shared" si="12"/>
        <v/>
      </c>
      <c r="D168" s="64" t="str">
        <f t="shared" si="13"/>
        <v>0</v>
      </c>
      <c r="E168" s="194" t="str">
        <f t="shared" si="11"/>
        <v>0</v>
      </c>
      <c r="F168" s="107">
        <v>0</v>
      </c>
      <c r="AO168"/>
    </row>
    <row r="169" spans="1:41" ht="15" customHeight="1" x14ac:dyDescent="0.25">
      <c r="A169" s="63" t="str">
        <f>'HCAP Robot Script'!G60</f>
        <v>C8</v>
      </c>
      <c r="B169" s="12" t="str">
        <f>INDEX(PlateMap_Info,MATCH(A169,'HCAP Robot Script'!$G$2:$G$97,0))</f>
        <v/>
      </c>
      <c r="C169" s="124" t="str">
        <f t="shared" si="12"/>
        <v/>
      </c>
      <c r="D169" s="64" t="str">
        <f t="shared" si="13"/>
        <v>0</v>
      </c>
      <c r="E169" s="194" t="str">
        <f t="shared" si="11"/>
        <v>0</v>
      </c>
      <c r="F169" s="107">
        <v>0</v>
      </c>
      <c r="AO169"/>
    </row>
    <row r="170" spans="1:41" ht="15" customHeight="1" x14ac:dyDescent="0.25">
      <c r="A170" s="63" t="str">
        <f>'HCAP Robot Script'!G61</f>
        <v>D8</v>
      </c>
      <c r="B170" s="12" t="str">
        <f>INDEX(PlateMap_Info,MATCH(A170,'HCAP Robot Script'!$G$2:$G$97,0))</f>
        <v/>
      </c>
      <c r="C170" s="124" t="str">
        <f t="shared" si="12"/>
        <v/>
      </c>
      <c r="D170" s="64" t="str">
        <f t="shared" si="13"/>
        <v>0</v>
      </c>
      <c r="E170" s="194" t="str">
        <f t="shared" si="11"/>
        <v>0</v>
      </c>
      <c r="F170" s="107">
        <v>0</v>
      </c>
      <c r="AO170"/>
    </row>
    <row r="171" spans="1:41" ht="15" customHeight="1" x14ac:dyDescent="0.25">
      <c r="A171" s="63" t="str">
        <f>'HCAP Robot Script'!G62</f>
        <v>E8</v>
      </c>
      <c r="B171" s="12" t="str">
        <f>INDEX(PlateMap_Info,MATCH(A171,'HCAP Robot Script'!$G$2:$G$97,0))</f>
        <v/>
      </c>
      <c r="C171" s="124" t="str">
        <f t="shared" si="12"/>
        <v/>
      </c>
      <c r="D171" s="64" t="str">
        <f t="shared" si="13"/>
        <v>0</v>
      </c>
      <c r="E171" s="194" t="str">
        <f t="shared" si="11"/>
        <v>0</v>
      </c>
      <c r="F171" s="107">
        <v>0</v>
      </c>
      <c r="AO171"/>
    </row>
    <row r="172" spans="1:41" ht="15" customHeight="1" x14ac:dyDescent="0.25">
      <c r="A172" s="63" t="str">
        <f>'HCAP Robot Script'!G63</f>
        <v>F8</v>
      </c>
      <c r="B172" s="12" t="str">
        <f>INDEX(PlateMap_Info,MATCH(A172,'HCAP Robot Script'!$G$2:$G$97,0))</f>
        <v/>
      </c>
      <c r="C172" s="124" t="str">
        <f t="shared" si="12"/>
        <v/>
      </c>
      <c r="D172" s="64" t="str">
        <f t="shared" si="13"/>
        <v>0</v>
      </c>
      <c r="E172" s="194" t="str">
        <f t="shared" si="11"/>
        <v>0</v>
      </c>
      <c r="F172" s="107">
        <v>0</v>
      </c>
      <c r="AO172"/>
    </row>
    <row r="173" spans="1:41" ht="15" customHeight="1" x14ac:dyDescent="0.25">
      <c r="A173" s="63" t="str">
        <f>'HCAP Robot Script'!G64</f>
        <v>G8</v>
      </c>
      <c r="B173" s="12" t="str">
        <f>INDEX(PlateMap_Info,MATCH(A173,'HCAP Robot Script'!$G$2:$G$97,0))</f>
        <v/>
      </c>
      <c r="C173" s="124" t="str">
        <f t="shared" si="12"/>
        <v/>
      </c>
      <c r="D173" s="64" t="str">
        <f t="shared" si="13"/>
        <v>0</v>
      </c>
      <c r="E173" s="194" t="str">
        <f t="shared" si="11"/>
        <v>0</v>
      </c>
      <c r="F173" s="107">
        <v>0</v>
      </c>
      <c r="AO173"/>
    </row>
    <row r="174" spans="1:41" ht="15" customHeight="1" x14ac:dyDescent="0.25">
      <c r="A174" s="63" t="str">
        <f>'HCAP Robot Script'!G65</f>
        <v>H8</v>
      </c>
      <c r="B174" s="12" t="str">
        <f>INDEX(PlateMap_Info,MATCH(A174,'HCAP Robot Script'!$G$2:$G$97,0))</f>
        <v/>
      </c>
      <c r="C174" s="124" t="str">
        <f t="shared" si="12"/>
        <v/>
      </c>
      <c r="D174" s="64" t="str">
        <f t="shared" si="13"/>
        <v>0</v>
      </c>
      <c r="E174" s="194" t="str">
        <f t="shared" si="11"/>
        <v>0</v>
      </c>
      <c r="F174" s="107">
        <v>0</v>
      </c>
      <c r="AO174"/>
    </row>
    <row r="175" spans="1:41" ht="15" customHeight="1" x14ac:dyDescent="0.25">
      <c r="A175" s="63" t="str">
        <f>'HCAP Robot Script'!G66</f>
        <v>A9</v>
      </c>
      <c r="B175" s="12" t="str">
        <f>INDEX(PlateMap_Info,MATCH(A175,'HCAP Robot Script'!$G$2:$G$97,0))</f>
        <v/>
      </c>
      <c r="C175" s="124" t="str">
        <f t="shared" ref="C175:C206" si="14">INDEX(Panel_PoolNo,MATCH(B175,PlateMap_Info,0))</f>
        <v/>
      </c>
      <c r="D175" s="64" t="str">
        <f t="shared" ref="D175:D206" si="15">IF(B175="","0",2.5)</f>
        <v>0</v>
      </c>
      <c r="E175" s="194" t="str">
        <f t="shared" si="11"/>
        <v>0</v>
      </c>
      <c r="F175" s="107">
        <v>0</v>
      </c>
      <c r="AO175"/>
    </row>
    <row r="176" spans="1:41" ht="15" customHeight="1" x14ac:dyDescent="0.25">
      <c r="A176" s="63" t="str">
        <f>'HCAP Robot Script'!G67</f>
        <v>B9</v>
      </c>
      <c r="B176" s="12" t="str">
        <f>INDEX(PlateMap_Info,MATCH(A176,'HCAP Robot Script'!$G$2:$G$97,0))</f>
        <v/>
      </c>
      <c r="C176" s="124" t="str">
        <f t="shared" si="14"/>
        <v/>
      </c>
      <c r="D176" s="64" t="str">
        <f t="shared" si="15"/>
        <v>0</v>
      </c>
      <c r="E176" s="194" t="str">
        <f t="shared" ref="E176:E206" si="16">D176</f>
        <v>0</v>
      </c>
      <c r="F176" s="107">
        <v>0</v>
      </c>
      <c r="AO176"/>
    </row>
    <row r="177" spans="1:41" ht="15" customHeight="1" x14ac:dyDescent="0.25">
      <c r="A177" s="63" t="str">
        <f>'HCAP Robot Script'!G68</f>
        <v>C9</v>
      </c>
      <c r="B177" s="12" t="str">
        <f>INDEX(PlateMap_Info,MATCH(A177,'HCAP Robot Script'!$G$2:$G$97,0))</f>
        <v/>
      </c>
      <c r="C177" s="124" t="str">
        <f t="shared" si="14"/>
        <v/>
      </c>
      <c r="D177" s="64" t="str">
        <f t="shared" si="15"/>
        <v>0</v>
      </c>
      <c r="E177" s="194" t="str">
        <f t="shared" si="16"/>
        <v>0</v>
      </c>
      <c r="F177" s="107">
        <v>0</v>
      </c>
      <c r="AO177"/>
    </row>
    <row r="178" spans="1:41" ht="15" customHeight="1" x14ac:dyDescent="0.25">
      <c r="A178" s="63" t="str">
        <f>'HCAP Robot Script'!G69</f>
        <v>D9</v>
      </c>
      <c r="B178" s="12" t="str">
        <f>INDEX(PlateMap_Info,MATCH(A178,'HCAP Robot Script'!$G$2:$G$97,0))</f>
        <v/>
      </c>
      <c r="C178" s="124" t="str">
        <f t="shared" si="14"/>
        <v/>
      </c>
      <c r="D178" s="64" t="str">
        <f t="shared" si="15"/>
        <v>0</v>
      </c>
      <c r="E178" s="194" t="str">
        <f t="shared" si="16"/>
        <v>0</v>
      </c>
      <c r="F178" s="107">
        <v>0</v>
      </c>
      <c r="AO178"/>
    </row>
    <row r="179" spans="1:41" ht="15" customHeight="1" x14ac:dyDescent="0.25">
      <c r="A179" s="63" t="str">
        <f>'HCAP Robot Script'!G70</f>
        <v>E9</v>
      </c>
      <c r="B179" s="12" t="str">
        <f>INDEX(PlateMap_Info,MATCH(A179,'HCAP Robot Script'!$G$2:$G$97,0))</f>
        <v/>
      </c>
      <c r="C179" s="124" t="str">
        <f t="shared" si="14"/>
        <v/>
      </c>
      <c r="D179" s="64" t="str">
        <f t="shared" si="15"/>
        <v>0</v>
      </c>
      <c r="E179" s="194" t="str">
        <f t="shared" si="16"/>
        <v>0</v>
      </c>
      <c r="F179" s="107">
        <v>0</v>
      </c>
      <c r="AO179"/>
    </row>
    <row r="180" spans="1:41" ht="15" customHeight="1" x14ac:dyDescent="0.25">
      <c r="A180" s="63" t="str">
        <f>'HCAP Robot Script'!G71</f>
        <v>F9</v>
      </c>
      <c r="B180" s="12" t="str">
        <f>INDEX(PlateMap_Info,MATCH(A180,'HCAP Robot Script'!$G$2:$G$97,0))</f>
        <v/>
      </c>
      <c r="C180" s="124" t="str">
        <f t="shared" si="14"/>
        <v/>
      </c>
      <c r="D180" s="64" t="str">
        <f t="shared" si="15"/>
        <v>0</v>
      </c>
      <c r="E180" s="194" t="str">
        <f t="shared" si="16"/>
        <v>0</v>
      </c>
      <c r="F180" s="107">
        <v>0</v>
      </c>
      <c r="AO180"/>
    </row>
    <row r="181" spans="1:41" ht="15" customHeight="1" x14ac:dyDescent="0.25">
      <c r="A181" s="63" t="str">
        <f>'HCAP Robot Script'!G72</f>
        <v>G9</v>
      </c>
      <c r="B181" s="12" t="str">
        <f>INDEX(PlateMap_Info,MATCH(A181,'HCAP Robot Script'!$G$2:$G$97,0))</f>
        <v/>
      </c>
      <c r="C181" s="124" t="str">
        <f t="shared" si="14"/>
        <v/>
      </c>
      <c r="D181" s="64" t="str">
        <f t="shared" si="15"/>
        <v>0</v>
      </c>
      <c r="E181" s="194" t="str">
        <f t="shared" si="16"/>
        <v>0</v>
      </c>
      <c r="F181" s="107">
        <v>0</v>
      </c>
      <c r="AO181"/>
    </row>
    <row r="182" spans="1:41" ht="15" customHeight="1" x14ac:dyDescent="0.25">
      <c r="A182" s="63" t="str">
        <f>'HCAP Robot Script'!G73</f>
        <v>H9</v>
      </c>
      <c r="B182" s="12" t="str">
        <f>INDEX(PlateMap_Info,MATCH(A182,'HCAP Robot Script'!$G$2:$G$97,0))</f>
        <v/>
      </c>
      <c r="C182" s="124" t="str">
        <f t="shared" si="14"/>
        <v/>
      </c>
      <c r="D182" s="64" t="str">
        <f t="shared" si="15"/>
        <v>0</v>
      </c>
      <c r="E182" s="194" t="str">
        <f t="shared" si="16"/>
        <v>0</v>
      </c>
      <c r="F182" s="107">
        <v>0</v>
      </c>
      <c r="AO182"/>
    </row>
    <row r="183" spans="1:41" ht="15" customHeight="1" x14ac:dyDescent="0.25">
      <c r="A183" s="63" t="str">
        <f>'HCAP Robot Script'!G74</f>
        <v>A10</v>
      </c>
      <c r="B183" s="12" t="str">
        <f>INDEX(PlateMap_Info,MATCH(A183,'HCAP Robot Script'!$G$2:$G$97,0))</f>
        <v/>
      </c>
      <c r="C183" s="124" t="str">
        <f t="shared" si="14"/>
        <v/>
      </c>
      <c r="D183" s="64" t="str">
        <f t="shared" si="15"/>
        <v>0</v>
      </c>
      <c r="E183" s="194" t="str">
        <f t="shared" si="16"/>
        <v>0</v>
      </c>
      <c r="F183" s="107">
        <v>0</v>
      </c>
      <c r="AO183"/>
    </row>
    <row r="184" spans="1:41" ht="15" customHeight="1" x14ac:dyDescent="0.25">
      <c r="A184" s="63" t="str">
        <f>'HCAP Robot Script'!G75</f>
        <v>B10</v>
      </c>
      <c r="B184" s="12" t="str">
        <f>INDEX(PlateMap_Info,MATCH(A184,'HCAP Robot Script'!$G$2:$G$97,0))</f>
        <v/>
      </c>
      <c r="C184" s="124" t="str">
        <f t="shared" si="14"/>
        <v/>
      </c>
      <c r="D184" s="64" t="str">
        <f t="shared" si="15"/>
        <v>0</v>
      </c>
      <c r="E184" s="194" t="str">
        <f t="shared" si="16"/>
        <v>0</v>
      </c>
      <c r="F184" s="107">
        <v>0</v>
      </c>
      <c r="AO184"/>
    </row>
    <row r="185" spans="1:41" ht="15" customHeight="1" x14ac:dyDescent="0.25">
      <c r="A185" s="63" t="str">
        <f>'HCAP Robot Script'!G76</f>
        <v>C10</v>
      </c>
      <c r="B185" s="12" t="str">
        <f>INDEX(PlateMap_Info,MATCH(A185,'HCAP Robot Script'!$G$2:$G$97,0))</f>
        <v/>
      </c>
      <c r="C185" s="124" t="str">
        <f t="shared" si="14"/>
        <v/>
      </c>
      <c r="D185" s="64" t="str">
        <f t="shared" si="15"/>
        <v>0</v>
      </c>
      <c r="E185" s="194" t="str">
        <f t="shared" si="16"/>
        <v>0</v>
      </c>
      <c r="F185" s="107">
        <v>0</v>
      </c>
      <c r="AO185"/>
    </row>
    <row r="186" spans="1:41" ht="15" customHeight="1" x14ac:dyDescent="0.25">
      <c r="A186" s="63" t="str">
        <f>'HCAP Robot Script'!G77</f>
        <v>D10</v>
      </c>
      <c r="B186" s="12" t="str">
        <f>INDEX(PlateMap_Info,MATCH(A186,'HCAP Robot Script'!$G$2:$G$97,0))</f>
        <v/>
      </c>
      <c r="C186" s="124" t="str">
        <f t="shared" si="14"/>
        <v/>
      </c>
      <c r="D186" s="64" t="str">
        <f t="shared" si="15"/>
        <v>0</v>
      </c>
      <c r="E186" s="194" t="str">
        <f t="shared" si="16"/>
        <v>0</v>
      </c>
      <c r="F186" s="107">
        <v>0</v>
      </c>
      <c r="AO186"/>
    </row>
    <row r="187" spans="1:41" ht="15" customHeight="1" x14ac:dyDescent="0.25">
      <c r="A187" s="63" t="str">
        <f>'HCAP Robot Script'!G78</f>
        <v>E10</v>
      </c>
      <c r="B187" s="12" t="str">
        <f>INDEX(PlateMap_Info,MATCH(A187,'HCAP Robot Script'!$G$2:$G$97,0))</f>
        <v/>
      </c>
      <c r="C187" s="124" t="str">
        <f t="shared" si="14"/>
        <v/>
      </c>
      <c r="D187" s="64" t="str">
        <f t="shared" si="15"/>
        <v>0</v>
      </c>
      <c r="E187" s="194" t="str">
        <f t="shared" si="16"/>
        <v>0</v>
      </c>
      <c r="F187" s="107">
        <v>0</v>
      </c>
      <c r="AO187"/>
    </row>
    <row r="188" spans="1:41" ht="15" customHeight="1" x14ac:dyDescent="0.25">
      <c r="A188" s="63" t="str">
        <f>'HCAP Robot Script'!G79</f>
        <v>F10</v>
      </c>
      <c r="B188" s="12" t="str">
        <f>INDEX(PlateMap_Info,MATCH(A188,'HCAP Robot Script'!$G$2:$G$97,0))</f>
        <v/>
      </c>
      <c r="C188" s="124" t="str">
        <f t="shared" si="14"/>
        <v/>
      </c>
      <c r="D188" s="64" t="str">
        <f t="shared" si="15"/>
        <v>0</v>
      </c>
      <c r="E188" s="194" t="str">
        <f t="shared" si="16"/>
        <v>0</v>
      </c>
      <c r="F188" s="107">
        <v>0</v>
      </c>
      <c r="AO188"/>
    </row>
    <row r="189" spans="1:41" ht="15" customHeight="1" x14ac:dyDescent="0.25">
      <c r="A189" s="63" t="str">
        <f>'HCAP Robot Script'!G80</f>
        <v>G10</v>
      </c>
      <c r="B189" s="12" t="str">
        <f>INDEX(PlateMap_Info,MATCH(A189,'HCAP Robot Script'!$G$2:$G$97,0))</f>
        <v/>
      </c>
      <c r="C189" s="124" t="str">
        <f t="shared" si="14"/>
        <v/>
      </c>
      <c r="D189" s="64" t="str">
        <f t="shared" si="15"/>
        <v>0</v>
      </c>
      <c r="E189" s="194" t="str">
        <f t="shared" si="16"/>
        <v>0</v>
      </c>
      <c r="F189" s="107">
        <v>0</v>
      </c>
      <c r="AO189"/>
    </row>
    <row r="190" spans="1:41" ht="15" customHeight="1" x14ac:dyDescent="0.25">
      <c r="A190" s="63" t="str">
        <f>'HCAP Robot Script'!G81</f>
        <v>H10</v>
      </c>
      <c r="B190" s="12" t="str">
        <f>INDEX(PlateMap_Info,MATCH(A190,'HCAP Robot Script'!$G$2:$G$97,0))</f>
        <v/>
      </c>
      <c r="C190" s="124" t="str">
        <f t="shared" si="14"/>
        <v/>
      </c>
      <c r="D190" s="64" t="str">
        <f t="shared" si="15"/>
        <v>0</v>
      </c>
      <c r="E190" s="194" t="str">
        <f t="shared" si="16"/>
        <v>0</v>
      </c>
      <c r="F190" s="107">
        <v>0</v>
      </c>
      <c r="AO190"/>
    </row>
    <row r="191" spans="1:41" ht="15" customHeight="1" x14ac:dyDescent="0.25">
      <c r="A191" s="63" t="str">
        <f>'HCAP Robot Script'!G82</f>
        <v>A11</v>
      </c>
      <c r="B191" s="12" t="str">
        <f>INDEX(PlateMap_Info,MATCH(A191,'HCAP Robot Script'!$G$2:$G$97,0))</f>
        <v/>
      </c>
      <c r="C191" s="124" t="str">
        <f t="shared" si="14"/>
        <v/>
      </c>
      <c r="D191" s="64" t="str">
        <f t="shared" si="15"/>
        <v>0</v>
      </c>
      <c r="E191" s="194" t="str">
        <f t="shared" si="16"/>
        <v>0</v>
      </c>
      <c r="F191" s="107">
        <v>0</v>
      </c>
      <c r="AO191"/>
    </row>
    <row r="192" spans="1:41" ht="15" customHeight="1" x14ac:dyDescent="0.25">
      <c r="A192" s="63" t="str">
        <f>'HCAP Robot Script'!G83</f>
        <v>B11</v>
      </c>
      <c r="B192" s="12" t="str">
        <f>INDEX(PlateMap_Info,MATCH(A192,'HCAP Robot Script'!$G$2:$G$97,0))</f>
        <v/>
      </c>
      <c r="C192" s="124" t="str">
        <f t="shared" si="14"/>
        <v/>
      </c>
      <c r="D192" s="64" t="str">
        <f t="shared" si="15"/>
        <v>0</v>
      </c>
      <c r="E192" s="194" t="str">
        <f t="shared" si="16"/>
        <v>0</v>
      </c>
      <c r="F192" s="107">
        <v>0</v>
      </c>
      <c r="AO192"/>
    </row>
    <row r="193" spans="1:41" ht="15" customHeight="1" x14ac:dyDescent="0.25">
      <c r="A193" s="63" t="str">
        <f>'HCAP Robot Script'!G84</f>
        <v>C11</v>
      </c>
      <c r="B193" s="12" t="str">
        <f>INDEX(PlateMap_Info,MATCH(A193,'HCAP Robot Script'!$G$2:$G$97,0))</f>
        <v/>
      </c>
      <c r="C193" s="124" t="str">
        <f t="shared" si="14"/>
        <v/>
      </c>
      <c r="D193" s="64" t="str">
        <f t="shared" si="15"/>
        <v>0</v>
      </c>
      <c r="E193" s="194" t="str">
        <f t="shared" si="16"/>
        <v>0</v>
      </c>
      <c r="F193" s="107">
        <v>0</v>
      </c>
      <c r="AO193"/>
    </row>
    <row r="194" spans="1:41" ht="15" customHeight="1" x14ac:dyDescent="0.25">
      <c r="A194" s="63" t="str">
        <f>'HCAP Robot Script'!G85</f>
        <v>D11</v>
      </c>
      <c r="B194" s="12" t="str">
        <f>INDEX(PlateMap_Info,MATCH(A194,'HCAP Robot Script'!$G$2:$G$97,0))</f>
        <v/>
      </c>
      <c r="C194" s="124" t="str">
        <f t="shared" si="14"/>
        <v/>
      </c>
      <c r="D194" s="64" t="str">
        <f t="shared" si="15"/>
        <v>0</v>
      </c>
      <c r="E194" s="194" t="str">
        <f t="shared" si="16"/>
        <v>0</v>
      </c>
      <c r="F194" s="107">
        <v>0</v>
      </c>
      <c r="AO194"/>
    </row>
    <row r="195" spans="1:41" ht="15" customHeight="1" x14ac:dyDescent="0.25">
      <c r="A195" s="63" t="str">
        <f>'HCAP Robot Script'!G86</f>
        <v>E11</v>
      </c>
      <c r="B195" s="12" t="str">
        <f>INDEX(PlateMap_Info,MATCH(A195,'HCAP Robot Script'!$G$2:$G$97,0))</f>
        <v/>
      </c>
      <c r="C195" s="124" t="str">
        <f t="shared" si="14"/>
        <v/>
      </c>
      <c r="D195" s="64" t="str">
        <f t="shared" si="15"/>
        <v>0</v>
      </c>
      <c r="E195" s="194" t="str">
        <f t="shared" si="16"/>
        <v>0</v>
      </c>
      <c r="F195" s="107">
        <v>0</v>
      </c>
      <c r="AO195"/>
    </row>
    <row r="196" spans="1:41" ht="15" customHeight="1" x14ac:dyDescent="0.25">
      <c r="A196" s="63" t="str">
        <f>'HCAP Robot Script'!G87</f>
        <v>F11</v>
      </c>
      <c r="B196" s="12" t="str">
        <f>INDEX(PlateMap_Info,MATCH(A196,'HCAP Robot Script'!$G$2:$G$97,0))</f>
        <v/>
      </c>
      <c r="C196" s="124" t="str">
        <f t="shared" si="14"/>
        <v/>
      </c>
      <c r="D196" s="64" t="str">
        <f t="shared" si="15"/>
        <v>0</v>
      </c>
      <c r="E196" s="194" t="str">
        <f t="shared" si="16"/>
        <v>0</v>
      </c>
      <c r="F196" s="107">
        <v>0</v>
      </c>
      <c r="AO196"/>
    </row>
    <row r="197" spans="1:41" ht="15" customHeight="1" x14ac:dyDescent="0.25">
      <c r="A197" s="63" t="str">
        <f>'HCAP Robot Script'!G88</f>
        <v>G11</v>
      </c>
      <c r="B197" s="12" t="str">
        <f>INDEX(PlateMap_Info,MATCH(A197,'HCAP Robot Script'!$G$2:$G$97,0))</f>
        <v/>
      </c>
      <c r="C197" s="124" t="str">
        <f t="shared" si="14"/>
        <v/>
      </c>
      <c r="D197" s="64" t="str">
        <f t="shared" si="15"/>
        <v>0</v>
      </c>
      <c r="E197" s="194" t="str">
        <f t="shared" si="16"/>
        <v>0</v>
      </c>
      <c r="F197" s="107">
        <v>0</v>
      </c>
      <c r="AO197"/>
    </row>
    <row r="198" spans="1:41" ht="15" customHeight="1" x14ac:dyDescent="0.25">
      <c r="A198" s="63" t="str">
        <f>'HCAP Robot Script'!G89</f>
        <v>H11</v>
      </c>
      <c r="B198" s="12" t="str">
        <f>INDEX(PlateMap_Info,MATCH(A198,'HCAP Robot Script'!$G$2:$G$97,0))</f>
        <v/>
      </c>
      <c r="C198" s="124" t="str">
        <f t="shared" si="14"/>
        <v/>
      </c>
      <c r="D198" s="64" t="str">
        <f t="shared" si="15"/>
        <v>0</v>
      </c>
      <c r="E198" s="194" t="str">
        <f t="shared" si="16"/>
        <v>0</v>
      </c>
      <c r="F198" s="107">
        <v>0</v>
      </c>
      <c r="AO198"/>
    </row>
    <row r="199" spans="1:41" ht="15" customHeight="1" x14ac:dyDescent="0.25">
      <c r="A199" s="63" t="str">
        <f>'HCAP Robot Script'!G90</f>
        <v>A12</v>
      </c>
      <c r="B199" s="12" t="str">
        <f>INDEX(PlateMap_Info,MATCH(A199,'HCAP Robot Script'!$G$2:$G$97,0))</f>
        <v/>
      </c>
      <c r="C199" s="124" t="str">
        <f t="shared" si="14"/>
        <v/>
      </c>
      <c r="D199" s="64" t="str">
        <f t="shared" si="15"/>
        <v>0</v>
      </c>
      <c r="E199" s="194" t="str">
        <f t="shared" si="16"/>
        <v>0</v>
      </c>
      <c r="F199" s="107">
        <v>0</v>
      </c>
      <c r="AO199"/>
    </row>
    <row r="200" spans="1:41" ht="15" customHeight="1" x14ac:dyDescent="0.25">
      <c r="A200" s="63" t="str">
        <f>'HCAP Robot Script'!G91</f>
        <v>B12</v>
      </c>
      <c r="B200" s="12" t="str">
        <f>INDEX(PlateMap_Info,MATCH(A200,'HCAP Robot Script'!$G$2:$G$97,0))</f>
        <v/>
      </c>
      <c r="C200" s="124" t="str">
        <f t="shared" si="14"/>
        <v/>
      </c>
      <c r="D200" s="64" t="str">
        <f t="shared" si="15"/>
        <v>0</v>
      </c>
      <c r="E200" s="194" t="str">
        <f t="shared" si="16"/>
        <v>0</v>
      </c>
      <c r="F200" s="107">
        <v>0</v>
      </c>
      <c r="AO200"/>
    </row>
    <row r="201" spans="1:41" ht="15" customHeight="1" x14ac:dyDescent="0.25">
      <c r="A201" s="63" t="str">
        <f>'HCAP Robot Script'!G92</f>
        <v>C12</v>
      </c>
      <c r="B201" s="12" t="str">
        <f>INDEX(PlateMap_Info,MATCH(A201,'HCAP Robot Script'!$G$2:$G$97,0))</f>
        <v/>
      </c>
      <c r="C201" s="124" t="str">
        <f t="shared" si="14"/>
        <v/>
      </c>
      <c r="D201" s="64" t="str">
        <f t="shared" si="15"/>
        <v>0</v>
      </c>
      <c r="E201" s="194" t="str">
        <f t="shared" si="16"/>
        <v>0</v>
      </c>
      <c r="F201" s="107">
        <v>0</v>
      </c>
      <c r="AO201"/>
    </row>
    <row r="202" spans="1:41" ht="15" customHeight="1" x14ac:dyDescent="0.25">
      <c r="A202" s="63" t="str">
        <f>'HCAP Robot Script'!G93</f>
        <v>D12</v>
      </c>
      <c r="B202" s="12" t="str">
        <f>INDEX(PlateMap_Info,MATCH(A202,'HCAP Robot Script'!$G$2:$G$97,0))</f>
        <v/>
      </c>
      <c r="C202" s="124" t="str">
        <f t="shared" si="14"/>
        <v/>
      </c>
      <c r="D202" s="64" t="str">
        <f t="shared" si="15"/>
        <v>0</v>
      </c>
      <c r="E202" s="194" t="str">
        <f t="shared" si="16"/>
        <v>0</v>
      </c>
      <c r="F202" s="107">
        <v>0</v>
      </c>
      <c r="AO202"/>
    </row>
    <row r="203" spans="1:41" ht="15" customHeight="1" x14ac:dyDescent="0.25">
      <c r="A203" s="63" t="str">
        <f>'HCAP Robot Script'!G94</f>
        <v>E12</v>
      </c>
      <c r="B203" s="12" t="str">
        <f>INDEX(PlateMap_Info,MATCH(A203,'HCAP Robot Script'!$G$2:$G$97,0))</f>
        <v/>
      </c>
      <c r="C203" s="124" t="str">
        <f t="shared" si="14"/>
        <v/>
      </c>
      <c r="D203" s="64" t="str">
        <f t="shared" si="15"/>
        <v>0</v>
      </c>
      <c r="E203" s="194" t="str">
        <f t="shared" si="16"/>
        <v>0</v>
      </c>
      <c r="F203" s="107">
        <v>0</v>
      </c>
      <c r="AO203"/>
    </row>
    <row r="204" spans="1:41" ht="15" customHeight="1" x14ac:dyDescent="0.25">
      <c r="A204" s="63" t="str">
        <f>'HCAP Robot Script'!G95</f>
        <v>F12</v>
      </c>
      <c r="B204" s="12" t="str">
        <f>INDEX(PlateMap_Info,MATCH(A204,'HCAP Robot Script'!$G$2:$G$97,0))</f>
        <v/>
      </c>
      <c r="C204" s="124" t="str">
        <f t="shared" si="14"/>
        <v/>
      </c>
      <c r="D204" s="64" t="str">
        <f t="shared" si="15"/>
        <v>0</v>
      </c>
      <c r="E204" s="194" t="str">
        <f t="shared" si="16"/>
        <v>0</v>
      </c>
      <c r="F204" s="107">
        <v>0</v>
      </c>
      <c r="AO204"/>
    </row>
    <row r="205" spans="1:41" ht="15" customHeight="1" x14ac:dyDescent="0.25">
      <c r="A205" s="63" t="str">
        <f>'HCAP Robot Script'!G96</f>
        <v>G12</v>
      </c>
      <c r="B205" s="12" t="str">
        <f>INDEX(PlateMap_Info,MATCH(A205,'HCAP Robot Script'!$G$2:$G$97,0))</f>
        <v/>
      </c>
      <c r="C205" s="124" t="str">
        <f t="shared" si="14"/>
        <v/>
      </c>
      <c r="D205" s="64" t="str">
        <f t="shared" si="15"/>
        <v>0</v>
      </c>
      <c r="E205" s="194" t="str">
        <f t="shared" si="16"/>
        <v>0</v>
      </c>
      <c r="F205" s="107">
        <v>0</v>
      </c>
      <c r="AO205"/>
    </row>
    <row r="206" spans="1:41" ht="15" customHeight="1" x14ac:dyDescent="0.25">
      <c r="A206" s="63" t="str">
        <f>'HCAP Robot Script'!G97</f>
        <v>H12</v>
      </c>
      <c r="B206" s="12" t="str">
        <f>INDEX(PlateMap_Info,MATCH(A206,'HCAP Robot Script'!$G$2:$G$97,0))</f>
        <v/>
      </c>
      <c r="C206" s="124" t="str">
        <f t="shared" si="14"/>
        <v/>
      </c>
      <c r="D206" s="64" t="str">
        <f t="shared" si="15"/>
        <v>0</v>
      </c>
      <c r="E206" s="194" t="str">
        <f t="shared" si="16"/>
        <v>0</v>
      </c>
      <c r="F206" s="107">
        <v>0</v>
      </c>
      <c r="AO206"/>
    </row>
    <row r="207" spans="1:41" ht="15" customHeight="1" x14ac:dyDescent="0.25">
      <c r="AO207"/>
    </row>
    <row r="208" spans="1:41" ht="15" customHeight="1" x14ac:dyDescent="0.25">
      <c r="AO208"/>
    </row>
    <row r="209" spans="41:41" ht="15" customHeight="1" x14ac:dyDescent="0.25">
      <c r="AO209"/>
    </row>
    <row r="210" spans="41:41" ht="15" customHeight="1" x14ac:dyDescent="0.25">
      <c r="AO210"/>
    </row>
    <row r="211" spans="41:41" ht="15" customHeight="1" x14ac:dyDescent="0.25">
      <c r="AO211"/>
    </row>
    <row r="212" spans="41:41" ht="15" customHeight="1" x14ac:dyDescent="0.25">
      <c r="AO212"/>
    </row>
    <row r="213" spans="41:41" ht="15" customHeight="1" x14ac:dyDescent="0.25">
      <c r="AO213"/>
    </row>
    <row r="214" spans="41:41" ht="15" customHeight="1" x14ac:dyDescent="0.25">
      <c r="AO214"/>
    </row>
    <row r="215" spans="41:41" ht="15" customHeight="1" x14ac:dyDescent="0.25">
      <c r="AO215"/>
    </row>
    <row r="216" spans="41:41" ht="15" customHeight="1" x14ac:dyDescent="0.25">
      <c r="AO216"/>
    </row>
    <row r="217" spans="41:41" ht="15" customHeight="1" x14ac:dyDescent="0.25">
      <c r="AO217"/>
    </row>
    <row r="218" spans="41:41" ht="15" customHeight="1" x14ac:dyDescent="0.25">
      <c r="AO218"/>
    </row>
    <row r="219" spans="41:41" ht="15" customHeight="1" x14ac:dyDescent="0.25">
      <c r="AO219"/>
    </row>
    <row r="220" spans="41:41" ht="15" customHeight="1" x14ac:dyDescent="0.25">
      <c r="AO220"/>
    </row>
    <row r="221" spans="41:41" ht="15" customHeight="1" x14ac:dyDescent="0.25">
      <c r="AO221"/>
    </row>
    <row r="222" spans="41:41" ht="15" customHeight="1" x14ac:dyDescent="0.25">
      <c r="AO222"/>
    </row>
    <row r="223" spans="41:41" ht="15" customHeight="1" x14ac:dyDescent="0.25">
      <c r="AO223"/>
    </row>
    <row r="224" spans="41:41" ht="15" customHeight="1" x14ac:dyDescent="0.25">
      <c r="AO224"/>
    </row>
    <row r="225" spans="41:41" ht="15" customHeight="1" x14ac:dyDescent="0.25">
      <c r="AO225"/>
    </row>
    <row r="226" spans="41:41" ht="15" customHeight="1" x14ac:dyDescent="0.25">
      <c r="AO226"/>
    </row>
    <row r="227" spans="41:41" ht="15" customHeight="1" x14ac:dyDescent="0.25">
      <c r="AO227"/>
    </row>
    <row r="228" spans="41:41" ht="15" customHeight="1" x14ac:dyDescent="0.25">
      <c r="AO228"/>
    </row>
    <row r="229" spans="41:41" ht="15" customHeight="1" x14ac:dyDescent="0.25">
      <c r="AO229"/>
    </row>
    <row r="230" spans="41:41" ht="15" customHeight="1" x14ac:dyDescent="0.25">
      <c r="AO230"/>
    </row>
    <row r="231" spans="41:41" ht="15" customHeight="1" x14ac:dyDescent="0.25">
      <c r="AO231"/>
    </row>
    <row r="232" spans="41:41" ht="15" customHeight="1" x14ac:dyDescent="0.25">
      <c r="AO232"/>
    </row>
    <row r="233" spans="41:41" ht="15" customHeight="1" x14ac:dyDescent="0.25">
      <c r="AO233"/>
    </row>
    <row r="234" spans="41:41" ht="15" customHeight="1" x14ac:dyDescent="0.25">
      <c r="AO234"/>
    </row>
    <row r="235" spans="41:41" ht="15" customHeight="1" x14ac:dyDescent="0.25">
      <c r="AO235"/>
    </row>
    <row r="236" spans="41:41" ht="15" customHeight="1" x14ac:dyDescent="0.25">
      <c r="AO236"/>
    </row>
    <row r="237" spans="41:41" ht="15" customHeight="1" x14ac:dyDescent="0.25">
      <c r="AO237"/>
    </row>
    <row r="238" spans="41:41" ht="15" customHeight="1" x14ac:dyDescent="0.25">
      <c r="AO238"/>
    </row>
    <row r="239" spans="41:41" ht="15" customHeight="1" x14ac:dyDescent="0.25">
      <c r="AO239"/>
    </row>
    <row r="240" spans="41:41" ht="15" customHeight="1" x14ac:dyDescent="0.25">
      <c r="AO240"/>
    </row>
    <row r="241" spans="41:41" ht="15" customHeight="1" x14ac:dyDescent="0.25">
      <c r="AO241"/>
    </row>
    <row r="242" spans="41:41" ht="15" customHeight="1" x14ac:dyDescent="0.25">
      <c r="AO242"/>
    </row>
    <row r="243" spans="41:41" ht="15" customHeight="1" x14ac:dyDescent="0.25">
      <c r="AO243"/>
    </row>
    <row r="244" spans="41:41" ht="15" customHeight="1" x14ac:dyDescent="0.25">
      <c r="AO244"/>
    </row>
    <row r="245" spans="41:41" ht="15" customHeight="1" x14ac:dyDescent="0.25">
      <c r="AO245"/>
    </row>
    <row r="246" spans="41:41" ht="15" customHeight="1" x14ac:dyDescent="0.25">
      <c r="AO246"/>
    </row>
    <row r="247" spans="41:41" ht="15" customHeight="1" x14ac:dyDescent="0.25">
      <c r="AO247"/>
    </row>
    <row r="248" spans="41:41" ht="15" customHeight="1" x14ac:dyDescent="0.25">
      <c r="AO248"/>
    </row>
    <row r="249" spans="41:41" ht="15" customHeight="1" x14ac:dyDescent="0.25">
      <c r="AO249"/>
    </row>
    <row r="250" spans="41:41" ht="15" customHeight="1" x14ac:dyDescent="0.25">
      <c r="AO250"/>
    </row>
    <row r="251" spans="41:41" ht="15" customHeight="1" x14ac:dyDescent="0.25">
      <c r="AO251"/>
    </row>
    <row r="252" spans="41:41" ht="15" customHeight="1" x14ac:dyDescent="0.25">
      <c r="AO252"/>
    </row>
    <row r="253" spans="41:41" ht="15" customHeight="1" x14ac:dyDescent="0.25">
      <c r="AO253"/>
    </row>
    <row r="254" spans="41:41" ht="15" customHeight="1" x14ac:dyDescent="0.25">
      <c r="AO254"/>
    </row>
    <row r="255" spans="41:41" ht="15" customHeight="1" x14ac:dyDescent="0.25">
      <c r="AO255"/>
    </row>
    <row r="256" spans="41:41" ht="15" customHeight="1" x14ac:dyDescent="0.25">
      <c r="AO256"/>
    </row>
    <row r="257" spans="41:41" ht="15" customHeight="1" x14ac:dyDescent="0.25">
      <c r="AO257"/>
    </row>
    <row r="258" spans="41:41" ht="15" customHeight="1" x14ac:dyDescent="0.25">
      <c r="AO258"/>
    </row>
    <row r="259" spans="41:41" ht="15" customHeight="1" x14ac:dyDescent="0.25">
      <c r="AO259"/>
    </row>
    <row r="260" spans="41:41" ht="15" customHeight="1" x14ac:dyDescent="0.25">
      <c r="AO260"/>
    </row>
    <row r="261" spans="41:41" ht="15" customHeight="1" x14ac:dyDescent="0.25">
      <c r="AO261"/>
    </row>
    <row r="262" spans="41:41" ht="15" customHeight="1" x14ac:dyDescent="0.25">
      <c r="AO262"/>
    </row>
    <row r="263" spans="41:41" ht="15" customHeight="1" x14ac:dyDescent="0.25">
      <c r="AO263"/>
    </row>
    <row r="264" spans="41:41" ht="15" customHeight="1" x14ac:dyDescent="0.25">
      <c r="AO264"/>
    </row>
    <row r="265" spans="41:41" ht="15" customHeight="1" x14ac:dyDescent="0.25">
      <c r="AO265"/>
    </row>
    <row r="266" spans="41:41" ht="15" customHeight="1" x14ac:dyDescent="0.25">
      <c r="AO266"/>
    </row>
    <row r="267" spans="41:41" ht="15" customHeight="1" x14ac:dyDescent="0.25">
      <c r="AO267"/>
    </row>
    <row r="268" spans="41:41" ht="15" customHeight="1" x14ac:dyDescent="0.25">
      <c r="AO268"/>
    </row>
    <row r="269" spans="41:41" ht="15" customHeight="1" x14ac:dyDescent="0.25">
      <c r="AO269"/>
    </row>
    <row r="270" spans="41:41" ht="15" customHeight="1" x14ac:dyDescent="0.25">
      <c r="AO270"/>
    </row>
    <row r="271" spans="41:41" ht="15" customHeight="1" x14ac:dyDescent="0.25">
      <c r="AO271"/>
    </row>
    <row r="272" spans="41:41" ht="15" customHeight="1" x14ac:dyDescent="0.25">
      <c r="AO272"/>
    </row>
    <row r="273" spans="41:41" ht="15" customHeight="1" x14ac:dyDescent="0.25">
      <c r="AO273"/>
    </row>
    <row r="274" spans="41:41" ht="15" customHeight="1" x14ac:dyDescent="0.25">
      <c r="AO274"/>
    </row>
    <row r="275" spans="41:41" ht="15" customHeight="1" x14ac:dyDescent="0.25">
      <c r="AO275"/>
    </row>
    <row r="276" spans="41:41" ht="15" customHeight="1" x14ac:dyDescent="0.25">
      <c r="AO276"/>
    </row>
    <row r="277" spans="41:41" ht="15" customHeight="1" x14ac:dyDescent="0.25">
      <c r="AO277"/>
    </row>
    <row r="278" spans="41:41" ht="15" customHeight="1" x14ac:dyDescent="0.25">
      <c r="AO278"/>
    </row>
  </sheetData>
  <sortState xmlns:xlrd2="http://schemas.microsoft.com/office/spreadsheetml/2017/richdata2" ref="AO3:AO10">
    <sortCondition ref="AO3"/>
  </sortState>
  <mergeCells count="13">
    <mergeCell ref="H70:L70"/>
    <mergeCell ref="B2:B3"/>
    <mergeCell ref="G106:G115"/>
    <mergeCell ref="H2:J3"/>
    <mergeCell ref="J16:K16"/>
    <mergeCell ref="H43:I43"/>
    <mergeCell ref="H44:H45"/>
    <mergeCell ref="J44:J45"/>
    <mergeCell ref="H16:I16"/>
    <mergeCell ref="H60:L60"/>
    <mergeCell ref="K24:K31"/>
    <mergeCell ref="H34:I34"/>
    <mergeCell ref="H35:H36"/>
  </mergeCells>
  <conditionalFormatting sqref="D111:D206">
    <cfRule type="cellIs" dxfId="37" priority="80" operator="lessThan">
      <formula>1.5</formula>
    </cfRule>
    <cfRule type="cellIs" dxfId="36" priority="82" operator="greaterThanOrEqual">
      <formula>40</formula>
    </cfRule>
  </conditionalFormatting>
  <conditionalFormatting sqref="A111:A206">
    <cfRule type="expression" dxfId="35" priority="78">
      <formula>D111&lt;1.5</formula>
    </cfRule>
    <cfRule type="expression" dxfId="34" priority="79">
      <formula>D111&gt;40</formula>
    </cfRule>
  </conditionalFormatting>
  <conditionalFormatting sqref="I45">
    <cfRule type="expression" dxfId="33" priority="87">
      <formula>$AE$31="No"</formula>
    </cfRule>
  </conditionalFormatting>
  <conditionalFormatting sqref="I46">
    <cfRule type="expression" dxfId="32" priority="88">
      <formula>$AE$34="No"</formula>
    </cfRule>
    <cfRule type="expression" dxfId="31" priority="89">
      <formula>$AE$34="Yes"</formula>
    </cfRule>
  </conditionalFormatting>
  <conditionalFormatting sqref="I62:I68 J64:J68 K62:K68 L62:L67">
    <cfRule type="containsBlanks" dxfId="30" priority="53">
      <formula>LEN(TRIM(I62))=0</formula>
    </cfRule>
  </conditionalFormatting>
  <conditionalFormatting sqref="I80">
    <cfRule type="containsBlanks" dxfId="29" priority="48">
      <formula>LEN(TRIM(I80))=0</formula>
    </cfRule>
  </conditionalFormatting>
  <conditionalFormatting sqref="I86">
    <cfRule type="containsBlanks" dxfId="28" priority="49">
      <formula>LEN(TRIM(I86))=0</formula>
    </cfRule>
  </conditionalFormatting>
  <conditionalFormatting sqref="I84">
    <cfRule type="containsBlanks" dxfId="27" priority="51">
      <formula>LEN(TRIM(I84))=0</formula>
    </cfRule>
  </conditionalFormatting>
  <conditionalFormatting sqref="I85">
    <cfRule type="containsBlanks" dxfId="26" priority="50">
      <formula>LEN(TRIM(I85))=0</formula>
    </cfRule>
  </conditionalFormatting>
  <conditionalFormatting sqref="I19">
    <cfRule type="containsBlanks" dxfId="25" priority="45">
      <formula>LEN(TRIM(I19))=0</formula>
    </cfRule>
  </conditionalFormatting>
  <conditionalFormatting sqref="I20">
    <cfRule type="containsBlanks" dxfId="24" priority="46">
      <formula>LEN(TRIM(I20))=0</formula>
    </cfRule>
  </conditionalFormatting>
  <conditionalFormatting sqref="I18">
    <cfRule type="containsBlanks" dxfId="23" priority="43">
      <formula>LEN(TRIM(I18))=0</formula>
    </cfRule>
  </conditionalFormatting>
  <conditionalFormatting sqref="I17">
    <cfRule type="containsBlanks" dxfId="22" priority="44">
      <formula>LEN(TRIM(I17))=0</formula>
    </cfRule>
  </conditionalFormatting>
  <conditionalFormatting sqref="L87">
    <cfRule type="containsBlanks" dxfId="21" priority="36">
      <formula>LEN(TRIM(L87))=0</formula>
    </cfRule>
  </conditionalFormatting>
  <conditionalFormatting sqref="L83">
    <cfRule type="containsBlanks" dxfId="20" priority="39">
      <formula>LEN(TRIM(L83))=0</formula>
    </cfRule>
  </conditionalFormatting>
  <conditionalFormatting sqref="L84">
    <cfRule type="containsBlanks" dxfId="19" priority="38">
      <formula>LEN(TRIM(L84))=0</formula>
    </cfRule>
  </conditionalFormatting>
  <conditionalFormatting sqref="L85:L86">
    <cfRule type="containsBlanks" dxfId="18" priority="37">
      <formula>LEN(TRIM(L85))=0</formula>
    </cfRule>
  </conditionalFormatting>
  <conditionalFormatting sqref="K17">
    <cfRule type="containsBlanks" dxfId="17" priority="35">
      <formula>LEN(TRIM(K17))=0</formula>
    </cfRule>
  </conditionalFormatting>
  <conditionalFormatting sqref="K18">
    <cfRule type="containsBlanks" dxfId="16" priority="34">
      <formula>LEN(TRIM(K18))=0</formula>
    </cfRule>
  </conditionalFormatting>
  <conditionalFormatting sqref="H6:H13">
    <cfRule type="expression" dxfId="15" priority="196">
      <formula>$I6</formula>
    </cfRule>
  </conditionalFormatting>
  <conditionalFormatting sqref="I72:I78 J74:J77 K72:K78 L72:L78">
    <cfRule type="containsBlanks" dxfId="14" priority="9">
      <formula>LEN(TRIM(I72))=0</formula>
    </cfRule>
  </conditionalFormatting>
  <conditionalFormatting sqref="H70:L78">
    <cfRule type="expression" dxfId="13" priority="5">
      <formula>$N$70</formula>
    </cfRule>
  </conditionalFormatting>
  <conditionalFormatting sqref="H60:L67 H68:K68">
    <cfRule type="expression" dxfId="12" priority="7">
      <formula>$N$60</formula>
    </cfRule>
  </conditionalFormatting>
  <conditionalFormatting sqref="H50:I53">
    <cfRule type="expression" dxfId="11" priority="8">
      <formula>$N$70</formula>
    </cfRule>
  </conditionalFormatting>
  <conditionalFormatting sqref="H56:I57">
    <cfRule type="expression" dxfId="10" priority="6">
      <formula>$N$70</formula>
    </cfRule>
  </conditionalFormatting>
  <conditionalFormatting sqref="I42">
    <cfRule type="containsBlanks" dxfId="9" priority="4">
      <formula>LEN(TRIM(I42))=0</formula>
    </cfRule>
  </conditionalFormatting>
  <conditionalFormatting sqref="K42">
    <cfRule type="containsBlanks" dxfId="8" priority="3">
      <formula>LEN(TRIM(K42))=0</formula>
    </cfRule>
  </conditionalFormatting>
  <conditionalFormatting sqref="I83">
    <cfRule type="containsBlanks" dxfId="7" priority="2">
      <formula>LEN(TRIM(I83))=0</formula>
    </cfRule>
  </conditionalFormatting>
  <conditionalFormatting sqref="I83">
    <cfRule type="expression" dxfId="6" priority="1">
      <formula>$N$70</formula>
    </cfRule>
  </conditionalFormatting>
  <dataValidations count="8">
    <dataValidation type="list" allowBlank="1" showInputMessage="1" showErrorMessage="1" sqref="I56" xr:uid="{00000000-0002-0000-0400-000000000000}">
      <formula1>"-,1,2,3,4,5,6,7,8,9,10"</formula1>
    </dataValidation>
    <dataValidation type="list" allowBlank="1" showInputMessage="1" showErrorMessage="1" sqref="I50" xr:uid="{00000000-0002-0000-0400-000001000000}">
      <formula1>"-,1.0,1.1,1.2,1.3,1.4,1.5,1.6,1.7,1.8,7,8,9,10,11,12"</formula1>
    </dataValidation>
    <dataValidation type="custom" allowBlank="1" showInputMessage="1" showErrorMessage="1" errorTitle="Incorrect date format" error="Please enter the date as DD/MM/YYY" sqref="K42 I20 K72:L78 K62:L68 I83" xr:uid="{00000000-0002-0000-0400-000003000000}">
      <formula1>AND(ISNUMBER(I20),LEFT(CELL("format",I20),1)="D")</formula1>
    </dataValidation>
    <dataValidation type="list" allowBlank="1" showInputMessage="1" showErrorMessage="1" sqref="I17" xr:uid="{00000000-0002-0000-0400-000004000000}">
      <formula1>NGS_Instrument</formula1>
    </dataValidation>
    <dataValidation type="list" allowBlank="1" showInputMessage="1" showErrorMessage="1" sqref="I18" xr:uid="{00000000-0002-0000-0400-000005000000}">
      <formula1>IF(ISNUMBER(SEARCH("MiSeq",I17)),INDIRECT("MiSeq"&amp;"_Kit"),IF(ISNUMBER(SEARCH("NextSeq",I17)),INDIRECT("NextSeq"&amp;"_Kit"),IF(ISNUMBER(SEARCH("NovaSeq",I17)),INDIRECT("NovaSeq"&amp;"_Kit"),"")))</formula1>
    </dataValidation>
    <dataValidation type="list" allowBlank="1" showInputMessage="1" showErrorMessage="1" sqref="I38 K18" xr:uid="{00000000-0002-0000-0400-000002000000}">
      <formula1>$U$6:$U$96</formula1>
    </dataValidation>
    <dataValidation type="list" allowBlank="1" showInputMessage="1" showErrorMessage="1" sqref="K17" xr:uid="{00000000-0002-0000-0400-000006000000}">
      <formula1>$T$6:$T$20</formula1>
    </dataValidation>
    <dataValidation type="list" allowBlank="1" showInputMessage="1" showErrorMessage="1" sqref="D6:E13" xr:uid="{74442B43-0006-4973-87E1-1357B9E7B00A}">
      <formula1>$S$6:$S$16</formula1>
    </dataValidation>
  </dataValidations>
  <pageMargins left="0.7" right="0.7" top="0.75" bottom="0.75" header="0.3" footer="0.3"/>
  <pageSetup paperSize="9" scale="43" orientation="portrait" r:id="rId1"/>
  <colBreaks count="1" manualBreakCount="1">
    <brk id="7" max="100" man="1"/>
  </colBreaks>
  <drawing r:id="rId2"/>
  <legacyDrawing r:id="rId3"/>
  <mc:AlternateContent xmlns:mc="http://schemas.openxmlformats.org/markup-compatibility/2006">
    <mc:Choice Requires="x14">
      <controls>
        <mc:AlternateContent xmlns:mc="http://schemas.openxmlformats.org/markup-compatibility/2006">
          <mc:Choice Requires="x14">
            <control shapeId="14343" r:id="rId4" name="Check Box 7">
              <controlPr defaultSize="0" autoFill="0" autoLine="0" autoPict="0">
                <anchor moveWithCells="1">
                  <from>
                    <xdr:col>7</xdr:col>
                    <xdr:colOff>2438400</xdr:colOff>
                    <xdr:row>5</xdr:row>
                    <xdr:rowOff>0</xdr:rowOff>
                  </from>
                  <to>
                    <xdr:col>8</xdr:col>
                    <xdr:colOff>1143000</xdr:colOff>
                    <xdr:row>6</xdr:row>
                    <xdr:rowOff>0</xdr:rowOff>
                  </to>
                </anchor>
              </controlPr>
            </control>
          </mc:Choice>
        </mc:AlternateContent>
        <mc:AlternateContent xmlns:mc="http://schemas.openxmlformats.org/markup-compatibility/2006">
          <mc:Choice Requires="x14">
            <control shapeId="14344" r:id="rId5" name="Check Box 8">
              <controlPr defaultSize="0" autoFill="0" autoLine="0" autoPict="0">
                <anchor moveWithCells="1">
                  <from>
                    <xdr:col>7</xdr:col>
                    <xdr:colOff>2438400</xdr:colOff>
                    <xdr:row>5</xdr:row>
                    <xdr:rowOff>180975</xdr:rowOff>
                  </from>
                  <to>
                    <xdr:col>8</xdr:col>
                    <xdr:colOff>1143000</xdr:colOff>
                    <xdr:row>6</xdr:row>
                    <xdr:rowOff>180975</xdr:rowOff>
                  </to>
                </anchor>
              </controlPr>
            </control>
          </mc:Choice>
        </mc:AlternateContent>
        <mc:AlternateContent xmlns:mc="http://schemas.openxmlformats.org/markup-compatibility/2006">
          <mc:Choice Requires="x14">
            <control shapeId="14346" r:id="rId6" name="Check Box 10">
              <controlPr defaultSize="0" autoFill="0" autoLine="0" autoPict="0">
                <anchor moveWithCells="1">
                  <from>
                    <xdr:col>7</xdr:col>
                    <xdr:colOff>2438400</xdr:colOff>
                    <xdr:row>7</xdr:row>
                    <xdr:rowOff>0</xdr:rowOff>
                  </from>
                  <to>
                    <xdr:col>8</xdr:col>
                    <xdr:colOff>1143000</xdr:colOff>
                    <xdr:row>8</xdr:row>
                    <xdr:rowOff>0</xdr:rowOff>
                  </to>
                </anchor>
              </controlPr>
            </control>
          </mc:Choice>
        </mc:AlternateContent>
        <mc:AlternateContent xmlns:mc="http://schemas.openxmlformats.org/markup-compatibility/2006">
          <mc:Choice Requires="x14">
            <control shapeId="14347" r:id="rId7" name="Check Box 11">
              <controlPr defaultSize="0" autoFill="0" autoLine="0" autoPict="0">
                <anchor moveWithCells="1">
                  <from>
                    <xdr:col>7</xdr:col>
                    <xdr:colOff>2438400</xdr:colOff>
                    <xdr:row>8</xdr:row>
                    <xdr:rowOff>0</xdr:rowOff>
                  </from>
                  <to>
                    <xdr:col>8</xdr:col>
                    <xdr:colOff>1143000</xdr:colOff>
                    <xdr:row>9</xdr:row>
                    <xdr:rowOff>0</xdr:rowOff>
                  </to>
                </anchor>
              </controlPr>
            </control>
          </mc:Choice>
        </mc:AlternateContent>
        <mc:AlternateContent xmlns:mc="http://schemas.openxmlformats.org/markup-compatibility/2006">
          <mc:Choice Requires="x14">
            <control shapeId="14348" r:id="rId8" name="Check Box 12">
              <controlPr defaultSize="0" autoFill="0" autoLine="0" autoPict="0">
                <anchor moveWithCells="1">
                  <from>
                    <xdr:col>7</xdr:col>
                    <xdr:colOff>2438400</xdr:colOff>
                    <xdr:row>9</xdr:row>
                    <xdr:rowOff>0</xdr:rowOff>
                  </from>
                  <to>
                    <xdr:col>8</xdr:col>
                    <xdr:colOff>1143000</xdr:colOff>
                    <xdr:row>10</xdr:row>
                    <xdr:rowOff>0</xdr:rowOff>
                  </to>
                </anchor>
              </controlPr>
            </control>
          </mc:Choice>
        </mc:AlternateContent>
        <mc:AlternateContent xmlns:mc="http://schemas.openxmlformats.org/markup-compatibility/2006">
          <mc:Choice Requires="x14">
            <control shapeId="14349" r:id="rId9" name="Check Box 13">
              <controlPr defaultSize="0" autoFill="0" autoLine="0" autoPict="0">
                <anchor moveWithCells="1">
                  <from>
                    <xdr:col>7</xdr:col>
                    <xdr:colOff>2438400</xdr:colOff>
                    <xdr:row>10</xdr:row>
                    <xdr:rowOff>0</xdr:rowOff>
                  </from>
                  <to>
                    <xdr:col>8</xdr:col>
                    <xdr:colOff>1143000</xdr:colOff>
                    <xdr:row>11</xdr:row>
                    <xdr:rowOff>0</xdr:rowOff>
                  </to>
                </anchor>
              </controlPr>
            </control>
          </mc:Choice>
        </mc:AlternateContent>
        <mc:AlternateContent xmlns:mc="http://schemas.openxmlformats.org/markup-compatibility/2006">
          <mc:Choice Requires="x14">
            <control shapeId="14350" r:id="rId10" name="Check Box 14">
              <controlPr defaultSize="0" autoFill="0" autoLine="0" autoPict="0">
                <anchor moveWithCells="1">
                  <from>
                    <xdr:col>7</xdr:col>
                    <xdr:colOff>2438400</xdr:colOff>
                    <xdr:row>11</xdr:row>
                    <xdr:rowOff>0</xdr:rowOff>
                  </from>
                  <to>
                    <xdr:col>8</xdr:col>
                    <xdr:colOff>1143000</xdr:colOff>
                    <xdr:row>12</xdr:row>
                    <xdr:rowOff>0</xdr:rowOff>
                  </to>
                </anchor>
              </controlPr>
            </control>
          </mc:Choice>
        </mc:AlternateContent>
        <mc:AlternateContent xmlns:mc="http://schemas.openxmlformats.org/markup-compatibility/2006">
          <mc:Choice Requires="x14">
            <control shapeId="14351" r:id="rId11" name="Check Box 15">
              <controlPr defaultSize="0" autoFill="0" autoLine="0" autoPict="0">
                <anchor moveWithCells="1">
                  <from>
                    <xdr:col>7</xdr:col>
                    <xdr:colOff>2438400</xdr:colOff>
                    <xdr:row>12</xdr:row>
                    <xdr:rowOff>0</xdr:rowOff>
                  </from>
                  <to>
                    <xdr:col>8</xdr:col>
                    <xdr:colOff>1143000</xdr:colOff>
                    <xdr:row>13</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T98"/>
  <sheetViews>
    <sheetView topLeftCell="AK1" zoomScale="80" zoomScaleNormal="80" workbookViewId="0">
      <selection activeCell="AT82" sqref="AT82"/>
    </sheetView>
  </sheetViews>
  <sheetFormatPr defaultRowHeight="12.75" x14ac:dyDescent="0.2"/>
  <cols>
    <col min="1" max="1" width="15" bestFit="1" customWidth="1"/>
    <col min="2" max="2" width="10.140625" bestFit="1" customWidth="1"/>
    <col min="3" max="3" width="13.5703125" bestFit="1" customWidth="1"/>
    <col min="4" max="5" width="12.85546875" bestFit="1" customWidth="1"/>
    <col min="6" max="6" width="10.5703125" bestFit="1" customWidth="1"/>
    <col min="7" max="7" width="19" bestFit="1" customWidth="1"/>
    <col min="8" max="8" width="17.140625" customWidth="1"/>
    <col min="9" max="9" width="16" style="250" bestFit="1" customWidth="1"/>
    <col min="10" max="10" width="13.5703125" style="130" customWidth="1"/>
    <col min="11" max="11" width="12.28515625" customWidth="1"/>
    <col min="12" max="12" width="8.7109375" style="250" customWidth="1"/>
    <col min="13" max="13" width="11.5703125" style="130" customWidth="1"/>
    <col min="14" max="14" width="11.5703125" customWidth="1"/>
    <col min="15" max="15" width="12.42578125" customWidth="1"/>
    <col min="16" max="16" width="17.7109375" style="250" bestFit="1" customWidth="1"/>
    <col min="17" max="17" width="16.42578125" style="130" customWidth="1"/>
    <col min="18" max="18" width="17.5703125" bestFit="1" customWidth="1"/>
    <col min="19" max="19" width="18.5703125" bestFit="1" customWidth="1"/>
    <col min="20" max="20" width="16" style="250" customWidth="1"/>
    <col min="21" max="21" width="17.85546875" style="130" customWidth="1"/>
    <col min="22" max="22" width="24.140625" style="130" bestFit="1" customWidth="1"/>
    <col min="23" max="23" width="13" style="130" bestFit="1" customWidth="1"/>
    <col min="24" max="24" width="13.7109375" style="250" customWidth="1"/>
    <col min="25" max="25" width="12.28515625" style="250" customWidth="1"/>
    <col min="26" max="26" width="13.42578125" style="130" customWidth="1"/>
    <col min="27" max="27" width="13.5703125" customWidth="1"/>
    <col min="28" max="28" width="13.7109375" customWidth="1"/>
    <col min="29" max="29" width="12.5703125" style="250" customWidth="1"/>
    <col min="30" max="30" width="14.140625" style="130" customWidth="1"/>
    <col min="31" max="31" width="13.85546875" customWidth="1"/>
    <col min="32" max="32" width="13.5703125" customWidth="1"/>
    <col min="33" max="33" width="13.85546875" style="250" customWidth="1"/>
    <col min="34" max="34" width="14.28515625" customWidth="1"/>
    <col min="35" max="35" width="13.7109375" style="130" bestFit="1" customWidth="1"/>
    <col min="36" max="36" width="18.140625" bestFit="1" customWidth="1"/>
    <col min="37" max="37" width="19.140625" bestFit="1" customWidth="1"/>
    <col min="38" max="38" width="11.42578125" style="250" customWidth="1"/>
    <col min="39" max="39" width="10.7109375" style="130" customWidth="1"/>
    <col min="40" max="40" width="11.42578125" customWidth="1"/>
    <col min="41" max="41" width="11.7109375" style="130" customWidth="1"/>
    <col min="42" max="42" width="13.7109375" style="250" customWidth="1"/>
    <col min="43" max="43" width="12.7109375" style="130" customWidth="1"/>
    <col min="44" max="44" width="12.7109375" customWidth="1"/>
    <col min="45" max="45" width="12.42578125" customWidth="1"/>
    <col min="46" max="46" width="17.5703125" customWidth="1"/>
    <col min="47" max="47" width="17.5703125" style="250" customWidth="1"/>
    <col min="48" max="49" width="17.5703125" customWidth="1"/>
    <col min="50" max="50" width="12.85546875" bestFit="1" customWidth="1"/>
    <col min="51" max="51" width="12.85546875" style="250" bestFit="1" customWidth="1"/>
    <col min="52" max="52" width="13.5703125" style="130" bestFit="1" customWidth="1"/>
    <col min="53" max="53" width="12.28515625" bestFit="1" customWidth="1"/>
    <col min="54" max="54" width="17.7109375" style="250" bestFit="1" customWidth="1"/>
    <col min="55" max="55" width="12.5703125" style="130" bestFit="1" customWidth="1"/>
    <col min="56" max="56" width="17" style="130" bestFit="1" customWidth="1"/>
    <col min="57" max="57" width="18" style="130" bestFit="1" customWidth="1"/>
    <col min="58" max="58" width="13.28515625" style="250" bestFit="1" customWidth="1"/>
    <col min="59" max="59" width="17.7109375" style="130" bestFit="1" customWidth="1"/>
    <col min="60" max="60" width="18.7109375" bestFit="1" customWidth="1"/>
    <col min="61" max="61" width="13.140625" bestFit="1" customWidth="1"/>
    <col min="62" max="62" width="17.5703125" bestFit="1" customWidth="1"/>
    <col min="63" max="63" width="18.5703125" style="250" bestFit="1" customWidth="1"/>
    <col min="64" max="64" width="13" style="130" bestFit="1" customWidth="1"/>
    <col min="65" max="65" width="17.42578125" bestFit="1" customWidth="1"/>
    <col min="66" max="66" width="18.42578125" bestFit="1" customWidth="1"/>
    <col min="67" max="67" width="12.42578125" style="250" bestFit="1" customWidth="1"/>
    <col min="68" max="68" width="16.85546875" style="130" bestFit="1" customWidth="1"/>
    <col min="69" max="69" width="17.85546875" bestFit="1" customWidth="1"/>
    <col min="70" max="70" width="17.140625" style="250" bestFit="1" customWidth="1"/>
    <col min="71" max="71" width="18.140625" bestFit="1" customWidth="1"/>
    <col min="72" max="72" width="17.28515625" customWidth="1"/>
    <col min="73" max="73" width="21.28515625" customWidth="1"/>
    <col min="74" max="74" width="22.42578125" bestFit="1" customWidth="1"/>
    <col min="75" max="77" width="18" bestFit="1" customWidth="1"/>
    <col min="78" max="78" width="30.42578125" customWidth="1"/>
    <col min="79" max="79" width="13.85546875" customWidth="1"/>
    <col min="80" max="80" width="16.85546875" customWidth="1"/>
    <col min="81" max="81" width="14.5703125" style="250" customWidth="1"/>
    <col min="82" max="82" width="16.42578125" customWidth="1"/>
    <col min="83" max="84" width="14.7109375" customWidth="1"/>
    <col min="85" max="85" width="12.5703125" customWidth="1"/>
    <col min="86" max="86" width="13.42578125" customWidth="1"/>
    <col min="87" max="87" width="13" customWidth="1"/>
    <col min="88" max="88" width="14.42578125" customWidth="1"/>
    <col min="89" max="89" width="10.28515625" customWidth="1"/>
    <col min="90" max="90" width="11.28515625" customWidth="1"/>
    <col min="91" max="91" width="11.5703125" bestFit="1" customWidth="1"/>
    <col min="92" max="92" width="9.140625" style="250"/>
    <col min="93" max="94" width="31" customWidth="1"/>
    <col min="95" max="96" width="21.5703125" customWidth="1"/>
    <col min="97" max="98" width="21.7109375" customWidth="1"/>
    <col min="99" max="99" width="17.85546875" customWidth="1"/>
    <col min="100" max="100" width="24.5703125" customWidth="1"/>
    <col min="101" max="101" width="25.28515625" customWidth="1"/>
    <col min="102" max="102" width="24.85546875" customWidth="1"/>
    <col min="103" max="103" width="21.28515625" customWidth="1"/>
    <col min="104" max="104" width="22.42578125" customWidth="1"/>
    <col min="105" max="105" width="21.5703125" customWidth="1"/>
    <col min="106" max="106" width="21.42578125" customWidth="1"/>
    <col min="107" max="107" width="20.28515625" customWidth="1"/>
    <col min="108" max="108" width="23" customWidth="1"/>
    <col min="109" max="109" width="23.140625" customWidth="1"/>
    <col min="110" max="110" width="24.85546875" customWidth="1"/>
    <col min="111" max="111" width="19" customWidth="1"/>
    <col min="112" max="112" width="19.85546875" customWidth="1"/>
    <col min="113" max="113" width="20.28515625" customWidth="1"/>
    <col min="114" max="114" width="21.7109375" customWidth="1"/>
    <col min="115" max="115" width="21.28515625" customWidth="1"/>
    <col min="117" max="117" width="11.7109375" customWidth="1"/>
    <col min="118" max="118" width="12.85546875" customWidth="1"/>
    <col min="119" max="119" width="14.85546875" customWidth="1"/>
    <col min="120" max="120" width="15" customWidth="1"/>
    <col min="121" max="121" width="13.85546875" customWidth="1"/>
    <col min="122" max="122" width="14.85546875" customWidth="1"/>
    <col min="123" max="123" width="16.7109375" customWidth="1"/>
    <col min="124" max="124" width="24.140625" customWidth="1"/>
    <col min="125" max="125" width="24.7109375" customWidth="1"/>
    <col min="126" max="126" width="27.140625" customWidth="1"/>
    <col min="127" max="127" width="22.7109375" customWidth="1"/>
    <col min="128" max="128" width="19.7109375" customWidth="1"/>
    <col min="129" max="129" width="21" customWidth="1"/>
    <col min="130" max="130" width="21.85546875" customWidth="1"/>
    <col min="131" max="131" width="16.5703125" style="250" customWidth="1"/>
    <col min="132" max="132" width="13" style="250" customWidth="1"/>
    <col min="133" max="134" width="18.140625" style="524" customWidth="1"/>
    <col min="135" max="135" width="18.140625" style="130" customWidth="1"/>
    <col min="136" max="136" width="16.7109375" style="524" customWidth="1"/>
    <col min="137" max="137" width="17.7109375" style="524" customWidth="1"/>
    <col min="138" max="138" width="12" customWidth="1"/>
    <col min="139" max="139" width="15.28515625" style="250" customWidth="1"/>
    <col min="140" max="140" width="15.28515625" style="130" customWidth="1"/>
    <col min="141" max="141" width="20" style="524" customWidth="1"/>
    <col min="142" max="142" width="18.140625" style="524" customWidth="1"/>
    <col min="143" max="143" width="23.85546875" customWidth="1"/>
    <col min="144" max="144" width="14.85546875" customWidth="1"/>
    <col min="145" max="145" width="15.28515625" customWidth="1"/>
    <col min="146" max="147" width="17.5703125" style="250" customWidth="1"/>
    <col min="148" max="149" width="9.140625" style="558"/>
    <col min="150" max="150" width="9.140625" style="524"/>
  </cols>
  <sheetData>
    <row r="1" spans="1:150" s="222" customFormat="1" ht="12.75" customHeight="1" x14ac:dyDescent="0.2">
      <c r="A1" s="222" t="s">
        <v>2138</v>
      </c>
      <c r="J1" s="518"/>
      <c r="M1" s="518"/>
      <c r="Q1" s="518"/>
      <c r="U1" s="518"/>
      <c r="V1" s="518"/>
      <c r="W1" s="518"/>
      <c r="Z1" s="518"/>
      <c r="AD1" s="518"/>
      <c r="AI1" s="518"/>
      <c r="AM1" s="518"/>
      <c r="AO1" s="518"/>
      <c r="AQ1" s="518"/>
      <c r="AZ1" s="518"/>
      <c r="BC1" s="518"/>
      <c r="BD1" s="518"/>
      <c r="BE1" s="518"/>
      <c r="BG1" s="518"/>
      <c r="BL1" s="518"/>
      <c r="BP1" s="518"/>
      <c r="EC1" s="522"/>
      <c r="ED1" s="522"/>
      <c r="EE1" s="518"/>
      <c r="EF1" s="522"/>
      <c r="EG1" s="522"/>
      <c r="EJ1" s="518"/>
      <c r="EK1" s="522"/>
      <c r="EL1" s="522"/>
      <c r="ER1" s="556"/>
      <c r="ES1" s="556"/>
      <c r="ET1" s="522"/>
    </row>
    <row r="2" spans="1:150" s="520" customFormat="1" ht="34.5" customHeight="1" x14ac:dyDescent="0.2">
      <c r="A2" s="520" t="s">
        <v>224</v>
      </c>
      <c r="B2" s="520" t="s">
        <v>1</v>
      </c>
      <c r="C2" s="520" t="s">
        <v>2</v>
      </c>
      <c r="D2" s="520" t="s">
        <v>225</v>
      </c>
      <c r="E2" s="520" t="s">
        <v>10</v>
      </c>
      <c r="F2" s="520" t="s">
        <v>8</v>
      </c>
      <c r="G2" s="520" t="s">
        <v>727</v>
      </c>
      <c r="H2" s="221" t="s">
        <v>2218</v>
      </c>
      <c r="I2" s="517" t="s">
        <v>2219</v>
      </c>
      <c r="J2" s="519" t="s">
        <v>2220</v>
      </c>
      <c r="K2" s="221" t="s">
        <v>2222</v>
      </c>
      <c r="L2" s="517" t="s">
        <v>2223</v>
      </c>
      <c r="M2" s="519" t="s">
        <v>2224</v>
      </c>
      <c r="N2" s="221" t="s">
        <v>2225</v>
      </c>
      <c r="O2" s="221" t="s">
        <v>2226</v>
      </c>
      <c r="P2" s="517" t="s">
        <v>2238</v>
      </c>
      <c r="Q2" s="519" t="s">
        <v>2239</v>
      </c>
      <c r="R2" s="221" t="s">
        <v>2240</v>
      </c>
      <c r="S2" s="221" t="s">
        <v>2241</v>
      </c>
      <c r="T2" s="517" t="s">
        <v>2242</v>
      </c>
      <c r="U2" s="519" t="s">
        <v>2243</v>
      </c>
      <c r="V2" s="519" t="s">
        <v>2244</v>
      </c>
      <c r="W2" s="519" t="s">
        <v>2245</v>
      </c>
      <c r="X2" s="517" t="s">
        <v>2236</v>
      </c>
      <c r="Y2" s="517" t="s">
        <v>2228</v>
      </c>
      <c r="Z2" s="519" t="s">
        <v>2229</v>
      </c>
      <c r="AA2" s="221" t="s">
        <v>2230</v>
      </c>
      <c r="AB2" s="221" t="s">
        <v>2231</v>
      </c>
      <c r="AC2" s="517" t="s">
        <v>2232</v>
      </c>
      <c r="AD2" s="519" t="s">
        <v>2233</v>
      </c>
      <c r="AE2" s="221" t="s">
        <v>2234</v>
      </c>
      <c r="AF2" s="221" t="s">
        <v>2235</v>
      </c>
      <c r="AG2" s="517" t="s">
        <v>2237</v>
      </c>
      <c r="AH2" s="221" t="s">
        <v>2246</v>
      </c>
      <c r="AI2" s="519" t="s">
        <v>2247</v>
      </c>
      <c r="AJ2" s="221" t="s">
        <v>2248</v>
      </c>
      <c r="AK2" s="221" t="s">
        <v>2249</v>
      </c>
      <c r="AL2" s="517" t="s">
        <v>2250</v>
      </c>
      <c r="AM2" s="519" t="s">
        <v>2251</v>
      </c>
      <c r="AN2" s="221" t="s">
        <v>2252</v>
      </c>
      <c r="AO2" s="519" t="s">
        <v>2253</v>
      </c>
      <c r="AP2" s="517" t="s">
        <v>2254</v>
      </c>
      <c r="AQ2" s="519" t="s">
        <v>2256</v>
      </c>
      <c r="AR2" s="221" t="s">
        <v>2255</v>
      </c>
      <c r="AS2" s="221" t="s">
        <v>2257</v>
      </c>
      <c r="AT2" s="221" t="s">
        <v>2258</v>
      </c>
      <c r="AU2" s="517" t="s">
        <v>2259</v>
      </c>
      <c r="AV2" s="221" t="s">
        <v>2260</v>
      </c>
      <c r="AW2" s="221" t="s">
        <v>2261</v>
      </c>
      <c r="AX2" s="221" t="s">
        <v>2262</v>
      </c>
      <c r="AY2" s="517" t="s">
        <v>2263</v>
      </c>
      <c r="AZ2" s="519" t="s">
        <v>2264</v>
      </c>
      <c r="BA2" s="221" t="s">
        <v>2265</v>
      </c>
      <c r="BB2" s="517" t="s">
        <v>2267</v>
      </c>
      <c r="BC2" s="519" t="s">
        <v>2268</v>
      </c>
      <c r="BD2" s="519" t="s">
        <v>2269</v>
      </c>
      <c r="BE2" s="519" t="s">
        <v>2270</v>
      </c>
      <c r="BF2" s="517" t="s">
        <v>2271</v>
      </c>
      <c r="BG2" s="519" t="s">
        <v>2272</v>
      </c>
      <c r="BH2" s="221" t="s">
        <v>2273</v>
      </c>
      <c r="BI2" s="221" t="s">
        <v>2274</v>
      </c>
      <c r="BJ2" s="221" t="s">
        <v>2275</v>
      </c>
      <c r="BK2" s="517" t="s">
        <v>2259</v>
      </c>
      <c r="BL2" s="519" t="s">
        <v>2260</v>
      </c>
      <c r="BM2" s="221" t="s">
        <v>2261</v>
      </c>
      <c r="BN2" s="221" t="s">
        <v>2262</v>
      </c>
      <c r="BO2" s="517" t="s">
        <v>2263</v>
      </c>
      <c r="BP2" s="519" t="s">
        <v>2264</v>
      </c>
      <c r="BQ2" s="221" t="s">
        <v>2265</v>
      </c>
      <c r="BR2" s="517" t="s">
        <v>2219</v>
      </c>
      <c r="BS2" s="519" t="s">
        <v>2220</v>
      </c>
      <c r="BT2" s="221" t="s">
        <v>2222</v>
      </c>
      <c r="BU2" s="221" t="s">
        <v>2277</v>
      </c>
      <c r="BV2" s="221" t="s">
        <v>2276</v>
      </c>
      <c r="BW2" s="221" t="s">
        <v>2278</v>
      </c>
      <c r="BX2" s="221" t="s">
        <v>2279</v>
      </c>
      <c r="BY2" s="221" t="s">
        <v>2280</v>
      </c>
      <c r="BZ2" s="221" t="s">
        <v>2281</v>
      </c>
      <c r="CA2" s="221" t="s">
        <v>2282</v>
      </c>
      <c r="CB2" s="221" t="s">
        <v>2283</v>
      </c>
      <c r="CC2" s="517" t="s">
        <v>2284</v>
      </c>
      <c r="CD2" s="221" t="s">
        <v>2285</v>
      </c>
      <c r="CE2" s="221" t="s">
        <v>2286</v>
      </c>
      <c r="CF2" s="520" t="s">
        <v>2287</v>
      </c>
      <c r="CG2" s="520" t="s">
        <v>2288</v>
      </c>
      <c r="CH2" s="520" t="s">
        <v>2289</v>
      </c>
      <c r="CI2" s="520" t="s">
        <v>2290</v>
      </c>
      <c r="CJ2" s="520" t="s">
        <v>2291</v>
      </c>
      <c r="CK2" s="517" t="s">
        <v>2263</v>
      </c>
      <c r="CL2" s="519" t="s">
        <v>2264</v>
      </c>
      <c r="CM2" s="221" t="s">
        <v>2265</v>
      </c>
      <c r="CN2" s="521" t="s">
        <v>2292</v>
      </c>
      <c r="CO2" s="520" t="s">
        <v>2295</v>
      </c>
      <c r="CP2" s="520" t="s">
        <v>2372</v>
      </c>
      <c r="CQ2" s="520" t="s">
        <v>2296</v>
      </c>
      <c r="CR2" s="520" t="s">
        <v>2297</v>
      </c>
      <c r="CS2" s="520" t="s">
        <v>2298</v>
      </c>
      <c r="CT2" s="520" t="s">
        <v>2299</v>
      </c>
      <c r="CU2" s="520" t="s">
        <v>2284</v>
      </c>
      <c r="CV2" s="520" t="s">
        <v>2285</v>
      </c>
      <c r="CW2" s="520" t="s">
        <v>2286</v>
      </c>
      <c r="CX2" s="520" t="s">
        <v>2287</v>
      </c>
      <c r="CY2" s="520" t="s">
        <v>2288</v>
      </c>
      <c r="CZ2" s="520" t="s">
        <v>2289</v>
      </c>
      <c r="DA2" s="520" t="s">
        <v>2290</v>
      </c>
      <c r="DB2" s="520" t="s">
        <v>2291</v>
      </c>
      <c r="DC2" s="520" t="s">
        <v>2284</v>
      </c>
      <c r="DD2" s="520" t="s">
        <v>2285</v>
      </c>
      <c r="DE2" s="520" t="s">
        <v>2286</v>
      </c>
      <c r="DF2" s="520" t="s">
        <v>2287</v>
      </c>
      <c r="DG2" s="221" t="s">
        <v>2294</v>
      </c>
      <c r="DH2" s="520" t="s">
        <v>2288</v>
      </c>
      <c r="DI2" s="520" t="s">
        <v>2289</v>
      </c>
      <c r="DJ2" s="520" t="s">
        <v>2290</v>
      </c>
      <c r="DK2" s="520" t="s">
        <v>2291</v>
      </c>
      <c r="DL2" s="520" t="s">
        <v>2263</v>
      </c>
      <c r="DM2" s="520" t="s">
        <v>2264</v>
      </c>
      <c r="DN2" s="520" t="s">
        <v>2265</v>
      </c>
      <c r="DO2" s="520" t="s">
        <v>2266</v>
      </c>
      <c r="DP2" s="517" t="s">
        <v>2219</v>
      </c>
      <c r="DQ2" s="519" t="s">
        <v>2220</v>
      </c>
      <c r="DR2" s="221" t="s">
        <v>2222</v>
      </c>
      <c r="DS2" s="221" t="s">
        <v>2277</v>
      </c>
      <c r="DT2" s="221" t="s">
        <v>2276</v>
      </c>
      <c r="DU2" s="221" t="s">
        <v>2278</v>
      </c>
      <c r="DV2" s="221" t="s">
        <v>2279</v>
      </c>
      <c r="DW2" s="221" t="s">
        <v>2280</v>
      </c>
      <c r="DX2" s="221" t="s">
        <v>2281</v>
      </c>
      <c r="DY2" s="221" t="s">
        <v>2282</v>
      </c>
      <c r="DZ2" s="221" t="s">
        <v>2283</v>
      </c>
      <c r="EA2" s="521" t="s">
        <v>2346</v>
      </c>
      <c r="EB2" s="521" t="s">
        <v>2347</v>
      </c>
      <c r="EC2" s="523" t="s">
        <v>2348</v>
      </c>
      <c r="ED2" s="523" t="s">
        <v>2371</v>
      </c>
      <c r="EE2" s="569" t="s">
        <v>1</v>
      </c>
      <c r="EF2" s="523" t="s">
        <v>2352</v>
      </c>
      <c r="EG2" s="523" t="s">
        <v>2353</v>
      </c>
      <c r="EH2" s="520" t="s">
        <v>111</v>
      </c>
      <c r="EI2" s="521" t="s">
        <v>2365</v>
      </c>
      <c r="EJ2" s="569" t="s">
        <v>2366</v>
      </c>
      <c r="EK2" s="523" t="s">
        <v>2354</v>
      </c>
      <c r="EL2" s="523" t="s">
        <v>2355</v>
      </c>
      <c r="EM2" s="520" t="s">
        <v>117</v>
      </c>
      <c r="EN2" s="520" t="s">
        <v>2356</v>
      </c>
      <c r="EO2" s="520" t="s">
        <v>2357</v>
      </c>
      <c r="EP2" s="521" t="s">
        <v>2358</v>
      </c>
      <c r="EQ2" s="521" t="s">
        <v>2318</v>
      </c>
      <c r="ER2" s="557" t="s">
        <v>211</v>
      </c>
      <c r="ES2" s="557" t="s">
        <v>212</v>
      </c>
      <c r="ET2" s="523" t="s">
        <v>213</v>
      </c>
    </row>
    <row r="3" spans="1:150" x14ac:dyDescent="0.2">
      <c r="A3" t="str">
        <f>IF($E3="","",'HCAP Booking'!$C$4)</f>
        <v>2303550</v>
      </c>
      <c r="B3" s="130">
        <f>IF($E3="","",'HCAP Booking'!$C$5)</f>
        <v>44987</v>
      </c>
      <c r="C3" t="str">
        <f>IF($E3="","",'HCAP Booking'!$F$5)</f>
        <v>LC</v>
      </c>
      <c r="D3" t="str">
        <f>IF($E3="","",'HCAP Booking'!E9)</f>
        <v>B2238408</v>
      </c>
      <c r="E3" t="str">
        <f>IF('HCAP Booking'!J9="","",'HCAP Booking'!J9)</f>
        <v>B2238408-002</v>
      </c>
      <c r="F3" t="str">
        <f>IF($E3="","",'HCAP Booking'!H9)</f>
        <v>Roche DNA Solid Tumour Prep</v>
      </c>
      <c r="G3">
        <f>IF($E3="","",'HCAP Booking'!G9)</f>
        <v>17.7</v>
      </c>
      <c r="H3">
        <f>IF($E3="","",'DNA Sample Normalization'!E13)</f>
        <v>1.62</v>
      </c>
      <c r="I3" s="250">
        <f>IF($E3="","",'DNA Sample Normalization'!$E$2)</f>
        <v>21051</v>
      </c>
      <c r="J3" s="130">
        <f>IF($E3="","",'DNA Sample Normalization'!$E$3)</f>
        <v>44973</v>
      </c>
      <c r="K3" s="130">
        <f>IF($E3="","",'DNA Sample Normalization'!$E$4)</f>
        <v>44907</v>
      </c>
      <c r="L3" s="250" t="str">
        <f>IF($E3="","",'HCAP Worksheet'!$D$53)</f>
        <v>SLCB5121</v>
      </c>
      <c r="M3" s="130">
        <f>IF($E3="","",'HCAP Worksheet'!$F$53)</f>
        <v>44012</v>
      </c>
      <c r="N3" s="130">
        <f>IF($E3="","",'HCAP Worksheet'!$H$53)</f>
        <v>0</v>
      </c>
      <c r="O3" s="130">
        <f>IF($E3="","",'HCAP Worksheet'!$I$53)</f>
        <v>0</v>
      </c>
      <c r="P3" s="250">
        <f>IF($E3="","",'HCAP Worksheet'!$D$57)</f>
        <v>140509</v>
      </c>
      <c r="Q3" s="130">
        <f>IF($E3="","",'HCAP Worksheet'!$F$57)</f>
        <v>44987</v>
      </c>
      <c r="R3" s="130">
        <f>IF($E3="","",'HCAP Worksheet'!$H$57)</f>
        <v>45274</v>
      </c>
      <c r="S3" s="130">
        <f>IF($E3="","",'HCAP Worksheet'!$I$57)</f>
        <v>44981</v>
      </c>
      <c r="T3" s="250">
        <f>IF($E3="","",'HCAP Worksheet'!$D$58)</f>
        <v>146671</v>
      </c>
      <c r="U3" s="130">
        <f>IF($E3="","",'HCAP Worksheet'!$F$58)</f>
        <v>44987</v>
      </c>
      <c r="V3" s="130">
        <f>IF($E3="","",'HCAP Worksheet'!$H$58)</f>
        <v>45274</v>
      </c>
      <c r="W3" s="130">
        <f>IF($E3="","",'HCAP Worksheet'!$I$58)</f>
        <v>44981</v>
      </c>
      <c r="X3" s="250" t="str">
        <f>IF($E3="","",'HCAP Worksheet'!$F$55)</f>
        <v>Eppendorf 5 (96)</v>
      </c>
      <c r="Y3" s="250">
        <f>IF($E3="","",'HCAP Worksheet'!$D$62)</f>
        <v>144221</v>
      </c>
      <c r="Z3" s="130">
        <f>IF($E3="","",'HCAP Worksheet'!$F$62)</f>
        <v>44987</v>
      </c>
      <c r="AA3" s="130">
        <f>IF($E3="","",'HCAP Worksheet'!$H$62)</f>
        <v>45274</v>
      </c>
      <c r="AB3" s="130">
        <f>IF($E3="","",'HCAP Worksheet'!$I$62)</f>
        <v>44981</v>
      </c>
      <c r="AC3" s="250">
        <f>IF($E3="","",'HCAP Worksheet'!$D$63)</f>
        <v>146220</v>
      </c>
      <c r="AD3" s="130">
        <f>IF($E3="","",'HCAP Worksheet'!$F$63)</f>
        <v>44987</v>
      </c>
      <c r="AE3" s="130">
        <f>IF($E3="","",'HCAP Worksheet'!$H$63)</f>
        <v>45274</v>
      </c>
      <c r="AF3" s="130">
        <f>IF($E3="","",'HCAP Worksheet'!$I$63)</f>
        <v>44981</v>
      </c>
      <c r="AG3" s="250" t="str">
        <f>IF($E3="","",'HCAP Worksheet'!$F$60)</f>
        <v>Eppendorf 5 (96)</v>
      </c>
      <c r="AH3" s="250">
        <f>IF($E3="","",'HCAP Worksheet'!$D$67)</f>
        <v>143325</v>
      </c>
      <c r="AI3" s="130">
        <f>IF($E3="","",'HCAP Worksheet'!$F$67)</f>
        <v>44987</v>
      </c>
      <c r="AJ3" s="130">
        <f>IF($E3="","",'HCAP Worksheet'!$H$67)</f>
        <v>45274</v>
      </c>
      <c r="AK3" s="130">
        <f>IF($E3="","",'HCAP Worksheet'!$I$67)</f>
        <v>44981</v>
      </c>
      <c r="AL3" s="250">
        <f>IF($E3="","",'HCAP Worksheet'!$D$68)</f>
        <v>145607</v>
      </c>
      <c r="AM3" s="130">
        <f>IF($E3="","",'HCAP Worksheet'!$F$68)</f>
        <v>44987</v>
      </c>
      <c r="AN3" s="130">
        <f>IF($E3="","",'HCAP Worksheet'!$H$68)</f>
        <v>45274</v>
      </c>
      <c r="AO3" s="130">
        <f>IF($E3="","",'HCAP Worksheet'!$I$68)</f>
        <v>44981</v>
      </c>
      <c r="AP3" s="250">
        <f>IF($E3="","",'HCAP Worksheet'!$D$69)</f>
        <v>70801720</v>
      </c>
      <c r="AQ3" s="130">
        <f>IF($E3="","",'HCAP Worksheet'!$F$69)</f>
        <v>44987</v>
      </c>
      <c r="AR3" s="130">
        <f>IF($E3="","",'HCAP Worksheet'!$H$69)</f>
        <v>45291</v>
      </c>
      <c r="AS3" s="130">
        <f>IF($E3="","",'HCAP Worksheet'!$I$69)</f>
        <v>44981</v>
      </c>
      <c r="AT3" s="130" t="str">
        <f>IF($E3="","",'HCAP Worksheet'!$F$65)</f>
        <v>Eppendorf 5 (96)</v>
      </c>
      <c r="AU3" s="250">
        <f>IF($E3="","",'HCAP Worksheet'!$D$73)</f>
        <v>142030</v>
      </c>
      <c r="AV3" s="130">
        <f>IF($E3="","",'HCAP Worksheet'!$F$73)</f>
        <v>44979</v>
      </c>
      <c r="AW3" s="130">
        <f>IF($E3="","",'HCAP Worksheet'!$H$73)</f>
        <v>45260</v>
      </c>
      <c r="AX3" s="130">
        <f>IF($E3="","",'HCAP Worksheet'!$I$73)</f>
        <v>44942</v>
      </c>
      <c r="AY3" s="250" t="str">
        <f>IF($E3="","",'HCAP Worksheet'!$D$74)</f>
        <v>22K084044</v>
      </c>
      <c r="AZ3" s="130">
        <f>IF($E3="","",'HCAP Worksheet'!$F$74)</f>
        <v>44956</v>
      </c>
      <c r="BA3" s="130">
        <f>IF($E3="","",'HCAP Worksheet'!$H$74)</f>
        <v>46695</v>
      </c>
      <c r="BB3" s="250">
        <f>IF($E3="","",'HCAP Worksheet'!$D$78)</f>
        <v>0</v>
      </c>
      <c r="BC3" s="130">
        <f>IF($E3="","",'HCAP Worksheet'!$F$78)</f>
        <v>0</v>
      </c>
      <c r="BD3" s="130">
        <f>IF($E3="","",'HCAP Worksheet'!$H$78)</f>
        <v>0</v>
      </c>
      <c r="BE3" s="130">
        <f>IF($E3="","",'HCAP Worksheet'!$I$78)</f>
        <v>0</v>
      </c>
      <c r="BF3" s="250">
        <f>IF($E3="","",'HCAP Worksheet'!$D$79)</f>
        <v>0</v>
      </c>
      <c r="BG3" s="130">
        <f>IF($E3="","",'HCAP Worksheet'!$F$79)</f>
        <v>0</v>
      </c>
      <c r="BH3" s="130">
        <f>IF($E3="","",'HCAP Worksheet'!$H$79)</f>
        <v>0</v>
      </c>
      <c r="BI3" s="130">
        <f>IF($E3="","",'HCAP Worksheet'!$I$79)</f>
        <v>0</v>
      </c>
      <c r="BJ3" s="250">
        <f>IF($E3="","",'HCAP Worksheet'!$F$76)</f>
        <v>0</v>
      </c>
      <c r="BK3" s="250">
        <f>IF($E3="","",'HCAP Worksheet'!$D$83)</f>
        <v>0</v>
      </c>
      <c r="BL3" s="130">
        <f>IF($E3="","",'HCAP Worksheet'!$F$83)</f>
        <v>0</v>
      </c>
      <c r="BM3" s="130">
        <f>IF($E3="","",'HCAP Worksheet'!$H$83)</f>
        <v>0</v>
      </c>
      <c r="BN3" s="130">
        <f>IF($E3="","",'HCAP Worksheet'!$I$83)</f>
        <v>0</v>
      </c>
      <c r="BO3" s="250">
        <f>IF($E3="","",'HCAP Worksheet'!$D$84)</f>
        <v>0</v>
      </c>
      <c r="BP3" s="130">
        <f>IF($E3="","",'HCAP Worksheet'!$F$84)</f>
        <v>0</v>
      </c>
      <c r="BQ3" s="130">
        <f>IF($E3="","",'HCAP Worksheet'!$H$84)</f>
        <v>0</v>
      </c>
      <c r="BR3" s="250">
        <f>IF($E3="","",'HCAP Worksheet'!$D$88)</f>
        <v>0</v>
      </c>
      <c r="BS3" s="130">
        <f>IF($E3="","",'HCAP Worksheet'!$F$88)</f>
        <v>0</v>
      </c>
      <c r="BT3" s="130">
        <f>IF($E3="","",'HCAP Worksheet'!$I$88)</f>
        <v>0</v>
      </c>
      <c r="BU3" s="250">
        <f>IF($E3="","",'HCAP Worksheet'!$D$89)</f>
        <v>0</v>
      </c>
      <c r="BV3" s="130">
        <f>IF($E3="","",'HCAP Worksheet'!$F$89)</f>
        <v>0</v>
      </c>
      <c r="BW3" s="130">
        <f>IF($E3="","",'HCAP Worksheet'!$H$89)</f>
        <v>0</v>
      </c>
      <c r="BX3" s="130">
        <f>IF($E3="","",'HCAP Worksheet'!$I$89)</f>
        <v>0</v>
      </c>
      <c r="BY3" s="250">
        <f>IF($E3="","",'HCAP Worksheet'!$D$90)</f>
        <v>0</v>
      </c>
      <c r="BZ3" s="130">
        <f>IF($E3="","",'HCAP Worksheet'!$F$90)</f>
        <v>0</v>
      </c>
      <c r="CA3" s="130">
        <f>IF($E3="","",'HCAP Worksheet'!$H$90)</f>
        <v>0</v>
      </c>
      <c r="CB3" s="130">
        <f>IF($E3="","",'HCAP Worksheet'!$I$90)</f>
        <v>0</v>
      </c>
      <c r="CC3" s="250">
        <f>IF($E3="","",'HCAP Worksheet'!$D$103)</f>
        <v>0</v>
      </c>
      <c r="CD3" s="130">
        <f>IF($E3="","",'HCAP Worksheet'!$F$103)</f>
        <v>0</v>
      </c>
      <c r="CE3" s="130">
        <f>IF($E3="","",'HCAP Worksheet'!$H$103)</f>
        <v>0</v>
      </c>
      <c r="CF3" s="130">
        <f>IF($E3="","",'HCAP Worksheet'!$I$103)</f>
        <v>0</v>
      </c>
      <c r="CG3" s="250">
        <f>IF($E3="","",'HCAP Worksheet'!$D$104)</f>
        <v>0</v>
      </c>
      <c r="CH3" s="130">
        <f>IF($E3="","",'HCAP Worksheet'!$F$104)</f>
        <v>0</v>
      </c>
      <c r="CI3" s="130">
        <f>IF($E3="","",'HCAP Worksheet'!$H$104)</f>
        <v>0</v>
      </c>
      <c r="CJ3" s="130">
        <f>IF($E3="","",'HCAP Worksheet'!$I$104)</f>
        <v>0</v>
      </c>
      <c r="CK3" s="250">
        <f>IF($E3="","",'HCAP Worksheet'!$D$105)</f>
        <v>0</v>
      </c>
      <c r="CL3" s="130">
        <f>IF($E3="","",'HCAP Worksheet'!$F$105)</f>
        <v>0</v>
      </c>
      <c r="CM3" s="130">
        <f>IF($E3="","",'HCAP Worksheet'!$H$105)</f>
        <v>0</v>
      </c>
      <c r="CN3" s="250">
        <f>IF($E3="","",'HCAP Worksheet'!$F$101)</f>
        <v>0</v>
      </c>
      <c r="CO3" s="250" t="str">
        <f ca="1">IF($E3="","",'HCAP Worksheet'!$B$108)</f>
        <v>Roche DNA Solid Tumour Prep_1</v>
      </c>
      <c r="CP3" s="250" t="str">
        <f ca="1">IF($E3="","",'HCAP Worksheet'!$C$108)</f>
        <v>IRN1000006093</v>
      </c>
      <c r="CQ3" s="250">
        <f>IF($E3="","",'HCAP Worksheet'!$D$108)</f>
        <v>0</v>
      </c>
      <c r="CR3" s="130">
        <f>IF($E3="","",'HCAP Worksheet'!$F$108)</f>
        <v>0</v>
      </c>
      <c r="CS3" s="130">
        <f>IF($E3="","",'HCAP Worksheet'!$H$108)</f>
        <v>0</v>
      </c>
      <c r="CT3" s="130">
        <f>IF($E3="","",'HCAP Worksheet'!$I$108)</f>
        <v>0</v>
      </c>
      <c r="CU3" s="250">
        <f>IF($E3="","",'HCAP Worksheet'!$D$116)</f>
        <v>0</v>
      </c>
      <c r="CV3" s="130">
        <f>IF($E3="","",'HCAP Worksheet'!$F$116)</f>
        <v>0</v>
      </c>
      <c r="CW3" s="130">
        <f>IF($E3="","",'HCAP Worksheet'!$H$116)</f>
        <v>0</v>
      </c>
      <c r="CX3" s="130">
        <f>IF($E3="","",'HCAP Worksheet'!$I$116)</f>
        <v>0</v>
      </c>
      <c r="CY3" s="250">
        <f>IF($E3="","",'HCAP Worksheet'!$D$117)</f>
        <v>0</v>
      </c>
      <c r="CZ3" s="130">
        <f>IF($E3="","",'HCAP Worksheet'!$F$117)</f>
        <v>0</v>
      </c>
      <c r="DA3" s="130">
        <f>IF($E3="","",'HCAP Worksheet'!$H$117)</f>
        <v>0</v>
      </c>
      <c r="DB3" s="130">
        <f>IF($E3="","",'HCAP Worksheet'!$I$117)</f>
        <v>0</v>
      </c>
      <c r="DC3" s="250">
        <f>IF($E3="","",'HCAP Worksheet'!$D$121)</f>
        <v>0</v>
      </c>
      <c r="DD3" s="130">
        <f>IF($E3="","",'HCAP Worksheet'!$F$121)</f>
        <v>0</v>
      </c>
      <c r="DE3" s="130">
        <f>IF($E3="","",'HCAP Worksheet'!$H$121)</f>
        <v>0</v>
      </c>
      <c r="DF3" s="130">
        <f>IF($E3="","",'HCAP Worksheet'!$I$121)</f>
        <v>0</v>
      </c>
      <c r="DG3" s="250">
        <f>IF($E3="","",'HCAP Worksheet'!$F$119)</f>
        <v>0</v>
      </c>
      <c r="DH3" s="250">
        <f>IF($E3="","",'HCAP Worksheet'!$D$125)</f>
        <v>0</v>
      </c>
      <c r="DI3" s="130">
        <f>IF($E3="","",'HCAP Worksheet'!$F$125)</f>
        <v>0</v>
      </c>
      <c r="DJ3" s="130">
        <f>IF($E3="","",'HCAP Worksheet'!$H$125)</f>
        <v>0</v>
      </c>
      <c r="DK3" s="130">
        <f>IF($E3="","",'HCAP Worksheet'!$I$125)</f>
        <v>0</v>
      </c>
      <c r="DL3" s="250">
        <f>IF($E3="","",'HCAP Worksheet'!$D$126)</f>
        <v>0</v>
      </c>
      <c r="DM3" s="130">
        <f>IF($E3="","",'HCAP Worksheet'!$F$126)</f>
        <v>0</v>
      </c>
      <c r="DN3" s="130">
        <f>IF($E3="","",'HCAP Worksheet'!$H$126)</f>
        <v>0</v>
      </c>
      <c r="DO3" s="130">
        <f>IF($E3="","",'HCAP Worksheet'!$I$126)</f>
        <v>0</v>
      </c>
      <c r="DP3" s="250">
        <f>IF($E3="","",'HCAP Worksheet'!$D$130)</f>
        <v>0</v>
      </c>
      <c r="DQ3" s="130">
        <f>IF($E3="","",'HCAP Worksheet'!$F$130)</f>
        <v>0</v>
      </c>
      <c r="DR3" s="130">
        <f>IF($E3="","",'HCAP Worksheet'!$I$130)</f>
        <v>0</v>
      </c>
      <c r="DS3" s="250">
        <f>IF($E3="","",'HCAP Worksheet'!$D$131)</f>
        <v>0</v>
      </c>
      <c r="DT3" s="130">
        <f>IF($E3="","",'HCAP Worksheet'!$F$131)</f>
        <v>0</v>
      </c>
      <c r="DU3" s="130">
        <f>IF($E3="","",'HCAP Worksheet'!$H$131)</f>
        <v>0</v>
      </c>
      <c r="DV3" s="130">
        <f>IF($E3="","",'HCAP Worksheet'!$I$131)</f>
        <v>0</v>
      </c>
      <c r="DW3" s="250">
        <f>IF($E3="","",'HCAP Worksheet'!$D$132)</f>
        <v>0</v>
      </c>
      <c r="DX3" s="130">
        <f>IF($E3="","",'HCAP Worksheet'!$F$132)</f>
        <v>0</v>
      </c>
      <c r="DY3" s="130">
        <f>IF($E3="","",'HCAP Worksheet'!$H$132)</f>
        <v>0</v>
      </c>
      <c r="DZ3" s="130">
        <f>IF($E3="","",'HCAP Worksheet'!$I$132)</f>
        <v>0</v>
      </c>
      <c r="EA3" s="250">
        <f>IF($E3="","",'HCAP Worksheet'!$D$137)</f>
        <v>6.66</v>
      </c>
      <c r="EB3" s="250">
        <f>IF($E3="","",'HCAP Worksheet'!$E$137)</f>
        <v>346</v>
      </c>
      <c r="EC3" s="524">
        <f ca="1">IF($E3="","",'HCAP Worksheet'!$G$137)</f>
        <v>29.164477141355754</v>
      </c>
      <c r="ED3" s="524" t="str">
        <f>IF($E3="","",'Auto Pooling Robot Script'!$I$19)</f>
        <v>AJ</v>
      </c>
      <c r="EE3" s="130">
        <f>IF($E3="","",'Auto Pooling Robot Script'!$I$20)</f>
        <v>44989</v>
      </c>
      <c r="EF3" s="524">
        <f>IF($E3="","",'Auto Pooling Robot Script'!$I$35)</f>
        <v>5.87</v>
      </c>
      <c r="EG3" s="524">
        <f>IF($E3="","",'Auto Pooling Robot Script'!$I$36)</f>
        <v>6.06</v>
      </c>
      <c r="EH3" s="250">
        <f>IF($E3="","",'Auto Pooling Robot Script'!$I$37)</f>
        <v>1</v>
      </c>
      <c r="EI3" s="578" t="str">
        <f>IF($E3="","",'Auto Pooling Robot Script'!$I$42)</f>
        <v>AJ</v>
      </c>
      <c r="EJ3" s="130">
        <f>IF($E3="","",'Auto Pooling Robot Script'!$K$42)</f>
        <v>44989</v>
      </c>
      <c r="EK3" s="524">
        <f>IF($E3="","",'Auto Pooling Robot Script'!$I$44)</f>
        <v>1.1499999999999999</v>
      </c>
      <c r="EL3" s="524">
        <f>IF($E3="","",'Auto Pooling Robot Script'!$I$45)</f>
        <v>1.2</v>
      </c>
      <c r="EM3" s="524">
        <f>IF($E3="","",'Auto Pooling Robot Script'!$I$46)</f>
        <v>1.1749999999999998</v>
      </c>
      <c r="EN3" s="524" t="str">
        <f>IF($E3="","",'Auto Pooling Robot Script'!$I$17)</f>
        <v>NovaSeq Side B</v>
      </c>
      <c r="EO3" s="524" t="str">
        <f>IF($E3="","",'Auto Pooling Robot Script'!$I$18)</f>
        <v>SP Kit V1.5 200</v>
      </c>
      <c r="EP3" s="250">
        <f>IF($E3="","",'Auto Pooling Robot Script'!$I$80)</f>
        <v>200</v>
      </c>
      <c r="EQ3" s="524">
        <f>IF($E3="","",'Auto Pooling Robot Script'!$I$83)</f>
        <v>0</v>
      </c>
      <c r="ER3" s="558">
        <f>IF($E3="","",'Auto Pooling Robot Script'!$I$84)</f>
        <v>0</v>
      </c>
      <c r="ES3" s="558">
        <f>IF($E3="","",'Auto Pooling Robot Script'!$I$85)</f>
        <v>0</v>
      </c>
      <c r="ET3" s="524">
        <f>IF($E3="","",'Auto Pooling Robot Script'!$I$86)</f>
        <v>0</v>
      </c>
    </row>
    <row r="4" spans="1:150" x14ac:dyDescent="0.2">
      <c r="A4" t="str">
        <f>IF($E4="","",'HCAP Booking'!$C$4)</f>
        <v>2303550</v>
      </c>
      <c r="B4" s="130">
        <f>IF($E4="","",'HCAP Booking'!$C$5)</f>
        <v>44987</v>
      </c>
      <c r="C4" t="str">
        <f>IF($E4="","",'HCAP Booking'!$F$5)</f>
        <v>LC</v>
      </c>
      <c r="D4" t="str">
        <f>IF($E4="","",'HCAP Booking'!E10)</f>
        <v>B2238423</v>
      </c>
      <c r="E4" t="str">
        <f>IF('HCAP Booking'!J10="","",'HCAP Booking'!J10)</f>
        <v>B2238423-002</v>
      </c>
      <c r="F4" t="str">
        <f>IF($E4="","",'HCAP Booking'!H10)</f>
        <v>Roche DNA Solid Tumour Prep</v>
      </c>
      <c r="G4">
        <f>IF($E4="","",'HCAP Booking'!G10)</f>
        <v>15.9</v>
      </c>
      <c r="H4">
        <f>IF($E4="","",'DNA Sample Normalization'!E14)</f>
        <v>2.7</v>
      </c>
      <c r="I4" s="250">
        <f>IF($E4="","",'DNA Sample Normalization'!$E$2)</f>
        <v>21051</v>
      </c>
      <c r="J4" s="130">
        <f>IF($E4="","",'DNA Sample Normalization'!$E$3)</f>
        <v>44973</v>
      </c>
      <c r="K4" s="130">
        <f>IF($E4="","",'DNA Sample Normalization'!$E$4)</f>
        <v>44907</v>
      </c>
      <c r="L4" s="250" t="str">
        <f>IF($E4="","",'HCAP Worksheet'!$D$53)</f>
        <v>SLCB5121</v>
      </c>
      <c r="M4" s="130">
        <f>IF($E4="","",'HCAP Worksheet'!$F$53)</f>
        <v>44012</v>
      </c>
      <c r="N4" s="130">
        <f>IF($E4="","",'HCAP Worksheet'!$H$53)</f>
        <v>0</v>
      </c>
      <c r="O4" s="130">
        <f>IF($E4="","",'HCAP Worksheet'!$I$53)</f>
        <v>0</v>
      </c>
      <c r="P4" s="250">
        <f>IF($E4="","",'HCAP Worksheet'!$D$57)</f>
        <v>140509</v>
      </c>
      <c r="Q4" s="130">
        <f>IF($E4="","",'HCAP Worksheet'!$F$57)</f>
        <v>44987</v>
      </c>
      <c r="R4" s="130">
        <f>IF($E4="","",'HCAP Worksheet'!$H$57)</f>
        <v>45274</v>
      </c>
      <c r="S4" s="130">
        <f>IF($E4="","",'HCAP Worksheet'!$I$57)</f>
        <v>44981</v>
      </c>
      <c r="T4" s="250">
        <f>IF($E4="","",'HCAP Worksheet'!$D$58)</f>
        <v>146671</v>
      </c>
      <c r="U4" s="130">
        <f>IF($E4="","",'HCAP Worksheet'!$F$58)</f>
        <v>44987</v>
      </c>
      <c r="V4" s="130">
        <f>IF($E4="","",'HCAP Worksheet'!$H$58)</f>
        <v>45274</v>
      </c>
      <c r="W4" s="130">
        <f>IF($E4="","",'HCAP Worksheet'!$I$58)</f>
        <v>44981</v>
      </c>
      <c r="X4" s="250" t="str">
        <f>IF($E4="","",'HCAP Worksheet'!$F$55)</f>
        <v>Eppendorf 5 (96)</v>
      </c>
      <c r="Y4" s="250">
        <f>IF($E4="","",'HCAP Worksheet'!$D$62)</f>
        <v>144221</v>
      </c>
      <c r="Z4" s="130">
        <f>IF($E4="","",'HCAP Worksheet'!$F$62)</f>
        <v>44987</v>
      </c>
      <c r="AA4" s="130">
        <f>IF($E4="","",'HCAP Worksheet'!$H$62)</f>
        <v>45274</v>
      </c>
      <c r="AB4" s="130">
        <f>IF($E4="","",'HCAP Worksheet'!$I$62)</f>
        <v>44981</v>
      </c>
      <c r="AC4" s="250">
        <f>IF($E4="","",'HCAP Worksheet'!$D$63)</f>
        <v>146220</v>
      </c>
      <c r="AD4" s="130">
        <f>IF($E4="","",'HCAP Worksheet'!$F$63)</f>
        <v>44987</v>
      </c>
      <c r="AE4" s="130">
        <f>IF($E4="","",'HCAP Worksheet'!$H$63)</f>
        <v>45274</v>
      </c>
      <c r="AF4" s="130">
        <f>IF($E4="","",'HCAP Worksheet'!$I$63)</f>
        <v>44981</v>
      </c>
      <c r="AG4" s="250" t="str">
        <f>IF($E4="","",'HCAP Worksheet'!$F$60)</f>
        <v>Eppendorf 5 (96)</v>
      </c>
      <c r="AH4" s="250">
        <f>IF($E4="","",'HCAP Worksheet'!$D$67)</f>
        <v>143325</v>
      </c>
      <c r="AI4" s="130">
        <f>IF($E4="","",'HCAP Worksheet'!$F$67)</f>
        <v>44987</v>
      </c>
      <c r="AJ4" s="130">
        <f>IF($E4="","",'HCAP Worksheet'!$H$67)</f>
        <v>45274</v>
      </c>
      <c r="AK4" s="130">
        <f>IF($E4="","",'HCAP Worksheet'!$I$67)</f>
        <v>44981</v>
      </c>
      <c r="AL4" s="250">
        <f>IF($E4="","",'HCAP Worksheet'!$D$68)</f>
        <v>145607</v>
      </c>
      <c r="AM4" s="130">
        <f>IF($E4="","",'HCAP Worksheet'!$F$68)</f>
        <v>44987</v>
      </c>
      <c r="AN4" s="130">
        <f>IF($E4="","",'HCAP Worksheet'!$H$68)</f>
        <v>45274</v>
      </c>
      <c r="AO4" s="130">
        <f>IF($E4="","",'HCAP Worksheet'!$I$68)</f>
        <v>44981</v>
      </c>
      <c r="AP4" s="250">
        <f>IF($E4="","",'HCAP Worksheet'!$D$69)</f>
        <v>70801720</v>
      </c>
      <c r="AQ4" s="130">
        <f>IF($E4="","",'HCAP Worksheet'!$F$69)</f>
        <v>44987</v>
      </c>
      <c r="AR4" s="130">
        <f>IF($E4="","",'HCAP Worksheet'!$H$69)</f>
        <v>45291</v>
      </c>
      <c r="AS4" s="130">
        <f>IF($E4="","",'HCAP Worksheet'!$I$69)</f>
        <v>44981</v>
      </c>
      <c r="AT4" s="130" t="str">
        <f>IF($E4="","",'HCAP Worksheet'!$F$65)</f>
        <v>Eppendorf 5 (96)</v>
      </c>
      <c r="AU4" s="250">
        <f>IF($E4="","",'HCAP Worksheet'!$D$73)</f>
        <v>142030</v>
      </c>
      <c r="AV4" s="130">
        <f>IF($E4="","",'HCAP Worksheet'!$F$73)</f>
        <v>44979</v>
      </c>
      <c r="AW4" s="130">
        <f>IF($E4="","",'HCAP Worksheet'!$H$73)</f>
        <v>45260</v>
      </c>
      <c r="AX4" s="130">
        <f>IF($E4="","",'HCAP Worksheet'!$I$73)</f>
        <v>44942</v>
      </c>
      <c r="AY4" s="250" t="str">
        <f>IF($E4="","",'HCAP Worksheet'!$D$74)</f>
        <v>22K084044</v>
      </c>
      <c r="AZ4" s="130">
        <f>IF($E4="","",'HCAP Worksheet'!$F$74)</f>
        <v>44956</v>
      </c>
      <c r="BA4" s="130">
        <f>IF($E4="","",'HCAP Worksheet'!$H$74)</f>
        <v>46695</v>
      </c>
      <c r="BB4" s="250">
        <f>IF($E4="","",'HCAP Worksheet'!$D$78)</f>
        <v>0</v>
      </c>
      <c r="BC4" s="130">
        <f>IF($E4="","",'HCAP Worksheet'!$F$78)</f>
        <v>0</v>
      </c>
      <c r="BD4" s="130">
        <f>IF($E4="","",'HCAP Worksheet'!$H$78)</f>
        <v>0</v>
      </c>
      <c r="BE4" s="130">
        <f>IF($E4="","",'HCAP Worksheet'!$I$78)</f>
        <v>0</v>
      </c>
      <c r="BF4" s="250">
        <f>IF($E4="","",'HCAP Worksheet'!$D$79)</f>
        <v>0</v>
      </c>
      <c r="BG4" s="130">
        <f>IF($E4="","",'HCAP Worksheet'!$F$79)</f>
        <v>0</v>
      </c>
      <c r="BH4" s="130">
        <f>IF($E4="","",'HCAP Worksheet'!$H$79)</f>
        <v>0</v>
      </c>
      <c r="BI4" s="130">
        <f>IF($E4="","",'HCAP Worksheet'!$I$79)</f>
        <v>0</v>
      </c>
      <c r="BJ4" s="250">
        <f>IF($E4="","",'HCAP Worksheet'!$F$76)</f>
        <v>0</v>
      </c>
      <c r="BK4" s="250">
        <f>IF($E4="","",'HCAP Worksheet'!$D$83)</f>
        <v>0</v>
      </c>
      <c r="BL4" s="130">
        <f>IF($E4="","",'HCAP Worksheet'!$F$83)</f>
        <v>0</v>
      </c>
      <c r="BM4" s="130">
        <f>IF($E4="","",'HCAP Worksheet'!$H$83)</f>
        <v>0</v>
      </c>
      <c r="BN4" s="130">
        <f>IF($E4="","",'HCAP Worksheet'!$I$83)</f>
        <v>0</v>
      </c>
      <c r="BO4" s="250">
        <f>IF($E4="","",'HCAP Worksheet'!$D$84)</f>
        <v>0</v>
      </c>
      <c r="BP4" s="130">
        <f>IF($E4="","",'HCAP Worksheet'!$F$84)</f>
        <v>0</v>
      </c>
      <c r="BQ4" s="130">
        <f>IF($E4="","",'HCAP Worksheet'!$H$84)</f>
        <v>0</v>
      </c>
      <c r="BR4" s="250">
        <f>IF($E4="","",'HCAP Worksheet'!$D$88)</f>
        <v>0</v>
      </c>
      <c r="BS4" s="130">
        <f>IF($E4="","",'HCAP Worksheet'!$F$88)</f>
        <v>0</v>
      </c>
      <c r="BT4" s="130">
        <f>IF($E4="","",'HCAP Worksheet'!$I$88)</f>
        <v>0</v>
      </c>
      <c r="BU4" s="250">
        <f>IF($E4="","",'HCAP Worksheet'!$D$89)</f>
        <v>0</v>
      </c>
      <c r="BV4" s="130">
        <f>IF($E4="","",'HCAP Worksheet'!$F$89)</f>
        <v>0</v>
      </c>
      <c r="BW4" s="130">
        <f>IF($E4="","",'HCAP Worksheet'!$H$89)</f>
        <v>0</v>
      </c>
      <c r="BX4" s="130">
        <f>IF($E4="","",'HCAP Worksheet'!$I$89)</f>
        <v>0</v>
      </c>
      <c r="BY4" s="250">
        <f>IF($E4="","",'HCAP Worksheet'!$D$90)</f>
        <v>0</v>
      </c>
      <c r="BZ4" s="130">
        <f>IF($E4="","",'HCAP Worksheet'!$F$90)</f>
        <v>0</v>
      </c>
      <c r="CA4" s="130">
        <f>IF($E4="","",'HCAP Worksheet'!$H$90)</f>
        <v>0</v>
      </c>
      <c r="CB4" s="130">
        <f>IF($E4="","",'HCAP Worksheet'!$I$90)</f>
        <v>0</v>
      </c>
      <c r="CC4" s="250">
        <f>IF($E4="","",'HCAP Worksheet'!$D$103)</f>
        <v>0</v>
      </c>
      <c r="CD4" s="130">
        <f>IF($E4="","",'HCAP Worksheet'!$F$103)</f>
        <v>0</v>
      </c>
      <c r="CE4" s="130">
        <f>IF($E4="","",'HCAP Worksheet'!$H$103)</f>
        <v>0</v>
      </c>
      <c r="CF4" s="130">
        <f>IF($E4="","",'HCAP Worksheet'!$I$103)</f>
        <v>0</v>
      </c>
      <c r="CG4" s="250">
        <f>IF($E4="","",'HCAP Worksheet'!$D$104)</f>
        <v>0</v>
      </c>
      <c r="CH4" s="130">
        <f>IF($E4="","",'HCAP Worksheet'!$F$104)</f>
        <v>0</v>
      </c>
      <c r="CI4" s="130">
        <f>IF($E4="","",'HCAP Worksheet'!$H$104)</f>
        <v>0</v>
      </c>
      <c r="CJ4" s="130">
        <f>IF($E4="","",'HCAP Worksheet'!$I$104)</f>
        <v>0</v>
      </c>
      <c r="CK4" s="250">
        <f>IF($E4="","",'HCAP Worksheet'!$D$105)</f>
        <v>0</v>
      </c>
      <c r="CL4" s="130">
        <f>IF($E4="","",'HCAP Worksheet'!$F$105)</f>
        <v>0</v>
      </c>
      <c r="CM4" s="130">
        <f>IF($E4="","",'HCAP Worksheet'!$H$105)</f>
        <v>0</v>
      </c>
      <c r="CN4" s="250">
        <f>IF($E4="","",'HCAP Worksheet'!$F$101)</f>
        <v>0</v>
      </c>
      <c r="CO4" s="250" t="str">
        <f ca="1">IF($E4="","",'HCAP Worksheet'!$B$108)</f>
        <v>Roche DNA Solid Tumour Prep_1</v>
      </c>
      <c r="CP4" s="250" t="str">
        <f ca="1">IF($E4="","",'HCAP Worksheet'!$C$108)</f>
        <v>IRN1000006093</v>
      </c>
      <c r="CQ4" s="250">
        <f>IF($E4="","",'HCAP Worksheet'!$D$108)</f>
        <v>0</v>
      </c>
      <c r="CR4" s="130">
        <f>IF($E4="","",'HCAP Worksheet'!$F$108)</f>
        <v>0</v>
      </c>
      <c r="CS4" s="130">
        <f>IF($E4="","",'HCAP Worksheet'!$H$108)</f>
        <v>0</v>
      </c>
      <c r="CT4" s="130">
        <f>IF($E4="","",'HCAP Worksheet'!$I$108)</f>
        <v>0</v>
      </c>
      <c r="CU4" s="250">
        <f>IF($E4="","",'HCAP Worksheet'!$D$116)</f>
        <v>0</v>
      </c>
      <c r="CV4" s="130">
        <f>IF($E4="","",'HCAP Worksheet'!$F$116)</f>
        <v>0</v>
      </c>
      <c r="CW4" s="130">
        <f>IF($E4="","",'HCAP Worksheet'!$H$116)</f>
        <v>0</v>
      </c>
      <c r="CX4" s="130">
        <f>IF($E4="","",'HCAP Worksheet'!$I$116)</f>
        <v>0</v>
      </c>
      <c r="CY4" s="250">
        <f>IF($E4="","",'HCAP Worksheet'!$D$117)</f>
        <v>0</v>
      </c>
      <c r="CZ4" s="130">
        <f>IF($E4="","",'HCAP Worksheet'!$F$117)</f>
        <v>0</v>
      </c>
      <c r="DA4" s="130">
        <f>IF($E4="","",'HCAP Worksheet'!$H$117)</f>
        <v>0</v>
      </c>
      <c r="DB4" s="130">
        <f>IF($E4="","",'HCAP Worksheet'!$I$117)</f>
        <v>0</v>
      </c>
      <c r="DC4" s="250">
        <f>IF($E4="","",'HCAP Worksheet'!$D$121)</f>
        <v>0</v>
      </c>
      <c r="DD4" s="130">
        <f>IF($E4="","",'HCAP Worksheet'!$F$121)</f>
        <v>0</v>
      </c>
      <c r="DE4" s="130">
        <f>IF($E4="","",'HCAP Worksheet'!$H$121)</f>
        <v>0</v>
      </c>
      <c r="DF4" s="130">
        <f>IF($E4="","",'HCAP Worksheet'!$I$121)</f>
        <v>0</v>
      </c>
      <c r="DG4" s="250">
        <f>IF($E4="","",'HCAP Worksheet'!$F$119)</f>
        <v>0</v>
      </c>
      <c r="DH4" s="250">
        <f>IF($E4="","",'HCAP Worksheet'!$D$125)</f>
        <v>0</v>
      </c>
      <c r="DI4" s="130">
        <f>IF($E4="","",'HCAP Worksheet'!$F$125)</f>
        <v>0</v>
      </c>
      <c r="DJ4" s="130">
        <f>IF($E4="","",'HCAP Worksheet'!$H$125)</f>
        <v>0</v>
      </c>
      <c r="DK4" s="130">
        <f>IF($E4="","",'HCAP Worksheet'!$I$125)</f>
        <v>0</v>
      </c>
      <c r="DL4" s="250">
        <f>IF($E4="","",'HCAP Worksheet'!$D$126)</f>
        <v>0</v>
      </c>
      <c r="DM4" s="130">
        <f>IF($E4="","",'HCAP Worksheet'!$F$126)</f>
        <v>0</v>
      </c>
      <c r="DN4" s="130">
        <f>IF($E4="","",'HCAP Worksheet'!$H$126)</f>
        <v>0</v>
      </c>
      <c r="DO4" s="130">
        <f>IF($E4="","",'HCAP Worksheet'!$I$126)</f>
        <v>0</v>
      </c>
      <c r="DP4" s="250">
        <f>IF($E4="","",'HCAP Worksheet'!$D$130)</f>
        <v>0</v>
      </c>
      <c r="DQ4" s="130">
        <f>IF($E4="","",'HCAP Worksheet'!$F$130)</f>
        <v>0</v>
      </c>
      <c r="DR4" s="130">
        <f>IF($E4="","",'HCAP Worksheet'!$I$130)</f>
        <v>0</v>
      </c>
      <c r="DS4" s="250">
        <f>IF($E4="","",'HCAP Worksheet'!$D$131)</f>
        <v>0</v>
      </c>
      <c r="DT4" s="130">
        <f>IF($E4="","",'HCAP Worksheet'!$F$131)</f>
        <v>0</v>
      </c>
      <c r="DU4" s="130">
        <f>IF($E4="","",'HCAP Worksheet'!$H$131)</f>
        <v>0</v>
      </c>
      <c r="DV4" s="130">
        <f>IF($E4="","",'HCAP Worksheet'!$I$131)</f>
        <v>0</v>
      </c>
      <c r="DW4" s="250">
        <f>IF($E4="","",'HCAP Worksheet'!$D$132)</f>
        <v>0</v>
      </c>
      <c r="DX4" s="130">
        <f>IF($E4="","",'HCAP Worksheet'!$F$132)</f>
        <v>0</v>
      </c>
      <c r="DY4" s="130">
        <f>IF($E4="","",'HCAP Worksheet'!$H$132)</f>
        <v>0</v>
      </c>
      <c r="DZ4" s="130">
        <f>IF($E4="","",'HCAP Worksheet'!$I$132)</f>
        <v>0</v>
      </c>
      <c r="EA4" s="250">
        <f>IF($E4="","",'HCAP Worksheet'!$D$137)</f>
        <v>6.66</v>
      </c>
      <c r="EB4" s="250">
        <f>IF($E4="","",'HCAP Worksheet'!$E$137)</f>
        <v>346</v>
      </c>
      <c r="EC4" s="524">
        <f ca="1">IF($E4="","",'HCAP Worksheet'!$G$137)</f>
        <v>29.164477141355754</v>
      </c>
      <c r="ED4" s="524" t="str">
        <f>IF($E4="","",'Auto Pooling Robot Script'!$I$19)</f>
        <v>AJ</v>
      </c>
      <c r="EE4" s="130">
        <f>IF($E4="","",'Auto Pooling Robot Script'!$I$20)</f>
        <v>44989</v>
      </c>
      <c r="EF4" s="524">
        <f>IF($E4="","",'Auto Pooling Robot Script'!$I$35)</f>
        <v>5.87</v>
      </c>
      <c r="EG4" s="524">
        <f>IF($E4="","",'Auto Pooling Robot Script'!$I$36)</f>
        <v>6.06</v>
      </c>
      <c r="EH4" s="250">
        <f>IF($E4="","",'Auto Pooling Robot Script'!$I$37)</f>
        <v>1</v>
      </c>
      <c r="EI4" s="578" t="str">
        <f>IF($E4="","",'Auto Pooling Robot Script'!$I$42)</f>
        <v>AJ</v>
      </c>
      <c r="EJ4" s="130">
        <f>IF($E4="","",'Auto Pooling Robot Script'!$K$42)</f>
        <v>44989</v>
      </c>
      <c r="EK4" s="524">
        <f>IF($E4="","",'Auto Pooling Robot Script'!$I$44)</f>
        <v>1.1499999999999999</v>
      </c>
      <c r="EL4" s="524">
        <f>IF($E4="","",'Auto Pooling Robot Script'!$I$45)</f>
        <v>1.2</v>
      </c>
      <c r="EM4" s="524">
        <f>IF($E4="","",'Auto Pooling Robot Script'!$I$46)</f>
        <v>1.1749999999999998</v>
      </c>
      <c r="EN4" s="524" t="str">
        <f>IF($E4="","",'Auto Pooling Robot Script'!$I$17)</f>
        <v>NovaSeq Side B</v>
      </c>
      <c r="EO4" s="524" t="str">
        <f>IF($E4="","",'Auto Pooling Robot Script'!$I$18)</f>
        <v>SP Kit V1.5 200</v>
      </c>
      <c r="EP4" s="250">
        <f>IF($E4="","",'Auto Pooling Robot Script'!$I$80)</f>
        <v>200</v>
      </c>
      <c r="EQ4" s="524">
        <f>IF($E4="","",'Auto Pooling Robot Script'!$I$83)</f>
        <v>0</v>
      </c>
      <c r="ER4" s="558">
        <f>IF($E4="","",'Auto Pooling Robot Script'!$I$84)</f>
        <v>0</v>
      </c>
      <c r="ES4" s="558">
        <f>IF($E4="","",'Auto Pooling Robot Script'!$I$85)</f>
        <v>0</v>
      </c>
      <c r="ET4" s="524">
        <f>IF($E4="","",'Auto Pooling Robot Script'!$I$86)</f>
        <v>0</v>
      </c>
    </row>
    <row r="5" spans="1:150" x14ac:dyDescent="0.2">
      <c r="A5" t="str">
        <f>IF($E5="","",'HCAP Booking'!$C$4)</f>
        <v>2303550</v>
      </c>
      <c r="B5" s="130">
        <f>IF($E5="","",'HCAP Booking'!$C$5)</f>
        <v>44987</v>
      </c>
      <c r="C5" t="str">
        <f>IF($E5="","",'HCAP Booking'!$F$5)</f>
        <v>LC</v>
      </c>
      <c r="D5" t="str">
        <f>IF($E5="","",'HCAP Booking'!E11)</f>
        <v>B2238532</v>
      </c>
      <c r="E5" t="str">
        <f>IF('HCAP Booking'!J11="","",'HCAP Booking'!J11)</f>
        <v>B2238532-002</v>
      </c>
      <c r="F5" t="str">
        <f>IF($E5="","",'HCAP Booking'!H11)</f>
        <v>Roche DNA Solid Tumour Prep</v>
      </c>
      <c r="G5">
        <f>IF($E5="","",'HCAP Booking'!G11)</f>
        <v>33.4</v>
      </c>
      <c r="H5">
        <f>IF($E5="","",'DNA Sample Normalization'!E15)</f>
        <v>5.4</v>
      </c>
      <c r="I5" s="250">
        <f>IF($E5="","",'DNA Sample Normalization'!$E$2)</f>
        <v>21051</v>
      </c>
      <c r="J5" s="130">
        <f>IF($E5="","",'DNA Sample Normalization'!$E$3)</f>
        <v>44973</v>
      </c>
      <c r="K5" s="130">
        <f>IF($E5="","",'DNA Sample Normalization'!$E$4)</f>
        <v>44907</v>
      </c>
      <c r="L5" s="250" t="str">
        <f>IF($E5="","",'HCAP Worksheet'!$D$53)</f>
        <v>SLCB5121</v>
      </c>
      <c r="M5" s="130">
        <f>IF($E5="","",'HCAP Worksheet'!$F$53)</f>
        <v>44012</v>
      </c>
      <c r="N5" s="130">
        <f>IF($E5="","",'HCAP Worksheet'!$H$53)</f>
        <v>0</v>
      </c>
      <c r="O5" s="130">
        <f>IF($E5="","",'HCAP Worksheet'!$I$53)</f>
        <v>0</v>
      </c>
      <c r="P5" s="250">
        <f>IF($E5="","",'HCAP Worksheet'!$D$57)</f>
        <v>140509</v>
      </c>
      <c r="Q5" s="130">
        <f>IF($E5="","",'HCAP Worksheet'!$F$57)</f>
        <v>44987</v>
      </c>
      <c r="R5" s="130">
        <f>IF($E5="","",'HCAP Worksheet'!$H$57)</f>
        <v>45274</v>
      </c>
      <c r="S5" s="130">
        <f>IF($E5="","",'HCAP Worksheet'!$I$57)</f>
        <v>44981</v>
      </c>
      <c r="T5" s="250">
        <f>IF($E5="","",'HCAP Worksheet'!$D$58)</f>
        <v>146671</v>
      </c>
      <c r="U5" s="130">
        <f>IF($E5="","",'HCAP Worksheet'!$F$58)</f>
        <v>44987</v>
      </c>
      <c r="V5" s="130">
        <f>IF($E5="","",'HCAP Worksheet'!$H$58)</f>
        <v>45274</v>
      </c>
      <c r="W5" s="130">
        <f>IF($E5="","",'HCAP Worksheet'!$I$58)</f>
        <v>44981</v>
      </c>
      <c r="X5" s="250" t="str">
        <f>IF($E5="","",'HCAP Worksheet'!$F$55)</f>
        <v>Eppendorf 5 (96)</v>
      </c>
      <c r="Y5" s="250">
        <f>IF($E5="","",'HCAP Worksheet'!$D$62)</f>
        <v>144221</v>
      </c>
      <c r="Z5" s="130">
        <f>IF($E5="","",'HCAP Worksheet'!$F$62)</f>
        <v>44987</v>
      </c>
      <c r="AA5" s="130">
        <f>IF($E5="","",'HCAP Worksheet'!$H$62)</f>
        <v>45274</v>
      </c>
      <c r="AB5" s="130">
        <f>IF($E5="","",'HCAP Worksheet'!$I$62)</f>
        <v>44981</v>
      </c>
      <c r="AC5" s="250">
        <f>IF($E5="","",'HCAP Worksheet'!$D$63)</f>
        <v>146220</v>
      </c>
      <c r="AD5" s="130">
        <f>IF($E5="","",'HCAP Worksheet'!$F$63)</f>
        <v>44987</v>
      </c>
      <c r="AE5" s="130">
        <f>IF($E5="","",'HCAP Worksheet'!$H$63)</f>
        <v>45274</v>
      </c>
      <c r="AF5" s="130">
        <f>IF($E5="","",'HCAP Worksheet'!$I$63)</f>
        <v>44981</v>
      </c>
      <c r="AG5" s="250" t="str">
        <f>IF($E5="","",'HCAP Worksheet'!$F$60)</f>
        <v>Eppendorf 5 (96)</v>
      </c>
      <c r="AH5" s="250">
        <f>IF($E5="","",'HCAP Worksheet'!$D$67)</f>
        <v>143325</v>
      </c>
      <c r="AI5" s="130">
        <f>IF($E5="","",'HCAP Worksheet'!$F$67)</f>
        <v>44987</v>
      </c>
      <c r="AJ5" s="130">
        <f>IF($E5="","",'HCAP Worksheet'!$H$67)</f>
        <v>45274</v>
      </c>
      <c r="AK5" s="130">
        <f>IF($E5="","",'HCAP Worksheet'!$I$67)</f>
        <v>44981</v>
      </c>
      <c r="AL5" s="250">
        <f>IF($E5="","",'HCAP Worksheet'!$D$68)</f>
        <v>145607</v>
      </c>
      <c r="AM5" s="130">
        <f>IF($E5="","",'HCAP Worksheet'!$F$68)</f>
        <v>44987</v>
      </c>
      <c r="AN5" s="130">
        <f>IF($E5="","",'HCAP Worksheet'!$H$68)</f>
        <v>45274</v>
      </c>
      <c r="AO5" s="130">
        <f>IF($E5="","",'HCAP Worksheet'!$I$68)</f>
        <v>44981</v>
      </c>
      <c r="AP5" s="250">
        <f>IF($E5="","",'HCAP Worksheet'!$D$69)</f>
        <v>70801720</v>
      </c>
      <c r="AQ5" s="130">
        <f>IF($E5="","",'HCAP Worksheet'!$F$69)</f>
        <v>44987</v>
      </c>
      <c r="AR5" s="130">
        <f>IF($E5="","",'HCAP Worksheet'!$H$69)</f>
        <v>45291</v>
      </c>
      <c r="AS5" s="130">
        <f>IF($E5="","",'HCAP Worksheet'!$I$69)</f>
        <v>44981</v>
      </c>
      <c r="AT5" s="130" t="str">
        <f>IF($E5="","",'HCAP Worksheet'!$F$65)</f>
        <v>Eppendorf 5 (96)</v>
      </c>
      <c r="AU5" s="250">
        <f>IF($E5="","",'HCAP Worksheet'!$D$73)</f>
        <v>142030</v>
      </c>
      <c r="AV5" s="130">
        <f>IF($E5="","",'HCAP Worksheet'!$F$73)</f>
        <v>44979</v>
      </c>
      <c r="AW5" s="130">
        <f>IF($E5="","",'HCAP Worksheet'!$H$73)</f>
        <v>45260</v>
      </c>
      <c r="AX5" s="130">
        <f>IF($E5="","",'HCAP Worksheet'!$I$73)</f>
        <v>44942</v>
      </c>
      <c r="AY5" s="250" t="str">
        <f>IF($E5="","",'HCAP Worksheet'!$D$74)</f>
        <v>22K084044</v>
      </c>
      <c r="AZ5" s="130">
        <f>IF($E5="","",'HCAP Worksheet'!$F$74)</f>
        <v>44956</v>
      </c>
      <c r="BA5" s="130">
        <f>IF($E5="","",'HCAP Worksheet'!$H$74)</f>
        <v>46695</v>
      </c>
      <c r="BB5" s="250">
        <f>IF($E5="","",'HCAP Worksheet'!$D$78)</f>
        <v>0</v>
      </c>
      <c r="BC5" s="130">
        <f>IF($E5="","",'HCAP Worksheet'!$F$78)</f>
        <v>0</v>
      </c>
      <c r="BD5" s="130">
        <f>IF($E5="","",'HCAP Worksheet'!$H$78)</f>
        <v>0</v>
      </c>
      <c r="BE5" s="130">
        <f>IF($E5="","",'HCAP Worksheet'!$I$78)</f>
        <v>0</v>
      </c>
      <c r="BF5" s="250">
        <f>IF($E5="","",'HCAP Worksheet'!$D$79)</f>
        <v>0</v>
      </c>
      <c r="BG5" s="130">
        <f>IF($E5="","",'HCAP Worksheet'!$F$79)</f>
        <v>0</v>
      </c>
      <c r="BH5" s="130">
        <f>IF($E5="","",'HCAP Worksheet'!$H$79)</f>
        <v>0</v>
      </c>
      <c r="BI5" s="130">
        <f>IF($E5="","",'HCAP Worksheet'!$I$79)</f>
        <v>0</v>
      </c>
      <c r="BJ5" s="250">
        <f>IF($E5="","",'HCAP Worksheet'!$F$76)</f>
        <v>0</v>
      </c>
      <c r="BK5" s="250">
        <f>IF($E5="","",'HCAP Worksheet'!$D$83)</f>
        <v>0</v>
      </c>
      <c r="BL5" s="130">
        <f>IF($E5="","",'HCAP Worksheet'!$F$83)</f>
        <v>0</v>
      </c>
      <c r="BM5" s="130">
        <f>IF($E5="","",'HCAP Worksheet'!$H$83)</f>
        <v>0</v>
      </c>
      <c r="BN5" s="130">
        <f>IF($E5="","",'HCAP Worksheet'!$I$83)</f>
        <v>0</v>
      </c>
      <c r="BO5" s="250">
        <f>IF($E5="","",'HCAP Worksheet'!$D$84)</f>
        <v>0</v>
      </c>
      <c r="BP5" s="130">
        <f>IF($E5="","",'HCAP Worksheet'!$F$84)</f>
        <v>0</v>
      </c>
      <c r="BQ5" s="130">
        <f>IF($E5="","",'HCAP Worksheet'!$H$84)</f>
        <v>0</v>
      </c>
      <c r="BR5" s="250">
        <f>IF($E5="","",'HCAP Worksheet'!$D$88)</f>
        <v>0</v>
      </c>
      <c r="BS5" s="130">
        <f>IF($E5="","",'HCAP Worksheet'!$F$88)</f>
        <v>0</v>
      </c>
      <c r="BT5" s="130">
        <f>IF($E5="","",'HCAP Worksheet'!$I$88)</f>
        <v>0</v>
      </c>
      <c r="BU5" s="250">
        <f>IF($E5="","",'HCAP Worksheet'!$D$89)</f>
        <v>0</v>
      </c>
      <c r="BV5" s="130">
        <f>IF($E5="","",'HCAP Worksheet'!$F$89)</f>
        <v>0</v>
      </c>
      <c r="BW5" s="130">
        <f>IF($E5="","",'HCAP Worksheet'!$H$89)</f>
        <v>0</v>
      </c>
      <c r="BX5" s="130">
        <f>IF($E5="","",'HCAP Worksheet'!$I$89)</f>
        <v>0</v>
      </c>
      <c r="BY5" s="250">
        <f>IF($E5="","",'HCAP Worksheet'!$D$90)</f>
        <v>0</v>
      </c>
      <c r="BZ5" s="130">
        <f>IF($E5="","",'HCAP Worksheet'!$F$90)</f>
        <v>0</v>
      </c>
      <c r="CA5" s="130">
        <f>IF($E5="","",'HCAP Worksheet'!$H$90)</f>
        <v>0</v>
      </c>
      <c r="CB5" s="130">
        <f>IF($E5="","",'HCAP Worksheet'!$I$90)</f>
        <v>0</v>
      </c>
      <c r="CC5" s="250">
        <f>IF($E5="","",'HCAP Worksheet'!$D$103)</f>
        <v>0</v>
      </c>
      <c r="CD5" s="130">
        <f>IF($E5="","",'HCAP Worksheet'!$F$103)</f>
        <v>0</v>
      </c>
      <c r="CE5" s="130">
        <f>IF($E5="","",'HCAP Worksheet'!$H$103)</f>
        <v>0</v>
      </c>
      <c r="CF5" s="130">
        <f>IF($E5="","",'HCAP Worksheet'!$I$103)</f>
        <v>0</v>
      </c>
      <c r="CG5" s="250">
        <f>IF($E5="","",'HCAP Worksheet'!$D$104)</f>
        <v>0</v>
      </c>
      <c r="CH5" s="130">
        <f>IF($E5="","",'HCAP Worksheet'!$F$104)</f>
        <v>0</v>
      </c>
      <c r="CI5" s="130">
        <f>IF($E5="","",'HCAP Worksheet'!$H$104)</f>
        <v>0</v>
      </c>
      <c r="CJ5" s="130">
        <f>IF($E5="","",'HCAP Worksheet'!$I$104)</f>
        <v>0</v>
      </c>
      <c r="CK5" s="250">
        <f>IF($E5="","",'HCAP Worksheet'!$D$105)</f>
        <v>0</v>
      </c>
      <c r="CL5" s="130">
        <f>IF($E5="","",'HCAP Worksheet'!$F$105)</f>
        <v>0</v>
      </c>
      <c r="CM5" s="130">
        <f>IF($E5="","",'HCAP Worksheet'!$H$105)</f>
        <v>0</v>
      </c>
      <c r="CN5" s="250">
        <f>IF($E5="","",'HCAP Worksheet'!$F$101)</f>
        <v>0</v>
      </c>
      <c r="CO5" s="250" t="str">
        <f ca="1">IF($E5="","",'HCAP Worksheet'!$B$108)</f>
        <v>Roche DNA Solid Tumour Prep_1</v>
      </c>
      <c r="CP5" s="250" t="str">
        <f ca="1">IF($E5="","",'HCAP Worksheet'!$C$108)</f>
        <v>IRN1000006093</v>
      </c>
      <c r="CQ5" s="250">
        <f>IF($E5="","",'HCAP Worksheet'!$D$108)</f>
        <v>0</v>
      </c>
      <c r="CR5" s="130">
        <f>IF($E5="","",'HCAP Worksheet'!$F$108)</f>
        <v>0</v>
      </c>
      <c r="CS5" s="130">
        <f>IF($E5="","",'HCAP Worksheet'!$H$108)</f>
        <v>0</v>
      </c>
      <c r="CT5" s="130">
        <f>IF($E5="","",'HCAP Worksheet'!$I$108)</f>
        <v>0</v>
      </c>
      <c r="CU5" s="250">
        <f>IF($E5="","",'HCAP Worksheet'!$D$116)</f>
        <v>0</v>
      </c>
      <c r="CV5" s="130">
        <f>IF($E5="","",'HCAP Worksheet'!$F$116)</f>
        <v>0</v>
      </c>
      <c r="CW5" s="130">
        <f>IF($E5="","",'HCAP Worksheet'!$H$116)</f>
        <v>0</v>
      </c>
      <c r="CX5" s="130">
        <f>IF($E5="","",'HCAP Worksheet'!$I$116)</f>
        <v>0</v>
      </c>
      <c r="CY5" s="250">
        <f>IF($E5="","",'HCAP Worksheet'!$D$117)</f>
        <v>0</v>
      </c>
      <c r="CZ5" s="130">
        <f>IF($E5="","",'HCAP Worksheet'!$F$117)</f>
        <v>0</v>
      </c>
      <c r="DA5" s="130">
        <f>IF($E5="","",'HCAP Worksheet'!$H$117)</f>
        <v>0</v>
      </c>
      <c r="DB5" s="130">
        <f>IF($E5="","",'HCAP Worksheet'!$I$117)</f>
        <v>0</v>
      </c>
      <c r="DC5" s="250">
        <f>IF($E5="","",'HCAP Worksheet'!$D$121)</f>
        <v>0</v>
      </c>
      <c r="DD5" s="130">
        <f>IF($E5="","",'HCAP Worksheet'!$F$121)</f>
        <v>0</v>
      </c>
      <c r="DE5" s="130">
        <f>IF($E5="","",'HCAP Worksheet'!$H$121)</f>
        <v>0</v>
      </c>
      <c r="DF5" s="130">
        <f>IF($E5="","",'HCAP Worksheet'!$I$121)</f>
        <v>0</v>
      </c>
      <c r="DG5" s="250">
        <f>IF($E5="","",'HCAP Worksheet'!$F$119)</f>
        <v>0</v>
      </c>
      <c r="DH5" s="250">
        <f>IF($E5="","",'HCAP Worksheet'!$D$125)</f>
        <v>0</v>
      </c>
      <c r="DI5" s="130">
        <f>IF($E5="","",'HCAP Worksheet'!$F$125)</f>
        <v>0</v>
      </c>
      <c r="DJ5" s="130">
        <f>IF($E5="","",'HCAP Worksheet'!$H$125)</f>
        <v>0</v>
      </c>
      <c r="DK5" s="130">
        <f>IF($E5="","",'HCAP Worksheet'!$I$125)</f>
        <v>0</v>
      </c>
      <c r="DL5" s="250">
        <f>IF($E5="","",'HCAP Worksheet'!$D$126)</f>
        <v>0</v>
      </c>
      <c r="DM5" s="130">
        <f>IF($E5="","",'HCAP Worksheet'!$F$126)</f>
        <v>0</v>
      </c>
      <c r="DN5" s="130">
        <f>IF($E5="","",'HCAP Worksheet'!$H$126)</f>
        <v>0</v>
      </c>
      <c r="DO5" s="130">
        <f>IF($E5="","",'HCAP Worksheet'!$I$126)</f>
        <v>0</v>
      </c>
      <c r="DP5" s="250">
        <f>IF($E5="","",'HCAP Worksheet'!$D$130)</f>
        <v>0</v>
      </c>
      <c r="DQ5" s="130">
        <f>IF($E5="","",'HCAP Worksheet'!$F$130)</f>
        <v>0</v>
      </c>
      <c r="DR5" s="130">
        <f>IF($E5="","",'HCAP Worksheet'!$I$130)</f>
        <v>0</v>
      </c>
      <c r="DS5" s="250">
        <f>IF($E5="","",'HCAP Worksheet'!$D$131)</f>
        <v>0</v>
      </c>
      <c r="DT5" s="130">
        <f>IF($E5="","",'HCAP Worksheet'!$F$131)</f>
        <v>0</v>
      </c>
      <c r="DU5" s="130">
        <f>IF($E5="","",'HCAP Worksheet'!$H$131)</f>
        <v>0</v>
      </c>
      <c r="DV5" s="130">
        <f>IF($E5="","",'HCAP Worksheet'!$I$131)</f>
        <v>0</v>
      </c>
      <c r="DW5" s="250">
        <f>IF($E5="","",'HCAP Worksheet'!$D$132)</f>
        <v>0</v>
      </c>
      <c r="DX5" s="130">
        <f>IF($E5="","",'HCAP Worksheet'!$F$132)</f>
        <v>0</v>
      </c>
      <c r="DY5" s="130">
        <f>IF($E5="","",'HCAP Worksheet'!$H$132)</f>
        <v>0</v>
      </c>
      <c r="DZ5" s="130">
        <f>IF($E5="","",'HCAP Worksheet'!$I$132)</f>
        <v>0</v>
      </c>
      <c r="EA5" s="250">
        <f>IF($E5="","",'HCAP Worksheet'!$D$137)</f>
        <v>6.66</v>
      </c>
      <c r="EB5" s="250">
        <f>IF($E5="","",'HCAP Worksheet'!$E$137)</f>
        <v>346</v>
      </c>
      <c r="EC5" s="524">
        <f ca="1">IF($E5="","",'HCAP Worksheet'!$G$137)</f>
        <v>29.164477141355754</v>
      </c>
      <c r="ED5" s="524" t="str">
        <f>IF($E5="","",'Auto Pooling Robot Script'!$I$19)</f>
        <v>AJ</v>
      </c>
      <c r="EE5" s="130">
        <f>IF($E5="","",'Auto Pooling Robot Script'!$I$20)</f>
        <v>44989</v>
      </c>
      <c r="EF5" s="524">
        <f>IF($E5="","",'Auto Pooling Robot Script'!$I$35)</f>
        <v>5.87</v>
      </c>
      <c r="EG5" s="524">
        <f>IF($E5="","",'Auto Pooling Robot Script'!$I$36)</f>
        <v>6.06</v>
      </c>
      <c r="EH5" s="250">
        <f>IF($E5="","",'Auto Pooling Robot Script'!$I$37)</f>
        <v>1</v>
      </c>
      <c r="EI5" s="578" t="str">
        <f>IF($E5="","",'Auto Pooling Robot Script'!$I$42)</f>
        <v>AJ</v>
      </c>
      <c r="EJ5" s="130">
        <f>IF($E5="","",'Auto Pooling Robot Script'!$K$42)</f>
        <v>44989</v>
      </c>
      <c r="EK5" s="524">
        <f>IF($E5="","",'Auto Pooling Robot Script'!$I$44)</f>
        <v>1.1499999999999999</v>
      </c>
      <c r="EL5" s="524">
        <f>IF($E5="","",'Auto Pooling Robot Script'!$I$45)</f>
        <v>1.2</v>
      </c>
      <c r="EM5" s="524">
        <f>IF($E5="","",'Auto Pooling Robot Script'!$I$46)</f>
        <v>1.1749999999999998</v>
      </c>
      <c r="EN5" s="524" t="str">
        <f>IF($E5="","",'Auto Pooling Robot Script'!$I$17)</f>
        <v>NovaSeq Side B</v>
      </c>
      <c r="EO5" s="524" t="str">
        <f>IF($E5="","",'Auto Pooling Robot Script'!$I$18)</f>
        <v>SP Kit V1.5 200</v>
      </c>
      <c r="EP5" s="250">
        <f>IF($E5="","",'Auto Pooling Robot Script'!$I$80)</f>
        <v>200</v>
      </c>
      <c r="EQ5" s="524">
        <f>IF($E5="","",'Auto Pooling Robot Script'!$I$83)</f>
        <v>0</v>
      </c>
      <c r="ER5" s="558">
        <f>IF($E5="","",'Auto Pooling Robot Script'!$I$84)</f>
        <v>0</v>
      </c>
      <c r="ES5" s="558">
        <f>IF($E5="","",'Auto Pooling Robot Script'!$I$85)</f>
        <v>0</v>
      </c>
      <c r="ET5" s="524">
        <f>IF($E5="","",'Auto Pooling Robot Script'!$I$86)</f>
        <v>0</v>
      </c>
    </row>
    <row r="6" spans="1:150" x14ac:dyDescent="0.2">
      <c r="A6" t="str">
        <f>IF($E6="","",'HCAP Booking'!$C$4)</f>
        <v>2303550</v>
      </c>
      <c r="B6" s="130">
        <f>IF($E6="","",'HCAP Booking'!$C$5)</f>
        <v>44987</v>
      </c>
      <c r="C6" t="str">
        <f>IF($E6="","",'HCAP Booking'!$F$5)</f>
        <v>LC</v>
      </c>
      <c r="D6" t="str">
        <f>IF($E6="","",'HCAP Booking'!E12)</f>
        <v>B2305715</v>
      </c>
      <c r="E6" t="str">
        <f>IF('HCAP Booking'!J12="","",'HCAP Booking'!J12)</f>
        <v>B2305715-002</v>
      </c>
      <c r="F6" t="str">
        <f>IF($E6="","",'HCAP Booking'!H12)</f>
        <v>Roche DNA Solid Tumour Prep</v>
      </c>
      <c r="G6">
        <f>IF($E6="","",'HCAP Booking'!G12)</f>
        <v>213</v>
      </c>
      <c r="H6">
        <f>IF($E6="","",'DNA Sample Normalization'!E16)</f>
        <v>30.8</v>
      </c>
      <c r="I6" s="250">
        <f>IF($E6="","",'DNA Sample Normalization'!$E$2)</f>
        <v>21051</v>
      </c>
      <c r="J6" s="130">
        <f>IF($E6="","",'DNA Sample Normalization'!$E$3)</f>
        <v>44973</v>
      </c>
      <c r="K6" s="130">
        <f>IF($E6="","",'DNA Sample Normalization'!$E$4)</f>
        <v>44907</v>
      </c>
      <c r="L6" s="250" t="str">
        <f>IF($E6="","",'HCAP Worksheet'!$D$53)</f>
        <v>SLCB5121</v>
      </c>
      <c r="M6" s="130">
        <f>IF($E6="","",'HCAP Worksheet'!$F$53)</f>
        <v>44012</v>
      </c>
      <c r="N6" s="130">
        <f>IF($E6="","",'HCAP Worksheet'!$H$53)</f>
        <v>0</v>
      </c>
      <c r="O6" s="130">
        <f>IF($E6="","",'HCAP Worksheet'!$I$53)</f>
        <v>0</v>
      </c>
      <c r="P6" s="250">
        <f>IF($E6="","",'HCAP Worksheet'!$D$57)</f>
        <v>140509</v>
      </c>
      <c r="Q6" s="130">
        <f>IF($E6="","",'HCAP Worksheet'!$F$57)</f>
        <v>44987</v>
      </c>
      <c r="R6" s="130">
        <f>IF($E6="","",'HCAP Worksheet'!$H$57)</f>
        <v>45274</v>
      </c>
      <c r="S6" s="130">
        <f>IF($E6="","",'HCAP Worksheet'!$I$57)</f>
        <v>44981</v>
      </c>
      <c r="T6" s="250">
        <f>IF($E6="","",'HCAP Worksheet'!$D$58)</f>
        <v>146671</v>
      </c>
      <c r="U6" s="130">
        <f>IF($E6="","",'HCAP Worksheet'!$F$58)</f>
        <v>44987</v>
      </c>
      <c r="V6" s="130">
        <f>IF($E6="","",'HCAP Worksheet'!$H$58)</f>
        <v>45274</v>
      </c>
      <c r="W6" s="130">
        <f>IF($E6="","",'HCAP Worksheet'!$I$58)</f>
        <v>44981</v>
      </c>
      <c r="X6" s="250" t="str">
        <f>IF($E6="","",'HCAP Worksheet'!$F$55)</f>
        <v>Eppendorf 5 (96)</v>
      </c>
      <c r="Y6" s="250">
        <f>IF($E6="","",'HCAP Worksheet'!$D$62)</f>
        <v>144221</v>
      </c>
      <c r="Z6" s="130">
        <f>IF($E6="","",'HCAP Worksheet'!$F$62)</f>
        <v>44987</v>
      </c>
      <c r="AA6" s="130">
        <f>IF($E6="","",'HCAP Worksheet'!$H$62)</f>
        <v>45274</v>
      </c>
      <c r="AB6" s="130">
        <f>IF($E6="","",'HCAP Worksheet'!$I$62)</f>
        <v>44981</v>
      </c>
      <c r="AC6" s="250">
        <f>IF($E6="","",'HCAP Worksheet'!$D$63)</f>
        <v>146220</v>
      </c>
      <c r="AD6" s="130">
        <f>IF($E6="","",'HCAP Worksheet'!$F$63)</f>
        <v>44987</v>
      </c>
      <c r="AE6" s="130">
        <f>IF($E6="","",'HCAP Worksheet'!$H$63)</f>
        <v>45274</v>
      </c>
      <c r="AF6" s="130">
        <f>IF($E6="","",'HCAP Worksheet'!$I$63)</f>
        <v>44981</v>
      </c>
      <c r="AG6" s="250" t="str">
        <f>IF($E6="","",'HCAP Worksheet'!$F$60)</f>
        <v>Eppendorf 5 (96)</v>
      </c>
      <c r="AH6" s="250">
        <f>IF($E6="","",'HCAP Worksheet'!$D$67)</f>
        <v>143325</v>
      </c>
      <c r="AI6" s="130">
        <f>IF($E6="","",'HCAP Worksheet'!$F$67)</f>
        <v>44987</v>
      </c>
      <c r="AJ6" s="130">
        <f>IF($E6="","",'HCAP Worksheet'!$H$67)</f>
        <v>45274</v>
      </c>
      <c r="AK6" s="130">
        <f>IF($E6="","",'HCAP Worksheet'!$I$67)</f>
        <v>44981</v>
      </c>
      <c r="AL6" s="250">
        <f>IF($E6="","",'HCAP Worksheet'!$D$68)</f>
        <v>145607</v>
      </c>
      <c r="AM6" s="130">
        <f>IF($E6="","",'HCAP Worksheet'!$F$68)</f>
        <v>44987</v>
      </c>
      <c r="AN6" s="130">
        <f>IF($E6="","",'HCAP Worksheet'!$H$68)</f>
        <v>45274</v>
      </c>
      <c r="AO6" s="130">
        <f>IF($E6="","",'HCAP Worksheet'!$I$68)</f>
        <v>44981</v>
      </c>
      <c r="AP6" s="250">
        <f>IF($E6="","",'HCAP Worksheet'!$D$69)</f>
        <v>70801720</v>
      </c>
      <c r="AQ6" s="130">
        <f>IF($E6="","",'HCAP Worksheet'!$F$69)</f>
        <v>44987</v>
      </c>
      <c r="AR6" s="130">
        <f>IF($E6="","",'HCAP Worksheet'!$H$69)</f>
        <v>45291</v>
      </c>
      <c r="AS6" s="130">
        <f>IF($E6="","",'HCAP Worksheet'!$I$69)</f>
        <v>44981</v>
      </c>
      <c r="AT6" s="130" t="str">
        <f>IF($E6="","",'HCAP Worksheet'!$F$65)</f>
        <v>Eppendorf 5 (96)</v>
      </c>
      <c r="AU6" s="250">
        <f>IF($E6="","",'HCAP Worksheet'!$D$73)</f>
        <v>142030</v>
      </c>
      <c r="AV6" s="130">
        <f>IF($E6="","",'HCAP Worksheet'!$F$73)</f>
        <v>44979</v>
      </c>
      <c r="AW6" s="130">
        <f>IF($E6="","",'HCAP Worksheet'!$H$73)</f>
        <v>45260</v>
      </c>
      <c r="AX6" s="130">
        <f>IF($E6="","",'HCAP Worksheet'!$I$73)</f>
        <v>44942</v>
      </c>
      <c r="AY6" s="250" t="str">
        <f>IF($E6="","",'HCAP Worksheet'!$D$74)</f>
        <v>22K084044</v>
      </c>
      <c r="AZ6" s="130">
        <f>IF($E6="","",'HCAP Worksheet'!$F$74)</f>
        <v>44956</v>
      </c>
      <c r="BA6" s="130">
        <f>IF($E6="","",'HCAP Worksheet'!$H$74)</f>
        <v>46695</v>
      </c>
      <c r="BB6" s="250">
        <f>IF($E6="","",'HCAP Worksheet'!$D$78)</f>
        <v>0</v>
      </c>
      <c r="BC6" s="130">
        <f>IF($E6="","",'HCAP Worksheet'!$F$78)</f>
        <v>0</v>
      </c>
      <c r="BD6" s="130">
        <f>IF($E6="","",'HCAP Worksheet'!$H$78)</f>
        <v>0</v>
      </c>
      <c r="BE6" s="130">
        <f>IF($E6="","",'HCAP Worksheet'!$I$78)</f>
        <v>0</v>
      </c>
      <c r="BF6" s="250">
        <f>IF($E6="","",'HCAP Worksheet'!$D$79)</f>
        <v>0</v>
      </c>
      <c r="BG6" s="130">
        <f>IF($E6="","",'HCAP Worksheet'!$F$79)</f>
        <v>0</v>
      </c>
      <c r="BH6" s="130">
        <f>IF($E6="","",'HCAP Worksheet'!$H$79)</f>
        <v>0</v>
      </c>
      <c r="BI6" s="130">
        <f>IF($E6="","",'HCAP Worksheet'!$I$79)</f>
        <v>0</v>
      </c>
      <c r="BJ6" s="250">
        <f>IF($E6="","",'HCAP Worksheet'!$F$76)</f>
        <v>0</v>
      </c>
      <c r="BK6" s="250">
        <f>IF($E6="","",'HCAP Worksheet'!$D$83)</f>
        <v>0</v>
      </c>
      <c r="BL6" s="130">
        <f>IF($E6="","",'HCAP Worksheet'!$F$83)</f>
        <v>0</v>
      </c>
      <c r="BM6" s="130">
        <f>IF($E6="","",'HCAP Worksheet'!$H$83)</f>
        <v>0</v>
      </c>
      <c r="BN6" s="130">
        <f>IF($E6="","",'HCAP Worksheet'!$I$83)</f>
        <v>0</v>
      </c>
      <c r="BO6" s="250">
        <f>IF($E6="","",'HCAP Worksheet'!$D$84)</f>
        <v>0</v>
      </c>
      <c r="BP6" s="130">
        <f>IF($E6="","",'HCAP Worksheet'!$F$84)</f>
        <v>0</v>
      </c>
      <c r="BQ6" s="130">
        <f>IF($E6="","",'HCAP Worksheet'!$H$84)</f>
        <v>0</v>
      </c>
      <c r="BR6" s="250">
        <f>IF($E6="","",'HCAP Worksheet'!$D$88)</f>
        <v>0</v>
      </c>
      <c r="BS6" s="130">
        <f>IF($E6="","",'HCAP Worksheet'!$F$88)</f>
        <v>0</v>
      </c>
      <c r="BT6" s="130">
        <f>IF($E6="","",'HCAP Worksheet'!$I$88)</f>
        <v>0</v>
      </c>
      <c r="BU6" s="250">
        <f>IF($E6="","",'HCAP Worksheet'!$D$89)</f>
        <v>0</v>
      </c>
      <c r="BV6" s="130">
        <f>IF($E6="","",'HCAP Worksheet'!$F$89)</f>
        <v>0</v>
      </c>
      <c r="BW6" s="130">
        <f>IF($E6="","",'HCAP Worksheet'!$H$89)</f>
        <v>0</v>
      </c>
      <c r="BX6" s="130">
        <f>IF($E6="","",'HCAP Worksheet'!$I$89)</f>
        <v>0</v>
      </c>
      <c r="BY6" s="250">
        <f>IF($E6="","",'HCAP Worksheet'!$D$90)</f>
        <v>0</v>
      </c>
      <c r="BZ6" s="130">
        <f>IF($E6="","",'HCAP Worksheet'!$F$90)</f>
        <v>0</v>
      </c>
      <c r="CA6" s="130">
        <f>IF($E6="","",'HCAP Worksheet'!$H$90)</f>
        <v>0</v>
      </c>
      <c r="CB6" s="130">
        <f>IF($E6="","",'HCAP Worksheet'!$I$90)</f>
        <v>0</v>
      </c>
      <c r="CC6" s="250">
        <f>IF($E6="","",'HCAP Worksheet'!$D$103)</f>
        <v>0</v>
      </c>
      <c r="CD6" s="130">
        <f>IF($E6="","",'HCAP Worksheet'!$F$103)</f>
        <v>0</v>
      </c>
      <c r="CE6" s="130">
        <f>IF($E6="","",'HCAP Worksheet'!$H$103)</f>
        <v>0</v>
      </c>
      <c r="CF6" s="130">
        <f>IF($E6="","",'HCAP Worksheet'!$I$103)</f>
        <v>0</v>
      </c>
      <c r="CG6" s="250">
        <f>IF($E6="","",'HCAP Worksheet'!$D$104)</f>
        <v>0</v>
      </c>
      <c r="CH6" s="130">
        <f>IF($E6="","",'HCAP Worksheet'!$F$104)</f>
        <v>0</v>
      </c>
      <c r="CI6" s="130">
        <f>IF($E6="","",'HCAP Worksheet'!$H$104)</f>
        <v>0</v>
      </c>
      <c r="CJ6" s="130">
        <f>IF($E6="","",'HCAP Worksheet'!$I$104)</f>
        <v>0</v>
      </c>
      <c r="CK6" s="250">
        <f>IF($E6="","",'HCAP Worksheet'!$D$105)</f>
        <v>0</v>
      </c>
      <c r="CL6" s="130">
        <f>IF($E6="","",'HCAP Worksheet'!$F$105)</f>
        <v>0</v>
      </c>
      <c r="CM6" s="130">
        <f>IF($E6="","",'HCAP Worksheet'!$H$105)</f>
        <v>0</v>
      </c>
      <c r="CN6" s="250">
        <f>IF($E6="","",'HCAP Worksheet'!$F$101)</f>
        <v>0</v>
      </c>
      <c r="CO6" s="250" t="str">
        <f ca="1">IF($E6="","",'HCAP Worksheet'!$B$108)</f>
        <v>Roche DNA Solid Tumour Prep_1</v>
      </c>
      <c r="CP6" s="250" t="str">
        <f ca="1">IF($E6="","",'HCAP Worksheet'!$C$108)</f>
        <v>IRN1000006093</v>
      </c>
      <c r="CQ6" s="250">
        <f>IF($E6="","",'HCAP Worksheet'!$D$108)</f>
        <v>0</v>
      </c>
      <c r="CR6" s="130">
        <f>IF($E6="","",'HCAP Worksheet'!$F$108)</f>
        <v>0</v>
      </c>
      <c r="CS6" s="130">
        <f>IF($E6="","",'HCAP Worksheet'!$H$108)</f>
        <v>0</v>
      </c>
      <c r="CT6" s="130">
        <f>IF($E6="","",'HCAP Worksheet'!$I$108)</f>
        <v>0</v>
      </c>
      <c r="CU6" s="250">
        <f>IF($E6="","",'HCAP Worksheet'!$D$116)</f>
        <v>0</v>
      </c>
      <c r="CV6" s="130">
        <f>IF($E6="","",'HCAP Worksheet'!$F$116)</f>
        <v>0</v>
      </c>
      <c r="CW6" s="130">
        <f>IF($E6="","",'HCAP Worksheet'!$H$116)</f>
        <v>0</v>
      </c>
      <c r="CX6" s="130">
        <f>IF($E6="","",'HCAP Worksheet'!$I$116)</f>
        <v>0</v>
      </c>
      <c r="CY6" s="250">
        <f>IF($E6="","",'HCAP Worksheet'!$D$117)</f>
        <v>0</v>
      </c>
      <c r="CZ6" s="130">
        <f>IF($E6="","",'HCAP Worksheet'!$F$117)</f>
        <v>0</v>
      </c>
      <c r="DA6" s="130">
        <f>IF($E6="","",'HCAP Worksheet'!$H$117)</f>
        <v>0</v>
      </c>
      <c r="DB6" s="130">
        <f>IF($E6="","",'HCAP Worksheet'!$I$117)</f>
        <v>0</v>
      </c>
      <c r="DC6" s="250">
        <f>IF($E6="","",'HCAP Worksheet'!$D$121)</f>
        <v>0</v>
      </c>
      <c r="DD6" s="130">
        <f>IF($E6="","",'HCAP Worksheet'!$F$121)</f>
        <v>0</v>
      </c>
      <c r="DE6" s="130">
        <f>IF($E6="","",'HCAP Worksheet'!$H$121)</f>
        <v>0</v>
      </c>
      <c r="DF6" s="130">
        <f>IF($E6="","",'HCAP Worksheet'!$I$121)</f>
        <v>0</v>
      </c>
      <c r="DG6" s="250">
        <f>IF($E6="","",'HCAP Worksheet'!$F$119)</f>
        <v>0</v>
      </c>
      <c r="DH6" s="250">
        <f>IF($E6="","",'HCAP Worksheet'!$D$125)</f>
        <v>0</v>
      </c>
      <c r="DI6" s="130">
        <f>IF($E6="","",'HCAP Worksheet'!$F$125)</f>
        <v>0</v>
      </c>
      <c r="DJ6" s="130">
        <f>IF($E6="","",'HCAP Worksheet'!$H$125)</f>
        <v>0</v>
      </c>
      <c r="DK6" s="130">
        <f>IF($E6="","",'HCAP Worksheet'!$I$125)</f>
        <v>0</v>
      </c>
      <c r="DL6" s="250">
        <f>IF($E6="","",'HCAP Worksheet'!$D$126)</f>
        <v>0</v>
      </c>
      <c r="DM6" s="130">
        <f>IF($E6="","",'HCAP Worksheet'!$F$126)</f>
        <v>0</v>
      </c>
      <c r="DN6" s="130">
        <f>IF($E6="","",'HCAP Worksheet'!$H$126)</f>
        <v>0</v>
      </c>
      <c r="DO6" s="130">
        <f>IF($E6="","",'HCAP Worksheet'!$I$126)</f>
        <v>0</v>
      </c>
      <c r="DP6" s="250">
        <f>IF($E6="","",'HCAP Worksheet'!$D$130)</f>
        <v>0</v>
      </c>
      <c r="DQ6" s="130">
        <f>IF($E6="","",'HCAP Worksheet'!$F$130)</f>
        <v>0</v>
      </c>
      <c r="DR6" s="130">
        <f>IF($E6="","",'HCAP Worksheet'!$I$130)</f>
        <v>0</v>
      </c>
      <c r="DS6" s="250">
        <f>IF($E6="","",'HCAP Worksheet'!$D$131)</f>
        <v>0</v>
      </c>
      <c r="DT6" s="130">
        <f>IF($E6="","",'HCAP Worksheet'!$F$131)</f>
        <v>0</v>
      </c>
      <c r="DU6" s="130">
        <f>IF($E6="","",'HCAP Worksheet'!$H$131)</f>
        <v>0</v>
      </c>
      <c r="DV6" s="130">
        <f>IF($E6="","",'HCAP Worksheet'!$I$131)</f>
        <v>0</v>
      </c>
      <c r="DW6" s="250">
        <f>IF($E6="","",'HCAP Worksheet'!$D$132)</f>
        <v>0</v>
      </c>
      <c r="DX6" s="130">
        <f>IF($E6="","",'HCAP Worksheet'!$F$132)</f>
        <v>0</v>
      </c>
      <c r="DY6" s="130">
        <f>IF($E6="","",'HCAP Worksheet'!$H$132)</f>
        <v>0</v>
      </c>
      <c r="DZ6" s="130">
        <f>IF($E6="","",'HCAP Worksheet'!$I$132)</f>
        <v>0</v>
      </c>
      <c r="EA6" s="250">
        <f>IF($E6="","",'HCAP Worksheet'!$D$137)</f>
        <v>6.66</v>
      </c>
      <c r="EB6" s="250">
        <f>IF($E6="","",'HCAP Worksheet'!$E$137)</f>
        <v>346</v>
      </c>
      <c r="EC6" s="524">
        <f ca="1">IF($E6="","",'HCAP Worksheet'!$G$137)</f>
        <v>29.164477141355754</v>
      </c>
      <c r="ED6" s="524" t="str">
        <f>IF($E6="","",'Auto Pooling Robot Script'!$I$19)</f>
        <v>AJ</v>
      </c>
      <c r="EE6" s="130">
        <f>IF($E6="","",'Auto Pooling Robot Script'!$I$20)</f>
        <v>44989</v>
      </c>
      <c r="EF6" s="524">
        <f>IF($E6="","",'Auto Pooling Robot Script'!$I$35)</f>
        <v>5.87</v>
      </c>
      <c r="EG6" s="524">
        <f>IF($E6="","",'Auto Pooling Robot Script'!$I$36)</f>
        <v>6.06</v>
      </c>
      <c r="EH6" s="250">
        <f>IF($E6="","",'Auto Pooling Robot Script'!$I$37)</f>
        <v>1</v>
      </c>
      <c r="EI6" s="578" t="str">
        <f>IF($E6="","",'Auto Pooling Robot Script'!$I$42)</f>
        <v>AJ</v>
      </c>
      <c r="EJ6" s="130">
        <f>IF($E6="","",'Auto Pooling Robot Script'!$K$42)</f>
        <v>44989</v>
      </c>
      <c r="EK6" s="524">
        <f>IF($E6="","",'Auto Pooling Robot Script'!$I$44)</f>
        <v>1.1499999999999999</v>
      </c>
      <c r="EL6" s="524">
        <f>IF($E6="","",'Auto Pooling Robot Script'!$I$45)</f>
        <v>1.2</v>
      </c>
      <c r="EM6" s="524">
        <f>IF($E6="","",'Auto Pooling Robot Script'!$I$46)</f>
        <v>1.1749999999999998</v>
      </c>
      <c r="EN6" s="524" t="str">
        <f>IF($E6="","",'Auto Pooling Robot Script'!$I$17)</f>
        <v>NovaSeq Side B</v>
      </c>
      <c r="EO6" s="524" t="str">
        <f>IF($E6="","",'Auto Pooling Robot Script'!$I$18)</f>
        <v>SP Kit V1.5 200</v>
      </c>
      <c r="EP6" s="250">
        <f>IF($E6="","",'Auto Pooling Robot Script'!$I$80)</f>
        <v>200</v>
      </c>
      <c r="EQ6" s="524">
        <f>IF($E6="","",'Auto Pooling Robot Script'!$I$83)</f>
        <v>0</v>
      </c>
      <c r="ER6" s="558">
        <f>IF($E6="","",'Auto Pooling Robot Script'!$I$84)</f>
        <v>0</v>
      </c>
      <c r="ES6" s="558">
        <f>IF($E6="","",'Auto Pooling Robot Script'!$I$85)</f>
        <v>0</v>
      </c>
      <c r="ET6" s="524">
        <f>IF($E6="","",'Auto Pooling Robot Script'!$I$86)</f>
        <v>0</v>
      </c>
    </row>
    <row r="7" spans="1:150" x14ac:dyDescent="0.2">
      <c r="A7" t="str">
        <f>IF($E7="","",'HCAP Booking'!$C$4)</f>
        <v>2303550</v>
      </c>
      <c r="B7" s="130">
        <f>IF($E7="","",'HCAP Booking'!$C$5)</f>
        <v>44987</v>
      </c>
      <c r="C7" t="str">
        <f>IF($E7="","",'HCAP Booking'!$F$5)</f>
        <v>LC</v>
      </c>
      <c r="D7" t="str">
        <f>IF($E7="","",'HCAP Booking'!E13)</f>
        <v>B2305921</v>
      </c>
      <c r="E7" t="str">
        <f>IF('HCAP Booking'!J13="","",'HCAP Booking'!J13)</f>
        <v>B2305921-002</v>
      </c>
      <c r="F7" t="str">
        <f>IF($E7="","",'HCAP Booking'!H13)</f>
        <v>Roche DNA Solid Tumour Prep</v>
      </c>
      <c r="G7">
        <f>IF($E7="","",'HCAP Booking'!G13)</f>
        <v>29.9</v>
      </c>
      <c r="H7">
        <f>IF($E7="","",'DNA Sample Normalization'!E17)</f>
        <v>6.52</v>
      </c>
      <c r="I7" s="250">
        <f>IF($E7="","",'DNA Sample Normalization'!$E$2)</f>
        <v>21051</v>
      </c>
      <c r="J7" s="130">
        <f>IF($E7="","",'DNA Sample Normalization'!$E$3)</f>
        <v>44973</v>
      </c>
      <c r="K7" s="130">
        <f>IF($E7="","",'DNA Sample Normalization'!$E$4)</f>
        <v>44907</v>
      </c>
      <c r="L7" s="250" t="str">
        <f>IF($E7="","",'HCAP Worksheet'!$D$53)</f>
        <v>SLCB5121</v>
      </c>
      <c r="M7" s="130">
        <f>IF($E7="","",'HCAP Worksheet'!$F$53)</f>
        <v>44012</v>
      </c>
      <c r="N7" s="130">
        <f>IF($E7="","",'HCAP Worksheet'!$H$53)</f>
        <v>0</v>
      </c>
      <c r="O7" s="130">
        <f>IF($E7="","",'HCAP Worksheet'!$I$53)</f>
        <v>0</v>
      </c>
      <c r="P7" s="250">
        <f>IF($E7="","",'HCAP Worksheet'!$D$57)</f>
        <v>140509</v>
      </c>
      <c r="Q7" s="130">
        <f>IF($E7="","",'HCAP Worksheet'!$F$57)</f>
        <v>44987</v>
      </c>
      <c r="R7" s="130">
        <f>IF($E7="","",'HCAP Worksheet'!$H$57)</f>
        <v>45274</v>
      </c>
      <c r="S7" s="130">
        <f>IF($E7="","",'HCAP Worksheet'!$I$57)</f>
        <v>44981</v>
      </c>
      <c r="T7" s="250">
        <f>IF($E7="","",'HCAP Worksheet'!$D$58)</f>
        <v>146671</v>
      </c>
      <c r="U7" s="130">
        <f>IF($E7="","",'HCAP Worksheet'!$F$58)</f>
        <v>44987</v>
      </c>
      <c r="V7" s="130">
        <f>IF($E7="","",'HCAP Worksheet'!$H$58)</f>
        <v>45274</v>
      </c>
      <c r="W7" s="130">
        <f>IF($E7="","",'HCAP Worksheet'!$I$58)</f>
        <v>44981</v>
      </c>
      <c r="X7" s="250" t="str">
        <f>IF($E7="","",'HCAP Worksheet'!$F$55)</f>
        <v>Eppendorf 5 (96)</v>
      </c>
      <c r="Y7" s="250">
        <f>IF($E7="","",'HCAP Worksheet'!$D$62)</f>
        <v>144221</v>
      </c>
      <c r="Z7" s="130">
        <f>IF($E7="","",'HCAP Worksheet'!$F$62)</f>
        <v>44987</v>
      </c>
      <c r="AA7" s="130">
        <f>IF($E7="","",'HCAP Worksheet'!$H$62)</f>
        <v>45274</v>
      </c>
      <c r="AB7" s="130">
        <f>IF($E7="","",'HCAP Worksheet'!$I$62)</f>
        <v>44981</v>
      </c>
      <c r="AC7" s="250">
        <f>IF($E7="","",'HCAP Worksheet'!$D$63)</f>
        <v>146220</v>
      </c>
      <c r="AD7" s="130">
        <f>IF($E7="","",'HCAP Worksheet'!$F$63)</f>
        <v>44987</v>
      </c>
      <c r="AE7" s="130">
        <f>IF($E7="","",'HCAP Worksheet'!$H$63)</f>
        <v>45274</v>
      </c>
      <c r="AF7" s="130">
        <f>IF($E7="","",'HCAP Worksheet'!$I$63)</f>
        <v>44981</v>
      </c>
      <c r="AG7" s="250" t="str">
        <f>IF($E7="","",'HCAP Worksheet'!$F$60)</f>
        <v>Eppendorf 5 (96)</v>
      </c>
      <c r="AH7" s="250">
        <f>IF($E7="","",'HCAP Worksheet'!$D$67)</f>
        <v>143325</v>
      </c>
      <c r="AI7" s="130">
        <f>IF($E7="","",'HCAP Worksheet'!$F$67)</f>
        <v>44987</v>
      </c>
      <c r="AJ7" s="130">
        <f>IF($E7="","",'HCAP Worksheet'!$H$67)</f>
        <v>45274</v>
      </c>
      <c r="AK7" s="130">
        <f>IF($E7="","",'HCAP Worksheet'!$I$67)</f>
        <v>44981</v>
      </c>
      <c r="AL7" s="250">
        <f>IF($E7="","",'HCAP Worksheet'!$D$68)</f>
        <v>145607</v>
      </c>
      <c r="AM7" s="130">
        <f>IF($E7="","",'HCAP Worksheet'!$F$68)</f>
        <v>44987</v>
      </c>
      <c r="AN7" s="130">
        <f>IF($E7="","",'HCAP Worksheet'!$H$68)</f>
        <v>45274</v>
      </c>
      <c r="AO7" s="130">
        <f>IF($E7="","",'HCAP Worksheet'!$I$68)</f>
        <v>44981</v>
      </c>
      <c r="AP7" s="250">
        <f>IF($E7="","",'HCAP Worksheet'!$D$69)</f>
        <v>70801720</v>
      </c>
      <c r="AQ7" s="130">
        <f>IF($E7="","",'HCAP Worksheet'!$F$69)</f>
        <v>44987</v>
      </c>
      <c r="AR7" s="130">
        <f>IF($E7="","",'HCAP Worksheet'!$H$69)</f>
        <v>45291</v>
      </c>
      <c r="AS7" s="130">
        <f>IF($E7="","",'HCAP Worksheet'!$I$69)</f>
        <v>44981</v>
      </c>
      <c r="AT7" s="130" t="str">
        <f>IF($E7="","",'HCAP Worksheet'!$F$65)</f>
        <v>Eppendorf 5 (96)</v>
      </c>
      <c r="AU7" s="250">
        <f>IF($E7="","",'HCAP Worksheet'!$D$73)</f>
        <v>142030</v>
      </c>
      <c r="AV7" s="130">
        <f>IF($E7="","",'HCAP Worksheet'!$F$73)</f>
        <v>44979</v>
      </c>
      <c r="AW7" s="130">
        <f>IF($E7="","",'HCAP Worksheet'!$H$73)</f>
        <v>45260</v>
      </c>
      <c r="AX7" s="130">
        <f>IF($E7="","",'HCAP Worksheet'!$I$73)</f>
        <v>44942</v>
      </c>
      <c r="AY7" s="250" t="str">
        <f>IF($E7="","",'HCAP Worksheet'!$D$74)</f>
        <v>22K084044</v>
      </c>
      <c r="AZ7" s="130">
        <f>IF($E7="","",'HCAP Worksheet'!$F$74)</f>
        <v>44956</v>
      </c>
      <c r="BA7" s="130">
        <f>IF($E7="","",'HCAP Worksheet'!$H$74)</f>
        <v>46695</v>
      </c>
      <c r="BB7" s="250">
        <f>IF($E7="","",'HCAP Worksheet'!$D$78)</f>
        <v>0</v>
      </c>
      <c r="BC7" s="130">
        <f>IF($E7="","",'HCAP Worksheet'!$F$78)</f>
        <v>0</v>
      </c>
      <c r="BD7" s="130">
        <f>IF($E7="","",'HCAP Worksheet'!$H$78)</f>
        <v>0</v>
      </c>
      <c r="BE7" s="130">
        <f>IF($E7="","",'HCAP Worksheet'!$I$78)</f>
        <v>0</v>
      </c>
      <c r="BF7" s="250">
        <f>IF($E7="","",'HCAP Worksheet'!$D$79)</f>
        <v>0</v>
      </c>
      <c r="BG7" s="130">
        <f>IF($E7="","",'HCAP Worksheet'!$F$79)</f>
        <v>0</v>
      </c>
      <c r="BH7" s="130">
        <f>IF($E7="","",'HCAP Worksheet'!$H$79)</f>
        <v>0</v>
      </c>
      <c r="BI7" s="130">
        <f>IF($E7="","",'HCAP Worksheet'!$I$79)</f>
        <v>0</v>
      </c>
      <c r="BJ7" s="250">
        <f>IF($E7="","",'HCAP Worksheet'!$F$76)</f>
        <v>0</v>
      </c>
      <c r="BK7" s="250">
        <f>IF($E7="","",'HCAP Worksheet'!$D$83)</f>
        <v>0</v>
      </c>
      <c r="BL7" s="130">
        <f>IF($E7="","",'HCAP Worksheet'!$F$83)</f>
        <v>0</v>
      </c>
      <c r="BM7" s="130">
        <f>IF($E7="","",'HCAP Worksheet'!$H$83)</f>
        <v>0</v>
      </c>
      <c r="BN7" s="130">
        <f>IF($E7="","",'HCAP Worksheet'!$I$83)</f>
        <v>0</v>
      </c>
      <c r="BO7" s="250">
        <f>IF($E7="","",'HCAP Worksheet'!$D$84)</f>
        <v>0</v>
      </c>
      <c r="BP7" s="130">
        <f>IF($E7="","",'HCAP Worksheet'!$F$84)</f>
        <v>0</v>
      </c>
      <c r="BQ7" s="130">
        <f>IF($E7="","",'HCAP Worksheet'!$H$84)</f>
        <v>0</v>
      </c>
      <c r="BR7" s="250">
        <f>IF($E7="","",'HCAP Worksheet'!$D$88)</f>
        <v>0</v>
      </c>
      <c r="BS7" s="130">
        <f>IF($E7="","",'HCAP Worksheet'!$F$88)</f>
        <v>0</v>
      </c>
      <c r="BT7" s="130">
        <f>IF($E7="","",'HCAP Worksheet'!$I$88)</f>
        <v>0</v>
      </c>
      <c r="BU7" s="250">
        <f>IF($E7="","",'HCAP Worksheet'!$D$89)</f>
        <v>0</v>
      </c>
      <c r="BV7" s="130">
        <f>IF($E7="","",'HCAP Worksheet'!$F$89)</f>
        <v>0</v>
      </c>
      <c r="BW7" s="130">
        <f>IF($E7="","",'HCAP Worksheet'!$H$89)</f>
        <v>0</v>
      </c>
      <c r="BX7" s="130">
        <f>IF($E7="","",'HCAP Worksheet'!$I$89)</f>
        <v>0</v>
      </c>
      <c r="BY7" s="250">
        <f>IF($E7="","",'HCAP Worksheet'!$D$90)</f>
        <v>0</v>
      </c>
      <c r="BZ7" s="130">
        <f>IF($E7="","",'HCAP Worksheet'!$F$90)</f>
        <v>0</v>
      </c>
      <c r="CA7" s="130">
        <f>IF($E7="","",'HCAP Worksheet'!$H$90)</f>
        <v>0</v>
      </c>
      <c r="CB7" s="130">
        <f>IF($E7="","",'HCAP Worksheet'!$I$90)</f>
        <v>0</v>
      </c>
      <c r="CC7" s="250">
        <f>IF($E7="","",'HCAP Worksheet'!$D$103)</f>
        <v>0</v>
      </c>
      <c r="CD7" s="130">
        <f>IF($E7="","",'HCAP Worksheet'!$F$103)</f>
        <v>0</v>
      </c>
      <c r="CE7" s="130">
        <f>IF($E7="","",'HCAP Worksheet'!$H$103)</f>
        <v>0</v>
      </c>
      <c r="CF7" s="130">
        <f>IF($E7="","",'HCAP Worksheet'!$I$103)</f>
        <v>0</v>
      </c>
      <c r="CG7" s="250">
        <f>IF($E7="","",'HCAP Worksheet'!$D$104)</f>
        <v>0</v>
      </c>
      <c r="CH7" s="130">
        <f>IF($E7="","",'HCAP Worksheet'!$F$104)</f>
        <v>0</v>
      </c>
      <c r="CI7" s="130">
        <f>IF($E7="","",'HCAP Worksheet'!$H$104)</f>
        <v>0</v>
      </c>
      <c r="CJ7" s="130">
        <f>IF($E7="","",'HCAP Worksheet'!$I$104)</f>
        <v>0</v>
      </c>
      <c r="CK7" s="250">
        <f>IF($E7="","",'HCAP Worksheet'!$D$105)</f>
        <v>0</v>
      </c>
      <c r="CL7" s="130">
        <f>IF($E7="","",'HCAP Worksheet'!$F$105)</f>
        <v>0</v>
      </c>
      <c r="CM7" s="130">
        <f>IF($E7="","",'HCAP Worksheet'!$H$105)</f>
        <v>0</v>
      </c>
      <c r="CN7" s="250">
        <f>IF($E7="","",'HCAP Worksheet'!$F$101)</f>
        <v>0</v>
      </c>
      <c r="CO7" s="250" t="str">
        <f ca="1">IF($E7="","",'HCAP Worksheet'!$B$108)</f>
        <v>Roche DNA Solid Tumour Prep_1</v>
      </c>
      <c r="CP7" s="250" t="str">
        <f ca="1">IF($E7="","",'HCAP Worksheet'!$C$108)</f>
        <v>IRN1000006093</v>
      </c>
      <c r="CQ7" s="250">
        <f>IF($E7="","",'HCAP Worksheet'!$D$108)</f>
        <v>0</v>
      </c>
      <c r="CR7" s="130">
        <f>IF($E7="","",'HCAP Worksheet'!$F$108)</f>
        <v>0</v>
      </c>
      <c r="CS7" s="130">
        <f>IF($E7="","",'HCAP Worksheet'!$H$108)</f>
        <v>0</v>
      </c>
      <c r="CT7" s="130">
        <f>IF($E7="","",'HCAP Worksheet'!$I$108)</f>
        <v>0</v>
      </c>
      <c r="CU7" s="250">
        <f>IF($E7="","",'HCAP Worksheet'!$D$116)</f>
        <v>0</v>
      </c>
      <c r="CV7" s="130">
        <f>IF($E7="","",'HCAP Worksheet'!$F$116)</f>
        <v>0</v>
      </c>
      <c r="CW7" s="130">
        <f>IF($E7="","",'HCAP Worksheet'!$H$116)</f>
        <v>0</v>
      </c>
      <c r="CX7" s="130">
        <f>IF($E7="","",'HCAP Worksheet'!$I$116)</f>
        <v>0</v>
      </c>
      <c r="CY7" s="250">
        <f>IF($E7="","",'HCAP Worksheet'!$D$117)</f>
        <v>0</v>
      </c>
      <c r="CZ7" s="130">
        <f>IF($E7="","",'HCAP Worksheet'!$F$117)</f>
        <v>0</v>
      </c>
      <c r="DA7" s="130">
        <f>IF($E7="","",'HCAP Worksheet'!$H$117)</f>
        <v>0</v>
      </c>
      <c r="DB7" s="130">
        <f>IF($E7="","",'HCAP Worksheet'!$I$117)</f>
        <v>0</v>
      </c>
      <c r="DC7" s="250">
        <f>IF($E7="","",'HCAP Worksheet'!$D$121)</f>
        <v>0</v>
      </c>
      <c r="DD7" s="130">
        <f>IF($E7="","",'HCAP Worksheet'!$F$121)</f>
        <v>0</v>
      </c>
      <c r="DE7" s="130">
        <f>IF($E7="","",'HCAP Worksheet'!$H$121)</f>
        <v>0</v>
      </c>
      <c r="DF7" s="130">
        <f>IF($E7="","",'HCAP Worksheet'!$I$121)</f>
        <v>0</v>
      </c>
      <c r="DG7" s="250">
        <f>IF($E7="","",'HCAP Worksheet'!$F$119)</f>
        <v>0</v>
      </c>
      <c r="DH7" s="250">
        <f>IF($E7="","",'HCAP Worksheet'!$D$125)</f>
        <v>0</v>
      </c>
      <c r="DI7" s="130">
        <f>IF($E7="","",'HCAP Worksheet'!$F$125)</f>
        <v>0</v>
      </c>
      <c r="DJ7" s="130">
        <f>IF($E7="","",'HCAP Worksheet'!$H$125)</f>
        <v>0</v>
      </c>
      <c r="DK7" s="130">
        <f>IF($E7="","",'HCAP Worksheet'!$I$125)</f>
        <v>0</v>
      </c>
      <c r="DL7" s="250">
        <f>IF($E7="","",'HCAP Worksheet'!$D$126)</f>
        <v>0</v>
      </c>
      <c r="DM7" s="130">
        <f>IF($E7="","",'HCAP Worksheet'!$F$126)</f>
        <v>0</v>
      </c>
      <c r="DN7" s="130">
        <f>IF($E7="","",'HCAP Worksheet'!$H$126)</f>
        <v>0</v>
      </c>
      <c r="DO7" s="130">
        <f>IF($E7="","",'HCAP Worksheet'!$I$126)</f>
        <v>0</v>
      </c>
      <c r="DP7" s="250">
        <f>IF($E7="","",'HCAP Worksheet'!$D$130)</f>
        <v>0</v>
      </c>
      <c r="DQ7" s="130">
        <f>IF($E7="","",'HCAP Worksheet'!$F$130)</f>
        <v>0</v>
      </c>
      <c r="DR7" s="130">
        <f>IF($E7="","",'HCAP Worksheet'!$I$130)</f>
        <v>0</v>
      </c>
      <c r="DS7" s="250">
        <f>IF($E7="","",'HCAP Worksheet'!$D$131)</f>
        <v>0</v>
      </c>
      <c r="DT7" s="130">
        <f>IF($E7="","",'HCAP Worksheet'!$F$131)</f>
        <v>0</v>
      </c>
      <c r="DU7" s="130">
        <f>IF($E7="","",'HCAP Worksheet'!$H$131)</f>
        <v>0</v>
      </c>
      <c r="DV7" s="130">
        <f>IF($E7="","",'HCAP Worksheet'!$I$131)</f>
        <v>0</v>
      </c>
      <c r="DW7" s="250">
        <f>IF($E7="","",'HCAP Worksheet'!$D$132)</f>
        <v>0</v>
      </c>
      <c r="DX7" s="130">
        <f>IF($E7="","",'HCAP Worksheet'!$F$132)</f>
        <v>0</v>
      </c>
      <c r="DY7" s="130">
        <f>IF($E7="","",'HCAP Worksheet'!$H$132)</f>
        <v>0</v>
      </c>
      <c r="DZ7" s="130">
        <f>IF($E7="","",'HCAP Worksheet'!$I$132)</f>
        <v>0</v>
      </c>
      <c r="EA7" s="250">
        <f>IF($E7="","",'HCAP Worksheet'!$D$137)</f>
        <v>6.66</v>
      </c>
      <c r="EB7" s="250">
        <f>IF($E7="","",'HCAP Worksheet'!$E$137)</f>
        <v>346</v>
      </c>
      <c r="EC7" s="524">
        <f ca="1">IF($E7="","",'HCAP Worksheet'!$G$137)</f>
        <v>29.164477141355754</v>
      </c>
      <c r="ED7" s="524" t="str">
        <f>IF($E7="","",'Auto Pooling Robot Script'!$I$19)</f>
        <v>AJ</v>
      </c>
      <c r="EE7" s="130">
        <f>IF($E7="","",'Auto Pooling Robot Script'!$I$20)</f>
        <v>44989</v>
      </c>
      <c r="EF7" s="524">
        <f>IF($E7="","",'Auto Pooling Robot Script'!$I$35)</f>
        <v>5.87</v>
      </c>
      <c r="EG7" s="524">
        <f>IF($E7="","",'Auto Pooling Robot Script'!$I$36)</f>
        <v>6.06</v>
      </c>
      <c r="EH7" s="250">
        <f>IF($E7="","",'Auto Pooling Robot Script'!$I$37)</f>
        <v>1</v>
      </c>
      <c r="EI7" s="578" t="str">
        <f>IF($E7="","",'Auto Pooling Robot Script'!$I$42)</f>
        <v>AJ</v>
      </c>
      <c r="EJ7" s="130">
        <f>IF($E7="","",'Auto Pooling Robot Script'!$K$42)</f>
        <v>44989</v>
      </c>
      <c r="EK7" s="524">
        <f>IF($E7="","",'Auto Pooling Robot Script'!$I$44)</f>
        <v>1.1499999999999999</v>
      </c>
      <c r="EL7" s="524">
        <f>IF($E7="","",'Auto Pooling Robot Script'!$I$45)</f>
        <v>1.2</v>
      </c>
      <c r="EM7" s="524">
        <f>IF($E7="","",'Auto Pooling Robot Script'!$I$46)</f>
        <v>1.1749999999999998</v>
      </c>
      <c r="EN7" s="524" t="str">
        <f>IF($E7="","",'Auto Pooling Robot Script'!$I$17)</f>
        <v>NovaSeq Side B</v>
      </c>
      <c r="EO7" s="524" t="str">
        <f>IF($E7="","",'Auto Pooling Robot Script'!$I$18)</f>
        <v>SP Kit V1.5 200</v>
      </c>
      <c r="EP7" s="250">
        <f>IF($E7="","",'Auto Pooling Robot Script'!$I$80)</f>
        <v>200</v>
      </c>
      <c r="EQ7" s="524">
        <f>IF($E7="","",'Auto Pooling Robot Script'!$I$83)</f>
        <v>0</v>
      </c>
      <c r="ER7" s="558">
        <f>IF($E7="","",'Auto Pooling Robot Script'!$I$84)</f>
        <v>0</v>
      </c>
      <c r="ES7" s="558">
        <f>IF($E7="","",'Auto Pooling Robot Script'!$I$85)</f>
        <v>0</v>
      </c>
      <c r="ET7" s="524">
        <f>IF($E7="","",'Auto Pooling Robot Script'!$I$86)</f>
        <v>0</v>
      </c>
    </row>
    <row r="8" spans="1:150" x14ac:dyDescent="0.2">
      <c r="A8" t="str">
        <f>IF($E8="","",'HCAP Booking'!$C$4)</f>
        <v>2303550</v>
      </c>
      <c r="B8" s="130">
        <f>IF($E8="","",'HCAP Booking'!$C$5)</f>
        <v>44987</v>
      </c>
      <c r="C8" t="str">
        <f>IF($E8="","",'HCAP Booking'!$F$5)</f>
        <v>LC</v>
      </c>
      <c r="D8" t="str">
        <f>IF($E8="","",'HCAP Booking'!E14)</f>
        <v>B2305958</v>
      </c>
      <c r="E8" t="str">
        <f>IF('HCAP Booking'!J14="","",'HCAP Booking'!J14)</f>
        <v>B2305958-002</v>
      </c>
      <c r="F8" t="str">
        <f>IF($E8="","",'HCAP Booking'!H14)</f>
        <v>Roche DNA Solid Tumour Prep</v>
      </c>
      <c r="G8">
        <f>IF($E8="","",'HCAP Booking'!G14)</f>
        <v>103</v>
      </c>
      <c r="H8">
        <f>IF($E8="","",'DNA Sample Normalization'!E18)</f>
        <v>20.2</v>
      </c>
      <c r="I8" s="250">
        <f>IF($E8="","",'DNA Sample Normalization'!$E$2)</f>
        <v>21051</v>
      </c>
      <c r="J8" s="130">
        <f>IF($E8="","",'DNA Sample Normalization'!$E$3)</f>
        <v>44973</v>
      </c>
      <c r="K8" s="130">
        <f>IF($E8="","",'DNA Sample Normalization'!$E$4)</f>
        <v>44907</v>
      </c>
      <c r="L8" s="250" t="str">
        <f>IF($E8="","",'HCAP Worksheet'!$D$53)</f>
        <v>SLCB5121</v>
      </c>
      <c r="M8" s="130">
        <f>IF($E8="","",'HCAP Worksheet'!$F$53)</f>
        <v>44012</v>
      </c>
      <c r="N8" s="130">
        <f>IF($E8="","",'HCAP Worksheet'!$H$53)</f>
        <v>0</v>
      </c>
      <c r="O8" s="130">
        <f>IF($E8="","",'HCAP Worksheet'!$I$53)</f>
        <v>0</v>
      </c>
      <c r="P8" s="250">
        <f>IF($E8="","",'HCAP Worksheet'!$D$57)</f>
        <v>140509</v>
      </c>
      <c r="Q8" s="130">
        <f>IF($E8="","",'HCAP Worksheet'!$F$57)</f>
        <v>44987</v>
      </c>
      <c r="R8" s="130">
        <f>IF($E8="","",'HCAP Worksheet'!$H$57)</f>
        <v>45274</v>
      </c>
      <c r="S8" s="130">
        <f>IF($E8="","",'HCAP Worksheet'!$I$57)</f>
        <v>44981</v>
      </c>
      <c r="T8" s="250">
        <f>IF($E8="","",'HCAP Worksheet'!$D$58)</f>
        <v>146671</v>
      </c>
      <c r="U8" s="130">
        <f>IF($E8="","",'HCAP Worksheet'!$F$58)</f>
        <v>44987</v>
      </c>
      <c r="V8" s="130">
        <f>IF($E8="","",'HCAP Worksheet'!$H$58)</f>
        <v>45274</v>
      </c>
      <c r="W8" s="130">
        <f>IF($E8="","",'HCAP Worksheet'!$I$58)</f>
        <v>44981</v>
      </c>
      <c r="X8" s="250" t="str">
        <f>IF($E8="","",'HCAP Worksheet'!$F$55)</f>
        <v>Eppendorf 5 (96)</v>
      </c>
      <c r="Y8" s="250">
        <f>IF($E8="","",'HCAP Worksheet'!$D$62)</f>
        <v>144221</v>
      </c>
      <c r="Z8" s="130">
        <f>IF($E8="","",'HCAP Worksheet'!$F$62)</f>
        <v>44987</v>
      </c>
      <c r="AA8" s="130">
        <f>IF($E8="","",'HCAP Worksheet'!$H$62)</f>
        <v>45274</v>
      </c>
      <c r="AB8" s="130">
        <f>IF($E8="","",'HCAP Worksheet'!$I$62)</f>
        <v>44981</v>
      </c>
      <c r="AC8" s="250">
        <f>IF($E8="","",'HCAP Worksheet'!$D$63)</f>
        <v>146220</v>
      </c>
      <c r="AD8" s="130">
        <f>IF($E8="","",'HCAP Worksheet'!$F$63)</f>
        <v>44987</v>
      </c>
      <c r="AE8" s="130">
        <f>IF($E8="","",'HCAP Worksheet'!$H$63)</f>
        <v>45274</v>
      </c>
      <c r="AF8" s="130">
        <f>IF($E8="","",'HCAP Worksheet'!$I$63)</f>
        <v>44981</v>
      </c>
      <c r="AG8" s="250" t="str">
        <f>IF($E8="","",'HCAP Worksheet'!$F$60)</f>
        <v>Eppendorf 5 (96)</v>
      </c>
      <c r="AH8" s="250">
        <f>IF($E8="","",'HCAP Worksheet'!$D$67)</f>
        <v>143325</v>
      </c>
      <c r="AI8" s="130">
        <f>IF($E8="","",'HCAP Worksheet'!$F$67)</f>
        <v>44987</v>
      </c>
      <c r="AJ8" s="130">
        <f>IF($E8="","",'HCAP Worksheet'!$H$67)</f>
        <v>45274</v>
      </c>
      <c r="AK8" s="130">
        <f>IF($E8="","",'HCAP Worksheet'!$I$67)</f>
        <v>44981</v>
      </c>
      <c r="AL8" s="250">
        <f>IF($E8="","",'HCAP Worksheet'!$D$68)</f>
        <v>145607</v>
      </c>
      <c r="AM8" s="130">
        <f>IF($E8="","",'HCAP Worksheet'!$F$68)</f>
        <v>44987</v>
      </c>
      <c r="AN8" s="130">
        <f>IF($E8="","",'HCAP Worksheet'!$H$68)</f>
        <v>45274</v>
      </c>
      <c r="AO8" s="130">
        <f>IF($E8="","",'HCAP Worksheet'!$I$68)</f>
        <v>44981</v>
      </c>
      <c r="AP8" s="250">
        <f>IF($E8="","",'HCAP Worksheet'!$D$69)</f>
        <v>70801720</v>
      </c>
      <c r="AQ8" s="130">
        <f>IF($E8="","",'HCAP Worksheet'!$F$69)</f>
        <v>44987</v>
      </c>
      <c r="AR8" s="130">
        <f>IF($E8="","",'HCAP Worksheet'!$H$69)</f>
        <v>45291</v>
      </c>
      <c r="AS8" s="130">
        <f>IF($E8="","",'HCAP Worksheet'!$I$69)</f>
        <v>44981</v>
      </c>
      <c r="AT8" s="130" t="str">
        <f>IF($E8="","",'HCAP Worksheet'!$F$65)</f>
        <v>Eppendorf 5 (96)</v>
      </c>
      <c r="AU8" s="250">
        <f>IF($E8="","",'HCAP Worksheet'!$D$73)</f>
        <v>142030</v>
      </c>
      <c r="AV8" s="130">
        <f>IF($E8="","",'HCAP Worksheet'!$F$73)</f>
        <v>44979</v>
      </c>
      <c r="AW8" s="130">
        <f>IF($E8="","",'HCAP Worksheet'!$H$73)</f>
        <v>45260</v>
      </c>
      <c r="AX8" s="130">
        <f>IF($E8="","",'HCAP Worksheet'!$I$73)</f>
        <v>44942</v>
      </c>
      <c r="AY8" s="250" t="str">
        <f>IF($E8="","",'HCAP Worksheet'!$D$74)</f>
        <v>22K084044</v>
      </c>
      <c r="AZ8" s="130">
        <f>IF($E8="","",'HCAP Worksheet'!$F$74)</f>
        <v>44956</v>
      </c>
      <c r="BA8" s="130">
        <f>IF($E8="","",'HCAP Worksheet'!$H$74)</f>
        <v>46695</v>
      </c>
      <c r="BB8" s="250">
        <f>IF($E8="","",'HCAP Worksheet'!$D$78)</f>
        <v>0</v>
      </c>
      <c r="BC8" s="130">
        <f>IF($E8="","",'HCAP Worksheet'!$F$78)</f>
        <v>0</v>
      </c>
      <c r="BD8" s="130">
        <f>IF($E8="","",'HCAP Worksheet'!$H$78)</f>
        <v>0</v>
      </c>
      <c r="BE8" s="130">
        <f>IF($E8="","",'HCAP Worksheet'!$I$78)</f>
        <v>0</v>
      </c>
      <c r="BF8" s="250">
        <f>IF($E8="","",'HCAP Worksheet'!$D$79)</f>
        <v>0</v>
      </c>
      <c r="BG8" s="130">
        <f>IF($E8="","",'HCAP Worksheet'!$F$79)</f>
        <v>0</v>
      </c>
      <c r="BH8" s="130">
        <f>IF($E8="","",'HCAP Worksheet'!$H$79)</f>
        <v>0</v>
      </c>
      <c r="BI8" s="130">
        <f>IF($E8="","",'HCAP Worksheet'!$I$79)</f>
        <v>0</v>
      </c>
      <c r="BJ8" s="250">
        <f>IF($E8="","",'HCAP Worksheet'!$F$76)</f>
        <v>0</v>
      </c>
      <c r="BK8" s="250">
        <f>IF($E8="","",'HCAP Worksheet'!$D$83)</f>
        <v>0</v>
      </c>
      <c r="BL8" s="130">
        <f>IF($E8="","",'HCAP Worksheet'!$F$83)</f>
        <v>0</v>
      </c>
      <c r="BM8" s="130">
        <f>IF($E8="","",'HCAP Worksheet'!$H$83)</f>
        <v>0</v>
      </c>
      <c r="BN8" s="130">
        <f>IF($E8="","",'HCAP Worksheet'!$I$83)</f>
        <v>0</v>
      </c>
      <c r="BO8" s="250">
        <f>IF($E8="","",'HCAP Worksheet'!$D$84)</f>
        <v>0</v>
      </c>
      <c r="BP8" s="130">
        <f>IF($E8="","",'HCAP Worksheet'!$F$84)</f>
        <v>0</v>
      </c>
      <c r="BQ8" s="130">
        <f>IF($E8="","",'HCAP Worksheet'!$H$84)</f>
        <v>0</v>
      </c>
      <c r="BR8" s="250">
        <f>IF($E8="","",'HCAP Worksheet'!$D$88)</f>
        <v>0</v>
      </c>
      <c r="BS8" s="130">
        <f>IF($E8="","",'HCAP Worksheet'!$F$88)</f>
        <v>0</v>
      </c>
      <c r="BT8" s="130">
        <f>IF($E8="","",'HCAP Worksheet'!$I$88)</f>
        <v>0</v>
      </c>
      <c r="BU8" s="250">
        <f>IF($E8="","",'HCAP Worksheet'!$D$89)</f>
        <v>0</v>
      </c>
      <c r="BV8" s="130">
        <f>IF($E8="","",'HCAP Worksheet'!$F$89)</f>
        <v>0</v>
      </c>
      <c r="BW8" s="130">
        <f>IF($E8="","",'HCAP Worksheet'!$H$89)</f>
        <v>0</v>
      </c>
      <c r="BX8" s="130">
        <f>IF($E8="","",'HCAP Worksheet'!$I$89)</f>
        <v>0</v>
      </c>
      <c r="BY8" s="250">
        <f>IF($E8="","",'HCAP Worksheet'!$D$90)</f>
        <v>0</v>
      </c>
      <c r="BZ8" s="130">
        <f>IF($E8="","",'HCAP Worksheet'!$F$90)</f>
        <v>0</v>
      </c>
      <c r="CA8" s="130">
        <f>IF($E8="","",'HCAP Worksheet'!$H$90)</f>
        <v>0</v>
      </c>
      <c r="CB8" s="130">
        <f>IF($E8="","",'HCAP Worksheet'!$I$90)</f>
        <v>0</v>
      </c>
      <c r="CC8" s="250">
        <f>IF($E8="","",'HCAP Worksheet'!$D$103)</f>
        <v>0</v>
      </c>
      <c r="CD8" s="130">
        <f>IF($E8="","",'HCAP Worksheet'!$F$103)</f>
        <v>0</v>
      </c>
      <c r="CE8" s="130">
        <f>IF($E8="","",'HCAP Worksheet'!$H$103)</f>
        <v>0</v>
      </c>
      <c r="CF8" s="130">
        <f>IF($E8="","",'HCAP Worksheet'!$I$103)</f>
        <v>0</v>
      </c>
      <c r="CG8" s="250">
        <f>IF($E8="","",'HCAP Worksheet'!$D$104)</f>
        <v>0</v>
      </c>
      <c r="CH8" s="130">
        <f>IF($E8="","",'HCAP Worksheet'!$F$104)</f>
        <v>0</v>
      </c>
      <c r="CI8" s="130">
        <f>IF($E8="","",'HCAP Worksheet'!$H$104)</f>
        <v>0</v>
      </c>
      <c r="CJ8" s="130">
        <f>IF($E8="","",'HCAP Worksheet'!$I$104)</f>
        <v>0</v>
      </c>
      <c r="CK8" s="250">
        <f>IF($E8="","",'HCAP Worksheet'!$D$105)</f>
        <v>0</v>
      </c>
      <c r="CL8" s="130">
        <f>IF($E8="","",'HCAP Worksheet'!$F$105)</f>
        <v>0</v>
      </c>
      <c r="CM8" s="130">
        <f>IF($E8="","",'HCAP Worksheet'!$H$105)</f>
        <v>0</v>
      </c>
      <c r="CN8" s="250">
        <f>IF($E8="","",'HCAP Worksheet'!$F$101)</f>
        <v>0</v>
      </c>
      <c r="CO8" s="250" t="str">
        <f ca="1">IF($E8="","",'HCAP Worksheet'!$B$108)</f>
        <v>Roche DNA Solid Tumour Prep_1</v>
      </c>
      <c r="CP8" s="250" t="str">
        <f ca="1">IF($E8="","",'HCAP Worksheet'!$C$108)</f>
        <v>IRN1000006093</v>
      </c>
      <c r="CQ8" s="250">
        <f>IF($E8="","",'HCAP Worksheet'!$D$108)</f>
        <v>0</v>
      </c>
      <c r="CR8" s="130">
        <f>IF($E8="","",'HCAP Worksheet'!$F$108)</f>
        <v>0</v>
      </c>
      <c r="CS8" s="130">
        <f>IF($E8="","",'HCAP Worksheet'!$H$108)</f>
        <v>0</v>
      </c>
      <c r="CT8" s="130">
        <f>IF($E8="","",'HCAP Worksheet'!$I$108)</f>
        <v>0</v>
      </c>
      <c r="CU8" s="250">
        <f>IF($E8="","",'HCAP Worksheet'!$D$116)</f>
        <v>0</v>
      </c>
      <c r="CV8" s="130">
        <f>IF($E8="","",'HCAP Worksheet'!$F$116)</f>
        <v>0</v>
      </c>
      <c r="CW8" s="130">
        <f>IF($E8="","",'HCAP Worksheet'!$H$116)</f>
        <v>0</v>
      </c>
      <c r="CX8" s="130">
        <f>IF($E8="","",'HCAP Worksheet'!$I$116)</f>
        <v>0</v>
      </c>
      <c r="CY8" s="250">
        <f>IF($E8="","",'HCAP Worksheet'!$D$117)</f>
        <v>0</v>
      </c>
      <c r="CZ8" s="130">
        <f>IF($E8="","",'HCAP Worksheet'!$F$117)</f>
        <v>0</v>
      </c>
      <c r="DA8" s="130">
        <f>IF($E8="","",'HCAP Worksheet'!$H$117)</f>
        <v>0</v>
      </c>
      <c r="DB8" s="130">
        <f>IF($E8="","",'HCAP Worksheet'!$I$117)</f>
        <v>0</v>
      </c>
      <c r="DC8" s="250">
        <f>IF($E8="","",'HCAP Worksheet'!$D$121)</f>
        <v>0</v>
      </c>
      <c r="DD8" s="130">
        <f>IF($E8="","",'HCAP Worksheet'!$F$121)</f>
        <v>0</v>
      </c>
      <c r="DE8" s="130">
        <f>IF($E8="","",'HCAP Worksheet'!$H$121)</f>
        <v>0</v>
      </c>
      <c r="DF8" s="130">
        <f>IF($E8="","",'HCAP Worksheet'!$I$121)</f>
        <v>0</v>
      </c>
      <c r="DG8" s="250">
        <f>IF($E8="","",'HCAP Worksheet'!$F$119)</f>
        <v>0</v>
      </c>
      <c r="DH8" s="250">
        <f>IF($E8="","",'HCAP Worksheet'!$D$125)</f>
        <v>0</v>
      </c>
      <c r="DI8" s="130">
        <f>IF($E8="","",'HCAP Worksheet'!$F$125)</f>
        <v>0</v>
      </c>
      <c r="DJ8" s="130">
        <f>IF($E8="","",'HCAP Worksheet'!$H$125)</f>
        <v>0</v>
      </c>
      <c r="DK8" s="130">
        <f>IF($E8="","",'HCAP Worksheet'!$I$125)</f>
        <v>0</v>
      </c>
      <c r="DL8" s="250">
        <f>IF($E8="","",'HCAP Worksheet'!$D$126)</f>
        <v>0</v>
      </c>
      <c r="DM8" s="130">
        <f>IF($E8="","",'HCAP Worksheet'!$F$126)</f>
        <v>0</v>
      </c>
      <c r="DN8" s="130">
        <f>IF($E8="","",'HCAP Worksheet'!$H$126)</f>
        <v>0</v>
      </c>
      <c r="DO8" s="130">
        <f>IF($E8="","",'HCAP Worksheet'!$I$126)</f>
        <v>0</v>
      </c>
      <c r="DP8" s="250">
        <f>IF($E8="","",'HCAP Worksheet'!$D$130)</f>
        <v>0</v>
      </c>
      <c r="DQ8" s="130">
        <f>IF($E8="","",'HCAP Worksheet'!$F$130)</f>
        <v>0</v>
      </c>
      <c r="DR8" s="130">
        <f>IF($E8="","",'HCAP Worksheet'!$I$130)</f>
        <v>0</v>
      </c>
      <c r="DS8" s="250">
        <f>IF($E8="","",'HCAP Worksheet'!$D$131)</f>
        <v>0</v>
      </c>
      <c r="DT8" s="130">
        <f>IF($E8="","",'HCAP Worksheet'!$F$131)</f>
        <v>0</v>
      </c>
      <c r="DU8" s="130">
        <f>IF($E8="","",'HCAP Worksheet'!$H$131)</f>
        <v>0</v>
      </c>
      <c r="DV8" s="130">
        <f>IF($E8="","",'HCAP Worksheet'!$I$131)</f>
        <v>0</v>
      </c>
      <c r="DW8" s="250">
        <f>IF($E8="","",'HCAP Worksheet'!$D$132)</f>
        <v>0</v>
      </c>
      <c r="DX8" s="130">
        <f>IF($E8="","",'HCAP Worksheet'!$F$132)</f>
        <v>0</v>
      </c>
      <c r="DY8" s="130">
        <f>IF($E8="","",'HCAP Worksheet'!$H$132)</f>
        <v>0</v>
      </c>
      <c r="DZ8" s="130">
        <f>IF($E8="","",'HCAP Worksheet'!$I$132)</f>
        <v>0</v>
      </c>
      <c r="EA8" s="250">
        <f>IF($E8="","",'HCAP Worksheet'!$D$137)</f>
        <v>6.66</v>
      </c>
      <c r="EB8" s="250">
        <f>IF($E8="","",'HCAP Worksheet'!$E$137)</f>
        <v>346</v>
      </c>
      <c r="EC8" s="524">
        <f ca="1">IF($E8="","",'HCAP Worksheet'!$G$137)</f>
        <v>29.164477141355754</v>
      </c>
      <c r="ED8" s="524" t="str">
        <f>IF($E8="","",'Auto Pooling Robot Script'!$I$19)</f>
        <v>AJ</v>
      </c>
      <c r="EE8" s="130">
        <f>IF($E8="","",'Auto Pooling Robot Script'!$I$20)</f>
        <v>44989</v>
      </c>
      <c r="EF8" s="524">
        <f>IF($E8="","",'Auto Pooling Robot Script'!$I$35)</f>
        <v>5.87</v>
      </c>
      <c r="EG8" s="524">
        <f>IF($E8="","",'Auto Pooling Robot Script'!$I$36)</f>
        <v>6.06</v>
      </c>
      <c r="EH8" s="250">
        <f>IF($E8="","",'Auto Pooling Robot Script'!$I$37)</f>
        <v>1</v>
      </c>
      <c r="EI8" s="578" t="str">
        <f>IF($E8="","",'Auto Pooling Robot Script'!$I$42)</f>
        <v>AJ</v>
      </c>
      <c r="EJ8" s="130">
        <f>IF($E8="","",'Auto Pooling Robot Script'!$K$42)</f>
        <v>44989</v>
      </c>
      <c r="EK8" s="524">
        <f>IF($E8="","",'Auto Pooling Robot Script'!$I$44)</f>
        <v>1.1499999999999999</v>
      </c>
      <c r="EL8" s="524">
        <f>IF($E8="","",'Auto Pooling Robot Script'!$I$45)</f>
        <v>1.2</v>
      </c>
      <c r="EM8" s="524">
        <f>IF($E8="","",'Auto Pooling Robot Script'!$I$46)</f>
        <v>1.1749999999999998</v>
      </c>
      <c r="EN8" s="524" t="str">
        <f>IF($E8="","",'Auto Pooling Robot Script'!$I$17)</f>
        <v>NovaSeq Side B</v>
      </c>
      <c r="EO8" s="524" t="str">
        <f>IF($E8="","",'Auto Pooling Robot Script'!$I$18)</f>
        <v>SP Kit V1.5 200</v>
      </c>
      <c r="EP8" s="250">
        <f>IF($E8="","",'Auto Pooling Robot Script'!$I$80)</f>
        <v>200</v>
      </c>
      <c r="EQ8" s="524">
        <f>IF($E8="","",'Auto Pooling Robot Script'!$I$83)</f>
        <v>0</v>
      </c>
      <c r="ER8" s="558">
        <f>IF($E8="","",'Auto Pooling Robot Script'!$I$84)</f>
        <v>0</v>
      </c>
      <c r="ES8" s="558">
        <f>IF($E8="","",'Auto Pooling Robot Script'!$I$85)</f>
        <v>0</v>
      </c>
      <c r="ET8" s="524">
        <f>IF($E8="","",'Auto Pooling Robot Script'!$I$86)</f>
        <v>0</v>
      </c>
    </row>
    <row r="9" spans="1:150" x14ac:dyDescent="0.2">
      <c r="A9" t="str">
        <f>IF($E9="","",'HCAP Booking'!$C$4)</f>
        <v>2303550</v>
      </c>
      <c r="B9" s="130">
        <f>IF($E9="","",'HCAP Booking'!$C$5)</f>
        <v>44987</v>
      </c>
      <c r="C9" t="str">
        <f>IF($E9="","",'HCAP Booking'!$F$5)</f>
        <v>LC</v>
      </c>
      <c r="D9" t="str">
        <f>IF($E9="","",'HCAP Booking'!E15)</f>
        <v>B2306205</v>
      </c>
      <c r="E9" t="str">
        <f>IF('HCAP Booking'!J15="","",'HCAP Booking'!J15)</f>
        <v>B2306205-002</v>
      </c>
      <c r="F9" t="str">
        <f>IF($E9="","",'HCAP Booking'!H15)</f>
        <v>Roche DNA Solid Tumour Prep</v>
      </c>
      <c r="G9">
        <f>IF($E9="","",'HCAP Booking'!G15)</f>
        <v>65.23</v>
      </c>
      <c r="H9">
        <f>IF($E9="","",'DNA Sample Normalization'!E19)</f>
        <v>13.2</v>
      </c>
      <c r="I9" s="250">
        <f>IF($E9="","",'DNA Sample Normalization'!$E$2)</f>
        <v>21051</v>
      </c>
      <c r="J9" s="130">
        <f>IF($E9="","",'DNA Sample Normalization'!$E$3)</f>
        <v>44973</v>
      </c>
      <c r="K9" s="130">
        <f>IF($E9="","",'DNA Sample Normalization'!$E$4)</f>
        <v>44907</v>
      </c>
      <c r="L9" s="250" t="str">
        <f>IF($E9="","",'HCAP Worksheet'!$D$53)</f>
        <v>SLCB5121</v>
      </c>
      <c r="M9" s="130">
        <f>IF($E9="","",'HCAP Worksheet'!$F$53)</f>
        <v>44012</v>
      </c>
      <c r="N9" s="130">
        <f>IF($E9="","",'HCAP Worksheet'!$H$53)</f>
        <v>0</v>
      </c>
      <c r="O9" s="130">
        <f>IF($E9="","",'HCAP Worksheet'!$I$53)</f>
        <v>0</v>
      </c>
      <c r="P9" s="250">
        <f>IF($E9="","",'HCAP Worksheet'!$D$57)</f>
        <v>140509</v>
      </c>
      <c r="Q9" s="130">
        <f>IF($E9="","",'HCAP Worksheet'!$F$57)</f>
        <v>44987</v>
      </c>
      <c r="R9" s="130">
        <f>IF($E9="","",'HCAP Worksheet'!$H$57)</f>
        <v>45274</v>
      </c>
      <c r="S9" s="130">
        <f>IF($E9="","",'HCAP Worksheet'!$I$57)</f>
        <v>44981</v>
      </c>
      <c r="T9" s="250">
        <f>IF($E9="","",'HCAP Worksheet'!$D$58)</f>
        <v>146671</v>
      </c>
      <c r="U9" s="130">
        <f>IF($E9="","",'HCAP Worksheet'!$F$58)</f>
        <v>44987</v>
      </c>
      <c r="V9" s="130">
        <f>IF($E9="","",'HCAP Worksheet'!$H$58)</f>
        <v>45274</v>
      </c>
      <c r="W9" s="130">
        <f>IF($E9="","",'HCAP Worksheet'!$I$58)</f>
        <v>44981</v>
      </c>
      <c r="X9" s="250" t="str">
        <f>IF($E9="","",'HCAP Worksheet'!$F$55)</f>
        <v>Eppendorf 5 (96)</v>
      </c>
      <c r="Y9" s="250">
        <f>IF($E9="","",'HCAP Worksheet'!$D$62)</f>
        <v>144221</v>
      </c>
      <c r="Z9" s="130">
        <f>IF($E9="","",'HCAP Worksheet'!$F$62)</f>
        <v>44987</v>
      </c>
      <c r="AA9" s="130">
        <f>IF($E9="","",'HCAP Worksheet'!$H$62)</f>
        <v>45274</v>
      </c>
      <c r="AB9" s="130">
        <f>IF($E9="","",'HCAP Worksheet'!$I$62)</f>
        <v>44981</v>
      </c>
      <c r="AC9" s="250">
        <f>IF($E9="","",'HCAP Worksheet'!$D$63)</f>
        <v>146220</v>
      </c>
      <c r="AD9" s="130">
        <f>IF($E9="","",'HCAP Worksheet'!$F$63)</f>
        <v>44987</v>
      </c>
      <c r="AE9" s="130">
        <f>IF($E9="","",'HCAP Worksheet'!$H$63)</f>
        <v>45274</v>
      </c>
      <c r="AF9" s="130">
        <f>IF($E9="","",'HCAP Worksheet'!$I$63)</f>
        <v>44981</v>
      </c>
      <c r="AG9" s="250" t="str">
        <f>IF($E9="","",'HCAP Worksheet'!$F$60)</f>
        <v>Eppendorf 5 (96)</v>
      </c>
      <c r="AH9" s="250">
        <f>IF($E9="","",'HCAP Worksheet'!$D$67)</f>
        <v>143325</v>
      </c>
      <c r="AI9" s="130">
        <f>IF($E9="","",'HCAP Worksheet'!$F$67)</f>
        <v>44987</v>
      </c>
      <c r="AJ9" s="130">
        <f>IF($E9="","",'HCAP Worksheet'!$H$67)</f>
        <v>45274</v>
      </c>
      <c r="AK9" s="130">
        <f>IF($E9="","",'HCAP Worksheet'!$I$67)</f>
        <v>44981</v>
      </c>
      <c r="AL9" s="250">
        <f>IF($E9="","",'HCAP Worksheet'!$D$68)</f>
        <v>145607</v>
      </c>
      <c r="AM9" s="130">
        <f>IF($E9="","",'HCAP Worksheet'!$F$68)</f>
        <v>44987</v>
      </c>
      <c r="AN9" s="130">
        <f>IF($E9="","",'HCAP Worksheet'!$H$68)</f>
        <v>45274</v>
      </c>
      <c r="AO9" s="130">
        <f>IF($E9="","",'HCAP Worksheet'!$I$68)</f>
        <v>44981</v>
      </c>
      <c r="AP9" s="250">
        <f>IF($E9="","",'HCAP Worksheet'!$D$69)</f>
        <v>70801720</v>
      </c>
      <c r="AQ9" s="130">
        <f>IF($E9="","",'HCAP Worksheet'!$F$69)</f>
        <v>44987</v>
      </c>
      <c r="AR9" s="130">
        <f>IF($E9="","",'HCAP Worksheet'!$H$69)</f>
        <v>45291</v>
      </c>
      <c r="AS9" s="130">
        <f>IF($E9="","",'HCAP Worksheet'!$I$69)</f>
        <v>44981</v>
      </c>
      <c r="AT9" s="130" t="str">
        <f>IF($E9="","",'HCAP Worksheet'!$F$65)</f>
        <v>Eppendorf 5 (96)</v>
      </c>
      <c r="AU9" s="250">
        <f>IF($E9="","",'HCAP Worksheet'!$D$73)</f>
        <v>142030</v>
      </c>
      <c r="AV9" s="130">
        <f>IF($E9="","",'HCAP Worksheet'!$F$73)</f>
        <v>44979</v>
      </c>
      <c r="AW9" s="130">
        <f>IF($E9="","",'HCAP Worksheet'!$H$73)</f>
        <v>45260</v>
      </c>
      <c r="AX9" s="130">
        <f>IF($E9="","",'HCAP Worksheet'!$I$73)</f>
        <v>44942</v>
      </c>
      <c r="AY9" s="250" t="str">
        <f>IF($E9="","",'HCAP Worksheet'!$D$74)</f>
        <v>22K084044</v>
      </c>
      <c r="AZ9" s="130">
        <f>IF($E9="","",'HCAP Worksheet'!$F$74)</f>
        <v>44956</v>
      </c>
      <c r="BA9" s="130">
        <f>IF($E9="","",'HCAP Worksheet'!$H$74)</f>
        <v>46695</v>
      </c>
      <c r="BB9" s="250">
        <f>IF($E9="","",'HCAP Worksheet'!$D$78)</f>
        <v>0</v>
      </c>
      <c r="BC9" s="130">
        <f>IF($E9="","",'HCAP Worksheet'!$F$78)</f>
        <v>0</v>
      </c>
      <c r="BD9" s="130">
        <f>IF($E9="","",'HCAP Worksheet'!$H$78)</f>
        <v>0</v>
      </c>
      <c r="BE9" s="130">
        <f>IF($E9="","",'HCAP Worksheet'!$I$78)</f>
        <v>0</v>
      </c>
      <c r="BF9" s="250">
        <f>IF($E9="","",'HCAP Worksheet'!$D$79)</f>
        <v>0</v>
      </c>
      <c r="BG9" s="130">
        <f>IF($E9="","",'HCAP Worksheet'!$F$79)</f>
        <v>0</v>
      </c>
      <c r="BH9" s="130">
        <f>IF($E9="","",'HCAP Worksheet'!$H$79)</f>
        <v>0</v>
      </c>
      <c r="BI9" s="130">
        <f>IF($E9="","",'HCAP Worksheet'!$I$79)</f>
        <v>0</v>
      </c>
      <c r="BJ9" s="250">
        <f>IF($E9="","",'HCAP Worksheet'!$F$76)</f>
        <v>0</v>
      </c>
      <c r="BK9" s="250">
        <f>IF($E9="","",'HCAP Worksheet'!$D$83)</f>
        <v>0</v>
      </c>
      <c r="BL9" s="130">
        <f>IF($E9="","",'HCAP Worksheet'!$F$83)</f>
        <v>0</v>
      </c>
      <c r="BM9" s="130">
        <f>IF($E9="","",'HCAP Worksheet'!$H$83)</f>
        <v>0</v>
      </c>
      <c r="BN9" s="130">
        <f>IF($E9="","",'HCAP Worksheet'!$I$83)</f>
        <v>0</v>
      </c>
      <c r="BO9" s="250">
        <f>IF($E9="","",'HCAP Worksheet'!$D$84)</f>
        <v>0</v>
      </c>
      <c r="BP9" s="130">
        <f>IF($E9="","",'HCAP Worksheet'!$F$84)</f>
        <v>0</v>
      </c>
      <c r="BQ9" s="130">
        <f>IF($E9="","",'HCAP Worksheet'!$H$84)</f>
        <v>0</v>
      </c>
      <c r="BR9" s="250">
        <f>IF($E9="","",'HCAP Worksheet'!$D$88)</f>
        <v>0</v>
      </c>
      <c r="BS9" s="130">
        <f>IF($E9="","",'HCAP Worksheet'!$F$88)</f>
        <v>0</v>
      </c>
      <c r="BT9" s="130">
        <f>IF($E9="","",'HCAP Worksheet'!$I$88)</f>
        <v>0</v>
      </c>
      <c r="BU9" s="250">
        <f>IF($E9="","",'HCAP Worksheet'!$D$89)</f>
        <v>0</v>
      </c>
      <c r="BV9" s="130">
        <f>IF($E9="","",'HCAP Worksheet'!$F$89)</f>
        <v>0</v>
      </c>
      <c r="BW9" s="130">
        <f>IF($E9="","",'HCAP Worksheet'!$H$89)</f>
        <v>0</v>
      </c>
      <c r="BX9" s="130">
        <f>IF($E9="","",'HCAP Worksheet'!$I$89)</f>
        <v>0</v>
      </c>
      <c r="BY9" s="250">
        <f>IF($E9="","",'HCAP Worksheet'!$D$90)</f>
        <v>0</v>
      </c>
      <c r="BZ9" s="130">
        <f>IF($E9="","",'HCAP Worksheet'!$F$90)</f>
        <v>0</v>
      </c>
      <c r="CA9" s="130">
        <f>IF($E9="","",'HCAP Worksheet'!$H$90)</f>
        <v>0</v>
      </c>
      <c r="CB9" s="130">
        <f>IF($E9="","",'HCAP Worksheet'!$I$90)</f>
        <v>0</v>
      </c>
      <c r="CC9" s="250">
        <f>IF($E9="","",'HCAP Worksheet'!$D$103)</f>
        <v>0</v>
      </c>
      <c r="CD9" s="130">
        <f>IF($E9="","",'HCAP Worksheet'!$F$103)</f>
        <v>0</v>
      </c>
      <c r="CE9" s="130">
        <f>IF($E9="","",'HCAP Worksheet'!$H$103)</f>
        <v>0</v>
      </c>
      <c r="CF9" s="130">
        <f>IF($E9="","",'HCAP Worksheet'!$I$103)</f>
        <v>0</v>
      </c>
      <c r="CG9" s="250">
        <f>IF($E9="","",'HCAP Worksheet'!$D$104)</f>
        <v>0</v>
      </c>
      <c r="CH9" s="130">
        <f>IF($E9="","",'HCAP Worksheet'!$F$104)</f>
        <v>0</v>
      </c>
      <c r="CI9" s="130">
        <f>IF($E9="","",'HCAP Worksheet'!$H$104)</f>
        <v>0</v>
      </c>
      <c r="CJ9" s="130">
        <f>IF($E9="","",'HCAP Worksheet'!$I$104)</f>
        <v>0</v>
      </c>
      <c r="CK9" s="250">
        <f>IF($E9="","",'HCAP Worksheet'!$D$105)</f>
        <v>0</v>
      </c>
      <c r="CL9" s="130">
        <f>IF($E9="","",'HCAP Worksheet'!$F$105)</f>
        <v>0</v>
      </c>
      <c r="CM9" s="130">
        <f>IF($E9="","",'HCAP Worksheet'!$H$105)</f>
        <v>0</v>
      </c>
      <c r="CN9" s="250">
        <f>IF($E9="","",'HCAP Worksheet'!$F$101)</f>
        <v>0</v>
      </c>
      <c r="CO9" s="250" t="str">
        <f ca="1">IF($E9="","",'HCAP Worksheet'!$B$108)</f>
        <v>Roche DNA Solid Tumour Prep_1</v>
      </c>
      <c r="CP9" s="250" t="str">
        <f ca="1">IF($E9="","",'HCAP Worksheet'!$C$108)</f>
        <v>IRN1000006093</v>
      </c>
      <c r="CQ9" s="250">
        <f>IF($E9="","",'HCAP Worksheet'!$D$108)</f>
        <v>0</v>
      </c>
      <c r="CR9" s="130">
        <f>IF($E9="","",'HCAP Worksheet'!$F$108)</f>
        <v>0</v>
      </c>
      <c r="CS9" s="130">
        <f>IF($E9="","",'HCAP Worksheet'!$H$108)</f>
        <v>0</v>
      </c>
      <c r="CT9" s="130">
        <f>IF($E9="","",'HCAP Worksheet'!$I$108)</f>
        <v>0</v>
      </c>
      <c r="CU9" s="250">
        <f>IF($E9="","",'HCAP Worksheet'!$D$116)</f>
        <v>0</v>
      </c>
      <c r="CV9" s="130">
        <f>IF($E9="","",'HCAP Worksheet'!$F$116)</f>
        <v>0</v>
      </c>
      <c r="CW9" s="130">
        <f>IF($E9="","",'HCAP Worksheet'!$H$116)</f>
        <v>0</v>
      </c>
      <c r="CX9" s="130">
        <f>IF($E9="","",'HCAP Worksheet'!$I$116)</f>
        <v>0</v>
      </c>
      <c r="CY9" s="250">
        <f>IF($E9="","",'HCAP Worksheet'!$D$117)</f>
        <v>0</v>
      </c>
      <c r="CZ9" s="130">
        <f>IF($E9="","",'HCAP Worksheet'!$F$117)</f>
        <v>0</v>
      </c>
      <c r="DA9" s="130">
        <f>IF($E9="","",'HCAP Worksheet'!$H$117)</f>
        <v>0</v>
      </c>
      <c r="DB9" s="130">
        <f>IF($E9="","",'HCAP Worksheet'!$I$117)</f>
        <v>0</v>
      </c>
      <c r="DC9" s="250">
        <f>IF($E9="","",'HCAP Worksheet'!$D$121)</f>
        <v>0</v>
      </c>
      <c r="DD9" s="130">
        <f>IF($E9="","",'HCAP Worksheet'!$F$121)</f>
        <v>0</v>
      </c>
      <c r="DE9" s="130">
        <f>IF($E9="","",'HCAP Worksheet'!$H$121)</f>
        <v>0</v>
      </c>
      <c r="DF9" s="130">
        <f>IF($E9="","",'HCAP Worksheet'!$I$121)</f>
        <v>0</v>
      </c>
      <c r="DG9" s="250">
        <f>IF($E9="","",'HCAP Worksheet'!$F$119)</f>
        <v>0</v>
      </c>
      <c r="DH9" s="250">
        <f>IF($E9="","",'HCAP Worksheet'!$D$125)</f>
        <v>0</v>
      </c>
      <c r="DI9" s="130">
        <f>IF($E9="","",'HCAP Worksheet'!$F$125)</f>
        <v>0</v>
      </c>
      <c r="DJ9" s="130">
        <f>IF($E9="","",'HCAP Worksheet'!$H$125)</f>
        <v>0</v>
      </c>
      <c r="DK9" s="130">
        <f>IF($E9="","",'HCAP Worksheet'!$I$125)</f>
        <v>0</v>
      </c>
      <c r="DL9" s="250">
        <f>IF($E9="","",'HCAP Worksheet'!$D$126)</f>
        <v>0</v>
      </c>
      <c r="DM9" s="130">
        <f>IF($E9="","",'HCAP Worksheet'!$F$126)</f>
        <v>0</v>
      </c>
      <c r="DN9" s="130">
        <f>IF($E9="","",'HCAP Worksheet'!$H$126)</f>
        <v>0</v>
      </c>
      <c r="DO9" s="130">
        <f>IF($E9="","",'HCAP Worksheet'!$I$126)</f>
        <v>0</v>
      </c>
      <c r="DP9" s="250">
        <f>IF($E9="","",'HCAP Worksheet'!$D$130)</f>
        <v>0</v>
      </c>
      <c r="DQ9" s="130">
        <f>IF($E9="","",'HCAP Worksheet'!$F$130)</f>
        <v>0</v>
      </c>
      <c r="DR9" s="130">
        <f>IF($E9="","",'HCAP Worksheet'!$I$130)</f>
        <v>0</v>
      </c>
      <c r="DS9" s="250">
        <f>IF($E9="","",'HCAP Worksheet'!$D$131)</f>
        <v>0</v>
      </c>
      <c r="DT9" s="130">
        <f>IF($E9="","",'HCAP Worksheet'!$F$131)</f>
        <v>0</v>
      </c>
      <c r="DU9" s="130">
        <f>IF($E9="","",'HCAP Worksheet'!$H$131)</f>
        <v>0</v>
      </c>
      <c r="DV9" s="130">
        <f>IF($E9="","",'HCAP Worksheet'!$I$131)</f>
        <v>0</v>
      </c>
      <c r="DW9" s="250">
        <f>IF($E9="","",'HCAP Worksheet'!$D$132)</f>
        <v>0</v>
      </c>
      <c r="DX9" s="130">
        <f>IF($E9="","",'HCAP Worksheet'!$F$132)</f>
        <v>0</v>
      </c>
      <c r="DY9" s="130">
        <f>IF($E9="","",'HCAP Worksheet'!$H$132)</f>
        <v>0</v>
      </c>
      <c r="DZ9" s="130">
        <f>IF($E9="","",'HCAP Worksheet'!$I$132)</f>
        <v>0</v>
      </c>
      <c r="EA9" s="250">
        <f>IF($E9="","",'HCAP Worksheet'!$D$137)</f>
        <v>6.66</v>
      </c>
      <c r="EB9" s="250">
        <f>IF($E9="","",'HCAP Worksheet'!$E$137)</f>
        <v>346</v>
      </c>
      <c r="EC9" s="524">
        <f ca="1">IF($E9="","",'HCAP Worksheet'!$G$137)</f>
        <v>29.164477141355754</v>
      </c>
      <c r="ED9" s="524" t="str">
        <f>IF($E9="","",'Auto Pooling Robot Script'!$I$19)</f>
        <v>AJ</v>
      </c>
      <c r="EE9" s="130">
        <f>IF($E9="","",'Auto Pooling Robot Script'!$I$20)</f>
        <v>44989</v>
      </c>
      <c r="EF9" s="524">
        <f>IF($E9="","",'Auto Pooling Robot Script'!$I$35)</f>
        <v>5.87</v>
      </c>
      <c r="EG9" s="524">
        <f>IF($E9="","",'Auto Pooling Robot Script'!$I$36)</f>
        <v>6.06</v>
      </c>
      <c r="EH9" s="250">
        <f>IF($E9="","",'Auto Pooling Robot Script'!$I$37)</f>
        <v>1</v>
      </c>
      <c r="EI9" s="578" t="str">
        <f>IF($E9="","",'Auto Pooling Robot Script'!$I$42)</f>
        <v>AJ</v>
      </c>
      <c r="EJ9" s="130">
        <f>IF($E9="","",'Auto Pooling Robot Script'!$K$42)</f>
        <v>44989</v>
      </c>
      <c r="EK9" s="524">
        <f>IF($E9="","",'Auto Pooling Robot Script'!$I$44)</f>
        <v>1.1499999999999999</v>
      </c>
      <c r="EL9" s="524">
        <f>IF($E9="","",'Auto Pooling Robot Script'!$I$45)</f>
        <v>1.2</v>
      </c>
      <c r="EM9" s="524">
        <f>IF($E9="","",'Auto Pooling Robot Script'!$I$46)</f>
        <v>1.1749999999999998</v>
      </c>
      <c r="EN9" s="524" t="str">
        <f>IF($E9="","",'Auto Pooling Robot Script'!$I$17)</f>
        <v>NovaSeq Side B</v>
      </c>
      <c r="EO9" s="524" t="str">
        <f>IF($E9="","",'Auto Pooling Robot Script'!$I$18)</f>
        <v>SP Kit V1.5 200</v>
      </c>
      <c r="EP9" s="250">
        <f>IF($E9="","",'Auto Pooling Robot Script'!$I$80)</f>
        <v>200</v>
      </c>
      <c r="EQ9" s="524">
        <f>IF($E9="","",'Auto Pooling Robot Script'!$I$83)</f>
        <v>0</v>
      </c>
      <c r="ER9" s="558">
        <f>IF($E9="","",'Auto Pooling Robot Script'!$I$84)</f>
        <v>0</v>
      </c>
      <c r="ES9" s="558">
        <f>IF($E9="","",'Auto Pooling Robot Script'!$I$85)</f>
        <v>0</v>
      </c>
      <c r="ET9" s="524">
        <f>IF($E9="","",'Auto Pooling Robot Script'!$I$86)</f>
        <v>0</v>
      </c>
    </row>
    <row r="10" spans="1:150" x14ac:dyDescent="0.2">
      <c r="A10" t="str">
        <f>IF($E10="","",'HCAP Booking'!$C$4)</f>
        <v>2303550</v>
      </c>
      <c r="B10" s="130">
        <f>IF($E10="","",'HCAP Booking'!$C$5)</f>
        <v>44987</v>
      </c>
      <c r="C10" t="str">
        <f>IF($E10="","",'HCAP Booking'!$F$5)</f>
        <v>LC</v>
      </c>
      <c r="D10" t="str">
        <f>IF($E10="","",'HCAP Booking'!E16)</f>
        <v>B2306215</v>
      </c>
      <c r="E10" t="str">
        <f>IF('HCAP Booking'!J16="","",'HCAP Booking'!J16)</f>
        <v>B2306215-002</v>
      </c>
      <c r="F10" t="str">
        <f>IF($E10="","",'HCAP Booking'!H16)</f>
        <v>Roche DNA Solid Tumour Prep</v>
      </c>
      <c r="G10">
        <f>IF($E10="","",'HCAP Booking'!G16)</f>
        <v>21.31</v>
      </c>
      <c r="H10">
        <f>IF($E10="","",'DNA Sample Normalization'!E20)</f>
        <v>2.12</v>
      </c>
      <c r="I10" s="250">
        <f>IF($E10="","",'DNA Sample Normalization'!$E$2)</f>
        <v>21051</v>
      </c>
      <c r="J10" s="130">
        <f>IF($E10="","",'DNA Sample Normalization'!$E$3)</f>
        <v>44973</v>
      </c>
      <c r="K10" s="130">
        <f>IF($E10="","",'DNA Sample Normalization'!$E$4)</f>
        <v>44907</v>
      </c>
      <c r="L10" s="250" t="str">
        <f>IF($E10="","",'HCAP Worksheet'!$D$53)</f>
        <v>SLCB5121</v>
      </c>
      <c r="M10" s="130">
        <f>IF($E10="","",'HCAP Worksheet'!$F$53)</f>
        <v>44012</v>
      </c>
      <c r="N10" s="130">
        <f>IF($E10="","",'HCAP Worksheet'!$H$53)</f>
        <v>0</v>
      </c>
      <c r="O10" s="130">
        <f>IF($E10="","",'HCAP Worksheet'!$I$53)</f>
        <v>0</v>
      </c>
      <c r="P10" s="250">
        <f>IF($E10="","",'HCAP Worksheet'!$D$57)</f>
        <v>140509</v>
      </c>
      <c r="Q10" s="130">
        <f>IF($E10="","",'HCAP Worksheet'!$F$57)</f>
        <v>44987</v>
      </c>
      <c r="R10" s="130">
        <f>IF($E10="","",'HCAP Worksheet'!$H$57)</f>
        <v>45274</v>
      </c>
      <c r="S10" s="130">
        <f>IF($E10="","",'HCAP Worksheet'!$I$57)</f>
        <v>44981</v>
      </c>
      <c r="T10" s="250">
        <f>IF($E10="","",'HCAP Worksheet'!$D$58)</f>
        <v>146671</v>
      </c>
      <c r="U10" s="130">
        <f>IF($E10="","",'HCAP Worksheet'!$F$58)</f>
        <v>44987</v>
      </c>
      <c r="V10" s="130">
        <f>IF($E10="","",'HCAP Worksheet'!$H$58)</f>
        <v>45274</v>
      </c>
      <c r="W10" s="130">
        <f>IF($E10="","",'HCAP Worksheet'!$I$58)</f>
        <v>44981</v>
      </c>
      <c r="X10" s="250" t="str">
        <f>IF($E10="","",'HCAP Worksheet'!$F$55)</f>
        <v>Eppendorf 5 (96)</v>
      </c>
      <c r="Y10" s="250">
        <f>IF($E10="","",'HCAP Worksheet'!$D$62)</f>
        <v>144221</v>
      </c>
      <c r="Z10" s="130">
        <f>IF($E10="","",'HCAP Worksheet'!$F$62)</f>
        <v>44987</v>
      </c>
      <c r="AA10" s="130">
        <f>IF($E10="","",'HCAP Worksheet'!$H$62)</f>
        <v>45274</v>
      </c>
      <c r="AB10" s="130">
        <f>IF($E10="","",'HCAP Worksheet'!$I$62)</f>
        <v>44981</v>
      </c>
      <c r="AC10" s="250">
        <f>IF($E10="","",'HCAP Worksheet'!$D$63)</f>
        <v>146220</v>
      </c>
      <c r="AD10" s="130">
        <f>IF($E10="","",'HCAP Worksheet'!$F$63)</f>
        <v>44987</v>
      </c>
      <c r="AE10" s="130">
        <f>IF($E10="","",'HCAP Worksheet'!$H$63)</f>
        <v>45274</v>
      </c>
      <c r="AF10" s="130">
        <f>IF($E10="","",'HCAP Worksheet'!$I$63)</f>
        <v>44981</v>
      </c>
      <c r="AG10" s="250" t="str">
        <f>IF($E10="","",'HCAP Worksheet'!$F$60)</f>
        <v>Eppendorf 5 (96)</v>
      </c>
      <c r="AH10" s="250">
        <f>IF($E10="","",'HCAP Worksheet'!$D$67)</f>
        <v>143325</v>
      </c>
      <c r="AI10" s="130">
        <f>IF($E10="","",'HCAP Worksheet'!$F$67)</f>
        <v>44987</v>
      </c>
      <c r="AJ10" s="130">
        <f>IF($E10="","",'HCAP Worksheet'!$H$67)</f>
        <v>45274</v>
      </c>
      <c r="AK10" s="130">
        <f>IF($E10="","",'HCAP Worksheet'!$I$67)</f>
        <v>44981</v>
      </c>
      <c r="AL10" s="250">
        <f>IF($E10="","",'HCAP Worksheet'!$D$68)</f>
        <v>145607</v>
      </c>
      <c r="AM10" s="130">
        <f>IF($E10="","",'HCAP Worksheet'!$F$68)</f>
        <v>44987</v>
      </c>
      <c r="AN10" s="130">
        <f>IF($E10="","",'HCAP Worksheet'!$H$68)</f>
        <v>45274</v>
      </c>
      <c r="AO10" s="130">
        <f>IF($E10="","",'HCAP Worksheet'!$I$68)</f>
        <v>44981</v>
      </c>
      <c r="AP10" s="250">
        <f>IF($E10="","",'HCAP Worksheet'!$D$69)</f>
        <v>70801720</v>
      </c>
      <c r="AQ10" s="130">
        <f>IF($E10="","",'HCAP Worksheet'!$F$69)</f>
        <v>44987</v>
      </c>
      <c r="AR10" s="130">
        <f>IF($E10="","",'HCAP Worksheet'!$H$69)</f>
        <v>45291</v>
      </c>
      <c r="AS10" s="130">
        <f>IF($E10="","",'HCAP Worksheet'!$I$69)</f>
        <v>44981</v>
      </c>
      <c r="AT10" s="130" t="str">
        <f>IF($E10="","",'HCAP Worksheet'!$F$65)</f>
        <v>Eppendorf 5 (96)</v>
      </c>
      <c r="AU10" s="250">
        <f>IF($E10="","",'HCAP Worksheet'!$D$73)</f>
        <v>142030</v>
      </c>
      <c r="AV10" s="130">
        <f>IF($E10="","",'HCAP Worksheet'!$F$73)</f>
        <v>44979</v>
      </c>
      <c r="AW10" s="130">
        <f>IF($E10="","",'HCAP Worksheet'!$H$73)</f>
        <v>45260</v>
      </c>
      <c r="AX10" s="130">
        <f>IF($E10="","",'HCAP Worksheet'!$I$73)</f>
        <v>44942</v>
      </c>
      <c r="AY10" s="250" t="str">
        <f>IF($E10="","",'HCAP Worksheet'!$D$74)</f>
        <v>22K084044</v>
      </c>
      <c r="AZ10" s="130">
        <f>IF($E10="","",'HCAP Worksheet'!$F$74)</f>
        <v>44956</v>
      </c>
      <c r="BA10" s="130">
        <f>IF($E10="","",'HCAP Worksheet'!$H$74)</f>
        <v>46695</v>
      </c>
      <c r="BB10" s="250">
        <f>IF($E10="","",'HCAP Worksheet'!$D$78)</f>
        <v>0</v>
      </c>
      <c r="BC10" s="130">
        <f>IF($E10="","",'HCAP Worksheet'!$F$78)</f>
        <v>0</v>
      </c>
      <c r="BD10" s="130">
        <f>IF($E10="","",'HCAP Worksheet'!$H$78)</f>
        <v>0</v>
      </c>
      <c r="BE10" s="130">
        <f>IF($E10="","",'HCAP Worksheet'!$I$78)</f>
        <v>0</v>
      </c>
      <c r="BF10" s="250">
        <f>IF($E10="","",'HCAP Worksheet'!$D$79)</f>
        <v>0</v>
      </c>
      <c r="BG10" s="130">
        <f>IF($E10="","",'HCAP Worksheet'!$F$79)</f>
        <v>0</v>
      </c>
      <c r="BH10" s="130">
        <f>IF($E10="","",'HCAP Worksheet'!$H$79)</f>
        <v>0</v>
      </c>
      <c r="BI10" s="130">
        <f>IF($E10="","",'HCAP Worksheet'!$I$79)</f>
        <v>0</v>
      </c>
      <c r="BJ10" s="250">
        <f>IF($E10="","",'HCAP Worksheet'!$F$76)</f>
        <v>0</v>
      </c>
      <c r="BK10" s="250">
        <f>IF($E10="","",'HCAP Worksheet'!$D$83)</f>
        <v>0</v>
      </c>
      <c r="BL10" s="130">
        <f>IF($E10="","",'HCAP Worksheet'!$F$83)</f>
        <v>0</v>
      </c>
      <c r="BM10" s="130">
        <f>IF($E10="","",'HCAP Worksheet'!$H$83)</f>
        <v>0</v>
      </c>
      <c r="BN10" s="130">
        <f>IF($E10="","",'HCAP Worksheet'!$I$83)</f>
        <v>0</v>
      </c>
      <c r="BO10" s="250">
        <f>IF($E10="","",'HCAP Worksheet'!$D$84)</f>
        <v>0</v>
      </c>
      <c r="BP10" s="130">
        <f>IF($E10="","",'HCAP Worksheet'!$F$84)</f>
        <v>0</v>
      </c>
      <c r="BQ10" s="130">
        <f>IF($E10="","",'HCAP Worksheet'!$H$84)</f>
        <v>0</v>
      </c>
      <c r="BR10" s="250">
        <f>IF($E10="","",'HCAP Worksheet'!$D$88)</f>
        <v>0</v>
      </c>
      <c r="BS10" s="130">
        <f>IF($E10="","",'HCAP Worksheet'!$F$88)</f>
        <v>0</v>
      </c>
      <c r="BT10" s="130">
        <f>IF($E10="","",'HCAP Worksheet'!$I$88)</f>
        <v>0</v>
      </c>
      <c r="BU10" s="250">
        <f>IF($E10="","",'HCAP Worksheet'!$D$89)</f>
        <v>0</v>
      </c>
      <c r="BV10" s="130">
        <f>IF($E10="","",'HCAP Worksheet'!$F$89)</f>
        <v>0</v>
      </c>
      <c r="BW10" s="130">
        <f>IF($E10="","",'HCAP Worksheet'!$H$89)</f>
        <v>0</v>
      </c>
      <c r="BX10" s="130">
        <f>IF($E10="","",'HCAP Worksheet'!$I$89)</f>
        <v>0</v>
      </c>
      <c r="BY10" s="250">
        <f>IF($E10="","",'HCAP Worksheet'!$D$90)</f>
        <v>0</v>
      </c>
      <c r="BZ10" s="130">
        <f>IF($E10="","",'HCAP Worksheet'!$F$90)</f>
        <v>0</v>
      </c>
      <c r="CA10" s="130">
        <f>IF($E10="","",'HCAP Worksheet'!$H$90)</f>
        <v>0</v>
      </c>
      <c r="CB10" s="130">
        <f>IF($E10="","",'HCAP Worksheet'!$I$90)</f>
        <v>0</v>
      </c>
      <c r="CC10" s="250">
        <f>IF($E10="","",'HCAP Worksheet'!$D$103)</f>
        <v>0</v>
      </c>
      <c r="CD10" s="130">
        <f>IF($E10="","",'HCAP Worksheet'!$F$103)</f>
        <v>0</v>
      </c>
      <c r="CE10" s="130">
        <f>IF($E10="","",'HCAP Worksheet'!$H$103)</f>
        <v>0</v>
      </c>
      <c r="CF10" s="130">
        <f>IF($E10="","",'HCAP Worksheet'!$I$103)</f>
        <v>0</v>
      </c>
      <c r="CG10" s="250">
        <f>IF($E10="","",'HCAP Worksheet'!$D$104)</f>
        <v>0</v>
      </c>
      <c r="CH10" s="130">
        <f>IF($E10="","",'HCAP Worksheet'!$F$104)</f>
        <v>0</v>
      </c>
      <c r="CI10" s="130">
        <f>IF($E10="","",'HCAP Worksheet'!$H$104)</f>
        <v>0</v>
      </c>
      <c r="CJ10" s="130">
        <f>IF($E10="","",'HCAP Worksheet'!$I$104)</f>
        <v>0</v>
      </c>
      <c r="CK10" s="250">
        <f>IF($E10="","",'HCAP Worksheet'!$D$105)</f>
        <v>0</v>
      </c>
      <c r="CL10" s="130">
        <f>IF($E10="","",'HCAP Worksheet'!$F$105)</f>
        <v>0</v>
      </c>
      <c r="CM10" s="130">
        <f>IF($E10="","",'HCAP Worksheet'!$H$105)</f>
        <v>0</v>
      </c>
      <c r="CN10" s="250">
        <f>IF($E10="","",'HCAP Worksheet'!$F$101)</f>
        <v>0</v>
      </c>
      <c r="CO10" s="250" t="str">
        <f ca="1">IF($E10="","",'HCAP Worksheet'!$B$108)</f>
        <v>Roche DNA Solid Tumour Prep_1</v>
      </c>
      <c r="CP10" s="250" t="str">
        <f ca="1">IF($E10="","",'HCAP Worksheet'!$C$108)</f>
        <v>IRN1000006093</v>
      </c>
      <c r="CQ10" s="250">
        <f>IF($E10="","",'HCAP Worksheet'!$D$108)</f>
        <v>0</v>
      </c>
      <c r="CR10" s="130">
        <f>IF($E10="","",'HCAP Worksheet'!$F$108)</f>
        <v>0</v>
      </c>
      <c r="CS10" s="130">
        <f>IF($E10="","",'HCAP Worksheet'!$H$108)</f>
        <v>0</v>
      </c>
      <c r="CT10" s="130">
        <f>IF($E10="","",'HCAP Worksheet'!$I$108)</f>
        <v>0</v>
      </c>
      <c r="CU10" s="250">
        <f>IF($E10="","",'HCAP Worksheet'!$D$116)</f>
        <v>0</v>
      </c>
      <c r="CV10" s="130">
        <f>IF($E10="","",'HCAP Worksheet'!$F$116)</f>
        <v>0</v>
      </c>
      <c r="CW10" s="130">
        <f>IF($E10="","",'HCAP Worksheet'!$H$116)</f>
        <v>0</v>
      </c>
      <c r="CX10" s="130">
        <f>IF($E10="","",'HCAP Worksheet'!$I$116)</f>
        <v>0</v>
      </c>
      <c r="CY10" s="250">
        <f>IF($E10="","",'HCAP Worksheet'!$D$117)</f>
        <v>0</v>
      </c>
      <c r="CZ10" s="130">
        <f>IF($E10="","",'HCAP Worksheet'!$F$117)</f>
        <v>0</v>
      </c>
      <c r="DA10" s="130">
        <f>IF($E10="","",'HCAP Worksheet'!$H$117)</f>
        <v>0</v>
      </c>
      <c r="DB10" s="130">
        <f>IF($E10="","",'HCAP Worksheet'!$I$117)</f>
        <v>0</v>
      </c>
      <c r="DC10" s="250">
        <f>IF($E10="","",'HCAP Worksheet'!$D$121)</f>
        <v>0</v>
      </c>
      <c r="DD10" s="130">
        <f>IF($E10="","",'HCAP Worksheet'!$F$121)</f>
        <v>0</v>
      </c>
      <c r="DE10" s="130">
        <f>IF($E10="","",'HCAP Worksheet'!$H$121)</f>
        <v>0</v>
      </c>
      <c r="DF10" s="130">
        <f>IF($E10="","",'HCAP Worksheet'!$I$121)</f>
        <v>0</v>
      </c>
      <c r="DG10" s="250">
        <f>IF($E10="","",'HCAP Worksheet'!$F$119)</f>
        <v>0</v>
      </c>
      <c r="DH10" s="250">
        <f>IF($E10="","",'HCAP Worksheet'!$D$125)</f>
        <v>0</v>
      </c>
      <c r="DI10" s="130">
        <f>IF($E10="","",'HCAP Worksheet'!$F$125)</f>
        <v>0</v>
      </c>
      <c r="DJ10" s="130">
        <f>IF($E10="","",'HCAP Worksheet'!$H$125)</f>
        <v>0</v>
      </c>
      <c r="DK10" s="130">
        <f>IF($E10="","",'HCAP Worksheet'!$I$125)</f>
        <v>0</v>
      </c>
      <c r="DL10" s="250">
        <f>IF($E10="","",'HCAP Worksheet'!$D$126)</f>
        <v>0</v>
      </c>
      <c r="DM10" s="130">
        <f>IF($E10="","",'HCAP Worksheet'!$F$126)</f>
        <v>0</v>
      </c>
      <c r="DN10" s="130">
        <f>IF($E10="","",'HCAP Worksheet'!$H$126)</f>
        <v>0</v>
      </c>
      <c r="DO10" s="130">
        <f>IF($E10="","",'HCAP Worksheet'!$I$126)</f>
        <v>0</v>
      </c>
      <c r="DP10" s="250">
        <f>IF($E10="","",'HCAP Worksheet'!$D$130)</f>
        <v>0</v>
      </c>
      <c r="DQ10" s="130">
        <f>IF($E10="","",'HCAP Worksheet'!$F$130)</f>
        <v>0</v>
      </c>
      <c r="DR10" s="130">
        <f>IF($E10="","",'HCAP Worksheet'!$I$130)</f>
        <v>0</v>
      </c>
      <c r="DS10" s="250">
        <f>IF($E10="","",'HCAP Worksheet'!$D$131)</f>
        <v>0</v>
      </c>
      <c r="DT10" s="130">
        <f>IF($E10="","",'HCAP Worksheet'!$F$131)</f>
        <v>0</v>
      </c>
      <c r="DU10" s="130">
        <f>IF($E10="","",'HCAP Worksheet'!$H$131)</f>
        <v>0</v>
      </c>
      <c r="DV10" s="130">
        <f>IF($E10="","",'HCAP Worksheet'!$I$131)</f>
        <v>0</v>
      </c>
      <c r="DW10" s="250">
        <f>IF($E10="","",'HCAP Worksheet'!$D$132)</f>
        <v>0</v>
      </c>
      <c r="DX10" s="130">
        <f>IF($E10="","",'HCAP Worksheet'!$F$132)</f>
        <v>0</v>
      </c>
      <c r="DY10" s="130">
        <f>IF($E10="","",'HCAP Worksheet'!$H$132)</f>
        <v>0</v>
      </c>
      <c r="DZ10" s="130">
        <f>IF($E10="","",'HCAP Worksheet'!$I$132)</f>
        <v>0</v>
      </c>
      <c r="EA10" s="250">
        <f>IF($E10="","",'HCAP Worksheet'!$D$137)</f>
        <v>6.66</v>
      </c>
      <c r="EB10" s="250">
        <f>IF($E10="","",'HCAP Worksheet'!$E$137)</f>
        <v>346</v>
      </c>
      <c r="EC10" s="524">
        <f ca="1">IF($E10="","",'HCAP Worksheet'!$G$137)</f>
        <v>29.164477141355754</v>
      </c>
      <c r="ED10" s="524" t="str">
        <f>IF($E10="","",'Auto Pooling Robot Script'!$I$19)</f>
        <v>AJ</v>
      </c>
      <c r="EE10" s="130">
        <f>IF($E10="","",'Auto Pooling Robot Script'!$I$20)</f>
        <v>44989</v>
      </c>
      <c r="EF10" s="524">
        <f>IF($E10="","",'Auto Pooling Robot Script'!$I$35)</f>
        <v>5.87</v>
      </c>
      <c r="EG10" s="524">
        <f>IF($E10="","",'Auto Pooling Robot Script'!$I$36)</f>
        <v>6.06</v>
      </c>
      <c r="EH10" s="250">
        <f>IF($E10="","",'Auto Pooling Robot Script'!$I$37)</f>
        <v>1</v>
      </c>
      <c r="EI10" s="578" t="str">
        <f>IF($E10="","",'Auto Pooling Robot Script'!$I$42)</f>
        <v>AJ</v>
      </c>
      <c r="EJ10" s="130">
        <f>IF($E10="","",'Auto Pooling Robot Script'!$K$42)</f>
        <v>44989</v>
      </c>
      <c r="EK10" s="524">
        <f>IF($E10="","",'Auto Pooling Robot Script'!$I$44)</f>
        <v>1.1499999999999999</v>
      </c>
      <c r="EL10" s="524">
        <f>IF($E10="","",'Auto Pooling Robot Script'!$I$45)</f>
        <v>1.2</v>
      </c>
      <c r="EM10" s="524">
        <f>IF($E10="","",'Auto Pooling Robot Script'!$I$46)</f>
        <v>1.1749999999999998</v>
      </c>
      <c r="EN10" s="524" t="str">
        <f>IF($E10="","",'Auto Pooling Robot Script'!$I$17)</f>
        <v>NovaSeq Side B</v>
      </c>
      <c r="EO10" s="524" t="str">
        <f>IF($E10="","",'Auto Pooling Robot Script'!$I$18)</f>
        <v>SP Kit V1.5 200</v>
      </c>
      <c r="EP10" s="250">
        <f>IF($E10="","",'Auto Pooling Robot Script'!$I$80)</f>
        <v>200</v>
      </c>
      <c r="EQ10" s="524">
        <f>IF($E10="","",'Auto Pooling Robot Script'!$I$83)</f>
        <v>0</v>
      </c>
      <c r="ER10" s="558">
        <f>IF($E10="","",'Auto Pooling Robot Script'!$I$84)</f>
        <v>0</v>
      </c>
      <c r="ES10" s="558">
        <f>IF($E10="","",'Auto Pooling Robot Script'!$I$85)</f>
        <v>0</v>
      </c>
      <c r="ET10" s="524">
        <f>IF($E10="","",'Auto Pooling Robot Script'!$I$86)</f>
        <v>0</v>
      </c>
    </row>
    <row r="11" spans="1:150" x14ac:dyDescent="0.2">
      <c r="A11" t="str">
        <f>IF($E11="","",'HCAP Booking'!$C$4)</f>
        <v>2303550</v>
      </c>
      <c r="B11" s="130">
        <f>IF($E11="","",'HCAP Booking'!$C$5)</f>
        <v>44987</v>
      </c>
      <c r="C11" t="str">
        <f>IF($E11="","",'HCAP Booking'!$F$5)</f>
        <v>LC</v>
      </c>
      <c r="D11" t="str">
        <f>IF($E11="","",'HCAP Booking'!E17)</f>
        <v>B2306247</v>
      </c>
      <c r="E11" t="str">
        <f>IF('HCAP Booking'!J17="","",'HCAP Booking'!J17)</f>
        <v>B2306247-002</v>
      </c>
      <c r="F11" t="str">
        <f>IF($E11="","",'HCAP Booking'!H17)</f>
        <v>Roche DNA Solid Tumour Prep</v>
      </c>
      <c r="G11">
        <f>IF($E11="","",'HCAP Booking'!G17)</f>
        <v>32.9</v>
      </c>
      <c r="H11">
        <f>IF($E11="","",'DNA Sample Normalization'!E21)</f>
        <v>5.16</v>
      </c>
      <c r="I11" s="250">
        <f>IF($E11="","",'DNA Sample Normalization'!$E$2)</f>
        <v>21051</v>
      </c>
      <c r="J11" s="130">
        <f>IF($E11="","",'DNA Sample Normalization'!$E$3)</f>
        <v>44973</v>
      </c>
      <c r="K11" s="130">
        <f>IF($E11="","",'DNA Sample Normalization'!$E$4)</f>
        <v>44907</v>
      </c>
      <c r="L11" s="250" t="str">
        <f>IF($E11="","",'HCAP Worksheet'!$D$53)</f>
        <v>SLCB5121</v>
      </c>
      <c r="M11" s="130">
        <f>IF($E11="","",'HCAP Worksheet'!$F$53)</f>
        <v>44012</v>
      </c>
      <c r="N11" s="130">
        <f>IF($E11="","",'HCAP Worksheet'!$H$53)</f>
        <v>0</v>
      </c>
      <c r="O11" s="130">
        <f>IF($E11="","",'HCAP Worksheet'!$I$53)</f>
        <v>0</v>
      </c>
      <c r="P11" s="250">
        <f>IF($E11="","",'HCAP Worksheet'!$D$57)</f>
        <v>140509</v>
      </c>
      <c r="Q11" s="130">
        <f>IF($E11="","",'HCAP Worksheet'!$F$57)</f>
        <v>44987</v>
      </c>
      <c r="R11" s="130">
        <f>IF($E11="","",'HCAP Worksheet'!$H$57)</f>
        <v>45274</v>
      </c>
      <c r="S11" s="130">
        <f>IF($E11="","",'HCAP Worksheet'!$I$57)</f>
        <v>44981</v>
      </c>
      <c r="T11" s="250">
        <f>IF($E11="","",'HCAP Worksheet'!$D$58)</f>
        <v>146671</v>
      </c>
      <c r="U11" s="130">
        <f>IF($E11="","",'HCAP Worksheet'!$F$58)</f>
        <v>44987</v>
      </c>
      <c r="V11" s="130">
        <f>IF($E11="","",'HCAP Worksheet'!$H$58)</f>
        <v>45274</v>
      </c>
      <c r="W11" s="130">
        <f>IF($E11="","",'HCAP Worksheet'!$I$58)</f>
        <v>44981</v>
      </c>
      <c r="X11" s="250" t="str">
        <f>IF($E11="","",'HCAP Worksheet'!$F$55)</f>
        <v>Eppendorf 5 (96)</v>
      </c>
      <c r="Y11" s="250">
        <f>IF($E11="","",'HCAP Worksheet'!$D$62)</f>
        <v>144221</v>
      </c>
      <c r="Z11" s="130">
        <f>IF($E11="","",'HCAP Worksheet'!$F$62)</f>
        <v>44987</v>
      </c>
      <c r="AA11" s="130">
        <f>IF($E11="","",'HCAP Worksheet'!$H$62)</f>
        <v>45274</v>
      </c>
      <c r="AB11" s="130">
        <f>IF($E11="","",'HCAP Worksheet'!$I$62)</f>
        <v>44981</v>
      </c>
      <c r="AC11" s="250">
        <f>IF($E11="","",'HCAP Worksheet'!$D$63)</f>
        <v>146220</v>
      </c>
      <c r="AD11" s="130">
        <f>IF($E11="","",'HCAP Worksheet'!$F$63)</f>
        <v>44987</v>
      </c>
      <c r="AE11" s="130">
        <f>IF($E11="","",'HCAP Worksheet'!$H$63)</f>
        <v>45274</v>
      </c>
      <c r="AF11" s="130">
        <f>IF($E11="","",'HCAP Worksheet'!$I$63)</f>
        <v>44981</v>
      </c>
      <c r="AG11" s="250" t="str">
        <f>IF($E11="","",'HCAP Worksheet'!$F$60)</f>
        <v>Eppendorf 5 (96)</v>
      </c>
      <c r="AH11" s="250">
        <f>IF($E11="","",'HCAP Worksheet'!$D$67)</f>
        <v>143325</v>
      </c>
      <c r="AI11" s="130">
        <f>IF($E11="","",'HCAP Worksheet'!$F$67)</f>
        <v>44987</v>
      </c>
      <c r="AJ11" s="130">
        <f>IF($E11="","",'HCAP Worksheet'!$H$67)</f>
        <v>45274</v>
      </c>
      <c r="AK11" s="130">
        <f>IF($E11="","",'HCAP Worksheet'!$I$67)</f>
        <v>44981</v>
      </c>
      <c r="AL11" s="250">
        <f>IF($E11="","",'HCAP Worksheet'!$D$68)</f>
        <v>145607</v>
      </c>
      <c r="AM11" s="130">
        <f>IF($E11="","",'HCAP Worksheet'!$F$68)</f>
        <v>44987</v>
      </c>
      <c r="AN11" s="130">
        <f>IF($E11="","",'HCAP Worksheet'!$H$68)</f>
        <v>45274</v>
      </c>
      <c r="AO11" s="130">
        <f>IF($E11="","",'HCAP Worksheet'!$I$68)</f>
        <v>44981</v>
      </c>
      <c r="AP11" s="250">
        <f>IF($E11="","",'HCAP Worksheet'!$D$69)</f>
        <v>70801720</v>
      </c>
      <c r="AQ11" s="130">
        <f>IF($E11="","",'HCAP Worksheet'!$F$69)</f>
        <v>44987</v>
      </c>
      <c r="AR11" s="130">
        <f>IF($E11="","",'HCAP Worksheet'!$H$69)</f>
        <v>45291</v>
      </c>
      <c r="AS11" s="130">
        <f>IF($E11="","",'HCAP Worksheet'!$I$69)</f>
        <v>44981</v>
      </c>
      <c r="AT11" s="130" t="str">
        <f>IF($E11="","",'HCAP Worksheet'!$F$65)</f>
        <v>Eppendorf 5 (96)</v>
      </c>
      <c r="AU11" s="250">
        <f>IF($E11="","",'HCAP Worksheet'!$D$73)</f>
        <v>142030</v>
      </c>
      <c r="AV11" s="130">
        <f>IF($E11="","",'HCAP Worksheet'!$F$73)</f>
        <v>44979</v>
      </c>
      <c r="AW11" s="130">
        <f>IF($E11="","",'HCAP Worksheet'!$H$73)</f>
        <v>45260</v>
      </c>
      <c r="AX11" s="130">
        <f>IF($E11="","",'HCAP Worksheet'!$I$73)</f>
        <v>44942</v>
      </c>
      <c r="AY11" s="250" t="str">
        <f>IF($E11="","",'HCAP Worksheet'!$D$74)</f>
        <v>22K084044</v>
      </c>
      <c r="AZ11" s="130">
        <f>IF($E11="","",'HCAP Worksheet'!$F$74)</f>
        <v>44956</v>
      </c>
      <c r="BA11" s="130">
        <f>IF($E11="","",'HCAP Worksheet'!$H$74)</f>
        <v>46695</v>
      </c>
      <c r="BB11" s="250">
        <f>IF($E11="","",'HCAP Worksheet'!$D$78)</f>
        <v>0</v>
      </c>
      <c r="BC11" s="130">
        <f>IF($E11="","",'HCAP Worksheet'!$F$78)</f>
        <v>0</v>
      </c>
      <c r="BD11" s="130">
        <f>IF($E11="","",'HCAP Worksheet'!$H$78)</f>
        <v>0</v>
      </c>
      <c r="BE11" s="130">
        <f>IF($E11="","",'HCAP Worksheet'!$I$78)</f>
        <v>0</v>
      </c>
      <c r="BF11" s="250">
        <f>IF($E11="","",'HCAP Worksheet'!$D$79)</f>
        <v>0</v>
      </c>
      <c r="BG11" s="130">
        <f>IF($E11="","",'HCAP Worksheet'!$F$79)</f>
        <v>0</v>
      </c>
      <c r="BH11" s="130">
        <f>IF($E11="","",'HCAP Worksheet'!$H$79)</f>
        <v>0</v>
      </c>
      <c r="BI11" s="130">
        <f>IF($E11="","",'HCAP Worksheet'!$I$79)</f>
        <v>0</v>
      </c>
      <c r="BJ11" s="250">
        <f>IF($E11="","",'HCAP Worksheet'!$F$76)</f>
        <v>0</v>
      </c>
      <c r="BK11" s="250">
        <f>IF($E11="","",'HCAP Worksheet'!$D$83)</f>
        <v>0</v>
      </c>
      <c r="BL11" s="130">
        <f>IF($E11="","",'HCAP Worksheet'!$F$83)</f>
        <v>0</v>
      </c>
      <c r="BM11" s="130">
        <f>IF($E11="","",'HCAP Worksheet'!$H$83)</f>
        <v>0</v>
      </c>
      <c r="BN11" s="130">
        <f>IF($E11="","",'HCAP Worksheet'!$I$83)</f>
        <v>0</v>
      </c>
      <c r="BO11" s="250">
        <f>IF($E11="","",'HCAP Worksheet'!$D$84)</f>
        <v>0</v>
      </c>
      <c r="BP11" s="130">
        <f>IF($E11="","",'HCAP Worksheet'!$F$84)</f>
        <v>0</v>
      </c>
      <c r="BQ11" s="130">
        <f>IF($E11="","",'HCAP Worksheet'!$H$84)</f>
        <v>0</v>
      </c>
      <c r="BR11" s="250">
        <f>IF($E11="","",'HCAP Worksheet'!$D$88)</f>
        <v>0</v>
      </c>
      <c r="BS11" s="130">
        <f>IF($E11="","",'HCAP Worksheet'!$F$88)</f>
        <v>0</v>
      </c>
      <c r="BT11" s="130">
        <f>IF($E11="","",'HCAP Worksheet'!$I$88)</f>
        <v>0</v>
      </c>
      <c r="BU11" s="250">
        <f>IF($E11="","",'HCAP Worksheet'!$D$89)</f>
        <v>0</v>
      </c>
      <c r="BV11" s="130">
        <f>IF($E11="","",'HCAP Worksheet'!$F$89)</f>
        <v>0</v>
      </c>
      <c r="BW11" s="130">
        <f>IF($E11="","",'HCAP Worksheet'!$H$89)</f>
        <v>0</v>
      </c>
      <c r="BX11" s="130">
        <f>IF($E11="","",'HCAP Worksheet'!$I$89)</f>
        <v>0</v>
      </c>
      <c r="BY11" s="250">
        <f>IF($E11="","",'HCAP Worksheet'!$D$90)</f>
        <v>0</v>
      </c>
      <c r="BZ11" s="130">
        <f>IF($E11="","",'HCAP Worksheet'!$F$90)</f>
        <v>0</v>
      </c>
      <c r="CA11" s="130">
        <f>IF($E11="","",'HCAP Worksheet'!$H$90)</f>
        <v>0</v>
      </c>
      <c r="CB11" s="130">
        <f>IF($E11="","",'HCAP Worksheet'!$I$90)</f>
        <v>0</v>
      </c>
      <c r="CC11" s="250">
        <f>IF($E11="","",'HCAP Worksheet'!$D$103)</f>
        <v>0</v>
      </c>
      <c r="CD11" s="130">
        <f>IF($E11="","",'HCAP Worksheet'!$F$103)</f>
        <v>0</v>
      </c>
      <c r="CE11" s="130">
        <f>IF($E11="","",'HCAP Worksheet'!$H$103)</f>
        <v>0</v>
      </c>
      <c r="CF11" s="130">
        <f>IF($E11="","",'HCAP Worksheet'!$I$103)</f>
        <v>0</v>
      </c>
      <c r="CG11" s="250">
        <f>IF($E11="","",'HCAP Worksheet'!$D$104)</f>
        <v>0</v>
      </c>
      <c r="CH11" s="130">
        <f>IF($E11="","",'HCAP Worksheet'!$F$104)</f>
        <v>0</v>
      </c>
      <c r="CI11" s="130">
        <f>IF($E11="","",'HCAP Worksheet'!$H$104)</f>
        <v>0</v>
      </c>
      <c r="CJ11" s="130">
        <f>IF($E11="","",'HCAP Worksheet'!$I$104)</f>
        <v>0</v>
      </c>
      <c r="CK11" s="250">
        <f>IF($E11="","",'HCAP Worksheet'!$D$105)</f>
        <v>0</v>
      </c>
      <c r="CL11" s="130">
        <f>IF($E11="","",'HCAP Worksheet'!$F$105)</f>
        <v>0</v>
      </c>
      <c r="CM11" s="130">
        <f>IF($E11="","",'HCAP Worksheet'!$H$105)</f>
        <v>0</v>
      </c>
      <c r="CN11" s="250">
        <f>IF($E11="","",'HCAP Worksheet'!$F$101)</f>
        <v>0</v>
      </c>
      <c r="CO11" s="250" t="str">
        <f ca="1">IF($E11="","",'HCAP Worksheet'!$B$108)</f>
        <v>Roche DNA Solid Tumour Prep_1</v>
      </c>
      <c r="CP11" s="250" t="str">
        <f ca="1">IF($E11="","",'HCAP Worksheet'!$C$108)</f>
        <v>IRN1000006093</v>
      </c>
      <c r="CQ11" s="250">
        <f>IF($E11="","",'HCAP Worksheet'!$D$108)</f>
        <v>0</v>
      </c>
      <c r="CR11" s="130">
        <f>IF($E11="","",'HCAP Worksheet'!$F$108)</f>
        <v>0</v>
      </c>
      <c r="CS11" s="130">
        <f>IF($E11="","",'HCAP Worksheet'!$H$108)</f>
        <v>0</v>
      </c>
      <c r="CT11" s="130">
        <f>IF($E11="","",'HCAP Worksheet'!$I$108)</f>
        <v>0</v>
      </c>
      <c r="CU11" s="250">
        <f>IF($E11="","",'HCAP Worksheet'!$D$116)</f>
        <v>0</v>
      </c>
      <c r="CV11" s="130">
        <f>IF($E11="","",'HCAP Worksheet'!$F$116)</f>
        <v>0</v>
      </c>
      <c r="CW11" s="130">
        <f>IF($E11="","",'HCAP Worksheet'!$H$116)</f>
        <v>0</v>
      </c>
      <c r="CX11" s="130">
        <f>IF($E11="","",'HCAP Worksheet'!$I$116)</f>
        <v>0</v>
      </c>
      <c r="CY11" s="250">
        <f>IF($E11="","",'HCAP Worksheet'!$D$117)</f>
        <v>0</v>
      </c>
      <c r="CZ11" s="130">
        <f>IF($E11="","",'HCAP Worksheet'!$F$117)</f>
        <v>0</v>
      </c>
      <c r="DA11" s="130">
        <f>IF($E11="","",'HCAP Worksheet'!$H$117)</f>
        <v>0</v>
      </c>
      <c r="DB11" s="130">
        <f>IF($E11="","",'HCAP Worksheet'!$I$117)</f>
        <v>0</v>
      </c>
      <c r="DC11" s="250">
        <f>IF($E11="","",'HCAP Worksheet'!$D$121)</f>
        <v>0</v>
      </c>
      <c r="DD11" s="130">
        <f>IF($E11="","",'HCAP Worksheet'!$F$121)</f>
        <v>0</v>
      </c>
      <c r="DE11" s="130">
        <f>IF($E11="","",'HCAP Worksheet'!$H$121)</f>
        <v>0</v>
      </c>
      <c r="DF11" s="130">
        <f>IF($E11="","",'HCAP Worksheet'!$I$121)</f>
        <v>0</v>
      </c>
      <c r="DG11" s="250">
        <f>IF($E11="","",'HCAP Worksheet'!$F$119)</f>
        <v>0</v>
      </c>
      <c r="DH11" s="250">
        <f>IF($E11="","",'HCAP Worksheet'!$D$125)</f>
        <v>0</v>
      </c>
      <c r="DI11" s="130">
        <f>IF($E11="","",'HCAP Worksheet'!$F$125)</f>
        <v>0</v>
      </c>
      <c r="DJ11" s="130">
        <f>IF($E11="","",'HCAP Worksheet'!$H$125)</f>
        <v>0</v>
      </c>
      <c r="DK11" s="130">
        <f>IF($E11="","",'HCAP Worksheet'!$I$125)</f>
        <v>0</v>
      </c>
      <c r="DL11" s="250">
        <f>IF($E11="","",'HCAP Worksheet'!$D$126)</f>
        <v>0</v>
      </c>
      <c r="DM11" s="130">
        <f>IF($E11="","",'HCAP Worksheet'!$F$126)</f>
        <v>0</v>
      </c>
      <c r="DN11" s="130">
        <f>IF($E11="","",'HCAP Worksheet'!$H$126)</f>
        <v>0</v>
      </c>
      <c r="DO11" s="130">
        <f>IF($E11="","",'HCAP Worksheet'!$I$126)</f>
        <v>0</v>
      </c>
      <c r="DP11" s="250">
        <f>IF($E11="","",'HCAP Worksheet'!$D$130)</f>
        <v>0</v>
      </c>
      <c r="DQ11" s="130">
        <f>IF($E11="","",'HCAP Worksheet'!$F$130)</f>
        <v>0</v>
      </c>
      <c r="DR11" s="130">
        <f>IF($E11="","",'HCAP Worksheet'!$I$130)</f>
        <v>0</v>
      </c>
      <c r="DS11" s="250">
        <f>IF($E11="","",'HCAP Worksheet'!$D$131)</f>
        <v>0</v>
      </c>
      <c r="DT11" s="130">
        <f>IF($E11="","",'HCAP Worksheet'!$F$131)</f>
        <v>0</v>
      </c>
      <c r="DU11" s="130">
        <f>IF($E11="","",'HCAP Worksheet'!$H$131)</f>
        <v>0</v>
      </c>
      <c r="DV11" s="130">
        <f>IF($E11="","",'HCAP Worksheet'!$I$131)</f>
        <v>0</v>
      </c>
      <c r="DW11" s="250">
        <f>IF($E11="","",'HCAP Worksheet'!$D$132)</f>
        <v>0</v>
      </c>
      <c r="DX11" s="130">
        <f>IF($E11="","",'HCAP Worksheet'!$F$132)</f>
        <v>0</v>
      </c>
      <c r="DY11" s="130">
        <f>IF($E11="","",'HCAP Worksheet'!$H$132)</f>
        <v>0</v>
      </c>
      <c r="DZ11" s="130">
        <f>IF($E11="","",'HCAP Worksheet'!$I$132)</f>
        <v>0</v>
      </c>
      <c r="EA11" s="250">
        <f>IF($E11="","",'HCAP Worksheet'!$D$137)</f>
        <v>6.66</v>
      </c>
      <c r="EB11" s="250">
        <f>IF($E11="","",'HCAP Worksheet'!$E$137)</f>
        <v>346</v>
      </c>
      <c r="EC11" s="524">
        <f ca="1">IF($E11="","",'HCAP Worksheet'!$G$137)</f>
        <v>29.164477141355754</v>
      </c>
      <c r="ED11" s="524" t="str">
        <f>IF($E11="","",'Auto Pooling Robot Script'!$I$19)</f>
        <v>AJ</v>
      </c>
      <c r="EE11" s="130">
        <f>IF($E11="","",'Auto Pooling Robot Script'!$I$20)</f>
        <v>44989</v>
      </c>
      <c r="EF11" s="524">
        <f>IF($E11="","",'Auto Pooling Robot Script'!$I$35)</f>
        <v>5.87</v>
      </c>
      <c r="EG11" s="524">
        <f>IF($E11="","",'Auto Pooling Robot Script'!$I$36)</f>
        <v>6.06</v>
      </c>
      <c r="EH11" s="250">
        <f>IF($E11="","",'Auto Pooling Robot Script'!$I$37)</f>
        <v>1</v>
      </c>
      <c r="EI11" s="578" t="str">
        <f>IF($E11="","",'Auto Pooling Robot Script'!$I$42)</f>
        <v>AJ</v>
      </c>
      <c r="EJ11" s="130">
        <f>IF($E11="","",'Auto Pooling Robot Script'!$K$42)</f>
        <v>44989</v>
      </c>
      <c r="EK11" s="524">
        <f>IF($E11="","",'Auto Pooling Robot Script'!$I$44)</f>
        <v>1.1499999999999999</v>
      </c>
      <c r="EL11" s="524">
        <f>IF($E11="","",'Auto Pooling Robot Script'!$I$45)</f>
        <v>1.2</v>
      </c>
      <c r="EM11" s="524">
        <f>IF($E11="","",'Auto Pooling Robot Script'!$I$46)</f>
        <v>1.1749999999999998</v>
      </c>
      <c r="EN11" s="524" t="str">
        <f>IF($E11="","",'Auto Pooling Robot Script'!$I$17)</f>
        <v>NovaSeq Side B</v>
      </c>
      <c r="EO11" s="524" t="str">
        <f>IF($E11="","",'Auto Pooling Robot Script'!$I$18)</f>
        <v>SP Kit V1.5 200</v>
      </c>
      <c r="EP11" s="250">
        <f>IF($E11="","",'Auto Pooling Robot Script'!$I$80)</f>
        <v>200</v>
      </c>
      <c r="EQ11" s="524">
        <f>IF($E11="","",'Auto Pooling Robot Script'!$I$83)</f>
        <v>0</v>
      </c>
      <c r="ER11" s="558">
        <f>IF($E11="","",'Auto Pooling Robot Script'!$I$84)</f>
        <v>0</v>
      </c>
      <c r="ES11" s="558">
        <f>IF($E11="","",'Auto Pooling Robot Script'!$I$85)</f>
        <v>0</v>
      </c>
      <c r="ET11" s="524">
        <f>IF($E11="","",'Auto Pooling Robot Script'!$I$86)</f>
        <v>0</v>
      </c>
    </row>
    <row r="12" spans="1:150" x14ac:dyDescent="0.2">
      <c r="A12" t="str">
        <f>IF($E12="","",'HCAP Booking'!$C$4)</f>
        <v>2303550</v>
      </c>
      <c r="B12" s="130">
        <f>IF($E12="","",'HCAP Booking'!$C$5)</f>
        <v>44987</v>
      </c>
      <c r="C12" t="str">
        <f>IF($E12="","",'HCAP Booking'!$F$5)</f>
        <v>LC</v>
      </c>
      <c r="D12" t="str">
        <f>IF($E12="","",'HCAP Booking'!E18)</f>
        <v>B2306268</v>
      </c>
      <c r="E12" t="str">
        <f>IF('HCAP Booking'!J18="","",'HCAP Booking'!J18)</f>
        <v>B2306268-002</v>
      </c>
      <c r="F12" t="str">
        <f>IF($E12="","",'HCAP Booking'!H18)</f>
        <v>Roche DNA Solid Tumour Prep</v>
      </c>
      <c r="G12">
        <f>IF($E12="","",'HCAP Booking'!G18)</f>
        <v>259.2</v>
      </c>
      <c r="H12">
        <f>IF($E12="","",'DNA Sample Normalization'!E22)</f>
        <v>38.6</v>
      </c>
      <c r="I12" s="250">
        <f>IF($E12="","",'DNA Sample Normalization'!$E$2)</f>
        <v>21051</v>
      </c>
      <c r="J12" s="130">
        <f>IF($E12="","",'DNA Sample Normalization'!$E$3)</f>
        <v>44973</v>
      </c>
      <c r="K12" s="130">
        <f>IF($E12="","",'DNA Sample Normalization'!$E$4)</f>
        <v>44907</v>
      </c>
      <c r="L12" s="250" t="str">
        <f>IF($E12="","",'HCAP Worksheet'!$D$53)</f>
        <v>SLCB5121</v>
      </c>
      <c r="M12" s="130">
        <f>IF($E12="","",'HCAP Worksheet'!$F$53)</f>
        <v>44012</v>
      </c>
      <c r="N12" s="130">
        <f>IF($E12="","",'HCAP Worksheet'!$H$53)</f>
        <v>0</v>
      </c>
      <c r="O12" s="130">
        <f>IF($E12="","",'HCAP Worksheet'!$I$53)</f>
        <v>0</v>
      </c>
      <c r="P12" s="250">
        <f>IF($E12="","",'HCAP Worksheet'!$D$57)</f>
        <v>140509</v>
      </c>
      <c r="Q12" s="130">
        <f>IF($E12="","",'HCAP Worksheet'!$F$57)</f>
        <v>44987</v>
      </c>
      <c r="R12" s="130">
        <f>IF($E12="","",'HCAP Worksheet'!$H$57)</f>
        <v>45274</v>
      </c>
      <c r="S12" s="130">
        <f>IF($E12="","",'HCAP Worksheet'!$I$57)</f>
        <v>44981</v>
      </c>
      <c r="T12" s="250">
        <f>IF($E12="","",'HCAP Worksheet'!$D$58)</f>
        <v>146671</v>
      </c>
      <c r="U12" s="130">
        <f>IF($E12="","",'HCAP Worksheet'!$F$58)</f>
        <v>44987</v>
      </c>
      <c r="V12" s="130">
        <f>IF($E12="","",'HCAP Worksheet'!$H$58)</f>
        <v>45274</v>
      </c>
      <c r="W12" s="130">
        <f>IF($E12="","",'HCAP Worksheet'!$I$58)</f>
        <v>44981</v>
      </c>
      <c r="X12" s="250" t="str">
        <f>IF($E12="","",'HCAP Worksheet'!$F$55)</f>
        <v>Eppendorf 5 (96)</v>
      </c>
      <c r="Y12" s="250">
        <f>IF($E12="","",'HCAP Worksheet'!$D$62)</f>
        <v>144221</v>
      </c>
      <c r="Z12" s="130">
        <f>IF($E12="","",'HCAP Worksheet'!$F$62)</f>
        <v>44987</v>
      </c>
      <c r="AA12" s="130">
        <f>IF($E12="","",'HCAP Worksheet'!$H$62)</f>
        <v>45274</v>
      </c>
      <c r="AB12" s="130">
        <f>IF($E12="","",'HCAP Worksheet'!$I$62)</f>
        <v>44981</v>
      </c>
      <c r="AC12" s="250">
        <f>IF($E12="","",'HCAP Worksheet'!$D$63)</f>
        <v>146220</v>
      </c>
      <c r="AD12" s="130">
        <f>IF($E12="","",'HCAP Worksheet'!$F$63)</f>
        <v>44987</v>
      </c>
      <c r="AE12" s="130">
        <f>IF($E12="","",'HCAP Worksheet'!$H$63)</f>
        <v>45274</v>
      </c>
      <c r="AF12" s="130">
        <f>IF($E12="","",'HCAP Worksheet'!$I$63)</f>
        <v>44981</v>
      </c>
      <c r="AG12" s="250" t="str">
        <f>IF($E12="","",'HCAP Worksheet'!$F$60)</f>
        <v>Eppendorf 5 (96)</v>
      </c>
      <c r="AH12" s="250">
        <f>IF($E12="","",'HCAP Worksheet'!$D$67)</f>
        <v>143325</v>
      </c>
      <c r="AI12" s="130">
        <f>IF($E12="","",'HCAP Worksheet'!$F$67)</f>
        <v>44987</v>
      </c>
      <c r="AJ12" s="130">
        <f>IF($E12="","",'HCAP Worksheet'!$H$67)</f>
        <v>45274</v>
      </c>
      <c r="AK12" s="130">
        <f>IF($E12="","",'HCAP Worksheet'!$I$67)</f>
        <v>44981</v>
      </c>
      <c r="AL12" s="250">
        <f>IF($E12="","",'HCAP Worksheet'!$D$68)</f>
        <v>145607</v>
      </c>
      <c r="AM12" s="130">
        <f>IF($E12="","",'HCAP Worksheet'!$F$68)</f>
        <v>44987</v>
      </c>
      <c r="AN12" s="130">
        <f>IF($E12="","",'HCAP Worksheet'!$H$68)</f>
        <v>45274</v>
      </c>
      <c r="AO12" s="130">
        <f>IF($E12="","",'HCAP Worksheet'!$I$68)</f>
        <v>44981</v>
      </c>
      <c r="AP12" s="250">
        <f>IF($E12="","",'HCAP Worksheet'!$D$69)</f>
        <v>70801720</v>
      </c>
      <c r="AQ12" s="130">
        <f>IF($E12="","",'HCAP Worksheet'!$F$69)</f>
        <v>44987</v>
      </c>
      <c r="AR12" s="130">
        <f>IF($E12="","",'HCAP Worksheet'!$H$69)</f>
        <v>45291</v>
      </c>
      <c r="AS12" s="130">
        <f>IF($E12="","",'HCAP Worksheet'!$I$69)</f>
        <v>44981</v>
      </c>
      <c r="AT12" s="130" t="str">
        <f>IF($E12="","",'HCAP Worksheet'!$F$65)</f>
        <v>Eppendorf 5 (96)</v>
      </c>
      <c r="AU12" s="250">
        <f>IF($E12="","",'HCAP Worksheet'!$D$73)</f>
        <v>142030</v>
      </c>
      <c r="AV12" s="130">
        <f>IF($E12="","",'HCAP Worksheet'!$F$73)</f>
        <v>44979</v>
      </c>
      <c r="AW12" s="130">
        <f>IF($E12="","",'HCAP Worksheet'!$H$73)</f>
        <v>45260</v>
      </c>
      <c r="AX12" s="130">
        <f>IF($E12="","",'HCAP Worksheet'!$I$73)</f>
        <v>44942</v>
      </c>
      <c r="AY12" s="250" t="str">
        <f>IF($E12="","",'HCAP Worksheet'!$D$74)</f>
        <v>22K084044</v>
      </c>
      <c r="AZ12" s="130">
        <f>IF($E12="","",'HCAP Worksheet'!$F$74)</f>
        <v>44956</v>
      </c>
      <c r="BA12" s="130">
        <f>IF($E12="","",'HCAP Worksheet'!$H$74)</f>
        <v>46695</v>
      </c>
      <c r="BB12" s="250">
        <f>IF($E12="","",'HCAP Worksheet'!$D$78)</f>
        <v>0</v>
      </c>
      <c r="BC12" s="130">
        <f>IF($E12="","",'HCAP Worksheet'!$F$78)</f>
        <v>0</v>
      </c>
      <c r="BD12" s="130">
        <f>IF($E12="","",'HCAP Worksheet'!$H$78)</f>
        <v>0</v>
      </c>
      <c r="BE12" s="130">
        <f>IF($E12="","",'HCAP Worksheet'!$I$78)</f>
        <v>0</v>
      </c>
      <c r="BF12" s="250">
        <f>IF($E12="","",'HCAP Worksheet'!$D$79)</f>
        <v>0</v>
      </c>
      <c r="BG12" s="130">
        <f>IF($E12="","",'HCAP Worksheet'!$F$79)</f>
        <v>0</v>
      </c>
      <c r="BH12" s="130">
        <f>IF($E12="","",'HCAP Worksheet'!$H$79)</f>
        <v>0</v>
      </c>
      <c r="BI12" s="130">
        <f>IF($E12="","",'HCAP Worksheet'!$I$79)</f>
        <v>0</v>
      </c>
      <c r="BJ12" s="250">
        <f>IF($E12="","",'HCAP Worksheet'!$F$76)</f>
        <v>0</v>
      </c>
      <c r="BK12" s="250">
        <f>IF($E12="","",'HCAP Worksheet'!$D$83)</f>
        <v>0</v>
      </c>
      <c r="BL12" s="130">
        <f>IF($E12="","",'HCAP Worksheet'!$F$83)</f>
        <v>0</v>
      </c>
      <c r="BM12" s="130">
        <f>IF($E12="","",'HCAP Worksheet'!$H$83)</f>
        <v>0</v>
      </c>
      <c r="BN12" s="130">
        <f>IF($E12="","",'HCAP Worksheet'!$I$83)</f>
        <v>0</v>
      </c>
      <c r="BO12" s="250">
        <f>IF($E12="","",'HCAP Worksheet'!$D$84)</f>
        <v>0</v>
      </c>
      <c r="BP12" s="130">
        <f>IF($E12="","",'HCAP Worksheet'!$F$84)</f>
        <v>0</v>
      </c>
      <c r="BQ12" s="130">
        <f>IF($E12="","",'HCAP Worksheet'!$H$84)</f>
        <v>0</v>
      </c>
      <c r="BR12" s="250">
        <f>IF($E12="","",'HCAP Worksheet'!$D$88)</f>
        <v>0</v>
      </c>
      <c r="BS12" s="130">
        <f>IF($E12="","",'HCAP Worksheet'!$F$88)</f>
        <v>0</v>
      </c>
      <c r="BT12" s="130">
        <f>IF($E12="","",'HCAP Worksheet'!$I$88)</f>
        <v>0</v>
      </c>
      <c r="BU12" s="250">
        <f>IF($E12="","",'HCAP Worksheet'!$D$89)</f>
        <v>0</v>
      </c>
      <c r="BV12" s="130">
        <f>IF($E12="","",'HCAP Worksheet'!$F$89)</f>
        <v>0</v>
      </c>
      <c r="BW12" s="130">
        <f>IF($E12="","",'HCAP Worksheet'!$H$89)</f>
        <v>0</v>
      </c>
      <c r="BX12" s="130">
        <f>IF($E12="","",'HCAP Worksheet'!$I$89)</f>
        <v>0</v>
      </c>
      <c r="BY12" s="250">
        <f>IF($E12="","",'HCAP Worksheet'!$D$90)</f>
        <v>0</v>
      </c>
      <c r="BZ12" s="130">
        <f>IF($E12="","",'HCAP Worksheet'!$F$90)</f>
        <v>0</v>
      </c>
      <c r="CA12" s="130">
        <f>IF($E12="","",'HCAP Worksheet'!$H$90)</f>
        <v>0</v>
      </c>
      <c r="CB12" s="130">
        <f>IF($E12="","",'HCAP Worksheet'!$I$90)</f>
        <v>0</v>
      </c>
      <c r="CC12" s="250">
        <f>IF($E12="","",'HCAP Worksheet'!$D$103)</f>
        <v>0</v>
      </c>
      <c r="CD12" s="130">
        <f>IF($E12="","",'HCAP Worksheet'!$F$103)</f>
        <v>0</v>
      </c>
      <c r="CE12" s="130">
        <f>IF($E12="","",'HCAP Worksheet'!$H$103)</f>
        <v>0</v>
      </c>
      <c r="CF12" s="130">
        <f>IF($E12="","",'HCAP Worksheet'!$I$103)</f>
        <v>0</v>
      </c>
      <c r="CG12" s="250">
        <f>IF($E12="","",'HCAP Worksheet'!$D$104)</f>
        <v>0</v>
      </c>
      <c r="CH12" s="130">
        <f>IF($E12="","",'HCAP Worksheet'!$F$104)</f>
        <v>0</v>
      </c>
      <c r="CI12" s="130">
        <f>IF($E12="","",'HCAP Worksheet'!$H$104)</f>
        <v>0</v>
      </c>
      <c r="CJ12" s="130">
        <f>IF($E12="","",'HCAP Worksheet'!$I$104)</f>
        <v>0</v>
      </c>
      <c r="CK12" s="250">
        <f>IF($E12="","",'HCAP Worksheet'!$D$105)</f>
        <v>0</v>
      </c>
      <c r="CL12" s="130">
        <f>IF($E12="","",'HCAP Worksheet'!$F$105)</f>
        <v>0</v>
      </c>
      <c r="CM12" s="130">
        <f>IF($E12="","",'HCAP Worksheet'!$H$105)</f>
        <v>0</v>
      </c>
      <c r="CN12" s="250">
        <f>IF($E12="","",'HCAP Worksheet'!$F$101)</f>
        <v>0</v>
      </c>
      <c r="CO12" s="250" t="str">
        <f ca="1">IF($E12="","",'HCAP Worksheet'!$B$108)</f>
        <v>Roche DNA Solid Tumour Prep_1</v>
      </c>
      <c r="CP12" s="250" t="str">
        <f ca="1">IF($E12="","",'HCAP Worksheet'!$C$108)</f>
        <v>IRN1000006093</v>
      </c>
      <c r="CQ12" s="250">
        <f>IF($E12="","",'HCAP Worksheet'!$D$108)</f>
        <v>0</v>
      </c>
      <c r="CR12" s="130">
        <f>IF($E12="","",'HCAP Worksheet'!$F$108)</f>
        <v>0</v>
      </c>
      <c r="CS12" s="130">
        <f>IF($E12="","",'HCAP Worksheet'!$H$108)</f>
        <v>0</v>
      </c>
      <c r="CT12" s="130">
        <f>IF($E12="","",'HCAP Worksheet'!$I$108)</f>
        <v>0</v>
      </c>
      <c r="CU12" s="250">
        <f>IF($E12="","",'HCAP Worksheet'!$D$116)</f>
        <v>0</v>
      </c>
      <c r="CV12" s="130">
        <f>IF($E12="","",'HCAP Worksheet'!$F$116)</f>
        <v>0</v>
      </c>
      <c r="CW12" s="130">
        <f>IF($E12="","",'HCAP Worksheet'!$H$116)</f>
        <v>0</v>
      </c>
      <c r="CX12" s="130">
        <f>IF($E12="","",'HCAP Worksheet'!$I$116)</f>
        <v>0</v>
      </c>
      <c r="CY12" s="250">
        <f>IF($E12="","",'HCAP Worksheet'!$D$117)</f>
        <v>0</v>
      </c>
      <c r="CZ12" s="130">
        <f>IF($E12="","",'HCAP Worksheet'!$F$117)</f>
        <v>0</v>
      </c>
      <c r="DA12" s="130">
        <f>IF($E12="","",'HCAP Worksheet'!$H$117)</f>
        <v>0</v>
      </c>
      <c r="DB12" s="130">
        <f>IF($E12="","",'HCAP Worksheet'!$I$117)</f>
        <v>0</v>
      </c>
      <c r="DC12" s="250">
        <f>IF($E12="","",'HCAP Worksheet'!$D$121)</f>
        <v>0</v>
      </c>
      <c r="DD12" s="130">
        <f>IF($E12="","",'HCAP Worksheet'!$F$121)</f>
        <v>0</v>
      </c>
      <c r="DE12" s="130">
        <f>IF($E12="","",'HCAP Worksheet'!$H$121)</f>
        <v>0</v>
      </c>
      <c r="DF12" s="130">
        <f>IF($E12="","",'HCAP Worksheet'!$I$121)</f>
        <v>0</v>
      </c>
      <c r="DG12" s="250">
        <f>IF($E12="","",'HCAP Worksheet'!$F$119)</f>
        <v>0</v>
      </c>
      <c r="DH12" s="250">
        <f>IF($E12="","",'HCAP Worksheet'!$D$125)</f>
        <v>0</v>
      </c>
      <c r="DI12" s="130">
        <f>IF($E12="","",'HCAP Worksheet'!$F$125)</f>
        <v>0</v>
      </c>
      <c r="DJ12" s="130">
        <f>IF($E12="","",'HCAP Worksheet'!$H$125)</f>
        <v>0</v>
      </c>
      <c r="DK12" s="130">
        <f>IF($E12="","",'HCAP Worksheet'!$I$125)</f>
        <v>0</v>
      </c>
      <c r="DL12" s="250">
        <f>IF($E12="","",'HCAP Worksheet'!$D$126)</f>
        <v>0</v>
      </c>
      <c r="DM12" s="130">
        <f>IF($E12="","",'HCAP Worksheet'!$F$126)</f>
        <v>0</v>
      </c>
      <c r="DN12" s="130">
        <f>IF($E12="","",'HCAP Worksheet'!$H$126)</f>
        <v>0</v>
      </c>
      <c r="DO12" s="130">
        <f>IF($E12="","",'HCAP Worksheet'!$I$126)</f>
        <v>0</v>
      </c>
      <c r="DP12" s="250">
        <f>IF($E12="","",'HCAP Worksheet'!$D$130)</f>
        <v>0</v>
      </c>
      <c r="DQ12" s="130">
        <f>IF($E12="","",'HCAP Worksheet'!$F$130)</f>
        <v>0</v>
      </c>
      <c r="DR12" s="130">
        <f>IF($E12="","",'HCAP Worksheet'!$I$130)</f>
        <v>0</v>
      </c>
      <c r="DS12" s="250">
        <f>IF($E12="","",'HCAP Worksheet'!$D$131)</f>
        <v>0</v>
      </c>
      <c r="DT12" s="130">
        <f>IF($E12="","",'HCAP Worksheet'!$F$131)</f>
        <v>0</v>
      </c>
      <c r="DU12" s="130">
        <f>IF($E12="","",'HCAP Worksheet'!$H$131)</f>
        <v>0</v>
      </c>
      <c r="DV12" s="130">
        <f>IF($E12="","",'HCAP Worksheet'!$I$131)</f>
        <v>0</v>
      </c>
      <c r="DW12" s="250">
        <f>IF($E12="","",'HCAP Worksheet'!$D$132)</f>
        <v>0</v>
      </c>
      <c r="DX12" s="130">
        <f>IF($E12="","",'HCAP Worksheet'!$F$132)</f>
        <v>0</v>
      </c>
      <c r="DY12" s="130">
        <f>IF($E12="","",'HCAP Worksheet'!$H$132)</f>
        <v>0</v>
      </c>
      <c r="DZ12" s="130">
        <f>IF($E12="","",'HCAP Worksheet'!$I$132)</f>
        <v>0</v>
      </c>
      <c r="EA12" s="250">
        <f>IF($E12="","",'HCAP Worksheet'!$D$137)</f>
        <v>6.66</v>
      </c>
      <c r="EB12" s="250">
        <f>IF($E12="","",'HCAP Worksheet'!$E$137)</f>
        <v>346</v>
      </c>
      <c r="EC12" s="524">
        <f ca="1">IF($E12="","",'HCAP Worksheet'!$G$137)</f>
        <v>29.164477141355754</v>
      </c>
      <c r="ED12" s="524" t="str">
        <f>IF($E12="","",'Auto Pooling Robot Script'!$I$19)</f>
        <v>AJ</v>
      </c>
      <c r="EE12" s="130">
        <f>IF($E12="","",'Auto Pooling Robot Script'!$I$20)</f>
        <v>44989</v>
      </c>
      <c r="EF12" s="524">
        <f>IF($E12="","",'Auto Pooling Robot Script'!$I$35)</f>
        <v>5.87</v>
      </c>
      <c r="EG12" s="524">
        <f>IF($E12="","",'Auto Pooling Robot Script'!$I$36)</f>
        <v>6.06</v>
      </c>
      <c r="EH12" s="250">
        <f>IF($E12="","",'Auto Pooling Robot Script'!$I$37)</f>
        <v>1</v>
      </c>
      <c r="EI12" s="578" t="str">
        <f>IF($E12="","",'Auto Pooling Robot Script'!$I$42)</f>
        <v>AJ</v>
      </c>
      <c r="EJ12" s="130">
        <f>IF($E12="","",'Auto Pooling Robot Script'!$K$42)</f>
        <v>44989</v>
      </c>
      <c r="EK12" s="524">
        <f>IF($E12="","",'Auto Pooling Robot Script'!$I$44)</f>
        <v>1.1499999999999999</v>
      </c>
      <c r="EL12" s="524">
        <f>IF($E12="","",'Auto Pooling Robot Script'!$I$45)</f>
        <v>1.2</v>
      </c>
      <c r="EM12" s="524">
        <f>IF($E12="","",'Auto Pooling Robot Script'!$I$46)</f>
        <v>1.1749999999999998</v>
      </c>
      <c r="EN12" s="524" t="str">
        <f>IF($E12="","",'Auto Pooling Robot Script'!$I$17)</f>
        <v>NovaSeq Side B</v>
      </c>
      <c r="EO12" s="524" t="str">
        <f>IF($E12="","",'Auto Pooling Robot Script'!$I$18)</f>
        <v>SP Kit V1.5 200</v>
      </c>
      <c r="EP12" s="250">
        <f>IF($E12="","",'Auto Pooling Robot Script'!$I$80)</f>
        <v>200</v>
      </c>
      <c r="EQ12" s="524">
        <f>IF($E12="","",'Auto Pooling Robot Script'!$I$83)</f>
        <v>0</v>
      </c>
      <c r="ER12" s="558">
        <f>IF($E12="","",'Auto Pooling Robot Script'!$I$84)</f>
        <v>0</v>
      </c>
      <c r="ES12" s="558">
        <f>IF($E12="","",'Auto Pooling Robot Script'!$I$85)</f>
        <v>0</v>
      </c>
      <c r="ET12" s="524">
        <f>IF($E12="","",'Auto Pooling Robot Script'!$I$86)</f>
        <v>0</v>
      </c>
    </row>
    <row r="13" spans="1:150" x14ac:dyDescent="0.2">
      <c r="A13" t="str">
        <f>IF($E13="","",'HCAP Booking'!$C$4)</f>
        <v>2303550</v>
      </c>
      <c r="B13" s="130">
        <f>IF($E13="","",'HCAP Booking'!$C$5)</f>
        <v>44987</v>
      </c>
      <c r="C13" t="str">
        <f>IF($E13="","",'HCAP Booking'!$F$5)</f>
        <v>LC</v>
      </c>
      <c r="D13" t="str">
        <f>IF($E13="","",'HCAP Booking'!E19)</f>
        <v>B2306270</v>
      </c>
      <c r="E13" t="str">
        <f>IF('HCAP Booking'!J19="","",'HCAP Booking'!J19)</f>
        <v>B2306270-002</v>
      </c>
      <c r="F13" t="str">
        <f>IF($E13="","",'HCAP Booking'!H19)</f>
        <v>Roche DNA Solid Tumour Prep</v>
      </c>
      <c r="G13">
        <f>IF($E13="","",'HCAP Booking'!G19)</f>
        <v>48.3</v>
      </c>
      <c r="H13">
        <f>IF($E13="","",'DNA Sample Normalization'!E23)</f>
        <v>9.14</v>
      </c>
      <c r="I13" s="250">
        <f>IF($E13="","",'DNA Sample Normalization'!$E$2)</f>
        <v>21051</v>
      </c>
      <c r="J13" s="130">
        <f>IF($E13="","",'DNA Sample Normalization'!$E$3)</f>
        <v>44973</v>
      </c>
      <c r="K13" s="130">
        <f>IF($E13="","",'DNA Sample Normalization'!$E$4)</f>
        <v>44907</v>
      </c>
      <c r="L13" s="250" t="str">
        <f>IF($E13="","",'HCAP Worksheet'!$D$53)</f>
        <v>SLCB5121</v>
      </c>
      <c r="M13" s="130">
        <f>IF($E13="","",'HCAP Worksheet'!$F$53)</f>
        <v>44012</v>
      </c>
      <c r="N13" s="130">
        <f>IF($E13="","",'HCAP Worksheet'!$H$53)</f>
        <v>0</v>
      </c>
      <c r="O13" s="130">
        <f>IF($E13="","",'HCAP Worksheet'!$I$53)</f>
        <v>0</v>
      </c>
      <c r="P13" s="250">
        <f>IF($E13="","",'HCAP Worksheet'!$D$57)</f>
        <v>140509</v>
      </c>
      <c r="Q13" s="130">
        <f>IF($E13="","",'HCAP Worksheet'!$F$57)</f>
        <v>44987</v>
      </c>
      <c r="R13" s="130">
        <f>IF($E13="","",'HCAP Worksheet'!$H$57)</f>
        <v>45274</v>
      </c>
      <c r="S13" s="130">
        <f>IF($E13="","",'HCAP Worksheet'!$I$57)</f>
        <v>44981</v>
      </c>
      <c r="T13" s="250">
        <f>IF($E13="","",'HCAP Worksheet'!$D$58)</f>
        <v>146671</v>
      </c>
      <c r="U13" s="130">
        <f>IF($E13="","",'HCAP Worksheet'!$F$58)</f>
        <v>44987</v>
      </c>
      <c r="V13" s="130">
        <f>IF($E13="","",'HCAP Worksheet'!$H$58)</f>
        <v>45274</v>
      </c>
      <c r="W13" s="130">
        <f>IF($E13="","",'HCAP Worksheet'!$I$58)</f>
        <v>44981</v>
      </c>
      <c r="X13" s="250" t="str">
        <f>IF($E13="","",'HCAP Worksheet'!$F$55)</f>
        <v>Eppendorf 5 (96)</v>
      </c>
      <c r="Y13" s="250">
        <f>IF($E13="","",'HCAP Worksheet'!$D$62)</f>
        <v>144221</v>
      </c>
      <c r="Z13" s="130">
        <f>IF($E13="","",'HCAP Worksheet'!$F$62)</f>
        <v>44987</v>
      </c>
      <c r="AA13" s="130">
        <f>IF($E13="","",'HCAP Worksheet'!$H$62)</f>
        <v>45274</v>
      </c>
      <c r="AB13" s="130">
        <f>IF($E13="","",'HCAP Worksheet'!$I$62)</f>
        <v>44981</v>
      </c>
      <c r="AC13" s="250">
        <f>IF($E13="","",'HCAP Worksheet'!$D$63)</f>
        <v>146220</v>
      </c>
      <c r="AD13" s="130">
        <f>IF($E13="","",'HCAP Worksheet'!$F$63)</f>
        <v>44987</v>
      </c>
      <c r="AE13" s="130">
        <f>IF($E13="","",'HCAP Worksheet'!$H$63)</f>
        <v>45274</v>
      </c>
      <c r="AF13" s="130">
        <f>IF($E13="","",'HCAP Worksheet'!$I$63)</f>
        <v>44981</v>
      </c>
      <c r="AG13" s="250" t="str">
        <f>IF($E13="","",'HCAP Worksheet'!$F$60)</f>
        <v>Eppendorf 5 (96)</v>
      </c>
      <c r="AH13" s="250">
        <f>IF($E13="","",'HCAP Worksheet'!$D$67)</f>
        <v>143325</v>
      </c>
      <c r="AI13" s="130">
        <f>IF($E13="","",'HCAP Worksheet'!$F$67)</f>
        <v>44987</v>
      </c>
      <c r="AJ13" s="130">
        <f>IF($E13="","",'HCAP Worksheet'!$H$67)</f>
        <v>45274</v>
      </c>
      <c r="AK13" s="130">
        <f>IF($E13="","",'HCAP Worksheet'!$I$67)</f>
        <v>44981</v>
      </c>
      <c r="AL13" s="250">
        <f>IF($E13="","",'HCAP Worksheet'!$D$68)</f>
        <v>145607</v>
      </c>
      <c r="AM13" s="130">
        <f>IF($E13="","",'HCAP Worksheet'!$F$68)</f>
        <v>44987</v>
      </c>
      <c r="AN13" s="130">
        <f>IF($E13="","",'HCAP Worksheet'!$H$68)</f>
        <v>45274</v>
      </c>
      <c r="AO13" s="130">
        <f>IF($E13="","",'HCAP Worksheet'!$I$68)</f>
        <v>44981</v>
      </c>
      <c r="AP13" s="250">
        <f>IF($E13="","",'HCAP Worksheet'!$D$69)</f>
        <v>70801720</v>
      </c>
      <c r="AQ13" s="130">
        <f>IF($E13="","",'HCAP Worksheet'!$F$69)</f>
        <v>44987</v>
      </c>
      <c r="AR13" s="130">
        <f>IF($E13="","",'HCAP Worksheet'!$H$69)</f>
        <v>45291</v>
      </c>
      <c r="AS13" s="130">
        <f>IF($E13="","",'HCAP Worksheet'!$I$69)</f>
        <v>44981</v>
      </c>
      <c r="AT13" s="130" t="str">
        <f>IF($E13="","",'HCAP Worksheet'!$F$65)</f>
        <v>Eppendorf 5 (96)</v>
      </c>
      <c r="AU13" s="250">
        <f>IF($E13="","",'HCAP Worksheet'!$D$73)</f>
        <v>142030</v>
      </c>
      <c r="AV13" s="130">
        <f>IF($E13="","",'HCAP Worksheet'!$F$73)</f>
        <v>44979</v>
      </c>
      <c r="AW13" s="130">
        <f>IF($E13="","",'HCAP Worksheet'!$H$73)</f>
        <v>45260</v>
      </c>
      <c r="AX13" s="130">
        <f>IF($E13="","",'HCAP Worksheet'!$I$73)</f>
        <v>44942</v>
      </c>
      <c r="AY13" s="250" t="str">
        <f>IF($E13="","",'HCAP Worksheet'!$D$74)</f>
        <v>22K084044</v>
      </c>
      <c r="AZ13" s="130">
        <f>IF($E13="","",'HCAP Worksheet'!$F$74)</f>
        <v>44956</v>
      </c>
      <c r="BA13" s="130">
        <f>IF($E13="","",'HCAP Worksheet'!$H$74)</f>
        <v>46695</v>
      </c>
      <c r="BB13" s="250">
        <f>IF($E13="","",'HCAP Worksheet'!$D$78)</f>
        <v>0</v>
      </c>
      <c r="BC13" s="130">
        <f>IF($E13="","",'HCAP Worksheet'!$F$78)</f>
        <v>0</v>
      </c>
      <c r="BD13" s="130">
        <f>IF($E13="","",'HCAP Worksheet'!$H$78)</f>
        <v>0</v>
      </c>
      <c r="BE13" s="130">
        <f>IF($E13="","",'HCAP Worksheet'!$I$78)</f>
        <v>0</v>
      </c>
      <c r="BF13" s="250">
        <f>IF($E13="","",'HCAP Worksheet'!$D$79)</f>
        <v>0</v>
      </c>
      <c r="BG13" s="130">
        <f>IF($E13="","",'HCAP Worksheet'!$F$79)</f>
        <v>0</v>
      </c>
      <c r="BH13" s="130">
        <f>IF($E13="","",'HCAP Worksheet'!$H$79)</f>
        <v>0</v>
      </c>
      <c r="BI13" s="130">
        <f>IF($E13="","",'HCAP Worksheet'!$I$79)</f>
        <v>0</v>
      </c>
      <c r="BJ13" s="250">
        <f>IF($E13="","",'HCAP Worksheet'!$F$76)</f>
        <v>0</v>
      </c>
      <c r="BK13" s="250">
        <f>IF($E13="","",'HCAP Worksheet'!$D$83)</f>
        <v>0</v>
      </c>
      <c r="BL13" s="130">
        <f>IF($E13="","",'HCAP Worksheet'!$F$83)</f>
        <v>0</v>
      </c>
      <c r="BM13" s="130">
        <f>IF($E13="","",'HCAP Worksheet'!$H$83)</f>
        <v>0</v>
      </c>
      <c r="BN13" s="130">
        <f>IF($E13="","",'HCAP Worksheet'!$I$83)</f>
        <v>0</v>
      </c>
      <c r="BO13" s="250">
        <f>IF($E13="","",'HCAP Worksheet'!$D$84)</f>
        <v>0</v>
      </c>
      <c r="BP13" s="130">
        <f>IF($E13="","",'HCAP Worksheet'!$F$84)</f>
        <v>0</v>
      </c>
      <c r="BQ13" s="130">
        <f>IF($E13="","",'HCAP Worksheet'!$H$84)</f>
        <v>0</v>
      </c>
      <c r="BR13" s="250">
        <f>IF($E13="","",'HCAP Worksheet'!$D$88)</f>
        <v>0</v>
      </c>
      <c r="BS13" s="130">
        <f>IF($E13="","",'HCAP Worksheet'!$F$88)</f>
        <v>0</v>
      </c>
      <c r="BT13" s="130">
        <f>IF($E13="","",'HCAP Worksheet'!$I$88)</f>
        <v>0</v>
      </c>
      <c r="BU13" s="250">
        <f>IF($E13="","",'HCAP Worksheet'!$D$89)</f>
        <v>0</v>
      </c>
      <c r="BV13" s="130">
        <f>IF($E13="","",'HCAP Worksheet'!$F$89)</f>
        <v>0</v>
      </c>
      <c r="BW13" s="130">
        <f>IF($E13="","",'HCAP Worksheet'!$H$89)</f>
        <v>0</v>
      </c>
      <c r="BX13" s="130">
        <f>IF($E13="","",'HCAP Worksheet'!$I$89)</f>
        <v>0</v>
      </c>
      <c r="BY13" s="250">
        <f>IF($E13="","",'HCAP Worksheet'!$D$90)</f>
        <v>0</v>
      </c>
      <c r="BZ13" s="130">
        <f>IF($E13="","",'HCAP Worksheet'!$F$90)</f>
        <v>0</v>
      </c>
      <c r="CA13" s="130">
        <f>IF($E13="","",'HCAP Worksheet'!$H$90)</f>
        <v>0</v>
      </c>
      <c r="CB13" s="130">
        <f>IF($E13="","",'HCAP Worksheet'!$I$90)</f>
        <v>0</v>
      </c>
      <c r="CC13" s="250">
        <f>IF($E13="","",'HCAP Worksheet'!$D$103)</f>
        <v>0</v>
      </c>
      <c r="CD13" s="130">
        <f>IF($E13="","",'HCAP Worksheet'!$F$103)</f>
        <v>0</v>
      </c>
      <c r="CE13" s="130">
        <f>IF($E13="","",'HCAP Worksheet'!$H$103)</f>
        <v>0</v>
      </c>
      <c r="CF13" s="130">
        <f>IF($E13="","",'HCAP Worksheet'!$I$103)</f>
        <v>0</v>
      </c>
      <c r="CG13" s="250">
        <f>IF($E13="","",'HCAP Worksheet'!$D$104)</f>
        <v>0</v>
      </c>
      <c r="CH13" s="130">
        <f>IF($E13="","",'HCAP Worksheet'!$F$104)</f>
        <v>0</v>
      </c>
      <c r="CI13" s="130">
        <f>IF($E13="","",'HCAP Worksheet'!$H$104)</f>
        <v>0</v>
      </c>
      <c r="CJ13" s="130">
        <f>IF($E13="","",'HCAP Worksheet'!$I$104)</f>
        <v>0</v>
      </c>
      <c r="CK13" s="250">
        <f>IF($E13="","",'HCAP Worksheet'!$D$105)</f>
        <v>0</v>
      </c>
      <c r="CL13" s="130">
        <f>IF($E13="","",'HCAP Worksheet'!$F$105)</f>
        <v>0</v>
      </c>
      <c r="CM13" s="130">
        <f>IF($E13="","",'HCAP Worksheet'!$H$105)</f>
        <v>0</v>
      </c>
      <c r="CN13" s="250">
        <f>IF($E13="","",'HCAP Worksheet'!$F$101)</f>
        <v>0</v>
      </c>
      <c r="CO13" s="250" t="str">
        <f ca="1">IF($E13="","",'HCAP Worksheet'!$B$108)</f>
        <v>Roche DNA Solid Tumour Prep_1</v>
      </c>
      <c r="CP13" s="250" t="str">
        <f ca="1">IF($E13="","",'HCAP Worksheet'!$C$108)</f>
        <v>IRN1000006093</v>
      </c>
      <c r="CQ13" s="250">
        <f>IF($E13="","",'HCAP Worksheet'!$D$108)</f>
        <v>0</v>
      </c>
      <c r="CR13" s="130">
        <f>IF($E13="","",'HCAP Worksheet'!$F$108)</f>
        <v>0</v>
      </c>
      <c r="CS13" s="130">
        <f>IF($E13="","",'HCAP Worksheet'!$H$108)</f>
        <v>0</v>
      </c>
      <c r="CT13" s="130">
        <f>IF($E13="","",'HCAP Worksheet'!$I$108)</f>
        <v>0</v>
      </c>
      <c r="CU13" s="250">
        <f>IF($E13="","",'HCAP Worksheet'!$D$116)</f>
        <v>0</v>
      </c>
      <c r="CV13" s="130">
        <f>IF($E13="","",'HCAP Worksheet'!$F$116)</f>
        <v>0</v>
      </c>
      <c r="CW13" s="130">
        <f>IF($E13="","",'HCAP Worksheet'!$H$116)</f>
        <v>0</v>
      </c>
      <c r="CX13" s="130">
        <f>IF($E13="","",'HCAP Worksheet'!$I$116)</f>
        <v>0</v>
      </c>
      <c r="CY13" s="250">
        <f>IF($E13="","",'HCAP Worksheet'!$D$117)</f>
        <v>0</v>
      </c>
      <c r="CZ13" s="130">
        <f>IF($E13="","",'HCAP Worksheet'!$F$117)</f>
        <v>0</v>
      </c>
      <c r="DA13" s="130">
        <f>IF($E13="","",'HCAP Worksheet'!$H$117)</f>
        <v>0</v>
      </c>
      <c r="DB13" s="130">
        <f>IF($E13="","",'HCAP Worksheet'!$I$117)</f>
        <v>0</v>
      </c>
      <c r="DC13" s="250">
        <f>IF($E13="","",'HCAP Worksheet'!$D$121)</f>
        <v>0</v>
      </c>
      <c r="DD13" s="130">
        <f>IF($E13="","",'HCAP Worksheet'!$F$121)</f>
        <v>0</v>
      </c>
      <c r="DE13" s="130">
        <f>IF($E13="","",'HCAP Worksheet'!$H$121)</f>
        <v>0</v>
      </c>
      <c r="DF13" s="130">
        <f>IF($E13="","",'HCAP Worksheet'!$I$121)</f>
        <v>0</v>
      </c>
      <c r="DG13" s="250">
        <f>IF($E13="","",'HCAP Worksheet'!$F$119)</f>
        <v>0</v>
      </c>
      <c r="DH13" s="250">
        <f>IF($E13="","",'HCAP Worksheet'!$D$125)</f>
        <v>0</v>
      </c>
      <c r="DI13" s="130">
        <f>IF($E13="","",'HCAP Worksheet'!$F$125)</f>
        <v>0</v>
      </c>
      <c r="DJ13" s="130">
        <f>IF($E13="","",'HCAP Worksheet'!$H$125)</f>
        <v>0</v>
      </c>
      <c r="DK13" s="130">
        <f>IF($E13="","",'HCAP Worksheet'!$I$125)</f>
        <v>0</v>
      </c>
      <c r="DL13" s="250">
        <f>IF($E13="","",'HCAP Worksheet'!$D$126)</f>
        <v>0</v>
      </c>
      <c r="DM13" s="130">
        <f>IF($E13="","",'HCAP Worksheet'!$F$126)</f>
        <v>0</v>
      </c>
      <c r="DN13" s="130">
        <f>IF($E13="","",'HCAP Worksheet'!$H$126)</f>
        <v>0</v>
      </c>
      <c r="DO13" s="130">
        <f>IF($E13="","",'HCAP Worksheet'!$I$126)</f>
        <v>0</v>
      </c>
      <c r="DP13" s="250">
        <f>IF($E13="","",'HCAP Worksheet'!$D$130)</f>
        <v>0</v>
      </c>
      <c r="DQ13" s="130">
        <f>IF($E13="","",'HCAP Worksheet'!$F$130)</f>
        <v>0</v>
      </c>
      <c r="DR13" s="130">
        <f>IF($E13="","",'HCAP Worksheet'!$I$130)</f>
        <v>0</v>
      </c>
      <c r="DS13" s="250">
        <f>IF($E13="","",'HCAP Worksheet'!$D$131)</f>
        <v>0</v>
      </c>
      <c r="DT13" s="130">
        <f>IF($E13="","",'HCAP Worksheet'!$F$131)</f>
        <v>0</v>
      </c>
      <c r="DU13" s="130">
        <f>IF($E13="","",'HCAP Worksheet'!$H$131)</f>
        <v>0</v>
      </c>
      <c r="DV13" s="130">
        <f>IF($E13="","",'HCAP Worksheet'!$I$131)</f>
        <v>0</v>
      </c>
      <c r="DW13" s="250">
        <f>IF($E13="","",'HCAP Worksheet'!$D$132)</f>
        <v>0</v>
      </c>
      <c r="DX13" s="130">
        <f>IF($E13="","",'HCAP Worksheet'!$F$132)</f>
        <v>0</v>
      </c>
      <c r="DY13" s="130">
        <f>IF($E13="","",'HCAP Worksheet'!$H$132)</f>
        <v>0</v>
      </c>
      <c r="DZ13" s="130">
        <f>IF($E13="","",'HCAP Worksheet'!$I$132)</f>
        <v>0</v>
      </c>
      <c r="EA13" s="250">
        <f>IF($E13="","",'HCAP Worksheet'!$D$137)</f>
        <v>6.66</v>
      </c>
      <c r="EB13" s="250">
        <f>IF($E13="","",'HCAP Worksheet'!$E$137)</f>
        <v>346</v>
      </c>
      <c r="EC13" s="524">
        <f ca="1">IF($E13="","",'HCAP Worksheet'!$G$137)</f>
        <v>29.164477141355754</v>
      </c>
      <c r="ED13" s="524" t="str">
        <f>IF($E13="","",'Auto Pooling Robot Script'!$I$19)</f>
        <v>AJ</v>
      </c>
      <c r="EE13" s="130">
        <f>IF($E13="","",'Auto Pooling Robot Script'!$I$20)</f>
        <v>44989</v>
      </c>
      <c r="EF13" s="524">
        <f>IF($E13="","",'Auto Pooling Robot Script'!$I$35)</f>
        <v>5.87</v>
      </c>
      <c r="EG13" s="524">
        <f>IF($E13="","",'Auto Pooling Robot Script'!$I$36)</f>
        <v>6.06</v>
      </c>
      <c r="EH13" s="250">
        <f>IF($E13="","",'Auto Pooling Robot Script'!$I$37)</f>
        <v>1</v>
      </c>
      <c r="EI13" s="578" t="str">
        <f>IF($E13="","",'Auto Pooling Robot Script'!$I$42)</f>
        <v>AJ</v>
      </c>
      <c r="EJ13" s="130">
        <f>IF($E13="","",'Auto Pooling Robot Script'!$K$42)</f>
        <v>44989</v>
      </c>
      <c r="EK13" s="524">
        <f>IF($E13="","",'Auto Pooling Robot Script'!$I$44)</f>
        <v>1.1499999999999999</v>
      </c>
      <c r="EL13" s="524">
        <f>IF($E13="","",'Auto Pooling Robot Script'!$I$45)</f>
        <v>1.2</v>
      </c>
      <c r="EM13" s="524">
        <f>IF($E13="","",'Auto Pooling Robot Script'!$I$46)</f>
        <v>1.1749999999999998</v>
      </c>
      <c r="EN13" s="524" t="str">
        <f>IF($E13="","",'Auto Pooling Robot Script'!$I$17)</f>
        <v>NovaSeq Side B</v>
      </c>
      <c r="EO13" s="524" t="str">
        <f>IF($E13="","",'Auto Pooling Robot Script'!$I$18)</f>
        <v>SP Kit V1.5 200</v>
      </c>
      <c r="EP13" s="250">
        <f>IF($E13="","",'Auto Pooling Robot Script'!$I$80)</f>
        <v>200</v>
      </c>
      <c r="EQ13" s="524">
        <f>IF($E13="","",'Auto Pooling Robot Script'!$I$83)</f>
        <v>0</v>
      </c>
      <c r="ER13" s="558">
        <f>IF($E13="","",'Auto Pooling Robot Script'!$I$84)</f>
        <v>0</v>
      </c>
      <c r="ES13" s="558">
        <f>IF($E13="","",'Auto Pooling Robot Script'!$I$85)</f>
        <v>0</v>
      </c>
      <c r="ET13" s="524">
        <f>IF($E13="","",'Auto Pooling Robot Script'!$I$86)</f>
        <v>0</v>
      </c>
    </row>
    <row r="14" spans="1:150" x14ac:dyDescent="0.2">
      <c r="A14" t="str">
        <f>IF($E14="","",'HCAP Booking'!$C$4)</f>
        <v>2303550</v>
      </c>
      <c r="B14" s="130">
        <f>IF($E14="","",'HCAP Booking'!$C$5)</f>
        <v>44987</v>
      </c>
      <c r="C14" t="str">
        <f>IF($E14="","",'HCAP Booking'!$F$5)</f>
        <v>LC</v>
      </c>
      <c r="D14" t="str">
        <f>IF($E14="","",'HCAP Booking'!E20)</f>
        <v>B2306279</v>
      </c>
      <c r="E14" t="str">
        <f>IF('HCAP Booking'!J20="","",'HCAP Booking'!J20)</f>
        <v>B2306279-003</v>
      </c>
      <c r="F14" t="str">
        <f>IF($E14="","",'HCAP Booking'!H20)</f>
        <v>Roche DNA Solid Tumour Prep</v>
      </c>
      <c r="G14">
        <f>IF($E14="","",'HCAP Booking'!G20)</f>
        <v>141.9</v>
      </c>
      <c r="H14">
        <f>IF($E14="","",'DNA Sample Normalization'!E24)</f>
        <v>41</v>
      </c>
      <c r="I14" s="250">
        <f>IF($E14="","",'DNA Sample Normalization'!$E$2)</f>
        <v>21051</v>
      </c>
      <c r="J14" s="130">
        <f>IF($E14="","",'DNA Sample Normalization'!$E$3)</f>
        <v>44973</v>
      </c>
      <c r="K14" s="130">
        <f>IF($E14="","",'DNA Sample Normalization'!$E$4)</f>
        <v>44907</v>
      </c>
      <c r="L14" s="250" t="str">
        <f>IF($E14="","",'HCAP Worksheet'!$D$53)</f>
        <v>SLCB5121</v>
      </c>
      <c r="M14" s="130">
        <f>IF($E14="","",'HCAP Worksheet'!$F$53)</f>
        <v>44012</v>
      </c>
      <c r="N14" s="130">
        <f>IF($E14="","",'HCAP Worksheet'!$H$53)</f>
        <v>0</v>
      </c>
      <c r="O14" s="130">
        <f>IF($E14="","",'HCAP Worksheet'!$I$53)</f>
        <v>0</v>
      </c>
      <c r="P14" s="250">
        <f>IF($E14="","",'HCAP Worksheet'!$D$57)</f>
        <v>140509</v>
      </c>
      <c r="Q14" s="130">
        <f>IF($E14="","",'HCAP Worksheet'!$F$57)</f>
        <v>44987</v>
      </c>
      <c r="R14" s="130">
        <f>IF($E14="","",'HCAP Worksheet'!$H$57)</f>
        <v>45274</v>
      </c>
      <c r="S14" s="130">
        <f>IF($E14="","",'HCAP Worksheet'!$I$57)</f>
        <v>44981</v>
      </c>
      <c r="T14" s="250">
        <f>IF($E14="","",'HCAP Worksheet'!$D$58)</f>
        <v>146671</v>
      </c>
      <c r="U14" s="130">
        <f>IF($E14="","",'HCAP Worksheet'!$F$58)</f>
        <v>44987</v>
      </c>
      <c r="V14" s="130">
        <f>IF($E14="","",'HCAP Worksheet'!$H$58)</f>
        <v>45274</v>
      </c>
      <c r="W14" s="130">
        <f>IF($E14="","",'HCAP Worksheet'!$I$58)</f>
        <v>44981</v>
      </c>
      <c r="X14" s="250" t="str">
        <f>IF($E14="","",'HCAP Worksheet'!$F$55)</f>
        <v>Eppendorf 5 (96)</v>
      </c>
      <c r="Y14" s="250">
        <f>IF($E14="","",'HCAP Worksheet'!$D$62)</f>
        <v>144221</v>
      </c>
      <c r="Z14" s="130">
        <f>IF($E14="","",'HCAP Worksheet'!$F$62)</f>
        <v>44987</v>
      </c>
      <c r="AA14" s="130">
        <f>IF($E14="","",'HCAP Worksheet'!$H$62)</f>
        <v>45274</v>
      </c>
      <c r="AB14" s="130">
        <f>IF($E14="","",'HCAP Worksheet'!$I$62)</f>
        <v>44981</v>
      </c>
      <c r="AC14" s="250">
        <f>IF($E14="","",'HCAP Worksheet'!$D$63)</f>
        <v>146220</v>
      </c>
      <c r="AD14" s="130">
        <f>IF($E14="","",'HCAP Worksheet'!$F$63)</f>
        <v>44987</v>
      </c>
      <c r="AE14" s="130">
        <f>IF($E14="","",'HCAP Worksheet'!$H$63)</f>
        <v>45274</v>
      </c>
      <c r="AF14" s="130">
        <f>IF($E14="","",'HCAP Worksheet'!$I$63)</f>
        <v>44981</v>
      </c>
      <c r="AG14" s="250" t="str">
        <f>IF($E14="","",'HCAP Worksheet'!$F$60)</f>
        <v>Eppendorf 5 (96)</v>
      </c>
      <c r="AH14" s="250">
        <f>IF($E14="","",'HCAP Worksheet'!$D$67)</f>
        <v>143325</v>
      </c>
      <c r="AI14" s="130">
        <f>IF($E14="","",'HCAP Worksheet'!$F$67)</f>
        <v>44987</v>
      </c>
      <c r="AJ14" s="130">
        <f>IF($E14="","",'HCAP Worksheet'!$H$67)</f>
        <v>45274</v>
      </c>
      <c r="AK14" s="130">
        <f>IF($E14="","",'HCAP Worksheet'!$I$67)</f>
        <v>44981</v>
      </c>
      <c r="AL14" s="250">
        <f>IF($E14="","",'HCAP Worksheet'!$D$68)</f>
        <v>145607</v>
      </c>
      <c r="AM14" s="130">
        <f>IF($E14="","",'HCAP Worksheet'!$F$68)</f>
        <v>44987</v>
      </c>
      <c r="AN14" s="130">
        <f>IF($E14="","",'HCAP Worksheet'!$H$68)</f>
        <v>45274</v>
      </c>
      <c r="AO14" s="130">
        <f>IF($E14="","",'HCAP Worksheet'!$I$68)</f>
        <v>44981</v>
      </c>
      <c r="AP14" s="250">
        <f>IF($E14="","",'HCAP Worksheet'!$D$69)</f>
        <v>70801720</v>
      </c>
      <c r="AQ14" s="130">
        <f>IF($E14="","",'HCAP Worksheet'!$F$69)</f>
        <v>44987</v>
      </c>
      <c r="AR14" s="130">
        <f>IF($E14="","",'HCAP Worksheet'!$H$69)</f>
        <v>45291</v>
      </c>
      <c r="AS14" s="130">
        <f>IF($E14="","",'HCAP Worksheet'!$I$69)</f>
        <v>44981</v>
      </c>
      <c r="AT14" s="130" t="str">
        <f>IF($E14="","",'HCAP Worksheet'!$F$65)</f>
        <v>Eppendorf 5 (96)</v>
      </c>
      <c r="AU14" s="250">
        <f>IF($E14="","",'HCAP Worksheet'!$D$73)</f>
        <v>142030</v>
      </c>
      <c r="AV14" s="130">
        <f>IF($E14="","",'HCAP Worksheet'!$F$73)</f>
        <v>44979</v>
      </c>
      <c r="AW14" s="130">
        <f>IF($E14="","",'HCAP Worksheet'!$H$73)</f>
        <v>45260</v>
      </c>
      <c r="AX14" s="130">
        <f>IF($E14="","",'HCAP Worksheet'!$I$73)</f>
        <v>44942</v>
      </c>
      <c r="AY14" s="250" t="str">
        <f>IF($E14="","",'HCAP Worksheet'!$D$74)</f>
        <v>22K084044</v>
      </c>
      <c r="AZ14" s="130">
        <f>IF($E14="","",'HCAP Worksheet'!$F$74)</f>
        <v>44956</v>
      </c>
      <c r="BA14" s="130">
        <f>IF($E14="","",'HCAP Worksheet'!$H$74)</f>
        <v>46695</v>
      </c>
      <c r="BB14" s="250">
        <f>IF($E14="","",'HCAP Worksheet'!$D$78)</f>
        <v>0</v>
      </c>
      <c r="BC14" s="130">
        <f>IF($E14="","",'HCAP Worksheet'!$F$78)</f>
        <v>0</v>
      </c>
      <c r="BD14" s="130">
        <f>IF($E14="","",'HCAP Worksheet'!$H$78)</f>
        <v>0</v>
      </c>
      <c r="BE14" s="130">
        <f>IF($E14="","",'HCAP Worksheet'!$I$78)</f>
        <v>0</v>
      </c>
      <c r="BF14" s="250">
        <f>IF($E14="","",'HCAP Worksheet'!$D$79)</f>
        <v>0</v>
      </c>
      <c r="BG14" s="130">
        <f>IF($E14="","",'HCAP Worksheet'!$F$79)</f>
        <v>0</v>
      </c>
      <c r="BH14" s="130">
        <f>IF($E14="","",'HCAP Worksheet'!$H$79)</f>
        <v>0</v>
      </c>
      <c r="BI14" s="130">
        <f>IF($E14="","",'HCAP Worksheet'!$I$79)</f>
        <v>0</v>
      </c>
      <c r="BJ14" s="250">
        <f>IF($E14="","",'HCAP Worksheet'!$F$76)</f>
        <v>0</v>
      </c>
      <c r="BK14" s="250">
        <f>IF($E14="","",'HCAP Worksheet'!$D$83)</f>
        <v>0</v>
      </c>
      <c r="BL14" s="130">
        <f>IF($E14="","",'HCAP Worksheet'!$F$83)</f>
        <v>0</v>
      </c>
      <c r="BM14" s="130">
        <f>IF($E14="","",'HCAP Worksheet'!$H$83)</f>
        <v>0</v>
      </c>
      <c r="BN14" s="130">
        <f>IF($E14="","",'HCAP Worksheet'!$I$83)</f>
        <v>0</v>
      </c>
      <c r="BO14" s="250">
        <f>IF($E14="","",'HCAP Worksheet'!$D$84)</f>
        <v>0</v>
      </c>
      <c r="BP14" s="130">
        <f>IF($E14="","",'HCAP Worksheet'!$F$84)</f>
        <v>0</v>
      </c>
      <c r="BQ14" s="130">
        <f>IF($E14="","",'HCAP Worksheet'!$H$84)</f>
        <v>0</v>
      </c>
      <c r="BR14" s="250">
        <f>IF($E14="","",'HCAP Worksheet'!$D$88)</f>
        <v>0</v>
      </c>
      <c r="BS14" s="130">
        <f>IF($E14="","",'HCAP Worksheet'!$F$88)</f>
        <v>0</v>
      </c>
      <c r="BT14" s="130">
        <f>IF($E14="","",'HCAP Worksheet'!$I$88)</f>
        <v>0</v>
      </c>
      <c r="BU14" s="250">
        <f>IF($E14="","",'HCAP Worksheet'!$D$89)</f>
        <v>0</v>
      </c>
      <c r="BV14" s="130">
        <f>IF($E14="","",'HCAP Worksheet'!$F$89)</f>
        <v>0</v>
      </c>
      <c r="BW14" s="130">
        <f>IF($E14="","",'HCAP Worksheet'!$H$89)</f>
        <v>0</v>
      </c>
      <c r="BX14" s="130">
        <f>IF($E14="","",'HCAP Worksheet'!$I$89)</f>
        <v>0</v>
      </c>
      <c r="BY14" s="250">
        <f>IF($E14="","",'HCAP Worksheet'!$D$90)</f>
        <v>0</v>
      </c>
      <c r="BZ14" s="130">
        <f>IF($E14="","",'HCAP Worksheet'!$F$90)</f>
        <v>0</v>
      </c>
      <c r="CA14" s="130">
        <f>IF($E14="","",'HCAP Worksheet'!$H$90)</f>
        <v>0</v>
      </c>
      <c r="CB14" s="130">
        <f>IF($E14="","",'HCAP Worksheet'!$I$90)</f>
        <v>0</v>
      </c>
      <c r="CC14" s="250">
        <f>IF($E14="","",'HCAP Worksheet'!$D$103)</f>
        <v>0</v>
      </c>
      <c r="CD14" s="130">
        <f>IF($E14="","",'HCAP Worksheet'!$F$103)</f>
        <v>0</v>
      </c>
      <c r="CE14" s="130">
        <f>IF($E14="","",'HCAP Worksheet'!$H$103)</f>
        <v>0</v>
      </c>
      <c r="CF14" s="130">
        <f>IF($E14="","",'HCAP Worksheet'!$I$103)</f>
        <v>0</v>
      </c>
      <c r="CG14" s="250">
        <f>IF($E14="","",'HCAP Worksheet'!$D$104)</f>
        <v>0</v>
      </c>
      <c r="CH14" s="130">
        <f>IF($E14="","",'HCAP Worksheet'!$F$104)</f>
        <v>0</v>
      </c>
      <c r="CI14" s="130">
        <f>IF($E14="","",'HCAP Worksheet'!$H$104)</f>
        <v>0</v>
      </c>
      <c r="CJ14" s="130">
        <f>IF($E14="","",'HCAP Worksheet'!$I$104)</f>
        <v>0</v>
      </c>
      <c r="CK14" s="250">
        <f>IF($E14="","",'HCAP Worksheet'!$D$105)</f>
        <v>0</v>
      </c>
      <c r="CL14" s="130">
        <f>IF($E14="","",'HCAP Worksheet'!$F$105)</f>
        <v>0</v>
      </c>
      <c r="CM14" s="130">
        <f>IF($E14="","",'HCAP Worksheet'!$H$105)</f>
        <v>0</v>
      </c>
      <c r="CN14" s="250">
        <f>IF($E14="","",'HCAP Worksheet'!$F$101)</f>
        <v>0</v>
      </c>
      <c r="CO14" s="250" t="str">
        <f ca="1">IF($E14="","",'HCAP Worksheet'!$B$108)</f>
        <v>Roche DNA Solid Tumour Prep_1</v>
      </c>
      <c r="CP14" s="250" t="str">
        <f ca="1">IF($E14="","",'HCAP Worksheet'!$C$108)</f>
        <v>IRN1000006093</v>
      </c>
      <c r="CQ14" s="250">
        <f>IF($E14="","",'HCAP Worksheet'!$D$108)</f>
        <v>0</v>
      </c>
      <c r="CR14" s="130">
        <f>IF($E14="","",'HCAP Worksheet'!$F$108)</f>
        <v>0</v>
      </c>
      <c r="CS14" s="130">
        <f>IF($E14="","",'HCAP Worksheet'!$H$108)</f>
        <v>0</v>
      </c>
      <c r="CT14" s="130">
        <f>IF($E14="","",'HCAP Worksheet'!$I$108)</f>
        <v>0</v>
      </c>
      <c r="CU14" s="250">
        <f>IF($E14="","",'HCAP Worksheet'!$D$116)</f>
        <v>0</v>
      </c>
      <c r="CV14" s="130">
        <f>IF($E14="","",'HCAP Worksheet'!$F$116)</f>
        <v>0</v>
      </c>
      <c r="CW14" s="130">
        <f>IF($E14="","",'HCAP Worksheet'!$H$116)</f>
        <v>0</v>
      </c>
      <c r="CX14" s="130">
        <f>IF($E14="","",'HCAP Worksheet'!$I$116)</f>
        <v>0</v>
      </c>
      <c r="CY14" s="250">
        <f>IF($E14="","",'HCAP Worksheet'!$D$117)</f>
        <v>0</v>
      </c>
      <c r="CZ14" s="130">
        <f>IF($E14="","",'HCAP Worksheet'!$F$117)</f>
        <v>0</v>
      </c>
      <c r="DA14" s="130">
        <f>IF($E14="","",'HCAP Worksheet'!$H$117)</f>
        <v>0</v>
      </c>
      <c r="DB14" s="130">
        <f>IF($E14="","",'HCAP Worksheet'!$I$117)</f>
        <v>0</v>
      </c>
      <c r="DC14" s="250">
        <f>IF($E14="","",'HCAP Worksheet'!$D$121)</f>
        <v>0</v>
      </c>
      <c r="DD14" s="130">
        <f>IF($E14="","",'HCAP Worksheet'!$F$121)</f>
        <v>0</v>
      </c>
      <c r="DE14" s="130">
        <f>IF($E14="","",'HCAP Worksheet'!$H$121)</f>
        <v>0</v>
      </c>
      <c r="DF14" s="130">
        <f>IF($E14="","",'HCAP Worksheet'!$I$121)</f>
        <v>0</v>
      </c>
      <c r="DG14" s="250">
        <f>IF($E14="","",'HCAP Worksheet'!$F$119)</f>
        <v>0</v>
      </c>
      <c r="DH14" s="250">
        <f>IF($E14="","",'HCAP Worksheet'!$D$125)</f>
        <v>0</v>
      </c>
      <c r="DI14" s="130">
        <f>IF($E14="","",'HCAP Worksheet'!$F$125)</f>
        <v>0</v>
      </c>
      <c r="DJ14" s="130">
        <f>IF($E14="","",'HCAP Worksheet'!$H$125)</f>
        <v>0</v>
      </c>
      <c r="DK14" s="130">
        <f>IF($E14="","",'HCAP Worksheet'!$I$125)</f>
        <v>0</v>
      </c>
      <c r="DL14" s="250">
        <f>IF($E14="","",'HCAP Worksheet'!$D$126)</f>
        <v>0</v>
      </c>
      <c r="DM14" s="130">
        <f>IF($E14="","",'HCAP Worksheet'!$F$126)</f>
        <v>0</v>
      </c>
      <c r="DN14" s="130">
        <f>IF($E14="","",'HCAP Worksheet'!$H$126)</f>
        <v>0</v>
      </c>
      <c r="DO14" s="130">
        <f>IF($E14="","",'HCAP Worksheet'!$I$126)</f>
        <v>0</v>
      </c>
      <c r="DP14" s="250">
        <f>IF($E14="","",'HCAP Worksheet'!$D$130)</f>
        <v>0</v>
      </c>
      <c r="DQ14" s="130">
        <f>IF($E14="","",'HCAP Worksheet'!$F$130)</f>
        <v>0</v>
      </c>
      <c r="DR14" s="130">
        <f>IF($E14="","",'HCAP Worksheet'!$I$130)</f>
        <v>0</v>
      </c>
      <c r="DS14" s="250">
        <f>IF($E14="","",'HCAP Worksheet'!$D$131)</f>
        <v>0</v>
      </c>
      <c r="DT14" s="130">
        <f>IF($E14="","",'HCAP Worksheet'!$F$131)</f>
        <v>0</v>
      </c>
      <c r="DU14" s="130">
        <f>IF($E14="","",'HCAP Worksheet'!$H$131)</f>
        <v>0</v>
      </c>
      <c r="DV14" s="130">
        <f>IF($E14="","",'HCAP Worksheet'!$I$131)</f>
        <v>0</v>
      </c>
      <c r="DW14" s="250">
        <f>IF($E14="","",'HCAP Worksheet'!$D$132)</f>
        <v>0</v>
      </c>
      <c r="DX14" s="130">
        <f>IF($E14="","",'HCAP Worksheet'!$F$132)</f>
        <v>0</v>
      </c>
      <c r="DY14" s="130">
        <f>IF($E14="","",'HCAP Worksheet'!$H$132)</f>
        <v>0</v>
      </c>
      <c r="DZ14" s="130">
        <f>IF($E14="","",'HCAP Worksheet'!$I$132)</f>
        <v>0</v>
      </c>
      <c r="EA14" s="250">
        <f>IF($E14="","",'HCAP Worksheet'!$D$137)</f>
        <v>6.66</v>
      </c>
      <c r="EB14" s="250">
        <f>IF($E14="","",'HCAP Worksheet'!$E$137)</f>
        <v>346</v>
      </c>
      <c r="EC14" s="524">
        <f ca="1">IF($E14="","",'HCAP Worksheet'!$G$137)</f>
        <v>29.164477141355754</v>
      </c>
      <c r="ED14" s="524" t="str">
        <f>IF($E14="","",'Auto Pooling Robot Script'!$I$19)</f>
        <v>AJ</v>
      </c>
      <c r="EE14" s="130">
        <f>IF($E14="","",'Auto Pooling Robot Script'!$I$20)</f>
        <v>44989</v>
      </c>
      <c r="EF14" s="524">
        <f>IF($E14="","",'Auto Pooling Robot Script'!$I$35)</f>
        <v>5.87</v>
      </c>
      <c r="EG14" s="524">
        <f>IF($E14="","",'Auto Pooling Robot Script'!$I$36)</f>
        <v>6.06</v>
      </c>
      <c r="EH14" s="250">
        <f>IF($E14="","",'Auto Pooling Robot Script'!$I$37)</f>
        <v>1</v>
      </c>
      <c r="EI14" s="578" t="str">
        <f>IF($E14="","",'Auto Pooling Robot Script'!$I$42)</f>
        <v>AJ</v>
      </c>
      <c r="EJ14" s="130">
        <f>IF($E14="","",'Auto Pooling Robot Script'!$K$42)</f>
        <v>44989</v>
      </c>
      <c r="EK14" s="524">
        <f>IF($E14="","",'Auto Pooling Robot Script'!$I$44)</f>
        <v>1.1499999999999999</v>
      </c>
      <c r="EL14" s="524">
        <f>IF($E14="","",'Auto Pooling Robot Script'!$I$45)</f>
        <v>1.2</v>
      </c>
      <c r="EM14" s="524">
        <f>IF($E14="","",'Auto Pooling Robot Script'!$I$46)</f>
        <v>1.1749999999999998</v>
      </c>
      <c r="EN14" s="524" t="str">
        <f>IF($E14="","",'Auto Pooling Robot Script'!$I$17)</f>
        <v>NovaSeq Side B</v>
      </c>
      <c r="EO14" s="524" t="str">
        <f>IF($E14="","",'Auto Pooling Robot Script'!$I$18)</f>
        <v>SP Kit V1.5 200</v>
      </c>
      <c r="EP14" s="250">
        <f>IF($E14="","",'Auto Pooling Robot Script'!$I$80)</f>
        <v>200</v>
      </c>
      <c r="EQ14" s="524">
        <f>IF($E14="","",'Auto Pooling Robot Script'!$I$83)</f>
        <v>0</v>
      </c>
      <c r="ER14" s="558">
        <f>IF($E14="","",'Auto Pooling Robot Script'!$I$84)</f>
        <v>0</v>
      </c>
      <c r="ES14" s="558">
        <f>IF($E14="","",'Auto Pooling Robot Script'!$I$85)</f>
        <v>0</v>
      </c>
      <c r="ET14" s="524">
        <f>IF($E14="","",'Auto Pooling Robot Script'!$I$86)</f>
        <v>0</v>
      </c>
    </row>
    <row r="15" spans="1:150" x14ac:dyDescent="0.2">
      <c r="A15" t="str">
        <f>IF($E15="","",'HCAP Booking'!$C$4)</f>
        <v>2303550</v>
      </c>
      <c r="B15" s="130">
        <f>IF($E15="","",'HCAP Booking'!$C$5)</f>
        <v>44987</v>
      </c>
      <c r="C15" t="str">
        <f>IF($E15="","",'HCAP Booking'!$F$5)</f>
        <v>LC</v>
      </c>
      <c r="D15" t="str">
        <f>IF($E15="","",'HCAP Booking'!E21)</f>
        <v>B2306286</v>
      </c>
      <c r="E15" t="str">
        <f>IF('HCAP Booking'!J21="","",'HCAP Booking'!J21)</f>
        <v>B2306286-002</v>
      </c>
      <c r="F15" t="str">
        <f>IF($E15="","",'HCAP Booking'!H21)</f>
        <v>Roche DNA Solid Tumour Prep</v>
      </c>
      <c r="G15">
        <f>IF($E15="","",'HCAP Booking'!G21)</f>
        <v>148.5</v>
      </c>
      <c r="H15">
        <f>IF($E15="","",'DNA Sample Normalization'!E25)</f>
        <v>24.6</v>
      </c>
      <c r="I15" s="250">
        <f>IF($E15="","",'DNA Sample Normalization'!$E$2)</f>
        <v>21051</v>
      </c>
      <c r="J15" s="130">
        <f>IF($E15="","",'DNA Sample Normalization'!$E$3)</f>
        <v>44973</v>
      </c>
      <c r="K15" s="130">
        <f>IF($E15="","",'DNA Sample Normalization'!$E$4)</f>
        <v>44907</v>
      </c>
      <c r="L15" s="250" t="str">
        <f>IF($E15="","",'HCAP Worksheet'!$D$53)</f>
        <v>SLCB5121</v>
      </c>
      <c r="M15" s="130">
        <f>IF($E15="","",'HCAP Worksheet'!$F$53)</f>
        <v>44012</v>
      </c>
      <c r="N15" s="130">
        <f>IF($E15="","",'HCAP Worksheet'!$H$53)</f>
        <v>0</v>
      </c>
      <c r="O15" s="130">
        <f>IF($E15="","",'HCAP Worksheet'!$I$53)</f>
        <v>0</v>
      </c>
      <c r="P15" s="250">
        <f>IF($E15="","",'HCAP Worksheet'!$D$57)</f>
        <v>140509</v>
      </c>
      <c r="Q15" s="130">
        <f>IF($E15="","",'HCAP Worksheet'!$F$57)</f>
        <v>44987</v>
      </c>
      <c r="R15" s="130">
        <f>IF($E15="","",'HCAP Worksheet'!$H$57)</f>
        <v>45274</v>
      </c>
      <c r="S15" s="130">
        <f>IF($E15="","",'HCAP Worksheet'!$I$57)</f>
        <v>44981</v>
      </c>
      <c r="T15" s="250">
        <f>IF($E15="","",'HCAP Worksheet'!$D$58)</f>
        <v>146671</v>
      </c>
      <c r="U15" s="130">
        <f>IF($E15="","",'HCAP Worksheet'!$F$58)</f>
        <v>44987</v>
      </c>
      <c r="V15" s="130">
        <f>IF($E15="","",'HCAP Worksheet'!$H$58)</f>
        <v>45274</v>
      </c>
      <c r="W15" s="130">
        <f>IF($E15="","",'HCAP Worksheet'!$I$58)</f>
        <v>44981</v>
      </c>
      <c r="X15" s="250" t="str">
        <f>IF($E15="","",'HCAP Worksheet'!$F$55)</f>
        <v>Eppendorf 5 (96)</v>
      </c>
      <c r="Y15" s="250">
        <f>IF($E15="","",'HCAP Worksheet'!$D$62)</f>
        <v>144221</v>
      </c>
      <c r="Z15" s="130">
        <f>IF($E15="","",'HCAP Worksheet'!$F$62)</f>
        <v>44987</v>
      </c>
      <c r="AA15" s="130">
        <f>IF($E15="","",'HCAP Worksheet'!$H$62)</f>
        <v>45274</v>
      </c>
      <c r="AB15" s="130">
        <f>IF($E15="","",'HCAP Worksheet'!$I$62)</f>
        <v>44981</v>
      </c>
      <c r="AC15" s="250">
        <f>IF($E15="","",'HCAP Worksheet'!$D$63)</f>
        <v>146220</v>
      </c>
      <c r="AD15" s="130">
        <f>IF($E15="","",'HCAP Worksheet'!$F$63)</f>
        <v>44987</v>
      </c>
      <c r="AE15" s="130">
        <f>IF($E15="","",'HCAP Worksheet'!$H$63)</f>
        <v>45274</v>
      </c>
      <c r="AF15" s="130">
        <f>IF($E15="","",'HCAP Worksheet'!$I$63)</f>
        <v>44981</v>
      </c>
      <c r="AG15" s="250" t="str">
        <f>IF($E15="","",'HCAP Worksheet'!$F$60)</f>
        <v>Eppendorf 5 (96)</v>
      </c>
      <c r="AH15" s="250">
        <f>IF($E15="","",'HCAP Worksheet'!$D$67)</f>
        <v>143325</v>
      </c>
      <c r="AI15" s="130">
        <f>IF($E15="","",'HCAP Worksheet'!$F$67)</f>
        <v>44987</v>
      </c>
      <c r="AJ15" s="130">
        <f>IF($E15="","",'HCAP Worksheet'!$H$67)</f>
        <v>45274</v>
      </c>
      <c r="AK15" s="130">
        <f>IF($E15="","",'HCAP Worksheet'!$I$67)</f>
        <v>44981</v>
      </c>
      <c r="AL15" s="250">
        <f>IF($E15="","",'HCAP Worksheet'!$D$68)</f>
        <v>145607</v>
      </c>
      <c r="AM15" s="130">
        <f>IF($E15="","",'HCAP Worksheet'!$F$68)</f>
        <v>44987</v>
      </c>
      <c r="AN15" s="130">
        <f>IF($E15="","",'HCAP Worksheet'!$H$68)</f>
        <v>45274</v>
      </c>
      <c r="AO15" s="130">
        <f>IF($E15="","",'HCAP Worksheet'!$I$68)</f>
        <v>44981</v>
      </c>
      <c r="AP15" s="250">
        <f>IF($E15="","",'HCAP Worksheet'!$D$69)</f>
        <v>70801720</v>
      </c>
      <c r="AQ15" s="130">
        <f>IF($E15="","",'HCAP Worksheet'!$F$69)</f>
        <v>44987</v>
      </c>
      <c r="AR15" s="130">
        <f>IF($E15="","",'HCAP Worksheet'!$H$69)</f>
        <v>45291</v>
      </c>
      <c r="AS15" s="130">
        <f>IF($E15="","",'HCAP Worksheet'!$I$69)</f>
        <v>44981</v>
      </c>
      <c r="AT15" s="130" t="str">
        <f>IF($E15="","",'HCAP Worksheet'!$F$65)</f>
        <v>Eppendorf 5 (96)</v>
      </c>
      <c r="AU15" s="250">
        <f>IF($E15="","",'HCAP Worksheet'!$D$73)</f>
        <v>142030</v>
      </c>
      <c r="AV15" s="130">
        <f>IF($E15="","",'HCAP Worksheet'!$F$73)</f>
        <v>44979</v>
      </c>
      <c r="AW15" s="130">
        <f>IF($E15="","",'HCAP Worksheet'!$H$73)</f>
        <v>45260</v>
      </c>
      <c r="AX15" s="130">
        <f>IF($E15="","",'HCAP Worksheet'!$I$73)</f>
        <v>44942</v>
      </c>
      <c r="AY15" s="250" t="str">
        <f>IF($E15="","",'HCAP Worksheet'!$D$74)</f>
        <v>22K084044</v>
      </c>
      <c r="AZ15" s="130">
        <f>IF($E15="","",'HCAP Worksheet'!$F$74)</f>
        <v>44956</v>
      </c>
      <c r="BA15" s="130">
        <f>IF($E15="","",'HCAP Worksheet'!$H$74)</f>
        <v>46695</v>
      </c>
      <c r="BB15" s="250">
        <f>IF($E15="","",'HCAP Worksheet'!$D$78)</f>
        <v>0</v>
      </c>
      <c r="BC15" s="130">
        <f>IF($E15="","",'HCAP Worksheet'!$F$78)</f>
        <v>0</v>
      </c>
      <c r="BD15" s="130">
        <f>IF($E15="","",'HCAP Worksheet'!$H$78)</f>
        <v>0</v>
      </c>
      <c r="BE15" s="130">
        <f>IF($E15="","",'HCAP Worksheet'!$I$78)</f>
        <v>0</v>
      </c>
      <c r="BF15" s="250">
        <f>IF($E15="","",'HCAP Worksheet'!$D$79)</f>
        <v>0</v>
      </c>
      <c r="BG15" s="130">
        <f>IF($E15="","",'HCAP Worksheet'!$F$79)</f>
        <v>0</v>
      </c>
      <c r="BH15" s="130">
        <f>IF($E15="","",'HCAP Worksheet'!$H$79)</f>
        <v>0</v>
      </c>
      <c r="BI15" s="130">
        <f>IF($E15="","",'HCAP Worksheet'!$I$79)</f>
        <v>0</v>
      </c>
      <c r="BJ15" s="250">
        <f>IF($E15="","",'HCAP Worksheet'!$F$76)</f>
        <v>0</v>
      </c>
      <c r="BK15" s="250">
        <f>IF($E15="","",'HCAP Worksheet'!$D$83)</f>
        <v>0</v>
      </c>
      <c r="BL15" s="130">
        <f>IF($E15="","",'HCAP Worksheet'!$F$83)</f>
        <v>0</v>
      </c>
      <c r="BM15" s="130">
        <f>IF($E15="","",'HCAP Worksheet'!$H$83)</f>
        <v>0</v>
      </c>
      <c r="BN15" s="130">
        <f>IF($E15="","",'HCAP Worksheet'!$I$83)</f>
        <v>0</v>
      </c>
      <c r="BO15" s="250">
        <f>IF($E15="","",'HCAP Worksheet'!$D$84)</f>
        <v>0</v>
      </c>
      <c r="BP15" s="130">
        <f>IF($E15="","",'HCAP Worksheet'!$F$84)</f>
        <v>0</v>
      </c>
      <c r="BQ15" s="130">
        <f>IF($E15="","",'HCAP Worksheet'!$H$84)</f>
        <v>0</v>
      </c>
      <c r="BR15" s="250">
        <f>IF($E15="","",'HCAP Worksheet'!$D$88)</f>
        <v>0</v>
      </c>
      <c r="BS15" s="130">
        <f>IF($E15="","",'HCAP Worksheet'!$F$88)</f>
        <v>0</v>
      </c>
      <c r="BT15" s="130">
        <f>IF($E15="","",'HCAP Worksheet'!$I$88)</f>
        <v>0</v>
      </c>
      <c r="BU15" s="250">
        <f>IF($E15="","",'HCAP Worksheet'!$D$89)</f>
        <v>0</v>
      </c>
      <c r="BV15" s="130">
        <f>IF($E15="","",'HCAP Worksheet'!$F$89)</f>
        <v>0</v>
      </c>
      <c r="BW15" s="130">
        <f>IF($E15="","",'HCAP Worksheet'!$H$89)</f>
        <v>0</v>
      </c>
      <c r="BX15" s="130">
        <f>IF($E15="","",'HCAP Worksheet'!$I$89)</f>
        <v>0</v>
      </c>
      <c r="BY15" s="250">
        <f>IF($E15="","",'HCAP Worksheet'!$D$90)</f>
        <v>0</v>
      </c>
      <c r="BZ15" s="130">
        <f>IF($E15="","",'HCAP Worksheet'!$F$90)</f>
        <v>0</v>
      </c>
      <c r="CA15" s="130">
        <f>IF($E15="","",'HCAP Worksheet'!$H$90)</f>
        <v>0</v>
      </c>
      <c r="CB15" s="130">
        <f>IF($E15="","",'HCAP Worksheet'!$I$90)</f>
        <v>0</v>
      </c>
      <c r="CC15" s="250">
        <f>IF($E15="","",'HCAP Worksheet'!$D$103)</f>
        <v>0</v>
      </c>
      <c r="CD15" s="130">
        <f>IF($E15="","",'HCAP Worksheet'!$F$103)</f>
        <v>0</v>
      </c>
      <c r="CE15" s="130">
        <f>IF($E15="","",'HCAP Worksheet'!$H$103)</f>
        <v>0</v>
      </c>
      <c r="CF15" s="130">
        <f>IF($E15="","",'HCAP Worksheet'!$I$103)</f>
        <v>0</v>
      </c>
      <c r="CG15" s="250">
        <f>IF($E15="","",'HCAP Worksheet'!$D$104)</f>
        <v>0</v>
      </c>
      <c r="CH15" s="130">
        <f>IF($E15="","",'HCAP Worksheet'!$F$104)</f>
        <v>0</v>
      </c>
      <c r="CI15" s="130">
        <f>IF($E15="","",'HCAP Worksheet'!$H$104)</f>
        <v>0</v>
      </c>
      <c r="CJ15" s="130">
        <f>IF($E15="","",'HCAP Worksheet'!$I$104)</f>
        <v>0</v>
      </c>
      <c r="CK15" s="250">
        <f>IF($E15="","",'HCAP Worksheet'!$D$105)</f>
        <v>0</v>
      </c>
      <c r="CL15" s="130">
        <f>IF($E15="","",'HCAP Worksheet'!$F$105)</f>
        <v>0</v>
      </c>
      <c r="CM15" s="130">
        <f>IF($E15="","",'HCAP Worksheet'!$H$105)</f>
        <v>0</v>
      </c>
      <c r="CN15" s="250">
        <f>IF($E15="","",'HCAP Worksheet'!$F$101)</f>
        <v>0</v>
      </c>
      <c r="CO15" s="250" t="str">
        <f ca="1">IF($E15="","",'HCAP Worksheet'!$B$108)</f>
        <v>Roche DNA Solid Tumour Prep_1</v>
      </c>
      <c r="CP15" s="250" t="str">
        <f ca="1">IF($E15="","",'HCAP Worksheet'!$C$108)</f>
        <v>IRN1000006093</v>
      </c>
      <c r="CQ15" s="250">
        <f>IF($E15="","",'HCAP Worksheet'!$D$108)</f>
        <v>0</v>
      </c>
      <c r="CR15" s="130">
        <f>IF($E15="","",'HCAP Worksheet'!$F$108)</f>
        <v>0</v>
      </c>
      <c r="CS15" s="130">
        <f>IF($E15="","",'HCAP Worksheet'!$H$108)</f>
        <v>0</v>
      </c>
      <c r="CT15" s="130">
        <f>IF($E15="","",'HCAP Worksheet'!$I$108)</f>
        <v>0</v>
      </c>
      <c r="CU15" s="250">
        <f>IF($E15="","",'HCAP Worksheet'!$D$116)</f>
        <v>0</v>
      </c>
      <c r="CV15" s="130">
        <f>IF($E15="","",'HCAP Worksheet'!$F$116)</f>
        <v>0</v>
      </c>
      <c r="CW15" s="130">
        <f>IF($E15="","",'HCAP Worksheet'!$H$116)</f>
        <v>0</v>
      </c>
      <c r="CX15" s="130">
        <f>IF($E15="","",'HCAP Worksheet'!$I$116)</f>
        <v>0</v>
      </c>
      <c r="CY15" s="250">
        <f>IF($E15="","",'HCAP Worksheet'!$D$117)</f>
        <v>0</v>
      </c>
      <c r="CZ15" s="130">
        <f>IF($E15="","",'HCAP Worksheet'!$F$117)</f>
        <v>0</v>
      </c>
      <c r="DA15" s="130">
        <f>IF($E15="","",'HCAP Worksheet'!$H$117)</f>
        <v>0</v>
      </c>
      <c r="DB15" s="130">
        <f>IF($E15="","",'HCAP Worksheet'!$I$117)</f>
        <v>0</v>
      </c>
      <c r="DC15" s="250">
        <f>IF($E15="","",'HCAP Worksheet'!$D$121)</f>
        <v>0</v>
      </c>
      <c r="DD15" s="130">
        <f>IF($E15="","",'HCAP Worksheet'!$F$121)</f>
        <v>0</v>
      </c>
      <c r="DE15" s="130">
        <f>IF($E15="","",'HCAP Worksheet'!$H$121)</f>
        <v>0</v>
      </c>
      <c r="DF15" s="130">
        <f>IF($E15="","",'HCAP Worksheet'!$I$121)</f>
        <v>0</v>
      </c>
      <c r="DG15" s="250">
        <f>IF($E15="","",'HCAP Worksheet'!$F$119)</f>
        <v>0</v>
      </c>
      <c r="DH15" s="250">
        <f>IF($E15="","",'HCAP Worksheet'!$D$125)</f>
        <v>0</v>
      </c>
      <c r="DI15" s="130">
        <f>IF($E15="","",'HCAP Worksheet'!$F$125)</f>
        <v>0</v>
      </c>
      <c r="DJ15" s="130">
        <f>IF($E15="","",'HCAP Worksheet'!$H$125)</f>
        <v>0</v>
      </c>
      <c r="DK15" s="130">
        <f>IF($E15="","",'HCAP Worksheet'!$I$125)</f>
        <v>0</v>
      </c>
      <c r="DL15" s="250">
        <f>IF($E15="","",'HCAP Worksheet'!$D$126)</f>
        <v>0</v>
      </c>
      <c r="DM15" s="130">
        <f>IF($E15="","",'HCAP Worksheet'!$F$126)</f>
        <v>0</v>
      </c>
      <c r="DN15" s="130">
        <f>IF($E15="","",'HCAP Worksheet'!$H$126)</f>
        <v>0</v>
      </c>
      <c r="DO15" s="130">
        <f>IF($E15="","",'HCAP Worksheet'!$I$126)</f>
        <v>0</v>
      </c>
      <c r="DP15" s="250">
        <f>IF($E15="","",'HCAP Worksheet'!$D$130)</f>
        <v>0</v>
      </c>
      <c r="DQ15" s="130">
        <f>IF($E15="","",'HCAP Worksheet'!$F$130)</f>
        <v>0</v>
      </c>
      <c r="DR15" s="130">
        <f>IF($E15="","",'HCAP Worksheet'!$I$130)</f>
        <v>0</v>
      </c>
      <c r="DS15" s="250">
        <f>IF($E15="","",'HCAP Worksheet'!$D$131)</f>
        <v>0</v>
      </c>
      <c r="DT15" s="130">
        <f>IF($E15="","",'HCAP Worksheet'!$F$131)</f>
        <v>0</v>
      </c>
      <c r="DU15" s="130">
        <f>IF($E15="","",'HCAP Worksheet'!$H$131)</f>
        <v>0</v>
      </c>
      <c r="DV15" s="130">
        <f>IF($E15="","",'HCAP Worksheet'!$I$131)</f>
        <v>0</v>
      </c>
      <c r="DW15" s="250">
        <f>IF($E15="","",'HCAP Worksheet'!$D$132)</f>
        <v>0</v>
      </c>
      <c r="DX15" s="130">
        <f>IF($E15="","",'HCAP Worksheet'!$F$132)</f>
        <v>0</v>
      </c>
      <c r="DY15" s="130">
        <f>IF($E15="","",'HCAP Worksheet'!$H$132)</f>
        <v>0</v>
      </c>
      <c r="DZ15" s="130">
        <f>IF($E15="","",'HCAP Worksheet'!$I$132)</f>
        <v>0</v>
      </c>
      <c r="EA15" s="250">
        <f>IF($E15="","",'HCAP Worksheet'!$D$137)</f>
        <v>6.66</v>
      </c>
      <c r="EB15" s="250">
        <f>IF($E15="","",'HCAP Worksheet'!$E$137)</f>
        <v>346</v>
      </c>
      <c r="EC15" s="524">
        <f ca="1">IF($E15="","",'HCAP Worksheet'!$G$137)</f>
        <v>29.164477141355754</v>
      </c>
      <c r="ED15" s="524" t="str">
        <f>IF($E15="","",'Auto Pooling Robot Script'!$I$19)</f>
        <v>AJ</v>
      </c>
      <c r="EE15" s="130">
        <f>IF($E15="","",'Auto Pooling Robot Script'!$I$20)</f>
        <v>44989</v>
      </c>
      <c r="EF15" s="524">
        <f>IF($E15="","",'Auto Pooling Robot Script'!$I$35)</f>
        <v>5.87</v>
      </c>
      <c r="EG15" s="524">
        <f>IF($E15="","",'Auto Pooling Robot Script'!$I$36)</f>
        <v>6.06</v>
      </c>
      <c r="EH15" s="250">
        <f>IF($E15="","",'Auto Pooling Robot Script'!$I$37)</f>
        <v>1</v>
      </c>
      <c r="EI15" s="578" t="str">
        <f>IF($E15="","",'Auto Pooling Robot Script'!$I$42)</f>
        <v>AJ</v>
      </c>
      <c r="EJ15" s="130">
        <f>IF($E15="","",'Auto Pooling Robot Script'!$K$42)</f>
        <v>44989</v>
      </c>
      <c r="EK15" s="524">
        <f>IF($E15="","",'Auto Pooling Robot Script'!$I$44)</f>
        <v>1.1499999999999999</v>
      </c>
      <c r="EL15" s="524">
        <f>IF($E15="","",'Auto Pooling Robot Script'!$I$45)</f>
        <v>1.2</v>
      </c>
      <c r="EM15" s="524">
        <f>IF($E15="","",'Auto Pooling Robot Script'!$I$46)</f>
        <v>1.1749999999999998</v>
      </c>
      <c r="EN15" s="524" t="str">
        <f>IF($E15="","",'Auto Pooling Robot Script'!$I$17)</f>
        <v>NovaSeq Side B</v>
      </c>
      <c r="EO15" s="524" t="str">
        <f>IF($E15="","",'Auto Pooling Robot Script'!$I$18)</f>
        <v>SP Kit V1.5 200</v>
      </c>
      <c r="EP15" s="250">
        <f>IF($E15="","",'Auto Pooling Robot Script'!$I$80)</f>
        <v>200</v>
      </c>
      <c r="EQ15" s="524">
        <f>IF($E15="","",'Auto Pooling Robot Script'!$I$83)</f>
        <v>0</v>
      </c>
      <c r="ER15" s="558">
        <f>IF($E15="","",'Auto Pooling Robot Script'!$I$84)</f>
        <v>0</v>
      </c>
      <c r="ES15" s="558">
        <f>IF($E15="","",'Auto Pooling Robot Script'!$I$85)</f>
        <v>0</v>
      </c>
      <c r="ET15" s="524">
        <f>IF($E15="","",'Auto Pooling Robot Script'!$I$86)</f>
        <v>0</v>
      </c>
    </row>
    <row r="16" spans="1:150" x14ac:dyDescent="0.2">
      <c r="A16" t="str">
        <f>IF($E16="","",'HCAP Booking'!$C$4)</f>
        <v>2303550</v>
      </c>
      <c r="B16" s="130">
        <f>IF($E16="","",'HCAP Booking'!$C$5)</f>
        <v>44987</v>
      </c>
      <c r="C16" t="str">
        <f>IF($E16="","",'HCAP Booking'!$F$5)</f>
        <v>LC</v>
      </c>
      <c r="D16" t="str">
        <f>IF($E16="","",'HCAP Booking'!E22)</f>
        <v>B2306373</v>
      </c>
      <c r="E16" t="str">
        <f>IF('HCAP Booking'!J22="","",'HCAP Booking'!J22)</f>
        <v>B2306373-003</v>
      </c>
      <c r="F16" t="str">
        <f>IF($E16="","",'HCAP Booking'!H22)</f>
        <v>Roche DNA Solid Tumour Prep</v>
      </c>
      <c r="G16">
        <f>IF($E16="","",'HCAP Booking'!G22)</f>
        <v>92.1</v>
      </c>
      <c r="H16">
        <f>IF($E16="","",'DNA Sample Normalization'!E26)</f>
        <v>21.6</v>
      </c>
      <c r="I16" s="250">
        <f>IF($E16="","",'DNA Sample Normalization'!$E$2)</f>
        <v>21051</v>
      </c>
      <c r="J16" s="130">
        <f>IF($E16="","",'DNA Sample Normalization'!$E$3)</f>
        <v>44973</v>
      </c>
      <c r="K16" s="130">
        <f>IF($E16="","",'DNA Sample Normalization'!$E$4)</f>
        <v>44907</v>
      </c>
      <c r="L16" s="250" t="str">
        <f>IF($E16="","",'HCAP Worksheet'!$D$53)</f>
        <v>SLCB5121</v>
      </c>
      <c r="M16" s="130">
        <f>IF($E16="","",'HCAP Worksheet'!$F$53)</f>
        <v>44012</v>
      </c>
      <c r="N16" s="130">
        <f>IF($E16="","",'HCAP Worksheet'!$H$53)</f>
        <v>0</v>
      </c>
      <c r="O16" s="130">
        <f>IF($E16="","",'HCAP Worksheet'!$I$53)</f>
        <v>0</v>
      </c>
      <c r="P16" s="250">
        <f>IF($E16="","",'HCAP Worksheet'!$D$57)</f>
        <v>140509</v>
      </c>
      <c r="Q16" s="130">
        <f>IF($E16="","",'HCAP Worksheet'!$F$57)</f>
        <v>44987</v>
      </c>
      <c r="R16" s="130">
        <f>IF($E16="","",'HCAP Worksheet'!$H$57)</f>
        <v>45274</v>
      </c>
      <c r="S16" s="130">
        <f>IF($E16="","",'HCAP Worksheet'!$I$57)</f>
        <v>44981</v>
      </c>
      <c r="T16" s="250">
        <f>IF($E16="","",'HCAP Worksheet'!$D$58)</f>
        <v>146671</v>
      </c>
      <c r="U16" s="130">
        <f>IF($E16="","",'HCAP Worksheet'!$F$58)</f>
        <v>44987</v>
      </c>
      <c r="V16" s="130">
        <f>IF($E16="","",'HCAP Worksheet'!$H$58)</f>
        <v>45274</v>
      </c>
      <c r="W16" s="130">
        <f>IF($E16="","",'HCAP Worksheet'!$I$58)</f>
        <v>44981</v>
      </c>
      <c r="X16" s="250" t="str">
        <f>IF($E16="","",'HCAP Worksheet'!$F$55)</f>
        <v>Eppendorf 5 (96)</v>
      </c>
      <c r="Y16" s="250">
        <f>IF($E16="","",'HCAP Worksheet'!$D$62)</f>
        <v>144221</v>
      </c>
      <c r="Z16" s="130">
        <f>IF($E16="","",'HCAP Worksheet'!$F$62)</f>
        <v>44987</v>
      </c>
      <c r="AA16" s="130">
        <f>IF($E16="","",'HCAP Worksheet'!$H$62)</f>
        <v>45274</v>
      </c>
      <c r="AB16" s="130">
        <f>IF($E16="","",'HCAP Worksheet'!$I$62)</f>
        <v>44981</v>
      </c>
      <c r="AC16" s="250">
        <f>IF($E16="","",'HCAP Worksheet'!$D$63)</f>
        <v>146220</v>
      </c>
      <c r="AD16" s="130">
        <f>IF($E16="","",'HCAP Worksheet'!$F$63)</f>
        <v>44987</v>
      </c>
      <c r="AE16" s="130">
        <f>IF($E16="","",'HCAP Worksheet'!$H$63)</f>
        <v>45274</v>
      </c>
      <c r="AF16" s="130">
        <f>IF($E16="","",'HCAP Worksheet'!$I$63)</f>
        <v>44981</v>
      </c>
      <c r="AG16" s="250" t="str">
        <f>IF($E16="","",'HCAP Worksheet'!$F$60)</f>
        <v>Eppendorf 5 (96)</v>
      </c>
      <c r="AH16" s="250">
        <f>IF($E16="","",'HCAP Worksheet'!$D$67)</f>
        <v>143325</v>
      </c>
      <c r="AI16" s="130">
        <f>IF($E16="","",'HCAP Worksheet'!$F$67)</f>
        <v>44987</v>
      </c>
      <c r="AJ16" s="130">
        <f>IF($E16="","",'HCAP Worksheet'!$H$67)</f>
        <v>45274</v>
      </c>
      <c r="AK16" s="130">
        <f>IF($E16="","",'HCAP Worksheet'!$I$67)</f>
        <v>44981</v>
      </c>
      <c r="AL16" s="250">
        <f>IF($E16="","",'HCAP Worksheet'!$D$68)</f>
        <v>145607</v>
      </c>
      <c r="AM16" s="130">
        <f>IF($E16="","",'HCAP Worksheet'!$F$68)</f>
        <v>44987</v>
      </c>
      <c r="AN16" s="130">
        <f>IF($E16="","",'HCAP Worksheet'!$H$68)</f>
        <v>45274</v>
      </c>
      <c r="AO16" s="130">
        <f>IF($E16="","",'HCAP Worksheet'!$I$68)</f>
        <v>44981</v>
      </c>
      <c r="AP16" s="250">
        <f>IF($E16="","",'HCAP Worksheet'!$D$69)</f>
        <v>70801720</v>
      </c>
      <c r="AQ16" s="130">
        <f>IF($E16="","",'HCAP Worksheet'!$F$69)</f>
        <v>44987</v>
      </c>
      <c r="AR16" s="130">
        <f>IF($E16="","",'HCAP Worksheet'!$H$69)</f>
        <v>45291</v>
      </c>
      <c r="AS16" s="130">
        <f>IF($E16="","",'HCAP Worksheet'!$I$69)</f>
        <v>44981</v>
      </c>
      <c r="AT16" s="130" t="str">
        <f>IF($E16="","",'HCAP Worksheet'!$F$65)</f>
        <v>Eppendorf 5 (96)</v>
      </c>
      <c r="AU16" s="250">
        <f>IF($E16="","",'HCAP Worksheet'!$D$73)</f>
        <v>142030</v>
      </c>
      <c r="AV16" s="130">
        <f>IF($E16="","",'HCAP Worksheet'!$F$73)</f>
        <v>44979</v>
      </c>
      <c r="AW16" s="130">
        <f>IF($E16="","",'HCAP Worksheet'!$H$73)</f>
        <v>45260</v>
      </c>
      <c r="AX16" s="130">
        <f>IF($E16="","",'HCAP Worksheet'!$I$73)</f>
        <v>44942</v>
      </c>
      <c r="AY16" s="250" t="str">
        <f>IF($E16="","",'HCAP Worksheet'!$D$74)</f>
        <v>22K084044</v>
      </c>
      <c r="AZ16" s="130">
        <f>IF($E16="","",'HCAP Worksheet'!$F$74)</f>
        <v>44956</v>
      </c>
      <c r="BA16" s="130">
        <f>IF($E16="","",'HCAP Worksheet'!$H$74)</f>
        <v>46695</v>
      </c>
      <c r="BB16" s="250">
        <f>IF($E16="","",'HCAP Worksheet'!$D$78)</f>
        <v>0</v>
      </c>
      <c r="BC16" s="130">
        <f>IF($E16="","",'HCAP Worksheet'!$F$78)</f>
        <v>0</v>
      </c>
      <c r="BD16" s="130">
        <f>IF($E16="","",'HCAP Worksheet'!$H$78)</f>
        <v>0</v>
      </c>
      <c r="BE16" s="130">
        <f>IF($E16="","",'HCAP Worksheet'!$I$78)</f>
        <v>0</v>
      </c>
      <c r="BF16" s="250">
        <f>IF($E16="","",'HCAP Worksheet'!$D$79)</f>
        <v>0</v>
      </c>
      <c r="BG16" s="130">
        <f>IF($E16="","",'HCAP Worksheet'!$F$79)</f>
        <v>0</v>
      </c>
      <c r="BH16" s="130">
        <f>IF($E16="","",'HCAP Worksheet'!$H$79)</f>
        <v>0</v>
      </c>
      <c r="BI16" s="130">
        <f>IF($E16="","",'HCAP Worksheet'!$I$79)</f>
        <v>0</v>
      </c>
      <c r="BJ16" s="250">
        <f>IF($E16="","",'HCAP Worksheet'!$F$76)</f>
        <v>0</v>
      </c>
      <c r="BK16" s="250">
        <f>IF($E16="","",'HCAP Worksheet'!$D$83)</f>
        <v>0</v>
      </c>
      <c r="BL16" s="130">
        <f>IF($E16="","",'HCAP Worksheet'!$F$83)</f>
        <v>0</v>
      </c>
      <c r="BM16" s="130">
        <f>IF($E16="","",'HCAP Worksheet'!$H$83)</f>
        <v>0</v>
      </c>
      <c r="BN16" s="130">
        <f>IF($E16="","",'HCAP Worksheet'!$I$83)</f>
        <v>0</v>
      </c>
      <c r="BO16" s="250">
        <f>IF($E16="","",'HCAP Worksheet'!$D$84)</f>
        <v>0</v>
      </c>
      <c r="BP16" s="130">
        <f>IF($E16="","",'HCAP Worksheet'!$F$84)</f>
        <v>0</v>
      </c>
      <c r="BQ16" s="130">
        <f>IF($E16="","",'HCAP Worksheet'!$H$84)</f>
        <v>0</v>
      </c>
      <c r="BR16" s="250">
        <f>IF($E16="","",'HCAP Worksheet'!$D$88)</f>
        <v>0</v>
      </c>
      <c r="BS16" s="130">
        <f>IF($E16="","",'HCAP Worksheet'!$F$88)</f>
        <v>0</v>
      </c>
      <c r="BT16" s="130">
        <f>IF($E16="","",'HCAP Worksheet'!$I$88)</f>
        <v>0</v>
      </c>
      <c r="BU16" s="250">
        <f>IF($E16="","",'HCAP Worksheet'!$D$89)</f>
        <v>0</v>
      </c>
      <c r="BV16" s="130">
        <f>IF($E16="","",'HCAP Worksheet'!$F$89)</f>
        <v>0</v>
      </c>
      <c r="BW16" s="130">
        <f>IF($E16="","",'HCAP Worksheet'!$H$89)</f>
        <v>0</v>
      </c>
      <c r="BX16" s="130">
        <f>IF($E16="","",'HCAP Worksheet'!$I$89)</f>
        <v>0</v>
      </c>
      <c r="BY16" s="250">
        <f>IF($E16="","",'HCAP Worksheet'!$D$90)</f>
        <v>0</v>
      </c>
      <c r="BZ16" s="130">
        <f>IF($E16="","",'HCAP Worksheet'!$F$90)</f>
        <v>0</v>
      </c>
      <c r="CA16" s="130">
        <f>IF($E16="","",'HCAP Worksheet'!$H$90)</f>
        <v>0</v>
      </c>
      <c r="CB16" s="130">
        <f>IF($E16="","",'HCAP Worksheet'!$I$90)</f>
        <v>0</v>
      </c>
      <c r="CC16" s="250">
        <f>IF($E16="","",'HCAP Worksheet'!$D$103)</f>
        <v>0</v>
      </c>
      <c r="CD16" s="130">
        <f>IF($E16="","",'HCAP Worksheet'!$F$103)</f>
        <v>0</v>
      </c>
      <c r="CE16" s="130">
        <f>IF($E16="","",'HCAP Worksheet'!$H$103)</f>
        <v>0</v>
      </c>
      <c r="CF16" s="130">
        <f>IF($E16="","",'HCAP Worksheet'!$I$103)</f>
        <v>0</v>
      </c>
      <c r="CG16" s="250">
        <f>IF($E16="","",'HCAP Worksheet'!$D$104)</f>
        <v>0</v>
      </c>
      <c r="CH16" s="130">
        <f>IF($E16="","",'HCAP Worksheet'!$F$104)</f>
        <v>0</v>
      </c>
      <c r="CI16" s="130">
        <f>IF($E16="","",'HCAP Worksheet'!$H$104)</f>
        <v>0</v>
      </c>
      <c r="CJ16" s="130">
        <f>IF($E16="","",'HCAP Worksheet'!$I$104)</f>
        <v>0</v>
      </c>
      <c r="CK16" s="250">
        <f>IF($E16="","",'HCAP Worksheet'!$D$105)</f>
        <v>0</v>
      </c>
      <c r="CL16" s="130">
        <f>IF($E16="","",'HCAP Worksheet'!$F$105)</f>
        <v>0</v>
      </c>
      <c r="CM16" s="130">
        <f>IF($E16="","",'HCAP Worksheet'!$H$105)</f>
        <v>0</v>
      </c>
      <c r="CN16" s="250">
        <f>IF($E16="","",'HCAP Worksheet'!$F$101)</f>
        <v>0</v>
      </c>
      <c r="CO16" s="250" t="str">
        <f ca="1">IF($E16="","",'HCAP Worksheet'!$B$108)</f>
        <v>Roche DNA Solid Tumour Prep_1</v>
      </c>
      <c r="CP16" s="250" t="str">
        <f ca="1">IF($E16="","",'HCAP Worksheet'!$C$108)</f>
        <v>IRN1000006093</v>
      </c>
      <c r="CQ16" s="250">
        <f>IF($E16="","",'HCAP Worksheet'!$D$108)</f>
        <v>0</v>
      </c>
      <c r="CR16" s="130">
        <f>IF($E16="","",'HCAP Worksheet'!$F$108)</f>
        <v>0</v>
      </c>
      <c r="CS16" s="130">
        <f>IF($E16="","",'HCAP Worksheet'!$H$108)</f>
        <v>0</v>
      </c>
      <c r="CT16" s="130">
        <f>IF($E16="","",'HCAP Worksheet'!$I$108)</f>
        <v>0</v>
      </c>
      <c r="CU16" s="250">
        <f>IF($E16="","",'HCAP Worksheet'!$D$116)</f>
        <v>0</v>
      </c>
      <c r="CV16" s="130">
        <f>IF($E16="","",'HCAP Worksheet'!$F$116)</f>
        <v>0</v>
      </c>
      <c r="CW16" s="130">
        <f>IF($E16="","",'HCAP Worksheet'!$H$116)</f>
        <v>0</v>
      </c>
      <c r="CX16" s="130">
        <f>IF($E16="","",'HCAP Worksheet'!$I$116)</f>
        <v>0</v>
      </c>
      <c r="CY16" s="250">
        <f>IF($E16="","",'HCAP Worksheet'!$D$117)</f>
        <v>0</v>
      </c>
      <c r="CZ16" s="130">
        <f>IF($E16="","",'HCAP Worksheet'!$F$117)</f>
        <v>0</v>
      </c>
      <c r="DA16" s="130">
        <f>IF($E16="","",'HCAP Worksheet'!$H$117)</f>
        <v>0</v>
      </c>
      <c r="DB16" s="130">
        <f>IF($E16="","",'HCAP Worksheet'!$I$117)</f>
        <v>0</v>
      </c>
      <c r="DC16" s="250">
        <f>IF($E16="","",'HCAP Worksheet'!$D$121)</f>
        <v>0</v>
      </c>
      <c r="DD16" s="130">
        <f>IF($E16="","",'HCAP Worksheet'!$F$121)</f>
        <v>0</v>
      </c>
      <c r="DE16" s="130">
        <f>IF($E16="","",'HCAP Worksheet'!$H$121)</f>
        <v>0</v>
      </c>
      <c r="DF16" s="130">
        <f>IF($E16="","",'HCAP Worksheet'!$I$121)</f>
        <v>0</v>
      </c>
      <c r="DG16" s="250">
        <f>IF($E16="","",'HCAP Worksheet'!$F$119)</f>
        <v>0</v>
      </c>
      <c r="DH16" s="250">
        <f>IF($E16="","",'HCAP Worksheet'!$D$125)</f>
        <v>0</v>
      </c>
      <c r="DI16" s="130">
        <f>IF($E16="","",'HCAP Worksheet'!$F$125)</f>
        <v>0</v>
      </c>
      <c r="DJ16" s="130">
        <f>IF($E16="","",'HCAP Worksheet'!$H$125)</f>
        <v>0</v>
      </c>
      <c r="DK16" s="130">
        <f>IF($E16="","",'HCAP Worksheet'!$I$125)</f>
        <v>0</v>
      </c>
      <c r="DL16" s="250">
        <f>IF($E16="","",'HCAP Worksheet'!$D$126)</f>
        <v>0</v>
      </c>
      <c r="DM16" s="130">
        <f>IF($E16="","",'HCAP Worksheet'!$F$126)</f>
        <v>0</v>
      </c>
      <c r="DN16" s="130">
        <f>IF($E16="","",'HCAP Worksheet'!$H$126)</f>
        <v>0</v>
      </c>
      <c r="DO16" s="130">
        <f>IF($E16="","",'HCAP Worksheet'!$I$126)</f>
        <v>0</v>
      </c>
      <c r="DP16" s="250">
        <f>IF($E16="","",'HCAP Worksheet'!$D$130)</f>
        <v>0</v>
      </c>
      <c r="DQ16" s="130">
        <f>IF($E16="","",'HCAP Worksheet'!$F$130)</f>
        <v>0</v>
      </c>
      <c r="DR16" s="130">
        <f>IF($E16="","",'HCAP Worksheet'!$I$130)</f>
        <v>0</v>
      </c>
      <c r="DS16" s="250">
        <f>IF($E16="","",'HCAP Worksheet'!$D$131)</f>
        <v>0</v>
      </c>
      <c r="DT16" s="130">
        <f>IF($E16="","",'HCAP Worksheet'!$F$131)</f>
        <v>0</v>
      </c>
      <c r="DU16" s="130">
        <f>IF($E16="","",'HCAP Worksheet'!$H$131)</f>
        <v>0</v>
      </c>
      <c r="DV16" s="130">
        <f>IF($E16="","",'HCAP Worksheet'!$I$131)</f>
        <v>0</v>
      </c>
      <c r="DW16" s="250">
        <f>IF($E16="","",'HCAP Worksheet'!$D$132)</f>
        <v>0</v>
      </c>
      <c r="DX16" s="130">
        <f>IF($E16="","",'HCAP Worksheet'!$F$132)</f>
        <v>0</v>
      </c>
      <c r="DY16" s="130">
        <f>IF($E16="","",'HCAP Worksheet'!$H$132)</f>
        <v>0</v>
      </c>
      <c r="DZ16" s="130">
        <f>IF($E16="","",'HCAP Worksheet'!$I$132)</f>
        <v>0</v>
      </c>
      <c r="EA16" s="250">
        <f>IF($E16="","",'HCAP Worksheet'!$D$137)</f>
        <v>6.66</v>
      </c>
      <c r="EB16" s="250">
        <f>IF($E16="","",'HCAP Worksheet'!$E$137)</f>
        <v>346</v>
      </c>
      <c r="EC16" s="524">
        <f ca="1">IF($E16="","",'HCAP Worksheet'!$G$137)</f>
        <v>29.164477141355754</v>
      </c>
      <c r="ED16" s="524" t="str">
        <f>IF($E16="","",'Auto Pooling Robot Script'!$I$19)</f>
        <v>AJ</v>
      </c>
      <c r="EE16" s="130">
        <f>IF($E16="","",'Auto Pooling Robot Script'!$I$20)</f>
        <v>44989</v>
      </c>
      <c r="EF16" s="524">
        <f>IF($E16="","",'Auto Pooling Robot Script'!$I$35)</f>
        <v>5.87</v>
      </c>
      <c r="EG16" s="524">
        <f>IF($E16="","",'Auto Pooling Robot Script'!$I$36)</f>
        <v>6.06</v>
      </c>
      <c r="EH16" s="250">
        <f>IF($E16="","",'Auto Pooling Robot Script'!$I$37)</f>
        <v>1</v>
      </c>
      <c r="EI16" s="578" t="str">
        <f>IF($E16="","",'Auto Pooling Robot Script'!$I$42)</f>
        <v>AJ</v>
      </c>
      <c r="EJ16" s="130">
        <f>IF($E16="","",'Auto Pooling Robot Script'!$K$42)</f>
        <v>44989</v>
      </c>
      <c r="EK16" s="524">
        <f>IF($E16="","",'Auto Pooling Robot Script'!$I$44)</f>
        <v>1.1499999999999999</v>
      </c>
      <c r="EL16" s="524">
        <f>IF($E16="","",'Auto Pooling Robot Script'!$I$45)</f>
        <v>1.2</v>
      </c>
      <c r="EM16" s="524">
        <f>IF($E16="","",'Auto Pooling Robot Script'!$I$46)</f>
        <v>1.1749999999999998</v>
      </c>
      <c r="EN16" s="524" t="str">
        <f>IF($E16="","",'Auto Pooling Robot Script'!$I$17)</f>
        <v>NovaSeq Side B</v>
      </c>
      <c r="EO16" s="524" t="str">
        <f>IF($E16="","",'Auto Pooling Robot Script'!$I$18)</f>
        <v>SP Kit V1.5 200</v>
      </c>
      <c r="EP16" s="250">
        <f>IF($E16="","",'Auto Pooling Robot Script'!$I$80)</f>
        <v>200</v>
      </c>
      <c r="EQ16" s="524">
        <f>IF($E16="","",'Auto Pooling Robot Script'!$I$83)</f>
        <v>0</v>
      </c>
      <c r="ER16" s="558">
        <f>IF($E16="","",'Auto Pooling Robot Script'!$I$84)</f>
        <v>0</v>
      </c>
      <c r="ES16" s="558">
        <f>IF($E16="","",'Auto Pooling Robot Script'!$I$85)</f>
        <v>0</v>
      </c>
      <c r="ET16" s="524">
        <f>IF($E16="","",'Auto Pooling Robot Script'!$I$86)</f>
        <v>0</v>
      </c>
    </row>
    <row r="17" spans="1:150" x14ac:dyDescent="0.2">
      <c r="A17" t="str">
        <f>IF($E17="","",'HCAP Booking'!$C$4)</f>
        <v>2303550</v>
      </c>
      <c r="B17" s="130">
        <f>IF($E17="","",'HCAP Booking'!$C$5)</f>
        <v>44987</v>
      </c>
      <c r="C17" t="str">
        <f>IF($E17="","",'HCAP Booking'!$F$5)</f>
        <v>LC</v>
      </c>
      <c r="D17" t="str">
        <f>IF($E17="","",'HCAP Booking'!E23)</f>
        <v>B2306377</v>
      </c>
      <c r="E17" t="str">
        <f>IF('HCAP Booking'!J23="","",'HCAP Booking'!J23)</f>
        <v>B2306377-002</v>
      </c>
      <c r="F17" t="str">
        <f>IF($E17="","",'HCAP Booking'!H23)</f>
        <v>Roche DNA Solid Tumour Prep</v>
      </c>
      <c r="G17">
        <f>IF($E17="","",'HCAP Booking'!G23)</f>
        <v>346.7</v>
      </c>
      <c r="H17">
        <f>IF($E17="","",'DNA Sample Normalization'!E27)</f>
        <v>39.200000000000003</v>
      </c>
      <c r="I17" s="250">
        <f>IF($E17="","",'DNA Sample Normalization'!$E$2)</f>
        <v>21051</v>
      </c>
      <c r="J17" s="130">
        <f>IF($E17="","",'DNA Sample Normalization'!$E$3)</f>
        <v>44973</v>
      </c>
      <c r="K17" s="130">
        <f>IF($E17="","",'DNA Sample Normalization'!$E$4)</f>
        <v>44907</v>
      </c>
      <c r="L17" s="250" t="str">
        <f>IF($E17="","",'HCAP Worksheet'!$D$53)</f>
        <v>SLCB5121</v>
      </c>
      <c r="M17" s="130">
        <f>IF($E17="","",'HCAP Worksheet'!$F$53)</f>
        <v>44012</v>
      </c>
      <c r="N17" s="130">
        <f>IF($E17="","",'HCAP Worksheet'!$H$53)</f>
        <v>0</v>
      </c>
      <c r="O17" s="130">
        <f>IF($E17="","",'HCAP Worksheet'!$I$53)</f>
        <v>0</v>
      </c>
      <c r="P17" s="250">
        <f>IF($E17="","",'HCAP Worksheet'!$D$57)</f>
        <v>140509</v>
      </c>
      <c r="Q17" s="130">
        <f>IF($E17="","",'HCAP Worksheet'!$F$57)</f>
        <v>44987</v>
      </c>
      <c r="R17" s="130">
        <f>IF($E17="","",'HCAP Worksheet'!$H$57)</f>
        <v>45274</v>
      </c>
      <c r="S17" s="130">
        <f>IF($E17="","",'HCAP Worksheet'!$I$57)</f>
        <v>44981</v>
      </c>
      <c r="T17" s="250">
        <f>IF($E17="","",'HCAP Worksheet'!$D$58)</f>
        <v>146671</v>
      </c>
      <c r="U17" s="130">
        <f>IF($E17="","",'HCAP Worksheet'!$F$58)</f>
        <v>44987</v>
      </c>
      <c r="V17" s="130">
        <f>IF($E17="","",'HCAP Worksheet'!$H$58)</f>
        <v>45274</v>
      </c>
      <c r="W17" s="130">
        <f>IF($E17="","",'HCAP Worksheet'!$I$58)</f>
        <v>44981</v>
      </c>
      <c r="X17" s="250" t="str">
        <f>IF($E17="","",'HCAP Worksheet'!$F$55)</f>
        <v>Eppendorf 5 (96)</v>
      </c>
      <c r="Y17" s="250">
        <f>IF($E17="","",'HCAP Worksheet'!$D$62)</f>
        <v>144221</v>
      </c>
      <c r="Z17" s="130">
        <f>IF($E17="","",'HCAP Worksheet'!$F$62)</f>
        <v>44987</v>
      </c>
      <c r="AA17" s="130">
        <f>IF($E17="","",'HCAP Worksheet'!$H$62)</f>
        <v>45274</v>
      </c>
      <c r="AB17" s="130">
        <f>IF($E17="","",'HCAP Worksheet'!$I$62)</f>
        <v>44981</v>
      </c>
      <c r="AC17" s="250">
        <f>IF($E17="","",'HCAP Worksheet'!$D$63)</f>
        <v>146220</v>
      </c>
      <c r="AD17" s="130">
        <f>IF($E17="","",'HCAP Worksheet'!$F$63)</f>
        <v>44987</v>
      </c>
      <c r="AE17" s="130">
        <f>IF($E17="","",'HCAP Worksheet'!$H$63)</f>
        <v>45274</v>
      </c>
      <c r="AF17" s="130">
        <f>IF($E17="","",'HCAP Worksheet'!$I$63)</f>
        <v>44981</v>
      </c>
      <c r="AG17" s="250" t="str">
        <f>IF($E17="","",'HCAP Worksheet'!$F$60)</f>
        <v>Eppendorf 5 (96)</v>
      </c>
      <c r="AH17" s="250">
        <f>IF($E17="","",'HCAP Worksheet'!$D$67)</f>
        <v>143325</v>
      </c>
      <c r="AI17" s="130">
        <f>IF($E17="","",'HCAP Worksheet'!$F$67)</f>
        <v>44987</v>
      </c>
      <c r="AJ17" s="130">
        <f>IF($E17="","",'HCAP Worksheet'!$H$67)</f>
        <v>45274</v>
      </c>
      <c r="AK17" s="130">
        <f>IF($E17="","",'HCAP Worksheet'!$I$67)</f>
        <v>44981</v>
      </c>
      <c r="AL17" s="250">
        <f>IF($E17="","",'HCAP Worksheet'!$D$68)</f>
        <v>145607</v>
      </c>
      <c r="AM17" s="130">
        <f>IF($E17="","",'HCAP Worksheet'!$F$68)</f>
        <v>44987</v>
      </c>
      <c r="AN17" s="130">
        <f>IF($E17="","",'HCAP Worksheet'!$H$68)</f>
        <v>45274</v>
      </c>
      <c r="AO17" s="130">
        <f>IF($E17="","",'HCAP Worksheet'!$I$68)</f>
        <v>44981</v>
      </c>
      <c r="AP17" s="250">
        <f>IF($E17="","",'HCAP Worksheet'!$D$69)</f>
        <v>70801720</v>
      </c>
      <c r="AQ17" s="130">
        <f>IF($E17="","",'HCAP Worksheet'!$F$69)</f>
        <v>44987</v>
      </c>
      <c r="AR17" s="130">
        <f>IF($E17="","",'HCAP Worksheet'!$H$69)</f>
        <v>45291</v>
      </c>
      <c r="AS17" s="130">
        <f>IF($E17="","",'HCAP Worksheet'!$I$69)</f>
        <v>44981</v>
      </c>
      <c r="AT17" s="130" t="str">
        <f>IF($E17="","",'HCAP Worksheet'!$F$65)</f>
        <v>Eppendorf 5 (96)</v>
      </c>
      <c r="AU17" s="250">
        <f>IF($E17="","",'HCAP Worksheet'!$D$73)</f>
        <v>142030</v>
      </c>
      <c r="AV17" s="130">
        <f>IF($E17="","",'HCAP Worksheet'!$F$73)</f>
        <v>44979</v>
      </c>
      <c r="AW17" s="130">
        <f>IF($E17="","",'HCAP Worksheet'!$H$73)</f>
        <v>45260</v>
      </c>
      <c r="AX17" s="130">
        <f>IF($E17="","",'HCAP Worksheet'!$I$73)</f>
        <v>44942</v>
      </c>
      <c r="AY17" s="250" t="str">
        <f>IF($E17="","",'HCAP Worksheet'!$D$74)</f>
        <v>22K084044</v>
      </c>
      <c r="AZ17" s="130">
        <f>IF($E17="","",'HCAP Worksheet'!$F$74)</f>
        <v>44956</v>
      </c>
      <c r="BA17" s="130">
        <f>IF($E17="","",'HCAP Worksheet'!$H$74)</f>
        <v>46695</v>
      </c>
      <c r="BB17" s="250">
        <f>IF($E17="","",'HCAP Worksheet'!$D$78)</f>
        <v>0</v>
      </c>
      <c r="BC17" s="130">
        <f>IF($E17="","",'HCAP Worksheet'!$F$78)</f>
        <v>0</v>
      </c>
      <c r="BD17" s="130">
        <f>IF($E17="","",'HCAP Worksheet'!$H$78)</f>
        <v>0</v>
      </c>
      <c r="BE17" s="130">
        <f>IF($E17="","",'HCAP Worksheet'!$I$78)</f>
        <v>0</v>
      </c>
      <c r="BF17" s="250">
        <f>IF($E17="","",'HCAP Worksheet'!$D$79)</f>
        <v>0</v>
      </c>
      <c r="BG17" s="130">
        <f>IF($E17="","",'HCAP Worksheet'!$F$79)</f>
        <v>0</v>
      </c>
      <c r="BH17" s="130">
        <f>IF($E17="","",'HCAP Worksheet'!$H$79)</f>
        <v>0</v>
      </c>
      <c r="BI17" s="130">
        <f>IF($E17="","",'HCAP Worksheet'!$I$79)</f>
        <v>0</v>
      </c>
      <c r="BJ17" s="250">
        <f>IF($E17="","",'HCAP Worksheet'!$F$76)</f>
        <v>0</v>
      </c>
      <c r="BK17" s="250">
        <f>IF($E17="","",'HCAP Worksheet'!$D$83)</f>
        <v>0</v>
      </c>
      <c r="BL17" s="130">
        <f>IF($E17="","",'HCAP Worksheet'!$F$83)</f>
        <v>0</v>
      </c>
      <c r="BM17" s="130">
        <f>IF($E17="","",'HCAP Worksheet'!$H$83)</f>
        <v>0</v>
      </c>
      <c r="BN17" s="130">
        <f>IF($E17="","",'HCAP Worksheet'!$I$83)</f>
        <v>0</v>
      </c>
      <c r="BO17" s="250">
        <f>IF($E17="","",'HCAP Worksheet'!$D$84)</f>
        <v>0</v>
      </c>
      <c r="BP17" s="130">
        <f>IF($E17="","",'HCAP Worksheet'!$F$84)</f>
        <v>0</v>
      </c>
      <c r="BQ17" s="130">
        <f>IF($E17="","",'HCAP Worksheet'!$H$84)</f>
        <v>0</v>
      </c>
      <c r="BR17" s="250">
        <f>IF($E17="","",'HCAP Worksheet'!$D$88)</f>
        <v>0</v>
      </c>
      <c r="BS17" s="130">
        <f>IF($E17="","",'HCAP Worksheet'!$F$88)</f>
        <v>0</v>
      </c>
      <c r="BT17" s="130">
        <f>IF($E17="","",'HCAP Worksheet'!$I$88)</f>
        <v>0</v>
      </c>
      <c r="BU17" s="250">
        <f>IF($E17="","",'HCAP Worksheet'!$D$89)</f>
        <v>0</v>
      </c>
      <c r="BV17" s="130">
        <f>IF($E17="","",'HCAP Worksheet'!$F$89)</f>
        <v>0</v>
      </c>
      <c r="BW17" s="130">
        <f>IF($E17="","",'HCAP Worksheet'!$H$89)</f>
        <v>0</v>
      </c>
      <c r="BX17" s="130">
        <f>IF($E17="","",'HCAP Worksheet'!$I$89)</f>
        <v>0</v>
      </c>
      <c r="BY17" s="250">
        <f>IF($E17="","",'HCAP Worksheet'!$D$90)</f>
        <v>0</v>
      </c>
      <c r="BZ17" s="130">
        <f>IF($E17="","",'HCAP Worksheet'!$F$90)</f>
        <v>0</v>
      </c>
      <c r="CA17" s="130">
        <f>IF($E17="","",'HCAP Worksheet'!$H$90)</f>
        <v>0</v>
      </c>
      <c r="CB17" s="130">
        <f>IF($E17="","",'HCAP Worksheet'!$I$90)</f>
        <v>0</v>
      </c>
      <c r="CC17" s="250">
        <f>IF($E17="","",'HCAP Worksheet'!$D$103)</f>
        <v>0</v>
      </c>
      <c r="CD17" s="130">
        <f>IF($E17="","",'HCAP Worksheet'!$F$103)</f>
        <v>0</v>
      </c>
      <c r="CE17" s="130">
        <f>IF($E17="","",'HCAP Worksheet'!$H$103)</f>
        <v>0</v>
      </c>
      <c r="CF17" s="130">
        <f>IF($E17="","",'HCAP Worksheet'!$I$103)</f>
        <v>0</v>
      </c>
      <c r="CG17" s="250">
        <f>IF($E17="","",'HCAP Worksheet'!$D$104)</f>
        <v>0</v>
      </c>
      <c r="CH17" s="130">
        <f>IF($E17="","",'HCAP Worksheet'!$F$104)</f>
        <v>0</v>
      </c>
      <c r="CI17" s="130">
        <f>IF($E17="","",'HCAP Worksheet'!$H$104)</f>
        <v>0</v>
      </c>
      <c r="CJ17" s="130">
        <f>IF($E17="","",'HCAP Worksheet'!$I$104)</f>
        <v>0</v>
      </c>
      <c r="CK17" s="250">
        <f>IF($E17="","",'HCAP Worksheet'!$D$105)</f>
        <v>0</v>
      </c>
      <c r="CL17" s="130">
        <f>IF($E17="","",'HCAP Worksheet'!$F$105)</f>
        <v>0</v>
      </c>
      <c r="CM17" s="130">
        <f>IF($E17="","",'HCAP Worksheet'!$H$105)</f>
        <v>0</v>
      </c>
      <c r="CN17" s="250">
        <f>IF($E17="","",'HCAP Worksheet'!$F$101)</f>
        <v>0</v>
      </c>
      <c r="CO17" s="250" t="str">
        <f ca="1">IF($E17="","",'HCAP Worksheet'!$B$108)</f>
        <v>Roche DNA Solid Tumour Prep_1</v>
      </c>
      <c r="CP17" s="250" t="str">
        <f ca="1">IF($E17="","",'HCAP Worksheet'!$C$108)</f>
        <v>IRN1000006093</v>
      </c>
      <c r="CQ17" s="250">
        <f>IF($E17="","",'HCAP Worksheet'!$D$108)</f>
        <v>0</v>
      </c>
      <c r="CR17" s="130">
        <f>IF($E17="","",'HCAP Worksheet'!$F$108)</f>
        <v>0</v>
      </c>
      <c r="CS17" s="130">
        <f>IF($E17="","",'HCAP Worksheet'!$H$108)</f>
        <v>0</v>
      </c>
      <c r="CT17" s="130">
        <f>IF($E17="","",'HCAP Worksheet'!$I$108)</f>
        <v>0</v>
      </c>
      <c r="CU17" s="250">
        <f>IF($E17="","",'HCAP Worksheet'!$D$116)</f>
        <v>0</v>
      </c>
      <c r="CV17" s="130">
        <f>IF($E17="","",'HCAP Worksheet'!$F$116)</f>
        <v>0</v>
      </c>
      <c r="CW17" s="130">
        <f>IF($E17="","",'HCAP Worksheet'!$H$116)</f>
        <v>0</v>
      </c>
      <c r="CX17" s="130">
        <f>IF($E17="","",'HCAP Worksheet'!$I$116)</f>
        <v>0</v>
      </c>
      <c r="CY17" s="250">
        <f>IF($E17="","",'HCAP Worksheet'!$D$117)</f>
        <v>0</v>
      </c>
      <c r="CZ17" s="130">
        <f>IF($E17="","",'HCAP Worksheet'!$F$117)</f>
        <v>0</v>
      </c>
      <c r="DA17" s="130">
        <f>IF($E17="","",'HCAP Worksheet'!$H$117)</f>
        <v>0</v>
      </c>
      <c r="DB17" s="130">
        <f>IF($E17="","",'HCAP Worksheet'!$I$117)</f>
        <v>0</v>
      </c>
      <c r="DC17" s="250">
        <f>IF($E17="","",'HCAP Worksheet'!$D$121)</f>
        <v>0</v>
      </c>
      <c r="DD17" s="130">
        <f>IF($E17="","",'HCAP Worksheet'!$F$121)</f>
        <v>0</v>
      </c>
      <c r="DE17" s="130">
        <f>IF($E17="","",'HCAP Worksheet'!$H$121)</f>
        <v>0</v>
      </c>
      <c r="DF17" s="130">
        <f>IF($E17="","",'HCAP Worksheet'!$I$121)</f>
        <v>0</v>
      </c>
      <c r="DG17" s="250">
        <f>IF($E17="","",'HCAP Worksheet'!$F$119)</f>
        <v>0</v>
      </c>
      <c r="DH17" s="250">
        <f>IF($E17="","",'HCAP Worksheet'!$D$125)</f>
        <v>0</v>
      </c>
      <c r="DI17" s="130">
        <f>IF($E17="","",'HCAP Worksheet'!$F$125)</f>
        <v>0</v>
      </c>
      <c r="DJ17" s="130">
        <f>IF($E17="","",'HCAP Worksheet'!$H$125)</f>
        <v>0</v>
      </c>
      <c r="DK17" s="130">
        <f>IF($E17="","",'HCAP Worksheet'!$I$125)</f>
        <v>0</v>
      </c>
      <c r="DL17" s="250">
        <f>IF($E17="","",'HCAP Worksheet'!$D$126)</f>
        <v>0</v>
      </c>
      <c r="DM17" s="130">
        <f>IF($E17="","",'HCAP Worksheet'!$F$126)</f>
        <v>0</v>
      </c>
      <c r="DN17" s="130">
        <f>IF($E17="","",'HCAP Worksheet'!$H$126)</f>
        <v>0</v>
      </c>
      <c r="DO17" s="130">
        <f>IF($E17="","",'HCAP Worksheet'!$I$126)</f>
        <v>0</v>
      </c>
      <c r="DP17" s="250">
        <f>IF($E17="","",'HCAP Worksheet'!$D$130)</f>
        <v>0</v>
      </c>
      <c r="DQ17" s="130">
        <f>IF($E17="","",'HCAP Worksheet'!$F$130)</f>
        <v>0</v>
      </c>
      <c r="DR17" s="130">
        <f>IF($E17="","",'HCAP Worksheet'!$I$130)</f>
        <v>0</v>
      </c>
      <c r="DS17" s="250">
        <f>IF($E17="","",'HCAP Worksheet'!$D$131)</f>
        <v>0</v>
      </c>
      <c r="DT17" s="130">
        <f>IF($E17="","",'HCAP Worksheet'!$F$131)</f>
        <v>0</v>
      </c>
      <c r="DU17" s="130">
        <f>IF($E17="","",'HCAP Worksheet'!$H$131)</f>
        <v>0</v>
      </c>
      <c r="DV17" s="130">
        <f>IF($E17="","",'HCAP Worksheet'!$I$131)</f>
        <v>0</v>
      </c>
      <c r="DW17" s="250">
        <f>IF($E17="","",'HCAP Worksheet'!$D$132)</f>
        <v>0</v>
      </c>
      <c r="DX17" s="130">
        <f>IF($E17="","",'HCAP Worksheet'!$F$132)</f>
        <v>0</v>
      </c>
      <c r="DY17" s="130">
        <f>IF($E17="","",'HCAP Worksheet'!$H$132)</f>
        <v>0</v>
      </c>
      <c r="DZ17" s="130">
        <f>IF($E17="","",'HCAP Worksheet'!$I$132)</f>
        <v>0</v>
      </c>
      <c r="EA17" s="250">
        <f>IF($E17="","",'HCAP Worksheet'!$D$137)</f>
        <v>6.66</v>
      </c>
      <c r="EB17" s="250">
        <f>IF($E17="","",'HCAP Worksheet'!$E$137)</f>
        <v>346</v>
      </c>
      <c r="EC17" s="524">
        <f ca="1">IF($E17="","",'HCAP Worksheet'!$G$137)</f>
        <v>29.164477141355754</v>
      </c>
      <c r="ED17" s="524" t="str">
        <f>IF($E17="","",'Auto Pooling Robot Script'!$I$19)</f>
        <v>AJ</v>
      </c>
      <c r="EE17" s="130">
        <f>IF($E17="","",'Auto Pooling Robot Script'!$I$20)</f>
        <v>44989</v>
      </c>
      <c r="EF17" s="524">
        <f>IF($E17="","",'Auto Pooling Robot Script'!$I$35)</f>
        <v>5.87</v>
      </c>
      <c r="EG17" s="524">
        <f>IF($E17="","",'Auto Pooling Robot Script'!$I$36)</f>
        <v>6.06</v>
      </c>
      <c r="EH17" s="250">
        <f>IF($E17="","",'Auto Pooling Robot Script'!$I$37)</f>
        <v>1</v>
      </c>
      <c r="EI17" s="578" t="str">
        <f>IF($E17="","",'Auto Pooling Robot Script'!$I$42)</f>
        <v>AJ</v>
      </c>
      <c r="EJ17" s="130">
        <f>IF($E17="","",'Auto Pooling Robot Script'!$K$42)</f>
        <v>44989</v>
      </c>
      <c r="EK17" s="524">
        <f>IF($E17="","",'Auto Pooling Robot Script'!$I$44)</f>
        <v>1.1499999999999999</v>
      </c>
      <c r="EL17" s="524">
        <f>IF($E17="","",'Auto Pooling Robot Script'!$I$45)</f>
        <v>1.2</v>
      </c>
      <c r="EM17" s="524">
        <f>IF($E17="","",'Auto Pooling Robot Script'!$I$46)</f>
        <v>1.1749999999999998</v>
      </c>
      <c r="EN17" s="524" t="str">
        <f>IF($E17="","",'Auto Pooling Robot Script'!$I$17)</f>
        <v>NovaSeq Side B</v>
      </c>
      <c r="EO17" s="524" t="str">
        <f>IF($E17="","",'Auto Pooling Robot Script'!$I$18)</f>
        <v>SP Kit V1.5 200</v>
      </c>
      <c r="EP17" s="250">
        <f>IF($E17="","",'Auto Pooling Robot Script'!$I$80)</f>
        <v>200</v>
      </c>
      <c r="EQ17" s="524">
        <f>IF($E17="","",'Auto Pooling Robot Script'!$I$83)</f>
        <v>0</v>
      </c>
      <c r="ER17" s="558">
        <f>IF($E17="","",'Auto Pooling Robot Script'!$I$84)</f>
        <v>0</v>
      </c>
      <c r="ES17" s="558">
        <f>IF($E17="","",'Auto Pooling Robot Script'!$I$85)</f>
        <v>0</v>
      </c>
      <c r="ET17" s="524">
        <f>IF($E17="","",'Auto Pooling Robot Script'!$I$86)</f>
        <v>0</v>
      </c>
    </row>
    <row r="18" spans="1:150" x14ac:dyDescent="0.2">
      <c r="A18" t="str">
        <f>IF($E18="","",'HCAP Booking'!$C$4)</f>
        <v>2303550</v>
      </c>
      <c r="B18" s="130">
        <f>IF($E18="","",'HCAP Booking'!$C$5)</f>
        <v>44987</v>
      </c>
      <c r="C18" t="str">
        <f>IF($E18="","",'HCAP Booking'!$F$5)</f>
        <v>LC</v>
      </c>
      <c r="D18" t="str">
        <f>IF($E18="","",'HCAP Booking'!E24)</f>
        <v>B2306387</v>
      </c>
      <c r="E18" t="str">
        <f>IF('HCAP Booking'!J24="","",'HCAP Booking'!J24)</f>
        <v>B2306387-003</v>
      </c>
      <c r="F18" t="str">
        <f>IF($E18="","",'HCAP Booking'!H24)</f>
        <v>Roche DNA Solid Tumour Prep</v>
      </c>
      <c r="G18">
        <f>IF($E18="","",'HCAP Booking'!G24)</f>
        <v>38.799999999999997</v>
      </c>
      <c r="H18">
        <f>IF($E18="","",'DNA Sample Normalization'!E28)</f>
        <v>6.66</v>
      </c>
      <c r="I18" s="250">
        <f>IF($E18="","",'DNA Sample Normalization'!$E$2)</f>
        <v>21051</v>
      </c>
      <c r="J18" s="130">
        <f>IF($E18="","",'DNA Sample Normalization'!$E$3)</f>
        <v>44973</v>
      </c>
      <c r="K18" s="130">
        <f>IF($E18="","",'DNA Sample Normalization'!$E$4)</f>
        <v>44907</v>
      </c>
      <c r="L18" s="250" t="str">
        <f>IF($E18="","",'HCAP Worksheet'!$D$53)</f>
        <v>SLCB5121</v>
      </c>
      <c r="M18" s="130">
        <f>IF($E18="","",'HCAP Worksheet'!$F$53)</f>
        <v>44012</v>
      </c>
      <c r="N18" s="130">
        <f>IF($E18="","",'HCAP Worksheet'!$H$53)</f>
        <v>0</v>
      </c>
      <c r="O18" s="130">
        <f>IF($E18="","",'HCAP Worksheet'!$I$53)</f>
        <v>0</v>
      </c>
      <c r="P18" s="250">
        <f>IF($E18="","",'HCAP Worksheet'!$D$57)</f>
        <v>140509</v>
      </c>
      <c r="Q18" s="130">
        <f>IF($E18="","",'HCAP Worksheet'!$F$57)</f>
        <v>44987</v>
      </c>
      <c r="R18" s="130">
        <f>IF($E18="","",'HCAP Worksheet'!$H$57)</f>
        <v>45274</v>
      </c>
      <c r="S18" s="130">
        <f>IF($E18="","",'HCAP Worksheet'!$I$57)</f>
        <v>44981</v>
      </c>
      <c r="T18" s="250">
        <f>IF($E18="","",'HCAP Worksheet'!$D$58)</f>
        <v>146671</v>
      </c>
      <c r="U18" s="130">
        <f>IF($E18="","",'HCAP Worksheet'!$F$58)</f>
        <v>44987</v>
      </c>
      <c r="V18" s="130">
        <f>IF($E18="","",'HCAP Worksheet'!$H$58)</f>
        <v>45274</v>
      </c>
      <c r="W18" s="130">
        <f>IF($E18="","",'HCAP Worksheet'!$I$58)</f>
        <v>44981</v>
      </c>
      <c r="X18" s="250" t="str">
        <f>IF($E18="","",'HCAP Worksheet'!$F$55)</f>
        <v>Eppendorf 5 (96)</v>
      </c>
      <c r="Y18" s="250">
        <f>IF($E18="","",'HCAP Worksheet'!$D$62)</f>
        <v>144221</v>
      </c>
      <c r="Z18" s="130">
        <f>IF($E18="","",'HCAP Worksheet'!$F$62)</f>
        <v>44987</v>
      </c>
      <c r="AA18" s="130">
        <f>IF($E18="","",'HCAP Worksheet'!$H$62)</f>
        <v>45274</v>
      </c>
      <c r="AB18" s="130">
        <f>IF($E18="","",'HCAP Worksheet'!$I$62)</f>
        <v>44981</v>
      </c>
      <c r="AC18" s="250">
        <f>IF($E18="","",'HCAP Worksheet'!$D$63)</f>
        <v>146220</v>
      </c>
      <c r="AD18" s="130">
        <f>IF($E18="","",'HCAP Worksheet'!$F$63)</f>
        <v>44987</v>
      </c>
      <c r="AE18" s="130">
        <f>IF($E18="","",'HCAP Worksheet'!$H$63)</f>
        <v>45274</v>
      </c>
      <c r="AF18" s="130">
        <f>IF($E18="","",'HCAP Worksheet'!$I$63)</f>
        <v>44981</v>
      </c>
      <c r="AG18" s="250" t="str">
        <f>IF($E18="","",'HCAP Worksheet'!$F$60)</f>
        <v>Eppendorf 5 (96)</v>
      </c>
      <c r="AH18" s="250">
        <f>IF($E18="","",'HCAP Worksheet'!$D$67)</f>
        <v>143325</v>
      </c>
      <c r="AI18" s="130">
        <f>IF($E18="","",'HCAP Worksheet'!$F$67)</f>
        <v>44987</v>
      </c>
      <c r="AJ18" s="130">
        <f>IF($E18="","",'HCAP Worksheet'!$H$67)</f>
        <v>45274</v>
      </c>
      <c r="AK18" s="130">
        <f>IF($E18="","",'HCAP Worksheet'!$I$67)</f>
        <v>44981</v>
      </c>
      <c r="AL18" s="250">
        <f>IF($E18="","",'HCAP Worksheet'!$D$68)</f>
        <v>145607</v>
      </c>
      <c r="AM18" s="130">
        <f>IF($E18="","",'HCAP Worksheet'!$F$68)</f>
        <v>44987</v>
      </c>
      <c r="AN18" s="130">
        <f>IF($E18="","",'HCAP Worksheet'!$H$68)</f>
        <v>45274</v>
      </c>
      <c r="AO18" s="130">
        <f>IF($E18="","",'HCAP Worksheet'!$I$68)</f>
        <v>44981</v>
      </c>
      <c r="AP18" s="250">
        <f>IF($E18="","",'HCAP Worksheet'!$D$69)</f>
        <v>70801720</v>
      </c>
      <c r="AQ18" s="130">
        <f>IF($E18="","",'HCAP Worksheet'!$F$69)</f>
        <v>44987</v>
      </c>
      <c r="AR18" s="130">
        <f>IF($E18="","",'HCAP Worksheet'!$H$69)</f>
        <v>45291</v>
      </c>
      <c r="AS18" s="130">
        <f>IF($E18="","",'HCAP Worksheet'!$I$69)</f>
        <v>44981</v>
      </c>
      <c r="AT18" s="130" t="str">
        <f>IF($E18="","",'HCAP Worksheet'!$F$65)</f>
        <v>Eppendorf 5 (96)</v>
      </c>
      <c r="AU18" s="250">
        <f>IF($E18="","",'HCAP Worksheet'!$D$73)</f>
        <v>142030</v>
      </c>
      <c r="AV18" s="130">
        <f>IF($E18="","",'HCAP Worksheet'!$F$73)</f>
        <v>44979</v>
      </c>
      <c r="AW18" s="130">
        <f>IF($E18="","",'HCAP Worksheet'!$H$73)</f>
        <v>45260</v>
      </c>
      <c r="AX18" s="130">
        <f>IF($E18="","",'HCAP Worksheet'!$I$73)</f>
        <v>44942</v>
      </c>
      <c r="AY18" s="250" t="str">
        <f>IF($E18="","",'HCAP Worksheet'!$D$74)</f>
        <v>22K084044</v>
      </c>
      <c r="AZ18" s="130">
        <f>IF($E18="","",'HCAP Worksheet'!$F$74)</f>
        <v>44956</v>
      </c>
      <c r="BA18" s="130">
        <f>IF($E18="","",'HCAP Worksheet'!$H$74)</f>
        <v>46695</v>
      </c>
      <c r="BB18" s="250">
        <f>IF($E18="","",'HCAP Worksheet'!$D$78)</f>
        <v>0</v>
      </c>
      <c r="BC18" s="130">
        <f>IF($E18="","",'HCAP Worksheet'!$F$78)</f>
        <v>0</v>
      </c>
      <c r="BD18" s="130">
        <f>IF($E18="","",'HCAP Worksheet'!$H$78)</f>
        <v>0</v>
      </c>
      <c r="BE18" s="130">
        <f>IF($E18="","",'HCAP Worksheet'!$I$78)</f>
        <v>0</v>
      </c>
      <c r="BF18" s="250">
        <f>IF($E18="","",'HCAP Worksheet'!$D$79)</f>
        <v>0</v>
      </c>
      <c r="BG18" s="130">
        <f>IF($E18="","",'HCAP Worksheet'!$F$79)</f>
        <v>0</v>
      </c>
      <c r="BH18" s="130">
        <f>IF($E18="","",'HCAP Worksheet'!$H$79)</f>
        <v>0</v>
      </c>
      <c r="BI18" s="130">
        <f>IF($E18="","",'HCAP Worksheet'!$I$79)</f>
        <v>0</v>
      </c>
      <c r="BJ18" s="250">
        <f>IF($E18="","",'HCAP Worksheet'!$F$76)</f>
        <v>0</v>
      </c>
      <c r="BK18" s="250">
        <f>IF($E18="","",'HCAP Worksheet'!$D$83)</f>
        <v>0</v>
      </c>
      <c r="BL18" s="130">
        <f>IF($E18="","",'HCAP Worksheet'!$F$83)</f>
        <v>0</v>
      </c>
      <c r="BM18" s="130">
        <f>IF($E18="","",'HCAP Worksheet'!$H$83)</f>
        <v>0</v>
      </c>
      <c r="BN18" s="130">
        <f>IF($E18="","",'HCAP Worksheet'!$I$83)</f>
        <v>0</v>
      </c>
      <c r="BO18" s="250">
        <f>IF($E18="","",'HCAP Worksheet'!$D$84)</f>
        <v>0</v>
      </c>
      <c r="BP18" s="130">
        <f>IF($E18="","",'HCAP Worksheet'!$F$84)</f>
        <v>0</v>
      </c>
      <c r="BQ18" s="130">
        <f>IF($E18="","",'HCAP Worksheet'!$H$84)</f>
        <v>0</v>
      </c>
      <c r="BR18" s="250">
        <f>IF($E18="","",'HCAP Worksheet'!$D$88)</f>
        <v>0</v>
      </c>
      <c r="BS18" s="130">
        <f>IF($E18="","",'HCAP Worksheet'!$F$88)</f>
        <v>0</v>
      </c>
      <c r="BT18" s="130">
        <f>IF($E18="","",'HCAP Worksheet'!$I$88)</f>
        <v>0</v>
      </c>
      <c r="BU18" s="250">
        <f>IF($E18="","",'HCAP Worksheet'!$D$89)</f>
        <v>0</v>
      </c>
      <c r="BV18" s="130">
        <f>IF($E18="","",'HCAP Worksheet'!$F$89)</f>
        <v>0</v>
      </c>
      <c r="BW18" s="130">
        <f>IF($E18="","",'HCAP Worksheet'!$H$89)</f>
        <v>0</v>
      </c>
      <c r="BX18" s="130">
        <f>IF($E18="","",'HCAP Worksheet'!$I$89)</f>
        <v>0</v>
      </c>
      <c r="BY18" s="250">
        <f>IF($E18="","",'HCAP Worksheet'!$D$90)</f>
        <v>0</v>
      </c>
      <c r="BZ18" s="130">
        <f>IF($E18="","",'HCAP Worksheet'!$F$90)</f>
        <v>0</v>
      </c>
      <c r="CA18" s="130">
        <f>IF($E18="","",'HCAP Worksheet'!$H$90)</f>
        <v>0</v>
      </c>
      <c r="CB18" s="130">
        <f>IF($E18="","",'HCAP Worksheet'!$I$90)</f>
        <v>0</v>
      </c>
      <c r="CC18" s="250">
        <f>IF($E18="","",'HCAP Worksheet'!$D$103)</f>
        <v>0</v>
      </c>
      <c r="CD18" s="130">
        <f>IF($E18="","",'HCAP Worksheet'!$F$103)</f>
        <v>0</v>
      </c>
      <c r="CE18" s="130">
        <f>IF($E18="","",'HCAP Worksheet'!$H$103)</f>
        <v>0</v>
      </c>
      <c r="CF18" s="130">
        <f>IF($E18="","",'HCAP Worksheet'!$I$103)</f>
        <v>0</v>
      </c>
      <c r="CG18" s="250">
        <f>IF($E18="","",'HCAP Worksheet'!$D$104)</f>
        <v>0</v>
      </c>
      <c r="CH18" s="130">
        <f>IF($E18="","",'HCAP Worksheet'!$F$104)</f>
        <v>0</v>
      </c>
      <c r="CI18" s="130">
        <f>IF($E18="","",'HCAP Worksheet'!$H$104)</f>
        <v>0</v>
      </c>
      <c r="CJ18" s="130">
        <f>IF($E18="","",'HCAP Worksheet'!$I$104)</f>
        <v>0</v>
      </c>
      <c r="CK18" s="250">
        <f>IF($E18="","",'HCAP Worksheet'!$D$105)</f>
        <v>0</v>
      </c>
      <c r="CL18" s="130">
        <f>IF($E18="","",'HCAP Worksheet'!$F$105)</f>
        <v>0</v>
      </c>
      <c r="CM18" s="130">
        <f>IF($E18="","",'HCAP Worksheet'!$H$105)</f>
        <v>0</v>
      </c>
      <c r="CN18" s="250">
        <f>IF($E18="","",'HCAP Worksheet'!$F$101)</f>
        <v>0</v>
      </c>
      <c r="CO18" s="250" t="str">
        <f ca="1">IF($E18="","",'HCAP Worksheet'!$B$108)</f>
        <v>Roche DNA Solid Tumour Prep_1</v>
      </c>
      <c r="CP18" s="250" t="str">
        <f ca="1">IF($E18="","",'HCAP Worksheet'!$C$108)</f>
        <v>IRN1000006093</v>
      </c>
      <c r="CQ18" s="250">
        <f>IF($E18="","",'HCAP Worksheet'!$D$108)</f>
        <v>0</v>
      </c>
      <c r="CR18" s="130">
        <f>IF($E18="","",'HCAP Worksheet'!$F$108)</f>
        <v>0</v>
      </c>
      <c r="CS18" s="130">
        <f>IF($E18="","",'HCAP Worksheet'!$H$108)</f>
        <v>0</v>
      </c>
      <c r="CT18" s="130">
        <f>IF($E18="","",'HCAP Worksheet'!$I$108)</f>
        <v>0</v>
      </c>
      <c r="CU18" s="250">
        <f>IF($E18="","",'HCAP Worksheet'!$D$116)</f>
        <v>0</v>
      </c>
      <c r="CV18" s="130">
        <f>IF($E18="","",'HCAP Worksheet'!$F$116)</f>
        <v>0</v>
      </c>
      <c r="CW18" s="130">
        <f>IF($E18="","",'HCAP Worksheet'!$H$116)</f>
        <v>0</v>
      </c>
      <c r="CX18" s="130">
        <f>IF($E18="","",'HCAP Worksheet'!$I$116)</f>
        <v>0</v>
      </c>
      <c r="CY18" s="250">
        <f>IF($E18="","",'HCAP Worksheet'!$D$117)</f>
        <v>0</v>
      </c>
      <c r="CZ18" s="130">
        <f>IF($E18="","",'HCAP Worksheet'!$F$117)</f>
        <v>0</v>
      </c>
      <c r="DA18" s="130">
        <f>IF($E18="","",'HCAP Worksheet'!$H$117)</f>
        <v>0</v>
      </c>
      <c r="DB18" s="130">
        <f>IF($E18="","",'HCAP Worksheet'!$I$117)</f>
        <v>0</v>
      </c>
      <c r="DC18" s="250">
        <f>IF($E18="","",'HCAP Worksheet'!$D$121)</f>
        <v>0</v>
      </c>
      <c r="DD18" s="130">
        <f>IF($E18="","",'HCAP Worksheet'!$F$121)</f>
        <v>0</v>
      </c>
      <c r="DE18" s="130">
        <f>IF($E18="","",'HCAP Worksheet'!$H$121)</f>
        <v>0</v>
      </c>
      <c r="DF18" s="130">
        <f>IF($E18="","",'HCAP Worksheet'!$I$121)</f>
        <v>0</v>
      </c>
      <c r="DG18" s="250">
        <f>IF($E18="","",'HCAP Worksheet'!$F$119)</f>
        <v>0</v>
      </c>
      <c r="DH18" s="250">
        <f>IF($E18="","",'HCAP Worksheet'!$D$125)</f>
        <v>0</v>
      </c>
      <c r="DI18" s="130">
        <f>IF($E18="","",'HCAP Worksheet'!$F$125)</f>
        <v>0</v>
      </c>
      <c r="DJ18" s="130">
        <f>IF($E18="","",'HCAP Worksheet'!$H$125)</f>
        <v>0</v>
      </c>
      <c r="DK18" s="130">
        <f>IF($E18="","",'HCAP Worksheet'!$I$125)</f>
        <v>0</v>
      </c>
      <c r="DL18" s="250">
        <f>IF($E18="","",'HCAP Worksheet'!$D$126)</f>
        <v>0</v>
      </c>
      <c r="DM18" s="130">
        <f>IF($E18="","",'HCAP Worksheet'!$F$126)</f>
        <v>0</v>
      </c>
      <c r="DN18" s="130">
        <f>IF($E18="","",'HCAP Worksheet'!$H$126)</f>
        <v>0</v>
      </c>
      <c r="DO18" s="130">
        <f>IF($E18="","",'HCAP Worksheet'!$I$126)</f>
        <v>0</v>
      </c>
      <c r="DP18" s="250">
        <f>IF($E18="","",'HCAP Worksheet'!$D$130)</f>
        <v>0</v>
      </c>
      <c r="DQ18" s="130">
        <f>IF($E18="","",'HCAP Worksheet'!$F$130)</f>
        <v>0</v>
      </c>
      <c r="DR18" s="130">
        <f>IF($E18="","",'HCAP Worksheet'!$I$130)</f>
        <v>0</v>
      </c>
      <c r="DS18" s="250">
        <f>IF($E18="","",'HCAP Worksheet'!$D$131)</f>
        <v>0</v>
      </c>
      <c r="DT18" s="130">
        <f>IF($E18="","",'HCAP Worksheet'!$F$131)</f>
        <v>0</v>
      </c>
      <c r="DU18" s="130">
        <f>IF($E18="","",'HCAP Worksheet'!$H$131)</f>
        <v>0</v>
      </c>
      <c r="DV18" s="130">
        <f>IF($E18="","",'HCAP Worksheet'!$I$131)</f>
        <v>0</v>
      </c>
      <c r="DW18" s="250">
        <f>IF($E18="","",'HCAP Worksheet'!$D$132)</f>
        <v>0</v>
      </c>
      <c r="DX18" s="130">
        <f>IF($E18="","",'HCAP Worksheet'!$F$132)</f>
        <v>0</v>
      </c>
      <c r="DY18" s="130">
        <f>IF($E18="","",'HCAP Worksheet'!$H$132)</f>
        <v>0</v>
      </c>
      <c r="DZ18" s="130">
        <f>IF($E18="","",'HCAP Worksheet'!$I$132)</f>
        <v>0</v>
      </c>
      <c r="EA18" s="250">
        <f>IF($E18="","",'HCAP Worksheet'!$D$137)</f>
        <v>6.66</v>
      </c>
      <c r="EB18" s="250">
        <f>IF($E18="","",'HCAP Worksheet'!$E$137)</f>
        <v>346</v>
      </c>
      <c r="EC18" s="524">
        <f ca="1">IF($E18="","",'HCAP Worksheet'!$G$137)</f>
        <v>29.164477141355754</v>
      </c>
      <c r="ED18" s="524" t="str">
        <f>IF($E18="","",'Auto Pooling Robot Script'!$I$19)</f>
        <v>AJ</v>
      </c>
      <c r="EE18" s="130">
        <f>IF($E18="","",'Auto Pooling Robot Script'!$I$20)</f>
        <v>44989</v>
      </c>
      <c r="EF18" s="524">
        <f>IF($E18="","",'Auto Pooling Robot Script'!$I$35)</f>
        <v>5.87</v>
      </c>
      <c r="EG18" s="524">
        <f>IF($E18="","",'Auto Pooling Robot Script'!$I$36)</f>
        <v>6.06</v>
      </c>
      <c r="EH18" s="250">
        <f>IF($E18="","",'Auto Pooling Robot Script'!$I$37)</f>
        <v>1</v>
      </c>
      <c r="EI18" s="578" t="str">
        <f>IF($E18="","",'Auto Pooling Robot Script'!$I$42)</f>
        <v>AJ</v>
      </c>
      <c r="EJ18" s="130">
        <f>IF($E18="","",'Auto Pooling Robot Script'!$K$42)</f>
        <v>44989</v>
      </c>
      <c r="EK18" s="524">
        <f>IF($E18="","",'Auto Pooling Robot Script'!$I$44)</f>
        <v>1.1499999999999999</v>
      </c>
      <c r="EL18" s="524">
        <f>IF($E18="","",'Auto Pooling Robot Script'!$I$45)</f>
        <v>1.2</v>
      </c>
      <c r="EM18" s="524">
        <f>IF($E18="","",'Auto Pooling Robot Script'!$I$46)</f>
        <v>1.1749999999999998</v>
      </c>
      <c r="EN18" s="524" t="str">
        <f>IF($E18="","",'Auto Pooling Robot Script'!$I$17)</f>
        <v>NovaSeq Side B</v>
      </c>
      <c r="EO18" s="524" t="str">
        <f>IF($E18="","",'Auto Pooling Robot Script'!$I$18)</f>
        <v>SP Kit V1.5 200</v>
      </c>
      <c r="EP18" s="250">
        <f>IF($E18="","",'Auto Pooling Robot Script'!$I$80)</f>
        <v>200</v>
      </c>
      <c r="EQ18" s="524">
        <f>IF($E18="","",'Auto Pooling Robot Script'!$I$83)</f>
        <v>0</v>
      </c>
      <c r="ER18" s="558">
        <f>IF($E18="","",'Auto Pooling Robot Script'!$I$84)</f>
        <v>0</v>
      </c>
      <c r="ES18" s="558">
        <f>IF($E18="","",'Auto Pooling Robot Script'!$I$85)</f>
        <v>0</v>
      </c>
      <c r="ET18" s="524">
        <f>IF($E18="","",'Auto Pooling Robot Script'!$I$86)</f>
        <v>0</v>
      </c>
    </row>
    <row r="19" spans="1:150" x14ac:dyDescent="0.2">
      <c r="A19" t="str">
        <f>IF($E19="","",'HCAP Booking'!$C$4)</f>
        <v>2303550</v>
      </c>
      <c r="B19" s="130">
        <f>IF($E19="","",'HCAP Booking'!$C$5)</f>
        <v>44987</v>
      </c>
      <c r="C19" t="str">
        <f>IF($E19="","",'HCAP Booking'!$F$5)</f>
        <v>LC</v>
      </c>
      <c r="D19" t="str">
        <f>IF($E19="","",'HCAP Booking'!E25)</f>
        <v>B2306389</v>
      </c>
      <c r="E19" t="str">
        <f>IF('HCAP Booking'!J25="","",'HCAP Booking'!J25)</f>
        <v>B2306389-003</v>
      </c>
      <c r="F19" t="str">
        <f>IF($E19="","",'HCAP Booking'!H25)</f>
        <v>Roche DNA Solid Tumour Prep</v>
      </c>
      <c r="G19">
        <f>IF($E19="","",'HCAP Booking'!G25)</f>
        <v>54.9</v>
      </c>
      <c r="H19">
        <f>IF($E19="","",'DNA Sample Normalization'!E29)</f>
        <v>11.7</v>
      </c>
      <c r="I19" s="250">
        <f>IF($E19="","",'DNA Sample Normalization'!$E$2)</f>
        <v>21051</v>
      </c>
      <c r="J19" s="130">
        <f>IF($E19="","",'DNA Sample Normalization'!$E$3)</f>
        <v>44973</v>
      </c>
      <c r="K19" s="130">
        <f>IF($E19="","",'DNA Sample Normalization'!$E$4)</f>
        <v>44907</v>
      </c>
      <c r="L19" s="250" t="str">
        <f>IF($E19="","",'HCAP Worksheet'!$D$53)</f>
        <v>SLCB5121</v>
      </c>
      <c r="M19" s="130">
        <f>IF($E19="","",'HCAP Worksheet'!$F$53)</f>
        <v>44012</v>
      </c>
      <c r="N19" s="130">
        <f>IF($E19="","",'HCAP Worksheet'!$H$53)</f>
        <v>0</v>
      </c>
      <c r="O19" s="130">
        <f>IF($E19="","",'HCAP Worksheet'!$I$53)</f>
        <v>0</v>
      </c>
      <c r="P19" s="250">
        <f>IF($E19="","",'HCAP Worksheet'!$D$57)</f>
        <v>140509</v>
      </c>
      <c r="Q19" s="130">
        <f>IF($E19="","",'HCAP Worksheet'!$F$57)</f>
        <v>44987</v>
      </c>
      <c r="R19" s="130">
        <f>IF($E19="","",'HCAP Worksheet'!$H$57)</f>
        <v>45274</v>
      </c>
      <c r="S19" s="130">
        <f>IF($E19="","",'HCAP Worksheet'!$I$57)</f>
        <v>44981</v>
      </c>
      <c r="T19" s="250">
        <f>IF($E19="","",'HCAP Worksheet'!$D$58)</f>
        <v>146671</v>
      </c>
      <c r="U19" s="130">
        <f>IF($E19="","",'HCAP Worksheet'!$F$58)</f>
        <v>44987</v>
      </c>
      <c r="V19" s="130">
        <f>IF($E19="","",'HCAP Worksheet'!$H$58)</f>
        <v>45274</v>
      </c>
      <c r="W19" s="130">
        <f>IF($E19="","",'HCAP Worksheet'!$I$58)</f>
        <v>44981</v>
      </c>
      <c r="X19" s="250" t="str">
        <f>IF($E19="","",'HCAP Worksheet'!$F$55)</f>
        <v>Eppendorf 5 (96)</v>
      </c>
      <c r="Y19" s="250">
        <f>IF($E19="","",'HCAP Worksheet'!$D$62)</f>
        <v>144221</v>
      </c>
      <c r="Z19" s="130">
        <f>IF($E19="","",'HCAP Worksheet'!$F$62)</f>
        <v>44987</v>
      </c>
      <c r="AA19" s="130">
        <f>IF($E19="","",'HCAP Worksheet'!$H$62)</f>
        <v>45274</v>
      </c>
      <c r="AB19" s="130">
        <f>IF($E19="","",'HCAP Worksheet'!$I$62)</f>
        <v>44981</v>
      </c>
      <c r="AC19" s="250">
        <f>IF($E19="","",'HCAP Worksheet'!$D$63)</f>
        <v>146220</v>
      </c>
      <c r="AD19" s="130">
        <f>IF($E19="","",'HCAP Worksheet'!$F$63)</f>
        <v>44987</v>
      </c>
      <c r="AE19" s="130">
        <f>IF($E19="","",'HCAP Worksheet'!$H$63)</f>
        <v>45274</v>
      </c>
      <c r="AF19" s="130">
        <f>IF($E19="","",'HCAP Worksheet'!$I$63)</f>
        <v>44981</v>
      </c>
      <c r="AG19" s="250" t="str">
        <f>IF($E19="","",'HCAP Worksheet'!$F$60)</f>
        <v>Eppendorf 5 (96)</v>
      </c>
      <c r="AH19" s="250">
        <f>IF($E19="","",'HCAP Worksheet'!$D$67)</f>
        <v>143325</v>
      </c>
      <c r="AI19" s="130">
        <f>IF($E19="","",'HCAP Worksheet'!$F$67)</f>
        <v>44987</v>
      </c>
      <c r="AJ19" s="130">
        <f>IF($E19="","",'HCAP Worksheet'!$H$67)</f>
        <v>45274</v>
      </c>
      <c r="AK19" s="130">
        <f>IF($E19="","",'HCAP Worksheet'!$I$67)</f>
        <v>44981</v>
      </c>
      <c r="AL19" s="250">
        <f>IF($E19="","",'HCAP Worksheet'!$D$68)</f>
        <v>145607</v>
      </c>
      <c r="AM19" s="130">
        <f>IF($E19="","",'HCAP Worksheet'!$F$68)</f>
        <v>44987</v>
      </c>
      <c r="AN19" s="130">
        <f>IF($E19="","",'HCAP Worksheet'!$H$68)</f>
        <v>45274</v>
      </c>
      <c r="AO19" s="130">
        <f>IF($E19="","",'HCAP Worksheet'!$I$68)</f>
        <v>44981</v>
      </c>
      <c r="AP19" s="250">
        <f>IF($E19="","",'HCAP Worksheet'!$D$69)</f>
        <v>70801720</v>
      </c>
      <c r="AQ19" s="130">
        <f>IF($E19="","",'HCAP Worksheet'!$F$69)</f>
        <v>44987</v>
      </c>
      <c r="AR19" s="130">
        <f>IF($E19="","",'HCAP Worksheet'!$H$69)</f>
        <v>45291</v>
      </c>
      <c r="AS19" s="130">
        <f>IF($E19="","",'HCAP Worksheet'!$I$69)</f>
        <v>44981</v>
      </c>
      <c r="AT19" s="130" t="str">
        <f>IF($E19="","",'HCAP Worksheet'!$F$65)</f>
        <v>Eppendorf 5 (96)</v>
      </c>
      <c r="AU19" s="250">
        <f>IF($E19="","",'HCAP Worksheet'!$D$73)</f>
        <v>142030</v>
      </c>
      <c r="AV19" s="130">
        <f>IF($E19="","",'HCAP Worksheet'!$F$73)</f>
        <v>44979</v>
      </c>
      <c r="AW19" s="130">
        <f>IF($E19="","",'HCAP Worksheet'!$H$73)</f>
        <v>45260</v>
      </c>
      <c r="AX19" s="130">
        <f>IF($E19="","",'HCAP Worksheet'!$I$73)</f>
        <v>44942</v>
      </c>
      <c r="AY19" s="250" t="str">
        <f>IF($E19="","",'HCAP Worksheet'!$D$74)</f>
        <v>22K084044</v>
      </c>
      <c r="AZ19" s="130">
        <f>IF($E19="","",'HCAP Worksheet'!$F$74)</f>
        <v>44956</v>
      </c>
      <c r="BA19" s="130">
        <f>IF($E19="","",'HCAP Worksheet'!$H$74)</f>
        <v>46695</v>
      </c>
      <c r="BB19" s="250">
        <f>IF($E19="","",'HCAP Worksheet'!$D$78)</f>
        <v>0</v>
      </c>
      <c r="BC19" s="130">
        <f>IF($E19="","",'HCAP Worksheet'!$F$78)</f>
        <v>0</v>
      </c>
      <c r="BD19" s="130">
        <f>IF($E19="","",'HCAP Worksheet'!$H$78)</f>
        <v>0</v>
      </c>
      <c r="BE19" s="130">
        <f>IF($E19="","",'HCAP Worksheet'!$I$78)</f>
        <v>0</v>
      </c>
      <c r="BF19" s="250">
        <f>IF($E19="","",'HCAP Worksheet'!$D$79)</f>
        <v>0</v>
      </c>
      <c r="BG19" s="130">
        <f>IF($E19="","",'HCAP Worksheet'!$F$79)</f>
        <v>0</v>
      </c>
      <c r="BH19" s="130">
        <f>IF($E19="","",'HCAP Worksheet'!$H$79)</f>
        <v>0</v>
      </c>
      <c r="BI19" s="130">
        <f>IF($E19="","",'HCAP Worksheet'!$I$79)</f>
        <v>0</v>
      </c>
      <c r="BJ19" s="250">
        <f>IF($E19="","",'HCAP Worksheet'!$F$76)</f>
        <v>0</v>
      </c>
      <c r="BK19" s="250">
        <f>IF($E19="","",'HCAP Worksheet'!$D$83)</f>
        <v>0</v>
      </c>
      <c r="BL19" s="130">
        <f>IF($E19="","",'HCAP Worksheet'!$F$83)</f>
        <v>0</v>
      </c>
      <c r="BM19" s="130">
        <f>IF($E19="","",'HCAP Worksheet'!$H$83)</f>
        <v>0</v>
      </c>
      <c r="BN19" s="130">
        <f>IF($E19="","",'HCAP Worksheet'!$I$83)</f>
        <v>0</v>
      </c>
      <c r="BO19" s="250">
        <f>IF($E19="","",'HCAP Worksheet'!$D$84)</f>
        <v>0</v>
      </c>
      <c r="BP19" s="130">
        <f>IF($E19="","",'HCAP Worksheet'!$F$84)</f>
        <v>0</v>
      </c>
      <c r="BQ19" s="130">
        <f>IF($E19="","",'HCAP Worksheet'!$H$84)</f>
        <v>0</v>
      </c>
      <c r="BR19" s="250">
        <f>IF($E19="","",'HCAP Worksheet'!$D$88)</f>
        <v>0</v>
      </c>
      <c r="BS19" s="130">
        <f>IF($E19="","",'HCAP Worksheet'!$F$88)</f>
        <v>0</v>
      </c>
      <c r="BT19" s="130">
        <f>IF($E19="","",'HCAP Worksheet'!$I$88)</f>
        <v>0</v>
      </c>
      <c r="BU19" s="250">
        <f>IF($E19="","",'HCAP Worksheet'!$D$89)</f>
        <v>0</v>
      </c>
      <c r="BV19" s="130">
        <f>IF($E19="","",'HCAP Worksheet'!$F$89)</f>
        <v>0</v>
      </c>
      <c r="BW19" s="130">
        <f>IF($E19="","",'HCAP Worksheet'!$H$89)</f>
        <v>0</v>
      </c>
      <c r="BX19" s="130">
        <f>IF($E19="","",'HCAP Worksheet'!$I$89)</f>
        <v>0</v>
      </c>
      <c r="BY19" s="250">
        <f>IF($E19="","",'HCAP Worksheet'!$D$90)</f>
        <v>0</v>
      </c>
      <c r="BZ19" s="130">
        <f>IF($E19="","",'HCAP Worksheet'!$F$90)</f>
        <v>0</v>
      </c>
      <c r="CA19" s="130">
        <f>IF($E19="","",'HCAP Worksheet'!$H$90)</f>
        <v>0</v>
      </c>
      <c r="CB19" s="130">
        <f>IF($E19="","",'HCAP Worksheet'!$I$90)</f>
        <v>0</v>
      </c>
      <c r="CC19" s="250">
        <f>IF($E19="","",'HCAP Worksheet'!$D$103)</f>
        <v>0</v>
      </c>
      <c r="CD19" s="130">
        <f>IF($E19="","",'HCAP Worksheet'!$F$103)</f>
        <v>0</v>
      </c>
      <c r="CE19" s="130">
        <f>IF($E19="","",'HCAP Worksheet'!$H$103)</f>
        <v>0</v>
      </c>
      <c r="CF19" s="130">
        <f>IF($E19="","",'HCAP Worksheet'!$I$103)</f>
        <v>0</v>
      </c>
      <c r="CG19" s="250">
        <f>IF($E19="","",'HCAP Worksheet'!$D$104)</f>
        <v>0</v>
      </c>
      <c r="CH19" s="130">
        <f>IF($E19="","",'HCAP Worksheet'!$F$104)</f>
        <v>0</v>
      </c>
      <c r="CI19" s="130">
        <f>IF($E19="","",'HCAP Worksheet'!$H$104)</f>
        <v>0</v>
      </c>
      <c r="CJ19" s="130">
        <f>IF($E19="","",'HCAP Worksheet'!$I$104)</f>
        <v>0</v>
      </c>
      <c r="CK19" s="250">
        <f>IF($E19="","",'HCAP Worksheet'!$D$105)</f>
        <v>0</v>
      </c>
      <c r="CL19" s="130">
        <f>IF($E19="","",'HCAP Worksheet'!$F$105)</f>
        <v>0</v>
      </c>
      <c r="CM19" s="130">
        <f>IF($E19="","",'HCAP Worksheet'!$H$105)</f>
        <v>0</v>
      </c>
      <c r="CN19" s="250">
        <f>IF($E19="","",'HCAP Worksheet'!$F$101)</f>
        <v>0</v>
      </c>
      <c r="CO19" s="250" t="str">
        <f ca="1">IF($E19="","",'HCAP Worksheet'!$B$108)</f>
        <v>Roche DNA Solid Tumour Prep_1</v>
      </c>
      <c r="CP19" s="250" t="str">
        <f ca="1">IF($E19="","",'HCAP Worksheet'!$C$108)</f>
        <v>IRN1000006093</v>
      </c>
      <c r="CQ19" s="250">
        <f>IF($E19="","",'HCAP Worksheet'!$D$108)</f>
        <v>0</v>
      </c>
      <c r="CR19" s="130">
        <f>IF($E19="","",'HCAP Worksheet'!$F$108)</f>
        <v>0</v>
      </c>
      <c r="CS19" s="130">
        <f>IF($E19="","",'HCAP Worksheet'!$H$108)</f>
        <v>0</v>
      </c>
      <c r="CT19" s="130">
        <f>IF($E19="","",'HCAP Worksheet'!$I$108)</f>
        <v>0</v>
      </c>
      <c r="CU19" s="250">
        <f>IF($E19="","",'HCAP Worksheet'!$D$116)</f>
        <v>0</v>
      </c>
      <c r="CV19" s="130">
        <f>IF($E19="","",'HCAP Worksheet'!$F$116)</f>
        <v>0</v>
      </c>
      <c r="CW19" s="130">
        <f>IF($E19="","",'HCAP Worksheet'!$H$116)</f>
        <v>0</v>
      </c>
      <c r="CX19" s="130">
        <f>IF($E19="","",'HCAP Worksheet'!$I$116)</f>
        <v>0</v>
      </c>
      <c r="CY19" s="250">
        <f>IF($E19="","",'HCAP Worksheet'!$D$117)</f>
        <v>0</v>
      </c>
      <c r="CZ19" s="130">
        <f>IF($E19="","",'HCAP Worksheet'!$F$117)</f>
        <v>0</v>
      </c>
      <c r="DA19" s="130">
        <f>IF($E19="","",'HCAP Worksheet'!$H$117)</f>
        <v>0</v>
      </c>
      <c r="DB19" s="130">
        <f>IF($E19="","",'HCAP Worksheet'!$I$117)</f>
        <v>0</v>
      </c>
      <c r="DC19" s="250">
        <f>IF($E19="","",'HCAP Worksheet'!$D$121)</f>
        <v>0</v>
      </c>
      <c r="DD19" s="130">
        <f>IF($E19="","",'HCAP Worksheet'!$F$121)</f>
        <v>0</v>
      </c>
      <c r="DE19" s="130">
        <f>IF($E19="","",'HCAP Worksheet'!$H$121)</f>
        <v>0</v>
      </c>
      <c r="DF19" s="130">
        <f>IF($E19="","",'HCAP Worksheet'!$I$121)</f>
        <v>0</v>
      </c>
      <c r="DG19" s="250">
        <f>IF($E19="","",'HCAP Worksheet'!$F$119)</f>
        <v>0</v>
      </c>
      <c r="DH19" s="250">
        <f>IF($E19="","",'HCAP Worksheet'!$D$125)</f>
        <v>0</v>
      </c>
      <c r="DI19" s="130">
        <f>IF($E19="","",'HCAP Worksheet'!$F$125)</f>
        <v>0</v>
      </c>
      <c r="DJ19" s="130">
        <f>IF($E19="","",'HCAP Worksheet'!$H$125)</f>
        <v>0</v>
      </c>
      <c r="DK19" s="130">
        <f>IF($E19="","",'HCAP Worksheet'!$I$125)</f>
        <v>0</v>
      </c>
      <c r="DL19" s="250">
        <f>IF($E19="","",'HCAP Worksheet'!$D$126)</f>
        <v>0</v>
      </c>
      <c r="DM19" s="130">
        <f>IF($E19="","",'HCAP Worksheet'!$F$126)</f>
        <v>0</v>
      </c>
      <c r="DN19" s="130">
        <f>IF($E19="","",'HCAP Worksheet'!$H$126)</f>
        <v>0</v>
      </c>
      <c r="DO19" s="130">
        <f>IF($E19="","",'HCAP Worksheet'!$I$126)</f>
        <v>0</v>
      </c>
      <c r="DP19" s="250">
        <f>IF($E19="","",'HCAP Worksheet'!$D$130)</f>
        <v>0</v>
      </c>
      <c r="DQ19" s="130">
        <f>IF($E19="","",'HCAP Worksheet'!$F$130)</f>
        <v>0</v>
      </c>
      <c r="DR19" s="130">
        <f>IF($E19="","",'HCAP Worksheet'!$I$130)</f>
        <v>0</v>
      </c>
      <c r="DS19" s="250">
        <f>IF($E19="","",'HCAP Worksheet'!$D$131)</f>
        <v>0</v>
      </c>
      <c r="DT19" s="130">
        <f>IF($E19="","",'HCAP Worksheet'!$F$131)</f>
        <v>0</v>
      </c>
      <c r="DU19" s="130">
        <f>IF($E19="","",'HCAP Worksheet'!$H$131)</f>
        <v>0</v>
      </c>
      <c r="DV19" s="130">
        <f>IF($E19="","",'HCAP Worksheet'!$I$131)</f>
        <v>0</v>
      </c>
      <c r="DW19" s="250">
        <f>IF($E19="","",'HCAP Worksheet'!$D$132)</f>
        <v>0</v>
      </c>
      <c r="DX19" s="130">
        <f>IF($E19="","",'HCAP Worksheet'!$F$132)</f>
        <v>0</v>
      </c>
      <c r="DY19" s="130">
        <f>IF($E19="","",'HCAP Worksheet'!$H$132)</f>
        <v>0</v>
      </c>
      <c r="DZ19" s="130">
        <f>IF($E19="","",'HCAP Worksheet'!$I$132)</f>
        <v>0</v>
      </c>
      <c r="EA19" s="250">
        <f>IF($E19="","",'HCAP Worksheet'!$D$137)</f>
        <v>6.66</v>
      </c>
      <c r="EB19" s="250">
        <f>IF($E19="","",'HCAP Worksheet'!$E$137)</f>
        <v>346</v>
      </c>
      <c r="EC19" s="524">
        <f ca="1">IF($E19="","",'HCAP Worksheet'!$G$137)</f>
        <v>29.164477141355754</v>
      </c>
      <c r="ED19" s="524" t="str">
        <f>IF($E19="","",'Auto Pooling Robot Script'!$I$19)</f>
        <v>AJ</v>
      </c>
      <c r="EE19" s="130">
        <f>IF($E19="","",'Auto Pooling Robot Script'!$I$20)</f>
        <v>44989</v>
      </c>
      <c r="EF19" s="524">
        <f>IF($E19="","",'Auto Pooling Robot Script'!$I$35)</f>
        <v>5.87</v>
      </c>
      <c r="EG19" s="524">
        <f>IF($E19="","",'Auto Pooling Robot Script'!$I$36)</f>
        <v>6.06</v>
      </c>
      <c r="EH19" s="250">
        <f>IF($E19="","",'Auto Pooling Robot Script'!$I$37)</f>
        <v>1</v>
      </c>
      <c r="EI19" s="578" t="str">
        <f>IF($E19="","",'Auto Pooling Robot Script'!$I$42)</f>
        <v>AJ</v>
      </c>
      <c r="EJ19" s="130">
        <f>IF($E19="","",'Auto Pooling Robot Script'!$K$42)</f>
        <v>44989</v>
      </c>
      <c r="EK19" s="524">
        <f>IF($E19="","",'Auto Pooling Robot Script'!$I$44)</f>
        <v>1.1499999999999999</v>
      </c>
      <c r="EL19" s="524">
        <f>IF($E19="","",'Auto Pooling Robot Script'!$I$45)</f>
        <v>1.2</v>
      </c>
      <c r="EM19" s="524">
        <f>IF($E19="","",'Auto Pooling Robot Script'!$I$46)</f>
        <v>1.1749999999999998</v>
      </c>
      <c r="EN19" s="524" t="str">
        <f>IF($E19="","",'Auto Pooling Robot Script'!$I$17)</f>
        <v>NovaSeq Side B</v>
      </c>
      <c r="EO19" s="524" t="str">
        <f>IF($E19="","",'Auto Pooling Robot Script'!$I$18)</f>
        <v>SP Kit V1.5 200</v>
      </c>
      <c r="EP19" s="250">
        <f>IF($E19="","",'Auto Pooling Robot Script'!$I$80)</f>
        <v>200</v>
      </c>
      <c r="EQ19" s="524">
        <f>IF($E19="","",'Auto Pooling Robot Script'!$I$83)</f>
        <v>0</v>
      </c>
      <c r="ER19" s="558">
        <f>IF($E19="","",'Auto Pooling Robot Script'!$I$84)</f>
        <v>0</v>
      </c>
      <c r="ES19" s="558">
        <f>IF($E19="","",'Auto Pooling Robot Script'!$I$85)</f>
        <v>0</v>
      </c>
      <c r="ET19" s="524">
        <f>IF($E19="","",'Auto Pooling Robot Script'!$I$86)</f>
        <v>0</v>
      </c>
    </row>
    <row r="20" spans="1:150" x14ac:dyDescent="0.2">
      <c r="A20" t="str">
        <f>IF($E20="","",'HCAP Booking'!$C$4)</f>
        <v>2303550</v>
      </c>
      <c r="B20" s="130">
        <f>IF($E20="","",'HCAP Booking'!$C$5)</f>
        <v>44987</v>
      </c>
      <c r="C20" t="str">
        <f>IF($E20="","",'HCAP Booking'!$F$5)</f>
        <v>LC</v>
      </c>
      <c r="D20" t="str">
        <f>IF($E20="","",'HCAP Booking'!E26)</f>
        <v>B2306394</v>
      </c>
      <c r="E20" t="str">
        <f>IF('HCAP Booking'!J26="","",'HCAP Booking'!J26)</f>
        <v>B2306394-002</v>
      </c>
      <c r="F20" t="str">
        <f>IF($E20="","",'HCAP Booking'!H26)</f>
        <v>Roche DNA Solid Tumour Prep</v>
      </c>
      <c r="G20">
        <f>IF($E20="","",'HCAP Booking'!G26)</f>
        <v>266.7</v>
      </c>
      <c r="H20">
        <f>IF($E20="","",'DNA Sample Normalization'!E30)</f>
        <v>28.4</v>
      </c>
      <c r="I20" s="250">
        <f>IF($E20="","",'DNA Sample Normalization'!$E$2)</f>
        <v>21051</v>
      </c>
      <c r="J20" s="130">
        <f>IF($E20="","",'DNA Sample Normalization'!$E$3)</f>
        <v>44973</v>
      </c>
      <c r="K20" s="130">
        <f>IF($E20="","",'DNA Sample Normalization'!$E$4)</f>
        <v>44907</v>
      </c>
      <c r="L20" s="250" t="str">
        <f>IF($E20="","",'HCAP Worksheet'!$D$53)</f>
        <v>SLCB5121</v>
      </c>
      <c r="M20" s="130">
        <f>IF($E20="","",'HCAP Worksheet'!$F$53)</f>
        <v>44012</v>
      </c>
      <c r="N20" s="130">
        <f>IF($E20="","",'HCAP Worksheet'!$H$53)</f>
        <v>0</v>
      </c>
      <c r="O20" s="130">
        <f>IF($E20="","",'HCAP Worksheet'!$I$53)</f>
        <v>0</v>
      </c>
      <c r="P20" s="250">
        <f>IF($E20="","",'HCAP Worksheet'!$D$57)</f>
        <v>140509</v>
      </c>
      <c r="Q20" s="130">
        <f>IF($E20="","",'HCAP Worksheet'!$F$57)</f>
        <v>44987</v>
      </c>
      <c r="R20" s="130">
        <f>IF($E20="","",'HCAP Worksheet'!$H$57)</f>
        <v>45274</v>
      </c>
      <c r="S20" s="130">
        <f>IF($E20="","",'HCAP Worksheet'!$I$57)</f>
        <v>44981</v>
      </c>
      <c r="T20" s="250">
        <f>IF($E20="","",'HCAP Worksheet'!$D$58)</f>
        <v>146671</v>
      </c>
      <c r="U20" s="130">
        <f>IF($E20="","",'HCAP Worksheet'!$F$58)</f>
        <v>44987</v>
      </c>
      <c r="V20" s="130">
        <f>IF($E20="","",'HCAP Worksheet'!$H$58)</f>
        <v>45274</v>
      </c>
      <c r="W20" s="130">
        <f>IF($E20="","",'HCAP Worksheet'!$I$58)</f>
        <v>44981</v>
      </c>
      <c r="X20" s="250" t="str">
        <f>IF($E20="","",'HCAP Worksheet'!$F$55)</f>
        <v>Eppendorf 5 (96)</v>
      </c>
      <c r="Y20" s="250">
        <f>IF($E20="","",'HCAP Worksheet'!$D$62)</f>
        <v>144221</v>
      </c>
      <c r="Z20" s="130">
        <f>IF($E20="","",'HCAP Worksheet'!$F$62)</f>
        <v>44987</v>
      </c>
      <c r="AA20" s="130">
        <f>IF($E20="","",'HCAP Worksheet'!$H$62)</f>
        <v>45274</v>
      </c>
      <c r="AB20" s="130">
        <f>IF($E20="","",'HCAP Worksheet'!$I$62)</f>
        <v>44981</v>
      </c>
      <c r="AC20" s="250">
        <f>IF($E20="","",'HCAP Worksheet'!$D$63)</f>
        <v>146220</v>
      </c>
      <c r="AD20" s="130">
        <f>IF($E20="","",'HCAP Worksheet'!$F$63)</f>
        <v>44987</v>
      </c>
      <c r="AE20" s="130">
        <f>IF($E20="","",'HCAP Worksheet'!$H$63)</f>
        <v>45274</v>
      </c>
      <c r="AF20" s="130">
        <f>IF($E20="","",'HCAP Worksheet'!$I$63)</f>
        <v>44981</v>
      </c>
      <c r="AG20" s="250" t="str">
        <f>IF($E20="","",'HCAP Worksheet'!$F$60)</f>
        <v>Eppendorf 5 (96)</v>
      </c>
      <c r="AH20" s="250">
        <f>IF($E20="","",'HCAP Worksheet'!$D$67)</f>
        <v>143325</v>
      </c>
      <c r="AI20" s="130">
        <f>IF($E20="","",'HCAP Worksheet'!$F$67)</f>
        <v>44987</v>
      </c>
      <c r="AJ20" s="130">
        <f>IF($E20="","",'HCAP Worksheet'!$H$67)</f>
        <v>45274</v>
      </c>
      <c r="AK20" s="130">
        <f>IF($E20="","",'HCAP Worksheet'!$I$67)</f>
        <v>44981</v>
      </c>
      <c r="AL20" s="250">
        <f>IF($E20="","",'HCAP Worksheet'!$D$68)</f>
        <v>145607</v>
      </c>
      <c r="AM20" s="130">
        <f>IF($E20="","",'HCAP Worksheet'!$F$68)</f>
        <v>44987</v>
      </c>
      <c r="AN20" s="130">
        <f>IF($E20="","",'HCAP Worksheet'!$H$68)</f>
        <v>45274</v>
      </c>
      <c r="AO20" s="130">
        <f>IF($E20="","",'HCAP Worksheet'!$I$68)</f>
        <v>44981</v>
      </c>
      <c r="AP20" s="250">
        <f>IF($E20="","",'HCAP Worksheet'!$D$69)</f>
        <v>70801720</v>
      </c>
      <c r="AQ20" s="130">
        <f>IF($E20="","",'HCAP Worksheet'!$F$69)</f>
        <v>44987</v>
      </c>
      <c r="AR20" s="130">
        <f>IF($E20="","",'HCAP Worksheet'!$H$69)</f>
        <v>45291</v>
      </c>
      <c r="AS20" s="130">
        <f>IF($E20="","",'HCAP Worksheet'!$I$69)</f>
        <v>44981</v>
      </c>
      <c r="AT20" s="130" t="str">
        <f>IF($E20="","",'HCAP Worksheet'!$F$65)</f>
        <v>Eppendorf 5 (96)</v>
      </c>
      <c r="AU20" s="250">
        <f>IF($E20="","",'HCAP Worksheet'!$D$73)</f>
        <v>142030</v>
      </c>
      <c r="AV20" s="130">
        <f>IF($E20="","",'HCAP Worksheet'!$F$73)</f>
        <v>44979</v>
      </c>
      <c r="AW20" s="130">
        <f>IF($E20="","",'HCAP Worksheet'!$H$73)</f>
        <v>45260</v>
      </c>
      <c r="AX20" s="130">
        <f>IF($E20="","",'HCAP Worksheet'!$I$73)</f>
        <v>44942</v>
      </c>
      <c r="AY20" s="250" t="str">
        <f>IF($E20="","",'HCAP Worksheet'!$D$74)</f>
        <v>22K084044</v>
      </c>
      <c r="AZ20" s="130">
        <f>IF($E20="","",'HCAP Worksheet'!$F$74)</f>
        <v>44956</v>
      </c>
      <c r="BA20" s="130">
        <f>IF($E20="","",'HCAP Worksheet'!$H$74)</f>
        <v>46695</v>
      </c>
      <c r="BB20" s="250">
        <f>IF($E20="","",'HCAP Worksheet'!$D$78)</f>
        <v>0</v>
      </c>
      <c r="BC20" s="130">
        <f>IF($E20="","",'HCAP Worksheet'!$F$78)</f>
        <v>0</v>
      </c>
      <c r="BD20" s="130">
        <f>IF($E20="","",'HCAP Worksheet'!$H$78)</f>
        <v>0</v>
      </c>
      <c r="BE20" s="130">
        <f>IF($E20="","",'HCAP Worksheet'!$I$78)</f>
        <v>0</v>
      </c>
      <c r="BF20" s="250">
        <f>IF($E20="","",'HCAP Worksheet'!$D$79)</f>
        <v>0</v>
      </c>
      <c r="BG20" s="130">
        <f>IF($E20="","",'HCAP Worksheet'!$F$79)</f>
        <v>0</v>
      </c>
      <c r="BH20" s="130">
        <f>IF($E20="","",'HCAP Worksheet'!$H$79)</f>
        <v>0</v>
      </c>
      <c r="BI20" s="130">
        <f>IF($E20="","",'HCAP Worksheet'!$I$79)</f>
        <v>0</v>
      </c>
      <c r="BJ20" s="250">
        <f>IF($E20="","",'HCAP Worksheet'!$F$76)</f>
        <v>0</v>
      </c>
      <c r="BK20" s="250">
        <f>IF($E20="","",'HCAP Worksheet'!$D$83)</f>
        <v>0</v>
      </c>
      <c r="BL20" s="130">
        <f>IF($E20="","",'HCAP Worksheet'!$F$83)</f>
        <v>0</v>
      </c>
      <c r="BM20" s="130">
        <f>IF($E20="","",'HCAP Worksheet'!$H$83)</f>
        <v>0</v>
      </c>
      <c r="BN20" s="130">
        <f>IF($E20="","",'HCAP Worksheet'!$I$83)</f>
        <v>0</v>
      </c>
      <c r="BO20" s="250">
        <f>IF($E20="","",'HCAP Worksheet'!$D$84)</f>
        <v>0</v>
      </c>
      <c r="BP20" s="130">
        <f>IF($E20="","",'HCAP Worksheet'!$F$84)</f>
        <v>0</v>
      </c>
      <c r="BQ20" s="130">
        <f>IF($E20="","",'HCAP Worksheet'!$H$84)</f>
        <v>0</v>
      </c>
      <c r="BR20" s="250">
        <f>IF($E20="","",'HCAP Worksheet'!$D$88)</f>
        <v>0</v>
      </c>
      <c r="BS20" s="130">
        <f>IF($E20="","",'HCAP Worksheet'!$F$88)</f>
        <v>0</v>
      </c>
      <c r="BT20" s="130">
        <f>IF($E20="","",'HCAP Worksheet'!$I$88)</f>
        <v>0</v>
      </c>
      <c r="BU20" s="250">
        <f>IF($E20="","",'HCAP Worksheet'!$D$89)</f>
        <v>0</v>
      </c>
      <c r="BV20" s="130">
        <f>IF($E20="","",'HCAP Worksheet'!$F$89)</f>
        <v>0</v>
      </c>
      <c r="BW20" s="130">
        <f>IF($E20="","",'HCAP Worksheet'!$H$89)</f>
        <v>0</v>
      </c>
      <c r="BX20" s="130">
        <f>IF($E20="","",'HCAP Worksheet'!$I$89)</f>
        <v>0</v>
      </c>
      <c r="BY20" s="250">
        <f>IF($E20="","",'HCAP Worksheet'!$D$90)</f>
        <v>0</v>
      </c>
      <c r="BZ20" s="130">
        <f>IF($E20="","",'HCAP Worksheet'!$F$90)</f>
        <v>0</v>
      </c>
      <c r="CA20" s="130">
        <f>IF($E20="","",'HCAP Worksheet'!$H$90)</f>
        <v>0</v>
      </c>
      <c r="CB20" s="130">
        <f>IF($E20="","",'HCAP Worksheet'!$I$90)</f>
        <v>0</v>
      </c>
      <c r="CC20" s="250">
        <f>IF($E20="","",'HCAP Worksheet'!$D$103)</f>
        <v>0</v>
      </c>
      <c r="CD20" s="130">
        <f>IF($E20="","",'HCAP Worksheet'!$F$103)</f>
        <v>0</v>
      </c>
      <c r="CE20" s="130">
        <f>IF($E20="","",'HCAP Worksheet'!$H$103)</f>
        <v>0</v>
      </c>
      <c r="CF20" s="130">
        <f>IF($E20="","",'HCAP Worksheet'!$I$103)</f>
        <v>0</v>
      </c>
      <c r="CG20" s="250">
        <f>IF($E20="","",'HCAP Worksheet'!$D$104)</f>
        <v>0</v>
      </c>
      <c r="CH20" s="130">
        <f>IF($E20="","",'HCAP Worksheet'!$F$104)</f>
        <v>0</v>
      </c>
      <c r="CI20" s="130">
        <f>IF($E20="","",'HCAP Worksheet'!$H$104)</f>
        <v>0</v>
      </c>
      <c r="CJ20" s="130">
        <f>IF($E20="","",'HCAP Worksheet'!$I$104)</f>
        <v>0</v>
      </c>
      <c r="CK20" s="250">
        <f>IF($E20="","",'HCAP Worksheet'!$D$105)</f>
        <v>0</v>
      </c>
      <c r="CL20" s="130">
        <f>IF($E20="","",'HCAP Worksheet'!$F$105)</f>
        <v>0</v>
      </c>
      <c r="CM20" s="130">
        <f>IF($E20="","",'HCAP Worksheet'!$H$105)</f>
        <v>0</v>
      </c>
      <c r="CN20" s="250">
        <f>IF($E20="","",'HCAP Worksheet'!$F$101)</f>
        <v>0</v>
      </c>
      <c r="CO20" s="250" t="str">
        <f ca="1">IF($E20="","",'HCAP Worksheet'!$B$108)</f>
        <v>Roche DNA Solid Tumour Prep_1</v>
      </c>
      <c r="CP20" s="250" t="str">
        <f ca="1">IF($E20="","",'HCAP Worksheet'!$C$108)</f>
        <v>IRN1000006093</v>
      </c>
      <c r="CQ20" s="250">
        <f>IF($E20="","",'HCAP Worksheet'!$D$108)</f>
        <v>0</v>
      </c>
      <c r="CR20" s="130">
        <f>IF($E20="","",'HCAP Worksheet'!$F$108)</f>
        <v>0</v>
      </c>
      <c r="CS20" s="130">
        <f>IF($E20="","",'HCAP Worksheet'!$H$108)</f>
        <v>0</v>
      </c>
      <c r="CT20" s="130">
        <f>IF($E20="","",'HCAP Worksheet'!$I$108)</f>
        <v>0</v>
      </c>
      <c r="CU20" s="250">
        <f>IF($E20="","",'HCAP Worksheet'!$D$116)</f>
        <v>0</v>
      </c>
      <c r="CV20" s="130">
        <f>IF($E20="","",'HCAP Worksheet'!$F$116)</f>
        <v>0</v>
      </c>
      <c r="CW20" s="130">
        <f>IF($E20="","",'HCAP Worksheet'!$H$116)</f>
        <v>0</v>
      </c>
      <c r="CX20" s="130">
        <f>IF($E20="","",'HCAP Worksheet'!$I$116)</f>
        <v>0</v>
      </c>
      <c r="CY20" s="250">
        <f>IF($E20="","",'HCAP Worksheet'!$D$117)</f>
        <v>0</v>
      </c>
      <c r="CZ20" s="130">
        <f>IF($E20="","",'HCAP Worksheet'!$F$117)</f>
        <v>0</v>
      </c>
      <c r="DA20" s="130">
        <f>IF($E20="","",'HCAP Worksheet'!$H$117)</f>
        <v>0</v>
      </c>
      <c r="DB20" s="130">
        <f>IF($E20="","",'HCAP Worksheet'!$I$117)</f>
        <v>0</v>
      </c>
      <c r="DC20" s="250">
        <f>IF($E20="","",'HCAP Worksheet'!$D$121)</f>
        <v>0</v>
      </c>
      <c r="DD20" s="130">
        <f>IF($E20="","",'HCAP Worksheet'!$F$121)</f>
        <v>0</v>
      </c>
      <c r="DE20" s="130">
        <f>IF($E20="","",'HCAP Worksheet'!$H$121)</f>
        <v>0</v>
      </c>
      <c r="DF20" s="130">
        <f>IF($E20="","",'HCAP Worksheet'!$I$121)</f>
        <v>0</v>
      </c>
      <c r="DG20" s="250">
        <f>IF($E20="","",'HCAP Worksheet'!$F$119)</f>
        <v>0</v>
      </c>
      <c r="DH20" s="250">
        <f>IF($E20="","",'HCAP Worksheet'!$D$125)</f>
        <v>0</v>
      </c>
      <c r="DI20" s="130">
        <f>IF($E20="","",'HCAP Worksheet'!$F$125)</f>
        <v>0</v>
      </c>
      <c r="DJ20" s="130">
        <f>IF($E20="","",'HCAP Worksheet'!$H$125)</f>
        <v>0</v>
      </c>
      <c r="DK20" s="130">
        <f>IF($E20="","",'HCAP Worksheet'!$I$125)</f>
        <v>0</v>
      </c>
      <c r="DL20" s="250">
        <f>IF($E20="","",'HCAP Worksheet'!$D$126)</f>
        <v>0</v>
      </c>
      <c r="DM20" s="130">
        <f>IF($E20="","",'HCAP Worksheet'!$F$126)</f>
        <v>0</v>
      </c>
      <c r="DN20" s="130">
        <f>IF($E20="","",'HCAP Worksheet'!$H$126)</f>
        <v>0</v>
      </c>
      <c r="DO20" s="130">
        <f>IF($E20="","",'HCAP Worksheet'!$I$126)</f>
        <v>0</v>
      </c>
      <c r="DP20" s="250">
        <f>IF($E20="","",'HCAP Worksheet'!$D$130)</f>
        <v>0</v>
      </c>
      <c r="DQ20" s="130">
        <f>IF($E20="","",'HCAP Worksheet'!$F$130)</f>
        <v>0</v>
      </c>
      <c r="DR20" s="130">
        <f>IF($E20="","",'HCAP Worksheet'!$I$130)</f>
        <v>0</v>
      </c>
      <c r="DS20" s="250">
        <f>IF($E20="","",'HCAP Worksheet'!$D$131)</f>
        <v>0</v>
      </c>
      <c r="DT20" s="130">
        <f>IF($E20="","",'HCAP Worksheet'!$F$131)</f>
        <v>0</v>
      </c>
      <c r="DU20" s="130">
        <f>IF($E20="","",'HCAP Worksheet'!$H$131)</f>
        <v>0</v>
      </c>
      <c r="DV20" s="130">
        <f>IF($E20="","",'HCAP Worksheet'!$I$131)</f>
        <v>0</v>
      </c>
      <c r="DW20" s="250">
        <f>IF($E20="","",'HCAP Worksheet'!$D$132)</f>
        <v>0</v>
      </c>
      <c r="DX20" s="130">
        <f>IF($E20="","",'HCAP Worksheet'!$F$132)</f>
        <v>0</v>
      </c>
      <c r="DY20" s="130">
        <f>IF($E20="","",'HCAP Worksheet'!$H$132)</f>
        <v>0</v>
      </c>
      <c r="DZ20" s="130">
        <f>IF($E20="","",'HCAP Worksheet'!$I$132)</f>
        <v>0</v>
      </c>
      <c r="EA20" s="250">
        <f>IF($E20="","",'HCAP Worksheet'!$D$137)</f>
        <v>6.66</v>
      </c>
      <c r="EB20" s="250">
        <f>IF($E20="","",'HCAP Worksheet'!$E$137)</f>
        <v>346</v>
      </c>
      <c r="EC20" s="524">
        <f ca="1">IF($E20="","",'HCAP Worksheet'!$G$137)</f>
        <v>29.164477141355754</v>
      </c>
      <c r="ED20" s="524" t="str">
        <f>IF($E20="","",'Auto Pooling Robot Script'!$I$19)</f>
        <v>AJ</v>
      </c>
      <c r="EE20" s="130">
        <f>IF($E20="","",'Auto Pooling Robot Script'!$I$20)</f>
        <v>44989</v>
      </c>
      <c r="EF20" s="524">
        <f>IF($E20="","",'Auto Pooling Robot Script'!$I$35)</f>
        <v>5.87</v>
      </c>
      <c r="EG20" s="524">
        <f>IF($E20="","",'Auto Pooling Robot Script'!$I$36)</f>
        <v>6.06</v>
      </c>
      <c r="EH20" s="250">
        <f>IF($E20="","",'Auto Pooling Robot Script'!$I$37)</f>
        <v>1</v>
      </c>
      <c r="EI20" s="578" t="str">
        <f>IF($E20="","",'Auto Pooling Robot Script'!$I$42)</f>
        <v>AJ</v>
      </c>
      <c r="EJ20" s="130">
        <f>IF($E20="","",'Auto Pooling Robot Script'!$K$42)</f>
        <v>44989</v>
      </c>
      <c r="EK20" s="524">
        <f>IF($E20="","",'Auto Pooling Robot Script'!$I$44)</f>
        <v>1.1499999999999999</v>
      </c>
      <c r="EL20" s="524">
        <f>IF($E20="","",'Auto Pooling Robot Script'!$I$45)</f>
        <v>1.2</v>
      </c>
      <c r="EM20" s="524">
        <f>IF($E20="","",'Auto Pooling Robot Script'!$I$46)</f>
        <v>1.1749999999999998</v>
      </c>
      <c r="EN20" s="524" t="str">
        <f>IF($E20="","",'Auto Pooling Robot Script'!$I$17)</f>
        <v>NovaSeq Side B</v>
      </c>
      <c r="EO20" s="524" t="str">
        <f>IF($E20="","",'Auto Pooling Robot Script'!$I$18)</f>
        <v>SP Kit V1.5 200</v>
      </c>
      <c r="EP20" s="250">
        <f>IF($E20="","",'Auto Pooling Robot Script'!$I$80)</f>
        <v>200</v>
      </c>
      <c r="EQ20" s="524">
        <f>IF($E20="","",'Auto Pooling Robot Script'!$I$83)</f>
        <v>0</v>
      </c>
      <c r="ER20" s="558">
        <f>IF($E20="","",'Auto Pooling Robot Script'!$I$84)</f>
        <v>0</v>
      </c>
      <c r="ES20" s="558">
        <f>IF($E20="","",'Auto Pooling Robot Script'!$I$85)</f>
        <v>0</v>
      </c>
      <c r="ET20" s="524">
        <f>IF($E20="","",'Auto Pooling Robot Script'!$I$86)</f>
        <v>0</v>
      </c>
    </row>
    <row r="21" spans="1:150" x14ac:dyDescent="0.2">
      <c r="A21" t="str">
        <f>IF($E21="","",'HCAP Booking'!$C$4)</f>
        <v>2303550</v>
      </c>
      <c r="B21" s="130">
        <f>IF($E21="","",'HCAP Booking'!$C$5)</f>
        <v>44987</v>
      </c>
      <c r="C21" t="str">
        <f>IF($E21="","",'HCAP Booking'!$F$5)</f>
        <v>LC</v>
      </c>
      <c r="D21" t="str">
        <f>IF($E21="","",'HCAP Booking'!E27)</f>
        <v>B2306418</v>
      </c>
      <c r="E21" t="str">
        <f>IF('HCAP Booking'!J27="","",'HCAP Booking'!J27)</f>
        <v>B2306418-003</v>
      </c>
      <c r="F21" t="str">
        <f>IF($E21="","",'HCAP Booking'!H27)</f>
        <v>Roche DNA Solid Tumour Prep</v>
      </c>
      <c r="G21">
        <f>IF($E21="","",'HCAP Booking'!G27)</f>
        <v>22.6</v>
      </c>
      <c r="H21">
        <f>IF($E21="","",'DNA Sample Normalization'!E31)</f>
        <v>4.6399999999999997</v>
      </c>
      <c r="I21" s="250">
        <f>IF($E21="","",'DNA Sample Normalization'!$E$2)</f>
        <v>21051</v>
      </c>
      <c r="J21" s="130">
        <f>IF($E21="","",'DNA Sample Normalization'!$E$3)</f>
        <v>44973</v>
      </c>
      <c r="K21" s="130">
        <f>IF($E21="","",'DNA Sample Normalization'!$E$4)</f>
        <v>44907</v>
      </c>
      <c r="L21" s="250" t="str">
        <f>IF($E21="","",'HCAP Worksheet'!$D$53)</f>
        <v>SLCB5121</v>
      </c>
      <c r="M21" s="130">
        <f>IF($E21="","",'HCAP Worksheet'!$F$53)</f>
        <v>44012</v>
      </c>
      <c r="N21" s="130">
        <f>IF($E21="","",'HCAP Worksheet'!$H$53)</f>
        <v>0</v>
      </c>
      <c r="O21" s="130">
        <f>IF($E21="","",'HCAP Worksheet'!$I$53)</f>
        <v>0</v>
      </c>
      <c r="P21" s="250">
        <f>IF($E21="","",'HCAP Worksheet'!$D$57)</f>
        <v>140509</v>
      </c>
      <c r="Q21" s="130">
        <f>IF($E21="","",'HCAP Worksheet'!$F$57)</f>
        <v>44987</v>
      </c>
      <c r="R21" s="130">
        <f>IF($E21="","",'HCAP Worksheet'!$H$57)</f>
        <v>45274</v>
      </c>
      <c r="S21" s="130">
        <f>IF($E21="","",'HCAP Worksheet'!$I$57)</f>
        <v>44981</v>
      </c>
      <c r="T21" s="250">
        <f>IF($E21="","",'HCAP Worksheet'!$D$58)</f>
        <v>146671</v>
      </c>
      <c r="U21" s="130">
        <f>IF($E21="","",'HCAP Worksheet'!$F$58)</f>
        <v>44987</v>
      </c>
      <c r="V21" s="130">
        <f>IF($E21="","",'HCAP Worksheet'!$H$58)</f>
        <v>45274</v>
      </c>
      <c r="W21" s="130">
        <f>IF($E21="","",'HCAP Worksheet'!$I$58)</f>
        <v>44981</v>
      </c>
      <c r="X21" s="250" t="str">
        <f>IF($E21="","",'HCAP Worksheet'!$F$55)</f>
        <v>Eppendorf 5 (96)</v>
      </c>
      <c r="Y21" s="250">
        <f>IF($E21="","",'HCAP Worksheet'!$D$62)</f>
        <v>144221</v>
      </c>
      <c r="Z21" s="130">
        <f>IF($E21="","",'HCAP Worksheet'!$F$62)</f>
        <v>44987</v>
      </c>
      <c r="AA21" s="130">
        <f>IF($E21="","",'HCAP Worksheet'!$H$62)</f>
        <v>45274</v>
      </c>
      <c r="AB21" s="130">
        <f>IF($E21="","",'HCAP Worksheet'!$I$62)</f>
        <v>44981</v>
      </c>
      <c r="AC21" s="250">
        <f>IF($E21="","",'HCAP Worksheet'!$D$63)</f>
        <v>146220</v>
      </c>
      <c r="AD21" s="130">
        <f>IF($E21="","",'HCAP Worksheet'!$F$63)</f>
        <v>44987</v>
      </c>
      <c r="AE21" s="130">
        <f>IF($E21="","",'HCAP Worksheet'!$H$63)</f>
        <v>45274</v>
      </c>
      <c r="AF21" s="130">
        <f>IF($E21="","",'HCAP Worksheet'!$I$63)</f>
        <v>44981</v>
      </c>
      <c r="AG21" s="250" t="str">
        <f>IF($E21="","",'HCAP Worksheet'!$F$60)</f>
        <v>Eppendorf 5 (96)</v>
      </c>
      <c r="AH21" s="250">
        <f>IF($E21="","",'HCAP Worksheet'!$D$67)</f>
        <v>143325</v>
      </c>
      <c r="AI21" s="130">
        <f>IF($E21="","",'HCAP Worksheet'!$F$67)</f>
        <v>44987</v>
      </c>
      <c r="AJ21" s="130">
        <f>IF($E21="","",'HCAP Worksheet'!$H$67)</f>
        <v>45274</v>
      </c>
      <c r="AK21" s="130">
        <f>IF($E21="","",'HCAP Worksheet'!$I$67)</f>
        <v>44981</v>
      </c>
      <c r="AL21" s="250">
        <f>IF($E21="","",'HCAP Worksheet'!$D$68)</f>
        <v>145607</v>
      </c>
      <c r="AM21" s="130">
        <f>IF($E21="","",'HCAP Worksheet'!$F$68)</f>
        <v>44987</v>
      </c>
      <c r="AN21" s="130">
        <f>IF($E21="","",'HCAP Worksheet'!$H$68)</f>
        <v>45274</v>
      </c>
      <c r="AO21" s="130">
        <f>IF($E21="","",'HCAP Worksheet'!$I$68)</f>
        <v>44981</v>
      </c>
      <c r="AP21" s="250">
        <f>IF($E21="","",'HCAP Worksheet'!$D$69)</f>
        <v>70801720</v>
      </c>
      <c r="AQ21" s="130">
        <f>IF($E21="","",'HCAP Worksheet'!$F$69)</f>
        <v>44987</v>
      </c>
      <c r="AR21" s="130">
        <f>IF($E21="","",'HCAP Worksheet'!$H$69)</f>
        <v>45291</v>
      </c>
      <c r="AS21" s="130">
        <f>IF($E21="","",'HCAP Worksheet'!$I$69)</f>
        <v>44981</v>
      </c>
      <c r="AT21" s="130" t="str">
        <f>IF($E21="","",'HCAP Worksheet'!$F$65)</f>
        <v>Eppendorf 5 (96)</v>
      </c>
      <c r="AU21" s="250">
        <f>IF($E21="","",'HCAP Worksheet'!$D$73)</f>
        <v>142030</v>
      </c>
      <c r="AV21" s="130">
        <f>IF($E21="","",'HCAP Worksheet'!$F$73)</f>
        <v>44979</v>
      </c>
      <c r="AW21" s="130">
        <f>IF($E21="","",'HCAP Worksheet'!$H$73)</f>
        <v>45260</v>
      </c>
      <c r="AX21" s="130">
        <f>IF($E21="","",'HCAP Worksheet'!$I$73)</f>
        <v>44942</v>
      </c>
      <c r="AY21" s="250" t="str">
        <f>IF($E21="","",'HCAP Worksheet'!$D$74)</f>
        <v>22K084044</v>
      </c>
      <c r="AZ21" s="130">
        <f>IF($E21="","",'HCAP Worksheet'!$F$74)</f>
        <v>44956</v>
      </c>
      <c r="BA21" s="130">
        <f>IF($E21="","",'HCAP Worksheet'!$H$74)</f>
        <v>46695</v>
      </c>
      <c r="BB21" s="250">
        <f>IF($E21="","",'HCAP Worksheet'!$D$78)</f>
        <v>0</v>
      </c>
      <c r="BC21" s="130">
        <f>IF($E21="","",'HCAP Worksheet'!$F$78)</f>
        <v>0</v>
      </c>
      <c r="BD21" s="130">
        <f>IF($E21="","",'HCAP Worksheet'!$H$78)</f>
        <v>0</v>
      </c>
      <c r="BE21" s="130">
        <f>IF($E21="","",'HCAP Worksheet'!$I$78)</f>
        <v>0</v>
      </c>
      <c r="BF21" s="250">
        <f>IF($E21="","",'HCAP Worksheet'!$D$79)</f>
        <v>0</v>
      </c>
      <c r="BG21" s="130">
        <f>IF($E21="","",'HCAP Worksheet'!$F$79)</f>
        <v>0</v>
      </c>
      <c r="BH21" s="130">
        <f>IF($E21="","",'HCAP Worksheet'!$H$79)</f>
        <v>0</v>
      </c>
      <c r="BI21" s="130">
        <f>IF($E21="","",'HCAP Worksheet'!$I$79)</f>
        <v>0</v>
      </c>
      <c r="BJ21" s="250">
        <f>IF($E21="","",'HCAP Worksheet'!$F$76)</f>
        <v>0</v>
      </c>
      <c r="BK21" s="250">
        <f>IF($E21="","",'HCAP Worksheet'!$D$83)</f>
        <v>0</v>
      </c>
      <c r="BL21" s="130">
        <f>IF($E21="","",'HCAP Worksheet'!$F$83)</f>
        <v>0</v>
      </c>
      <c r="BM21" s="130">
        <f>IF($E21="","",'HCAP Worksheet'!$H$83)</f>
        <v>0</v>
      </c>
      <c r="BN21" s="130">
        <f>IF($E21="","",'HCAP Worksheet'!$I$83)</f>
        <v>0</v>
      </c>
      <c r="BO21" s="250">
        <f>IF($E21="","",'HCAP Worksheet'!$D$84)</f>
        <v>0</v>
      </c>
      <c r="BP21" s="130">
        <f>IF($E21="","",'HCAP Worksheet'!$F$84)</f>
        <v>0</v>
      </c>
      <c r="BQ21" s="130">
        <f>IF($E21="","",'HCAP Worksheet'!$H$84)</f>
        <v>0</v>
      </c>
      <c r="BR21" s="250">
        <f>IF($E21="","",'HCAP Worksheet'!$D$88)</f>
        <v>0</v>
      </c>
      <c r="BS21" s="130">
        <f>IF($E21="","",'HCAP Worksheet'!$F$88)</f>
        <v>0</v>
      </c>
      <c r="BT21" s="130">
        <f>IF($E21="","",'HCAP Worksheet'!$I$88)</f>
        <v>0</v>
      </c>
      <c r="BU21" s="250">
        <f>IF($E21="","",'HCAP Worksheet'!$D$89)</f>
        <v>0</v>
      </c>
      <c r="BV21" s="130">
        <f>IF($E21="","",'HCAP Worksheet'!$F$89)</f>
        <v>0</v>
      </c>
      <c r="BW21" s="130">
        <f>IF($E21="","",'HCAP Worksheet'!$H$89)</f>
        <v>0</v>
      </c>
      <c r="BX21" s="130">
        <f>IF($E21="","",'HCAP Worksheet'!$I$89)</f>
        <v>0</v>
      </c>
      <c r="BY21" s="250">
        <f>IF($E21="","",'HCAP Worksheet'!$D$90)</f>
        <v>0</v>
      </c>
      <c r="BZ21" s="130">
        <f>IF($E21="","",'HCAP Worksheet'!$F$90)</f>
        <v>0</v>
      </c>
      <c r="CA21" s="130">
        <f>IF($E21="","",'HCAP Worksheet'!$H$90)</f>
        <v>0</v>
      </c>
      <c r="CB21" s="130">
        <f>IF($E21="","",'HCAP Worksheet'!$I$90)</f>
        <v>0</v>
      </c>
      <c r="CC21" s="250">
        <f>IF($E21="","",'HCAP Worksheet'!$D$103)</f>
        <v>0</v>
      </c>
      <c r="CD21" s="130">
        <f>IF($E21="","",'HCAP Worksheet'!$F$103)</f>
        <v>0</v>
      </c>
      <c r="CE21" s="130">
        <f>IF($E21="","",'HCAP Worksheet'!$H$103)</f>
        <v>0</v>
      </c>
      <c r="CF21" s="130">
        <f>IF($E21="","",'HCAP Worksheet'!$I$103)</f>
        <v>0</v>
      </c>
      <c r="CG21" s="250">
        <f>IF($E21="","",'HCAP Worksheet'!$D$104)</f>
        <v>0</v>
      </c>
      <c r="CH21" s="130">
        <f>IF($E21="","",'HCAP Worksheet'!$F$104)</f>
        <v>0</v>
      </c>
      <c r="CI21" s="130">
        <f>IF($E21="","",'HCAP Worksheet'!$H$104)</f>
        <v>0</v>
      </c>
      <c r="CJ21" s="130">
        <f>IF($E21="","",'HCAP Worksheet'!$I$104)</f>
        <v>0</v>
      </c>
      <c r="CK21" s="250">
        <f>IF($E21="","",'HCAP Worksheet'!$D$105)</f>
        <v>0</v>
      </c>
      <c r="CL21" s="130">
        <f>IF($E21="","",'HCAP Worksheet'!$F$105)</f>
        <v>0</v>
      </c>
      <c r="CM21" s="130">
        <f>IF($E21="","",'HCAP Worksheet'!$H$105)</f>
        <v>0</v>
      </c>
      <c r="CN21" s="250">
        <f>IF($E21="","",'HCAP Worksheet'!$F$101)</f>
        <v>0</v>
      </c>
      <c r="CO21" s="250" t="str">
        <f ca="1">IF($E21="","",'HCAP Worksheet'!$B$108)</f>
        <v>Roche DNA Solid Tumour Prep_1</v>
      </c>
      <c r="CP21" s="250" t="str">
        <f ca="1">IF($E21="","",'HCAP Worksheet'!$C$108)</f>
        <v>IRN1000006093</v>
      </c>
      <c r="CQ21" s="250">
        <f>IF($E21="","",'HCAP Worksheet'!$D$108)</f>
        <v>0</v>
      </c>
      <c r="CR21" s="130">
        <f>IF($E21="","",'HCAP Worksheet'!$F$108)</f>
        <v>0</v>
      </c>
      <c r="CS21" s="130">
        <f>IF($E21="","",'HCAP Worksheet'!$H$108)</f>
        <v>0</v>
      </c>
      <c r="CT21" s="130">
        <f>IF($E21="","",'HCAP Worksheet'!$I$108)</f>
        <v>0</v>
      </c>
      <c r="CU21" s="250">
        <f>IF($E21="","",'HCAP Worksheet'!$D$116)</f>
        <v>0</v>
      </c>
      <c r="CV21" s="130">
        <f>IF($E21="","",'HCAP Worksheet'!$F$116)</f>
        <v>0</v>
      </c>
      <c r="CW21" s="130">
        <f>IF($E21="","",'HCAP Worksheet'!$H$116)</f>
        <v>0</v>
      </c>
      <c r="CX21" s="130">
        <f>IF($E21="","",'HCAP Worksheet'!$I$116)</f>
        <v>0</v>
      </c>
      <c r="CY21" s="250">
        <f>IF($E21="","",'HCAP Worksheet'!$D$117)</f>
        <v>0</v>
      </c>
      <c r="CZ21" s="130">
        <f>IF($E21="","",'HCAP Worksheet'!$F$117)</f>
        <v>0</v>
      </c>
      <c r="DA21" s="130">
        <f>IF($E21="","",'HCAP Worksheet'!$H$117)</f>
        <v>0</v>
      </c>
      <c r="DB21" s="130">
        <f>IF($E21="","",'HCAP Worksheet'!$I$117)</f>
        <v>0</v>
      </c>
      <c r="DC21" s="250">
        <f>IF($E21="","",'HCAP Worksheet'!$D$121)</f>
        <v>0</v>
      </c>
      <c r="DD21" s="130">
        <f>IF($E21="","",'HCAP Worksheet'!$F$121)</f>
        <v>0</v>
      </c>
      <c r="DE21" s="130">
        <f>IF($E21="","",'HCAP Worksheet'!$H$121)</f>
        <v>0</v>
      </c>
      <c r="DF21" s="130">
        <f>IF($E21="","",'HCAP Worksheet'!$I$121)</f>
        <v>0</v>
      </c>
      <c r="DG21" s="250">
        <f>IF($E21="","",'HCAP Worksheet'!$F$119)</f>
        <v>0</v>
      </c>
      <c r="DH21" s="250">
        <f>IF($E21="","",'HCAP Worksheet'!$D$125)</f>
        <v>0</v>
      </c>
      <c r="DI21" s="130">
        <f>IF($E21="","",'HCAP Worksheet'!$F$125)</f>
        <v>0</v>
      </c>
      <c r="DJ21" s="130">
        <f>IF($E21="","",'HCAP Worksheet'!$H$125)</f>
        <v>0</v>
      </c>
      <c r="DK21" s="130">
        <f>IF($E21="","",'HCAP Worksheet'!$I$125)</f>
        <v>0</v>
      </c>
      <c r="DL21" s="250">
        <f>IF($E21="","",'HCAP Worksheet'!$D$126)</f>
        <v>0</v>
      </c>
      <c r="DM21" s="130">
        <f>IF($E21="","",'HCAP Worksheet'!$F$126)</f>
        <v>0</v>
      </c>
      <c r="DN21" s="130">
        <f>IF($E21="","",'HCAP Worksheet'!$H$126)</f>
        <v>0</v>
      </c>
      <c r="DO21" s="130">
        <f>IF($E21="","",'HCAP Worksheet'!$I$126)</f>
        <v>0</v>
      </c>
      <c r="DP21" s="250">
        <f>IF($E21="","",'HCAP Worksheet'!$D$130)</f>
        <v>0</v>
      </c>
      <c r="DQ21" s="130">
        <f>IF($E21="","",'HCAP Worksheet'!$F$130)</f>
        <v>0</v>
      </c>
      <c r="DR21" s="130">
        <f>IF($E21="","",'HCAP Worksheet'!$I$130)</f>
        <v>0</v>
      </c>
      <c r="DS21" s="250">
        <f>IF($E21="","",'HCAP Worksheet'!$D$131)</f>
        <v>0</v>
      </c>
      <c r="DT21" s="130">
        <f>IF($E21="","",'HCAP Worksheet'!$F$131)</f>
        <v>0</v>
      </c>
      <c r="DU21" s="130">
        <f>IF($E21="","",'HCAP Worksheet'!$H$131)</f>
        <v>0</v>
      </c>
      <c r="DV21" s="130">
        <f>IF($E21="","",'HCAP Worksheet'!$I$131)</f>
        <v>0</v>
      </c>
      <c r="DW21" s="250">
        <f>IF($E21="","",'HCAP Worksheet'!$D$132)</f>
        <v>0</v>
      </c>
      <c r="DX21" s="130">
        <f>IF($E21="","",'HCAP Worksheet'!$F$132)</f>
        <v>0</v>
      </c>
      <c r="DY21" s="130">
        <f>IF($E21="","",'HCAP Worksheet'!$H$132)</f>
        <v>0</v>
      </c>
      <c r="DZ21" s="130">
        <f>IF($E21="","",'HCAP Worksheet'!$I$132)</f>
        <v>0</v>
      </c>
      <c r="EA21" s="250">
        <f>IF($E21="","",'HCAP Worksheet'!$D$137)</f>
        <v>6.66</v>
      </c>
      <c r="EB21" s="250">
        <f>IF($E21="","",'HCAP Worksheet'!$E$137)</f>
        <v>346</v>
      </c>
      <c r="EC21" s="524">
        <f ca="1">IF($E21="","",'HCAP Worksheet'!$G$137)</f>
        <v>29.164477141355754</v>
      </c>
      <c r="ED21" s="524" t="str">
        <f>IF($E21="","",'Auto Pooling Robot Script'!$I$19)</f>
        <v>AJ</v>
      </c>
      <c r="EE21" s="130">
        <f>IF($E21="","",'Auto Pooling Robot Script'!$I$20)</f>
        <v>44989</v>
      </c>
      <c r="EF21" s="524">
        <f>IF($E21="","",'Auto Pooling Robot Script'!$I$35)</f>
        <v>5.87</v>
      </c>
      <c r="EG21" s="524">
        <f>IF($E21="","",'Auto Pooling Robot Script'!$I$36)</f>
        <v>6.06</v>
      </c>
      <c r="EH21" s="250">
        <f>IF($E21="","",'Auto Pooling Robot Script'!$I$37)</f>
        <v>1</v>
      </c>
      <c r="EI21" s="578" t="str">
        <f>IF($E21="","",'Auto Pooling Robot Script'!$I$42)</f>
        <v>AJ</v>
      </c>
      <c r="EJ21" s="130">
        <f>IF($E21="","",'Auto Pooling Robot Script'!$K$42)</f>
        <v>44989</v>
      </c>
      <c r="EK21" s="524">
        <f>IF($E21="","",'Auto Pooling Robot Script'!$I$44)</f>
        <v>1.1499999999999999</v>
      </c>
      <c r="EL21" s="524">
        <f>IF($E21="","",'Auto Pooling Robot Script'!$I$45)</f>
        <v>1.2</v>
      </c>
      <c r="EM21" s="524">
        <f>IF($E21="","",'Auto Pooling Robot Script'!$I$46)</f>
        <v>1.1749999999999998</v>
      </c>
      <c r="EN21" s="524" t="str">
        <f>IF($E21="","",'Auto Pooling Robot Script'!$I$17)</f>
        <v>NovaSeq Side B</v>
      </c>
      <c r="EO21" s="524" t="str">
        <f>IF($E21="","",'Auto Pooling Robot Script'!$I$18)</f>
        <v>SP Kit V1.5 200</v>
      </c>
      <c r="EP21" s="250">
        <f>IF($E21="","",'Auto Pooling Robot Script'!$I$80)</f>
        <v>200</v>
      </c>
      <c r="EQ21" s="524">
        <f>IF($E21="","",'Auto Pooling Robot Script'!$I$83)</f>
        <v>0</v>
      </c>
      <c r="ER21" s="558">
        <f>IF($E21="","",'Auto Pooling Robot Script'!$I$84)</f>
        <v>0</v>
      </c>
      <c r="ES21" s="558">
        <f>IF($E21="","",'Auto Pooling Robot Script'!$I$85)</f>
        <v>0</v>
      </c>
      <c r="ET21" s="524">
        <f>IF($E21="","",'Auto Pooling Robot Script'!$I$86)</f>
        <v>0</v>
      </c>
    </row>
    <row r="22" spans="1:150" x14ac:dyDescent="0.2">
      <c r="A22" t="str">
        <f>IF($E22="","",'HCAP Booking'!$C$4)</f>
        <v>2303550</v>
      </c>
      <c r="B22" s="130">
        <f>IF($E22="","",'HCAP Booking'!$C$5)</f>
        <v>44987</v>
      </c>
      <c r="C22" t="str">
        <f>IF($E22="","",'HCAP Booking'!$F$5)</f>
        <v>LC</v>
      </c>
      <c r="D22" t="str">
        <f>IF($E22="","",'HCAP Booking'!E28)</f>
        <v>B2306480</v>
      </c>
      <c r="E22" t="str">
        <f>IF('HCAP Booking'!J28="","",'HCAP Booking'!J28)</f>
        <v>B2306480-002</v>
      </c>
      <c r="F22" t="str">
        <f>IF($E22="","",'HCAP Booking'!H28)</f>
        <v>Roche DNA Solid Tumour Prep</v>
      </c>
      <c r="G22">
        <f>IF($E22="","",'HCAP Booking'!G28)</f>
        <v>32.299999999999997</v>
      </c>
      <c r="H22">
        <f>IF($E22="","",'DNA Sample Normalization'!E32)</f>
        <v>5.42</v>
      </c>
      <c r="I22" s="250">
        <f>IF($E22="","",'DNA Sample Normalization'!$E$2)</f>
        <v>21051</v>
      </c>
      <c r="J22" s="130">
        <f>IF($E22="","",'DNA Sample Normalization'!$E$3)</f>
        <v>44973</v>
      </c>
      <c r="K22" s="130">
        <f>IF($E22="","",'DNA Sample Normalization'!$E$4)</f>
        <v>44907</v>
      </c>
      <c r="L22" s="250" t="str">
        <f>IF($E22="","",'HCAP Worksheet'!$D$53)</f>
        <v>SLCB5121</v>
      </c>
      <c r="M22" s="130">
        <f>IF($E22="","",'HCAP Worksheet'!$F$53)</f>
        <v>44012</v>
      </c>
      <c r="N22" s="130">
        <f>IF($E22="","",'HCAP Worksheet'!$H$53)</f>
        <v>0</v>
      </c>
      <c r="O22" s="130">
        <f>IF($E22="","",'HCAP Worksheet'!$I$53)</f>
        <v>0</v>
      </c>
      <c r="P22" s="250">
        <f>IF($E22="","",'HCAP Worksheet'!$D$57)</f>
        <v>140509</v>
      </c>
      <c r="Q22" s="130">
        <f>IF($E22="","",'HCAP Worksheet'!$F$57)</f>
        <v>44987</v>
      </c>
      <c r="R22" s="130">
        <f>IF($E22="","",'HCAP Worksheet'!$H$57)</f>
        <v>45274</v>
      </c>
      <c r="S22" s="130">
        <f>IF($E22="","",'HCAP Worksheet'!$I$57)</f>
        <v>44981</v>
      </c>
      <c r="T22" s="250">
        <f>IF($E22="","",'HCAP Worksheet'!$D$58)</f>
        <v>146671</v>
      </c>
      <c r="U22" s="130">
        <f>IF($E22="","",'HCAP Worksheet'!$F$58)</f>
        <v>44987</v>
      </c>
      <c r="V22" s="130">
        <f>IF($E22="","",'HCAP Worksheet'!$H$58)</f>
        <v>45274</v>
      </c>
      <c r="W22" s="130">
        <f>IF($E22="","",'HCAP Worksheet'!$I$58)</f>
        <v>44981</v>
      </c>
      <c r="X22" s="250" t="str">
        <f>IF($E22="","",'HCAP Worksheet'!$F$55)</f>
        <v>Eppendorf 5 (96)</v>
      </c>
      <c r="Y22" s="250">
        <f>IF($E22="","",'HCAP Worksheet'!$D$62)</f>
        <v>144221</v>
      </c>
      <c r="Z22" s="130">
        <f>IF($E22="","",'HCAP Worksheet'!$F$62)</f>
        <v>44987</v>
      </c>
      <c r="AA22" s="130">
        <f>IF($E22="","",'HCAP Worksheet'!$H$62)</f>
        <v>45274</v>
      </c>
      <c r="AB22" s="130">
        <f>IF($E22="","",'HCAP Worksheet'!$I$62)</f>
        <v>44981</v>
      </c>
      <c r="AC22" s="250">
        <f>IF($E22="","",'HCAP Worksheet'!$D$63)</f>
        <v>146220</v>
      </c>
      <c r="AD22" s="130">
        <f>IF($E22="","",'HCAP Worksheet'!$F$63)</f>
        <v>44987</v>
      </c>
      <c r="AE22" s="130">
        <f>IF($E22="","",'HCAP Worksheet'!$H$63)</f>
        <v>45274</v>
      </c>
      <c r="AF22" s="130">
        <f>IF($E22="","",'HCAP Worksheet'!$I$63)</f>
        <v>44981</v>
      </c>
      <c r="AG22" s="250" t="str">
        <f>IF($E22="","",'HCAP Worksheet'!$F$60)</f>
        <v>Eppendorf 5 (96)</v>
      </c>
      <c r="AH22" s="250">
        <f>IF($E22="","",'HCAP Worksheet'!$D$67)</f>
        <v>143325</v>
      </c>
      <c r="AI22" s="130">
        <f>IF($E22="","",'HCAP Worksheet'!$F$67)</f>
        <v>44987</v>
      </c>
      <c r="AJ22" s="130">
        <f>IF($E22="","",'HCAP Worksheet'!$H$67)</f>
        <v>45274</v>
      </c>
      <c r="AK22" s="130">
        <f>IF($E22="","",'HCAP Worksheet'!$I$67)</f>
        <v>44981</v>
      </c>
      <c r="AL22" s="250">
        <f>IF($E22="","",'HCAP Worksheet'!$D$68)</f>
        <v>145607</v>
      </c>
      <c r="AM22" s="130">
        <f>IF($E22="","",'HCAP Worksheet'!$F$68)</f>
        <v>44987</v>
      </c>
      <c r="AN22" s="130">
        <f>IF($E22="","",'HCAP Worksheet'!$H$68)</f>
        <v>45274</v>
      </c>
      <c r="AO22" s="130">
        <f>IF($E22="","",'HCAP Worksheet'!$I$68)</f>
        <v>44981</v>
      </c>
      <c r="AP22" s="250">
        <f>IF($E22="","",'HCAP Worksheet'!$D$69)</f>
        <v>70801720</v>
      </c>
      <c r="AQ22" s="130">
        <f>IF($E22="","",'HCAP Worksheet'!$F$69)</f>
        <v>44987</v>
      </c>
      <c r="AR22" s="130">
        <f>IF($E22="","",'HCAP Worksheet'!$H$69)</f>
        <v>45291</v>
      </c>
      <c r="AS22" s="130">
        <f>IF($E22="","",'HCAP Worksheet'!$I$69)</f>
        <v>44981</v>
      </c>
      <c r="AT22" s="130" t="str">
        <f>IF($E22="","",'HCAP Worksheet'!$F$65)</f>
        <v>Eppendorf 5 (96)</v>
      </c>
      <c r="AU22" s="250">
        <f>IF($E22="","",'HCAP Worksheet'!$D$73)</f>
        <v>142030</v>
      </c>
      <c r="AV22" s="130">
        <f>IF($E22="","",'HCAP Worksheet'!$F$73)</f>
        <v>44979</v>
      </c>
      <c r="AW22" s="130">
        <f>IF($E22="","",'HCAP Worksheet'!$H$73)</f>
        <v>45260</v>
      </c>
      <c r="AX22" s="130">
        <f>IF($E22="","",'HCAP Worksheet'!$I$73)</f>
        <v>44942</v>
      </c>
      <c r="AY22" s="250" t="str">
        <f>IF($E22="","",'HCAP Worksheet'!$D$74)</f>
        <v>22K084044</v>
      </c>
      <c r="AZ22" s="130">
        <f>IF($E22="","",'HCAP Worksheet'!$F$74)</f>
        <v>44956</v>
      </c>
      <c r="BA22" s="130">
        <f>IF($E22="","",'HCAP Worksheet'!$H$74)</f>
        <v>46695</v>
      </c>
      <c r="BB22" s="250">
        <f>IF($E22="","",'HCAP Worksheet'!$D$78)</f>
        <v>0</v>
      </c>
      <c r="BC22" s="130">
        <f>IF($E22="","",'HCAP Worksheet'!$F$78)</f>
        <v>0</v>
      </c>
      <c r="BD22" s="130">
        <f>IF($E22="","",'HCAP Worksheet'!$H$78)</f>
        <v>0</v>
      </c>
      <c r="BE22" s="130">
        <f>IF($E22="","",'HCAP Worksheet'!$I$78)</f>
        <v>0</v>
      </c>
      <c r="BF22" s="250">
        <f>IF($E22="","",'HCAP Worksheet'!$D$79)</f>
        <v>0</v>
      </c>
      <c r="BG22" s="130">
        <f>IF($E22="","",'HCAP Worksheet'!$F$79)</f>
        <v>0</v>
      </c>
      <c r="BH22" s="130">
        <f>IF($E22="","",'HCAP Worksheet'!$H$79)</f>
        <v>0</v>
      </c>
      <c r="BI22" s="130">
        <f>IF($E22="","",'HCAP Worksheet'!$I$79)</f>
        <v>0</v>
      </c>
      <c r="BJ22" s="250">
        <f>IF($E22="","",'HCAP Worksheet'!$F$76)</f>
        <v>0</v>
      </c>
      <c r="BK22" s="250">
        <f>IF($E22="","",'HCAP Worksheet'!$D$83)</f>
        <v>0</v>
      </c>
      <c r="BL22" s="130">
        <f>IF($E22="","",'HCAP Worksheet'!$F$83)</f>
        <v>0</v>
      </c>
      <c r="BM22" s="130">
        <f>IF($E22="","",'HCAP Worksheet'!$H$83)</f>
        <v>0</v>
      </c>
      <c r="BN22" s="130">
        <f>IF($E22="","",'HCAP Worksheet'!$I$83)</f>
        <v>0</v>
      </c>
      <c r="BO22" s="250">
        <f>IF($E22="","",'HCAP Worksheet'!$D$84)</f>
        <v>0</v>
      </c>
      <c r="BP22" s="130">
        <f>IF($E22="","",'HCAP Worksheet'!$F$84)</f>
        <v>0</v>
      </c>
      <c r="BQ22" s="130">
        <f>IF($E22="","",'HCAP Worksheet'!$H$84)</f>
        <v>0</v>
      </c>
      <c r="BR22" s="250">
        <f>IF($E22="","",'HCAP Worksheet'!$D$88)</f>
        <v>0</v>
      </c>
      <c r="BS22" s="130">
        <f>IF($E22="","",'HCAP Worksheet'!$F$88)</f>
        <v>0</v>
      </c>
      <c r="BT22" s="130">
        <f>IF($E22="","",'HCAP Worksheet'!$I$88)</f>
        <v>0</v>
      </c>
      <c r="BU22" s="250">
        <f>IF($E22="","",'HCAP Worksheet'!$D$89)</f>
        <v>0</v>
      </c>
      <c r="BV22" s="130">
        <f>IF($E22="","",'HCAP Worksheet'!$F$89)</f>
        <v>0</v>
      </c>
      <c r="BW22" s="130">
        <f>IF($E22="","",'HCAP Worksheet'!$H$89)</f>
        <v>0</v>
      </c>
      <c r="BX22" s="130">
        <f>IF($E22="","",'HCAP Worksheet'!$I$89)</f>
        <v>0</v>
      </c>
      <c r="BY22" s="250">
        <f>IF($E22="","",'HCAP Worksheet'!$D$90)</f>
        <v>0</v>
      </c>
      <c r="BZ22" s="130">
        <f>IF($E22="","",'HCAP Worksheet'!$F$90)</f>
        <v>0</v>
      </c>
      <c r="CA22" s="130">
        <f>IF($E22="","",'HCAP Worksheet'!$H$90)</f>
        <v>0</v>
      </c>
      <c r="CB22" s="130">
        <f>IF($E22="","",'HCAP Worksheet'!$I$90)</f>
        <v>0</v>
      </c>
      <c r="CC22" s="250">
        <f>IF($E22="","",'HCAP Worksheet'!$D$103)</f>
        <v>0</v>
      </c>
      <c r="CD22" s="130">
        <f>IF($E22="","",'HCAP Worksheet'!$F$103)</f>
        <v>0</v>
      </c>
      <c r="CE22" s="130">
        <f>IF($E22="","",'HCAP Worksheet'!$H$103)</f>
        <v>0</v>
      </c>
      <c r="CF22" s="130">
        <f>IF($E22="","",'HCAP Worksheet'!$I$103)</f>
        <v>0</v>
      </c>
      <c r="CG22" s="250">
        <f>IF($E22="","",'HCAP Worksheet'!$D$104)</f>
        <v>0</v>
      </c>
      <c r="CH22" s="130">
        <f>IF($E22="","",'HCAP Worksheet'!$F$104)</f>
        <v>0</v>
      </c>
      <c r="CI22" s="130">
        <f>IF($E22="","",'HCAP Worksheet'!$H$104)</f>
        <v>0</v>
      </c>
      <c r="CJ22" s="130">
        <f>IF($E22="","",'HCAP Worksheet'!$I$104)</f>
        <v>0</v>
      </c>
      <c r="CK22" s="250">
        <f>IF($E22="","",'HCAP Worksheet'!$D$105)</f>
        <v>0</v>
      </c>
      <c r="CL22" s="130">
        <f>IF($E22="","",'HCAP Worksheet'!$F$105)</f>
        <v>0</v>
      </c>
      <c r="CM22" s="130">
        <f>IF($E22="","",'HCAP Worksheet'!$H$105)</f>
        <v>0</v>
      </c>
      <c r="CN22" s="250">
        <f>IF($E22="","",'HCAP Worksheet'!$F$101)</f>
        <v>0</v>
      </c>
      <c r="CO22" s="250" t="str">
        <f ca="1">IF($E22="","",'HCAP Worksheet'!$B$108)</f>
        <v>Roche DNA Solid Tumour Prep_1</v>
      </c>
      <c r="CP22" s="250" t="str">
        <f ca="1">IF($E22="","",'HCAP Worksheet'!$C$108)</f>
        <v>IRN1000006093</v>
      </c>
      <c r="CQ22" s="250">
        <f>IF($E22="","",'HCAP Worksheet'!$D$108)</f>
        <v>0</v>
      </c>
      <c r="CR22" s="130">
        <f>IF($E22="","",'HCAP Worksheet'!$F$108)</f>
        <v>0</v>
      </c>
      <c r="CS22" s="130">
        <f>IF($E22="","",'HCAP Worksheet'!$H$108)</f>
        <v>0</v>
      </c>
      <c r="CT22" s="130">
        <f>IF($E22="","",'HCAP Worksheet'!$I$108)</f>
        <v>0</v>
      </c>
      <c r="CU22" s="250">
        <f>IF($E22="","",'HCAP Worksheet'!$D$116)</f>
        <v>0</v>
      </c>
      <c r="CV22" s="130">
        <f>IF($E22="","",'HCAP Worksheet'!$F$116)</f>
        <v>0</v>
      </c>
      <c r="CW22" s="130">
        <f>IF($E22="","",'HCAP Worksheet'!$H$116)</f>
        <v>0</v>
      </c>
      <c r="CX22" s="130">
        <f>IF($E22="","",'HCAP Worksheet'!$I$116)</f>
        <v>0</v>
      </c>
      <c r="CY22" s="250">
        <f>IF($E22="","",'HCAP Worksheet'!$D$117)</f>
        <v>0</v>
      </c>
      <c r="CZ22" s="130">
        <f>IF($E22="","",'HCAP Worksheet'!$F$117)</f>
        <v>0</v>
      </c>
      <c r="DA22" s="130">
        <f>IF($E22="","",'HCAP Worksheet'!$H$117)</f>
        <v>0</v>
      </c>
      <c r="DB22" s="130">
        <f>IF($E22="","",'HCAP Worksheet'!$I$117)</f>
        <v>0</v>
      </c>
      <c r="DC22" s="250">
        <f>IF($E22="","",'HCAP Worksheet'!$D$121)</f>
        <v>0</v>
      </c>
      <c r="DD22" s="130">
        <f>IF($E22="","",'HCAP Worksheet'!$F$121)</f>
        <v>0</v>
      </c>
      <c r="DE22" s="130">
        <f>IF($E22="","",'HCAP Worksheet'!$H$121)</f>
        <v>0</v>
      </c>
      <c r="DF22" s="130">
        <f>IF($E22="","",'HCAP Worksheet'!$I$121)</f>
        <v>0</v>
      </c>
      <c r="DG22" s="250">
        <f>IF($E22="","",'HCAP Worksheet'!$F$119)</f>
        <v>0</v>
      </c>
      <c r="DH22" s="250">
        <f>IF($E22="","",'HCAP Worksheet'!$D$125)</f>
        <v>0</v>
      </c>
      <c r="DI22" s="130">
        <f>IF($E22="","",'HCAP Worksheet'!$F$125)</f>
        <v>0</v>
      </c>
      <c r="DJ22" s="130">
        <f>IF($E22="","",'HCAP Worksheet'!$H$125)</f>
        <v>0</v>
      </c>
      <c r="DK22" s="130">
        <f>IF($E22="","",'HCAP Worksheet'!$I$125)</f>
        <v>0</v>
      </c>
      <c r="DL22" s="250">
        <f>IF($E22="","",'HCAP Worksheet'!$D$126)</f>
        <v>0</v>
      </c>
      <c r="DM22" s="130">
        <f>IF($E22="","",'HCAP Worksheet'!$F$126)</f>
        <v>0</v>
      </c>
      <c r="DN22" s="130">
        <f>IF($E22="","",'HCAP Worksheet'!$H$126)</f>
        <v>0</v>
      </c>
      <c r="DO22" s="130">
        <f>IF($E22="","",'HCAP Worksheet'!$I$126)</f>
        <v>0</v>
      </c>
      <c r="DP22" s="250">
        <f>IF($E22="","",'HCAP Worksheet'!$D$130)</f>
        <v>0</v>
      </c>
      <c r="DQ22" s="130">
        <f>IF($E22="","",'HCAP Worksheet'!$F$130)</f>
        <v>0</v>
      </c>
      <c r="DR22" s="130">
        <f>IF($E22="","",'HCAP Worksheet'!$I$130)</f>
        <v>0</v>
      </c>
      <c r="DS22" s="250">
        <f>IF($E22="","",'HCAP Worksheet'!$D$131)</f>
        <v>0</v>
      </c>
      <c r="DT22" s="130">
        <f>IF($E22="","",'HCAP Worksheet'!$F$131)</f>
        <v>0</v>
      </c>
      <c r="DU22" s="130">
        <f>IF($E22="","",'HCAP Worksheet'!$H$131)</f>
        <v>0</v>
      </c>
      <c r="DV22" s="130">
        <f>IF($E22="","",'HCAP Worksheet'!$I$131)</f>
        <v>0</v>
      </c>
      <c r="DW22" s="250">
        <f>IF($E22="","",'HCAP Worksheet'!$D$132)</f>
        <v>0</v>
      </c>
      <c r="DX22" s="130">
        <f>IF($E22="","",'HCAP Worksheet'!$F$132)</f>
        <v>0</v>
      </c>
      <c r="DY22" s="130">
        <f>IF($E22="","",'HCAP Worksheet'!$H$132)</f>
        <v>0</v>
      </c>
      <c r="DZ22" s="130">
        <f>IF($E22="","",'HCAP Worksheet'!$I$132)</f>
        <v>0</v>
      </c>
      <c r="EA22" s="250">
        <f>IF($E22="","",'HCAP Worksheet'!$D$137)</f>
        <v>6.66</v>
      </c>
      <c r="EB22" s="250">
        <f>IF($E22="","",'HCAP Worksheet'!$E$137)</f>
        <v>346</v>
      </c>
      <c r="EC22" s="524">
        <f ca="1">IF($E22="","",'HCAP Worksheet'!$G$137)</f>
        <v>29.164477141355754</v>
      </c>
      <c r="ED22" s="524" t="str">
        <f>IF($E22="","",'Auto Pooling Robot Script'!$I$19)</f>
        <v>AJ</v>
      </c>
      <c r="EE22" s="130">
        <f>IF($E22="","",'Auto Pooling Robot Script'!$I$20)</f>
        <v>44989</v>
      </c>
      <c r="EF22" s="524">
        <f>IF($E22="","",'Auto Pooling Robot Script'!$I$35)</f>
        <v>5.87</v>
      </c>
      <c r="EG22" s="524">
        <f>IF($E22="","",'Auto Pooling Robot Script'!$I$36)</f>
        <v>6.06</v>
      </c>
      <c r="EH22" s="250">
        <f>IF($E22="","",'Auto Pooling Robot Script'!$I$37)</f>
        <v>1</v>
      </c>
      <c r="EI22" s="578" t="str">
        <f>IF($E22="","",'Auto Pooling Robot Script'!$I$42)</f>
        <v>AJ</v>
      </c>
      <c r="EJ22" s="130">
        <f>IF($E22="","",'Auto Pooling Robot Script'!$K$42)</f>
        <v>44989</v>
      </c>
      <c r="EK22" s="524">
        <f>IF($E22="","",'Auto Pooling Robot Script'!$I$44)</f>
        <v>1.1499999999999999</v>
      </c>
      <c r="EL22" s="524">
        <f>IF($E22="","",'Auto Pooling Robot Script'!$I$45)</f>
        <v>1.2</v>
      </c>
      <c r="EM22" s="524">
        <f>IF($E22="","",'Auto Pooling Robot Script'!$I$46)</f>
        <v>1.1749999999999998</v>
      </c>
      <c r="EN22" s="524" t="str">
        <f>IF($E22="","",'Auto Pooling Robot Script'!$I$17)</f>
        <v>NovaSeq Side B</v>
      </c>
      <c r="EO22" s="524" t="str">
        <f>IF($E22="","",'Auto Pooling Robot Script'!$I$18)</f>
        <v>SP Kit V1.5 200</v>
      </c>
      <c r="EP22" s="250">
        <f>IF($E22="","",'Auto Pooling Robot Script'!$I$80)</f>
        <v>200</v>
      </c>
      <c r="EQ22" s="524">
        <f>IF($E22="","",'Auto Pooling Robot Script'!$I$83)</f>
        <v>0</v>
      </c>
      <c r="ER22" s="558">
        <f>IF($E22="","",'Auto Pooling Robot Script'!$I$84)</f>
        <v>0</v>
      </c>
      <c r="ES22" s="558">
        <f>IF($E22="","",'Auto Pooling Robot Script'!$I$85)</f>
        <v>0</v>
      </c>
      <c r="ET22" s="524">
        <f>IF($E22="","",'Auto Pooling Robot Script'!$I$86)</f>
        <v>0</v>
      </c>
    </row>
    <row r="23" spans="1:150" x14ac:dyDescent="0.2">
      <c r="A23" t="str">
        <f>IF($E23="","",'HCAP Booking'!$C$4)</f>
        <v>2303550</v>
      </c>
      <c r="B23" s="130">
        <f>IF($E23="","",'HCAP Booking'!$C$5)</f>
        <v>44987</v>
      </c>
      <c r="C23" t="str">
        <f>IF($E23="","",'HCAP Booking'!$F$5)</f>
        <v>LC</v>
      </c>
      <c r="D23" t="str">
        <f>IF($E23="","",'HCAP Booking'!E29)</f>
        <v>B2306481</v>
      </c>
      <c r="E23" t="str">
        <f>IF('HCAP Booking'!J29="","",'HCAP Booking'!J29)</f>
        <v>B2306481-002</v>
      </c>
      <c r="F23" t="str">
        <f>IF($E23="","",'HCAP Booking'!H29)</f>
        <v>Roche DNA Solid Tumour Prep</v>
      </c>
      <c r="G23">
        <f>IF($E23="","",'HCAP Booking'!G29)</f>
        <v>14.4</v>
      </c>
      <c r="H23">
        <f>IF($E23="","",'DNA Sample Normalization'!E33)</f>
        <v>2.38</v>
      </c>
      <c r="I23" s="250">
        <f>IF($E23="","",'DNA Sample Normalization'!$E$2)</f>
        <v>21051</v>
      </c>
      <c r="J23" s="130">
        <f>IF($E23="","",'DNA Sample Normalization'!$E$3)</f>
        <v>44973</v>
      </c>
      <c r="K23" s="130">
        <f>IF($E23="","",'DNA Sample Normalization'!$E$4)</f>
        <v>44907</v>
      </c>
      <c r="L23" s="250" t="str">
        <f>IF($E23="","",'HCAP Worksheet'!$D$53)</f>
        <v>SLCB5121</v>
      </c>
      <c r="M23" s="130">
        <f>IF($E23="","",'HCAP Worksheet'!$F$53)</f>
        <v>44012</v>
      </c>
      <c r="N23" s="130">
        <f>IF($E23="","",'HCAP Worksheet'!$H$53)</f>
        <v>0</v>
      </c>
      <c r="O23" s="130">
        <f>IF($E23="","",'HCAP Worksheet'!$I$53)</f>
        <v>0</v>
      </c>
      <c r="P23" s="250">
        <f>IF($E23="","",'HCAP Worksheet'!$D$57)</f>
        <v>140509</v>
      </c>
      <c r="Q23" s="130">
        <f>IF($E23="","",'HCAP Worksheet'!$F$57)</f>
        <v>44987</v>
      </c>
      <c r="R23" s="130">
        <f>IF($E23="","",'HCAP Worksheet'!$H$57)</f>
        <v>45274</v>
      </c>
      <c r="S23" s="130">
        <f>IF($E23="","",'HCAP Worksheet'!$I$57)</f>
        <v>44981</v>
      </c>
      <c r="T23" s="250">
        <f>IF($E23="","",'HCAP Worksheet'!$D$58)</f>
        <v>146671</v>
      </c>
      <c r="U23" s="130">
        <f>IF($E23="","",'HCAP Worksheet'!$F$58)</f>
        <v>44987</v>
      </c>
      <c r="V23" s="130">
        <f>IF($E23="","",'HCAP Worksheet'!$H$58)</f>
        <v>45274</v>
      </c>
      <c r="W23" s="130">
        <f>IF($E23="","",'HCAP Worksheet'!$I$58)</f>
        <v>44981</v>
      </c>
      <c r="X23" s="250" t="str">
        <f>IF($E23="","",'HCAP Worksheet'!$F$55)</f>
        <v>Eppendorf 5 (96)</v>
      </c>
      <c r="Y23" s="250">
        <f>IF($E23="","",'HCAP Worksheet'!$D$62)</f>
        <v>144221</v>
      </c>
      <c r="Z23" s="130">
        <f>IF($E23="","",'HCAP Worksheet'!$F$62)</f>
        <v>44987</v>
      </c>
      <c r="AA23" s="130">
        <f>IF($E23="","",'HCAP Worksheet'!$H$62)</f>
        <v>45274</v>
      </c>
      <c r="AB23" s="130">
        <f>IF($E23="","",'HCAP Worksheet'!$I$62)</f>
        <v>44981</v>
      </c>
      <c r="AC23" s="250">
        <f>IF($E23="","",'HCAP Worksheet'!$D$63)</f>
        <v>146220</v>
      </c>
      <c r="AD23" s="130">
        <f>IF($E23="","",'HCAP Worksheet'!$F$63)</f>
        <v>44987</v>
      </c>
      <c r="AE23" s="130">
        <f>IF($E23="","",'HCAP Worksheet'!$H$63)</f>
        <v>45274</v>
      </c>
      <c r="AF23" s="130">
        <f>IF($E23="","",'HCAP Worksheet'!$I$63)</f>
        <v>44981</v>
      </c>
      <c r="AG23" s="250" t="str">
        <f>IF($E23="","",'HCAP Worksheet'!$F$60)</f>
        <v>Eppendorf 5 (96)</v>
      </c>
      <c r="AH23" s="250">
        <f>IF($E23="","",'HCAP Worksheet'!$D$67)</f>
        <v>143325</v>
      </c>
      <c r="AI23" s="130">
        <f>IF($E23="","",'HCAP Worksheet'!$F$67)</f>
        <v>44987</v>
      </c>
      <c r="AJ23" s="130">
        <f>IF($E23="","",'HCAP Worksheet'!$H$67)</f>
        <v>45274</v>
      </c>
      <c r="AK23" s="130">
        <f>IF($E23="","",'HCAP Worksheet'!$I$67)</f>
        <v>44981</v>
      </c>
      <c r="AL23" s="250">
        <f>IF($E23="","",'HCAP Worksheet'!$D$68)</f>
        <v>145607</v>
      </c>
      <c r="AM23" s="130">
        <f>IF($E23="","",'HCAP Worksheet'!$F$68)</f>
        <v>44987</v>
      </c>
      <c r="AN23" s="130">
        <f>IF($E23="","",'HCAP Worksheet'!$H$68)</f>
        <v>45274</v>
      </c>
      <c r="AO23" s="130">
        <f>IF($E23="","",'HCAP Worksheet'!$I$68)</f>
        <v>44981</v>
      </c>
      <c r="AP23" s="250">
        <f>IF($E23="","",'HCAP Worksheet'!$D$69)</f>
        <v>70801720</v>
      </c>
      <c r="AQ23" s="130">
        <f>IF($E23="","",'HCAP Worksheet'!$F$69)</f>
        <v>44987</v>
      </c>
      <c r="AR23" s="130">
        <f>IF($E23="","",'HCAP Worksheet'!$H$69)</f>
        <v>45291</v>
      </c>
      <c r="AS23" s="130">
        <f>IF($E23="","",'HCAP Worksheet'!$I$69)</f>
        <v>44981</v>
      </c>
      <c r="AT23" s="130" t="str">
        <f>IF($E23="","",'HCAP Worksheet'!$F$65)</f>
        <v>Eppendorf 5 (96)</v>
      </c>
      <c r="AU23" s="250">
        <f>IF($E23="","",'HCAP Worksheet'!$D$73)</f>
        <v>142030</v>
      </c>
      <c r="AV23" s="130">
        <f>IF($E23="","",'HCAP Worksheet'!$F$73)</f>
        <v>44979</v>
      </c>
      <c r="AW23" s="130">
        <f>IF($E23="","",'HCAP Worksheet'!$H$73)</f>
        <v>45260</v>
      </c>
      <c r="AX23" s="130">
        <f>IF($E23="","",'HCAP Worksheet'!$I$73)</f>
        <v>44942</v>
      </c>
      <c r="AY23" s="250" t="str">
        <f>IF($E23="","",'HCAP Worksheet'!$D$74)</f>
        <v>22K084044</v>
      </c>
      <c r="AZ23" s="130">
        <f>IF($E23="","",'HCAP Worksheet'!$F$74)</f>
        <v>44956</v>
      </c>
      <c r="BA23" s="130">
        <f>IF($E23="","",'HCAP Worksheet'!$H$74)</f>
        <v>46695</v>
      </c>
      <c r="BB23" s="250">
        <f>IF($E23="","",'HCAP Worksheet'!$D$78)</f>
        <v>0</v>
      </c>
      <c r="BC23" s="130">
        <f>IF($E23="","",'HCAP Worksheet'!$F$78)</f>
        <v>0</v>
      </c>
      <c r="BD23" s="130">
        <f>IF($E23="","",'HCAP Worksheet'!$H$78)</f>
        <v>0</v>
      </c>
      <c r="BE23" s="130">
        <f>IF($E23="","",'HCAP Worksheet'!$I$78)</f>
        <v>0</v>
      </c>
      <c r="BF23" s="250">
        <f>IF($E23="","",'HCAP Worksheet'!$D$79)</f>
        <v>0</v>
      </c>
      <c r="BG23" s="130">
        <f>IF($E23="","",'HCAP Worksheet'!$F$79)</f>
        <v>0</v>
      </c>
      <c r="BH23" s="130">
        <f>IF($E23="","",'HCAP Worksheet'!$H$79)</f>
        <v>0</v>
      </c>
      <c r="BI23" s="130">
        <f>IF($E23="","",'HCAP Worksheet'!$I$79)</f>
        <v>0</v>
      </c>
      <c r="BJ23" s="250">
        <f>IF($E23="","",'HCAP Worksheet'!$F$76)</f>
        <v>0</v>
      </c>
      <c r="BK23" s="250">
        <f>IF($E23="","",'HCAP Worksheet'!$D$83)</f>
        <v>0</v>
      </c>
      <c r="BL23" s="130">
        <f>IF($E23="","",'HCAP Worksheet'!$F$83)</f>
        <v>0</v>
      </c>
      <c r="BM23" s="130">
        <f>IF($E23="","",'HCAP Worksheet'!$H$83)</f>
        <v>0</v>
      </c>
      <c r="BN23" s="130">
        <f>IF($E23="","",'HCAP Worksheet'!$I$83)</f>
        <v>0</v>
      </c>
      <c r="BO23" s="250">
        <f>IF($E23="","",'HCAP Worksheet'!$D$84)</f>
        <v>0</v>
      </c>
      <c r="BP23" s="130">
        <f>IF($E23="","",'HCAP Worksheet'!$F$84)</f>
        <v>0</v>
      </c>
      <c r="BQ23" s="130">
        <f>IF($E23="","",'HCAP Worksheet'!$H$84)</f>
        <v>0</v>
      </c>
      <c r="BR23" s="250">
        <f>IF($E23="","",'HCAP Worksheet'!$D$88)</f>
        <v>0</v>
      </c>
      <c r="BS23" s="130">
        <f>IF($E23="","",'HCAP Worksheet'!$F$88)</f>
        <v>0</v>
      </c>
      <c r="BT23" s="130">
        <f>IF($E23="","",'HCAP Worksheet'!$I$88)</f>
        <v>0</v>
      </c>
      <c r="BU23" s="250">
        <f>IF($E23="","",'HCAP Worksheet'!$D$89)</f>
        <v>0</v>
      </c>
      <c r="BV23" s="130">
        <f>IF($E23="","",'HCAP Worksheet'!$F$89)</f>
        <v>0</v>
      </c>
      <c r="BW23" s="130">
        <f>IF($E23="","",'HCAP Worksheet'!$H$89)</f>
        <v>0</v>
      </c>
      <c r="BX23" s="130">
        <f>IF($E23="","",'HCAP Worksheet'!$I$89)</f>
        <v>0</v>
      </c>
      <c r="BY23" s="250">
        <f>IF($E23="","",'HCAP Worksheet'!$D$90)</f>
        <v>0</v>
      </c>
      <c r="BZ23" s="130">
        <f>IF($E23="","",'HCAP Worksheet'!$F$90)</f>
        <v>0</v>
      </c>
      <c r="CA23" s="130">
        <f>IF($E23="","",'HCAP Worksheet'!$H$90)</f>
        <v>0</v>
      </c>
      <c r="CB23" s="130">
        <f>IF($E23="","",'HCAP Worksheet'!$I$90)</f>
        <v>0</v>
      </c>
      <c r="CC23" s="250">
        <f>IF($E23="","",'HCAP Worksheet'!$D$103)</f>
        <v>0</v>
      </c>
      <c r="CD23" s="130">
        <f>IF($E23="","",'HCAP Worksheet'!$F$103)</f>
        <v>0</v>
      </c>
      <c r="CE23" s="130">
        <f>IF($E23="","",'HCAP Worksheet'!$H$103)</f>
        <v>0</v>
      </c>
      <c r="CF23" s="130">
        <f>IF($E23="","",'HCAP Worksheet'!$I$103)</f>
        <v>0</v>
      </c>
      <c r="CG23" s="250">
        <f>IF($E23="","",'HCAP Worksheet'!$D$104)</f>
        <v>0</v>
      </c>
      <c r="CH23" s="130">
        <f>IF($E23="","",'HCAP Worksheet'!$F$104)</f>
        <v>0</v>
      </c>
      <c r="CI23" s="130">
        <f>IF($E23="","",'HCAP Worksheet'!$H$104)</f>
        <v>0</v>
      </c>
      <c r="CJ23" s="130">
        <f>IF($E23="","",'HCAP Worksheet'!$I$104)</f>
        <v>0</v>
      </c>
      <c r="CK23" s="250">
        <f>IF($E23="","",'HCAP Worksheet'!$D$105)</f>
        <v>0</v>
      </c>
      <c r="CL23" s="130">
        <f>IF($E23="","",'HCAP Worksheet'!$F$105)</f>
        <v>0</v>
      </c>
      <c r="CM23" s="130">
        <f>IF($E23="","",'HCAP Worksheet'!$H$105)</f>
        <v>0</v>
      </c>
      <c r="CN23" s="250">
        <f>IF($E23="","",'HCAP Worksheet'!$F$101)</f>
        <v>0</v>
      </c>
      <c r="CO23" s="250" t="str">
        <f ca="1">IF($E23="","",'HCAP Worksheet'!$B$108)</f>
        <v>Roche DNA Solid Tumour Prep_1</v>
      </c>
      <c r="CP23" s="250" t="str">
        <f ca="1">IF($E23="","",'HCAP Worksheet'!$C$108)</f>
        <v>IRN1000006093</v>
      </c>
      <c r="CQ23" s="250">
        <f>IF($E23="","",'HCAP Worksheet'!$D$108)</f>
        <v>0</v>
      </c>
      <c r="CR23" s="130">
        <f>IF($E23="","",'HCAP Worksheet'!$F$108)</f>
        <v>0</v>
      </c>
      <c r="CS23" s="130">
        <f>IF($E23="","",'HCAP Worksheet'!$H$108)</f>
        <v>0</v>
      </c>
      <c r="CT23" s="130">
        <f>IF($E23="","",'HCAP Worksheet'!$I$108)</f>
        <v>0</v>
      </c>
      <c r="CU23" s="250">
        <f>IF($E23="","",'HCAP Worksheet'!$D$116)</f>
        <v>0</v>
      </c>
      <c r="CV23" s="130">
        <f>IF($E23="","",'HCAP Worksheet'!$F$116)</f>
        <v>0</v>
      </c>
      <c r="CW23" s="130">
        <f>IF($E23="","",'HCAP Worksheet'!$H$116)</f>
        <v>0</v>
      </c>
      <c r="CX23" s="130">
        <f>IF($E23="","",'HCAP Worksheet'!$I$116)</f>
        <v>0</v>
      </c>
      <c r="CY23" s="250">
        <f>IF($E23="","",'HCAP Worksheet'!$D$117)</f>
        <v>0</v>
      </c>
      <c r="CZ23" s="130">
        <f>IF($E23="","",'HCAP Worksheet'!$F$117)</f>
        <v>0</v>
      </c>
      <c r="DA23" s="130">
        <f>IF($E23="","",'HCAP Worksheet'!$H$117)</f>
        <v>0</v>
      </c>
      <c r="DB23" s="130">
        <f>IF($E23="","",'HCAP Worksheet'!$I$117)</f>
        <v>0</v>
      </c>
      <c r="DC23" s="250">
        <f>IF($E23="","",'HCAP Worksheet'!$D$121)</f>
        <v>0</v>
      </c>
      <c r="DD23" s="130">
        <f>IF($E23="","",'HCAP Worksheet'!$F$121)</f>
        <v>0</v>
      </c>
      <c r="DE23" s="130">
        <f>IF($E23="","",'HCAP Worksheet'!$H$121)</f>
        <v>0</v>
      </c>
      <c r="DF23" s="130">
        <f>IF($E23="","",'HCAP Worksheet'!$I$121)</f>
        <v>0</v>
      </c>
      <c r="DG23" s="250">
        <f>IF($E23="","",'HCAP Worksheet'!$F$119)</f>
        <v>0</v>
      </c>
      <c r="DH23" s="250">
        <f>IF($E23="","",'HCAP Worksheet'!$D$125)</f>
        <v>0</v>
      </c>
      <c r="DI23" s="130">
        <f>IF($E23="","",'HCAP Worksheet'!$F$125)</f>
        <v>0</v>
      </c>
      <c r="DJ23" s="130">
        <f>IF($E23="","",'HCAP Worksheet'!$H$125)</f>
        <v>0</v>
      </c>
      <c r="DK23" s="130">
        <f>IF($E23="","",'HCAP Worksheet'!$I$125)</f>
        <v>0</v>
      </c>
      <c r="DL23" s="250">
        <f>IF($E23="","",'HCAP Worksheet'!$D$126)</f>
        <v>0</v>
      </c>
      <c r="DM23" s="130">
        <f>IF($E23="","",'HCAP Worksheet'!$F$126)</f>
        <v>0</v>
      </c>
      <c r="DN23" s="130">
        <f>IF($E23="","",'HCAP Worksheet'!$H$126)</f>
        <v>0</v>
      </c>
      <c r="DO23" s="130">
        <f>IF($E23="","",'HCAP Worksheet'!$I$126)</f>
        <v>0</v>
      </c>
      <c r="DP23" s="250">
        <f>IF($E23="","",'HCAP Worksheet'!$D$130)</f>
        <v>0</v>
      </c>
      <c r="DQ23" s="130">
        <f>IF($E23="","",'HCAP Worksheet'!$F$130)</f>
        <v>0</v>
      </c>
      <c r="DR23" s="130">
        <f>IF($E23="","",'HCAP Worksheet'!$I$130)</f>
        <v>0</v>
      </c>
      <c r="DS23" s="250">
        <f>IF($E23="","",'HCAP Worksheet'!$D$131)</f>
        <v>0</v>
      </c>
      <c r="DT23" s="130">
        <f>IF($E23="","",'HCAP Worksheet'!$F$131)</f>
        <v>0</v>
      </c>
      <c r="DU23" s="130">
        <f>IF($E23="","",'HCAP Worksheet'!$H$131)</f>
        <v>0</v>
      </c>
      <c r="DV23" s="130">
        <f>IF($E23="","",'HCAP Worksheet'!$I$131)</f>
        <v>0</v>
      </c>
      <c r="DW23" s="250">
        <f>IF($E23="","",'HCAP Worksheet'!$D$132)</f>
        <v>0</v>
      </c>
      <c r="DX23" s="130">
        <f>IF($E23="","",'HCAP Worksheet'!$F$132)</f>
        <v>0</v>
      </c>
      <c r="DY23" s="130">
        <f>IF($E23="","",'HCAP Worksheet'!$H$132)</f>
        <v>0</v>
      </c>
      <c r="DZ23" s="130">
        <f>IF($E23="","",'HCAP Worksheet'!$I$132)</f>
        <v>0</v>
      </c>
      <c r="EA23" s="250">
        <f>IF($E23="","",'HCAP Worksheet'!$D$137)</f>
        <v>6.66</v>
      </c>
      <c r="EB23" s="250">
        <f>IF($E23="","",'HCAP Worksheet'!$E$137)</f>
        <v>346</v>
      </c>
      <c r="EC23" s="524">
        <f ca="1">IF($E23="","",'HCAP Worksheet'!$G$137)</f>
        <v>29.164477141355754</v>
      </c>
      <c r="ED23" s="524" t="str">
        <f>IF($E23="","",'Auto Pooling Robot Script'!$I$19)</f>
        <v>AJ</v>
      </c>
      <c r="EE23" s="130">
        <f>IF($E23="","",'Auto Pooling Robot Script'!$I$20)</f>
        <v>44989</v>
      </c>
      <c r="EF23" s="524">
        <f>IF($E23="","",'Auto Pooling Robot Script'!$I$35)</f>
        <v>5.87</v>
      </c>
      <c r="EG23" s="524">
        <f>IF($E23="","",'Auto Pooling Robot Script'!$I$36)</f>
        <v>6.06</v>
      </c>
      <c r="EH23" s="250">
        <f>IF($E23="","",'Auto Pooling Robot Script'!$I$37)</f>
        <v>1</v>
      </c>
      <c r="EI23" s="578" t="str">
        <f>IF($E23="","",'Auto Pooling Robot Script'!$I$42)</f>
        <v>AJ</v>
      </c>
      <c r="EJ23" s="130">
        <f>IF($E23="","",'Auto Pooling Robot Script'!$K$42)</f>
        <v>44989</v>
      </c>
      <c r="EK23" s="524">
        <f>IF($E23="","",'Auto Pooling Robot Script'!$I$44)</f>
        <v>1.1499999999999999</v>
      </c>
      <c r="EL23" s="524">
        <f>IF($E23="","",'Auto Pooling Robot Script'!$I$45)</f>
        <v>1.2</v>
      </c>
      <c r="EM23" s="524">
        <f>IF($E23="","",'Auto Pooling Robot Script'!$I$46)</f>
        <v>1.1749999999999998</v>
      </c>
      <c r="EN23" s="524" t="str">
        <f>IF($E23="","",'Auto Pooling Robot Script'!$I$17)</f>
        <v>NovaSeq Side B</v>
      </c>
      <c r="EO23" s="524" t="str">
        <f>IF($E23="","",'Auto Pooling Robot Script'!$I$18)</f>
        <v>SP Kit V1.5 200</v>
      </c>
      <c r="EP23" s="250">
        <f>IF($E23="","",'Auto Pooling Robot Script'!$I$80)</f>
        <v>200</v>
      </c>
      <c r="EQ23" s="524">
        <f>IF($E23="","",'Auto Pooling Robot Script'!$I$83)</f>
        <v>0</v>
      </c>
      <c r="ER23" s="558">
        <f>IF($E23="","",'Auto Pooling Robot Script'!$I$84)</f>
        <v>0</v>
      </c>
      <c r="ES23" s="558">
        <f>IF($E23="","",'Auto Pooling Robot Script'!$I$85)</f>
        <v>0</v>
      </c>
      <c r="ET23" s="524">
        <f>IF($E23="","",'Auto Pooling Robot Script'!$I$86)</f>
        <v>0</v>
      </c>
    </row>
    <row r="24" spans="1:150" x14ac:dyDescent="0.2">
      <c r="A24" t="str">
        <f>IF($E24="","",'HCAP Booking'!$C$4)</f>
        <v>2303550</v>
      </c>
      <c r="B24" s="130">
        <f>IF($E24="","",'HCAP Booking'!$C$5)</f>
        <v>44987</v>
      </c>
      <c r="C24" t="str">
        <f>IF($E24="","",'HCAP Booking'!$F$5)</f>
        <v>LC</v>
      </c>
      <c r="D24" t="str">
        <f>IF($E24="","",'HCAP Booking'!E30)</f>
        <v>B2306487</v>
      </c>
      <c r="E24" t="str">
        <f>IF('HCAP Booking'!J30="","",'HCAP Booking'!J30)</f>
        <v>B2306487-002</v>
      </c>
      <c r="F24" t="str">
        <f>IF($E24="","",'HCAP Booking'!H30)</f>
        <v>Roche DNA Solid Tumour Prep</v>
      </c>
      <c r="G24">
        <f>IF($E24="","",'HCAP Booking'!G30)</f>
        <v>278.3</v>
      </c>
      <c r="H24">
        <f>IF($E24="","",'DNA Sample Normalization'!E34)</f>
        <v>38.200000000000003</v>
      </c>
      <c r="I24" s="250">
        <f>IF($E24="","",'DNA Sample Normalization'!$E$2)</f>
        <v>21051</v>
      </c>
      <c r="J24" s="130">
        <f>IF($E24="","",'DNA Sample Normalization'!$E$3)</f>
        <v>44973</v>
      </c>
      <c r="K24" s="130">
        <f>IF($E24="","",'DNA Sample Normalization'!$E$4)</f>
        <v>44907</v>
      </c>
      <c r="L24" s="250" t="str">
        <f>IF($E24="","",'HCAP Worksheet'!$D$53)</f>
        <v>SLCB5121</v>
      </c>
      <c r="M24" s="130">
        <f>IF($E24="","",'HCAP Worksheet'!$F$53)</f>
        <v>44012</v>
      </c>
      <c r="N24" s="130">
        <f>IF($E24="","",'HCAP Worksheet'!$H$53)</f>
        <v>0</v>
      </c>
      <c r="O24" s="130">
        <f>IF($E24="","",'HCAP Worksheet'!$I$53)</f>
        <v>0</v>
      </c>
      <c r="P24" s="250">
        <f>IF($E24="","",'HCAP Worksheet'!$D$57)</f>
        <v>140509</v>
      </c>
      <c r="Q24" s="130">
        <f>IF($E24="","",'HCAP Worksheet'!$F$57)</f>
        <v>44987</v>
      </c>
      <c r="R24" s="130">
        <f>IF($E24="","",'HCAP Worksheet'!$H$57)</f>
        <v>45274</v>
      </c>
      <c r="S24" s="130">
        <f>IF($E24="","",'HCAP Worksheet'!$I$57)</f>
        <v>44981</v>
      </c>
      <c r="T24" s="250">
        <f>IF($E24="","",'HCAP Worksheet'!$D$58)</f>
        <v>146671</v>
      </c>
      <c r="U24" s="130">
        <f>IF($E24="","",'HCAP Worksheet'!$F$58)</f>
        <v>44987</v>
      </c>
      <c r="V24" s="130">
        <f>IF($E24="","",'HCAP Worksheet'!$H$58)</f>
        <v>45274</v>
      </c>
      <c r="W24" s="130">
        <f>IF($E24="","",'HCAP Worksheet'!$I$58)</f>
        <v>44981</v>
      </c>
      <c r="X24" s="250" t="str">
        <f>IF($E24="","",'HCAP Worksheet'!$F$55)</f>
        <v>Eppendorf 5 (96)</v>
      </c>
      <c r="Y24" s="250">
        <f>IF($E24="","",'HCAP Worksheet'!$D$62)</f>
        <v>144221</v>
      </c>
      <c r="Z24" s="130">
        <f>IF($E24="","",'HCAP Worksheet'!$F$62)</f>
        <v>44987</v>
      </c>
      <c r="AA24" s="130">
        <f>IF($E24="","",'HCAP Worksheet'!$H$62)</f>
        <v>45274</v>
      </c>
      <c r="AB24" s="130">
        <f>IF($E24="","",'HCAP Worksheet'!$I$62)</f>
        <v>44981</v>
      </c>
      <c r="AC24" s="250">
        <f>IF($E24="","",'HCAP Worksheet'!$D$63)</f>
        <v>146220</v>
      </c>
      <c r="AD24" s="130">
        <f>IF($E24="","",'HCAP Worksheet'!$F$63)</f>
        <v>44987</v>
      </c>
      <c r="AE24" s="130">
        <f>IF($E24="","",'HCAP Worksheet'!$H$63)</f>
        <v>45274</v>
      </c>
      <c r="AF24" s="130">
        <f>IF($E24="","",'HCAP Worksheet'!$I$63)</f>
        <v>44981</v>
      </c>
      <c r="AG24" s="250" t="str">
        <f>IF($E24="","",'HCAP Worksheet'!$F$60)</f>
        <v>Eppendorf 5 (96)</v>
      </c>
      <c r="AH24" s="250">
        <f>IF($E24="","",'HCAP Worksheet'!$D$67)</f>
        <v>143325</v>
      </c>
      <c r="AI24" s="130">
        <f>IF($E24="","",'HCAP Worksheet'!$F$67)</f>
        <v>44987</v>
      </c>
      <c r="AJ24" s="130">
        <f>IF($E24="","",'HCAP Worksheet'!$H$67)</f>
        <v>45274</v>
      </c>
      <c r="AK24" s="130">
        <f>IF($E24="","",'HCAP Worksheet'!$I$67)</f>
        <v>44981</v>
      </c>
      <c r="AL24" s="250">
        <f>IF($E24="","",'HCAP Worksheet'!$D$68)</f>
        <v>145607</v>
      </c>
      <c r="AM24" s="130">
        <f>IF($E24="","",'HCAP Worksheet'!$F$68)</f>
        <v>44987</v>
      </c>
      <c r="AN24" s="130">
        <f>IF($E24="","",'HCAP Worksheet'!$H$68)</f>
        <v>45274</v>
      </c>
      <c r="AO24" s="130">
        <f>IF($E24="","",'HCAP Worksheet'!$I$68)</f>
        <v>44981</v>
      </c>
      <c r="AP24" s="250">
        <f>IF($E24="","",'HCAP Worksheet'!$D$69)</f>
        <v>70801720</v>
      </c>
      <c r="AQ24" s="130">
        <f>IF($E24="","",'HCAP Worksheet'!$F$69)</f>
        <v>44987</v>
      </c>
      <c r="AR24" s="130">
        <f>IF($E24="","",'HCAP Worksheet'!$H$69)</f>
        <v>45291</v>
      </c>
      <c r="AS24" s="130">
        <f>IF($E24="","",'HCAP Worksheet'!$I$69)</f>
        <v>44981</v>
      </c>
      <c r="AT24" s="130" t="str">
        <f>IF($E24="","",'HCAP Worksheet'!$F$65)</f>
        <v>Eppendorf 5 (96)</v>
      </c>
      <c r="AU24" s="250">
        <f>IF($E24="","",'HCAP Worksheet'!$D$73)</f>
        <v>142030</v>
      </c>
      <c r="AV24" s="130">
        <f>IF($E24="","",'HCAP Worksheet'!$F$73)</f>
        <v>44979</v>
      </c>
      <c r="AW24" s="130">
        <f>IF($E24="","",'HCAP Worksheet'!$H$73)</f>
        <v>45260</v>
      </c>
      <c r="AX24" s="130">
        <f>IF($E24="","",'HCAP Worksheet'!$I$73)</f>
        <v>44942</v>
      </c>
      <c r="AY24" s="250" t="str">
        <f>IF($E24="","",'HCAP Worksheet'!$D$74)</f>
        <v>22K084044</v>
      </c>
      <c r="AZ24" s="130">
        <f>IF($E24="","",'HCAP Worksheet'!$F$74)</f>
        <v>44956</v>
      </c>
      <c r="BA24" s="130">
        <f>IF($E24="","",'HCAP Worksheet'!$H$74)</f>
        <v>46695</v>
      </c>
      <c r="BB24" s="250">
        <f>IF($E24="","",'HCAP Worksheet'!$D$78)</f>
        <v>0</v>
      </c>
      <c r="BC24" s="130">
        <f>IF($E24="","",'HCAP Worksheet'!$F$78)</f>
        <v>0</v>
      </c>
      <c r="BD24" s="130">
        <f>IF($E24="","",'HCAP Worksheet'!$H$78)</f>
        <v>0</v>
      </c>
      <c r="BE24" s="130">
        <f>IF($E24="","",'HCAP Worksheet'!$I$78)</f>
        <v>0</v>
      </c>
      <c r="BF24" s="250">
        <f>IF($E24="","",'HCAP Worksheet'!$D$79)</f>
        <v>0</v>
      </c>
      <c r="BG24" s="130">
        <f>IF($E24="","",'HCAP Worksheet'!$F$79)</f>
        <v>0</v>
      </c>
      <c r="BH24" s="130">
        <f>IF($E24="","",'HCAP Worksheet'!$H$79)</f>
        <v>0</v>
      </c>
      <c r="BI24" s="130">
        <f>IF($E24="","",'HCAP Worksheet'!$I$79)</f>
        <v>0</v>
      </c>
      <c r="BJ24" s="250">
        <f>IF($E24="","",'HCAP Worksheet'!$F$76)</f>
        <v>0</v>
      </c>
      <c r="BK24" s="250">
        <f>IF($E24="","",'HCAP Worksheet'!$D$83)</f>
        <v>0</v>
      </c>
      <c r="BL24" s="130">
        <f>IF($E24="","",'HCAP Worksheet'!$F$83)</f>
        <v>0</v>
      </c>
      <c r="BM24" s="130">
        <f>IF($E24="","",'HCAP Worksheet'!$H$83)</f>
        <v>0</v>
      </c>
      <c r="BN24" s="130">
        <f>IF($E24="","",'HCAP Worksheet'!$I$83)</f>
        <v>0</v>
      </c>
      <c r="BO24" s="250">
        <f>IF($E24="","",'HCAP Worksheet'!$D$84)</f>
        <v>0</v>
      </c>
      <c r="BP24" s="130">
        <f>IF($E24="","",'HCAP Worksheet'!$F$84)</f>
        <v>0</v>
      </c>
      <c r="BQ24" s="130">
        <f>IF($E24="","",'HCAP Worksheet'!$H$84)</f>
        <v>0</v>
      </c>
      <c r="BR24" s="250">
        <f>IF($E24="","",'HCAP Worksheet'!$D$88)</f>
        <v>0</v>
      </c>
      <c r="BS24" s="130">
        <f>IF($E24="","",'HCAP Worksheet'!$F$88)</f>
        <v>0</v>
      </c>
      <c r="BT24" s="130">
        <f>IF($E24="","",'HCAP Worksheet'!$I$88)</f>
        <v>0</v>
      </c>
      <c r="BU24" s="250">
        <f>IF($E24="","",'HCAP Worksheet'!$D$89)</f>
        <v>0</v>
      </c>
      <c r="BV24" s="130">
        <f>IF($E24="","",'HCAP Worksheet'!$F$89)</f>
        <v>0</v>
      </c>
      <c r="BW24" s="130">
        <f>IF($E24="","",'HCAP Worksheet'!$H$89)</f>
        <v>0</v>
      </c>
      <c r="BX24" s="130">
        <f>IF($E24="","",'HCAP Worksheet'!$I$89)</f>
        <v>0</v>
      </c>
      <c r="BY24" s="250">
        <f>IF($E24="","",'HCAP Worksheet'!$D$90)</f>
        <v>0</v>
      </c>
      <c r="BZ24" s="130">
        <f>IF($E24="","",'HCAP Worksheet'!$F$90)</f>
        <v>0</v>
      </c>
      <c r="CA24" s="130">
        <f>IF($E24="","",'HCAP Worksheet'!$H$90)</f>
        <v>0</v>
      </c>
      <c r="CB24" s="130">
        <f>IF($E24="","",'HCAP Worksheet'!$I$90)</f>
        <v>0</v>
      </c>
      <c r="CC24" s="250">
        <f>IF($E24="","",'HCAP Worksheet'!$D$103)</f>
        <v>0</v>
      </c>
      <c r="CD24" s="130">
        <f>IF($E24="","",'HCAP Worksheet'!$F$103)</f>
        <v>0</v>
      </c>
      <c r="CE24" s="130">
        <f>IF($E24="","",'HCAP Worksheet'!$H$103)</f>
        <v>0</v>
      </c>
      <c r="CF24" s="130">
        <f>IF($E24="","",'HCAP Worksheet'!$I$103)</f>
        <v>0</v>
      </c>
      <c r="CG24" s="250">
        <f>IF($E24="","",'HCAP Worksheet'!$D$104)</f>
        <v>0</v>
      </c>
      <c r="CH24" s="130">
        <f>IF($E24="","",'HCAP Worksheet'!$F$104)</f>
        <v>0</v>
      </c>
      <c r="CI24" s="130">
        <f>IF($E24="","",'HCAP Worksheet'!$H$104)</f>
        <v>0</v>
      </c>
      <c r="CJ24" s="130">
        <f>IF($E24="","",'HCAP Worksheet'!$I$104)</f>
        <v>0</v>
      </c>
      <c r="CK24" s="250">
        <f>IF($E24="","",'HCAP Worksheet'!$D$105)</f>
        <v>0</v>
      </c>
      <c r="CL24" s="130">
        <f>IF($E24="","",'HCAP Worksheet'!$F$105)</f>
        <v>0</v>
      </c>
      <c r="CM24" s="130">
        <f>IF($E24="","",'HCAP Worksheet'!$H$105)</f>
        <v>0</v>
      </c>
      <c r="CN24" s="250">
        <f>IF($E24="","",'HCAP Worksheet'!$F$101)</f>
        <v>0</v>
      </c>
      <c r="CO24" s="250" t="str">
        <f ca="1">IF($E24="","",'HCAP Worksheet'!$B$108)</f>
        <v>Roche DNA Solid Tumour Prep_1</v>
      </c>
      <c r="CP24" s="250" t="str">
        <f ca="1">IF($E24="","",'HCAP Worksheet'!$C$108)</f>
        <v>IRN1000006093</v>
      </c>
      <c r="CQ24" s="250">
        <f>IF($E24="","",'HCAP Worksheet'!$D$108)</f>
        <v>0</v>
      </c>
      <c r="CR24" s="130">
        <f>IF($E24="","",'HCAP Worksheet'!$F$108)</f>
        <v>0</v>
      </c>
      <c r="CS24" s="130">
        <f>IF($E24="","",'HCAP Worksheet'!$H$108)</f>
        <v>0</v>
      </c>
      <c r="CT24" s="130">
        <f>IF($E24="","",'HCAP Worksheet'!$I$108)</f>
        <v>0</v>
      </c>
      <c r="CU24" s="250">
        <f>IF($E24="","",'HCAP Worksheet'!$D$116)</f>
        <v>0</v>
      </c>
      <c r="CV24" s="130">
        <f>IF($E24="","",'HCAP Worksheet'!$F$116)</f>
        <v>0</v>
      </c>
      <c r="CW24" s="130">
        <f>IF($E24="","",'HCAP Worksheet'!$H$116)</f>
        <v>0</v>
      </c>
      <c r="CX24" s="130">
        <f>IF($E24="","",'HCAP Worksheet'!$I$116)</f>
        <v>0</v>
      </c>
      <c r="CY24" s="250">
        <f>IF($E24="","",'HCAP Worksheet'!$D$117)</f>
        <v>0</v>
      </c>
      <c r="CZ24" s="130">
        <f>IF($E24="","",'HCAP Worksheet'!$F$117)</f>
        <v>0</v>
      </c>
      <c r="DA24" s="130">
        <f>IF($E24="","",'HCAP Worksheet'!$H$117)</f>
        <v>0</v>
      </c>
      <c r="DB24" s="130">
        <f>IF($E24="","",'HCAP Worksheet'!$I$117)</f>
        <v>0</v>
      </c>
      <c r="DC24" s="250">
        <f>IF($E24="","",'HCAP Worksheet'!$D$121)</f>
        <v>0</v>
      </c>
      <c r="DD24" s="130">
        <f>IF($E24="","",'HCAP Worksheet'!$F$121)</f>
        <v>0</v>
      </c>
      <c r="DE24" s="130">
        <f>IF($E24="","",'HCAP Worksheet'!$H$121)</f>
        <v>0</v>
      </c>
      <c r="DF24" s="130">
        <f>IF($E24="","",'HCAP Worksheet'!$I$121)</f>
        <v>0</v>
      </c>
      <c r="DG24" s="250">
        <f>IF($E24="","",'HCAP Worksheet'!$F$119)</f>
        <v>0</v>
      </c>
      <c r="DH24" s="250">
        <f>IF($E24="","",'HCAP Worksheet'!$D$125)</f>
        <v>0</v>
      </c>
      <c r="DI24" s="130">
        <f>IF($E24="","",'HCAP Worksheet'!$F$125)</f>
        <v>0</v>
      </c>
      <c r="DJ24" s="130">
        <f>IF($E24="","",'HCAP Worksheet'!$H$125)</f>
        <v>0</v>
      </c>
      <c r="DK24" s="130">
        <f>IF($E24="","",'HCAP Worksheet'!$I$125)</f>
        <v>0</v>
      </c>
      <c r="DL24" s="250">
        <f>IF($E24="","",'HCAP Worksheet'!$D$126)</f>
        <v>0</v>
      </c>
      <c r="DM24" s="130">
        <f>IF($E24="","",'HCAP Worksheet'!$F$126)</f>
        <v>0</v>
      </c>
      <c r="DN24" s="130">
        <f>IF($E24="","",'HCAP Worksheet'!$H$126)</f>
        <v>0</v>
      </c>
      <c r="DO24" s="130">
        <f>IF($E24="","",'HCAP Worksheet'!$I$126)</f>
        <v>0</v>
      </c>
      <c r="DP24" s="250">
        <f>IF($E24="","",'HCAP Worksheet'!$D$130)</f>
        <v>0</v>
      </c>
      <c r="DQ24" s="130">
        <f>IF($E24="","",'HCAP Worksheet'!$F$130)</f>
        <v>0</v>
      </c>
      <c r="DR24" s="130">
        <f>IF($E24="","",'HCAP Worksheet'!$I$130)</f>
        <v>0</v>
      </c>
      <c r="DS24" s="250">
        <f>IF($E24="","",'HCAP Worksheet'!$D$131)</f>
        <v>0</v>
      </c>
      <c r="DT24" s="130">
        <f>IF($E24="","",'HCAP Worksheet'!$F$131)</f>
        <v>0</v>
      </c>
      <c r="DU24" s="130">
        <f>IF($E24="","",'HCAP Worksheet'!$H$131)</f>
        <v>0</v>
      </c>
      <c r="DV24" s="130">
        <f>IF($E24="","",'HCAP Worksheet'!$I$131)</f>
        <v>0</v>
      </c>
      <c r="DW24" s="250">
        <f>IF($E24="","",'HCAP Worksheet'!$D$132)</f>
        <v>0</v>
      </c>
      <c r="DX24" s="130">
        <f>IF($E24="","",'HCAP Worksheet'!$F$132)</f>
        <v>0</v>
      </c>
      <c r="DY24" s="130">
        <f>IF($E24="","",'HCAP Worksheet'!$H$132)</f>
        <v>0</v>
      </c>
      <c r="DZ24" s="130">
        <f>IF($E24="","",'HCAP Worksheet'!$I$132)</f>
        <v>0</v>
      </c>
      <c r="EA24" s="250">
        <f>IF($E24="","",'HCAP Worksheet'!$D$137)</f>
        <v>6.66</v>
      </c>
      <c r="EB24" s="250">
        <f>IF($E24="","",'HCAP Worksheet'!$E$137)</f>
        <v>346</v>
      </c>
      <c r="EC24" s="524">
        <f ca="1">IF($E24="","",'HCAP Worksheet'!$G$137)</f>
        <v>29.164477141355754</v>
      </c>
      <c r="ED24" s="524" t="str">
        <f>IF($E24="","",'Auto Pooling Robot Script'!$I$19)</f>
        <v>AJ</v>
      </c>
      <c r="EE24" s="130">
        <f>IF($E24="","",'Auto Pooling Robot Script'!$I$20)</f>
        <v>44989</v>
      </c>
      <c r="EF24" s="524">
        <f>IF($E24="","",'Auto Pooling Robot Script'!$I$35)</f>
        <v>5.87</v>
      </c>
      <c r="EG24" s="524">
        <f>IF($E24="","",'Auto Pooling Robot Script'!$I$36)</f>
        <v>6.06</v>
      </c>
      <c r="EH24" s="250">
        <f>IF($E24="","",'Auto Pooling Robot Script'!$I$37)</f>
        <v>1</v>
      </c>
      <c r="EI24" s="578" t="str">
        <f>IF($E24="","",'Auto Pooling Robot Script'!$I$42)</f>
        <v>AJ</v>
      </c>
      <c r="EJ24" s="130">
        <f>IF($E24="","",'Auto Pooling Robot Script'!$K$42)</f>
        <v>44989</v>
      </c>
      <c r="EK24" s="524">
        <f>IF($E24="","",'Auto Pooling Robot Script'!$I$44)</f>
        <v>1.1499999999999999</v>
      </c>
      <c r="EL24" s="524">
        <f>IF($E24="","",'Auto Pooling Robot Script'!$I$45)</f>
        <v>1.2</v>
      </c>
      <c r="EM24" s="524">
        <f>IF($E24="","",'Auto Pooling Robot Script'!$I$46)</f>
        <v>1.1749999999999998</v>
      </c>
      <c r="EN24" s="524" t="str">
        <f>IF($E24="","",'Auto Pooling Robot Script'!$I$17)</f>
        <v>NovaSeq Side B</v>
      </c>
      <c r="EO24" s="524" t="str">
        <f>IF($E24="","",'Auto Pooling Robot Script'!$I$18)</f>
        <v>SP Kit V1.5 200</v>
      </c>
      <c r="EP24" s="250">
        <f>IF($E24="","",'Auto Pooling Robot Script'!$I$80)</f>
        <v>200</v>
      </c>
      <c r="EQ24" s="524">
        <f>IF($E24="","",'Auto Pooling Robot Script'!$I$83)</f>
        <v>0</v>
      </c>
      <c r="ER24" s="558">
        <f>IF($E24="","",'Auto Pooling Robot Script'!$I$84)</f>
        <v>0</v>
      </c>
      <c r="ES24" s="558">
        <f>IF($E24="","",'Auto Pooling Robot Script'!$I$85)</f>
        <v>0</v>
      </c>
      <c r="ET24" s="524">
        <f>IF($E24="","",'Auto Pooling Robot Script'!$I$86)</f>
        <v>0</v>
      </c>
    </row>
    <row r="25" spans="1:150" x14ac:dyDescent="0.2">
      <c r="A25" t="str">
        <f>IF($E25="","",'HCAP Booking'!$C$4)</f>
        <v>2303550</v>
      </c>
      <c r="B25" s="130">
        <f>IF($E25="","",'HCAP Booking'!$C$5)</f>
        <v>44987</v>
      </c>
      <c r="C25" t="str">
        <f>IF($E25="","",'HCAP Booking'!$F$5)</f>
        <v>LC</v>
      </c>
      <c r="D25" t="str">
        <f>IF($E25="","",'HCAP Booking'!E31)</f>
        <v>B2306489</v>
      </c>
      <c r="E25" t="str">
        <f>IF('HCAP Booking'!J31="","",'HCAP Booking'!J31)</f>
        <v>B2306489-002</v>
      </c>
      <c r="F25" t="str">
        <f>IF($E25="","",'HCAP Booking'!H31)</f>
        <v>Roche DNA Solid Tumour Prep</v>
      </c>
      <c r="G25">
        <f>IF($E25="","",'HCAP Booking'!G31)</f>
        <v>27.9</v>
      </c>
      <c r="H25">
        <f>IF($E25="","",'DNA Sample Normalization'!E35)</f>
        <v>5.38</v>
      </c>
      <c r="I25" s="250">
        <f>IF($E25="","",'DNA Sample Normalization'!$E$2)</f>
        <v>21051</v>
      </c>
      <c r="J25" s="130">
        <f>IF($E25="","",'DNA Sample Normalization'!$E$3)</f>
        <v>44973</v>
      </c>
      <c r="K25" s="130">
        <f>IF($E25="","",'DNA Sample Normalization'!$E$4)</f>
        <v>44907</v>
      </c>
      <c r="L25" s="250" t="str">
        <f>IF($E25="","",'HCAP Worksheet'!$D$53)</f>
        <v>SLCB5121</v>
      </c>
      <c r="M25" s="130">
        <f>IF($E25="","",'HCAP Worksheet'!$F$53)</f>
        <v>44012</v>
      </c>
      <c r="N25" s="130">
        <f>IF($E25="","",'HCAP Worksheet'!$H$53)</f>
        <v>0</v>
      </c>
      <c r="O25" s="130">
        <f>IF($E25="","",'HCAP Worksheet'!$I$53)</f>
        <v>0</v>
      </c>
      <c r="P25" s="250">
        <f>IF($E25="","",'HCAP Worksheet'!$D$57)</f>
        <v>140509</v>
      </c>
      <c r="Q25" s="130">
        <f>IF($E25="","",'HCAP Worksheet'!$F$57)</f>
        <v>44987</v>
      </c>
      <c r="R25" s="130">
        <f>IF($E25="","",'HCAP Worksheet'!$H$57)</f>
        <v>45274</v>
      </c>
      <c r="S25" s="130">
        <f>IF($E25="","",'HCAP Worksheet'!$I$57)</f>
        <v>44981</v>
      </c>
      <c r="T25" s="250">
        <f>IF($E25="","",'HCAP Worksheet'!$D$58)</f>
        <v>146671</v>
      </c>
      <c r="U25" s="130">
        <f>IF($E25="","",'HCAP Worksheet'!$F$58)</f>
        <v>44987</v>
      </c>
      <c r="V25" s="130">
        <f>IF($E25="","",'HCAP Worksheet'!$H$58)</f>
        <v>45274</v>
      </c>
      <c r="W25" s="130">
        <f>IF($E25="","",'HCAP Worksheet'!$I$58)</f>
        <v>44981</v>
      </c>
      <c r="X25" s="250" t="str">
        <f>IF($E25="","",'HCAP Worksheet'!$F$55)</f>
        <v>Eppendorf 5 (96)</v>
      </c>
      <c r="Y25" s="250">
        <f>IF($E25="","",'HCAP Worksheet'!$D$62)</f>
        <v>144221</v>
      </c>
      <c r="Z25" s="130">
        <f>IF($E25="","",'HCAP Worksheet'!$F$62)</f>
        <v>44987</v>
      </c>
      <c r="AA25" s="130">
        <f>IF($E25="","",'HCAP Worksheet'!$H$62)</f>
        <v>45274</v>
      </c>
      <c r="AB25" s="130">
        <f>IF($E25="","",'HCAP Worksheet'!$I$62)</f>
        <v>44981</v>
      </c>
      <c r="AC25" s="250">
        <f>IF($E25="","",'HCAP Worksheet'!$D$63)</f>
        <v>146220</v>
      </c>
      <c r="AD25" s="130">
        <f>IF($E25="","",'HCAP Worksheet'!$F$63)</f>
        <v>44987</v>
      </c>
      <c r="AE25" s="130">
        <f>IF($E25="","",'HCAP Worksheet'!$H$63)</f>
        <v>45274</v>
      </c>
      <c r="AF25" s="130">
        <f>IF($E25="","",'HCAP Worksheet'!$I$63)</f>
        <v>44981</v>
      </c>
      <c r="AG25" s="250" t="str">
        <f>IF($E25="","",'HCAP Worksheet'!$F$60)</f>
        <v>Eppendorf 5 (96)</v>
      </c>
      <c r="AH25" s="250">
        <f>IF($E25="","",'HCAP Worksheet'!$D$67)</f>
        <v>143325</v>
      </c>
      <c r="AI25" s="130">
        <f>IF($E25="","",'HCAP Worksheet'!$F$67)</f>
        <v>44987</v>
      </c>
      <c r="AJ25" s="130">
        <f>IF($E25="","",'HCAP Worksheet'!$H$67)</f>
        <v>45274</v>
      </c>
      <c r="AK25" s="130">
        <f>IF($E25="","",'HCAP Worksheet'!$I$67)</f>
        <v>44981</v>
      </c>
      <c r="AL25" s="250">
        <f>IF($E25="","",'HCAP Worksheet'!$D$68)</f>
        <v>145607</v>
      </c>
      <c r="AM25" s="130">
        <f>IF($E25="","",'HCAP Worksheet'!$F$68)</f>
        <v>44987</v>
      </c>
      <c r="AN25" s="130">
        <f>IF($E25="","",'HCAP Worksheet'!$H$68)</f>
        <v>45274</v>
      </c>
      <c r="AO25" s="130">
        <f>IF($E25="","",'HCAP Worksheet'!$I$68)</f>
        <v>44981</v>
      </c>
      <c r="AP25" s="250">
        <f>IF($E25="","",'HCAP Worksheet'!$D$69)</f>
        <v>70801720</v>
      </c>
      <c r="AQ25" s="130">
        <f>IF($E25="","",'HCAP Worksheet'!$F$69)</f>
        <v>44987</v>
      </c>
      <c r="AR25" s="130">
        <f>IF($E25="","",'HCAP Worksheet'!$H$69)</f>
        <v>45291</v>
      </c>
      <c r="AS25" s="130">
        <f>IF($E25="","",'HCAP Worksheet'!$I$69)</f>
        <v>44981</v>
      </c>
      <c r="AT25" s="130" t="str">
        <f>IF($E25="","",'HCAP Worksheet'!$F$65)</f>
        <v>Eppendorf 5 (96)</v>
      </c>
      <c r="AU25" s="250">
        <f>IF($E25="","",'HCAP Worksheet'!$D$73)</f>
        <v>142030</v>
      </c>
      <c r="AV25" s="130">
        <f>IF($E25="","",'HCAP Worksheet'!$F$73)</f>
        <v>44979</v>
      </c>
      <c r="AW25" s="130">
        <f>IF($E25="","",'HCAP Worksheet'!$H$73)</f>
        <v>45260</v>
      </c>
      <c r="AX25" s="130">
        <f>IF($E25="","",'HCAP Worksheet'!$I$73)</f>
        <v>44942</v>
      </c>
      <c r="AY25" s="250" t="str">
        <f>IF($E25="","",'HCAP Worksheet'!$D$74)</f>
        <v>22K084044</v>
      </c>
      <c r="AZ25" s="130">
        <f>IF($E25="","",'HCAP Worksheet'!$F$74)</f>
        <v>44956</v>
      </c>
      <c r="BA25" s="130">
        <f>IF($E25="","",'HCAP Worksheet'!$H$74)</f>
        <v>46695</v>
      </c>
      <c r="BB25" s="250">
        <f>IF($E25="","",'HCAP Worksheet'!$D$78)</f>
        <v>0</v>
      </c>
      <c r="BC25" s="130">
        <f>IF($E25="","",'HCAP Worksheet'!$F$78)</f>
        <v>0</v>
      </c>
      <c r="BD25" s="130">
        <f>IF($E25="","",'HCAP Worksheet'!$H$78)</f>
        <v>0</v>
      </c>
      <c r="BE25" s="130">
        <f>IF($E25="","",'HCAP Worksheet'!$I$78)</f>
        <v>0</v>
      </c>
      <c r="BF25" s="250">
        <f>IF($E25="","",'HCAP Worksheet'!$D$79)</f>
        <v>0</v>
      </c>
      <c r="BG25" s="130">
        <f>IF($E25="","",'HCAP Worksheet'!$F$79)</f>
        <v>0</v>
      </c>
      <c r="BH25" s="130">
        <f>IF($E25="","",'HCAP Worksheet'!$H$79)</f>
        <v>0</v>
      </c>
      <c r="BI25" s="130">
        <f>IF($E25="","",'HCAP Worksheet'!$I$79)</f>
        <v>0</v>
      </c>
      <c r="BJ25" s="250">
        <f>IF($E25="","",'HCAP Worksheet'!$F$76)</f>
        <v>0</v>
      </c>
      <c r="BK25" s="250">
        <f>IF($E25="","",'HCAP Worksheet'!$D$83)</f>
        <v>0</v>
      </c>
      <c r="BL25" s="130">
        <f>IF($E25="","",'HCAP Worksheet'!$F$83)</f>
        <v>0</v>
      </c>
      <c r="BM25" s="130">
        <f>IF($E25="","",'HCAP Worksheet'!$H$83)</f>
        <v>0</v>
      </c>
      <c r="BN25" s="130">
        <f>IF($E25="","",'HCAP Worksheet'!$I$83)</f>
        <v>0</v>
      </c>
      <c r="BO25" s="250">
        <f>IF($E25="","",'HCAP Worksheet'!$D$84)</f>
        <v>0</v>
      </c>
      <c r="BP25" s="130">
        <f>IF($E25="","",'HCAP Worksheet'!$F$84)</f>
        <v>0</v>
      </c>
      <c r="BQ25" s="130">
        <f>IF($E25="","",'HCAP Worksheet'!$H$84)</f>
        <v>0</v>
      </c>
      <c r="BR25" s="250">
        <f>IF($E25="","",'HCAP Worksheet'!$D$88)</f>
        <v>0</v>
      </c>
      <c r="BS25" s="130">
        <f>IF($E25="","",'HCAP Worksheet'!$F$88)</f>
        <v>0</v>
      </c>
      <c r="BT25" s="130">
        <f>IF($E25="","",'HCAP Worksheet'!$I$88)</f>
        <v>0</v>
      </c>
      <c r="BU25" s="250">
        <f>IF($E25="","",'HCAP Worksheet'!$D$89)</f>
        <v>0</v>
      </c>
      <c r="BV25" s="130">
        <f>IF($E25="","",'HCAP Worksheet'!$F$89)</f>
        <v>0</v>
      </c>
      <c r="BW25" s="130">
        <f>IF($E25="","",'HCAP Worksheet'!$H$89)</f>
        <v>0</v>
      </c>
      <c r="BX25" s="130">
        <f>IF($E25="","",'HCAP Worksheet'!$I$89)</f>
        <v>0</v>
      </c>
      <c r="BY25" s="250">
        <f>IF($E25="","",'HCAP Worksheet'!$D$90)</f>
        <v>0</v>
      </c>
      <c r="BZ25" s="130">
        <f>IF($E25="","",'HCAP Worksheet'!$F$90)</f>
        <v>0</v>
      </c>
      <c r="CA25" s="130">
        <f>IF($E25="","",'HCAP Worksheet'!$H$90)</f>
        <v>0</v>
      </c>
      <c r="CB25" s="130">
        <f>IF($E25="","",'HCAP Worksheet'!$I$90)</f>
        <v>0</v>
      </c>
      <c r="CC25" s="250">
        <f>IF($E25="","",'HCAP Worksheet'!$D$103)</f>
        <v>0</v>
      </c>
      <c r="CD25" s="130">
        <f>IF($E25="","",'HCAP Worksheet'!$F$103)</f>
        <v>0</v>
      </c>
      <c r="CE25" s="130">
        <f>IF($E25="","",'HCAP Worksheet'!$H$103)</f>
        <v>0</v>
      </c>
      <c r="CF25" s="130">
        <f>IF($E25="","",'HCAP Worksheet'!$I$103)</f>
        <v>0</v>
      </c>
      <c r="CG25" s="250">
        <f>IF($E25="","",'HCAP Worksheet'!$D$104)</f>
        <v>0</v>
      </c>
      <c r="CH25" s="130">
        <f>IF($E25="","",'HCAP Worksheet'!$F$104)</f>
        <v>0</v>
      </c>
      <c r="CI25" s="130">
        <f>IF($E25="","",'HCAP Worksheet'!$H$104)</f>
        <v>0</v>
      </c>
      <c r="CJ25" s="130">
        <f>IF($E25="","",'HCAP Worksheet'!$I$104)</f>
        <v>0</v>
      </c>
      <c r="CK25" s="250">
        <f>IF($E25="","",'HCAP Worksheet'!$D$105)</f>
        <v>0</v>
      </c>
      <c r="CL25" s="130">
        <f>IF($E25="","",'HCAP Worksheet'!$F$105)</f>
        <v>0</v>
      </c>
      <c r="CM25" s="130">
        <f>IF($E25="","",'HCAP Worksheet'!$H$105)</f>
        <v>0</v>
      </c>
      <c r="CN25" s="250">
        <f>IF($E25="","",'HCAP Worksheet'!$F$101)</f>
        <v>0</v>
      </c>
      <c r="CO25" s="250" t="str">
        <f ca="1">IF($E25="","",'HCAP Worksheet'!$B$108)</f>
        <v>Roche DNA Solid Tumour Prep_1</v>
      </c>
      <c r="CP25" s="250" t="str">
        <f ca="1">IF($E25="","",'HCAP Worksheet'!$C$108)</f>
        <v>IRN1000006093</v>
      </c>
      <c r="CQ25" s="250">
        <f>IF($E25="","",'HCAP Worksheet'!$D$108)</f>
        <v>0</v>
      </c>
      <c r="CR25" s="130">
        <f>IF($E25="","",'HCAP Worksheet'!$F$108)</f>
        <v>0</v>
      </c>
      <c r="CS25" s="130">
        <f>IF($E25="","",'HCAP Worksheet'!$H$108)</f>
        <v>0</v>
      </c>
      <c r="CT25" s="130">
        <f>IF($E25="","",'HCAP Worksheet'!$I$108)</f>
        <v>0</v>
      </c>
      <c r="CU25" s="250">
        <f>IF($E25="","",'HCAP Worksheet'!$D$116)</f>
        <v>0</v>
      </c>
      <c r="CV25" s="130">
        <f>IF($E25="","",'HCAP Worksheet'!$F$116)</f>
        <v>0</v>
      </c>
      <c r="CW25" s="130">
        <f>IF($E25="","",'HCAP Worksheet'!$H$116)</f>
        <v>0</v>
      </c>
      <c r="CX25" s="130">
        <f>IF($E25="","",'HCAP Worksheet'!$I$116)</f>
        <v>0</v>
      </c>
      <c r="CY25" s="250">
        <f>IF($E25="","",'HCAP Worksheet'!$D$117)</f>
        <v>0</v>
      </c>
      <c r="CZ25" s="130">
        <f>IF($E25="","",'HCAP Worksheet'!$F$117)</f>
        <v>0</v>
      </c>
      <c r="DA25" s="130">
        <f>IF($E25="","",'HCAP Worksheet'!$H$117)</f>
        <v>0</v>
      </c>
      <c r="DB25" s="130">
        <f>IF($E25="","",'HCAP Worksheet'!$I$117)</f>
        <v>0</v>
      </c>
      <c r="DC25" s="250">
        <f>IF($E25="","",'HCAP Worksheet'!$D$121)</f>
        <v>0</v>
      </c>
      <c r="DD25" s="130">
        <f>IF($E25="","",'HCAP Worksheet'!$F$121)</f>
        <v>0</v>
      </c>
      <c r="DE25" s="130">
        <f>IF($E25="","",'HCAP Worksheet'!$H$121)</f>
        <v>0</v>
      </c>
      <c r="DF25" s="130">
        <f>IF($E25="","",'HCAP Worksheet'!$I$121)</f>
        <v>0</v>
      </c>
      <c r="DG25" s="250">
        <f>IF($E25="","",'HCAP Worksheet'!$F$119)</f>
        <v>0</v>
      </c>
      <c r="DH25" s="250">
        <f>IF($E25="","",'HCAP Worksheet'!$D$125)</f>
        <v>0</v>
      </c>
      <c r="DI25" s="130">
        <f>IF($E25="","",'HCAP Worksheet'!$F$125)</f>
        <v>0</v>
      </c>
      <c r="DJ25" s="130">
        <f>IF($E25="","",'HCAP Worksheet'!$H$125)</f>
        <v>0</v>
      </c>
      <c r="DK25" s="130">
        <f>IF($E25="","",'HCAP Worksheet'!$I$125)</f>
        <v>0</v>
      </c>
      <c r="DL25" s="250">
        <f>IF($E25="","",'HCAP Worksheet'!$D$126)</f>
        <v>0</v>
      </c>
      <c r="DM25" s="130">
        <f>IF($E25="","",'HCAP Worksheet'!$F$126)</f>
        <v>0</v>
      </c>
      <c r="DN25" s="130">
        <f>IF($E25="","",'HCAP Worksheet'!$H$126)</f>
        <v>0</v>
      </c>
      <c r="DO25" s="130">
        <f>IF($E25="","",'HCAP Worksheet'!$I$126)</f>
        <v>0</v>
      </c>
      <c r="DP25" s="250">
        <f>IF($E25="","",'HCAP Worksheet'!$D$130)</f>
        <v>0</v>
      </c>
      <c r="DQ25" s="130">
        <f>IF($E25="","",'HCAP Worksheet'!$F$130)</f>
        <v>0</v>
      </c>
      <c r="DR25" s="130">
        <f>IF($E25="","",'HCAP Worksheet'!$I$130)</f>
        <v>0</v>
      </c>
      <c r="DS25" s="250">
        <f>IF($E25="","",'HCAP Worksheet'!$D$131)</f>
        <v>0</v>
      </c>
      <c r="DT25" s="130">
        <f>IF($E25="","",'HCAP Worksheet'!$F$131)</f>
        <v>0</v>
      </c>
      <c r="DU25" s="130">
        <f>IF($E25="","",'HCAP Worksheet'!$H$131)</f>
        <v>0</v>
      </c>
      <c r="DV25" s="130">
        <f>IF($E25="","",'HCAP Worksheet'!$I$131)</f>
        <v>0</v>
      </c>
      <c r="DW25" s="250">
        <f>IF($E25="","",'HCAP Worksheet'!$D$132)</f>
        <v>0</v>
      </c>
      <c r="DX25" s="130">
        <f>IF($E25="","",'HCAP Worksheet'!$F$132)</f>
        <v>0</v>
      </c>
      <c r="DY25" s="130">
        <f>IF($E25="","",'HCAP Worksheet'!$H$132)</f>
        <v>0</v>
      </c>
      <c r="DZ25" s="130">
        <f>IF($E25="","",'HCAP Worksheet'!$I$132)</f>
        <v>0</v>
      </c>
      <c r="EA25" s="250">
        <f>IF($E25="","",'HCAP Worksheet'!$D$137)</f>
        <v>6.66</v>
      </c>
      <c r="EB25" s="250">
        <f>IF($E25="","",'HCAP Worksheet'!$E$137)</f>
        <v>346</v>
      </c>
      <c r="EC25" s="524">
        <f ca="1">IF($E25="","",'HCAP Worksheet'!$G$137)</f>
        <v>29.164477141355754</v>
      </c>
      <c r="ED25" s="524" t="str">
        <f>IF($E25="","",'Auto Pooling Robot Script'!$I$19)</f>
        <v>AJ</v>
      </c>
      <c r="EE25" s="130">
        <f>IF($E25="","",'Auto Pooling Robot Script'!$I$20)</f>
        <v>44989</v>
      </c>
      <c r="EF25" s="524">
        <f>IF($E25="","",'Auto Pooling Robot Script'!$I$35)</f>
        <v>5.87</v>
      </c>
      <c r="EG25" s="524">
        <f>IF($E25="","",'Auto Pooling Robot Script'!$I$36)</f>
        <v>6.06</v>
      </c>
      <c r="EH25" s="250">
        <f>IF($E25="","",'Auto Pooling Robot Script'!$I$37)</f>
        <v>1</v>
      </c>
      <c r="EI25" s="578" t="str">
        <f>IF($E25="","",'Auto Pooling Robot Script'!$I$42)</f>
        <v>AJ</v>
      </c>
      <c r="EJ25" s="130">
        <f>IF($E25="","",'Auto Pooling Robot Script'!$K$42)</f>
        <v>44989</v>
      </c>
      <c r="EK25" s="524">
        <f>IF($E25="","",'Auto Pooling Robot Script'!$I$44)</f>
        <v>1.1499999999999999</v>
      </c>
      <c r="EL25" s="524">
        <f>IF($E25="","",'Auto Pooling Robot Script'!$I$45)</f>
        <v>1.2</v>
      </c>
      <c r="EM25" s="524">
        <f>IF($E25="","",'Auto Pooling Robot Script'!$I$46)</f>
        <v>1.1749999999999998</v>
      </c>
      <c r="EN25" s="524" t="str">
        <f>IF($E25="","",'Auto Pooling Robot Script'!$I$17)</f>
        <v>NovaSeq Side B</v>
      </c>
      <c r="EO25" s="524" t="str">
        <f>IF($E25="","",'Auto Pooling Robot Script'!$I$18)</f>
        <v>SP Kit V1.5 200</v>
      </c>
      <c r="EP25" s="250">
        <f>IF($E25="","",'Auto Pooling Robot Script'!$I$80)</f>
        <v>200</v>
      </c>
      <c r="EQ25" s="524">
        <f>IF($E25="","",'Auto Pooling Robot Script'!$I$83)</f>
        <v>0</v>
      </c>
      <c r="ER25" s="558">
        <f>IF($E25="","",'Auto Pooling Robot Script'!$I$84)</f>
        <v>0</v>
      </c>
      <c r="ES25" s="558">
        <f>IF($E25="","",'Auto Pooling Robot Script'!$I$85)</f>
        <v>0</v>
      </c>
      <c r="ET25" s="524">
        <f>IF($E25="","",'Auto Pooling Robot Script'!$I$86)</f>
        <v>0</v>
      </c>
    </row>
    <row r="26" spans="1:150" x14ac:dyDescent="0.2">
      <c r="A26" t="str">
        <f>IF($E26="","",'HCAP Booking'!$C$4)</f>
        <v>2303550</v>
      </c>
      <c r="B26" s="130">
        <f>IF($E26="","",'HCAP Booking'!$C$5)</f>
        <v>44987</v>
      </c>
      <c r="C26" t="str">
        <f>IF($E26="","",'HCAP Booking'!$F$5)</f>
        <v>LC</v>
      </c>
      <c r="D26" t="str">
        <f>IF($E26="","",'HCAP Booking'!E32)</f>
        <v>B2306503</v>
      </c>
      <c r="E26" t="str">
        <f>IF('HCAP Booking'!J32="","",'HCAP Booking'!J32)</f>
        <v>B2306503-002</v>
      </c>
      <c r="F26" t="str">
        <f>IF($E26="","",'HCAP Booking'!H32)</f>
        <v>Roche DNA Solid Tumour Prep</v>
      </c>
      <c r="G26">
        <f>IF($E26="","",'HCAP Booking'!G32)</f>
        <v>172</v>
      </c>
      <c r="H26">
        <f>IF($E26="","",'DNA Sample Normalization'!E36)</f>
        <v>36</v>
      </c>
      <c r="I26" s="250">
        <f>IF($E26="","",'DNA Sample Normalization'!$E$2)</f>
        <v>21051</v>
      </c>
      <c r="J26" s="130">
        <f>IF($E26="","",'DNA Sample Normalization'!$E$3)</f>
        <v>44973</v>
      </c>
      <c r="K26" s="130">
        <f>IF($E26="","",'DNA Sample Normalization'!$E$4)</f>
        <v>44907</v>
      </c>
      <c r="L26" s="250" t="str">
        <f>IF($E26="","",'HCAP Worksheet'!$D$53)</f>
        <v>SLCB5121</v>
      </c>
      <c r="M26" s="130">
        <f>IF($E26="","",'HCAP Worksheet'!$F$53)</f>
        <v>44012</v>
      </c>
      <c r="N26" s="130">
        <f>IF($E26="","",'HCAP Worksheet'!$H$53)</f>
        <v>0</v>
      </c>
      <c r="O26" s="130">
        <f>IF($E26="","",'HCAP Worksheet'!$I$53)</f>
        <v>0</v>
      </c>
      <c r="P26" s="250">
        <f>IF($E26="","",'HCAP Worksheet'!$D$57)</f>
        <v>140509</v>
      </c>
      <c r="Q26" s="130">
        <f>IF($E26="","",'HCAP Worksheet'!$F$57)</f>
        <v>44987</v>
      </c>
      <c r="R26" s="130">
        <f>IF($E26="","",'HCAP Worksheet'!$H$57)</f>
        <v>45274</v>
      </c>
      <c r="S26" s="130">
        <f>IF($E26="","",'HCAP Worksheet'!$I$57)</f>
        <v>44981</v>
      </c>
      <c r="T26" s="250">
        <f>IF($E26="","",'HCAP Worksheet'!$D$58)</f>
        <v>146671</v>
      </c>
      <c r="U26" s="130">
        <f>IF($E26="","",'HCAP Worksheet'!$F$58)</f>
        <v>44987</v>
      </c>
      <c r="V26" s="130">
        <f>IF($E26="","",'HCAP Worksheet'!$H$58)</f>
        <v>45274</v>
      </c>
      <c r="W26" s="130">
        <f>IF($E26="","",'HCAP Worksheet'!$I$58)</f>
        <v>44981</v>
      </c>
      <c r="X26" s="250" t="str">
        <f>IF($E26="","",'HCAP Worksheet'!$F$55)</f>
        <v>Eppendorf 5 (96)</v>
      </c>
      <c r="Y26" s="250">
        <f>IF($E26="","",'HCAP Worksheet'!$D$62)</f>
        <v>144221</v>
      </c>
      <c r="Z26" s="130">
        <f>IF($E26="","",'HCAP Worksheet'!$F$62)</f>
        <v>44987</v>
      </c>
      <c r="AA26" s="130">
        <f>IF($E26="","",'HCAP Worksheet'!$H$62)</f>
        <v>45274</v>
      </c>
      <c r="AB26" s="130">
        <f>IF($E26="","",'HCAP Worksheet'!$I$62)</f>
        <v>44981</v>
      </c>
      <c r="AC26" s="250">
        <f>IF($E26="","",'HCAP Worksheet'!$D$63)</f>
        <v>146220</v>
      </c>
      <c r="AD26" s="130">
        <f>IF($E26="","",'HCAP Worksheet'!$F$63)</f>
        <v>44987</v>
      </c>
      <c r="AE26" s="130">
        <f>IF($E26="","",'HCAP Worksheet'!$H$63)</f>
        <v>45274</v>
      </c>
      <c r="AF26" s="130">
        <f>IF($E26="","",'HCAP Worksheet'!$I$63)</f>
        <v>44981</v>
      </c>
      <c r="AG26" s="250" t="str">
        <f>IF($E26="","",'HCAP Worksheet'!$F$60)</f>
        <v>Eppendorf 5 (96)</v>
      </c>
      <c r="AH26" s="250">
        <f>IF($E26="","",'HCAP Worksheet'!$D$67)</f>
        <v>143325</v>
      </c>
      <c r="AI26" s="130">
        <f>IF($E26="","",'HCAP Worksheet'!$F$67)</f>
        <v>44987</v>
      </c>
      <c r="AJ26" s="130">
        <f>IF($E26="","",'HCAP Worksheet'!$H$67)</f>
        <v>45274</v>
      </c>
      <c r="AK26" s="130">
        <f>IF($E26="","",'HCAP Worksheet'!$I$67)</f>
        <v>44981</v>
      </c>
      <c r="AL26" s="250">
        <f>IF($E26="","",'HCAP Worksheet'!$D$68)</f>
        <v>145607</v>
      </c>
      <c r="AM26" s="130">
        <f>IF($E26="","",'HCAP Worksheet'!$F$68)</f>
        <v>44987</v>
      </c>
      <c r="AN26" s="130">
        <f>IF($E26="","",'HCAP Worksheet'!$H$68)</f>
        <v>45274</v>
      </c>
      <c r="AO26" s="130">
        <f>IF($E26="","",'HCAP Worksheet'!$I$68)</f>
        <v>44981</v>
      </c>
      <c r="AP26" s="250">
        <f>IF($E26="","",'HCAP Worksheet'!$D$69)</f>
        <v>70801720</v>
      </c>
      <c r="AQ26" s="130">
        <f>IF($E26="","",'HCAP Worksheet'!$F$69)</f>
        <v>44987</v>
      </c>
      <c r="AR26" s="130">
        <f>IF($E26="","",'HCAP Worksheet'!$H$69)</f>
        <v>45291</v>
      </c>
      <c r="AS26" s="130">
        <f>IF($E26="","",'HCAP Worksheet'!$I$69)</f>
        <v>44981</v>
      </c>
      <c r="AT26" s="130" t="str">
        <f>IF($E26="","",'HCAP Worksheet'!$F$65)</f>
        <v>Eppendorf 5 (96)</v>
      </c>
      <c r="AU26" s="250">
        <f>IF($E26="","",'HCAP Worksheet'!$D$73)</f>
        <v>142030</v>
      </c>
      <c r="AV26" s="130">
        <f>IF($E26="","",'HCAP Worksheet'!$F$73)</f>
        <v>44979</v>
      </c>
      <c r="AW26" s="130">
        <f>IF($E26="","",'HCAP Worksheet'!$H$73)</f>
        <v>45260</v>
      </c>
      <c r="AX26" s="130">
        <f>IF($E26="","",'HCAP Worksheet'!$I$73)</f>
        <v>44942</v>
      </c>
      <c r="AY26" s="250" t="str">
        <f>IF($E26="","",'HCAP Worksheet'!$D$74)</f>
        <v>22K084044</v>
      </c>
      <c r="AZ26" s="130">
        <f>IF($E26="","",'HCAP Worksheet'!$F$74)</f>
        <v>44956</v>
      </c>
      <c r="BA26" s="130">
        <f>IF($E26="","",'HCAP Worksheet'!$H$74)</f>
        <v>46695</v>
      </c>
      <c r="BB26" s="250">
        <f>IF($E26="","",'HCAP Worksheet'!$D$78)</f>
        <v>0</v>
      </c>
      <c r="BC26" s="130">
        <f>IF($E26="","",'HCAP Worksheet'!$F$78)</f>
        <v>0</v>
      </c>
      <c r="BD26" s="130">
        <f>IF($E26="","",'HCAP Worksheet'!$H$78)</f>
        <v>0</v>
      </c>
      <c r="BE26" s="130">
        <f>IF($E26="","",'HCAP Worksheet'!$I$78)</f>
        <v>0</v>
      </c>
      <c r="BF26" s="250">
        <f>IF($E26="","",'HCAP Worksheet'!$D$79)</f>
        <v>0</v>
      </c>
      <c r="BG26" s="130">
        <f>IF($E26="","",'HCAP Worksheet'!$F$79)</f>
        <v>0</v>
      </c>
      <c r="BH26" s="130">
        <f>IF($E26="","",'HCAP Worksheet'!$H$79)</f>
        <v>0</v>
      </c>
      <c r="BI26" s="130">
        <f>IF($E26="","",'HCAP Worksheet'!$I$79)</f>
        <v>0</v>
      </c>
      <c r="BJ26" s="250">
        <f>IF($E26="","",'HCAP Worksheet'!$F$76)</f>
        <v>0</v>
      </c>
      <c r="BK26" s="250">
        <f>IF($E26="","",'HCAP Worksheet'!$D$83)</f>
        <v>0</v>
      </c>
      <c r="BL26" s="130">
        <f>IF($E26="","",'HCAP Worksheet'!$F$83)</f>
        <v>0</v>
      </c>
      <c r="BM26" s="130">
        <f>IF($E26="","",'HCAP Worksheet'!$H$83)</f>
        <v>0</v>
      </c>
      <c r="BN26" s="130">
        <f>IF($E26="","",'HCAP Worksheet'!$I$83)</f>
        <v>0</v>
      </c>
      <c r="BO26" s="250">
        <f>IF($E26="","",'HCAP Worksheet'!$D$84)</f>
        <v>0</v>
      </c>
      <c r="BP26" s="130">
        <f>IF($E26="","",'HCAP Worksheet'!$F$84)</f>
        <v>0</v>
      </c>
      <c r="BQ26" s="130">
        <f>IF($E26="","",'HCAP Worksheet'!$H$84)</f>
        <v>0</v>
      </c>
      <c r="BR26" s="250">
        <f>IF($E26="","",'HCAP Worksheet'!$D$88)</f>
        <v>0</v>
      </c>
      <c r="BS26" s="130">
        <f>IF($E26="","",'HCAP Worksheet'!$F$88)</f>
        <v>0</v>
      </c>
      <c r="BT26" s="130">
        <f>IF($E26="","",'HCAP Worksheet'!$I$88)</f>
        <v>0</v>
      </c>
      <c r="BU26" s="250">
        <f>IF($E26="","",'HCAP Worksheet'!$D$89)</f>
        <v>0</v>
      </c>
      <c r="BV26" s="130">
        <f>IF($E26="","",'HCAP Worksheet'!$F$89)</f>
        <v>0</v>
      </c>
      <c r="BW26" s="130">
        <f>IF($E26="","",'HCAP Worksheet'!$H$89)</f>
        <v>0</v>
      </c>
      <c r="BX26" s="130">
        <f>IF($E26="","",'HCAP Worksheet'!$I$89)</f>
        <v>0</v>
      </c>
      <c r="BY26" s="250">
        <f>IF($E26="","",'HCAP Worksheet'!$D$90)</f>
        <v>0</v>
      </c>
      <c r="BZ26" s="130">
        <f>IF($E26="","",'HCAP Worksheet'!$F$90)</f>
        <v>0</v>
      </c>
      <c r="CA26" s="130">
        <f>IF($E26="","",'HCAP Worksheet'!$H$90)</f>
        <v>0</v>
      </c>
      <c r="CB26" s="130">
        <f>IF($E26="","",'HCAP Worksheet'!$I$90)</f>
        <v>0</v>
      </c>
      <c r="CC26" s="250">
        <f>IF($E26="","",'HCAP Worksheet'!$D$103)</f>
        <v>0</v>
      </c>
      <c r="CD26" s="130">
        <f>IF($E26="","",'HCAP Worksheet'!$F$103)</f>
        <v>0</v>
      </c>
      <c r="CE26" s="130">
        <f>IF($E26="","",'HCAP Worksheet'!$H$103)</f>
        <v>0</v>
      </c>
      <c r="CF26" s="130">
        <f>IF($E26="","",'HCAP Worksheet'!$I$103)</f>
        <v>0</v>
      </c>
      <c r="CG26" s="250">
        <f>IF($E26="","",'HCAP Worksheet'!$D$104)</f>
        <v>0</v>
      </c>
      <c r="CH26" s="130">
        <f>IF($E26="","",'HCAP Worksheet'!$F$104)</f>
        <v>0</v>
      </c>
      <c r="CI26" s="130">
        <f>IF($E26="","",'HCAP Worksheet'!$H$104)</f>
        <v>0</v>
      </c>
      <c r="CJ26" s="130">
        <f>IF($E26="","",'HCAP Worksheet'!$I$104)</f>
        <v>0</v>
      </c>
      <c r="CK26" s="250">
        <f>IF($E26="","",'HCAP Worksheet'!$D$105)</f>
        <v>0</v>
      </c>
      <c r="CL26" s="130">
        <f>IF($E26="","",'HCAP Worksheet'!$F$105)</f>
        <v>0</v>
      </c>
      <c r="CM26" s="130">
        <f>IF($E26="","",'HCAP Worksheet'!$H$105)</f>
        <v>0</v>
      </c>
      <c r="CN26" s="250">
        <f>IF($E26="","",'HCAP Worksheet'!$F$101)</f>
        <v>0</v>
      </c>
      <c r="CO26" s="250" t="str">
        <f ca="1">IF($E26="","",'HCAP Worksheet'!$B$108)</f>
        <v>Roche DNA Solid Tumour Prep_1</v>
      </c>
      <c r="CP26" s="250" t="str">
        <f ca="1">IF($E26="","",'HCAP Worksheet'!$C$108)</f>
        <v>IRN1000006093</v>
      </c>
      <c r="CQ26" s="250">
        <f>IF($E26="","",'HCAP Worksheet'!$D$108)</f>
        <v>0</v>
      </c>
      <c r="CR26" s="130">
        <f>IF($E26="","",'HCAP Worksheet'!$F$108)</f>
        <v>0</v>
      </c>
      <c r="CS26" s="130">
        <f>IF($E26="","",'HCAP Worksheet'!$H$108)</f>
        <v>0</v>
      </c>
      <c r="CT26" s="130">
        <f>IF($E26="","",'HCAP Worksheet'!$I$108)</f>
        <v>0</v>
      </c>
      <c r="CU26" s="250">
        <f>IF($E26="","",'HCAP Worksheet'!$D$116)</f>
        <v>0</v>
      </c>
      <c r="CV26" s="130">
        <f>IF($E26="","",'HCAP Worksheet'!$F$116)</f>
        <v>0</v>
      </c>
      <c r="CW26" s="130">
        <f>IF($E26="","",'HCAP Worksheet'!$H$116)</f>
        <v>0</v>
      </c>
      <c r="CX26" s="130">
        <f>IF($E26="","",'HCAP Worksheet'!$I$116)</f>
        <v>0</v>
      </c>
      <c r="CY26" s="250">
        <f>IF($E26="","",'HCAP Worksheet'!$D$117)</f>
        <v>0</v>
      </c>
      <c r="CZ26" s="130">
        <f>IF($E26="","",'HCAP Worksheet'!$F$117)</f>
        <v>0</v>
      </c>
      <c r="DA26" s="130">
        <f>IF($E26="","",'HCAP Worksheet'!$H$117)</f>
        <v>0</v>
      </c>
      <c r="DB26" s="130">
        <f>IF($E26="","",'HCAP Worksheet'!$I$117)</f>
        <v>0</v>
      </c>
      <c r="DC26" s="250">
        <f>IF($E26="","",'HCAP Worksheet'!$D$121)</f>
        <v>0</v>
      </c>
      <c r="DD26" s="130">
        <f>IF($E26="","",'HCAP Worksheet'!$F$121)</f>
        <v>0</v>
      </c>
      <c r="DE26" s="130">
        <f>IF($E26="","",'HCAP Worksheet'!$H$121)</f>
        <v>0</v>
      </c>
      <c r="DF26" s="130">
        <f>IF($E26="","",'HCAP Worksheet'!$I$121)</f>
        <v>0</v>
      </c>
      <c r="DG26" s="250">
        <f>IF($E26="","",'HCAP Worksheet'!$F$119)</f>
        <v>0</v>
      </c>
      <c r="DH26" s="250">
        <f>IF($E26="","",'HCAP Worksheet'!$D$125)</f>
        <v>0</v>
      </c>
      <c r="DI26" s="130">
        <f>IF($E26="","",'HCAP Worksheet'!$F$125)</f>
        <v>0</v>
      </c>
      <c r="DJ26" s="130">
        <f>IF($E26="","",'HCAP Worksheet'!$H$125)</f>
        <v>0</v>
      </c>
      <c r="DK26" s="130">
        <f>IF($E26="","",'HCAP Worksheet'!$I$125)</f>
        <v>0</v>
      </c>
      <c r="DL26" s="250">
        <f>IF($E26="","",'HCAP Worksheet'!$D$126)</f>
        <v>0</v>
      </c>
      <c r="DM26" s="130">
        <f>IF($E26="","",'HCAP Worksheet'!$F$126)</f>
        <v>0</v>
      </c>
      <c r="DN26" s="130">
        <f>IF($E26="","",'HCAP Worksheet'!$H$126)</f>
        <v>0</v>
      </c>
      <c r="DO26" s="130">
        <f>IF($E26="","",'HCAP Worksheet'!$I$126)</f>
        <v>0</v>
      </c>
      <c r="DP26" s="250">
        <f>IF($E26="","",'HCAP Worksheet'!$D$130)</f>
        <v>0</v>
      </c>
      <c r="DQ26" s="130">
        <f>IF($E26="","",'HCAP Worksheet'!$F$130)</f>
        <v>0</v>
      </c>
      <c r="DR26" s="130">
        <f>IF($E26="","",'HCAP Worksheet'!$I$130)</f>
        <v>0</v>
      </c>
      <c r="DS26" s="250">
        <f>IF($E26="","",'HCAP Worksheet'!$D$131)</f>
        <v>0</v>
      </c>
      <c r="DT26" s="130">
        <f>IF($E26="","",'HCAP Worksheet'!$F$131)</f>
        <v>0</v>
      </c>
      <c r="DU26" s="130">
        <f>IF($E26="","",'HCAP Worksheet'!$H$131)</f>
        <v>0</v>
      </c>
      <c r="DV26" s="130">
        <f>IF($E26="","",'HCAP Worksheet'!$I$131)</f>
        <v>0</v>
      </c>
      <c r="DW26" s="250">
        <f>IF($E26="","",'HCAP Worksheet'!$D$132)</f>
        <v>0</v>
      </c>
      <c r="DX26" s="130">
        <f>IF($E26="","",'HCAP Worksheet'!$F$132)</f>
        <v>0</v>
      </c>
      <c r="DY26" s="130">
        <f>IF($E26="","",'HCAP Worksheet'!$H$132)</f>
        <v>0</v>
      </c>
      <c r="DZ26" s="130">
        <f>IF($E26="","",'HCAP Worksheet'!$I$132)</f>
        <v>0</v>
      </c>
      <c r="EA26" s="250">
        <f>IF($E26="","",'HCAP Worksheet'!$D$137)</f>
        <v>6.66</v>
      </c>
      <c r="EB26" s="250">
        <f>IF($E26="","",'HCAP Worksheet'!$E$137)</f>
        <v>346</v>
      </c>
      <c r="EC26" s="524">
        <f ca="1">IF($E26="","",'HCAP Worksheet'!$G$137)</f>
        <v>29.164477141355754</v>
      </c>
      <c r="ED26" s="524" t="str">
        <f>IF($E26="","",'Auto Pooling Robot Script'!$I$19)</f>
        <v>AJ</v>
      </c>
      <c r="EE26" s="130">
        <f>IF($E26="","",'Auto Pooling Robot Script'!$I$20)</f>
        <v>44989</v>
      </c>
      <c r="EF26" s="524">
        <f>IF($E26="","",'Auto Pooling Robot Script'!$I$35)</f>
        <v>5.87</v>
      </c>
      <c r="EG26" s="524">
        <f>IF($E26="","",'Auto Pooling Robot Script'!$I$36)</f>
        <v>6.06</v>
      </c>
      <c r="EH26" s="250">
        <f>IF($E26="","",'Auto Pooling Robot Script'!$I$37)</f>
        <v>1</v>
      </c>
      <c r="EI26" s="578" t="str">
        <f>IF($E26="","",'Auto Pooling Robot Script'!$I$42)</f>
        <v>AJ</v>
      </c>
      <c r="EJ26" s="130">
        <f>IF($E26="","",'Auto Pooling Robot Script'!$K$42)</f>
        <v>44989</v>
      </c>
      <c r="EK26" s="524">
        <f>IF($E26="","",'Auto Pooling Robot Script'!$I$44)</f>
        <v>1.1499999999999999</v>
      </c>
      <c r="EL26" s="524">
        <f>IF($E26="","",'Auto Pooling Robot Script'!$I$45)</f>
        <v>1.2</v>
      </c>
      <c r="EM26" s="524">
        <f>IF($E26="","",'Auto Pooling Robot Script'!$I$46)</f>
        <v>1.1749999999999998</v>
      </c>
      <c r="EN26" s="524" t="str">
        <f>IF($E26="","",'Auto Pooling Robot Script'!$I$17)</f>
        <v>NovaSeq Side B</v>
      </c>
      <c r="EO26" s="524" t="str">
        <f>IF($E26="","",'Auto Pooling Robot Script'!$I$18)</f>
        <v>SP Kit V1.5 200</v>
      </c>
      <c r="EP26" s="250">
        <f>IF($E26="","",'Auto Pooling Robot Script'!$I$80)</f>
        <v>200</v>
      </c>
      <c r="EQ26" s="524">
        <f>IF($E26="","",'Auto Pooling Robot Script'!$I$83)</f>
        <v>0</v>
      </c>
      <c r="ER26" s="558">
        <f>IF($E26="","",'Auto Pooling Robot Script'!$I$84)</f>
        <v>0</v>
      </c>
      <c r="ES26" s="558">
        <f>IF($E26="","",'Auto Pooling Robot Script'!$I$85)</f>
        <v>0</v>
      </c>
      <c r="ET26" s="524">
        <f>IF($E26="","",'Auto Pooling Robot Script'!$I$86)</f>
        <v>0</v>
      </c>
    </row>
    <row r="27" spans="1:150" x14ac:dyDescent="0.2">
      <c r="A27" t="str">
        <f>IF($E27="","",'HCAP Booking'!$C$4)</f>
        <v>2303550</v>
      </c>
      <c r="B27" s="130">
        <f>IF($E27="","",'HCAP Booking'!$C$5)</f>
        <v>44987</v>
      </c>
      <c r="C27" t="str">
        <f>IF($E27="","",'HCAP Booking'!$F$5)</f>
        <v>LC</v>
      </c>
      <c r="D27" t="str">
        <f>IF($E27="","",'HCAP Booking'!E33)</f>
        <v>B2306505</v>
      </c>
      <c r="E27" t="str">
        <f>IF('HCAP Booking'!J33="","",'HCAP Booking'!J33)</f>
        <v>B2306505-002</v>
      </c>
      <c r="F27" t="str">
        <f>IF($E27="","",'HCAP Booking'!H33)</f>
        <v>Roche DNA Solid Tumour Prep</v>
      </c>
      <c r="G27">
        <f>IF($E27="","",'HCAP Booking'!G33)</f>
        <v>148.9</v>
      </c>
      <c r="H27">
        <f>IF($E27="","",'DNA Sample Normalization'!E37)</f>
        <v>30.6</v>
      </c>
      <c r="I27" s="250">
        <f>IF($E27="","",'DNA Sample Normalization'!$E$2)</f>
        <v>21051</v>
      </c>
      <c r="J27" s="130">
        <f>IF($E27="","",'DNA Sample Normalization'!$E$3)</f>
        <v>44973</v>
      </c>
      <c r="K27" s="130">
        <f>IF($E27="","",'DNA Sample Normalization'!$E$4)</f>
        <v>44907</v>
      </c>
      <c r="L27" s="250" t="str">
        <f>IF($E27="","",'HCAP Worksheet'!$D$53)</f>
        <v>SLCB5121</v>
      </c>
      <c r="M27" s="130">
        <f>IF($E27="","",'HCAP Worksheet'!$F$53)</f>
        <v>44012</v>
      </c>
      <c r="N27" s="130">
        <f>IF($E27="","",'HCAP Worksheet'!$H$53)</f>
        <v>0</v>
      </c>
      <c r="O27" s="130">
        <f>IF($E27="","",'HCAP Worksheet'!$I$53)</f>
        <v>0</v>
      </c>
      <c r="P27" s="250">
        <f>IF($E27="","",'HCAP Worksheet'!$D$57)</f>
        <v>140509</v>
      </c>
      <c r="Q27" s="130">
        <f>IF($E27="","",'HCAP Worksheet'!$F$57)</f>
        <v>44987</v>
      </c>
      <c r="R27" s="130">
        <f>IF($E27="","",'HCAP Worksheet'!$H$57)</f>
        <v>45274</v>
      </c>
      <c r="S27" s="130">
        <f>IF($E27="","",'HCAP Worksheet'!$I$57)</f>
        <v>44981</v>
      </c>
      <c r="T27" s="250">
        <f>IF($E27="","",'HCAP Worksheet'!$D$58)</f>
        <v>146671</v>
      </c>
      <c r="U27" s="130">
        <f>IF($E27="","",'HCAP Worksheet'!$F$58)</f>
        <v>44987</v>
      </c>
      <c r="V27" s="130">
        <f>IF($E27="","",'HCAP Worksheet'!$H$58)</f>
        <v>45274</v>
      </c>
      <c r="W27" s="130">
        <f>IF($E27="","",'HCAP Worksheet'!$I$58)</f>
        <v>44981</v>
      </c>
      <c r="X27" s="250" t="str">
        <f>IF($E27="","",'HCAP Worksheet'!$F$55)</f>
        <v>Eppendorf 5 (96)</v>
      </c>
      <c r="Y27" s="250">
        <f>IF($E27="","",'HCAP Worksheet'!$D$62)</f>
        <v>144221</v>
      </c>
      <c r="Z27" s="130">
        <f>IF($E27="","",'HCAP Worksheet'!$F$62)</f>
        <v>44987</v>
      </c>
      <c r="AA27" s="130">
        <f>IF($E27="","",'HCAP Worksheet'!$H$62)</f>
        <v>45274</v>
      </c>
      <c r="AB27" s="130">
        <f>IF($E27="","",'HCAP Worksheet'!$I$62)</f>
        <v>44981</v>
      </c>
      <c r="AC27" s="250">
        <f>IF($E27="","",'HCAP Worksheet'!$D$63)</f>
        <v>146220</v>
      </c>
      <c r="AD27" s="130">
        <f>IF($E27="","",'HCAP Worksheet'!$F$63)</f>
        <v>44987</v>
      </c>
      <c r="AE27" s="130">
        <f>IF($E27="","",'HCAP Worksheet'!$H$63)</f>
        <v>45274</v>
      </c>
      <c r="AF27" s="130">
        <f>IF($E27="","",'HCAP Worksheet'!$I$63)</f>
        <v>44981</v>
      </c>
      <c r="AG27" s="250" t="str">
        <f>IF($E27="","",'HCAP Worksheet'!$F$60)</f>
        <v>Eppendorf 5 (96)</v>
      </c>
      <c r="AH27" s="250">
        <f>IF($E27="","",'HCAP Worksheet'!$D$67)</f>
        <v>143325</v>
      </c>
      <c r="AI27" s="130">
        <f>IF($E27="","",'HCAP Worksheet'!$F$67)</f>
        <v>44987</v>
      </c>
      <c r="AJ27" s="130">
        <f>IF($E27="","",'HCAP Worksheet'!$H$67)</f>
        <v>45274</v>
      </c>
      <c r="AK27" s="130">
        <f>IF($E27="","",'HCAP Worksheet'!$I$67)</f>
        <v>44981</v>
      </c>
      <c r="AL27" s="250">
        <f>IF($E27="","",'HCAP Worksheet'!$D$68)</f>
        <v>145607</v>
      </c>
      <c r="AM27" s="130">
        <f>IF($E27="","",'HCAP Worksheet'!$F$68)</f>
        <v>44987</v>
      </c>
      <c r="AN27" s="130">
        <f>IF($E27="","",'HCAP Worksheet'!$H$68)</f>
        <v>45274</v>
      </c>
      <c r="AO27" s="130">
        <f>IF($E27="","",'HCAP Worksheet'!$I$68)</f>
        <v>44981</v>
      </c>
      <c r="AP27" s="250">
        <f>IF($E27="","",'HCAP Worksheet'!$D$69)</f>
        <v>70801720</v>
      </c>
      <c r="AQ27" s="130">
        <f>IF($E27="","",'HCAP Worksheet'!$F$69)</f>
        <v>44987</v>
      </c>
      <c r="AR27" s="130">
        <f>IF($E27="","",'HCAP Worksheet'!$H$69)</f>
        <v>45291</v>
      </c>
      <c r="AS27" s="130">
        <f>IF($E27="","",'HCAP Worksheet'!$I$69)</f>
        <v>44981</v>
      </c>
      <c r="AT27" s="130" t="str">
        <f>IF($E27="","",'HCAP Worksheet'!$F$65)</f>
        <v>Eppendorf 5 (96)</v>
      </c>
      <c r="AU27" s="250">
        <f>IF($E27="","",'HCAP Worksheet'!$D$73)</f>
        <v>142030</v>
      </c>
      <c r="AV27" s="130">
        <f>IF($E27="","",'HCAP Worksheet'!$F$73)</f>
        <v>44979</v>
      </c>
      <c r="AW27" s="130">
        <f>IF($E27="","",'HCAP Worksheet'!$H$73)</f>
        <v>45260</v>
      </c>
      <c r="AX27" s="130">
        <f>IF($E27="","",'HCAP Worksheet'!$I$73)</f>
        <v>44942</v>
      </c>
      <c r="AY27" s="250" t="str">
        <f>IF($E27="","",'HCAP Worksheet'!$D$74)</f>
        <v>22K084044</v>
      </c>
      <c r="AZ27" s="130">
        <f>IF($E27="","",'HCAP Worksheet'!$F$74)</f>
        <v>44956</v>
      </c>
      <c r="BA27" s="130">
        <f>IF($E27="","",'HCAP Worksheet'!$H$74)</f>
        <v>46695</v>
      </c>
      <c r="BB27" s="250">
        <f>IF($E27="","",'HCAP Worksheet'!$D$78)</f>
        <v>0</v>
      </c>
      <c r="BC27" s="130">
        <f>IF($E27="","",'HCAP Worksheet'!$F$78)</f>
        <v>0</v>
      </c>
      <c r="BD27" s="130">
        <f>IF($E27="","",'HCAP Worksheet'!$H$78)</f>
        <v>0</v>
      </c>
      <c r="BE27" s="130">
        <f>IF($E27="","",'HCAP Worksheet'!$I$78)</f>
        <v>0</v>
      </c>
      <c r="BF27" s="250">
        <f>IF($E27="","",'HCAP Worksheet'!$D$79)</f>
        <v>0</v>
      </c>
      <c r="BG27" s="130">
        <f>IF($E27="","",'HCAP Worksheet'!$F$79)</f>
        <v>0</v>
      </c>
      <c r="BH27" s="130">
        <f>IF($E27="","",'HCAP Worksheet'!$H$79)</f>
        <v>0</v>
      </c>
      <c r="BI27" s="130">
        <f>IF($E27="","",'HCAP Worksheet'!$I$79)</f>
        <v>0</v>
      </c>
      <c r="BJ27" s="250">
        <f>IF($E27="","",'HCAP Worksheet'!$F$76)</f>
        <v>0</v>
      </c>
      <c r="BK27" s="250">
        <f>IF($E27="","",'HCAP Worksheet'!$D$83)</f>
        <v>0</v>
      </c>
      <c r="BL27" s="130">
        <f>IF($E27="","",'HCAP Worksheet'!$F$83)</f>
        <v>0</v>
      </c>
      <c r="BM27" s="130">
        <f>IF($E27="","",'HCAP Worksheet'!$H$83)</f>
        <v>0</v>
      </c>
      <c r="BN27" s="130">
        <f>IF($E27="","",'HCAP Worksheet'!$I$83)</f>
        <v>0</v>
      </c>
      <c r="BO27" s="250">
        <f>IF($E27="","",'HCAP Worksheet'!$D$84)</f>
        <v>0</v>
      </c>
      <c r="BP27" s="130">
        <f>IF($E27="","",'HCAP Worksheet'!$F$84)</f>
        <v>0</v>
      </c>
      <c r="BQ27" s="130">
        <f>IF($E27="","",'HCAP Worksheet'!$H$84)</f>
        <v>0</v>
      </c>
      <c r="BR27" s="250">
        <f>IF($E27="","",'HCAP Worksheet'!$D$88)</f>
        <v>0</v>
      </c>
      <c r="BS27" s="130">
        <f>IF($E27="","",'HCAP Worksheet'!$F$88)</f>
        <v>0</v>
      </c>
      <c r="BT27" s="130">
        <f>IF($E27="","",'HCAP Worksheet'!$I$88)</f>
        <v>0</v>
      </c>
      <c r="BU27" s="250">
        <f>IF($E27="","",'HCAP Worksheet'!$D$89)</f>
        <v>0</v>
      </c>
      <c r="BV27" s="130">
        <f>IF($E27="","",'HCAP Worksheet'!$F$89)</f>
        <v>0</v>
      </c>
      <c r="BW27" s="130">
        <f>IF($E27="","",'HCAP Worksheet'!$H$89)</f>
        <v>0</v>
      </c>
      <c r="BX27" s="130">
        <f>IF($E27="","",'HCAP Worksheet'!$I$89)</f>
        <v>0</v>
      </c>
      <c r="BY27" s="250">
        <f>IF($E27="","",'HCAP Worksheet'!$D$90)</f>
        <v>0</v>
      </c>
      <c r="BZ27" s="130">
        <f>IF($E27="","",'HCAP Worksheet'!$F$90)</f>
        <v>0</v>
      </c>
      <c r="CA27" s="130">
        <f>IF($E27="","",'HCAP Worksheet'!$H$90)</f>
        <v>0</v>
      </c>
      <c r="CB27" s="130">
        <f>IF($E27="","",'HCAP Worksheet'!$I$90)</f>
        <v>0</v>
      </c>
      <c r="CC27" s="250">
        <f>IF($E27="","",'HCAP Worksheet'!$D$103)</f>
        <v>0</v>
      </c>
      <c r="CD27" s="130">
        <f>IF($E27="","",'HCAP Worksheet'!$F$103)</f>
        <v>0</v>
      </c>
      <c r="CE27" s="130">
        <f>IF($E27="","",'HCAP Worksheet'!$H$103)</f>
        <v>0</v>
      </c>
      <c r="CF27" s="130">
        <f>IF($E27="","",'HCAP Worksheet'!$I$103)</f>
        <v>0</v>
      </c>
      <c r="CG27" s="250">
        <f>IF($E27="","",'HCAP Worksheet'!$D$104)</f>
        <v>0</v>
      </c>
      <c r="CH27" s="130">
        <f>IF($E27="","",'HCAP Worksheet'!$F$104)</f>
        <v>0</v>
      </c>
      <c r="CI27" s="130">
        <f>IF($E27="","",'HCAP Worksheet'!$H$104)</f>
        <v>0</v>
      </c>
      <c r="CJ27" s="130">
        <f>IF($E27="","",'HCAP Worksheet'!$I$104)</f>
        <v>0</v>
      </c>
      <c r="CK27" s="250">
        <f>IF($E27="","",'HCAP Worksheet'!$D$105)</f>
        <v>0</v>
      </c>
      <c r="CL27" s="130">
        <f>IF($E27="","",'HCAP Worksheet'!$F$105)</f>
        <v>0</v>
      </c>
      <c r="CM27" s="130">
        <f>IF($E27="","",'HCAP Worksheet'!$H$105)</f>
        <v>0</v>
      </c>
      <c r="CN27" s="250">
        <f>IF($E27="","",'HCAP Worksheet'!$F$101)</f>
        <v>0</v>
      </c>
      <c r="CO27" s="250" t="str">
        <f ca="1">IF($E27="","",'HCAP Worksheet'!$B$109)</f>
        <v>Roche DNA Solid Tumour Prep_2</v>
      </c>
      <c r="CP27" s="250" t="str">
        <f ca="1">IF($E27="","",'HCAP Worksheet'!$C$109)</f>
        <v>IRN1000006093</v>
      </c>
      <c r="CQ27" s="250">
        <f>IF($E27="","",'HCAP Worksheet'!$D$109)</f>
        <v>0</v>
      </c>
      <c r="CR27" s="130">
        <f>IF($E27="","",'HCAP Worksheet'!$F$109)</f>
        <v>0</v>
      </c>
      <c r="CS27" s="130">
        <f>IF($E27="","",'HCAP Worksheet'!$H$109)</f>
        <v>0</v>
      </c>
      <c r="CT27" s="130">
        <f>IF($E27="","",'HCAP Worksheet'!$I$109)</f>
        <v>0</v>
      </c>
      <c r="CU27" s="250">
        <f>IF($E27="","",'HCAP Worksheet'!$D$116)</f>
        <v>0</v>
      </c>
      <c r="CV27" s="130">
        <f>IF($E27="","",'HCAP Worksheet'!$F$116)</f>
        <v>0</v>
      </c>
      <c r="CW27" s="130">
        <f>IF($E27="","",'HCAP Worksheet'!$H$116)</f>
        <v>0</v>
      </c>
      <c r="CX27" s="130">
        <f>IF($E27="","",'HCAP Worksheet'!$I$116)</f>
        <v>0</v>
      </c>
      <c r="CY27" s="250">
        <f>IF($E27="","",'HCAP Worksheet'!$D$117)</f>
        <v>0</v>
      </c>
      <c r="CZ27" s="130">
        <f>IF($E27="","",'HCAP Worksheet'!$F$117)</f>
        <v>0</v>
      </c>
      <c r="DA27" s="130">
        <f>IF($E27="","",'HCAP Worksheet'!$H$117)</f>
        <v>0</v>
      </c>
      <c r="DB27" s="130">
        <f>IF($E27="","",'HCAP Worksheet'!$I$117)</f>
        <v>0</v>
      </c>
      <c r="DC27" s="250">
        <f>IF($E27="","",'HCAP Worksheet'!$D$121)</f>
        <v>0</v>
      </c>
      <c r="DD27" s="130">
        <f>IF($E27="","",'HCAP Worksheet'!$F$121)</f>
        <v>0</v>
      </c>
      <c r="DE27" s="130">
        <f>IF($E27="","",'HCAP Worksheet'!$H$121)</f>
        <v>0</v>
      </c>
      <c r="DF27" s="130">
        <f>IF($E27="","",'HCAP Worksheet'!$I$121)</f>
        <v>0</v>
      </c>
      <c r="DG27" s="250">
        <f>IF($E27="","",'HCAP Worksheet'!$F$119)</f>
        <v>0</v>
      </c>
      <c r="DH27" s="250">
        <f>IF($E27="","",'HCAP Worksheet'!$D$125)</f>
        <v>0</v>
      </c>
      <c r="DI27" s="130">
        <f>IF($E27="","",'HCAP Worksheet'!$F$125)</f>
        <v>0</v>
      </c>
      <c r="DJ27" s="130">
        <f>IF($E27="","",'HCAP Worksheet'!$H$125)</f>
        <v>0</v>
      </c>
      <c r="DK27" s="130">
        <f>IF($E27="","",'HCAP Worksheet'!$I$125)</f>
        <v>0</v>
      </c>
      <c r="DL27" s="250">
        <f>IF($E27="","",'HCAP Worksheet'!$D$126)</f>
        <v>0</v>
      </c>
      <c r="DM27" s="130">
        <f>IF($E27="","",'HCAP Worksheet'!$F$126)</f>
        <v>0</v>
      </c>
      <c r="DN27" s="130">
        <f>IF($E27="","",'HCAP Worksheet'!$H$126)</f>
        <v>0</v>
      </c>
      <c r="DO27" s="130">
        <f>IF($E27="","",'HCAP Worksheet'!$I$126)</f>
        <v>0</v>
      </c>
      <c r="DP27" s="250">
        <f>IF($E27="","",'HCAP Worksheet'!$D$130)</f>
        <v>0</v>
      </c>
      <c r="DQ27" s="130">
        <f>IF($E27="","",'HCAP Worksheet'!$F$130)</f>
        <v>0</v>
      </c>
      <c r="DR27" s="130">
        <f>IF($E27="","",'HCAP Worksheet'!$I$130)</f>
        <v>0</v>
      </c>
      <c r="DS27" s="250">
        <f>IF($E27="","",'HCAP Worksheet'!$D$131)</f>
        <v>0</v>
      </c>
      <c r="DT27" s="130">
        <f>IF($E27="","",'HCAP Worksheet'!$F$131)</f>
        <v>0</v>
      </c>
      <c r="DU27" s="130">
        <f>IF($E27="","",'HCAP Worksheet'!$H$131)</f>
        <v>0</v>
      </c>
      <c r="DV27" s="130">
        <f>IF($E27="","",'HCAP Worksheet'!$I$131)</f>
        <v>0</v>
      </c>
      <c r="DW27" s="250">
        <f>IF($E27="","",'HCAP Worksheet'!$D$132)</f>
        <v>0</v>
      </c>
      <c r="DX27" s="130">
        <f>IF($E27="","",'HCAP Worksheet'!$F$132)</f>
        <v>0</v>
      </c>
      <c r="DY27" s="130">
        <f>IF($E27="","",'HCAP Worksheet'!$H$132)</f>
        <v>0</v>
      </c>
      <c r="DZ27" s="130">
        <f>IF($E27="","",'HCAP Worksheet'!$I$132)</f>
        <v>0</v>
      </c>
      <c r="EA27" s="250">
        <f>IF($E27="","",'HCAP Worksheet'!$D$138)</f>
        <v>7.68</v>
      </c>
      <c r="EB27" s="250">
        <f>IF($E27="","",'HCAP Worksheet'!$E$138)</f>
        <v>325</v>
      </c>
      <c r="EC27" s="524">
        <f ca="1">IF($E27="","",'HCAP Worksheet'!$G$138)</f>
        <v>35.804195804195807</v>
      </c>
      <c r="ED27" s="524" t="str">
        <f>IF($E27="","",'Auto Pooling Robot Script'!$I$19)</f>
        <v>AJ</v>
      </c>
      <c r="EE27" s="130">
        <f>IF($E27="","",'Auto Pooling Robot Script'!$I$20)</f>
        <v>44989</v>
      </c>
      <c r="EF27" s="524">
        <f>IF($E27="","",'Auto Pooling Robot Script'!$I$35)</f>
        <v>5.87</v>
      </c>
      <c r="EG27" s="524">
        <f>IF($E27="","",'Auto Pooling Robot Script'!$I$36)</f>
        <v>6.06</v>
      </c>
      <c r="EH27" s="250">
        <f>IF($E27="","",'Auto Pooling Robot Script'!$I$37)</f>
        <v>1</v>
      </c>
      <c r="EI27" s="578" t="str">
        <f>IF($E27="","",'Auto Pooling Robot Script'!$I$42)</f>
        <v>AJ</v>
      </c>
      <c r="EJ27" s="130">
        <f>IF($E27="","",'Auto Pooling Robot Script'!$K$42)</f>
        <v>44989</v>
      </c>
      <c r="EK27" s="524">
        <f>IF($E27="","",'Auto Pooling Robot Script'!$I$44)</f>
        <v>1.1499999999999999</v>
      </c>
      <c r="EL27" s="524">
        <f>IF($E27="","",'Auto Pooling Robot Script'!$I$45)</f>
        <v>1.2</v>
      </c>
      <c r="EM27" s="524">
        <f>IF($E27="","",'Auto Pooling Robot Script'!$I$46)</f>
        <v>1.1749999999999998</v>
      </c>
      <c r="EN27" s="524" t="str">
        <f>IF($E27="","",'Auto Pooling Robot Script'!$I$17)</f>
        <v>NovaSeq Side B</v>
      </c>
      <c r="EO27" s="524" t="str">
        <f>IF($E27="","",'Auto Pooling Robot Script'!$I$18)</f>
        <v>SP Kit V1.5 200</v>
      </c>
      <c r="EP27" s="250">
        <f>IF($E27="","",'Auto Pooling Robot Script'!$I$80)</f>
        <v>200</v>
      </c>
      <c r="EQ27" s="524">
        <f>IF($E27="","",'Auto Pooling Robot Script'!$I$83)</f>
        <v>0</v>
      </c>
      <c r="ER27" s="558">
        <f>IF($E27="","",'Auto Pooling Robot Script'!$I$84)</f>
        <v>0</v>
      </c>
      <c r="ES27" s="558">
        <f>IF($E27="","",'Auto Pooling Robot Script'!$I$85)</f>
        <v>0</v>
      </c>
      <c r="ET27" s="524">
        <f>IF($E27="","",'Auto Pooling Robot Script'!$I$86)</f>
        <v>0</v>
      </c>
    </row>
    <row r="28" spans="1:150" x14ac:dyDescent="0.2">
      <c r="A28" t="str">
        <f>IF($E28="","",'HCAP Booking'!$C$4)</f>
        <v>2303550</v>
      </c>
      <c r="B28" s="130">
        <f>IF($E28="","",'HCAP Booking'!$C$5)</f>
        <v>44987</v>
      </c>
      <c r="C28" t="str">
        <f>IF($E28="","",'HCAP Booking'!$F$5)</f>
        <v>LC</v>
      </c>
      <c r="D28" t="str">
        <f>IF($E28="","",'HCAP Booking'!E34)</f>
        <v>B2306514</v>
      </c>
      <c r="E28" t="str">
        <f>IF('HCAP Booking'!J34="","",'HCAP Booking'!J34)</f>
        <v>B2306514-002</v>
      </c>
      <c r="F28" t="str">
        <f>IF($E28="","",'HCAP Booking'!H34)</f>
        <v>Roche DNA Solid Tumour Prep</v>
      </c>
      <c r="G28">
        <f>IF($E28="","",'HCAP Booking'!G34)</f>
        <v>135.1</v>
      </c>
      <c r="H28">
        <f>IF($E28="","",'DNA Sample Normalization'!E38)</f>
        <v>25.8</v>
      </c>
      <c r="I28" s="250">
        <f>IF($E28="","",'DNA Sample Normalization'!$E$2)</f>
        <v>21051</v>
      </c>
      <c r="J28" s="130">
        <f>IF($E28="","",'DNA Sample Normalization'!$E$3)</f>
        <v>44973</v>
      </c>
      <c r="K28" s="130">
        <f>IF($E28="","",'DNA Sample Normalization'!$E$4)</f>
        <v>44907</v>
      </c>
      <c r="L28" s="250" t="str">
        <f>IF($E28="","",'HCAP Worksheet'!$D$53)</f>
        <v>SLCB5121</v>
      </c>
      <c r="M28" s="130">
        <f>IF($E28="","",'HCAP Worksheet'!$F$53)</f>
        <v>44012</v>
      </c>
      <c r="N28" s="130">
        <f>IF($E28="","",'HCAP Worksheet'!$H$53)</f>
        <v>0</v>
      </c>
      <c r="O28" s="130">
        <f>IF($E28="","",'HCAP Worksheet'!$I$53)</f>
        <v>0</v>
      </c>
      <c r="P28" s="250">
        <f>IF($E28="","",'HCAP Worksheet'!$D$57)</f>
        <v>140509</v>
      </c>
      <c r="Q28" s="130">
        <f>IF($E28="","",'HCAP Worksheet'!$F$57)</f>
        <v>44987</v>
      </c>
      <c r="R28" s="130">
        <f>IF($E28="","",'HCAP Worksheet'!$H$57)</f>
        <v>45274</v>
      </c>
      <c r="S28" s="130">
        <f>IF($E28="","",'HCAP Worksheet'!$I$57)</f>
        <v>44981</v>
      </c>
      <c r="T28" s="250">
        <f>IF($E28="","",'HCAP Worksheet'!$D$58)</f>
        <v>146671</v>
      </c>
      <c r="U28" s="130">
        <f>IF($E28="","",'HCAP Worksheet'!$F$58)</f>
        <v>44987</v>
      </c>
      <c r="V28" s="130">
        <f>IF($E28="","",'HCAP Worksheet'!$H$58)</f>
        <v>45274</v>
      </c>
      <c r="W28" s="130">
        <f>IF($E28="","",'HCAP Worksheet'!$I$58)</f>
        <v>44981</v>
      </c>
      <c r="X28" s="250" t="str">
        <f>IF($E28="","",'HCAP Worksheet'!$F$55)</f>
        <v>Eppendorf 5 (96)</v>
      </c>
      <c r="Y28" s="250">
        <f>IF($E28="","",'HCAP Worksheet'!$D$62)</f>
        <v>144221</v>
      </c>
      <c r="Z28" s="130">
        <f>IF($E28="","",'HCAP Worksheet'!$F$62)</f>
        <v>44987</v>
      </c>
      <c r="AA28" s="130">
        <f>IF($E28="","",'HCAP Worksheet'!$H$62)</f>
        <v>45274</v>
      </c>
      <c r="AB28" s="130">
        <f>IF($E28="","",'HCAP Worksheet'!$I$62)</f>
        <v>44981</v>
      </c>
      <c r="AC28" s="250">
        <f>IF($E28="","",'HCAP Worksheet'!$D$63)</f>
        <v>146220</v>
      </c>
      <c r="AD28" s="130">
        <f>IF($E28="","",'HCAP Worksheet'!$F$63)</f>
        <v>44987</v>
      </c>
      <c r="AE28" s="130">
        <f>IF($E28="","",'HCAP Worksheet'!$H$63)</f>
        <v>45274</v>
      </c>
      <c r="AF28" s="130">
        <f>IF($E28="","",'HCAP Worksheet'!$I$63)</f>
        <v>44981</v>
      </c>
      <c r="AG28" s="250" t="str">
        <f>IF($E28="","",'HCAP Worksheet'!$F$60)</f>
        <v>Eppendorf 5 (96)</v>
      </c>
      <c r="AH28" s="250">
        <f>IF($E28="","",'HCAP Worksheet'!$D$67)</f>
        <v>143325</v>
      </c>
      <c r="AI28" s="130">
        <f>IF($E28="","",'HCAP Worksheet'!$F$67)</f>
        <v>44987</v>
      </c>
      <c r="AJ28" s="130">
        <f>IF($E28="","",'HCAP Worksheet'!$H$67)</f>
        <v>45274</v>
      </c>
      <c r="AK28" s="130">
        <f>IF($E28="","",'HCAP Worksheet'!$I$67)</f>
        <v>44981</v>
      </c>
      <c r="AL28" s="250">
        <f>IF($E28="","",'HCAP Worksheet'!$D$68)</f>
        <v>145607</v>
      </c>
      <c r="AM28" s="130">
        <f>IF($E28="","",'HCAP Worksheet'!$F$68)</f>
        <v>44987</v>
      </c>
      <c r="AN28" s="130">
        <f>IF($E28="","",'HCAP Worksheet'!$H$68)</f>
        <v>45274</v>
      </c>
      <c r="AO28" s="130">
        <f>IF($E28="","",'HCAP Worksheet'!$I$68)</f>
        <v>44981</v>
      </c>
      <c r="AP28" s="250">
        <f>IF($E28="","",'HCAP Worksheet'!$D$69)</f>
        <v>70801720</v>
      </c>
      <c r="AQ28" s="130">
        <f>IF($E28="","",'HCAP Worksheet'!$F$69)</f>
        <v>44987</v>
      </c>
      <c r="AR28" s="130">
        <f>IF($E28="","",'HCAP Worksheet'!$H$69)</f>
        <v>45291</v>
      </c>
      <c r="AS28" s="130">
        <f>IF($E28="","",'HCAP Worksheet'!$I$69)</f>
        <v>44981</v>
      </c>
      <c r="AT28" s="130" t="str">
        <f>IF($E28="","",'HCAP Worksheet'!$F$65)</f>
        <v>Eppendorf 5 (96)</v>
      </c>
      <c r="AU28" s="250">
        <f>IF($E28="","",'HCAP Worksheet'!$D$73)</f>
        <v>142030</v>
      </c>
      <c r="AV28" s="130">
        <f>IF($E28="","",'HCAP Worksheet'!$F$73)</f>
        <v>44979</v>
      </c>
      <c r="AW28" s="130">
        <f>IF($E28="","",'HCAP Worksheet'!$H$73)</f>
        <v>45260</v>
      </c>
      <c r="AX28" s="130">
        <f>IF($E28="","",'HCAP Worksheet'!$I$73)</f>
        <v>44942</v>
      </c>
      <c r="AY28" s="250" t="str">
        <f>IF($E28="","",'HCAP Worksheet'!$D$74)</f>
        <v>22K084044</v>
      </c>
      <c r="AZ28" s="130">
        <f>IF($E28="","",'HCAP Worksheet'!$F$74)</f>
        <v>44956</v>
      </c>
      <c r="BA28" s="130">
        <f>IF($E28="","",'HCAP Worksheet'!$H$74)</f>
        <v>46695</v>
      </c>
      <c r="BB28" s="250">
        <f>IF($E28="","",'HCAP Worksheet'!$D$78)</f>
        <v>0</v>
      </c>
      <c r="BC28" s="130">
        <f>IF($E28="","",'HCAP Worksheet'!$F$78)</f>
        <v>0</v>
      </c>
      <c r="BD28" s="130">
        <f>IF($E28="","",'HCAP Worksheet'!$H$78)</f>
        <v>0</v>
      </c>
      <c r="BE28" s="130">
        <f>IF($E28="","",'HCAP Worksheet'!$I$78)</f>
        <v>0</v>
      </c>
      <c r="BF28" s="250">
        <f>IF($E28="","",'HCAP Worksheet'!$D$79)</f>
        <v>0</v>
      </c>
      <c r="BG28" s="130">
        <f>IF($E28="","",'HCAP Worksheet'!$F$79)</f>
        <v>0</v>
      </c>
      <c r="BH28" s="130">
        <f>IF($E28="","",'HCAP Worksheet'!$H$79)</f>
        <v>0</v>
      </c>
      <c r="BI28" s="130">
        <f>IF($E28="","",'HCAP Worksheet'!$I$79)</f>
        <v>0</v>
      </c>
      <c r="BJ28" s="250">
        <f>IF($E28="","",'HCAP Worksheet'!$F$76)</f>
        <v>0</v>
      </c>
      <c r="BK28" s="250">
        <f>IF($E28="","",'HCAP Worksheet'!$D$83)</f>
        <v>0</v>
      </c>
      <c r="BL28" s="130">
        <f>IF($E28="","",'HCAP Worksheet'!$F$83)</f>
        <v>0</v>
      </c>
      <c r="BM28" s="130">
        <f>IF($E28="","",'HCAP Worksheet'!$H$83)</f>
        <v>0</v>
      </c>
      <c r="BN28" s="130">
        <f>IF($E28="","",'HCAP Worksheet'!$I$83)</f>
        <v>0</v>
      </c>
      <c r="BO28" s="250">
        <f>IF($E28="","",'HCAP Worksheet'!$D$84)</f>
        <v>0</v>
      </c>
      <c r="BP28" s="130">
        <f>IF($E28="","",'HCAP Worksheet'!$F$84)</f>
        <v>0</v>
      </c>
      <c r="BQ28" s="130">
        <f>IF($E28="","",'HCAP Worksheet'!$H$84)</f>
        <v>0</v>
      </c>
      <c r="BR28" s="250">
        <f>IF($E28="","",'HCAP Worksheet'!$D$88)</f>
        <v>0</v>
      </c>
      <c r="BS28" s="130">
        <f>IF($E28="","",'HCAP Worksheet'!$F$88)</f>
        <v>0</v>
      </c>
      <c r="BT28" s="130">
        <f>IF($E28="","",'HCAP Worksheet'!$I$88)</f>
        <v>0</v>
      </c>
      <c r="BU28" s="250">
        <f>IF($E28="","",'HCAP Worksheet'!$D$89)</f>
        <v>0</v>
      </c>
      <c r="BV28" s="130">
        <f>IF($E28="","",'HCAP Worksheet'!$F$89)</f>
        <v>0</v>
      </c>
      <c r="BW28" s="130">
        <f>IF($E28="","",'HCAP Worksheet'!$H$89)</f>
        <v>0</v>
      </c>
      <c r="BX28" s="130">
        <f>IF($E28="","",'HCAP Worksheet'!$I$89)</f>
        <v>0</v>
      </c>
      <c r="BY28" s="250">
        <f>IF($E28="","",'HCAP Worksheet'!$D$90)</f>
        <v>0</v>
      </c>
      <c r="BZ28" s="130">
        <f>IF($E28="","",'HCAP Worksheet'!$F$90)</f>
        <v>0</v>
      </c>
      <c r="CA28" s="130">
        <f>IF($E28="","",'HCAP Worksheet'!$H$90)</f>
        <v>0</v>
      </c>
      <c r="CB28" s="130">
        <f>IF($E28="","",'HCAP Worksheet'!$I$90)</f>
        <v>0</v>
      </c>
      <c r="CC28" s="250">
        <f>IF($E28="","",'HCAP Worksheet'!$D$103)</f>
        <v>0</v>
      </c>
      <c r="CD28" s="130">
        <f>IF($E28="","",'HCAP Worksheet'!$F$103)</f>
        <v>0</v>
      </c>
      <c r="CE28" s="130">
        <f>IF($E28="","",'HCAP Worksheet'!$H$103)</f>
        <v>0</v>
      </c>
      <c r="CF28" s="130">
        <f>IF($E28="","",'HCAP Worksheet'!$I$103)</f>
        <v>0</v>
      </c>
      <c r="CG28" s="250">
        <f>IF($E28="","",'HCAP Worksheet'!$D$104)</f>
        <v>0</v>
      </c>
      <c r="CH28" s="130">
        <f>IF($E28="","",'HCAP Worksheet'!$F$104)</f>
        <v>0</v>
      </c>
      <c r="CI28" s="130">
        <f>IF($E28="","",'HCAP Worksheet'!$H$104)</f>
        <v>0</v>
      </c>
      <c r="CJ28" s="130">
        <f>IF($E28="","",'HCAP Worksheet'!$I$104)</f>
        <v>0</v>
      </c>
      <c r="CK28" s="250">
        <f>IF($E28="","",'HCAP Worksheet'!$D$105)</f>
        <v>0</v>
      </c>
      <c r="CL28" s="130">
        <f>IF($E28="","",'HCAP Worksheet'!$F$105)</f>
        <v>0</v>
      </c>
      <c r="CM28" s="130">
        <f>IF($E28="","",'HCAP Worksheet'!$H$105)</f>
        <v>0</v>
      </c>
      <c r="CN28" s="250">
        <f>IF($E28="","",'HCAP Worksheet'!$F$101)</f>
        <v>0</v>
      </c>
      <c r="CO28" s="250" t="str">
        <f ca="1">IF($E28="","",'HCAP Worksheet'!$B$109)</f>
        <v>Roche DNA Solid Tumour Prep_2</v>
      </c>
      <c r="CP28" s="250" t="str">
        <f ca="1">IF($E28="","",'HCAP Worksheet'!$C$109)</f>
        <v>IRN1000006093</v>
      </c>
      <c r="CQ28" s="250">
        <f>IF($E28="","",'HCAP Worksheet'!$D$109)</f>
        <v>0</v>
      </c>
      <c r="CR28" s="130">
        <f>IF($E28="","",'HCAP Worksheet'!$F$109)</f>
        <v>0</v>
      </c>
      <c r="CS28" s="130">
        <f>IF($E28="","",'HCAP Worksheet'!$H$109)</f>
        <v>0</v>
      </c>
      <c r="CT28" s="130">
        <f>IF($E28="","",'HCAP Worksheet'!$I$109)</f>
        <v>0</v>
      </c>
      <c r="CU28" s="250">
        <f>IF($E28="","",'HCAP Worksheet'!$D$116)</f>
        <v>0</v>
      </c>
      <c r="CV28" s="130">
        <f>IF($E28="","",'HCAP Worksheet'!$F$116)</f>
        <v>0</v>
      </c>
      <c r="CW28" s="130">
        <f>IF($E28="","",'HCAP Worksheet'!$H$116)</f>
        <v>0</v>
      </c>
      <c r="CX28" s="130">
        <f>IF($E28="","",'HCAP Worksheet'!$I$116)</f>
        <v>0</v>
      </c>
      <c r="CY28" s="250">
        <f>IF($E28="","",'HCAP Worksheet'!$D$117)</f>
        <v>0</v>
      </c>
      <c r="CZ28" s="130">
        <f>IF($E28="","",'HCAP Worksheet'!$F$117)</f>
        <v>0</v>
      </c>
      <c r="DA28" s="130">
        <f>IF($E28="","",'HCAP Worksheet'!$H$117)</f>
        <v>0</v>
      </c>
      <c r="DB28" s="130">
        <f>IF($E28="","",'HCAP Worksheet'!$I$117)</f>
        <v>0</v>
      </c>
      <c r="DC28" s="250">
        <f>IF($E28="","",'HCAP Worksheet'!$D$121)</f>
        <v>0</v>
      </c>
      <c r="DD28" s="130">
        <f>IF($E28="","",'HCAP Worksheet'!$F$121)</f>
        <v>0</v>
      </c>
      <c r="DE28" s="130">
        <f>IF($E28="","",'HCAP Worksheet'!$H$121)</f>
        <v>0</v>
      </c>
      <c r="DF28" s="130">
        <f>IF($E28="","",'HCAP Worksheet'!$I$121)</f>
        <v>0</v>
      </c>
      <c r="DG28" s="250">
        <f>IF($E28="","",'HCAP Worksheet'!$F$119)</f>
        <v>0</v>
      </c>
      <c r="DH28" s="250">
        <f>IF($E28="","",'HCAP Worksheet'!$D$125)</f>
        <v>0</v>
      </c>
      <c r="DI28" s="130">
        <f>IF($E28="","",'HCAP Worksheet'!$F$125)</f>
        <v>0</v>
      </c>
      <c r="DJ28" s="130">
        <f>IF($E28="","",'HCAP Worksheet'!$H$125)</f>
        <v>0</v>
      </c>
      <c r="DK28" s="130">
        <f>IF($E28="","",'HCAP Worksheet'!$I$125)</f>
        <v>0</v>
      </c>
      <c r="DL28" s="250">
        <f>IF($E28="","",'HCAP Worksheet'!$D$126)</f>
        <v>0</v>
      </c>
      <c r="DM28" s="130">
        <f>IF($E28="","",'HCAP Worksheet'!$F$126)</f>
        <v>0</v>
      </c>
      <c r="DN28" s="130">
        <f>IF($E28="","",'HCAP Worksheet'!$H$126)</f>
        <v>0</v>
      </c>
      <c r="DO28" s="130">
        <f>IF($E28="","",'HCAP Worksheet'!$I$126)</f>
        <v>0</v>
      </c>
      <c r="DP28" s="250">
        <f>IF($E28="","",'HCAP Worksheet'!$D$130)</f>
        <v>0</v>
      </c>
      <c r="DQ28" s="130">
        <f>IF($E28="","",'HCAP Worksheet'!$F$130)</f>
        <v>0</v>
      </c>
      <c r="DR28" s="130">
        <f>IF($E28="","",'HCAP Worksheet'!$I$130)</f>
        <v>0</v>
      </c>
      <c r="DS28" s="250">
        <f>IF($E28="","",'HCAP Worksheet'!$D$131)</f>
        <v>0</v>
      </c>
      <c r="DT28" s="130">
        <f>IF($E28="","",'HCAP Worksheet'!$F$131)</f>
        <v>0</v>
      </c>
      <c r="DU28" s="130">
        <f>IF($E28="","",'HCAP Worksheet'!$H$131)</f>
        <v>0</v>
      </c>
      <c r="DV28" s="130">
        <f>IF($E28="","",'HCAP Worksheet'!$I$131)</f>
        <v>0</v>
      </c>
      <c r="DW28" s="250">
        <f>IF($E28="","",'HCAP Worksheet'!$D$132)</f>
        <v>0</v>
      </c>
      <c r="DX28" s="130">
        <f>IF($E28="","",'HCAP Worksheet'!$F$132)</f>
        <v>0</v>
      </c>
      <c r="DY28" s="130">
        <f>IF($E28="","",'HCAP Worksheet'!$H$132)</f>
        <v>0</v>
      </c>
      <c r="DZ28" s="130">
        <f>IF($E28="","",'HCAP Worksheet'!$I$132)</f>
        <v>0</v>
      </c>
      <c r="EA28" s="250">
        <f>IF($E28="","",'HCAP Worksheet'!$D$138)</f>
        <v>7.68</v>
      </c>
      <c r="EB28" s="250">
        <f>IF($E28="","",'HCAP Worksheet'!$E$138)</f>
        <v>325</v>
      </c>
      <c r="EC28" s="524">
        <f ca="1">IF($E28="","",'HCAP Worksheet'!$G$138)</f>
        <v>35.804195804195807</v>
      </c>
      <c r="ED28" s="524" t="str">
        <f>IF($E28="","",'Auto Pooling Robot Script'!$I$19)</f>
        <v>AJ</v>
      </c>
      <c r="EE28" s="130">
        <f>IF($E28="","",'Auto Pooling Robot Script'!$I$20)</f>
        <v>44989</v>
      </c>
      <c r="EF28" s="524">
        <f>IF($E28="","",'Auto Pooling Robot Script'!$I$35)</f>
        <v>5.87</v>
      </c>
      <c r="EG28" s="524">
        <f>IF($E28="","",'Auto Pooling Robot Script'!$I$36)</f>
        <v>6.06</v>
      </c>
      <c r="EH28" s="250">
        <f>IF($E28="","",'Auto Pooling Robot Script'!$I$37)</f>
        <v>1</v>
      </c>
      <c r="EI28" s="578" t="str">
        <f>IF($E28="","",'Auto Pooling Robot Script'!$I$42)</f>
        <v>AJ</v>
      </c>
      <c r="EJ28" s="130">
        <f>IF($E28="","",'Auto Pooling Robot Script'!$K$42)</f>
        <v>44989</v>
      </c>
      <c r="EK28" s="524">
        <f>IF($E28="","",'Auto Pooling Robot Script'!$I$44)</f>
        <v>1.1499999999999999</v>
      </c>
      <c r="EL28" s="524">
        <f>IF($E28="","",'Auto Pooling Robot Script'!$I$45)</f>
        <v>1.2</v>
      </c>
      <c r="EM28" s="524">
        <f>IF($E28="","",'Auto Pooling Robot Script'!$I$46)</f>
        <v>1.1749999999999998</v>
      </c>
      <c r="EN28" s="524" t="str">
        <f>IF($E28="","",'Auto Pooling Robot Script'!$I$17)</f>
        <v>NovaSeq Side B</v>
      </c>
      <c r="EO28" s="524" t="str">
        <f>IF($E28="","",'Auto Pooling Robot Script'!$I$18)</f>
        <v>SP Kit V1.5 200</v>
      </c>
      <c r="EP28" s="250">
        <f>IF($E28="","",'Auto Pooling Robot Script'!$I$80)</f>
        <v>200</v>
      </c>
      <c r="EQ28" s="524">
        <f>IF($E28="","",'Auto Pooling Robot Script'!$I$83)</f>
        <v>0</v>
      </c>
      <c r="ER28" s="558">
        <f>IF($E28="","",'Auto Pooling Robot Script'!$I$84)</f>
        <v>0</v>
      </c>
      <c r="ES28" s="558">
        <f>IF($E28="","",'Auto Pooling Robot Script'!$I$85)</f>
        <v>0</v>
      </c>
      <c r="ET28" s="524">
        <f>IF($E28="","",'Auto Pooling Robot Script'!$I$86)</f>
        <v>0</v>
      </c>
    </row>
    <row r="29" spans="1:150" x14ac:dyDescent="0.2">
      <c r="A29" t="str">
        <f>IF($E29="","",'HCAP Booking'!$C$4)</f>
        <v>2303550</v>
      </c>
      <c r="B29" s="130">
        <f>IF($E29="","",'HCAP Booking'!$C$5)</f>
        <v>44987</v>
      </c>
      <c r="C29" t="str">
        <f>IF($E29="","",'HCAP Booking'!$F$5)</f>
        <v>LC</v>
      </c>
      <c r="D29" t="str">
        <f>IF($E29="","",'HCAP Booking'!E35)</f>
        <v>B2306555</v>
      </c>
      <c r="E29" t="str">
        <f>IF('HCAP Booking'!J35="","",'HCAP Booking'!J35)</f>
        <v>B2306555-002</v>
      </c>
      <c r="F29" t="str">
        <f>IF($E29="","",'HCAP Booking'!H35)</f>
        <v>Roche DNA Solid Tumour Prep</v>
      </c>
      <c r="G29">
        <f>IF($E29="","",'HCAP Booking'!G35)</f>
        <v>556.1</v>
      </c>
      <c r="H29">
        <f>IF($E29="","",'DNA Sample Normalization'!E39)</f>
        <v>77.8</v>
      </c>
      <c r="I29" s="250">
        <f>IF($E29="","",'DNA Sample Normalization'!$E$2)</f>
        <v>21051</v>
      </c>
      <c r="J29" s="130">
        <f>IF($E29="","",'DNA Sample Normalization'!$E$3)</f>
        <v>44973</v>
      </c>
      <c r="K29" s="130">
        <f>IF($E29="","",'DNA Sample Normalization'!$E$4)</f>
        <v>44907</v>
      </c>
      <c r="L29" s="250" t="str">
        <f>IF($E29="","",'HCAP Worksheet'!$D$53)</f>
        <v>SLCB5121</v>
      </c>
      <c r="M29" s="130">
        <f>IF($E29="","",'HCAP Worksheet'!$F$53)</f>
        <v>44012</v>
      </c>
      <c r="N29" s="130">
        <f>IF($E29="","",'HCAP Worksheet'!$H$53)</f>
        <v>0</v>
      </c>
      <c r="O29" s="130">
        <f>IF($E29="","",'HCAP Worksheet'!$I$53)</f>
        <v>0</v>
      </c>
      <c r="P29" s="250">
        <f>IF($E29="","",'HCAP Worksheet'!$D$57)</f>
        <v>140509</v>
      </c>
      <c r="Q29" s="130">
        <f>IF($E29="","",'HCAP Worksheet'!$F$57)</f>
        <v>44987</v>
      </c>
      <c r="R29" s="130">
        <f>IF($E29="","",'HCAP Worksheet'!$H$57)</f>
        <v>45274</v>
      </c>
      <c r="S29" s="130">
        <f>IF($E29="","",'HCAP Worksheet'!$I$57)</f>
        <v>44981</v>
      </c>
      <c r="T29" s="250">
        <f>IF($E29="","",'HCAP Worksheet'!$D$58)</f>
        <v>146671</v>
      </c>
      <c r="U29" s="130">
        <f>IF($E29="","",'HCAP Worksheet'!$F$58)</f>
        <v>44987</v>
      </c>
      <c r="V29" s="130">
        <f>IF($E29="","",'HCAP Worksheet'!$H$58)</f>
        <v>45274</v>
      </c>
      <c r="W29" s="130">
        <f>IF($E29="","",'HCAP Worksheet'!$I$58)</f>
        <v>44981</v>
      </c>
      <c r="X29" s="250" t="str">
        <f>IF($E29="","",'HCAP Worksheet'!$F$55)</f>
        <v>Eppendorf 5 (96)</v>
      </c>
      <c r="Y29" s="250">
        <f>IF($E29="","",'HCAP Worksheet'!$D$62)</f>
        <v>144221</v>
      </c>
      <c r="Z29" s="130">
        <f>IF($E29="","",'HCAP Worksheet'!$F$62)</f>
        <v>44987</v>
      </c>
      <c r="AA29" s="130">
        <f>IF($E29="","",'HCAP Worksheet'!$H$62)</f>
        <v>45274</v>
      </c>
      <c r="AB29" s="130">
        <f>IF($E29="","",'HCAP Worksheet'!$I$62)</f>
        <v>44981</v>
      </c>
      <c r="AC29" s="250">
        <f>IF($E29="","",'HCAP Worksheet'!$D$63)</f>
        <v>146220</v>
      </c>
      <c r="AD29" s="130">
        <f>IF($E29="","",'HCAP Worksheet'!$F$63)</f>
        <v>44987</v>
      </c>
      <c r="AE29" s="130">
        <f>IF($E29="","",'HCAP Worksheet'!$H$63)</f>
        <v>45274</v>
      </c>
      <c r="AF29" s="130">
        <f>IF($E29="","",'HCAP Worksheet'!$I$63)</f>
        <v>44981</v>
      </c>
      <c r="AG29" s="250" t="str">
        <f>IF($E29="","",'HCAP Worksheet'!$F$60)</f>
        <v>Eppendorf 5 (96)</v>
      </c>
      <c r="AH29" s="250">
        <f>IF($E29="","",'HCAP Worksheet'!$D$67)</f>
        <v>143325</v>
      </c>
      <c r="AI29" s="130">
        <f>IF($E29="","",'HCAP Worksheet'!$F$67)</f>
        <v>44987</v>
      </c>
      <c r="AJ29" s="130">
        <f>IF($E29="","",'HCAP Worksheet'!$H$67)</f>
        <v>45274</v>
      </c>
      <c r="AK29" s="130">
        <f>IF($E29="","",'HCAP Worksheet'!$I$67)</f>
        <v>44981</v>
      </c>
      <c r="AL29" s="250">
        <f>IF($E29="","",'HCAP Worksheet'!$D$68)</f>
        <v>145607</v>
      </c>
      <c r="AM29" s="130">
        <f>IF($E29="","",'HCAP Worksheet'!$F$68)</f>
        <v>44987</v>
      </c>
      <c r="AN29" s="130">
        <f>IF($E29="","",'HCAP Worksheet'!$H$68)</f>
        <v>45274</v>
      </c>
      <c r="AO29" s="130">
        <f>IF($E29="","",'HCAP Worksheet'!$I$68)</f>
        <v>44981</v>
      </c>
      <c r="AP29" s="250">
        <f>IF($E29="","",'HCAP Worksheet'!$D$69)</f>
        <v>70801720</v>
      </c>
      <c r="AQ29" s="130">
        <f>IF($E29="","",'HCAP Worksheet'!$F$69)</f>
        <v>44987</v>
      </c>
      <c r="AR29" s="130">
        <f>IF($E29="","",'HCAP Worksheet'!$H$69)</f>
        <v>45291</v>
      </c>
      <c r="AS29" s="130">
        <f>IF($E29="","",'HCAP Worksheet'!$I$69)</f>
        <v>44981</v>
      </c>
      <c r="AT29" s="130" t="str">
        <f>IF($E29="","",'HCAP Worksheet'!$F$65)</f>
        <v>Eppendorf 5 (96)</v>
      </c>
      <c r="AU29" s="250">
        <f>IF($E29="","",'HCAP Worksheet'!$D$73)</f>
        <v>142030</v>
      </c>
      <c r="AV29" s="130">
        <f>IF($E29="","",'HCAP Worksheet'!$F$73)</f>
        <v>44979</v>
      </c>
      <c r="AW29" s="130">
        <f>IF($E29="","",'HCAP Worksheet'!$H$73)</f>
        <v>45260</v>
      </c>
      <c r="AX29" s="130">
        <f>IF($E29="","",'HCAP Worksheet'!$I$73)</f>
        <v>44942</v>
      </c>
      <c r="AY29" s="250" t="str">
        <f>IF($E29="","",'HCAP Worksheet'!$D$74)</f>
        <v>22K084044</v>
      </c>
      <c r="AZ29" s="130">
        <f>IF($E29="","",'HCAP Worksheet'!$F$74)</f>
        <v>44956</v>
      </c>
      <c r="BA29" s="130">
        <f>IF($E29="","",'HCAP Worksheet'!$H$74)</f>
        <v>46695</v>
      </c>
      <c r="BB29" s="250">
        <f>IF($E29="","",'HCAP Worksheet'!$D$78)</f>
        <v>0</v>
      </c>
      <c r="BC29" s="130">
        <f>IF($E29="","",'HCAP Worksheet'!$F$78)</f>
        <v>0</v>
      </c>
      <c r="BD29" s="130">
        <f>IF($E29="","",'HCAP Worksheet'!$H$78)</f>
        <v>0</v>
      </c>
      <c r="BE29" s="130">
        <f>IF($E29="","",'HCAP Worksheet'!$I$78)</f>
        <v>0</v>
      </c>
      <c r="BF29" s="250">
        <f>IF($E29="","",'HCAP Worksheet'!$D$79)</f>
        <v>0</v>
      </c>
      <c r="BG29" s="130">
        <f>IF($E29="","",'HCAP Worksheet'!$F$79)</f>
        <v>0</v>
      </c>
      <c r="BH29" s="130">
        <f>IF($E29="","",'HCAP Worksheet'!$H$79)</f>
        <v>0</v>
      </c>
      <c r="BI29" s="130">
        <f>IF($E29="","",'HCAP Worksheet'!$I$79)</f>
        <v>0</v>
      </c>
      <c r="BJ29" s="250">
        <f>IF($E29="","",'HCAP Worksheet'!$F$76)</f>
        <v>0</v>
      </c>
      <c r="BK29" s="250">
        <f>IF($E29="","",'HCAP Worksheet'!$D$83)</f>
        <v>0</v>
      </c>
      <c r="BL29" s="130">
        <f>IF($E29="","",'HCAP Worksheet'!$F$83)</f>
        <v>0</v>
      </c>
      <c r="BM29" s="130">
        <f>IF($E29="","",'HCAP Worksheet'!$H$83)</f>
        <v>0</v>
      </c>
      <c r="BN29" s="130">
        <f>IF($E29="","",'HCAP Worksheet'!$I$83)</f>
        <v>0</v>
      </c>
      <c r="BO29" s="250">
        <f>IF($E29="","",'HCAP Worksheet'!$D$84)</f>
        <v>0</v>
      </c>
      <c r="BP29" s="130">
        <f>IF($E29="","",'HCAP Worksheet'!$F$84)</f>
        <v>0</v>
      </c>
      <c r="BQ29" s="130">
        <f>IF($E29="","",'HCAP Worksheet'!$H$84)</f>
        <v>0</v>
      </c>
      <c r="BR29" s="250">
        <f>IF($E29="","",'HCAP Worksheet'!$D$88)</f>
        <v>0</v>
      </c>
      <c r="BS29" s="130">
        <f>IF($E29="","",'HCAP Worksheet'!$F$88)</f>
        <v>0</v>
      </c>
      <c r="BT29" s="130">
        <f>IF($E29="","",'HCAP Worksheet'!$I$88)</f>
        <v>0</v>
      </c>
      <c r="BU29" s="250">
        <f>IF($E29="","",'HCAP Worksheet'!$D$89)</f>
        <v>0</v>
      </c>
      <c r="BV29" s="130">
        <f>IF($E29="","",'HCAP Worksheet'!$F$89)</f>
        <v>0</v>
      </c>
      <c r="BW29" s="130">
        <f>IF($E29="","",'HCAP Worksheet'!$H$89)</f>
        <v>0</v>
      </c>
      <c r="BX29" s="130">
        <f>IF($E29="","",'HCAP Worksheet'!$I$89)</f>
        <v>0</v>
      </c>
      <c r="BY29" s="250">
        <f>IF($E29="","",'HCAP Worksheet'!$D$90)</f>
        <v>0</v>
      </c>
      <c r="BZ29" s="130">
        <f>IF($E29="","",'HCAP Worksheet'!$F$90)</f>
        <v>0</v>
      </c>
      <c r="CA29" s="130">
        <f>IF($E29="","",'HCAP Worksheet'!$H$90)</f>
        <v>0</v>
      </c>
      <c r="CB29" s="130">
        <f>IF($E29="","",'HCAP Worksheet'!$I$90)</f>
        <v>0</v>
      </c>
      <c r="CC29" s="250">
        <f>IF($E29="","",'HCAP Worksheet'!$D$103)</f>
        <v>0</v>
      </c>
      <c r="CD29" s="130">
        <f>IF($E29="","",'HCAP Worksheet'!$F$103)</f>
        <v>0</v>
      </c>
      <c r="CE29" s="130">
        <f>IF($E29="","",'HCAP Worksheet'!$H$103)</f>
        <v>0</v>
      </c>
      <c r="CF29" s="130">
        <f>IF($E29="","",'HCAP Worksheet'!$I$103)</f>
        <v>0</v>
      </c>
      <c r="CG29" s="250">
        <f>IF($E29="","",'HCAP Worksheet'!$D$104)</f>
        <v>0</v>
      </c>
      <c r="CH29" s="130">
        <f>IF($E29="","",'HCAP Worksheet'!$F$104)</f>
        <v>0</v>
      </c>
      <c r="CI29" s="130">
        <f>IF($E29="","",'HCAP Worksheet'!$H$104)</f>
        <v>0</v>
      </c>
      <c r="CJ29" s="130">
        <f>IF($E29="","",'HCAP Worksheet'!$I$104)</f>
        <v>0</v>
      </c>
      <c r="CK29" s="250">
        <f>IF($E29="","",'HCAP Worksheet'!$D$105)</f>
        <v>0</v>
      </c>
      <c r="CL29" s="130">
        <f>IF($E29="","",'HCAP Worksheet'!$F$105)</f>
        <v>0</v>
      </c>
      <c r="CM29" s="130">
        <f>IF($E29="","",'HCAP Worksheet'!$H$105)</f>
        <v>0</v>
      </c>
      <c r="CN29" s="250">
        <f>IF($E29="","",'HCAP Worksheet'!$F$101)</f>
        <v>0</v>
      </c>
      <c r="CO29" s="250" t="str">
        <f ca="1">IF($E29="","",'HCAP Worksheet'!$B$109)</f>
        <v>Roche DNA Solid Tumour Prep_2</v>
      </c>
      <c r="CP29" s="250" t="str">
        <f ca="1">IF($E29="","",'HCAP Worksheet'!$C$109)</f>
        <v>IRN1000006093</v>
      </c>
      <c r="CQ29" s="250">
        <f>IF($E29="","",'HCAP Worksheet'!$D$109)</f>
        <v>0</v>
      </c>
      <c r="CR29" s="130">
        <f>IF($E29="","",'HCAP Worksheet'!$F$109)</f>
        <v>0</v>
      </c>
      <c r="CS29" s="130">
        <f>IF($E29="","",'HCAP Worksheet'!$H$109)</f>
        <v>0</v>
      </c>
      <c r="CT29" s="130">
        <f>IF($E29="","",'HCAP Worksheet'!$I$109)</f>
        <v>0</v>
      </c>
      <c r="CU29" s="250">
        <f>IF($E29="","",'HCAP Worksheet'!$D$116)</f>
        <v>0</v>
      </c>
      <c r="CV29" s="130">
        <f>IF($E29="","",'HCAP Worksheet'!$F$116)</f>
        <v>0</v>
      </c>
      <c r="CW29" s="130">
        <f>IF($E29="","",'HCAP Worksheet'!$H$116)</f>
        <v>0</v>
      </c>
      <c r="CX29" s="130">
        <f>IF($E29="","",'HCAP Worksheet'!$I$116)</f>
        <v>0</v>
      </c>
      <c r="CY29" s="250">
        <f>IF($E29="","",'HCAP Worksheet'!$D$117)</f>
        <v>0</v>
      </c>
      <c r="CZ29" s="130">
        <f>IF($E29="","",'HCAP Worksheet'!$F$117)</f>
        <v>0</v>
      </c>
      <c r="DA29" s="130">
        <f>IF($E29="","",'HCAP Worksheet'!$H$117)</f>
        <v>0</v>
      </c>
      <c r="DB29" s="130">
        <f>IF($E29="","",'HCAP Worksheet'!$I$117)</f>
        <v>0</v>
      </c>
      <c r="DC29" s="250">
        <f>IF($E29="","",'HCAP Worksheet'!$D$121)</f>
        <v>0</v>
      </c>
      <c r="DD29" s="130">
        <f>IF($E29="","",'HCAP Worksheet'!$F$121)</f>
        <v>0</v>
      </c>
      <c r="DE29" s="130">
        <f>IF($E29="","",'HCAP Worksheet'!$H$121)</f>
        <v>0</v>
      </c>
      <c r="DF29" s="130">
        <f>IF($E29="","",'HCAP Worksheet'!$I$121)</f>
        <v>0</v>
      </c>
      <c r="DG29" s="250">
        <f>IF($E29="","",'HCAP Worksheet'!$F$119)</f>
        <v>0</v>
      </c>
      <c r="DH29" s="250">
        <f>IF($E29="","",'HCAP Worksheet'!$D$125)</f>
        <v>0</v>
      </c>
      <c r="DI29" s="130">
        <f>IF($E29="","",'HCAP Worksheet'!$F$125)</f>
        <v>0</v>
      </c>
      <c r="DJ29" s="130">
        <f>IF($E29="","",'HCAP Worksheet'!$H$125)</f>
        <v>0</v>
      </c>
      <c r="DK29" s="130">
        <f>IF($E29="","",'HCAP Worksheet'!$I$125)</f>
        <v>0</v>
      </c>
      <c r="DL29" s="250">
        <f>IF($E29="","",'HCAP Worksheet'!$D$126)</f>
        <v>0</v>
      </c>
      <c r="DM29" s="130">
        <f>IF($E29="","",'HCAP Worksheet'!$F$126)</f>
        <v>0</v>
      </c>
      <c r="DN29" s="130">
        <f>IF($E29="","",'HCAP Worksheet'!$H$126)</f>
        <v>0</v>
      </c>
      <c r="DO29" s="130">
        <f>IF($E29="","",'HCAP Worksheet'!$I$126)</f>
        <v>0</v>
      </c>
      <c r="DP29" s="250">
        <f>IF($E29="","",'HCAP Worksheet'!$D$130)</f>
        <v>0</v>
      </c>
      <c r="DQ29" s="130">
        <f>IF($E29="","",'HCAP Worksheet'!$F$130)</f>
        <v>0</v>
      </c>
      <c r="DR29" s="130">
        <f>IF($E29="","",'HCAP Worksheet'!$I$130)</f>
        <v>0</v>
      </c>
      <c r="DS29" s="250">
        <f>IF($E29="","",'HCAP Worksheet'!$D$131)</f>
        <v>0</v>
      </c>
      <c r="DT29" s="130">
        <f>IF($E29="","",'HCAP Worksheet'!$F$131)</f>
        <v>0</v>
      </c>
      <c r="DU29" s="130">
        <f>IF($E29="","",'HCAP Worksheet'!$H$131)</f>
        <v>0</v>
      </c>
      <c r="DV29" s="130">
        <f>IF($E29="","",'HCAP Worksheet'!$I$131)</f>
        <v>0</v>
      </c>
      <c r="DW29" s="250">
        <f>IF($E29="","",'HCAP Worksheet'!$D$132)</f>
        <v>0</v>
      </c>
      <c r="DX29" s="130">
        <f>IF($E29="","",'HCAP Worksheet'!$F$132)</f>
        <v>0</v>
      </c>
      <c r="DY29" s="130">
        <f>IF($E29="","",'HCAP Worksheet'!$H$132)</f>
        <v>0</v>
      </c>
      <c r="DZ29" s="130">
        <f>IF($E29="","",'HCAP Worksheet'!$I$132)</f>
        <v>0</v>
      </c>
      <c r="EA29" s="250">
        <f>IF($E29="","",'HCAP Worksheet'!$D$138)</f>
        <v>7.68</v>
      </c>
      <c r="EB29" s="250">
        <f>IF($E29="","",'HCAP Worksheet'!$E$138)</f>
        <v>325</v>
      </c>
      <c r="EC29" s="524">
        <f ca="1">IF($E29="","",'HCAP Worksheet'!$G$138)</f>
        <v>35.804195804195807</v>
      </c>
      <c r="ED29" s="524" t="str">
        <f>IF($E29="","",'Auto Pooling Robot Script'!$I$19)</f>
        <v>AJ</v>
      </c>
      <c r="EE29" s="130">
        <f>IF($E29="","",'Auto Pooling Robot Script'!$I$20)</f>
        <v>44989</v>
      </c>
      <c r="EF29" s="524">
        <f>IF($E29="","",'Auto Pooling Robot Script'!$I$35)</f>
        <v>5.87</v>
      </c>
      <c r="EG29" s="524">
        <f>IF($E29="","",'Auto Pooling Robot Script'!$I$36)</f>
        <v>6.06</v>
      </c>
      <c r="EH29" s="250">
        <f>IF($E29="","",'Auto Pooling Robot Script'!$I$37)</f>
        <v>1</v>
      </c>
      <c r="EI29" s="578" t="str">
        <f>IF($E29="","",'Auto Pooling Robot Script'!$I$42)</f>
        <v>AJ</v>
      </c>
      <c r="EJ29" s="130">
        <f>IF($E29="","",'Auto Pooling Robot Script'!$K$42)</f>
        <v>44989</v>
      </c>
      <c r="EK29" s="524">
        <f>IF($E29="","",'Auto Pooling Robot Script'!$I$44)</f>
        <v>1.1499999999999999</v>
      </c>
      <c r="EL29" s="524">
        <f>IF($E29="","",'Auto Pooling Robot Script'!$I$45)</f>
        <v>1.2</v>
      </c>
      <c r="EM29" s="524">
        <f>IF($E29="","",'Auto Pooling Robot Script'!$I$46)</f>
        <v>1.1749999999999998</v>
      </c>
      <c r="EN29" s="524" t="str">
        <f>IF($E29="","",'Auto Pooling Robot Script'!$I$17)</f>
        <v>NovaSeq Side B</v>
      </c>
      <c r="EO29" s="524" t="str">
        <f>IF($E29="","",'Auto Pooling Robot Script'!$I$18)</f>
        <v>SP Kit V1.5 200</v>
      </c>
      <c r="EP29" s="250">
        <f>IF($E29="","",'Auto Pooling Robot Script'!$I$80)</f>
        <v>200</v>
      </c>
      <c r="EQ29" s="524">
        <f>IF($E29="","",'Auto Pooling Robot Script'!$I$83)</f>
        <v>0</v>
      </c>
      <c r="ER29" s="558">
        <f>IF($E29="","",'Auto Pooling Robot Script'!$I$84)</f>
        <v>0</v>
      </c>
      <c r="ES29" s="558">
        <f>IF($E29="","",'Auto Pooling Robot Script'!$I$85)</f>
        <v>0</v>
      </c>
      <c r="ET29" s="524">
        <f>IF($E29="","",'Auto Pooling Robot Script'!$I$86)</f>
        <v>0</v>
      </c>
    </row>
    <row r="30" spans="1:150" x14ac:dyDescent="0.2">
      <c r="A30" t="str">
        <f>IF($E30="","",'HCAP Booking'!$C$4)</f>
        <v>2303550</v>
      </c>
      <c r="B30" s="130">
        <f>IF($E30="","",'HCAP Booking'!$C$5)</f>
        <v>44987</v>
      </c>
      <c r="C30" t="str">
        <f>IF($E30="","",'HCAP Booking'!$F$5)</f>
        <v>LC</v>
      </c>
      <c r="D30" t="str">
        <f>IF($E30="","",'HCAP Booking'!E36)</f>
        <v>B2306633</v>
      </c>
      <c r="E30" t="str">
        <f>IF('HCAP Booking'!J36="","",'HCAP Booking'!J36)</f>
        <v>B2306633-003</v>
      </c>
      <c r="F30" t="str">
        <f>IF($E30="","",'HCAP Booking'!H36)</f>
        <v>Roche DNA Solid Tumour Prep</v>
      </c>
      <c r="G30">
        <f>IF($E30="","",'HCAP Booking'!G36)</f>
        <v>232.8</v>
      </c>
      <c r="H30">
        <f>IF($E30="","",'DNA Sample Normalization'!E40)</f>
        <v>47</v>
      </c>
      <c r="I30" s="250">
        <f>IF($E30="","",'DNA Sample Normalization'!$E$2)</f>
        <v>21051</v>
      </c>
      <c r="J30" s="130">
        <f>IF($E30="","",'DNA Sample Normalization'!$E$3)</f>
        <v>44973</v>
      </c>
      <c r="K30" s="130">
        <f>IF($E30="","",'DNA Sample Normalization'!$E$4)</f>
        <v>44907</v>
      </c>
      <c r="L30" s="250" t="str">
        <f>IF($E30="","",'HCAP Worksheet'!$D$53)</f>
        <v>SLCB5121</v>
      </c>
      <c r="M30" s="130">
        <f>IF($E30="","",'HCAP Worksheet'!$F$53)</f>
        <v>44012</v>
      </c>
      <c r="N30" s="130">
        <f>IF($E30="","",'HCAP Worksheet'!$H$53)</f>
        <v>0</v>
      </c>
      <c r="O30" s="130">
        <f>IF($E30="","",'HCAP Worksheet'!$I$53)</f>
        <v>0</v>
      </c>
      <c r="P30" s="250">
        <f>IF($E30="","",'HCAP Worksheet'!$D$57)</f>
        <v>140509</v>
      </c>
      <c r="Q30" s="130">
        <f>IF($E30="","",'HCAP Worksheet'!$F$57)</f>
        <v>44987</v>
      </c>
      <c r="R30" s="130">
        <f>IF($E30="","",'HCAP Worksheet'!$H$57)</f>
        <v>45274</v>
      </c>
      <c r="S30" s="130">
        <f>IF($E30="","",'HCAP Worksheet'!$I$57)</f>
        <v>44981</v>
      </c>
      <c r="T30" s="250">
        <f>IF($E30="","",'HCAP Worksheet'!$D$58)</f>
        <v>146671</v>
      </c>
      <c r="U30" s="130">
        <f>IF($E30="","",'HCAP Worksheet'!$F$58)</f>
        <v>44987</v>
      </c>
      <c r="V30" s="130">
        <f>IF($E30="","",'HCAP Worksheet'!$H$58)</f>
        <v>45274</v>
      </c>
      <c r="W30" s="130">
        <f>IF($E30="","",'HCAP Worksheet'!$I$58)</f>
        <v>44981</v>
      </c>
      <c r="X30" s="250" t="str">
        <f>IF($E30="","",'HCAP Worksheet'!$F$55)</f>
        <v>Eppendorf 5 (96)</v>
      </c>
      <c r="Y30" s="250">
        <f>IF($E30="","",'HCAP Worksheet'!$D$62)</f>
        <v>144221</v>
      </c>
      <c r="Z30" s="130">
        <f>IF($E30="","",'HCAP Worksheet'!$F$62)</f>
        <v>44987</v>
      </c>
      <c r="AA30" s="130">
        <f>IF($E30="","",'HCAP Worksheet'!$H$62)</f>
        <v>45274</v>
      </c>
      <c r="AB30" s="130">
        <f>IF($E30="","",'HCAP Worksheet'!$I$62)</f>
        <v>44981</v>
      </c>
      <c r="AC30" s="250">
        <f>IF($E30="","",'HCAP Worksheet'!$D$63)</f>
        <v>146220</v>
      </c>
      <c r="AD30" s="130">
        <f>IF($E30="","",'HCAP Worksheet'!$F$63)</f>
        <v>44987</v>
      </c>
      <c r="AE30" s="130">
        <f>IF($E30="","",'HCAP Worksheet'!$H$63)</f>
        <v>45274</v>
      </c>
      <c r="AF30" s="130">
        <f>IF($E30="","",'HCAP Worksheet'!$I$63)</f>
        <v>44981</v>
      </c>
      <c r="AG30" s="250" t="str">
        <f>IF($E30="","",'HCAP Worksheet'!$F$60)</f>
        <v>Eppendorf 5 (96)</v>
      </c>
      <c r="AH30" s="250">
        <f>IF($E30="","",'HCAP Worksheet'!$D$67)</f>
        <v>143325</v>
      </c>
      <c r="AI30" s="130">
        <f>IF($E30="","",'HCAP Worksheet'!$F$67)</f>
        <v>44987</v>
      </c>
      <c r="AJ30" s="130">
        <f>IF($E30="","",'HCAP Worksheet'!$H$67)</f>
        <v>45274</v>
      </c>
      <c r="AK30" s="130">
        <f>IF($E30="","",'HCAP Worksheet'!$I$67)</f>
        <v>44981</v>
      </c>
      <c r="AL30" s="250">
        <f>IF($E30="","",'HCAP Worksheet'!$D$68)</f>
        <v>145607</v>
      </c>
      <c r="AM30" s="130">
        <f>IF($E30="","",'HCAP Worksheet'!$F$68)</f>
        <v>44987</v>
      </c>
      <c r="AN30" s="130">
        <f>IF($E30="","",'HCAP Worksheet'!$H$68)</f>
        <v>45274</v>
      </c>
      <c r="AO30" s="130">
        <f>IF($E30="","",'HCAP Worksheet'!$I$68)</f>
        <v>44981</v>
      </c>
      <c r="AP30" s="250">
        <f>IF($E30="","",'HCAP Worksheet'!$D$69)</f>
        <v>70801720</v>
      </c>
      <c r="AQ30" s="130">
        <f>IF($E30="","",'HCAP Worksheet'!$F$69)</f>
        <v>44987</v>
      </c>
      <c r="AR30" s="130">
        <f>IF($E30="","",'HCAP Worksheet'!$H$69)</f>
        <v>45291</v>
      </c>
      <c r="AS30" s="130">
        <f>IF($E30="","",'HCAP Worksheet'!$I$69)</f>
        <v>44981</v>
      </c>
      <c r="AT30" s="130" t="str">
        <f>IF($E30="","",'HCAP Worksheet'!$F$65)</f>
        <v>Eppendorf 5 (96)</v>
      </c>
      <c r="AU30" s="250">
        <f>IF($E30="","",'HCAP Worksheet'!$D$73)</f>
        <v>142030</v>
      </c>
      <c r="AV30" s="130">
        <f>IF($E30="","",'HCAP Worksheet'!$F$73)</f>
        <v>44979</v>
      </c>
      <c r="AW30" s="130">
        <f>IF($E30="","",'HCAP Worksheet'!$H$73)</f>
        <v>45260</v>
      </c>
      <c r="AX30" s="130">
        <f>IF($E30="","",'HCAP Worksheet'!$I$73)</f>
        <v>44942</v>
      </c>
      <c r="AY30" s="250" t="str">
        <f>IF($E30="","",'HCAP Worksheet'!$D$74)</f>
        <v>22K084044</v>
      </c>
      <c r="AZ30" s="130">
        <f>IF($E30="","",'HCAP Worksheet'!$F$74)</f>
        <v>44956</v>
      </c>
      <c r="BA30" s="130">
        <f>IF($E30="","",'HCAP Worksheet'!$H$74)</f>
        <v>46695</v>
      </c>
      <c r="BB30" s="250">
        <f>IF($E30="","",'HCAP Worksheet'!$D$78)</f>
        <v>0</v>
      </c>
      <c r="BC30" s="130">
        <f>IF($E30="","",'HCAP Worksheet'!$F$78)</f>
        <v>0</v>
      </c>
      <c r="BD30" s="130">
        <f>IF($E30="","",'HCAP Worksheet'!$H$78)</f>
        <v>0</v>
      </c>
      <c r="BE30" s="130">
        <f>IF($E30="","",'HCAP Worksheet'!$I$78)</f>
        <v>0</v>
      </c>
      <c r="BF30" s="250">
        <f>IF($E30="","",'HCAP Worksheet'!$D$79)</f>
        <v>0</v>
      </c>
      <c r="BG30" s="130">
        <f>IF($E30="","",'HCAP Worksheet'!$F$79)</f>
        <v>0</v>
      </c>
      <c r="BH30" s="130">
        <f>IF($E30="","",'HCAP Worksheet'!$H$79)</f>
        <v>0</v>
      </c>
      <c r="BI30" s="130">
        <f>IF($E30="","",'HCAP Worksheet'!$I$79)</f>
        <v>0</v>
      </c>
      <c r="BJ30" s="250">
        <f>IF($E30="","",'HCAP Worksheet'!$F$76)</f>
        <v>0</v>
      </c>
      <c r="BK30" s="250">
        <f>IF($E30="","",'HCAP Worksheet'!$D$83)</f>
        <v>0</v>
      </c>
      <c r="BL30" s="130">
        <f>IF($E30="","",'HCAP Worksheet'!$F$83)</f>
        <v>0</v>
      </c>
      <c r="BM30" s="130">
        <f>IF($E30="","",'HCAP Worksheet'!$H$83)</f>
        <v>0</v>
      </c>
      <c r="BN30" s="130">
        <f>IF($E30="","",'HCAP Worksheet'!$I$83)</f>
        <v>0</v>
      </c>
      <c r="BO30" s="250">
        <f>IF($E30="","",'HCAP Worksheet'!$D$84)</f>
        <v>0</v>
      </c>
      <c r="BP30" s="130">
        <f>IF($E30="","",'HCAP Worksheet'!$F$84)</f>
        <v>0</v>
      </c>
      <c r="BQ30" s="130">
        <f>IF($E30="","",'HCAP Worksheet'!$H$84)</f>
        <v>0</v>
      </c>
      <c r="BR30" s="250">
        <f>IF($E30="","",'HCAP Worksheet'!$D$88)</f>
        <v>0</v>
      </c>
      <c r="BS30" s="130">
        <f>IF($E30="","",'HCAP Worksheet'!$F$88)</f>
        <v>0</v>
      </c>
      <c r="BT30" s="130">
        <f>IF($E30="","",'HCAP Worksheet'!$I$88)</f>
        <v>0</v>
      </c>
      <c r="BU30" s="250">
        <f>IF($E30="","",'HCAP Worksheet'!$D$89)</f>
        <v>0</v>
      </c>
      <c r="BV30" s="130">
        <f>IF($E30="","",'HCAP Worksheet'!$F$89)</f>
        <v>0</v>
      </c>
      <c r="BW30" s="130">
        <f>IF($E30="","",'HCAP Worksheet'!$H$89)</f>
        <v>0</v>
      </c>
      <c r="BX30" s="130">
        <f>IF($E30="","",'HCAP Worksheet'!$I$89)</f>
        <v>0</v>
      </c>
      <c r="BY30" s="250">
        <f>IF($E30="","",'HCAP Worksheet'!$D$90)</f>
        <v>0</v>
      </c>
      <c r="BZ30" s="130">
        <f>IF($E30="","",'HCAP Worksheet'!$F$90)</f>
        <v>0</v>
      </c>
      <c r="CA30" s="130">
        <f>IF($E30="","",'HCAP Worksheet'!$H$90)</f>
        <v>0</v>
      </c>
      <c r="CB30" s="130">
        <f>IF($E30="","",'HCAP Worksheet'!$I$90)</f>
        <v>0</v>
      </c>
      <c r="CC30" s="250">
        <f>IF($E30="","",'HCAP Worksheet'!$D$103)</f>
        <v>0</v>
      </c>
      <c r="CD30" s="130">
        <f>IF($E30="","",'HCAP Worksheet'!$F$103)</f>
        <v>0</v>
      </c>
      <c r="CE30" s="130">
        <f>IF($E30="","",'HCAP Worksheet'!$H$103)</f>
        <v>0</v>
      </c>
      <c r="CF30" s="130">
        <f>IF($E30="","",'HCAP Worksheet'!$I$103)</f>
        <v>0</v>
      </c>
      <c r="CG30" s="250">
        <f>IF($E30="","",'HCAP Worksheet'!$D$104)</f>
        <v>0</v>
      </c>
      <c r="CH30" s="130">
        <f>IF($E30="","",'HCAP Worksheet'!$F$104)</f>
        <v>0</v>
      </c>
      <c r="CI30" s="130">
        <f>IF($E30="","",'HCAP Worksheet'!$H$104)</f>
        <v>0</v>
      </c>
      <c r="CJ30" s="130">
        <f>IF($E30="","",'HCAP Worksheet'!$I$104)</f>
        <v>0</v>
      </c>
      <c r="CK30" s="250">
        <f>IF($E30="","",'HCAP Worksheet'!$D$105)</f>
        <v>0</v>
      </c>
      <c r="CL30" s="130">
        <f>IF($E30="","",'HCAP Worksheet'!$F$105)</f>
        <v>0</v>
      </c>
      <c r="CM30" s="130">
        <f>IF($E30="","",'HCAP Worksheet'!$H$105)</f>
        <v>0</v>
      </c>
      <c r="CN30" s="250">
        <f>IF($E30="","",'HCAP Worksheet'!$F$101)</f>
        <v>0</v>
      </c>
      <c r="CO30" s="250" t="str">
        <f ca="1">IF($E30="","",'HCAP Worksheet'!$B$109)</f>
        <v>Roche DNA Solid Tumour Prep_2</v>
      </c>
      <c r="CP30" s="250" t="str">
        <f ca="1">IF($E30="","",'HCAP Worksheet'!$C$109)</f>
        <v>IRN1000006093</v>
      </c>
      <c r="CQ30" s="250">
        <f>IF($E30="","",'HCAP Worksheet'!$D$109)</f>
        <v>0</v>
      </c>
      <c r="CR30" s="130">
        <f>IF($E30="","",'HCAP Worksheet'!$F$109)</f>
        <v>0</v>
      </c>
      <c r="CS30" s="130">
        <f>IF($E30="","",'HCAP Worksheet'!$H$109)</f>
        <v>0</v>
      </c>
      <c r="CT30" s="130">
        <f>IF($E30="","",'HCAP Worksheet'!$I$109)</f>
        <v>0</v>
      </c>
      <c r="CU30" s="250">
        <f>IF($E30="","",'HCAP Worksheet'!$D$116)</f>
        <v>0</v>
      </c>
      <c r="CV30" s="130">
        <f>IF($E30="","",'HCAP Worksheet'!$F$116)</f>
        <v>0</v>
      </c>
      <c r="CW30" s="130">
        <f>IF($E30="","",'HCAP Worksheet'!$H$116)</f>
        <v>0</v>
      </c>
      <c r="CX30" s="130">
        <f>IF($E30="","",'HCAP Worksheet'!$I$116)</f>
        <v>0</v>
      </c>
      <c r="CY30" s="250">
        <f>IF($E30="","",'HCAP Worksheet'!$D$117)</f>
        <v>0</v>
      </c>
      <c r="CZ30" s="130">
        <f>IF($E30="","",'HCAP Worksheet'!$F$117)</f>
        <v>0</v>
      </c>
      <c r="DA30" s="130">
        <f>IF($E30="","",'HCAP Worksheet'!$H$117)</f>
        <v>0</v>
      </c>
      <c r="DB30" s="130">
        <f>IF($E30="","",'HCAP Worksheet'!$I$117)</f>
        <v>0</v>
      </c>
      <c r="DC30" s="250">
        <f>IF($E30="","",'HCAP Worksheet'!$D$121)</f>
        <v>0</v>
      </c>
      <c r="DD30" s="130">
        <f>IF($E30="","",'HCAP Worksheet'!$F$121)</f>
        <v>0</v>
      </c>
      <c r="DE30" s="130">
        <f>IF($E30="","",'HCAP Worksheet'!$H$121)</f>
        <v>0</v>
      </c>
      <c r="DF30" s="130">
        <f>IF($E30="","",'HCAP Worksheet'!$I$121)</f>
        <v>0</v>
      </c>
      <c r="DG30" s="250">
        <f>IF($E30="","",'HCAP Worksheet'!$F$119)</f>
        <v>0</v>
      </c>
      <c r="DH30" s="250">
        <f>IF($E30="","",'HCAP Worksheet'!$D$125)</f>
        <v>0</v>
      </c>
      <c r="DI30" s="130">
        <f>IF($E30="","",'HCAP Worksheet'!$F$125)</f>
        <v>0</v>
      </c>
      <c r="DJ30" s="130">
        <f>IF($E30="","",'HCAP Worksheet'!$H$125)</f>
        <v>0</v>
      </c>
      <c r="DK30" s="130">
        <f>IF($E30="","",'HCAP Worksheet'!$I$125)</f>
        <v>0</v>
      </c>
      <c r="DL30" s="250">
        <f>IF($E30="","",'HCAP Worksheet'!$D$126)</f>
        <v>0</v>
      </c>
      <c r="DM30" s="130">
        <f>IF($E30="","",'HCAP Worksheet'!$F$126)</f>
        <v>0</v>
      </c>
      <c r="DN30" s="130">
        <f>IF($E30="","",'HCAP Worksheet'!$H$126)</f>
        <v>0</v>
      </c>
      <c r="DO30" s="130">
        <f>IF($E30="","",'HCAP Worksheet'!$I$126)</f>
        <v>0</v>
      </c>
      <c r="DP30" s="250">
        <f>IF($E30="","",'HCAP Worksheet'!$D$130)</f>
        <v>0</v>
      </c>
      <c r="DQ30" s="130">
        <f>IF($E30="","",'HCAP Worksheet'!$F$130)</f>
        <v>0</v>
      </c>
      <c r="DR30" s="130">
        <f>IF($E30="","",'HCAP Worksheet'!$I$130)</f>
        <v>0</v>
      </c>
      <c r="DS30" s="250">
        <f>IF($E30="","",'HCAP Worksheet'!$D$131)</f>
        <v>0</v>
      </c>
      <c r="DT30" s="130">
        <f>IF($E30="","",'HCAP Worksheet'!$F$131)</f>
        <v>0</v>
      </c>
      <c r="DU30" s="130">
        <f>IF($E30="","",'HCAP Worksheet'!$H$131)</f>
        <v>0</v>
      </c>
      <c r="DV30" s="130">
        <f>IF($E30="","",'HCAP Worksheet'!$I$131)</f>
        <v>0</v>
      </c>
      <c r="DW30" s="250">
        <f>IF($E30="","",'HCAP Worksheet'!$D$132)</f>
        <v>0</v>
      </c>
      <c r="DX30" s="130">
        <f>IF($E30="","",'HCAP Worksheet'!$F$132)</f>
        <v>0</v>
      </c>
      <c r="DY30" s="130">
        <f>IF($E30="","",'HCAP Worksheet'!$H$132)</f>
        <v>0</v>
      </c>
      <c r="DZ30" s="130">
        <f>IF($E30="","",'HCAP Worksheet'!$I$132)</f>
        <v>0</v>
      </c>
      <c r="EA30" s="250">
        <f>IF($E30="","",'HCAP Worksheet'!$D$138)</f>
        <v>7.68</v>
      </c>
      <c r="EB30" s="250">
        <f>IF($E30="","",'HCAP Worksheet'!$E$138)</f>
        <v>325</v>
      </c>
      <c r="EC30" s="524">
        <f ca="1">IF($E30="","",'HCAP Worksheet'!$G$138)</f>
        <v>35.804195804195807</v>
      </c>
      <c r="ED30" s="524" t="str">
        <f>IF($E30="","",'Auto Pooling Robot Script'!$I$19)</f>
        <v>AJ</v>
      </c>
      <c r="EE30" s="130">
        <f>IF($E30="","",'Auto Pooling Robot Script'!$I$20)</f>
        <v>44989</v>
      </c>
      <c r="EF30" s="524">
        <f>IF($E30="","",'Auto Pooling Robot Script'!$I$35)</f>
        <v>5.87</v>
      </c>
      <c r="EG30" s="524">
        <f>IF($E30="","",'Auto Pooling Robot Script'!$I$36)</f>
        <v>6.06</v>
      </c>
      <c r="EH30" s="250">
        <f>IF($E30="","",'Auto Pooling Robot Script'!$I$37)</f>
        <v>1</v>
      </c>
      <c r="EI30" s="578" t="str">
        <f>IF($E30="","",'Auto Pooling Robot Script'!$I$42)</f>
        <v>AJ</v>
      </c>
      <c r="EJ30" s="130">
        <f>IF($E30="","",'Auto Pooling Robot Script'!$K$42)</f>
        <v>44989</v>
      </c>
      <c r="EK30" s="524">
        <f>IF($E30="","",'Auto Pooling Robot Script'!$I$44)</f>
        <v>1.1499999999999999</v>
      </c>
      <c r="EL30" s="524">
        <f>IF($E30="","",'Auto Pooling Robot Script'!$I$45)</f>
        <v>1.2</v>
      </c>
      <c r="EM30" s="524">
        <f>IF($E30="","",'Auto Pooling Robot Script'!$I$46)</f>
        <v>1.1749999999999998</v>
      </c>
      <c r="EN30" s="524" t="str">
        <f>IF($E30="","",'Auto Pooling Robot Script'!$I$17)</f>
        <v>NovaSeq Side B</v>
      </c>
      <c r="EO30" s="524" t="str">
        <f>IF($E30="","",'Auto Pooling Robot Script'!$I$18)</f>
        <v>SP Kit V1.5 200</v>
      </c>
      <c r="EP30" s="250">
        <f>IF($E30="","",'Auto Pooling Robot Script'!$I$80)</f>
        <v>200</v>
      </c>
      <c r="EQ30" s="524">
        <f>IF($E30="","",'Auto Pooling Robot Script'!$I$83)</f>
        <v>0</v>
      </c>
      <c r="ER30" s="558">
        <f>IF($E30="","",'Auto Pooling Robot Script'!$I$84)</f>
        <v>0</v>
      </c>
      <c r="ES30" s="558">
        <f>IF($E30="","",'Auto Pooling Robot Script'!$I$85)</f>
        <v>0</v>
      </c>
      <c r="ET30" s="524">
        <f>IF($E30="","",'Auto Pooling Robot Script'!$I$86)</f>
        <v>0</v>
      </c>
    </row>
    <row r="31" spans="1:150" x14ac:dyDescent="0.2">
      <c r="A31" t="str">
        <f>IF($E31="","",'HCAP Booking'!$C$4)</f>
        <v>2303550</v>
      </c>
      <c r="B31" s="130">
        <f>IF($E31="","",'HCAP Booking'!$C$5)</f>
        <v>44987</v>
      </c>
      <c r="C31" t="str">
        <f>IF($E31="","",'HCAP Booking'!$F$5)</f>
        <v>LC</v>
      </c>
      <c r="D31" t="str">
        <f>IF($E31="","",'HCAP Booking'!E37)</f>
        <v>B2306636</v>
      </c>
      <c r="E31" t="str">
        <f>IF('HCAP Booking'!J37="","",'HCAP Booking'!J37)</f>
        <v>B2306636-003</v>
      </c>
      <c r="F31" t="str">
        <f>IF($E31="","",'HCAP Booking'!H37)</f>
        <v>Roche DNA Solid Tumour Prep</v>
      </c>
      <c r="G31">
        <f>IF($E31="","",'HCAP Booking'!G37)</f>
        <v>32.799999999999997</v>
      </c>
      <c r="H31">
        <f>IF($E31="","",'DNA Sample Normalization'!E41)</f>
        <v>5.3659999999999997</v>
      </c>
      <c r="I31" s="250">
        <f>IF($E31="","",'DNA Sample Normalization'!$E$2)</f>
        <v>21051</v>
      </c>
      <c r="J31" s="130">
        <f>IF($E31="","",'DNA Sample Normalization'!$E$3)</f>
        <v>44973</v>
      </c>
      <c r="K31" s="130">
        <f>IF($E31="","",'DNA Sample Normalization'!$E$4)</f>
        <v>44907</v>
      </c>
      <c r="L31" s="250" t="str">
        <f>IF($E31="","",'HCAP Worksheet'!$D$53)</f>
        <v>SLCB5121</v>
      </c>
      <c r="M31" s="130">
        <f>IF($E31="","",'HCAP Worksheet'!$F$53)</f>
        <v>44012</v>
      </c>
      <c r="N31" s="130">
        <f>IF($E31="","",'HCAP Worksheet'!$H$53)</f>
        <v>0</v>
      </c>
      <c r="O31" s="130">
        <f>IF($E31="","",'HCAP Worksheet'!$I$53)</f>
        <v>0</v>
      </c>
      <c r="P31" s="250">
        <f>IF($E31="","",'HCAP Worksheet'!$D$57)</f>
        <v>140509</v>
      </c>
      <c r="Q31" s="130">
        <f>IF($E31="","",'HCAP Worksheet'!$F$57)</f>
        <v>44987</v>
      </c>
      <c r="R31" s="130">
        <f>IF($E31="","",'HCAP Worksheet'!$H$57)</f>
        <v>45274</v>
      </c>
      <c r="S31" s="130">
        <f>IF($E31="","",'HCAP Worksheet'!$I$57)</f>
        <v>44981</v>
      </c>
      <c r="T31" s="250">
        <f>IF($E31="","",'HCAP Worksheet'!$D$58)</f>
        <v>146671</v>
      </c>
      <c r="U31" s="130">
        <f>IF($E31="","",'HCAP Worksheet'!$F$58)</f>
        <v>44987</v>
      </c>
      <c r="V31" s="130">
        <f>IF($E31="","",'HCAP Worksheet'!$H$58)</f>
        <v>45274</v>
      </c>
      <c r="W31" s="130">
        <f>IF($E31="","",'HCAP Worksheet'!$I$58)</f>
        <v>44981</v>
      </c>
      <c r="X31" s="250" t="str">
        <f>IF($E31="","",'HCAP Worksheet'!$F$55)</f>
        <v>Eppendorf 5 (96)</v>
      </c>
      <c r="Y31" s="250">
        <f>IF($E31="","",'HCAP Worksheet'!$D$62)</f>
        <v>144221</v>
      </c>
      <c r="Z31" s="130">
        <f>IF($E31="","",'HCAP Worksheet'!$F$62)</f>
        <v>44987</v>
      </c>
      <c r="AA31" s="130">
        <f>IF($E31="","",'HCAP Worksheet'!$H$62)</f>
        <v>45274</v>
      </c>
      <c r="AB31" s="130">
        <f>IF($E31="","",'HCAP Worksheet'!$I$62)</f>
        <v>44981</v>
      </c>
      <c r="AC31" s="250">
        <f>IF($E31="","",'HCAP Worksheet'!$D$63)</f>
        <v>146220</v>
      </c>
      <c r="AD31" s="130">
        <f>IF($E31="","",'HCAP Worksheet'!$F$63)</f>
        <v>44987</v>
      </c>
      <c r="AE31" s="130">
        <f>IF($E31="","",'HCAP Worksheet'!$H$63)</f>
        <v>45274</v>
      </c>
      <c r="AF31" s="130">
        <f>IF($E31="","",'HCAP Worksheet'!$I$63)</f>
        <v>44981</v>
      </c>
      <c r="AG31" s="250" t="str">
        <f>IF($E31="","",'HCAP Worksheet'!$F$60)</f>
        <v>Eppendorf 5 (96)</v>
      </c>
      <c r="AH31" s="250">
        <f>IF($E31="","",'HCAP Worksheet'!$D$67)</f>
        <v>143325</v>
      </c>
      <c r="AI31" s="130">
        <f>IF($E31="","",'HCAP Worksheet'!$F$67)</f>
        <v>44987</v>
      </c>
      <c r="AJ31" s="130">
        <f>IF($E31="","",'HCAP Worksheet'!$H$67)</f>
        <v>45274</v>
      </c>
      <c r="AK31" s="130">
        <f>IF($E31="","",'HCAP Worksheet'!$I$67)</f>
        <v>44981</v>
      </c>
      <c r="AL31" s="250">
        <f>IF($E31="","",'HCAP Worksheet'!$D$68)</f>
        <v>145607</v>
      </c>
      <c r="AM31" s="130">
        <f>IF($E31="","",'HCAP Worksheet'!$F$68)</f>
        <v>44987</v>
      </c>
      <c r="AN31" s="130">
        <f>IF($E31="","",'HCAP Worksheet'!$H$68)</f>
        <v>45274</v>
      </c>
      <c r="AO31" s="130">
        <f>IF($E31="","",'HCAP Worksheet'!$I$68)</f>
        <v>44981</v>
      </c>
      <c r="AP31" s="250">
        <f>IF($E31="","",'HCAP Worksheet'!$D$69)</f>
        <v>70801720</v>
      </c>
      <c r="AQ31" s="130">
        <f>IF($E31="","",'HCAP Worksheet'!$F$69)</f>
        <v>44987</v>
      </c>
      <c r="AR31" s="130">
        <f>IF($E31="","",'HCAP Worksheet'!$H$69)</f>
        <v>45291</v>
      </c>
      <c r="AS31" s="130">
        <f>IF($E31="","",'HCAP Worksheet'!$I$69)</f>
        <v>44981</v>
      </c>
      <c r="AT31" s="130" t="str">
        <f>IF($E31="","",'HCAP Worksheet'!$F$65)</f>
        <v>Eppendorf 5 (96)</v>
      </c>
      <c r="AU31" s="250">
        <f>IF($E31="","",'HCAP Worksheet'!$D$73)</f>
        <v>142030</v>
      </c>
      <c r="AV31" s="130">
        <f>IF($E31="","",'HCAP Worksheet'!$F$73)</f>
        <v>44979</v>
      </c>
      <c r="AW31" s="130">
        <f>IF($E31="","",'HCAP Worksheet'!$H$73)</f>
        <v>45260</v>
      </c>
      <c r="AX31" s="130">
        <f>IF($E31="","",'HCAP Worksheet'!$I$73)</f>
        <v>44942</v>
      </c>
      <c r="AY31" s="250" t="str">
        <f>IF($E31="","",'HCAP Worksheet'!$D$74)</f>
        <v>22K084044</v>
      </c>
      <c r="AZ31" s="130">
        <f>IF($E31="","",'HCAP Worksheet'!$F$74)</f>
        <v>44956</v>
      </c>
      <c r="BA31" s="130">
        <f>IF($E31="","",'HCAP Worksheet'!$H$74)</f>
        <v>46695</v>
      </c>
      <c r="BB31" s="250">
        <f>IF($E31="","",'HCAP Worksheet'!$D$78)</f>
        <v>0</v>
      </c>
      <c r="BC31" s="130">
        <f>IF($E31="","",'HCAP Worksheet'!$F$78)</f>
        <v>0</v>
      </c>
      <c r="BD31" s="130">
        <f>IF($E31="","",'HCAP Worksheet'!$H$78)</f>
        <v>0</v>
      </c>
      <c r="BE31" s="130">
        <f>IF($E31="","",'HCAP Worksheet'!$I$78)</f>
        <v>0</v>
      </c>
      <c r="BF31" s="250">
        <f>IF($E31="","",'HCAP Worksheet'!$D$79)</f>
        <v>0</v>
      </c>
      <c r="BG31" s="130">
        <f>IF($E31="","",'HCAP Worksheet'!$F$79)</f>
        <v>0</v>
      </c>
      <c r="BH31" s="130">
        <f>IF($E31="","",'HCAP Worksheet'!$H$79)</f>
        <v>0</v>
      </c>
      <c r="BI31" s="130">
        <f>IF($E31="","",'HCAP Worksheet'!$I$79)</f>
        <v>0</v>
      </c>
      <c r="BJ31" s="250">
        <f>IF($E31="","",'HCAP Worksheet'!$F$76)</f>
        <v>0</v>
      </c>
      <c r="BK31" s="250">
        <f>IF($E31="","",'HCAP Worksheet'!$D$83)</f>
        <v>0</v>
      </c>
      <c r="BL31" s="130">
        <f>IF($E31="","",'HCAP Worksheet'!$F$83)</f>
        <v>0</v>
      </c>
      <c r="BM31" s="130">
        <f>IF($E31="","",'HCAP Worksheet'!$H$83)</f>
        <v>0</v>
      </c>
      <c r="BN31" s="130">
        <f>IF($E31="","",'HCAP Worksheet'!$I$83)</f>
        <v>0</v>
      </c>
      <c r="BO31" s="250">
        <f>IF($E31="","",'HCAP Worksheet'!$D$84)</f>
        <v>0</v>
      </c>
      <c r="BP31" s="130">
        <f>IF($E31="","",'HCAP Worksheet'!$F$84)</f>
        <v>0</v>
      </c>
      <c r="BQ31" s="130">
        <f>IF($E31="","",'HCAP Worksheet'!$H$84)</f>
        <v>0</v>
      </c>
      <c r="BR31" s="250">
        <f>IF($E31="","",'HCAP Worksheet'!$D$88)</f>
        <v>0</v>
      </c>
      <c r="BS31" s="130">
        <f>IF($E31="","",'HCAP Worksheet'!$F$88)</f>
        <v>0</v>
      </c>
      <c r="BT31" s="130">
        <f>IF($E31="","",'HCAP Worksheet'!$I$88)</f>
        <v>0</v>
      </c>
      <c r="BU31" s="250">
        <f>IF($E31="","",'HCAP Worksheet'!$D$89)</f>
        <v>0</v>
      </c>
      <c r="BV31" s="130">
        <f>IF($E31="","",'HCAP Worksheet'!$F$89)</f>
        <v>0</v>
      </c>
      <c r="BW31" s="130">
        <f>IF($E31="","",'HCAP Worksheet'!$H$89)</f>
        <v>0</v>
      </c>
      <c r="BX31" s="130">
        <f>IF($E31="","",'HCAP Worksheet'!$I$89)</f>
        <v>0</v>
      </c>
      <c r="BY31" s="250">
        <f>IF($E31="","",'HCAP Worksheet'!$D$90)</f>
        <v>0</v>
      </c>
      <c r="BZ31" s="130">
        <f>IF($E31="","",'HCAP Worksheet'!$F$90)</f>
        <v>0</v>
      </c>
      <c r="CA31" s="130">
        <f>IF($E31="","",'HCAP Worksheet'!$H$90)</f>
        <v>0</v>
      </c>
      <c r="CB31" s="130">
        <f>IF($E31="","",'HCAP Worksheet'!$I$90)</f>
        <v>0</v>
      </c>
      <c r="CC31" s="250">
        <f>IF($E31="","",'HCAP Worksheet'!$D$103)</f>
        <v>0</v>
      </c>
      <c r="CD31" s="130">
        <f>IF($E31="","",'HCAP Worksheet'!$F$103)</f>
        <v>0</v>
      </c>
      <c r="CE31" s="130">
        <f>IF($E31="","",'HCAP Worksheet'!$H$103)</f>
        <v>0</v>
      </c>
      <c r="CF31" s="130">
        <f>IF($E31="","",'HCAP Worksheet'!$I$103)</f>
        <v>0</v>
      </c>
      <c r="CG31" s="250">
        <f>IF($E31="","",'HCAP Worksheet'!$D$104)</f>
        <v>0</v>
      </c>
      <c r="CH31" s="130">
        <f>IF($E31="","",'HCAP Worksheet'!$F$104)</f>
        <v>0</v>
      </c>
      <c r="CI31" s="130">
        <f>IF($E31="","",'HCAP Worksheet'!$H$104)</f>
        <v>0</v>
      </c>
      <c r="CJ31" s="130">
        <f>IF($E31="","",'HCAP Worksheet'!$I$104)</f>
        <v>0</v>
      </c>
      <c r="CK31" s="250">
        <f>IF($E31="","",'HCAP Worksheet'!$D$105)</f>
        <v>0</v>
      </c>
      <c r="CL31" s="130">
        <f>IF($E31="","",'HCAP Worksheet'!$F$105)</f>
        <v>0</v>
      </c>
      <c r="CM31" s="130">
        <f>IF($E31="","",'HCAP Worksheet'!$H$105)</f>
        <v>0</v>
      </c>
      <c r="CN31" s="250">
        <f>IF($E31="","",'HCAP Worksheet'!$F$101)</f>
        <v>0</v>
      </c>
      <c r="CO31" s="250" t="str">
        <f ca="1">IF($E31="","",'HCAP Worksheet'!$B$109)</f>
        <v>Roche DNA Solid Tumour Prep_2</v>
      </c>
      <c r="CP31" s="250" t="str">
        <f ca="1">IF($E31="","",'HCAP Worksheet'!$C$109)</f>
        <v>IRN1000006093</v>
      </c>
      <c r="CQ31" s="250">
        <f>IF($E31="","",'HCAP Worksheet'!$D$109)</f>
        <v>0</v>
      </c>
      <c r="CR31" s="130">
        <f>IF($E31="","",'HCAP Worksheet'!$F$109)</f>
        <v>0</v>
      </c>
      <c r="CS31" s="130">
        <f>IF($E31="","",'HCAP Worksheet'!$H$109)</f>
        <v>0</v>
      </c>
      <c r="CT31" s="130">
        <f>IF($E31="","",'HCAP Worksheet'!$I$109)</f>
        <v>0</v>
      </c>
      <c r="CU31" s="250">
        <f>IF($E31="","",'HCAP Worksheet'!$D$116)</f>
        <v>0</v>
      </c>
      <c r="CV31" s="130">
        <f>IF($E31="","",'HCAP Worksheet'!$F$116)</f>
        <v>0</v>
      </c>
      <c r="CW31" s="130">
        <f>IF($E31="","",'HCAP Worksheet'!$H$116)</f>
        <v>0</v>
      </c>
      <c r="CX31" s="130">
        <f>IF($E31="","",'HCAP Worksheet'!$I$116)</f>
        <v>0</v>
      </c>
      <c r="CY31" s="250">
        <f>IF($E31="","",'HCAP Worksheet'!$D$117)</f>
        <v>0</v>
      </c>
      <c r="CZ31" s="130">
        <f>IF($E31="","",'HCAP Worksheet'!$F$117)</f>
        <v>0</v>
      </c>
      <c r="DA31" s="130">
        <f>IF($E31="","",'HCAP Worksheet'!$H$117)</f>
        <v>0</v>
      </c>
      <c r="DB31" s="130">
        <f>IF($E31="","",'HCAP Worksheet'!$I$117)</f>
        <v>0</v>
      </c>
      <c r="DC31" s="250">
        <f>IF($E31="","",'HCAP Worksheet'!$D$121)</f>
        <v>0</v>
      </c>
      <c r="DD31" s="130">
        <f>IF($E31="","",'HCAP Worksheet'!$F$121)</f>
        <v>0</v>
      </c>
      <c r="DE31" s="130">
        <f>IF($E31="","",'HCAP Worksheet'!$H$121)</f>
        <v>0</v>
      </c>
      <c r="DF31" s="130">
        <f>IF($E31="","",'HCAP Worksheet'!$I$121)</f>
        <v>0</v>
      </c>
      <c r="DG31" s="250">
        <f>IF($E31="","",'HCAP Worksheet'!$F$119)</f>
        <v>0</v>
      </c>
      <c r="DH31" s="250">
        <f>IF($E31="","",'HCAP Worksheet'!$D$125)</f>
        <v>0</v>
      </c>
      <c r="DI31" s="130">
        <f>IF($E31="","",'HCAP Worksheet'!$F$125)</f>
        <v>0</v>
      </c>
      <c r="DJ31" s="130">
        <f>IF($E31="","",'HCAP Worksheet'!$H$125)</f>
        <v>0</v>
      </c>
      <c r="DK31" s="130">
        <f>IF($E31="","",'HCAP Worksheet'!$I$125)</f>
        <v>0</v>
      </c>
      <c r="DL31" s="250">
        <f>IF($E31="","",'HCAP Worksheet'!$D$126)</f>
        <v>0</v>
      </c>
      <c r="DM31" s="130">
        <f>IF($E31="","",'HCAP Worksheet'!$F$126)</f>
        <v>0</v>
      </c>
      <c r="DN31" s="130">
        <f>IF($E31="","",'HCAP Worksheet'!$H$126)</f>
        <v>0</v>
      </c>
      <c r="DO31" s="130">
        <f>IF($E31="","",'HCAP Worksheet'!$I$126)</f>
        <v>0</v>
      </c>
      <c r="DP31" s="250">
        <f>IF($E31="","",'HCAP Worksheet'!$D$130)</f>
        <v>0</v>
      </c>
      <c r="DQ31" s="130">
        <f>IF($E31="","",'HCAP Worksheet'!$F$130)</f>
        <v>0</v>
      </c>
      <c r="DR31" s="130">
        <f>IF($E31="","",'HCAP Worksheet'!$I$130)</f>
        <v>0</v>
      </c>
      <c r="DS31" s="250">
        <f>IF($E31="","",'HCAP Worksheet'!$D$131)</f>
        <v>0</v>
      </c>
      <c r="DT31" s="130">
        <f>IF($E31="","",'HCAP Worksheet'!$F$131)</f>
        <v>0</v>
      </c>
      <c r="DU31" s="130">
        <f>IF($E31="","",'HCAP Worksheet'!$H$131)</f>
        <v>0</v>
      </c>
      <c r="DV31" s="130">
        <f>IF($E31="","",'HCAP Worksheet'!$I$131)</f>
        <v>0</v>
      </c>
      <c r="DW31" s="250">
        <f>IF($E31="","",'HCAP Worksheet'!$D$132)</f>
        <v>0</v>
      </c>
      <c r="DX31" s="130">
        <f>IF($E31="","",'HCAP Worksheet'!$F$132)</f>
        <v>0</v>
      </c>
      <c r="DY31" s="130">
        <f>IF($E31="","",'HCAP Worksheet'!$H$132)</f>
        <v>0</v>
      </c>
      <c r="DZ31" s="130">
        <f>IF($E31="","",'HCAP Worksheet'!$I$132)</f>
        <v>0</v>
      </c>
      <c r="EA31" s="250">
        <f>IF($E31="","",'HCAP Worksheet'!$D$138)</f>
        <v>7.68</v>
      </c>
      <c r="EB31" s="250">
        <f>IF($E31="","",'HCAP Worksheet'!$E$138)</f>
        <v>325</v>
      </c>
      <c r="EC31" s="524">
        <f ca="1">IF($E31="","",'HCAP Worksheet'!$G$138)</f>
        <v>35.804195804195807</v>
      </c>
      <c r="ED31" s="524" t="str">
        <f>IF($E31="","",'Auto Pooling Robot Script'!$I$19)</f>
        <v>AJ</v>
      </c>
      <c r="EE31" s="130">
        <f>IF($E31="","",'Auto Pooling Robot Script'!$I$20)</f>
        <v>44989</v>
      </c>
      <c r="EF31" s="524">
        <f>IF($E31="","",'Auto Pooling Robot Script'!$I$35)</f>
        <v>5.87</v>
      </c>
      <c r="EG31" s="524">
        <f>IF($E31="","",'Auto Pooling Robot Script'!$I$36)</f>
        <v>6.06</v>
      </c>
      <c r="EH31" s="250">
        <f>IF($E31="","",'Auto Pooling Robot Script'!$I$37)</f>
        <v>1</v>
      </c>
      <c r="EI31" s="578" t="str">
        <f>IF($E31="","",'Auto Pooling Robot Script'!$I$42)</f>
        <v>AJ</v>
      </c>
      <c r="EJ31" s="130">
        <f>IF($E31="","",'Auto Pooling Robot Script'!$K$42)</f>
        <v>44989</v>
      </c>
      <c r="EK31" s="524">
        <f>IF($E31="","",'Auto Pooling Robot Script'!$I$44)</f>
        <v>1.1499999999999999</v>
      </c>
      <c r="EL31" s="524">
        <f>IF($E31="","",'Auto Pooling Robot Script'!$I$45)</f>
        <v>1.2</v>
      </c>
      <c r="EM31" s="524">
        <f>IF($E31="","",'Auto Pooling Robot Script'!$I$46)</f>
        <v>1.1749999999999998</v>
      </c>
      <c r="EN31" s="524" t="str">
        <f>IF($E31="","",'Auto Pooling Robot Script'!$I$17)</f>
        <v>NovaSeq Side B</v>
      </c>
      <c r="EO31" s="524" t="str">
        <f>IF($E31="","",'Auto Pooling Robot Script'!$I$18)</f>
        <v>SP Kit V1.5 200</v>
      </c>
      <c r="EP31" s="250">
        <f>IF($E31="","",'Auto Pooling Robot Script'!$I$80)</f>
        <v>200</v>
      </c>
      <c r="EQ31" s="524">
        <f>IF($E31="","",'Auto Pooling Robot Script'!$I$83)</f>
        <v>0</v>
      </c>
      <c r="ER31" s="558">
        <f>IF($E31="","",'Auto Pooling Robot Script'!$I$84)</f>
        <v>0</v>
      </c>
      <c r="ES31" s="558">
        <f>IF($E31="","",'Auto Pooling Robot Script'!$I$85)</f>
        <v>0</v>
      </c>
      <c r="ET31" s="524">
        <f>IF($E31="","",'Auto Pooling Robot Script'!$I$86)</f>
        <v>0</v>
      </c>
    </row>
    <row r="32" spans="1:150" x14ac:dyDescent="0.2">
      <c r="A32" t="str">
        <f>IF($E32="","",'HCAP Booking'!$C$4)</f>
        <v>2303550</v>
      </c>
      <c r="B32" s="130">
        <f>IF($E32="","",'HCAP Booking'!$C$5)</f>
        <v>44987</v>
      </c>
      <c r="C32" t="str">
        <f>IF($E32="","",'HCAP Booking'!$F$5)</f>
        <v>LC</v>
      </c>
      <c r="D32" t="str">
        <f>IF($E32="","",'HCAP Booking'!E38)</f>
        <v>B2306640</v>
      </c>
      <c r="E32" t="str">
        <f>IF('HCAP Booking'!J38="","",'HCAP Booking'!J38)</f>
        <v>B2306640-005</v>
      </c>
      <c r="F32" t="str">
        <f>IF($E32="","",'HCAP Booking'!H38)</f>
        <v>Roche DNA Solid Tumour Prep</v>
      </c>
      <c r="G32">
        <f>IF($E32="","",'HCAP Booking'!G38)</f>
        <v>584</v>
      </c>
      <c r="H32">
        <f>IF($E32="","",'DNA Sample Normalization'!E42)</f>
        <v>78.599999999999994</v>
      </c>
      <c r="I32" s="250">
        <f>IF($E32="","",'DNA Sample Normalization'!$E$2)</f>
        <v>21051</v>
      </c>
      <c r="J32" s="130">
        <f>IF($E32="","",'DNA Sample Normalization'!$E$3)</f>
        <v>44973</v>
      </c>
      <c r="K32" s="130">
        <f>IF($E32="","",'DNA Sample Normalization'!$E$4)</f>
        <v>44907</v>
      </c>
      <c r="L32" s="250" t="str">
        <f>IF($E32="","",'HCAP Worksheet'!$D$53)</f>
        <v>SLCB5121</v>
      </c>
      <c r="M32" s="130">
        <f>IF($E32="","",'HCAP Worksheet'!$F$53)</f>
        <v>44012</v>
      </c>
      <c r="N32" s="130">
        <f>IF($E32="","",'HCAP Worksheet'!$H$53)</f>
        <v>0</v>
      </c>
      <c r="O32" s="130">
        <f>IF($E32="","",'HCAP Worksheet'!$I$53)</f>
        <v>0</v>
      </c>
      <c r="P32" s="250">
        <f>IF($E32="","",'HCAP Worksheet'!$D$57)</f>
        <v>140509</v>
      </c>
      <c r="Q32" s="130">
        <f>IF($E32="","",'HCAP Worksheet'!$F$57)</f>
        <v>44987</v>
      </c>
      <c r="R32" s="130">
        <f>IF($E32="","",'HCAP Worksheet'!$H$57)</f>
        <v>45274</v>
      </c>
      <c r="S32" s="130">
        <f>IF($E32="","",'HCAP Worksheet'!$I$57)</f>
        <v>44981</v>
      </c>
      <c r="T32" s="250">
        <f>IF($E32="","",'HCAP Worksheet'!$D$58)</f>
        <v>146671</v>
      </c>
      <c r="U32" s="130">
        <f>IF($E32="","",'HCAP Worksheet'!$F$58)</f>
        <v>44987</v>
      </c>
      <c r="V32" s="130">
        <f>IF($E32="","",'HCAP Worksheet'!$H$58)</f>
        <v>45274</v>
      </c>
      <c r="W32" s="130">
        <f>IF($E32="","",'HCAP Worksheet'!$I$58)</f>
        <v>44981</v>
      </c>
      <c r="X32" s="250" t="str">
        <f>IF($E32="","",'HCAP Worksheet'!$F$55)</f>
        <v>Eppendorf 5 (96)</v>
      </c>
      <c r="Y32" s="250">
        <f>IF($E32="","",'HCAP Worksheet'!$D$62)</f>
        <v>144221</v>
      </c>
      <c r="Z32" s="130">
        <f>IF($E32="","",'HCAP Worksheet'!$F$62)</f>
        <v>44987</v>
      </c>
      <c r="AA32" s="130">
        <f>IF($E32="","",'HCAP Worksheet'!$H$62)</f>
        <v>45274</v>
      </c>
      <c r="AB32" s="130">
        <f>IF($E32="","",'HCAP Worksheet'!$I$62)</f>
        <v>44981</v>
      </c>
      <c r="AC32" s="250">
        <f>IF($E32="","",'HCAP Worksheet'!$D$63)</f>
        <v>146220</v>
      </c>
      <c r="AD32" s="130">
        <f>IF($E32="","",'HCAP Worksheet'!$F$63)</f>
        <v>44987</v>
      </c>
      <c r="AE32" s="130">
        <f>IF($E32="","",'HCAP Worksheet'!$H$63)</f>
        <v>45274</v>
      </c>
      <c r="AF32" s="130">
        <f>IF($E32="","",'HCAP Worksheet'!$I$63)</f>
        <v>44981</v>
      </c>
      <c r="AG32" s="250" t="str">
        <f>IF($E32="","",'HCAP Worksheet'!$F$60)</f>
        <v>Eppendorf 5 (96)</v>
      </c>
      <c r="AH32" s="250">
        <f>IF($E32="","",'HCAP Worksheet'!$D$67)</f>
        <v>143325</v>
      </c>
      <c r="AI32" s="130">
        <f>IF($E32="","",'HCAP Worksheet'!$F$67)</f>
        <v>44987</v>
      </c>
      <c r="AJ32" s="130">
        <f>IF($E32="","",'HCAP Worksheet'!$H$67)</f>
        <v>45274</v>
      </c>
      <c r="AK32" s="130">
        <f>IF($E32="","",'HCAP Worksheet'!$I$67)</f>
        <v>44981</v>
      </c>
      <c r="AL32" s="250">
        <f>IF($E32="","",'HCAP Worksheet'!$D$68)</f>
        <v>145607</v>
      </c>
      <c r="AM32" s="130">
        <f>IF($E32="","",'HCAP Worksheet'!$F$68)</f>
        <v>44987</v>
      </c>
      <c r="AN32" s="130">
        <f>IF($E32="","",'HCAP Worksheet'!$H$68)</f>
        <v>45274</v>
      </c>
      <c r="AO32" s="130">
        <f>IF($E32="","",'HCAP Worksheet'!$I$68)</f>
        <v>44981</v>
      </c>
      <c r="AP32" s="250">
        <f>IF($E32="","",'HCAP Worksheet'!$D$69)</f>
        <v>70801720</v>
      </c>
      <c r="AQ32" s="130">
        <f>IF($E32="","",'HCAP Worksheet'!$F$69)</f>
        <v>44987</v>
      </c>
      <c r="AR32" s="130">
        <f>IF($E32="","",'HCAP Worksheet'!$H$69)</f>
        <v>45291</v>
      </c>
      <c r="AS32" s="130">
        <f>IF($E32="","",'HCAP Worksheet'!$I$69)</f>
        <v>44981</v>
      </c>
      <c r="AT32" s="130" t="str">
        <f>IF($E32="","",'HCAP Worksheet'!$F$65)</f>
        <v>Eppendorf 5 (96)</v>
      </c>
      <c r="AU32" s="250">
        <f>IF($E32="","",'HCAP Worksheet'!$D$73)</f>
        <v>142030</v>
      </c>
      <c r="AV32" s="130">
        <f>IF($E32="","",'HCAP Worksheet'!$F$73)</f>
        <v>44979</v>
      </c>
      <c r="AW32" s="130">
        <f>IF($E32="","",'HCAP Worksheet'!$H$73)</f>
        <v>45260</v>
      </c>
      <c r="AX32" s="130">
        <f>IF($E32="","",'HCAP Worksheet'!$I$73)</f>
        <v>44942</v>
      </c>
      <c r="AY32" s="250" t="str">
        <f>IF($E32="","",'HCAP Worksheet'!$D$74)</f>
        <v>22K084044</v>
      </c>
      <c r="AZ32" s="130">
        <f>IF($E32="","",'HCAP Worksheet'!$F$74)</f>
        <v>44956</v>
      </c>
      <c r="BA32" s="130">
        <f>IF($E32="","",'HCAP Worksheet'!$H$74)</f>
        <v>46695</v>
      </c>
      <c r="BB32" s="250">
        <f>IF($E32="","",'HCAP Worksheet'!$D$78)</f>
        <v>0</v>
      </c>
      <c r="BC32" s="130">
        <f>IF($E32="","",'HCAP Worksheet'!$F$78)</f>
        <v>0</v>
      </c>
      <c r="BD32" s="130">
        <f>IF($E32="","",'HCAP Worksheet'!$H$78)</f>
        <v>0</v>
      </c>
      <c r="BE32" s="130">
        <f>IF($E32="","",'HCAP Worksheet'!$I$78)</f>
        <v>0</v>
      </c>
      <c r="BF32" s="250">
        <f>IF($E32="","",'HCAP Worksheet'!$D$79)</f>
        <v>0</v>
      </c>
      <c r="BG32" s="130">
        <f>IF($E32="","",'HCAP Worksheet'!$F$79)</f>
        <v>0</v>
      </c>
      <c r="BH32" s="130">
        <f>IF($E32="","",'HCAP Worksheet'!$H$79)</f>
        <v>0</v>
      </c>
      <c r="BI32" s="130">
        <f>IF($E32="","",'HCAP Worksheet'!$I$79)</f>
        <v>0</v>
      </c>
      <c r="BJ32" s="250">
        <f>IF($E32="","",'HCAP Worksheet'!$F$76)</f>
        <v>0</v>
      </c>
      <c r="BK32" s="250">
        <f>IF($E32="","",'HCAP Worksheet'!$D$83)</f>
        <v>0</v>
      </c>
      <c r="BL32" s="130">
        <f>IF($E32="","",'HCAP Worksheet'!$F$83)</f>
        <v>0</v>
      </c>
      <c r="BM32" s="130">
        <f>IF($E32="","",'HCAP Worksheet'!$H$83)</f>
        <v>0</v>
      </c>
      <c r="BN32" s="130">
        <f>IF($E32="","",'HCAP Worksheet'!$I$83)</f>
        <v>0</v>
      </c>
      <c r="BO32" s="250">
        <f>IF($E32="","",'HCAP Worksheet'!$D$84)</f>
        <v>0</v>
      </c>
      <c r="BP32" s="130">
        <f>IF($E32="","",'HCAP Worksheet'!$F$84)</f>
        <v>0</v>
      </c>
      <c r="BQ32" s="130">
        <f>IF($E32="","",'HCAP Worksheet'!$H$84)</f>
        <v>0</v>
      </c>
      <c r="BR32" s="250">
        <f>IF($E32="","",'HCAP Worksheet'!$D$88)</f>
        <v>0</v>
      </c>
      <c r="BS32" s="130">
        <f>IF($E32="","",'HCAP Worksheet'!$F$88)</f>
        <v>0</v>
      </c>
      <c r="BT32" s="130">
        <f>IF($E32="","",'HCAP Worksheet'!$I$88)</f>
        <v>0</v>
      </c>
      <c r="BU32" s="250">
        <f>IF($E32="","",'HCAP Worksheet'!$D$89)</f>
        <v>0</v>
      </c>
      <c r="BV32" s="130">
        <f>IF($E32="","",'HCAP Worksheet'!$F$89)</f>
        <v>0</v>
      </c>
      <c r="BW32" s="130">
        <f>IF($E32="","",'HCAP Worksheet'!$H$89)</f>
        <v>0</v>
      </c>
      <c r="BX32" s="130">
        <f>IF($E32="","",'HCAP Worksheet'!$I$89)</f>
        <v>0</v>
      </c>
      <c r="BY32" s="250">
        <f>IF($E32="","",'HCAP Worksheet'!$D$90)</f>
        <v>0</v>
      </c>
      <c r="BZ32" s="130">
        <f>IF($E32="","",'HCAP Worksheet'!$F$90)</f>
        <v>0</v>
      </c>
      <c r="CA32" s="130">
        <f>IF($E32="","",'HCAP Worksheet'!$H$90)</f>
        <v>0</v>
      </c>
      <c r="CB32" s="130">
        <f>IF($E32="","",'HCAP Worksheet'!$I$90)</f>
        <v>0</v>
      </c>
      <c r="CC32" s="250">
        <f>IF($E32="","",'HCAP Worksheet'!$D$103)</f>
        <v>0</v>
      </c>
      <c r="CD32" s="130">
        <f>IF($E32="","",'HCAP Worksheet'!$F$103)</f>
        <v>0</v>
      </c>
      <c r="CE32" s="130">
        <f>IF($E32="","",'HCAP Worksheet'!$H$103)</f>
        <v>0</v>
      </c>
      <c r="CF32" s="130">
        <f>IF($E32="","",'HCAP Worksheet'!$I$103)</f>
        <v>0</v>
      </c>
      <c r="CG32" s="250">
        <f>IF($E32="","",'HCAP Worksheet'!$D$104)</f>
        <v>0</v>
      </c>
      <c r="CH32" s="130">
        <f>IF($E32="","",'HCAP Worksheet'!$F$104)</f>
        <v>0</v>
      </c>
      <c r="CI32" s="130">
        <f>IF($E32="","",'HCAP Worksheet'!$H$104)</f>
        <v>0</v>
      </c>
      <c r="CJ32" s="130">
        <f>IF($E32="","",'HCAP Worksheet'!$I$104)</f>
        <v>0</v>
      </c>
      <c r="CK32" s="250">
        <f>IF($E32="","",'HCAP Worksheet'!$D$105)</f>
        <v>0</v>
      </c>
      <c r="CL32" s="130">
        <f>IF($E32="","",'HCAP Worksheet'!$F$105)</f>
        <v>0</v>
      </c>
      <c r="CM32" s="130">
        <f>IF($E32="","",'HCAP Worksheet'!$H$105)</f>
        <v>0</v>
      </c>
      <c r="CN32" s="250">
        <f>IF($E32="","",'HCAP Worksheet'!$F$101)</f>
        <v>0</v>
      </c>
      <c r="CO32" s="250" t="str">
        <f ca="1">IF($E32="","",'HCAP Worksheet'!$B$109)</f>
        <v>Roche DNA Solid Tumour Prep_2</v>
      </c>
      <c r="CP32" s="250" t="str">
        <f ca="1">IF($E32="","",'HCAP Worksheet'!$C$109)</f>
        <v>IRN1000006093</v>
      </c>
      <c r="CQ32" s="250">
        <f>IF($E32="","",'HCAP Worksheet'!$D$109)</f>
        <v>0</v>
      </c>
      <c r="CR32" s="130">
        <f>IF($E32="","",'HCAP Worksheet'!$F$109)</f>
        <v>0</v>
      </c>
      <c r="CS32" s="130">
        <f>IF($E32="","",'HCAP Worksheet'!$H$109)</f>
        <v>0</v>
      </c>
      <c r="CT32" s="130">
        <f>IF($E32="","",'HCAP Worksheet'!$I$109)</f>
        <v>0</v>
      </c>
      <c r="CU32" s="250">
        <f>IF($E32="","",'HCAP Worksheet'!$D$116)</f>
        <v>0</v>
      </c>
      <c r="CV32" s="130">
        <f>IF($E32="","",'HCAP Worksheet'!$F$116)</f>
        <v>0</v>
      </c>
      <c r="CW32" s="130">
        <f>IF($E32="","",'HCAP Worksheet'!$H$116)</f>
        <v>0</v>
      </c>
      <c r="CX32" s="130">
        <f>IF($E32="","",'HCAP Worksheet'!$I$116)</f>
        <v>0</v>
      </c>
      <c r="CY32" s="250">
        <f>IF($E32="","",'HCAP Worksheet'!$D$117)</f>
        <v>0</v>
      </c>
      <c r="CZ32" s="130">
        <f>IF($E32="","",'HCAP Worksheet'!$F$117)</f>
        <v>0</v>
      </c>
      <c r="DA32" s="130">
        <f>IF($E32="","",'HCAP Worksheet'!$H$117)</f>
        <v>0</v>
      </c>
      <c r="DB32" s="130">
        <f>IF($E32="","",'HCAP Worksheet'!$I$117)</f>
        <v>0</v>
      </c>
      <c r="DC32" s="250">
        <f>IF($E32="","",'HCAP Worksheet'!$D$121)</f>
        <v>0</v>
      </c>
      <c r="DD32" s="130">
        <f>IF($E32="","",'HCAP Worksheet'!$F$121)</f>
        <v>0</v>
      </c>
      <c r="DE32" s="130">
        <f>IF($E32="","",'HCAP Worksheet'!$H$121)</f>
        <v>0</v>
      </c>
      <c r="DF32" s="130">
        <f>IF($E32="","",'HCAP Worksheet'!$I$121)</f>
        <v>0</v>
      </c>
      <c r="DG32" s="250">
        <f>IF($E32="","",'HCAP Worksheet'!$F$119)</f>
        <v>0</v>
      </c>
      <c r="DH32" s="250">
        <f>IF($E32="","",'HCAP Worksheet'!$D$125)</f>
        <v>0</v>
      </c>
      <c r="DI32" s="130">
        <f>IF($E32="","",'HCAP Worksheet'!$F$125)</f>
        <v>0</v>
      </c>
      <c r="DJ32" s="130">
        <f>IF($E32="","",'HCAP Worksheet'!$H$125)</f>
        <v>0</v>
      </c>
      <c r="DK32" s="130">
        <f>IF($E32="","",'HCAP Worksheet'!$I$125)</f>
        <v>0</v>
      </c>
      <c r="DL32" s="250">
        <f>IF($E32="","",'HCAP Worksheet'!$D$126)</f>
        <v>0</v>
      </c>
      <c r="DM32" s="130">
        <f>IF($E32="","",'HCAP Worksheet'!$F$126)</f>
        <v>0</v>
      </c>
      <c r="DN32" s="130">
        <f>IF($E32="","",'HCAP Worksheet'!$H$126)</f>
        <v>0</v>
      </c>
      <c r="DO32" s="130">
        <f>IF($E32="","",'HCAP Worksheet'!$I$126)</f>
        <v>0</v>
      </c>
      <c r="DP32" s="250">
        <f>IF($E32="","",'HCAP Worksheet'!$D$130)</f>
        <v>0</v>
      </c>
      <c r="DQ32" s="130">
        <f>IF($E32="","",'HCAP Worksheet'!$F$130)</f>
        <v>0</v>
      </c>
      <c r="DR32" s="130">
        <f>IF($E32="","",'HCAP Worksheet'!$I$130)</f>
        <v>0</v>
      </c>
      <c r="DS32" s="250">
        <f>IF($E32="","",'HCAP Worksheet'!$D$131)</f>
        <v>0</v>
      </c>
      <c r="DT32" s="130">
        <f>IF($E32="","",'HCAP Worksheet'!$F$131)</f>
        <v>0</v>
      </c>
      <c r="DU32" s="130">
        <f>IF($E32="","",'HCAP Worksheet'!$H$131)</f>
        <v>0</v>
      </c>
      <c r="DV32" s="130">
        <f>IF($E32="","",'HCAP Worksheet'!$I$131)</f>
        <v>0</v>
      </c>
      <c r="DW32" s="250">
        <f>IF($E32="","",'HCAP Worksheet'!$D$132)</f>
        <v>0</v>
      </c>
      <c r="DX32" s="130">
        <f>IF($E32="","",'HCAP Worksheet'!$F$132)</f>
        <v>0</v>
      </c>
      <c r="DY32" s="130">
        <f>IF($E32="","",'HCAP Worksheet'!$H$132)</f>
        <v>0</v>
      </c>
      <c r="DZ32" s="130">
        <f>IF($E32="","",'HCAP Worksheet'!$I$132)</f>
        <v>0</v>
      </c>
      <c r="EA32" s="250">
        <f>IF($E32="","",'HCAP Worksheet'!$D$138)</f>
        <v>7.68</v>
      </c>
      <c r="EB32" s="250">
        <f>IF($E32="","",'HCAP Worksheet'!$E$138)</f>
        <v>325</v>
      </c>
      <c r="EC32" s="524">
        <f ca="1">IF($E32="","",'HCAP Worksheet'!$G$138)</f>
        <v>35.804195804195807</v>
      </c>
      <c r="ED32" s="524" t="str">
        <f>IF($E32="","",'Auto Pooling Robot Script'!$I$19)</f>
        <v>AJ</v>
      </c>
      <c r="EE32" s="130">
        <f>IF($E32="","",'Auto Pooling Robot Script'!$I$20)</f>
        <v>44989</v>
      </c>
      <c r="EF32" s="524">
        <f>IF($E32="","",'Auto Pooling Robot Script'!$I$35)</f>
        <v>5.87</v>
      </c>
      <c r="EG32" s="524">
        <f>IF($E32="","",'Auto Pooling Robot Script'!$I$36)</f>
        <v>6.06</v>
      </c>
      <c r="EH32" s="250">
        <f>IF($E32="","",'Auto Pooling Robot Script'!$I$37)</f>
        <v>1</v>
      </c>
      <c r="EI32" s="578" t="str">
        <f>IF($E32="","",'Auto Pooling Robot Script'!$I$42)</f>
        <v>AJ</v>
      </c>
      <c r="EJ32" s="130">
        <f>IF($E32="","",'Auto Pooling Robot Script'!$K$42)</f>
        <v>44989</v>
      </c>
      <c r="EK32" s="524">
        <f>IF($E32="","",'Auto Pooling Robot Script'!$I$44)</f>
        <v>1.1499999999999999</v>
      </c>
      <c r="EL32" s="524">
        <f>IF($E32="","",'Auto Pooling Robot Script'!$I$45)</f>
        <v>1.2</v>
      </c>
      <c r="EM32" s="524">
        <f>IF($E32="","",'Auto Pooling Robot Script'!$I$46)</f>
        <v>1.1749999999999998</v>
      </c>
      <c r="EN32" s="524" t="str">
        <f>IF($E32="","",'Auto Pooling Robot Script'!$I$17)</f>
        <v>NovaSeq Side B</v>
      </c>
      <c r="EO32" s="524" t="str">
        <f>IF($E32="","",'Auto Pooling Robot Script'!$I$18)</f>
        <v>SP Kit V1.5 200</v>
      </c>
      <c r="EP32" s="250">
        <f>IF($E32="","",'Auto Pooling Robot Script'!$I$80)</f>
        <v>200</v>
      </c>
      <c r="EQ32" s="524">
        <f>IF($E32="","",'Auto Pooling Robot Script'!$I$83)</f>
        <v>0</v>
      </c>
      <c r="ER32" s="558">
        <f>IF($E32="","",'Auto Pooling Robot Script'!$I$84)</f>
        <v>0</v>
      </c>
      <c r="ES32" s="558">
        <f>IF($E32="","",'Auto Pooling Robot Script'!$I$85)</f>
        <v>0</v>
      </c>
      <c r="ET32" s="524">
        <f>IF($E32="","",'Auto Pooling Robot Script'!$I$86)</f>
        <v>0</v>
      </c>
    </row>
    <row r="33" spans="1:150" x14ac:dyDescent="0.2">
      <c r="A33" t="str">
        <f>IF($E33="","",'HCAP Booking'!$C$4)</f>
        <v>2303550</v>
      </c>
      <c r="B33" s="130">
        <f>IF($E33="","",'HCAP Booking'!$C$5)</f>
        <v>44987</v>
      </c>
      <c r="C33" t="str">
        <f>IF($E33="","",'HCAP Booking'!$F$5)</f>
        <v>LC</v>
      </c>
      <c r="D33" t="str">
        <f>IF($E33="","",'HCAP Booking'!E39)</f>
        <v>B2306699</v>
      </c>
      <c r="E33" t="str">
        <f>IF('HCAP Booking'!J39="","",'HCAP Booking'!J39)</f>
        <v>B2306699-002</v>
      </c>
      <c r="F33" t="str">
        <f>IF($E33="","",'HCAP Booking'!H39)</f>
        <v>Roche DNA Solid Tumour Prep</v>
      </c>
      <c r="G33">
        <f>IF($E33="","",'HCAP Booking'!G39)</f>
        <v>652.4</v>
      </c>
      <c r="H33">
        <f>IF($E33="","",'DNA Sample Normalization'!E43)</f>
        <v>66.2</v>
      </c>
      <c r="I33" s="250">
        <f>IF($E33="","",'DNA Sample Normalization'!$E$2)</f>
        <v>21051</v>
      </c>
      <c r="J33" s="130">
        <f>IF($E33="","",'DNA Sample Normalization'!$E$3)</f>
        <v>44973</v>
      </c>
      <c r="K33" s="130">
        <f>IF($E33="","",'DNA Sample Normalization'!$E$4)</f>
        <v>44907</v>
      </c>
      <c r="L33" s="250" t="str">
        <f>IF($E33="","",'HCAP Worksheet'!$D$53)</f>
        <v>SLCB5121</v>
      </c>
      <c r="M33" s="130">
        <f>IF($E33="","",'HCAP Worksheet'!$F$53)</f>
        <v>44012</v>
      </c>
      <c r="N33" s="130">
        <f>IF($E33="","",'HCAP Worksheet'!$H$53)</f>
        <v>0</v>
      </c>
      <c r="O33" s="130">
        <f>IF($E33="","",'HCAP Worksheet'!$I$53)</f>
        <v>0</v>
      </c>
      <c r="P33" s="250">
        <f>IF($E33="","",'HCAP Worksheet'!$D$57)</f>
        <v>140509</v>
      </c>
      <c r="Q33" s="130">
        <f>IF($E33="","",'HCAP Worksheet'!$F$57)</f>
        <v>44987</v>
      </c>
      <c r="R33" s="130">
        <f>IF($E33="","",'HCAP Worksheet'!$H$57)</f>
        <v>45274</v>
      </c>
      <c r="S33" s="130">
        <f>IF($E33="","",'HCAP Worksheet'!$I$57)</f>
        <v>44981</v>
      </c>
      <c r="T33" s="250">
        <f>IF($E33="","",'HCAP Worksheet'!$D$58)</f>
        <v>146671</v>
      </c>
      <c r="U33" s="130">
        <f>IF($E33="","",'HCAP Worksheet'!$F$58)</f>
        <v>44987</v>
      </c>
      <c r="V33" s="130">
        <f>IF($E33="","",'HCAP Worksheet'!$H$58)</f>
        <v>45274</v>
      </c>
      <c r="W33" s="130">
        <f>IF($E33="","",'HCAP Worksheet'!$I$58)</f>
        <v>44981</v>
      </c>
      <c r="X33" s="250" t="str">
        <f>IF($E33="","",'HCAP Worksheet'!$F$55)</f>
        <v>Eppendorf 5 (96)</v>
      </c>
      <c r="Y33" s="250">
        <f>IF($E33="","",'HCAP Worksheet'!$D$62)</f>
        <v>144221</v>
      </c>
      <c r="Z33" s="130">
        <f>IF($E33="","",'HCAP Worksheet'!$F$62)</f>
        <v>44987</v>
      </c>
      <c r="AA33" s="130">
        <f>IF($E33="","",'HCAP Worksheet'!$H$62)</f>
        <v>45274</v>
      </c>
      <c r="AB33" s="130">
        <f>IF($E33="","",'HCAP Worksheet'!$I$62)</f>
        <v>44981</v>
      </c>
      <c r="AC33" s="250">
        <f>IF($E33="","",'HCAP Worksheet'!$D$63)</f>
        <v>146220</v>
      </c>
      <c r="AD33" s="130">
        <f>IF($E33="","",'HCAP Worksheet'!$F$63)</f>
        <v>44987</v>
      </c>
      <c r="AE33" s="130">
        <f>IF($E33="","",'HCAP Worksheet'!$H$63)</f>
        <v>45274</v>
      </c>
      <c r="AF33" s="130">
        <f>IF($E33="","",'HCAP Worksheet'!$I$63)</f>
        <v>44981</v>
      </c>
      <c r="AG33" s="250" t="str">
        <f>IF($E33="","",'HCAP Worksheet'!$F$60)</f>
        <v>Eppendorf 5 (96)</v>
      </c>
      <c r="AH33" s="250">
        <f>IF($E33="","",'HCAP Worksheet'!$D$67)</f>
        <v>143325</v>
      </c>
      <c r="AI33" s="130">
        <f>IF($E33="","",'HCAP Worksheet'!$F$67)</f>
        <v>44987</v>
      </c>
      <c r="AJ33" s="130">
        <f>IF($E33="","",'HCAP Worksheet'!$H$67)</f>
        <v>45274</v>
      </c>
      <c r="AK33" s="130">
        <f>IF($E33="","",'HCAP Worksheet'!$I$67)</f>
        <v>44981</v>
      </c>
      <c r="AL33" s="250">
        <f>IF($E33="","",'HCAP Worksheet'!$D$68)</f>
        <v>145607</v>
      </c>
      <c r="AM33" s="130">
        <f>IF($E33="","",'HCAP Worksheet'!$F$68)</f>
        <v>44987</v>
      </c>
      <c r="AN33" s="130">
        <f>IF($E33="","",'HCAP Worksheet'!$H$68)</f>
        <v>45274</v>
      </c>
      <c r="AO33" s="130">
        <f>IF($E33="","",'HCAP Worksheet'!$I$68)</f>
        <v>44981</v>
      </c>
      <c r="AP33" s="250">
        <f>IF($E33="","",'HCAP Worksheet'!$D$69)</f>
        <v>70801720</v>
      </c>
      <c r="AQ33" s="130">
        <f>IF($E33="","",'HCAP Worksheet'!$F$69)</f>
        <v>44987</v>
      </c>
      <c r="AR33" s="130">
        <f>IF($E33="","",'HCAP Worksheet'!$H$69)</f>
        <v>45291</v>
      </c>
      <c r="AS33" s="130">
        <f>IF($E33="","",'HCAP Worksheet'!$I$69)</f>
        <v>44981</v>
      </c>
      <c r="AT33" s="130" t="str">
        <f>IF($E33="","",'HCAP Worksheet'!$F$65)</f>
        <v>Eppendorf 5 (96)</v>
      </c>
      <c r="AU33" s="250">
        <f>IF($E33="","",'HCAP Worksheet'!$D$73)</f>
        <v>142030</v>
      </c>
      <c r="AV33" s="130">
        <f>IF($E33="","",'HCAP Worksheet'!$F$73)</f>
        <v>44979</v>
      </c>
      <c r="AW33" s="130">
        <f>IF($E33="","",'HCAP Worksheet'!$H$73)</f>
        <v>45260</v>
      </c>
      <c r="AX33" s="130">
        <f>IF($E33="","",'HCAP Worksheet'!$I$73)</f>
        <v>44942</v>
      </c>
      <c r="AY33" s="250" t="str">
        <f>IF($E33="","",'HCAP Worksheet'!$D$74)</f>
        <v>22K084044</v>
      </c>
      <c r="AZ33" s="130">
        <f>IF($E33="","",'HCAP Worksheet'!$F$74)</f>
        <v>44956</v>
      </c>
      <c r="BA33" s="130">
        <f>IF($E33="","",'HCAP Worksheet'!$H$74)</f>
        <v>46695</v>
      </c>
      <c r="BB33" s="250">
        <f>IF($E33="","",'HCAP Worksheet'!$D$78)</f>
        <v>0</v>
      </c>
      <c r="BC33" s="130">
        <f>IF($E33="","",'HCAP Worksheet'!$F$78)</f>
        <v>0</v>
      </c>
      <c r="BD33" s="130">
        <f>IF($E33="","",'HCAP Worksheet'!$H$78)</f>
        <v>0</v>
      </c>
      <c r="BE33" s="130">
        <f>IF($E33="","",'HCAP Worksheet'!$I$78)</f>
        <v>0</v>
      </c>
      <c r="BF33" s="250">
        <f>IF($E33="","",'HCAP Worksheet'!$D$79)</f>
        <v>0</v>
      </c>
      <c r="BG33" s="130">
        <f>IF($E33="","",'HCAP Worksheet'!$F$79)</f>
        <v>0</v>
      </c>
      <c r="BH33" s="130">
        <f>IF($E33="","",'HCAP Worksheet'!$H$79)</f>
        <v>0</v>
      </c>
      <c r="BI33" s="130">
        <f>IF($E33="","",'HCAP Worksheet'!$I$79)</f>
        <v>0</v>
      </c>
      <c r="BJ33" s="250">
        <f>IF($E33="","",'HCAP Worksheet'!$F$76)</f>
        <v>0</v>
      </c>
      <c r="BK33" s="250">
        <f>IF($E33="","",'HCAP Worksheet'!$D$83)</f>
        <v>0</v>
      </c>
      <c r="BL33" s="130">
        <f>IF($E33="","",'HCAP Worksheet'!$F$83)</f>
        <v>0</v>
      </c>
      <c r="BM33" s="130">
        <f>IF($E33="","",'HCAP Worksheet'!$H$83)</f>
        <v>0</v>
      </c>
      <c r="BN33" s="130">
        <f>IF($E33="","",'HCAP Worksheet'!$I$83)</f>
        <v>0</v>
      </c>
      <c r="BO33" s="250">
        <f>IF($E33="","",'HCAP Worksheet'!$D$84)</f>
        <v>0</v>
      </c>
      <c r="BP33" s="130">
        <f>IF($E33="","",'HCAP Worksheet'!$F$84)</f>
        <v>0</v>
      </c>
      <c r="BQ33" s="130">
        <f>IF($E33="","",'HCAP Worksheet'!$H$84)</f>
        <v>0</v>
      </c>
      <c r="BR33" s="250">
        <f>IF($E33="","",'HCAP Worksheet'!$D$88)</f>
        <v>0</v>
      </c>
      <c r="BS33" s="130">
        <f>IF($E33="","",'HCAP Worksheet'!$F$88)</f>
        <v>0</v>
      </c>
      <c r="BT33" s="130">
        <f>IF($E33="","",'HCAP Worksheet'!$I$88)</f>
        <v>0</v>
      </c>
      <c r="BU33" s="250">
        <f>IF($E33="","",'HCAP Worksheet'!$D$89)</f>
        <v>0</v>
      </c>
      <c r="BV33" s="130">
        <f>IF($E33="","",'HCAP Worksheet'!$F$89)</f>
        <v>0</v>
      </c>
      <c r="BW33" s="130">
        <f>IF($E33="","",'HCAP Worksheet'!$H$89)</f>
        <v>0</v>
      </c>
      <c r="BX33" s="130">
        <f>IF($E33="","",'HCAP Worksheet'!$I$89)</f>
        <v>0</v>
      </c>
      <c r="BY33" s="250">
        <f>IF($E33="","",'HCAP Worksheet'!$D$90)</f>
        <v>0</v>
      </c>
      <c r="BZ33" s="130">
        <f>IF($E33="","",'HCAP Worksheet'!$F$90)</f>
        <v>0</v>
      </c>
      <c r="CA33" s="130">
        <f>IF($E33="","",'HCAP Worksheet'!$H$90)</f>
        <v>0</v>
      </c>
      <c r="CB33" s="130">
        <f>IF($E33="","",'HCAP Worksheet'!$I$90)</f>
        <v>0</v>
      </c>
      <c r="CC33" s="250">
        <f>IF($E33="","",'HCAP Worksheet'!$D$103)</f>
        <v>0</v>
      </c>
      <c r="CD33" s="130">
        <f>IF($E33="","",'HCAP Worksheet'!$F$103)</f>
        <v>0</v>
      </c>
      <c r="CE33" s="130">
        <f>IF($E33="","",'HCAP Worksheet'!$H$103)</f>
        <v>0</v>
      </c>
      <c r="CF33" s="130">
        <f>IF($E33="","",'HCAP Worksheet'!$I$103)</f>
        <v>0</v>
      </c>
      <c r="CG33" s="250">
        <f>IF($E33="","",'HCAP Worksheet'!$D$104)</f>
        <v>0</v>
      </c>
      <c r="CH33" s="130">
        <f>IF($E33="","",'HCAP Worksheet'!$F$104)</f>
        <v>0</v>
      </c>
      <c r="CI33" s="130">
        <f>IF($E33="","",'HCAP Worksheet'!$H$104)</f>
        <v>0</v>
      </c>
      <c r="CJ33" s="130">
        <f>IF($E33="","",'HCAP Worksheet'!$I$104)</f>
        <v>0</v>
      </c>
      <c r="CK33" s="250">
        <f>IF($E33="","",'HCAP Worksheet'!$D$105)</f>
        <v>0</v>
      </c>
      <c r="CL33" s="130">
        <f>IF($E33="","",'HCAP Worksheet'!$F$105)</f>
        <v>0</v>
      </c>
      <c r="CM33" s="130">
        <f>IF($E33="","",'HCAP Worksheet'!$H$105)</f>
        <v>0</v>
      </c>
      <c r="CN33" s="250">
        <f>IF($E33="","",'HCAP Worksheet'!$F$101)</f>
        <v>0</v>
      </c>
      <c r="CO33" s="250" t="str">
        <f ca="1">IF($E33="","",'HCAP Worksheet'!$B$109)</f>
        <v>Roche DNA Solid Tumour Prep_2</v>
      </c>
      <c r="CP33" s="250" t="str">
        <f ca="1">IF($E33="","",'HCAP Worksheet'!$C$109)</f>
        <v>IRN1000006093</v>
      </c>
      <c r="CQ33" s="250">
        <f>IF($E33="","",'HCAP Worksheet'!$D$109)</f>
        <v>0</v>
      </c>
      <c r="CR33" s="130">
        <f>IF($E33="","",'HCAP Worksheet'!$F$109)</f>
        <v>0</v>
      </c>
      <c r="CS33" s="130">
        <f>IF($E33="","",'HCAP Worksheet'!$H$109)</f>
        <v>0</v>
      </c>
      <c r="CT33" s="130">
        <f>IF($E33="","",'HCAP Worksheet'!$I$109)</f>
        <v>0</v>
      </c>
      <c r="CU33" s="250">
        <f>IF($E33="","",'HCAP Worksheet'!$D$116)</f>
        <v>0</v>
      </c>
      <c r="CV33" s="130">
        <f>IF($E33="","",'HCAP Worksheet'!$F$116)</f>
        <v>0</v>
      </c>
      <c r="CW33" s="130">
        <f>IF($E33="","",'HCAP Worksheet'!$H$116)</f>
        <v>0</v>
      </c>
      <c r="CX33" s="130">
        <f>IF($E33="","",'HCAP Worksheet'!$I$116)</f>
        <v>0</v>
      </c>
      <c r="CY33" s="250">
        <f>IF($E33="","",'HCAP Worksheet'!$D$117)</f>
        <v>0</v>
      </c>
      <c r="CZ33" s="130">
        <f>IF($E33="","",'HCAP Worksheet'!$F$117)</f>
        <v>0</v>
      </c>
      <c r="DA33" s="130">
        <f>IF($E33="","",'HCAP Worksheet'!$H$117)</f>
        <v>0</v>
      </c>
      <c r="DB33" s="130">
        <f>IF($E33="","",'HCAP Worksheet'!$I$117)</f>
        <v>0</v>
      </c>
      <c r="DC33" s="250">
        <f>IF($E33="","",'HCAP Worksheet'!$D$121)</f>
        <v>0</v>
      </c>
      <c r="DD33" s="130">
        <f>IF($E33="","",'HCAP Worksheet'!$F$121)</f>
        <v>0</v>
      </c>
      <c r="DE33" s="130">
        <f>IF($E33="","",'HCAP Worksheet'!$H$121)</f>
        <v>0</v>
      </c>
      <c r="DF33" s="130">
        <f>IF($E33="","",'HCAP Worksheet'!$I$121)</f>
        <v>0</v>
      </c>
      <c r="DG33" s="250">
        <f>IF($E33="","",'HCAP Worksheet'!$F$119)</f>
        <v>0</v>
      </c>
      <c r="DH33" s="250">
        <f>IF($E33="","",'HCAP Worksheet'!$D$125)</f>
        <v>0</v>
      </c>
      <c r="DI33" s="130">
        <f>IF($E33="","",'HCAP Worksheet'!$F$125)</f>
        <v>0</v>
      </c>
      <c r="DJ33" s="130">
        <f>IF($E33="","",'HCAP Worksheet'!$H$125)</f>
        <v>0</v>
      </c>
      <c r="DK33" s="130">
        <f>IF($E33="","",'HCAP Worksheet'!$I$125)</f>
        <v>0</v>
      </c>
      <c r="DL33" s="250">
        <f>IF($E33="","",'HCAP Worksheet'!$D$126)</f>
        <v>0</v>
      </c>
      <c r="DM33" s="130">
        <f>IF($E33="","",'HCAP Worksheet'!$F$126)</f>
        <v>0</v>
      </c>
      <c r="DN33" s="130">
        <f>IF($E33="","",'HCAP Worksheet'!$H$126)</f>
        <v>0</v>
      </c>
      <c r="DO33" s="130">
        <f>IF($E33="","",'HCAP Worksheet'!$I$126)</f>
        <v>0</v>
      </c>
      <c r="DP33" s="250">
        <f>IF($E33="","",'HCAP Worksheet'!$D$130)</f>
        <v>0</v>
      </c>
      <c r="DQ33" s="130">
        <f>IF($E33="","",'HCAP Worksheet'!$F$130)</f>
        <v>0</v>
      </c>
      <c r="DR33" s="130">
        <f>IF($E33="","",'HCAP Worksheet'!$I$130)</f>
        <v>0</v>
      </c>
      <c r="DS33" s="250">
        <f>IF($E33="","",'HCAP Worksheet'!$D$131)</f>
        <v>0</v>
      </c>
      <c r="DT33" s="130">
        <f>IF($E33="","",'HCAP Worksheet'!$F$131)</f>
        <v>0</v>
      </c>
      <c r="DU33" s="130">
        <f>IF($E33="","",'HCAP Worksheet'!$H$131)</f>
        <v>0</v>
      </c>
      <c r="DV33" s="130">
        <f>IF($E33="","",'HCAP Worksheet'!$I$131)</f>
        <v>0</v>
      </c>
      <c r="DW33" s="250">
        <f>IF($E33="","",'HCAP Worksheet'!$D$132)</f>
        <v>0</v>
      </c>
      <c r="DX33" s="130">
        <f>IF($E33="","",'HCAP Worksheet'!$F$132)</f>
        <v>0</v>
      </c>
      <c r="DY33" s="130">
        <f>IF($E33="","",'HCAP Worksheet'!$H$132)</f>
        <v>0</v>
      </c>
      <c r="DZ33" s="130">
        <f>IF($E33="","",'HCAP Worksheet'!$I$132)</f>
        <v>0</v>
      </c>
      <c r="EA33" s="250">
        <f>IF($E33="","",'HCAP Worksheet'!$D$138)</f>
        <v>7.68</v>
      </c>
      <c r="EB33" s="250">
        <f>IF($E33="","",'HCAP Worksheet'!$E$138)</f>
        <v>325</v>
      </c>
      <c r="EC33" s="524">
        <f ca="1">IF($E33="","",'HCAP Worksheet'!$G$138)</f>
        <v>35.804195804195807</v>
      </c>
      <c r="ED33" s="524" t="str">
        <f>IF($E33="","",'Auto Pooling Robot Script'!$I$19)</f>
        <v>AJ</v>
      </c>
      <c r="EE33" s="130">
        <f>IF($E33="","",'Auto Pooling Robot Script'!$I$20)</f>
        <v>44989</v>
      </c>
      <c r="EF33" s="524">
        <f>IF($E33="","",'Auto Pooling Robot Script'!$I$35)</f>
        <v>5.87</v>
      </c>
      <c r="EG33" s="524">
        <f>IF($E33="","",'Auto Pooling Robot Script'!$I$36)</f>
        <v>6.06</v>
      </c>
      <c r="EH33" s="250">
        <f>IF($E33="","",'Auto Pooling Robot Script'!$I$37)</f>
        <v>1</v>
      </c>
      <c r="EI33" s="578" t="str">
        <f>IF($E33="","",'Auto Pooling Robot Script'!$I$42)</f>
        <v>AJ</v>
      </c>
      <c r="EJ33" s="130">
        <f>IF($E33="","",'Auto Pooling Robot Script'!$K$42)</f>
        <v>44989</v>
      </c>
      <c r="EK33" s="524">
        <f>IF($E33="","",'Auto Pooling Robot Script'!$I$44)</f>
        <v>1.1499999999999999</v>
      </c>
      <c r="EL33" s="524">
        <f>IF($E33="","",'Auto Pooling Robot Script'!$I$45)</f>
        <v>1.2</v>
      </c>
      <c r="EM33" s="524">
        <f>IF($E33="","",'Auto Pooling Robot Script'!$I$46)</f>
        <v>1.1749999999999998</v>
      </c>
      <c r="EN33" s="524" t="str">
        <f>IF($E33="","",'Auto Pooling Robot Script'!$I$17)</f>
        <v>NovaSeq Side B</v>
      </c>
      <c r="EO33" s="524" t="str">
        <f>IF($E33="","",'Auto Pooling Robot Script'!$I$18)</f>
        <v>SP Kit V1.5 200</v>
      </c>
      <c r="EP33" s="250">
        <f>IF($E33="","",'Auto Pooling Robot Script'!$I$80)</f>
        <v>200</v>
      </c>
      <c r="EQ33" s="524">
        <f>IF($E33="","",'Auto Pooling Robot Script'!$I$83)</f>
        <v>0</v>
      </c>
      <c r="ER33" s="558">
        <f>IF($E33="","",'Auto Pooling Robot Script'!$I$84)</f>
        <v>0</v>
      </c>
      <c r="ES33" s="558">
        <f>IF($E33="","",'Auto Pooling Robot Script'!$I$85)</f>
        <v>0</v>
      </c>
      <c r="ET33" s="524">
        <f>IF($E33="","",'Auto Pooling Robot Script'!$I$86)</f>
        <v>0</v>
      </c>
    </row>
    <row r="34" spans="1:150" x14ac:dyDescent="0.2">
      <c r="A34" t="str">
        <f>IF($E34="","",'HCAP Booking'!$C$4)</f>
        <v>2303550</v>
      </c>
      <c r="B34" s="130">
        <f>IF($E34="","",'HCAP Booking'!$C$5)</f>
        <v>44987</v>
      </c>
      <c r="C34" t="str">
        <f>IF($E34="","",'HCAP Booking'!$F$5)</f>
        <v>LC</v>
      </c>
      <c r="D34" t="str">
        <f>IF($E34="","",'HCAP Booking'!E40)</f>
        <v>B2306700</v>
      </c>
      <c r="E34" t="str">
        <f>IF('HCAP Booking'!J40="","",'HCAP Booking'!J40)</f>
        <v>B2306700-003</v>
      </c>
      <c r="F34" t="str">
        <f>IF($E34="","",'HCAP Booking'!H40)</f>
        <v>Roche DNA Solid Tumour Prep</v>
      </c>
      <c r="G34">
        <f>IF($E34="","",'HCAP Booking'!G40)</f>
        <v>52.1</v>
      </c>
      <c r="H34">
        <f>IF($E34="","",'DNA Sample Normalization'!E44)</f>
        <v>5.76</v>
      </c>
      <c r="I34" s="250">
        <f>IF($E34="","",'DNA Sample Normalization'!$E$2)</f>
        <v>21051</v>
      </c>
      <c r="J34" s="130">
        <f>IF($E34="","",'DNA Sample Normalization'!$E$3)</f>
        <v>44973</v>
      </c>
      <c r="K34" s="130">
        <f>IF($E34="","",'DNA Sample Normalization'!$E$4)</f>
        <v>44907</v>
      </c>
      <c r="L34" s="250" t="str">
        <f>IF($E34="","",'HCAP Worksheet'!$D$53)</f>
        <v>SLCB5121</v>
      </c>
      <c r="M34" s="130">
        <f>IF($E34="","",'HCAP Worksheet'!$F$53)</f>
        <v>44012</v>
      </c>
      <c r="N34" s="130">
        <f>IF($E34="","",'HCAP Worksheet'!$H$53)</f>
        <v>0</v>
      </c>
      <c r="O34" s="130">
        <f>IF($E34="","",'HCAP Worksheet'!$I$53)</f>
        <v>0</v>
      </c>
      <c r="P34" s="250">
        <f>IF($E34="","",'HCAP Worksheet'!$D$57)</f>
        <v>140509</v>
      </c>
      <c r="Q34" s="130">
        <f>IF($E34="","",'HCAP Worksheet'!$F$57)</f>
        <v>44987</v>
      </c>
      <c r="R34" s="130">
        <f>IF($E34="","",'HCAP Worksheet'!$H$57)</f>
        <v>45274</v>
      </c>
      <c r="S34" s="130">
        <f>IF($E34="","",'HCAP Worksheet'!$I$57)</f>
        <v>44981</v>
      </c>
      <c r="T34" s="250">
        <f>IF($E34="","",'HCAP Worksheet'!$D$58)</f>
        <v>146671</v>
      </c>
      <c r="U34" s="130">
        <f>IF($E34="","",'HCAP Worksheet'!$F$58)</f>
        <v>44987</v>
      </c>
      <c r="V34" s="130">
        <f>IF($E34="","",'HCAP Worksheet'!$H$58)</f>
        <v>45274</v>
      </c>
      <c r="W34" s="130">
        <f>IF($E34="","",'HCAP Worksheet'!$I$58)</f>
        <v>44981</v>
      </c>
      <c r="X34" s="250" t="str">
        <f>IF($E34="","",'HCAP Worksheet'!$F$55)</f>
        <v>Eppendorf 5 (96)</v>
      </c>
      <c r="Y34" s="250">
        <f>IF($E34="","",'HCAP Worksheet'!$D$62)</f>
        <v>144221</v>
      </c>
      <c r="Z34" s="130">
        <f>IF($E34="","",'HCAP Worksheet'!$F$62)</f>
        <v>44987</v>
      </c>
      <c r="AA34" s="130">
        <f>IF($E34="","",'HCAP Worksheet'!$H$62)</f>
        <v>45274</v>
      </c>
      <c r="AB34" s="130">
        <f>IF($E34="","",'HCAP Worksheet'!$I$62)</f>
        <v>44981</v>
      </c>
      <c r="AC34" s="250">
        <f>IF($E34="","",'HCAP Worksheet'!$D$63)</f>
        <v>146220</v>
      </c>
      <c r="AD34" s="130">
        <f>IF($E34="","",'HCAP Worksheet'!$F$63)</f>
        <v>44987</v>
      </c>
      <c r="AE34" s="130">
        <f>IF($E34="","",'HCAP Worksheet'!$H$63)</f>
        <v>45274</v>
      </c>
      <c r="AF34" s="130">
        <f>IF($E34="","",'HCAP Worksheet'!$I$63)</f>
        <v>44981</v>
      </c>
      <c r="AG34" s="250" t="str">
        <f>IF($E34="","",'HCAP Worksheet'!$F$60)</f>
        <v>Eppendorf 5 (96)</v>
      </c>
      <c r="AH34" s="250">
        <f>IF($E34="","",'HCAP Worksheet'!$D$67)</f>
        <v>143325</v>
      </c>
      <c r="AI34" s="130">
        <f>IF($E34="","",'HCAP Worksheet'!$F$67)</f>
        <v>44987</v>
      </c>
      <c r="AJ34" s="130">
        <f>IF($E34="","",'HCAP Worksheet'!$H$67)</f>
        <v>45274</v>
      </c>
      <c r="AK34" s="130">
        <f>IF($E34="","",'HCAP Worksheet'!$I$67)</f>
        <v>44981</v>
      </c>
      <c r="AL34" s="250">
        <f>IF($E34="","",'HCAP Worksheet'!$D$68)</f>
        <v>145607</v>
      </c>
      <c r="AM34" s="130">
        <f>IF($E34="","",'HCAP Worksheet'!$F$68)</f>
        <v>44987</v>
      </c>
      <c r="AN34" s="130">
        <f>IF($E34="","",'HCAP Worksheet'!$H$68)</f>
        <v>45274</v>
      </c>
      <c r="AO34" s="130">
        <f>IF($E34="","",'HCAP Worksheet'!$I$68)</f>
        <v>44981</v>
      </c>
      <c r="AP34" s="250">
        <f>IF($E34="","",'HCAP Worksheet'!$D$69)</f>
        <v>70801720</v>
      </c>
      <c r="AQ34" s="130">
        <f>IF($E34="","",'HCAP Worksheet'!$F$69)</f>
        <v>44987</v>
      </c>
      <c r="AR34" s="130">
        <f>IF($E34="","",'HCAP Worksheet'!$H$69)</f>
        <v>45291</v>
      </c>
      <c r="AS34" s="130">
        <f>IF($E34="","",'HCAP Worksheet'!$I$69)</f>
        <v>44981</v>
      </c>
      <c r="AT34" s="130" t="str">
        <f>IF($E34="","",'HCAP Worksheet'!$F$65)</f>
        <v>Eppendorf 5 (96)</v>
      </c>
      <c r="AU34" s="250">
        <f>IF($E34="","",'HCAP Worksheet'!$D$73)</f>
        <v>142030</v>
      </c>
      <c r="AV34" s="130">
        <f>IF($E34="","",'HCAP Worksheet'!$F$73)</f>
        <v>44979</v>
      </c>
      <c r="AW34" s="130">
        <f>IF($E34="","",'HCAP Worksheet'!$H$73)</f>
        <v>45260</v>
      </c>
      <c r="AX34" s="130">
        <f>IF($E34="","",'HCAP Worksheet'!$I$73)</f>
        <v>44942</v>
      </c>
      <c r="AY34" s="250" t="str">
        <f>IF($E34="","",'HCAP Worksheet'!$D$74)</f>
        <v>22K084044</v>
      </c>
      <c r="AZ34" s="130">
        <f>IF($E34="","",'HCAP Worksheet'!$F$74)</f>
        <v>44956</v>
      </c>
      <c r="BA34" s="130">
        <f>IF($E34="","",'HCAP Worksheet'!$H$74)</f>
        <v>46695</v>
      </c>
      <c r="BB34" s="250">
        <f>IF($E34="","",'HCAP Worksheet'!$D$78)</f>
        <v>0</v>
      </c>
      <c r="BC34" s="130">
        <f>IF($E34="","",'HCAP Worksheet'!$F$78)</f>
        <v>0</v>
      </c>
      <c r="BD34" s="130">
        <f>IF($E34="","",'HCAP Worksheet'!$H$78)</f>
        <v>0</v>
      </c>
      <c r="BE34" s="130">
        <f>IF($E34="","",'HCAP Worksheet'!$I$78)</f>
        <v>0</v>
      </c>
      <c r="BF34" s="250">
        <f>IF($E34="","",'HCAP Worksheet'!$D$79)</f>
        <v>0</v>
      </c>
      <c r="BG34" s="130">
        <f>IF($E34="","",'HCAP Worksheet'!$F$79)</f>
        <v>0</v>
      </c>
      <c r="BH34" s="130">
        <f>IF($E34="","",'HCAP Worksheet'!$H$79)</f>
        <v>0</v>
      </c>
      <c r="BI34" s="130">
        <f>IF($E34="","",'HCAP Worksheet'!$I$79)</f>
        <v>0</v>
      </c>
      <c r="BJ34" s="250">
        <f>IF($E34="","",'HCAP Worksheet'!$F$76)</f>
        <v>0</v>
      </c>
      <c r="BK34" s="250">
        <f>IF($E34="","",'HCAP Worksheet'!$D$83)</f>
        <v>0</v>
      </c>
      <c r="BL34" s="130">
        <f>IF($E34="","",'HCAP Worksheet'!$F$83)</f>
        <v>0</v>
      </c>
      <c r="BM34" s="130">
        <f>IF($E34="","",'HCAP Worksheet'!$H$83)</f>
        <v>0</v>
      </c>
      <c r="BN34" s="130">
        <f>IF($E34="","",'HCAP Worksheet'!$I$83)</f>
        <v>0</v>
      </c>
      <c r="BO34" s="250">
        <f>IF($E34="","",'HCAP Worksheet'!$D$84)</f>
        <v>0</v>
      </c>
      <c r="BP34" s="130">
        <f>IF($E34="","",'HCAP Worksheet'!$F$84)</f>
        <v>0</v>
      </c>
      <c r="BQ34" s="130">
        <f>IF($E34="","",'HCAP Worksheet'!$H$84)</f>
        <v>0</v>
      </c>
      <c r="BR34" s="250">
        <f>IF($E34="","",'HCAP Worksheet'!$D$88)</f>
        <v>0</v>
      </c>
      <c r="BS34" s="130">
        <f>IF($E34="","",'HCAP Worksheet'!$F$88)</f>
        <v>0</v>
      </c>
      <c r="BT34" s="130">
        <f>IF($E34="","",'HCAP Worksheet'!$I$88)</f>
        <v>0</v>
      </c>
      <c r="BU34" s="250">
        <f>IF($E34="","",'HCAP Worksheet'!$D$89)</f>
        <v>0</v>
      </c>
      <c r="BV34" s="130">
        <f>IF($E34="","",'HCAP Worksheet'!$F$89)</f>
        <v>0</v>
      </c>
      <c r="BW34" s="130">
        <f>IF($E34="","",'HCAP Worksheet'!$H$89)</f>
        <v>0</v>
      </c>
      <c r="BX34" s="130">
        <f>IF($E34="","",'HCAP Worksheet'!$I$89)</f>
        <v>0</v>
      </c>
      <c r="BY34" s="250">
        <f>IF($E34="","",'HCAP Worksheet'!$D$90)</f>
        <v>0</v>
      </c>
      <c r="BZ34" s="130">
        <f>IF($E34="","",'HCAP Worksheet'!$F$90)</f>
        <v>0</v>
      </c>
      <c r="CA34" s="130">
        <f>IF($E34="","",'HCAP Worksheet'!$H$90)</f>
        <v>0</v>
      </c>
      <c r="CB34" s="130">
        <f>IF($E34="","",'HCAP Worksheet'!$I$90)</f>
        <v>0</v>
      </c>
      <c r="CC34" s="250">
        <f>IF($E34="","",'HCAP Worksheet'!$D$103)</f>
        <v>0</v>
      </c>
      <c r="CD34" s="130">
        <f>IF($E34="","",'HCAP Worksheet'!$F$103)</f>
        <v>0</v>
      </c>
      <c r="CE34" s="130">
        <f>IF($E34="","",'HCAP Worksheet'!$H$103)</f>
        <v>0</v>
      </c>
      <c r="CF34" s="130">
        <f>IF($E34="","",'HCAP Worksheet'!$I$103)</f>
        <v>0</v>
      </c>
      <c r="CG34" s="250">
        <f>IF($E34="","",'HCAP Worksheet'!$D$104)</f>
        <v>0</v>
      </c>
      <c r="CH34" s="130">
        <f>IF($E34="","",'HCAP Worksheet'!$F$104)</f>
        <v>0</v>
      </c>
      <c r="CI34" s="130">
        <f>IF($E34="","",'HCAP Worksheet'!$H$104)</f>
        <v>0</v>
      </c>
      <c r="CJ34" s="130">
        <f>IF($E34="","",'HCAP Worksheet'!$I$104)</f>
        <v>0</v>
      </c>
      <c r="CK34" s="250">
        <f>IF($E34="","",'HCAP Worksheet'!$D$105)</f>
        <v>0</v>
      </c>
      <c r="CL34" s="130">
        <f>IF($E34="","",'HCAP Worksheet'!$F$105)</f>
        <v>0</v>
      </c>
      <c r="CM34" s="130">
        <f>IF($E34="","",'HCAP Worksheet'!$H$105)</f>
        <v>0</v>
      </c>
      <c r="CN34" s="250">
        <f>IF($E34="","",'HCAP Worksheet'!$F$101)</f>
        <v>0</v>
      </c>
      <c r="CO34" s="250" t="str">
        <f ca="1">IF($E34="","",'HCAP Worksheet'!$B$109)</f>
        <v>Roche DNA Solid Tumour Prep_2</v>
      </c>
      <c r="CP34" s="250" t="str">
        <f ca="1">IF($E34="","",'HCAP Worksheet'!$C$109)</f>
        <v>IRN1000006093</v>
      </c>
      <c r="CQ34" s="250">
        <f>IF($E34="","",'HCAP Worksheet'!$D$109)</f>
        <v>0</v>
      </c>
      <c r="CR34" s="130">
        <f>IF($E34="","",'HCAP Worksheet'!$F$109)</f>
        <v>0</v>
      </c>
      <c r="CS34" s="130">
        <f>IF($E34="","",'HCAP Worksheet'!$H$109)</f>
        <v>0</v>
      </c>
      <c r="CT34" s="130">
        <f>IF($E34="","",'HCAP Worksheet'!$I$109)</f>
        <v>0</v>
      </c>
      <c r="CU34" s="250">
        <f>IF($E34="","",'HCAP Worksheet'!$D$116)</f>
        <v>0</v>
      </c>
      <c r="CV34" s="130">
        <f>IF($E34="","",'HCAP Worksheet'!$F$116)</f>
        <v>0</v>
      </c>
      <c r="CW34" s="130">
        <f>IF($E34="","",'HCAP Worksheet'!$H$116)</f>
        <v>0</v>
      </c>
      <c r="CX34" s="130">
        <f>IF($E34="","",'HCAP Worksheet'!$I$116)</f>
        <v>0</v>
      </c>
      <c r="CY34" s="250">
        <f>IF($E34="","",'HCAP Worksheet'!$D$117)</f>
        <v>0</v>
      </c>
      <c r="CZ34" s="130">
        <f>IF($E34="","",'HCAP Worksheet'!$F$117)</f>
        <v>0</v>
      </c>
      <c r="DA34" s="130">
        <f>IF($E34="","",'HCAP Worksheet'!$H$117)</f>
        <v>0</v>
      </c>
      <c r="DB34" s="130">
        <f>IF($E34="","",'HCAP Worksheet'!$I$117)</f>
        <v>0</v>
      </c>
      <c r="DC34" s="250">
        <f>IF($E34="","",'HCAP Worksheet'!$D$121)</f>
        <v>0</v>
      </c>
      <c r="DD34" s="130">
        <f>IF($E34="","",'HCAP Worksheet'!$F$121)</f>
        <v>0</v>
      </c>
      <c r="DE34" s="130">
        <f>IF($E34="","",'HCAP Worksheet'!$H$121)</f>
        <v>0</v>
      </c>
      <c r="DF34" s="130">
        <f>IF($E34="","",'HCAP Worksheet'!$I$121)</f>
        <v>0</v>
      </c>
      <c r="DG34" s="250">
        <f>IF($E34="","",'HCAP Worksheet'!$F$119)</f>
        <v>0</v>
      </c>
      <c r="DH34" s="250">
        <f>IF($E34="","",'HCAP Worksheet'!$D$125)</f>
        <v>0</v>
      </c>
      <c r="DI34" s="130">
        <f>IF($E34="","",'HCAP Worksheet'!$F$125)</f>
        <v>0</v>
      </c>
      <c r="DJ34" s="130">
        <f>IF($E34="","",'HCAP Worksheet'!$H$125)</f>
        <v>0</v>
      </c>
      <c r="DK34" s="130">
        <f>IF($E34="","",'HCAP Worksheet'!$I$125)</f>
        <v>0</v>
      </c>
      <c r="DL34" s="250">
        <f>IF($E34="","",'HCAP Worksheet'!$D$126)</f>
        <v>0</v>
      </c>
      <c r="DM34" s="130">
        <f>IF($E34="","",'HCAP Worksheet'!$F$126)</f>
        <v>0</v>
      </c>
      <c r="DN34" s="130">
        <f>IF($E34="","",'HCAP Worksheet'!$H$126)</f>
        <v>0</v>
      </c>
      <c r="DO34" s="130">
        <f>IF($E34="","",'HCAP Worksheet'!$I$126)</f>
        <v>0</v>
      </c>
      <c r="DP34" s="250">
        <f>IF($E34="","",'HCAP Worksheet'!$D$130)</f>
        <v>0</v>
      </c>
      <c r="DQ34" s="130">
        <f>IF($E34="","",'HCAP Worksheet'!$F$130)</f>
        <v>0</v>
      </c>
      <c r="DR34" s="130">
        <f>IF($E34="","",'HCAP Worksheet'!$I$130)</f>
        <v>0</v>
      </c>
      <c r="DS34" s="250">
        <f>IF($E34="","",'HCAP Worksheet'!$D$131)</f>
        <v>0</v>
      </c>
      <c r="DT34" s="130">
        <f>IF($E34="","",'HCAP Worksheet'!$F$131)</f>
        <v>0</v>
      </c>
      <c r="DU34" s="130">
        <f>IF($E34="","",'HCAP Worksheet'!$H$131)</f>
        <v>0</v>
      </c>
      <c r="DV34" s="130">
        <f>IF($E34="","",'HCAP Worksheet'!$I$131)</f>
        <v>0</v>
      </c>
      <c r="DW34" s="250">
        <f>IF($E34="","",'HCAP Worksheet'!$D$132)</f>
        <v>0</v>
      </c>
      <c r="DX34" s="130">
        <f>IF($E34="","",'HCAP Worksheet'!$F$132)</f>
        <v>0</v>
      </c>
      <c r="DY34" s="130">
        <f>IF($E34="","",'HCAP Worksheet'!$H$132)</f>
        <v>0</v>
      </c>
      <c r="DZ34" s="130">
        <f>IF($E34="","",'HCAP Worksheet'!$I$132)</f>
        <v>0</v>
      </c>
      <c r="EA34" s="250">
        <f>IF($E34="","",'HCAP Worksheet'!$D$138)</f>
        <v>7.68</v>
      </c>
      <c r="EB34" s="250">
        <f>IF($E34="","",'HCAP Worksheet'!$E$138)</f>
        <v>325</v>
      </c>
      <c r="EC34" s="524">
        <f ca="1">IF($E34="","",'HCAP Worksheet'!$G$138)</f>
        <v>35.804195804195807</v>
      </c>
      <c r="ED34" s="524" t="str">
        <f>IF($E34="","",'Auto Pooling Robot Script'!$I$19)</f>
        <v>AJ</v>
      </c>
      <c r="EE34" s="130">
        <f>IF($E34="","",'Auto Pooling Robot Script'!$I$20)</f>
        <v>44989</v>
      </c>
      <c r="EF34" s="524">
        <f>IF($E34="","",'Auto Pooling Robot Script'!$I$35)</f>
        <v>5.87</v>
      </c>
      <c r="EG34" s="524">
        <f>IF($E34="","",'Auto Pooling Robot Script'!$I$36)</f>
        <v>6.06</v>
      </c>
      <c r="EH34" s="250">
        <f>IF($E34="","",'Auto Pooling Robot Script'!$I$37)</f>
        <v>1</v>
      </c>
      <c r="EI34" s="578" t="str">
        <f>IF($E34="","",'Auto Pooling Robot Script'!$I$42)</f>
        <v>AJ</v>
      </c>
      <c r="EJ34" s="130">
        <f>IF($E34="","",'Auto Pooling Robot Script'!$K$42)</f>
        <v>44989</v>
      </c>
      <c r="EK34" s="524">
        <f>IF($E34="","",'Auto Pooling Robot Script'!$I$44)</f>
        <v>1.1499999999999999</v>
      </c>
      <c r="EL34" s="524">
        <f>IF($E34="","",'Auto Pooling Robot Script'!$I$45)</f>
        <v>1.2</v>
      </c>
      <c r="EM34" s="524">
        <f>IF($E34="","",'Auto Pooling Robot Script'!$I$46)</f>
        <v>1.1749999999999998</v>
      </c>
      <c r="EN34" s="524" t="str">
        <f>IF($E34="","",'Auto Pooling Robot Script'!$I$17)</f>
        <v>NovaSeq Side B</v>
      </c>
      <c r="EO34" s="524" t="str">
        <f>IF($E34="","",'Auto Pooling Robot Script'!$I$18)</f>
        <v>SP Kit V1.5 200</v>
      </c>
      <c r="EP34" s="250">
        <f>IF($E34="","",'Auto Pooling Robot Script'!$I$80)</f>
        <v>200</v>
      </c>
      <c r="EQ34" s="524">
        <f>IF($E34="","",'Auto Pooling Robot Script'!$I$83)</f>
        <v>0</v>
      </c>
      <c r="ER34" s="558">
        <f>IF($E34="","",'Auto Pooling Robot Script'!$I$84)</f>
        <v>0</v>
      </c>
      <c r="ES34" s="558">
        <f>IF($E34="","",'Auto Pooling Robot Script'!$I$85)</f>
        <v>0</v>
      </c>
      <c r="ET34" s="524">
        <f>IF($E34="","",'Auto Pooling Robot Script'!$I$86)</f>
        <v>0</v>
      </c>
    </row>
    <row r="35" spans="1:150" x14ac:dyDescent="0.2">
      <c r="A35" t="str">
        <f>IF($E35="","",'HCAP Booking'!$C$4)</f>
        <v>2303550</v>
      </c>
      <c r="B35" s="130">
        <f>IF($E35="","",'HCAP Booking'!$C$5)</f>
        <v>44987</v>
      </c>
      <c r="C35" t="str">
        <f>IF($E35="","",'HCAP Booking'!$F$5)</f>
        <v>LC</v>
      </c>
      <c r="D35" t="str">
        <f>IF($E35="","",'HCAP Booking'!E41)</f>
        <v>B2306702</v>
      </c>
      <c r="E35" t="str">
        <f>IF('HCAP Booking'!J41="","",'HCAP Booking'!J41)</f>
        <v>B2306702-004</v>
      </c>
      <c r="F35" t="str">
        <f>IF($E35="","",'HCAP Booking'!H41)</f>
        <v>Roche DNA Solid Tumour Prep</v>
      </c>
      <c r="G35">
        <f>IF($E35="","",'HCAP Booking'!G41)</f>
        <v>280.89999999999998</v>
      </c>
      <c r="H35">
        <f>IF($E35="","",'DNA Sample Normalization'!E45)</f>
        <v>52.2</v>
      </c>
      <c r="I35" s="250">
        <f>IF($E35="","",'DNA Sample Normalization'!$E$2)</f>
        <v>21051</v>
      </c>
      <c r="J35" s="130">
        <f>IF($E35="","",'DNA Sample Normalization'!$E$3)</f>
        <v>44973</v>
      </c>
      <c r="K35" s="130">
        <f>IF($E35="","",'DNA Sample Normalization'!$E$4)</f>
        <v>44907</v>
      </c>
      <c r="L35" s="250" t="str">
        <f>IF($E35="","",'HCAP Worksheet'!$D$53)</f>
        <v>SLCB5121</v>
      </c>
      <c r="M35" s="130">
        <f>IF($E35="","",'HCAP Worksheet'!$F$53)</f>
        <v>44012</v>
      </c>
      <c r="N35" s="130">
        <f>IF($E35="","",'HCAP Worksheet'!$H$53)</f>
        <v>0</v>
      </c>
      <c r="O35" s="130">
        <f>IF($E35="","",'HCAP Worksheet'!$I$53)</f>
        <v>0</v>
      </c>
      <c r="P35" s="250">
        <f>IF($E35="","",'HCAP Worksheet'!$D$57)</f>
        <v>140509</v>
      </c>
      <c r="Q35" s="130">
        <f>IF($E35="","",'HCAP Worksheet'!$F$57)</f>
        <v>44987</v>
      </c>
      <c r="R35" s="130">
        <f>IF($E35="","",'HCAP Worksheet'!$H$57)</f>
        <v>45274</v>
      </c>
      <c r="S35" s="130">
        <f>IF($E35="","",'HCAP Worksheet'!$I$57)</f>
        <v>44981</v>
      </c>
      <c r="T35" s="250">
        <f>IF($E35="","",'HCAP Worksheet'!$D$58)</f>
        <v>146671</v>
      </c>
      <c r="U35" s="130">
        <f>IF($E35="","",'HCAP Worksheet'!$F$58)</f>
        <v>44987</v>
      </c>
      <c r="V35" s="130">
        <f>IF($E35="","",'HCAP Worksheet'!$H$58)</f>
        <v>45274</v>
      </c>
      <c r="W35" s="130">
        <f>IF($E35="","",'HCAP Worksheet'!$I$58)</f>
        <v>44981</v>
      </c>
      <c r="X35" s="250" t="str">
        <f>IF($E35="","",'HCAP Worksheet'!$F$55)</f>
        <v>Eppendorf 5 (96)</v>
      </c>
      <c r="Y35" s="250">
        <f>IF($E35="","",'HCAP Worksheet'!$D$62)</f>
        <v>144221</v>
      </c>
      <c r="Z35" s="130">
        <f>IF($E35="","",'HCAP Worksheet'!$F$62)</f>
        <v>44987</v>
      </c>
      <c r="AA35" s="130">
        <f>IF($E35="","",'HCAP Worksheet'!$H$62)</f>
        <v>45274</v>
      </c>
      <c r="AB35" s="130">
        <f>IF($E35="","",'HCAP Worksheet'!$I$62)</f>
        <v>44981</v>
      </c>
      <c r="AC35" s="250">
        <f>IF($E35="","",'HCAP Worksheet'!$D$63)</f>
        <v>146220</v>
      </c>
      <c r="AD35" s="130">
        <f>IF($E35="","",'HCAP Worksheet'!$F$63)</f>
        <v>44987</v>
      </c>
      <c r="AE35" s="130">
        <f>IF($E35="","",'HCAP Worksheet'!$H$63)</f>
        <v>45274</v>
      </c>
      <c r="AF35" s="130">
        <f>IF($E35="","",'HCAP Worksheet'!$I$63)</f>
        <v>44981</v>
      </c>
      <c r="AG35" s="250" t="str">
        <f>IF($E35="","",'HCAP Worksheet'!$F$60)</f>
        <v>Eppendorf 5 (96)</v>
      </c>
      <c r="AH35" s="250">
        <f>IF($E35="","",'HCAP Worksheet'!$D$67)</f>
        <v>143325</v>
      </c>
      <c r="AI35" s="130">
        <f>IF($E35="","",'HCAP Worksheet'!$F$67)</f>
        <v>44987</v>
      </c>
      <c r="AJ35" s="130">
        <f>IF($E35="","",'HCAP Worksheet'!$H$67)</f>
        <v>45274</v>
      </c>
      <c r="AK35" s="130">
        <f>IF($E35="","",'HCAP Worksheet'!$I$67)</f>
        <v>44981</v>
      </c>
      <c r="AL35" s="250">
        <f>IF($E35="","",'HCAP Worksheet'!$D$68)</f>
        <v>145607</v>
      </c>
      <c r="AM35" s="130">
        <f>IF($E35="","",'HCAP Worksheet'!$F$68)</f>
        <v>44987</v>
      </c>
      <c r="AN35" s="130">
        <f>IF($E35="","",'HCAP Worksheet'!$H$68)</f>
        <v>45274</v>
      </c>
      <c r="AO35" s="130">
        <f>IF($E35="","",'HCAP Worksheet'!$I$68)</f>
        <v>44981</v>
      </c>
      <c r="AP35" s="250">
        <f>IF($E35="","",'HCAP Worksheet'!$D$69)</f>
        <v>70801720</v>
      </c>
      <c r="AQ35" s="130">
        <f>IF($E35="","",'HCAP Worksheet'!$F$69)</f>
        <v>44987</v>
      </c>
      <c r="AR35" s="130">
        <f>IF($E35="","",'HCAP Worksheet'!$H$69)</f>
        <v>45291</v>
      </c>
      <c r="AS35" s="130">
        <f>IF($E35="","",'HCAP Worksheet'!$I$69)</f>
        <v>44981</v>
      </c>
      <c r="AT35" s="130" t="str">
        <f>IF($E35="","",'HCAP Worksheet'!$F$65)</f>
        <v>Eppendorf 5 (96)</v>
      </c>
      <c r="AU35" s="250">
        <f>IF($E35="","",'HCAP Worksheet'!$D$73)</f>
        <v>142030</v>
      </c>
      <c r="AV35" s="130">
        <f>IF($E35="","",'HCAP Worksheet'!$F$73)</f>
        <v>44979</v>
      </c>
      <c r="AW35" s="130">
        <f>IF($E35="","",'HCAP Worksheet'!$H$73)</f>
        <v>45260</v>
      </c>
      <c r="AX35" s="130">
        <f>IF($E35="","",'HCAP Worksheet'!$I$73)</f>
        <v>44942</v>
      </c>
      <c r="AY35" s="250" t="str">
        <f>IF($E35="","",'HCAP Worksheet'!$D$74)</f>
        <v>22K084044</v>
      </c>
      <c r="AZ35" s="130">
        <f>IF($E35="","",'HCAP Worksheet'!$F$74)</f>
        <v>44956</v>
      </c>
      <c r="BA35" s="130">
        <f>IF($E35="","",'HCAP Worksheet'!$H$74)</f>
        <v>46695</v>
      </c>
      <c r="BB35" s="250">
        <f>IF($E35="","",'HCAP Worksheet'!$D$78)</f>
        <v>0</v>
      </c>
      <c r="BC35" s="130">
        <f>IF($E35="","",'HCAP Worksheet'!$F$78)</f>
        <v>0</v>
      </c>
      <c r="BD35" s="130">
        <f>IF($E35="","",'HCAP Worksheet'!$H$78)</f>
        <v>0</v>
      </c>
      <c r="BE35" s="130">
        <f>IF($E35="","",'HCAP Worksheet'!$I$78)</f>
        <v>0</v>
      </c>
      <c r="BF35" s="250">
        <f>IF($E35="","",'HCAP Worksheet'!$D$79)</f>
        <v>0</v>
      </c>
      <c r="BG35" s="130">
        <f>IF($E35="","",'HCAP Worksheet'!$F$79)</f>
        <v>0</v>
      </c>
      <c r="BH35" s="130">
        <f>IF($E35="","",'HCAP Worksheet'!$H$79)</f>
        <v>0</v>
      </c>
      <c r="BI35" s="130">
        <f>IF($E35="","",'HCAP Worksheet'!$I$79)</f>
        <v>0</v>
      </c>
      <c r="BJ35" s="250">
        <f>IF($E35="","",'HCAP Worksheet'!$F$76)</f>
        <v>0</v>
      </c>
      <c r="BK35" s="250">
        <f>IF($E35="","",'HCAP Worksheet'!$D$83)</f>
        <v>0</v>
      </c>
      <c r="BL35" s="130">
        <f>IF($E35="","",'HCAP Worksheet'!$F$83)</f>
        <v>0</v>
      </c>
      <c r="BM35" s="130">
        <f>IF($E35="","",'HCAP Worksheet'!$H$83)</f>
        <v>0</v>
      </c>
      <c r="BN35" s="130">
        <f>IF($E35="","",'HCAP Worksheet'!$I$83)</f>
        <v>0</v>
      </c>
      <c r="BO35" s="250">
        <f>IF($E35="","",'HCAP Worksheet'!$D$84)</f>
        <v>0</v>
      </c>
      <c r="BP35" s="130">
        <f>IF($E35="","",'HCAP Worksheet'!$F$84)</f>
        <v>0</v>
      </c>
      <c r="BQ35" s="130">
        <f>IF($E35="","",'HCAP Worksheet'!$H$84)</f>
        <v>0</v>
      </c>
      <c r="BR35" s="250">
        <f>IF($E35="","",'HCAP Worksheet'!$D$88)</f>
        <v>0</v>
      </c>
      <c r="BS35" s="130">
        <f>IF($E35="","",'HCAP Worksheet'!$F$88)</f>
        <v>0</v>
      </c>
      <c r="BT35" s="130">
        <f>IF($E35="","",'HCAP Worksheet'!$I$88)</f>
        <v>0</v>
      </c>
      <c r="BU35" s="250">
        <f>IF($E35="","",'HCAP Worksheet'!$D$89)</f>
        <v>0</v>
      </c>
      <c r="BV35" s="130">
        <f>IF($E35="","",'HCAP Worksheet'!$F$89)</f>
        <v>0</v>
      </c>
      <c r="BW35" s="130">
        <f>IF($E35="","",'HCAP Worksheet'!$H$89)</f>
        <v>0</v>
      </c>
      <c r="BX35" s="130">
        <f>IF($E35="","",'HCAP Worksheet'!$I$89)</f>
        <v>0</v>
      </c>
      <c r="BY35" s="250">
        <f>IF($E35="","",'HCAP Worksheet'!$D$90)</f>
        <v>0</v>
      </c>
      <c r="BZ35" s="130">
        <f>IF($E35="","",'HCAP Worksheet'!$F$90)</f>
        <v>0</v>
      </c>
      <c r="CA35" s="130">
        <f>IF($E35="","",'HCAP Worksheet'!$H$90)</f>
        <v>0</v>
      </c>
      <c r="CB35" s="130">
        <f>IF($E35="","",'HCAP Worksheet'!$I$90)</f>
        <v>0</v>
      </c>
      <c r="CC35" s="250">
        <f>IF($E35="","",'HCAP Worksheet'!$D$103)</f>
        <v>0</v>
      </c>
      <c r="CD35" s="130">
        <f>IF($E35="","",'HCAP Worksheet'!$F$103)</f>
        <v>0</v>
      </c>
      <c r="CE35" s="130">
        <f>IF($E35="","",'HCAP Worksheet'!$H$103)</f>
        <v>0</v>
      </c>
      <c r="CF35" s="130">
        <f>IF($E35="","",'HCAP Worksheet'!$I$103)</f>
        <v>0</v>
      </c>
      <c r="CG35" s="250">
        <f>IF($E35="","",'HCAP Worksheet'!$D$104)</f>
        <v>0</v>
      </c>
      <c r="CH35" s="130">
        <f>IF($E35="","",'HCAP Worksheet'!$F$104)</f>
        <v>0</v>
      </c>
      <c r="CI35" s="130">
        <f>IF($E35="","",'HCAP Worksheet'!$H$104)</f>
        <v>0</v>
      </c>
      <c r="CJ35" s="130">
        <f>IF($E35="","",'HCAP Worksheet'!$I$104)</f>
        <v>0</v>
      </c>
      <c r="CK35" s="250">
        <f>IF($E35="","",'HCAP Worksheet'!$D$105)</f>
        <v>0</v>
      </c>
      <c r="CL35" s="130">
        <f>IF($E35="","",'HCAP Worksheet'!$F$105)</f>
        <v>0</v>
      </c>
      <c r="CM35" s="130">
        <f>IF($E35="","",'HCAP Worksheet'!$H$105)</f>
        <v>0</v>
      </c>
      <c r="CN35" s="250">
        <f>IF($E35="","",'HCAP Worksheet'!$F$101)</f>
        <v>0</v>
      </c>
      <c r="CO35" s="250" t="str">
        <f ca="1">IF($E35="","",'HCAP Worksheet'!$B$109)</f>
        <v>Roche DNA Solid Tumour Prep_2</v>
      </c>
      <c r="CP35" s="250" t="str">
        <f ca="1">IF($E35="","",'HCAP Worksheet'!$C$109)</f>
        <v>IRN1000006093</v>
      </c>
      <c r="CQ35" s="250">
        <f>IF($E35="","",'HCAP Worksheet'!$D$109)</f>
        <v>0</v>
      </c>
      <c r="CR35" s="130">
        <f>IF($E35="","",'HCAP Worksheet'!$F$109)</f>
        <v>0</v>
      </c>
      <c r="CS35" s="130">
        <f>IF($E35="","",'HCAP Worksheet'!$H$109)</f>
        <v>0</v>
      </c>
      <c r="CT35" s="130">
        <f>IF($E35="","",'HCAP Worksheet'!$I$109)</f>
        <v>0</v>
      </c>
      <c r="CU35" s="250">
        <f>IF($E35="","",'HCAP Worksheet'!$D$116)</f>
        <v>0</v>
      </c>
      <c r="CV35" s="130">
        <f>IF($E35="","",'HCAP Worksheet'!$F$116)</f>
        <v>0</v>
      </c>
      <c r="CW35" s="130">
        <f>IF($E35="","",'HCAP Worksheet'!$H$116)</f>
        <v>0</v>
      </c>
      <c r="CX35" s="130">
        <f>IF($E35="","",'HCAP Worksheet'!$I$116)</f>
        <v>0</v>
      </c>
      <c r="CY35" s="250">
        <f>IF($E35="","",'HCAP Worksheet'!$D$117)</f>
        <v>0</v>
      </c>
      <c r="CZ35" s="130">
        <f>IF($E35="","",'HCAP Worksheet'!$F$117)</f>
        <v>0</v>
      </c>
      <c r="DA35" s="130">
        <f>IF($E35="","",'HCAP Worksheet'!$H$117)</f>
        <v>0</v>
      </c>
      <c r="DB35" s="130">
        <f>IF($E35="","",'HCAP Worksheet'!$I$117)</f>
        <v>0</v>
      </c>
      <c r="DC35" s="250">
        <f>IF($E35="","",'HCAP Worksheet'!$D$121)</f>
        <v>0</v>
      </c>
      <c r="DD35" s="130">
        <f>IF($E35="","",'HCAP Worksheet'!$F$121)</f>
        <v>0</v>
      </c>
      <c r="DE35" s="130">
        <f>IF($E35="","",'HCAP Worksheet'!$H$121)</f>
        <v>0</v>
      </c>
      <c r="DF35" s="130">
        <f>IF($E35="","",'HCAP Worksheet'!$I$121)</f>
        <v>0</v>
      </c>
      <c r="DG35" s="250">
        <f>IF($E35="","",'HCAP Worksheet'!$F$119)</f>
        <v>0</v>
      </c>
      <c r="DH35" s="250">
        <f>IF($E35="","",'HCAP Worksheet'!$D$125)</f>
        <v>0</v>
      </c>
      <c r="DI35" s="130">
        <f>IF($E35="","",'HCAP Worksheet'!$F$125)</f>
        <v>0</v>
      </c>
      <c r="DJ35" s="130">
        <f>IF($E35="","",'HCAP Worksheet'!$H$125)</f>
        <v>0</v>
      </c>
      <c r="DK35" s="130">
        <f>IF($E35="","",'HCAP Worksheet'!$I$125)</f>
        <v>0</v>
      </c>
      <c r="DL35" s="250">
        <f>IF($E35="","",'HCAP Worksheet'!$D$126)</f>
        <v>0</v>
      </c>
      <c r="DM35" s="130">
        <f>IF($E35="","",'HCAP Worksheet'!$F$126)</f>
        <v>0</v>
      </c>
      <c r="DN35" s="130">
        <f>IF($E35="","",'HCAP Worksheet'!$H$126)</f>
        <v>0</v>
      </c>
      <c r="DO35" s="130">
        <f>IF($E35="","",'HCAP Worksheet'!$I$126)</f>
        <v>0</v>
      </c>
      <c r="DP35" s="250">
        <f>IF($E35="","",'HCAP Worksheet'!$D$130)</f>
        <v>0</v>
      </c>
      <c r="DQ35" s="130">
        <f>IF($E35="","",'HCAP Worksheet'!$F$130)</f>
        <v>0</v>
      </c>
      <c r="DR35" s="130">
        <f>IF($E35="","",'HCAP Worksheet'!$I$130)</f>
        <v>0</v>
      </c>
      <c r="DS35" s="250">
        <f>IF($E35="","",'HCAP Worksheet'!$D$131)</f>
        <v>0</v>
      </c>
      <c r="DT35" s="130">
        <f>IF($E35="","",'HCAP Worksheet'!$F$131)</f>
        <v>0</v>
      </c>
      <c r="DU35" s="130">
        <f>IF($E35="","",'HCAP Worksheet'!$H$131)</f>
        <v>0</v>
      </c>
      <c r="DV35" s="130">
        <f>IF($E35="","",'HCAP Worksheet'!$I$131)</f>
        <v>0</v>
      </c>
      <c r="DW35" s="250">
        <f>IF($E35="","",'HCAP Worksheet'!$D$132)</f>
        <v>0</v>
      </c>
      <c r="DX35" s="130">
        <f>IF($E35="","",'HCAP Worksheet'!$F$132)</f>
        <v>0</v>
      </c>
      <c r="DY35" s="130">
        <f>IF($E35="","",'HCAP Worksheet'!$H$132)</f>
        <v>0</v>
      </c>
      <c r="DZ35" s="130">
        <f>IF($E35="","",'HCAP Worksheet'!$I$132)</f>
        <v>0</v>
      </c>
      <c r="EA35" s="250">
        <f>IF($E35="","",'HCAP Worksheet'!$D$138)</f>
        <v>7.68</v>
      </c>
      <c r="EB35" s="250">
        <f>IF($E35="","",'HCAP Worksheet'!$E$138)</f>
        <v>325</v>
      </c>
      <c r="EC35" s="524">
        <f ca="1">IF($E35="","",'HCAP Worksheet'!$G$138)</f>
        <v>35.804195804195807</v>
      </c>
      <c r="ED35" s="524" t="str">
        <f>IF($E35="","",'Auto Pooling Robot Script'!$I$19)</f>
        <v>AJ</v>
      </c>
      <c r="EE35" s="130">
        <f>IF($E35="","",'Auto Pooling Robot Script'!$I$20)</f>
        <v>44989</v>
      </c>
      <c r="EF35" s="524">
        <f>IF($E35="","",'Auto Pooling Robot Script'!$I$35)</f>
        <v>5.87</v>
      </c>
      <c r="EG35" s="524">
        <f>IF($E35="","",'Auto Pooling Robot Script'!$I$36)</f>
        <v>6.06</v>
      </c>
      <c r="EH35" s="250">
        <f>IF($E35="","",'Auto Pooling Robot Script'!$I$37)</f>
        <v>1</v>
      </c>
      <c r="EI35" s="578" t="str">
        <f>IF($E35="","",'Auto Pooling Robot Script'!$I$42)</f>
        <v>AJ</v>
      </c>
      <c r="EJ35" s="130">
        <f>IF($E35="","",'Auto Pooling Robot Script'!$K$42)</f>
        <v>44989</v>
      </c>
      <c r="EK35" s="524">
        <f>IF($E35="","",'Auto Pooling Robot Script'!$I$44)</f>
        <v>1.1499999999999999</v>
      </c>
      <c r="EL35" s="524">
        <f>IF($E35="","",'Auto Pooling Robot Script'!$I$45)</f>
        <v>1.2</v>
      </c>
      <c r="EM35" s="524">
        <f>IF($E35="","",'Auto Pooling Robot Script'!$I$46)</f>
        <v>1.1749999999999998</v>
      </c>
      <c r="EN35" s="524" t="str">
        <f>IF($E35="","",'Auto Pooling Robot Script'!$I$17)</f>
        <v>NovaSeq Side B</v>
      </c>
      <c r="EO35" s="524" t="str">
        <f>IF($E35="","",'Auto Pooling Robot Script'!$I$18)</f>
        <v>SP Kit V1.5 200</v>
      </c>
      <c r="EP35" s="250">
        <f>IF($E35="","",'Auto Pooling Robot Script'!$I$80)</f>
        <v>200</v>
      </c>
      <c r="EQ35" s="524">
        <f>IF($E35="","",'Auto Pooling Robot Script'!$I$83)</f>
        <v>0</v>
      </c>
      <c r="ER35" s="558">
        <f>IF($E35="","",'Auto Pooling Robot Script'!$I$84)</f>
        <v>0</v>
      </c>
      <c r="ES35" s="558">
        <f>IF($E35="","",'Auto Pooling Robot Script'!$I$85)</f>
        <v>0</v>
      </c>
      <c r="ET35" s="524">
        <f>IF($E35="","",'Auto Pooling Robot Script'!$I$86)</f>
        <v>0</v>
      </c>
    </row>
    <row r="36" spans="1:150" x14ac:dyDescent="0.2">
      <c r="A36" t="str">
        <f>IF($E36="","",'HCAP Booking'!$C$4)</f>
        <v>2303550</v>
      </c>
      <c r="B36" s="130">
        <f>IF($E36="","",'HCAP Booking'!$C$5)</f>
        <v>44987</v>
      </c>
      <c r="C36" t="str">
        <f>IF($E36="","",'HCAP Booking'!$F$5)</f>
        <v>LC</v>
      </c>
      <c r="D36" t="str">
        <f>IF($E36="","",'HCAP Booking'!E42)</f>
        <v>B2306712</v>
      </c>
      <c r="E36" t="str">
        <f>IF('HCAP Booking'!J42="","",'HCAP Booking'!J42)</f>
        <v>B2306712-002</v>
      </c>
      <c r="F36" t="str">
        <f>IF($E36="","",'HCAP Booking'!H42)</f>
        <v>Roche DNA Solid Tumour Prep</v>
      </c>
      <c r="G36">
        <f>IF($E36="","",'HCAP Booking'!G42)</f>
        <v>22</v>
      </c>
      <c r="H36">
        <f>IF($E36="","",'DNA Sample Normalization'!E46)</f>
        <v>4.66</v>
      </c>
      <c r="I36" s="250">
        <f>IF($E36="","",'DNA Sample Normalization'!$E$2)</f>
        <v>21051</v>
      </c>
      <c r="J36" s="130">
        <f>IF($E36="","",'DNA Sample Normalization'!$E$3)</f>
        <v>44973</v>
      </c>
      <c r="K36" s="130">
        <f>IF($E36="","",'DNA Sample Normalization'!$E$4)</f>
        <v>44907</v>
      </c>
      <c r="L36" s="250" t="str">
        <f>IF($E36="","",'HCAP Worksheet'!$D$53)</f>
        <v>SLCB5121</v>
      </c>
      <c r="M36" s="130">
        <f>IF($E36="","",'HCAP Worksheet'!$F$53)</f>
        <v>44012</v>
      </c>
      <c r="N36" s="130">
        <f>IF($E36="","",'HCAP Worksheet'!$H$53)</f>
        <v>0</v>
      </c>
      <c r="O36" s="130">
        <f>IF($E36="","",'HCAP Worksheet'!$I$53)</f>
        <v>0</v>
      </c>
      <c r="P36" s="250">
        <f>IF($E36="","",'HCAP Worksheet'!$D$57)</f>
        <v>140509</v>
      </c>
      <c r="Q36" s="130">
        <f>IF($E36="","",'HCAP Worksheet'!$F$57)</f>
        <v>44987</v>
      </c>
      <c r="R36" s="130">
        <f>IF($E36="","",'HCAP Worksheet'!$H$57)</f>
        <v>45274</v>
      </c>
      <c r="S36" s="130">
        <f>IF($E36="","",'HCAP Worksheet'!$I$57)</f>
        <v>44981</v>
      </c>
      <c r="T36" s="250">
        <f>IF($E36="","",'HCAP Worksheet'!$D$58)</f>
        <v>146671</v>
      </c>
      <c r="U36" s="130">
        <f>IF($E36="","",'HCAP Worksheet'!$F$58)</f>
        <v>44987</v>
      </c>
      <c r="V36" s="130">
        <f>IF($E36="","",'HCAP Worksheet'!$H$58)</f>
        <v>45274</v>
      </c>
      <c r="W36" s="130">
        <f>IF($E36="","",'HCAP Worksheet'!$I$58)</f>
        <v>44981</v>
      </c>
      <c r="X36" s="250" t="str">
        <f>IF($E36="","",'HCAP Worksheet'!$F$55)</f>
        <v>Eppendorf 5 (96)</v>
      </c>
      <c r="Y36" s="250">
        <f>IF($E36="","",'HCAP Worksheet'!$D$62)</f>
        <v>144221</v>
      </c>
      <c r="Z36" s="130">
        <f>IF($E36="","",'HCAP Worksheet'!$F$62)</f>
        <v>44987</v>
      </c>
      <c r="AA36" s="130">
        <f>IF($E36="","",'HCAP Worksheet'!$H$62)</f>
        <v>45274</v>
      </c>
      <c r="AB36" s="130">
        <f>IF($E36="","",'HCAP Worksheet'!$I$62)</f>
        <v>44981</v>
      </c>
      <c r="AC36" s="250">
        <f>IF($E36="","",'HCAP Worksheet'!$D$63)</f>
        <v>146220</v>
      </c>
      <c r="AD36" s="130">
        <f>IF($E36="","",'HCAP Worksheet'!$F$63)</f>
        <v>44987</v>
      </c>
      <c r="AE36" s="130">
        <f>IF($E36="","",'HCAP Worksheet'!$H$63)</f>
        <v>45274</v>
      </c>
      <c r="AF36" s="130">
        <f>IF($E36="","",'HCAP Worksheet'!$I$63)</f>
        <v>44981</v>
      </c>
      <c r="AG36" s="250" t="str">
        <f>IF($E36="","",'HCAP Worksheet'!$F$60)</f>
        <v>Eppendorf 5 (96)</v>
      </c>
      <c r="AH36" s="250">
        <f>IF($E36="","",'HCAP Worksheet'!$D$67)</f>
        <v>143325</v>
      </c>
      <c r="AI36" s="130">
        <f>IF($E36="","",'HCAP Worksheet'!$F$67)</f>
        <v>44987</v>
      </c>
      <c r="AJ36" s="130">
        <f>IF($E36="","",'HCAP Worksheet'!$H$67)</f>
        <v>45274</v>
      </c>
      <c r="AK36" s="130">
        <f>IF($E36="","",'HCAP Worksheet'!$I$67)</f>
        <v>44981</v>
      </c>
      <c r="AL36" s="250">
        <f>IF($E36="","",'HCAP Worksheet'!$D$68)</f>
        <v>145607</v>
      </c>
      <c r="AM36" s="130">
        <f>IF($E36="","",'HCAP Worksheet'!$F$68)</f>
        <v>44987</v>
      </c>
      <c r="AN36" s="130">
        <f>IF($E36="","",'HCAP Worksheet'!$H$68)</f>
        <v>45274</v>
      </c>
      <c r="AO36" s="130">
        <f>IF($E36="","",'HCAP Worksheet'!$I$68)</f>
        <v>44981</v>
      </c>
      <c r="AP36" s="250">
        <f>IF($E36="","",'HCAP Worksheet'!$D$69)</f>
        <v>70801720</v>
      </c>
      <c r="AQ36" s="130">
        <f>IF($E36="","",'HCAP Worksheet'!$F$69)</f>
        <v>44987</v>
      </c>
      <c r="AR36" s="130">
        <f>IF($E36="","",'HCAP Worksheet'!$H$69)</f>
        <v>45291</v>
      </c>
      <c r="AS36" s="130">
        <f>IF($E36="","",'HCAP Worksheet'!$I$69)</f>
        <v>44981</v>
      </c>
      <c r="AT36" s="130" t="str">
        <f>IF($E36="","",'HCAP Worksheet'!$F$65)</f>
        <v>Eppendorf 5 (96)</v>
      </c>
      <c r="AU36" s="250">
        <f>IF($E36="","",'HCAP Worksheet'!$D$73)</f>
        <v>142030</v>
      </c>
      <c r="AV36" s="130">
        <f>IF($E36="","",'HCAP Worksheet'!$F$73)</f>
        <v>44979</v>
      </c>
      <c r="AW36" s="130">
        <f>IF($E36="","",'HCAP Worksheet'!$H$73)</f>
        <v>45260</v>
      </c>
      <c r="AX36" s="130">
        <f>IF($E36="","",'HCAP Worksheet'!$I$73)</f>
        <v>44942</v>
      </c>
      <c r="AY36" s="250" t="str">
        <f>IF($E36="","",'HCAP Worksheet'!$D$74)</f>
        <v>22K084044</v>
      </c>
      <c r="AZ36" s="130">
        <f>IF($E36="","",'HCAP Worksheet'!$F$74)</f>
        <v>44956</v>
      </c>
      <c r="BA36" s="130">
        <f>IF($E36="","",'HCAP Worksheet'!$H$74)</f>
        <v>46695</v>
      </c>
      <c r="BB36" s="250">
        <f>IF($E36="","",'HCAP Worksheet'!$D$78)</f>
        <v>0</v>
      </c>
      <c r="BC36" s="130">
        <f>IF($E36="","",'HCAP Worksheet'!$F$78)</f>
        <v>0</v>
      </c>
      <c r="BD36" s="130">
        <f>IF($E36="","",'HCAP Worksheet'!$H$78)</f>
        <v>0</v>
      </c>
      <c r="BE36" s="130">
        <f>IF($E36="","",'HCAP Worksheet'!$I$78)</f>
        <v>0</v>
      </c>
      <c r="BF36" s="250">
        <f>IF($E36="","",'HCAP Worksheet'!$D$79)</f>
        <v>0</v>
      </c>
      <c r="BG36" s="130">
        <f>IF($E36="","",'HCAP Worksheet'!$F$79)</f>
        <v>0</v>
      </c>
      <c r="BH36" s="130">
        <f>IF($E36="","",'HCAP Worksheet'!$H$79)</f>
        <v>0</v>
      </c>
      <c r="BI36" s="130">
        <f>IF($E36="","",'HCAP Worksheet'!$I$79)</f>
        <v>0</v>
      </c>
      <c r="BJ36" s="250">
        <f>IF($E36="","",'HCAP Worksheet'!$F$76)</f>
        <v>0</v>
      </c>
      <c r="BK36" s="250">
        <f>IF($E36="","",'HCAP Worksheet'!$D$83)</f>
        <v>0</v>
      </c>
      <c r="BL36" s="130">
        <f>IF($E36="","",'HCAP Worksheet'!$F$83)</f>
        <v>0</v>
      </c>
      <c r="BM36" s="130">
        <f>IF($E36="","",'HCAP Worksheet'!$H$83)</f>
        <v>0</v>
      </c>
      <c r="BN36" s="130">
        <f>IF($E36="","",'HCAP Worksheet'!$I$83)</f>
        <v>0</v>
      </c>
      <c r="BO36" s="250">
        <f>IF($E36="","",'HCAP Worksheet'!$D$84)</f>
        <v>0</v>
      </c>
      <c r="BP36" s="130">
        <f>IF($E36="","",'HCAP Worksheet'!$F$84)</f>
        <v>0</v>
      </c>
      <c r="BQ36" s="130">
        <f>IF($E36="","",'HCAP Worksheet'!$H$84)</f>
        <v>0</v>
      </c>
      <c r="BR36" s="250">
        <f>IF($E36="","",'HCAP Worksheet'!$D$88)</f>
        <v>0</v>
      </c>
      <c r="BS36" s="130">
        <f>IF($E36="","",'HCAP Worksheet'!$F$88)</f>
        <v>0</v>
      </c>
      <c r="BT36" s="130">
        <f>IF($E36="","",'HCAP Worksheet'!$I$88)</f>
        <v>0</v>
      </c>
      <c r="BU36" s="250">
        <f>IF($E36="","",'HCAP Worksheet'!$D$89)</f>
        <v>0</v>
      </c>
      <c r="BV36" s="130">
        <f>IF($E36="","",'HCAP Worksheet'!$F$89)</f>
        <v>0</v>
      </c>
      <c r="BW36" s="130">
        <f>IF($E36="","",'HCAP Worksheet'!$H$89)</f>
        <v>0</v>
      </c>
      <c r="BX36" s="130">
        <f>IF($E36="","",'HCAP Worksheet'!$I$89)</f>
        <v>0</v>
      </c>
      <c r="BY36" s="250">
        <f>IF($E36="","",'HCAP Worksheet'!$D$90)</f>
        <v>0</v>
      </c>
      <c r="BZ36" s="130">
        <f>IF($E36="","",'HCAP Worksheet'!$F$90)</f>
        <v>0</v>
      </c>
      <c r="CA36" s="130">
        <f>IF($E36="","",'HCAP Worksheet'!$H$90)</f>
        <v>0</v>
      </c>
      <c r="CB36" s="130">
        <f>IF($E36="","",'HCAP Worksheet'!$I$90)</f>
        <v>0</v>
      </c>
      <c r="CC36" s="250">
        <f>IF($E36="","",'HCAP Worksheet'!$D$103)</f>
        <v>0</v>
      </c>
      <c r="CD36" s="130">
        <f>IF($E36="","",'HCAP Worksheet'!$F$103)</f>
        <v>0</v>
      </c>
      <c r="CE36" s="130">
        <f>IF($E36="","",'HCAP Worksheet'!$H$103)</f>
        <v>0</v>
      </c>
      <c r="CF36" s="130">
        <f>IF($E36="","",'HCAP Worksheet'!$I$103)</f>
        <v>0</v>
      </c>
      <c r="CG36" s="250">
        <f>IF($E36="","",'HCAP Worksheet'!$D$104)</f>
        <v>0</v>
      </c>
      <c r="CH36" s="130">
        <f>IF($E36="","",'HCAP Worksheet'!$F$104)</f>
        <v>0</v>
      </c>
      <c r="CI36" s="130">
        <f>IF($E36="","",'HCAP Worksheet'!$H$104)</f>
        <v>0</v>
      </c>
      <c r="CJ36" s="130">
        <f>IF($E36="","",'HCAP Worksheet'!$I$104)</f>
        <v>0</v>
      </c>
      <c r="CK36" s="250">
        <f>IF($E36="","",'HCAP Worksheet'!$D$105)</f>
        <v>0</v>
      </c>
      <c r="CL36" s="130">
        <f>IF($E36="","",'HCAP Worksheet'!$F$105)</f>
        <v>0</v>
      </c>
      <c r="CM36" s="130">
        <f>IF($E36="","",'HCAP Worksheet'!$H$105)</f>
        <v>0</v>
      </c>
      <c r="CN36" s="250">
        <f>IF($E36="","",'HCAP Worksheet'!$F$101)</f>
        <v>0</v>
      </c>
      <c r="CO36" s="250" t="str">
        <f ca="1">IF($E36="","",'HCAP Worksheet'!$B$109)</f>
        <v>Roche DNA Solid Tumour Prep_2</v>
      </c>
      <c r="CP36" s="250" t="str">
        <f ca="1">IF($E36="","",'HCAP Worksheet'!$C$109)</f>
        <v>IRN1000006093</v>
      </c>
      <c r="CQ36" s="250">
        <f>IF($E36="","",'HCAP Worksheet'!$D$109)</f>
        <v>0</v>
      </c>
      <c r="CR36" s="130">
        <f>IF($E36="","",'HCAP Worksheet'!$F$109)</f>
        <v>0</v>
      </c>
      <c r="CS36" s="130">
        <f>IF($E36="","",'HCAP Worksheet'!$H$109)</f>
        <v>0</v>
      </c>
      <c r="CT36" s="130">
        <f>IF($E36="","",'HCAP Worksheet'!$I$109)</f>
        <v>0</v>
      </c>
      <c r="CU36" s="250">
        <f>IF($E36="","",'HCAP Worksheet'!$D$116)</f>
        <v>0</v>
      </c>
      <c r="CV36" s="130">
        <f>IF($E36="","",'HCAP Worksheet'!$F$116)</f>
        <v>0</v>
      </c>
      <c r="CW36" s="130">
        <f>IF($E36="","",'HCAP Worksheet'!$H$116)</f>
        <v>0</v>
      </c>
      <c r="CX36" s="130">
        <f>IF($E36="","",'HCAP Worksheet'!$I$116)</f>
        <v>0</v>
      </c>
      <c r="CY36" s="250">
        <f>IF($E36="","",'HCAP Worksheet'!$D$117)</f>
        <v>0</v>
      </c>
      <c r="CZ36" s="130">
        <f>IF($E36="","",'HCAP Worksheet'!$F$117)</f>
        <v>0</v>
      </c>
      <c r="DA36" s="130">
        <f>IF($E36="","",'HCAP Worksheet'!$H$117)</f>
        <v>0</v>
      </c>
      <c r="DB36" s="130">
        <f>IF($E36="","",'HCAP Worksheet'!$I$117)</f>
        <v>0</v>
      </c>
      <c r="DC36" s="250">
        <f>IF($E36="","",'HCAP Worksheet'!$D$121)</f>
        <v>0</v>
      </c>
      <c r="DD36" s="130">
        <f>IF($E36="","",'HCAP Worksheet'!$F$121)</f>
        <v>0</v>
      </c>
      <c r="DE36" s="130">
        <f>IF($E36="","",'HCAP Worksheet'!$H$121)</f>
        <v>0</v>
      </c>
      <c r="DF36" s="130">
        <f>IF($E36="","",'HCAP Worksheet'!$I$121)</f>
        <v>0</v>
      </c>
      <c r="DG36" s="250">
        <f>IF($E36="","",'HCAP Worksheet'!$F$119)</f>
        <v>0</v>
      </c>
      <c r="DH36" s="250">
        <f>IF($E36="","",'HCAP Worksheet'!$D$125)</f>
        <v>0</v>
      </c>
      <c r="DI36" s="130">
        <f>IF($E36="","",'HCAP Worksheet'!$F$125)</f>
        <v>0</v>
      </c>
      <c r="DJ36" s="130">
        <f>IF($E36="","",'HCAP Worksheet'!$H$125)</f>
        <v>0</v>
      </c>
      <c r="DK36" s="130">
        <f>IF($E36="","",'HCAP Worksheet'!$I$125)</f>
        <v>0</v>
      </c>
      <c r="DL36" s="250">
        <f>IF($E36="","",'HCAP Worksheet'!$D$126)</f>
        <v>0</v>
      </c>
      <c r="DM36" s="130">
        <f>IF($E36="","",'HCAP Worksheet'!$F$126)</f>
        <v>0</v>
      </c>
      <c r="DN36" s="130">
        <f>IF($E36="","",'HCAP Worksheet'!$H$126)</f>
        <v>0</v>
      </c>
      <c r="DO36" s="130">
        <f>IF($E36="","",'HCAP Worksheet'!$I$126)</f>
        <v>0</v>
      </c>
      <c r="DP36" s="250">
        <f>IF($E36="","",'HCAP Worksheet'!$D$130)</f>
        <v>0</v>
      </c>
      <c r="DQ36" s="130">
        <f>IF($E36="","",'HCAP Worksheet'!$F$130)</f>
        <v>0</v>
      </c>
      <c r="DR36" s="130">
        <f>IF($E36="","",'HCAP Worksheet'!$I$130)</f>
        <v>0</v>
      </c>
      <c r="DS36" s="250">
        <f>IF($E36="","",'HCAP Worksheet'!$D$131)</f>
        <v>0</v>
      </c>
      <c r="DT36" s="130">
        <f>IF($E36="","",'HCAP Worksheet'!$F$131)</f>
        <v>0</v>
      </c>
      <c r="DU36" s="130">
        <f>IF($E36="","",'HCAP Worksheet'!$H$131)</f>
        <v>0</v>
      </c>
      <c r="DV36" s="130">
        <f>IF($E36="","",'HCAP Worksheet'!$I$131)</f>
        <v>0</v>
      </c>
      <c r="DW36" s="250">
        <f>IF($E36="","",'HCAP Worksheet'!$D$132)</f>
        <v>0</v>
      </c>
      <c r="DX36" s="130">
        <f>IF($E36="","",'HCAP Worksheet'!$F$132)</f>
        <v>0</v>
      </c>
      <c r="DY36" s="130">
        <f>IF($E36="","",'HCAP Worksheet'!$H$132)</f>
        <v>0</v>
      </c>
      <c r="DZ36" s="130">
        <f>IF($E36="","",'HCAP Worksheet'!$I$132)</f>
        <v>0</v>
      </c>
      <c r="EA36" s="250">
        <f>IF($E36="","",'HCAP Worksheet'!$D$138)</f>
        <v>7.68</v>
      </c>
      <c r="EB36" s="250">
        <f>IF($E36="","",'HCAP Worksheet'!$E$138)</f>
        <v>325</v>
      </c>
      <c r="EC36" s="524">
        <f ca="1">IF($E36="","",'HCAP Worksheet'!$G$138)</f>
        <v>35.804195804195807</v>
      </c>
      <c r="ED36" s="524" t="str">
        <f>IF($E36="","",'Auto Pooling Robot Script'!$I$19)</f>
        <v>AJ</v>
      </c>
      <c r="EE36" s="130">
        <f>IF($E36="","",'Auto Pooling Robot Script'!$I$20)</f>
        <v>44989</v>
      </c>
      <c r="EF36" s="524">
        <f>IF($E36="","",'Auto Pooling Robot Script'!$I$35)</f>
        <v>5.87</v>
      </c>
      <c r="EG36" s="524">
        <f>IF($E36="","",'Auto Pooling Robot Script'!$I$36)</f>
        <v>6.06</v>
      </c>
      <c r="EH36" s="250">
        <f>IF($E36="","",'Auto Pooling Robot Script'!$I$37)</f>
        <v>1</v>
      </c>
      <c r="EI36" s="578" t="str">
        <f>IF($E36="","",'Auto Pooling Robot Script'!$I$42)</f>
        <v>AJ</v>
      </c>
      <c r="EJ36" s="130">
        <f>IF($E36="","",'Auto Pooling Robot Script'!$K$42)</f>
        <v>44989</v>
      </c>
      <c r="EK36" s="524">
        <f>IF($E36="","",'Auto Pooling Robot Script'!$I$44)</f>
        <v>1.1499999999999999</v>
      </c>
      <c r="EL36" s="524">
        <f>IF($E36="","",'Auto Pooling Robot Script'!$I$45)</f>
        <v>1.2</v>
      </c>
      <c r="EM36" s="524">
        <f>IF($E36="","",'Auto Pooling Robot Script'!$I$46)</f>
        <v>1.1749999999999998</v>
      </c>
      <c r="EN36" s="524" t="str">
        <f>IF($E36="","",'Auto Pooling Robot Script'!$I$17)</f>
        <v>NovaSeq Side B</v>
      </c>
      <c r="EO36" s="524" t="str">
        <f>IF($E36="","",'Auto Pooling Robot Script'!$I$18)</f>
        <v>SP Kit V1.5 200</v>
      </c>
      <c r="EP36" s="250">
        <f>IF($E36="","",'Auto Pooling Robot Script'!$I$80)</f>
        <v>200</v>
      </c>
      <c r="EQ36" s="524">
        <f>IF($E36="","",'Auto Pooling Robot Script'!$I$83)</f>
        <v>0</v>
      </c>
      <c r="ER36" s="558">
        <f>IF($E36="","",'Auto Pooling Robot Script'!$I$84)</f>
        <v>0</v>
      </c>
      <c r="ES36" s="558">
        <f>IF($E36="","",'Auto Pooling Robot Script'!$I$85)</f>
        <v>0</v>
      </c>
      <c r="ET36" s="524">
        <f>IF($E36="","",'Auto Pooling Robot Script'!$I$86)</f>
        <v>0</v>
      </c>
    </row>
    <row r="37" spans="1:150" x14ac:dyDescent="0.2">
      <c r="A37" t="str">
        <f>IF($E37="","",'HCAP Booking'!$C$4)</f>
        <v>2303550</v>
      </c>
      <c r="B37" s="130">
        <f>IF($E37="","",'HCAP Booking'!$C$5)</f>
        <v>44987</v>
      </c>
      <c r="C37" t="str">
        <f>IF($E37="","",'HCAP Booking'!$F$5)</f>
        <v>LC</v>
      </c>
      <c r="D37" t="str">
        <f>IF($E37="","",'HCAP Booking'!E43)</f>
        <v>B2306715</v>
      </c>
      <c r="E37" t="str">
        <f>IF('HCAP Booking'!J43="","",'HCAP Booking'!J43)</f>
        <v>B2306715-003</v>
      </c>
      <c r="F37" t="str">
        <f>IF($E37="","",'HCAP Booking'!H43)</f>
        <v>Roche DNA Solid Tumour Prep</v>
      </c>
      <c r="G37">
        <f>IF($E37="","",'HCAP Booking'!G43)</f>
        <v>80.099999999999994</v>
      </c>
      <c r="H37">
        <f>IF($E37="","",'DNA Sample Normalization'!E47)</f>
        <v>16.3</v>
      </c>
      <c r="I37" s="250">
        <f>IF($E37="","",'DNA Sample Normalization'!$E$2)</f>
        <v>21051</v>
      </c>
      <c r="J37" s="130">
        <f>IF($E37="","",'DNA Sample Normalization'!$E$3)</f>
        <v>44973</v>
      </c>
      <c r="K37" s="130">
        <f>IF($E37="","",'DNA Sample Normalization'!$E$4)</f>
        <v>44907</v>
      </c>
      <c r="L37" s="250" t="str">
        <f>IF($E37="","",'HCAP Worksheet'!$D$53)</f>
        <v>SLCB5121</v>
      </c>
      <c r="M37" s="130">
        <f>IF($E37="","",'HCAP Worksheet'!$F$53)</f>
        <v>44012</v>
      </c>
      <c r="N37" s="130">
        <f>IF($E37="","",'HCAP Worksheet'!$H$53)</f>
        <v>0</v>
      </c>
      <c r="O37" s="130">
        <f>IF($E37="","",'HCAP Worksheet'!$I$53)</f>
        <v>0</v>
      </c>
      <c r="P37" s="250">
        <f>IF($E37="","",'HCAP Worksheet'!$D$57)</f>
        <v>140509</v>
      </c>
      <c r="Q37" s="130">
        <f>IF($E37="","",'HCAP Worksheet'!$F$57)</f>
        <v>44987</v>
      </c>
      <c r="R37" s="130">
        <f>IF($E37="","",'HCAP Worksheet'!$H$57)</f>
        <v>45274</v>
      </c>
      <c r="S37" s="130">
        <f>IF($E37="","",'HCAP Worksheet'!$I$57)</f>
        <v>44981</v>
      </c>
      <c r="T37" s="250">
        <f>IF($E37="","",'HCAP Worksheet'!$D$58)</f>
        <v>146671</v>
      </c>
      <c r="U37" s="130">
        <f>IF($E37="","",'HCAP Worksheet'!$F$58)</f>
        <v>44987</v>
      </c>
      <c r="V37" s="130">
        <f>IF($E37="","",'HCAP Worksheet'!$H$58)</f>
        <v>45274</v>
      </c>
      <c r="W37" s="130">
        <f>IF($E37="","",'HCAP Worksheet'!$I$58)</f>
        <v>44981</v>
      </c>
      <c r="X37" s="250" t="str">
        <f>IF($E37="","",'HCAP Worksheet'!$F$55)</f>
        <v>Eppendorf 5 (96)</v>
      </c>
      <c r="Y37" s="250">
        <f>IF($E37="","",'HCAP Worksheet'!$D$62)</f>
        <v>144221</v>
      </c>
      <c r="Z37" s="130">
        <f>IF($E37="","",'HCAP Worksheet'!$F$62)</f>
        <v>44987</v>
      </c>
      <c r="AA37" s="130">
        <f>IF($E37="","",'HCAP Worksheet'!$H$62)</f>
        <v>45274</v>
      </c>
      <c r="AB37" s="130">
        <f>IF($E37="","",'HCAP Worksheet'!$I$62)</f>
        <v>44981</v>
      </c>
      <c r="AC37" s="250">
        <f>IF($E37="","",'HCAP Worksheet'!$D$63)</f>
        <v>146220</v>
      </c>
      <c r="AD37" s="130">
        <f>IF($E37="","",'HCAP Worksheet'!$F$63)</f>
        <v>44987</v>
      </c>
      <c r="AE37" s="130">
        <f>IF($E37="","",'HCAP Worksheet'!$H$63)</f>
        <v>45274</v>
      </c>
      <c r="AF37" s="130">
        <f>IF($E37="","",'HCAP Worksheet'!$I$63)</f>
        <v>44981</v>
      </c>
      <c r="AG37" s="250" t="str">
        <f>IF($E37="","",'HCAP Worksheet'!$F$60)</f>
        <v>Eppendorf 5 (96)</v>
      </c>
      <c r="AH37" s="250">
        <f>IF($E37="","",'HCAP Worksheet'!$D$67)</f>
        <v>143325</v>
      </c>
      <c r="AI37" s="130">
        <f>IF($E37="","",'HCAP Worksheet'!$F$67)</f>
        <v>44987</v>
      </c>
      <c r="AJ37" s="130">
        <f>IF($E37="","",'HCAP Worksheet'!$H$67)</f>
        <v>45274</v>
      </c>
      <c r="AK37" s="130">
        <f>IF($E37="","",'HCAP Worksheet'!$I$67)</f>
        <v>44981</v>
      </c>
      <c r="AL37" s="250">
        <f>IF($E37="","",'HCAP Worksheet'!$D$68)</f>
        <v>145607</v>
      </c>
      <c r="AM37" s="130">
        <f>IF($E37="","",'HCAP Worksheet'!$F$68)</f>
        <v>44987</v>
      </c>
      <c r="AN37" s="130">
        <f>IF($E37="","",'HCAP Worksheet'!$H$68)</f>
        <v>45274</v>
      </c>
      <c r="AO37" s="130">
        <f>IF($E37="","",'HCAP Worksheet'!$I$68)</f>
        <v>44981</v>
      </c>
      <c r="AP37" s="250">
        <f>IF($E37="","",'HCAP Worksheet'!$D$69)</f>
        <v>70801720</v>
      </c>
      <c r="AQ37" s="130">
        <f>IF($E37="","",'HCAP Worksheet'!$F$69)</f>
        <v>44987</v>
      </c>
      <c r="AR37" s="130">
        <f>IF($E37="","",'HCAP Worksheet'!$H$69)</f>
        <v>45291</v>
      </c>
      <c r="AS37" s="130">
        <f>IF($E37="","",'HCAP Worksheet'!$I$69)</f>
        <v>44981</v>
      </c>
      <c r="AT37" s="130" t="str">
        <f>IF($E37="","",'HCAP Worksheet'!$F$65)</f>
        <v>Eppendorf 5 (96)</v>
      </c>
      <c r="AU37" s="250">
        <f>IF($E37="","",'HCAP Worksheet'!$D$73)</f>
        <v>142030</v>
      </c>
      <c r="AV37" s="130">
        <f>IF($E37="","",'HCAP Worksheet'!$F$73)</f>
        <v>44979</v>
      </c>
      <c r="AW37" s="130">
        <f>IF($E37="","",'HCAP Worksheet'!$H$73)</f>
        <v>45260</v>
      </c>
      <c r="AX37" s="130">
        <f>IF($E37="","",'HCAP Worksheet'!$I$73)</f>
        <v>44942</v>
      </c>
      <c r="AY37" s="250" t="str">
        <f>IF($E37="","",'HCAP Worksheet'!$D$74)</f>
        <v>22K084044</v>
      </c>
      <c r="AZ37" s="130">
        <f>IF($E37="","",'HCAP Worksheet'!$F$74)</f>
        <v>44956</v>
      </c>
      <c r="BA37" s="130">
        <f>IF($E37="","",'HCAP Worksheet'!$H$74)</f>
        <v>46695</v>
      </c>
      <c r="BB37" s="250">
        <f>IF($E37="","",'HCAP Worksheet'!$D$78)</f>
        <v>0</v>
      </c>
      <c r="BC37" s="130">
        <f>IF($E37="","",'HCAP Worksheet'!$F$78)</f>
        <v>0</v>
      </c>
      <c r="BD37" s="130">
        <f>IF($E37="","",'HCAP Worksheet'!$H$78)</f>
        <v>0</v>
      </c>
      <c r="BE37" s="130">
        <f>IF($E37="","",'HCAP Worksheet'!$I$78)</f>
        <v>0</v>
      </c>
      <c r="BF37" s="250">
        <f>IF($E37="","",'HCAP Worksheet'!$D$79)</f>
        <v>0</v>
      </c>
      <c r="BG37" s="130">
        <f>IF($E37="","",'HCAP Worksheet'!$F$79)</f>
        <v>0</v>
      </c>
      <c r="BH37" s="130">
        <f>IF($E37="","",'HCAP Worksheet'!$H$79)</f>
        <v>0</v>
      </c>
      <c r="BI37" s="130">
        <f>IF($E37="","",'HCAP Worksheet'!$I$79)</f>
        <v>0</v>
      </c>
      <c r="BJ37" s="250">
        <f>IF($E37="","",'HCAP Worksheet'!$F$76)</f>
        <v>0</v>
      </c>
      <c r="BK37" s="250">
        <f>IF($E37="","",'HCAP Worksheet'!$D$83)</f>
        <v>0</v>
      </c>
      <c r="BL37" s="130">
        <f>IF($E37="","",'HCAP Worksheet'!$F$83)</f>
        <v>0</v>
      </c>
      <c r="BM37" s="130">
        <f>IF($E37="","",'HCAP Worksheet'!$H$83)</f>
        <v>0</v>
      </c>
      <c r="BN37" s="130">
        <f>IF($E37="","",'HCAP Worksheet'!$I$83)</f>
        <v>0</v>
      </c>
      <c r="BO37" s="250">
        <f>IF($E37="","",'HCAP Worksheet'!$D$84)</f>
        <v>0</v>
      </c>
      <c r="BP37" s="130">
        <f>IF($E37="","",'HCAP Worksheet'!$F$84)</f>
        <v>0</v>
      </c>
      <c r="BQ37" s="130">
        <f>IF($E37="","",'HCAP Worksheet'!$H$84)</f>
        <v>0</v>
      </c>
      <c r="BR37" s="250">
        <f>IF($E37="","",'HCAP Worksheet'!$D$88)</f>
        <v>0</v>
      </c>
      <c r="BS37" s="130">
        <f>IF($E37="","",'HCAP Worksheet'!$F$88)</f>
        <v>0</v>
      </c>
      <c r="BT37" s="130">
        <f>IF($E37="","",'HCAP Worksheet'!$I$88)</f>
        <v>0</v>
      </c>
      <c r="BU37" s="250">
        <f>IF($E37="","",'HCAP Worksheet'!$D$89)</f>
        <v>0</v>
      </c>
      <c r="BV37" s="130">
        <f>IF($E37="","",'HCAP Worksheet'!$F$89)</f>
        <v>0</v>
      </c>
      <c r="BW37" s="130">
        <f>IF($E37="","",'HCAP Worksheet'!$H$89)</f>
        <v>0</v>
      </c>
      <c r="BX37" s="130">
        <f>IF($E37="","",'HCAP Worksheet'!$I$89)</f>
        <v>0</v>
      </c>
      <c r="BY37" s="250">
        <f>IF($E37="","",'HCAP Worksheet'!$D$90)</f>
        <v>0</v>
      </c>
      <c r="BZ37" s="130">
        <f>IF($E37="","",'HCAP Worksheet'!$F$90)</f>
        <v>0</v>
      </c>
      <c r="CA37" s="130">
        <f>IF($E37="","",'HCAP Worksheet'!$H$90)</f>
        <v>0</v>
      </c>
      <c r="CB37" s="130">
        <f>IF($E37="","",'HCAP Worksheet'!$I$90)</f>
        <v>0</v>
      </c>
      <c r="CC37" s="250">
        <f>IF($E37="","",'HCAP Worksheet'!$D$103)</f>
        <v>0</v>
      </c>
      <c r="CD37" s="130">
        <f>IF($E37="","",'HCAP Worksheet'!$F$103)</f>
        <v>0</v>
      </c>
      <c r="CE37" s="130">
        <f>IF($E37="","",'HCAP Worksheet'!$H$103)</f>
        <v>0</v>
      </c>
      <c r="CF37" s="130">
        <f>IF($E37="","",'HCAP Worksheet'!$I$103)</f>
        <v>0</v>
      </c>
      <c r="CG37" s="250">
        <f>IF($E37="","",'HCAP Worksheet'!$D$104)</f>
        <v>0</v>
      </c>
      <c r="CH37" s="130">
        <f>IF($E37="","",'HCAP Worksheet'!$F$104)</f>
        <v>0</v>
      </c>
      <c r="CI37" s="130">
        <f>IF($E37="","",'HCAP Worksheet'!$H$104)</f>
        <v>0</v>
      </c>
      <c r="CJ37" s="130">
        <f>IF($E37="","",'HCAP Worksheet'!$I$104)</f>
        <v>0</v>
      </c>
      <c r="CK37" s="250">
        <f>IF($E37="","",'HCAP Worksheet'!$D$105)</f>
        <v>0</v>
      </c>
      <c r="CL37" s="130">
        <f>IF($E37="","",'HCAP Worksheet'!$F$105)</f>
        <v>0</v>
      </c>
      <c r="CM37" s="130">
        <f>IF($E37="","",'HCAP Worksheet'!$H$105)</f>
        <v>0</v>
      </c>
      <c r="CN37" s="250">
        <f>IF($E37="","",'HCAP Worksheet'!$F$101)</f>
        <v>0</v>
      </c>
      <c r="CO37" s="250" t="str">
        <f ca="1">IF($E37="","",'HCAP Worksheet'!$B$109)</f>
        <v>Roche DNA Solid Tumour Prep_2</v>
      </c>
      <c r="CP37" s="250" t="str">
        <f ca="1">IF($E37="","",'HCAP Worksheet'!$C$109)</f>
        <v>IRN1000006093</v>
      </c>
      <c r="CQ37" s="250">
        <f>IF($E37="","",'HCAP Worksheet'!$D$109)</f>
        <v>0</v>
      </c>
      <c r="CR37" s="130">
        <f>IF($E37="","",'HCAP Worksheet'!$F$109)</f>
        <v>0</v>
      </c>
      <c r="CS37" s="130">
        <f>IF($E37="","",'HCAP Worksheet'!$H$109)</f>
        <v>0</v>
      </c>
      <c r="CT37" s="130">
        <f>IF($E37="","",'HCAP Worksheet'!$I$109)</f>
        <v>0</v>
      </c>
      <c r="CU37" s="250">
        <f>IF($E37="","",'HCAP Worksheet'!$D$116)</f>
        <v>0</v>
      </c>
      <c r="CV37" s="130">
        <f>IF($E37="","",'HCAP Worksheet'!$F$116)</f>
        <v>0</v>
      </c>
      <c r="CW37" s="130">
        <f>IF($E37="","",'HCAP Worksheet'!$H$116)</f>
        <v>0</v>
      </c>
      <c r="CX37" s="130">
        <f>IF($E37="","",'HCAP Worksheet'!$I$116)</f>
        <v>0</v>
      </c>
      <c r="CY37" s="250">
        <f>IF($E37="","",'HCAP Worksheet'!$D$117)</f>
        <v>0</v>
      </c>
      <c r="CZ37" s="130">
        <f>IF($E37="","",'HCAP Worksheet'!$F$117)</f>
        <v>0</v>
      </c>
      <c r="DA37" s="130">
        <f>IF($E37="","",'HCAP Worksheet'!$H$117)</f>
        <v>0</v>
      </c>
      <c r="DB37" s="130">
        <f>IF($E37="","",'HCAP Worksheet'!$I$117)</f>
        <v>0</v>
      </c>
      <c r="DC37" s="250">
        <f>IF($E37="","",'HCAP Worksheet'!$D$121)</f>
        <v>0</v>
      </c>
      <c r="DD37" s="130">
        <f>IF($E37="","",'HCAP Worksheet'!$F$121)</f>
        <v>0</v>
      </c>
      <c r="DE37" s="130">
        <f>IF($E37="","",'HCAP Worksheet'!$H$121)</f>
        <v>0</v>
      </c>
      <c r="DF37" s="130">
        <f>IF($E37="","",'HCAP Worksheet'!$I$121)</f>
        <v>0</v>
      </c>
      <c r="DG37" s="250">
        <f>IF($E37="","",'HCAP Worksheet'!$F$119)</f>
        <v>0</v>
      </c>
      <c r="DH37" s="250">
        <f>IF($E37="","",'HCAP Worksheet'!$D$125)</f>
        <v>0</v>
      </c>
      <c r="DI37" s="130">
        <f>IF($E37="","",'HCAP Worksheet'!$F$125)</f>
        <v>0</v>
      </c>
      <c r="DJ37" s="130">
        <f>IF($E37="","",'HCAP Worksheet'!$H$125)</f>
        <v>0</v>
      </c>
      <c r="DK37" s="130">
        <f>IF($E37="","",'HCAP Worksheet'!$I$125)</f>
        <v>0</v>
      </c>
      <c r="DL37" s="250">
        <f>IF($E37="","",'HCAP Worksheet'!$D$126)</f>
        <v>0</v>
      </c>
      <c r="DM37" s="130">
        <f>IF($E37="","",'HCAP Worksheet'!$F$126)</f>
        <v>0</v>
      </c>
      <c r="DN37" s="130">
        <f>IF($E37="","",'HCAP Worksheet'!$H$126)</f>
        <v>0</v>
      </c>
      <c r="DO37" s="130">
        <f>IF($E37="","",'HCAP Worksheet'!$I$126)</f>
        <v>0</v>
      </c>
      <c r="DP37" s="250">
        <f>IF($E37="","",'HCAP Worksheet'!$D$130)</f>
        <v>0</v>
      </c>
      <c r="DQ37" s="130">
        <f>IF($E37="","",'HCAP Worksheet'!$F$130)</f>
        <v>0</v>
      </c>
      <c r="DR37" s="130">
        <f>IF($E37="","",'HCAP Worksheet'!$I$130)</f>
        <v>0</v>
      </c>
      <c r="DS37" s="250">
        <f>IF($E37="","",'HCAP Worksheet'!$D$131)</f>
        <v>0</v>
      </c>
      <c r="DT37" s="130">
        <f>IF($E37="","",'HCAP Worksheet'!$F$131)</f>
        <v>0</v>
      </c>
      <c r="DU37" s="130">
        <f>IF($E37="","",'HCAP Worksheet'!$H$131)</f>
        <v>0</v>
      </c>
      <c r="DV37" s="130">
        <f>IF($E37="","",'HCAP Worksheet'!$I$131)</f>
        <v>0</v>
      </c>
      <c r="DW37" s="250">
        <f>IF($E37="","",'HCAP Worksheet'!$D$132)</f>
        <v>0</v>
      </c>
      <c r="DX37" s="130">
        <f>IF($E37="","",'HCAP Worksheet'!$F$132)</f>
        <v>0</v>
      </c>
      <c r="DY37" s="130">
        <f>IF($E37="","",'HCAP Worksheet'!$H$132)</f>
        <v>0</v>
      </c>
      <c r="DZ37" s="130">
        <f>IF($E37="","",'HCAP Worksheet'!$I$132)</f>
        <v>0</v>
      </c>
      <c r="EA37" s="250">
        <f>IF($E37="","",'HCAP Worksheet'!$D$138)</f>
        <v>7.68</v>
      </c>
      <c r="EB37" s="250">
        <f>IF($E37="","",'HCAP Worksheet'!$E$138)</f>
        <v>325</v>
      </c>
      <c r="EC37" s="524">
        <f ca="1">IF($E37="","",'HCAP Worksheet'!$G$138)</f>
        <v>35.804195804195807</v>
      </c>
      <c r="ED37" s="524" t="str">
        <f>IF($E37="","",'Auto Pooling Robot Script'!$I$19)</f>
        <v>AJ</v>
      </c>
      <c r="EE37" s="130">
        <f>IF($E37="","",'Auto Pooling Robot Script'!$I$20)</f>
        <v>44989</v>
      </c>
      <c r="EF37" s="524">
        <f>IF($E37="","",'Auto Pooling Robot Script'!$I$35)</f>
        <v>5.87</v>
      </c>
      <c r="EG37" s="524">
        <f>IF($E37="","",'Auto Pooling Robot Script'!$I$36)</f>
        <v>6.06</v>
      </c>
      <c r="EH37" s="250">
        <f>IF($E37="","",'Auto Pooling Robot Script'!$I$37)</f>
        <v>1</v>
      </c>
      <c r="EI37" s="578" t="str">
        <f>IF($E37="","",'Auto Pooling Robot Script'!$I$42)</f>
        <v>AJ</v>
      </c>
      <c r="EJ37" s="130">
        <f>IF($E37="","",'Auto Pooling Robot Script'!$K$42)</f>
        <v>44989</v>
      </c>
      <c r="EK37" s="524">
        <f>IF($E37="","",'Auto Pooling Robot Script'!$I$44)</f>
        <v>1.1499999999999999</v>
      </c>
      <c r="EL37" s="524">
        <f>IF($E37="","",'Auto Pooling Robot Script'!$I$45)</f>
        <v>1.2</v>
      </c>
      <c r="EM37" s="524">
        <f>IF($E37="","",'Auto Pooling Robot Script'!$I$46)</f>
        <v>1.1749999999999998</v>
      </c>
      <c r="EN37" s="524" t="str">
        <f>IF($E37="","",'Auto Pooling Robot Script'!$I$17)</f>
        <v>NovaSeq Side B</v>
      </c>
      <c r="EO37" s="524" t="str">
        <f>IF($E37="","",'Auto Pooling Robot Script'!$I$18)</f>
        <v>SP Kit V1.5 200</v>
      </c>
      <c r="EP37" s="250">
        <f>IF($E37="","",'Auto Pooling Robot Script'!$I$80)</f>
        <v>200</v>
      </c>
      <c r="EQ37" s="524">
        <f>IF($E37="","",'Auto Pooling Robot Script'!$I$83)</f>
        <v>0</v>
      </c>
      <c r="ER37" s="558">
        <f>IF($E37="","",'Auto Pooling Robot Script'!$I$84)</f>
        <v>0</v>
      </c>
      <c r="ES37" s="558">
        <f>IF($E37="","",'Auto Pooling Robot Script'!$I$85)</f>
        <v>0</v>
      </c>
      <c r="ET37" s="524">
        <f>IF($E37="","",'Auto Pooling Robot Script'!$I$86)</f>
        <v>0</v>
      </c>
    </row>
    <row r="38" spans="1:150" x14ac:dyDescent="0.2">
      <c r="A38" t="str">
        <f>IF($E38="","",'HCAP Booking'!$C$4)</f>
        <v>2303550</v>
      </c>
      <c r="B38" s="130">
        <f>IF($E38="","",'HCAP Booking'!$C$5)</f>
        <v>44987</v>
      </c>
      <c r="C38" t="str">
        <f>IF($E38="","",'HCAP Booking'!$F$5)</f>
        <v>LC</v>
      </c>
      <c r="D38" t="str">
        <f>IF($E38="","",'HCAP Booking'!E44)</f>
        <v>B2306716</v>
      </c>
      <c r="E38" t="str">
        <f>IF('HCAP Booking'!J44="","",'HCAP Booking'!J44)</f>
        <v>B2306716-003</v>
      </c>
      <c r="F38" t="str">
        <f>IF($E38="","",'HCAP Booking'!H44)</f>
        <v>Roche DNA Solid Tumour Prep</v>
      </c>
      <c r="G38">
        <f>IF($E38="","",'HCAP Booking'!G44)</f>
        <v>6.7</v>
      </c>
      <c r="H38">
        <f>IF($E38="","",'DNA Sample Normalization'!E48)</f>
        <v>1.56</v>
      </c>
      <c r="I38" s="250">
        <f>IF($E38="","",'DNA Sample Normalization'!$E$2)</f>
        <v>21051</v>
      </c>
      <c r="J38" s="130">
        <f>IF($E38="","",'DNA Sample Normalization'!$E$3)</f>
        <v>44973</v>
      </c>
      <c r="K38" s="130">
        <f>IF($E38="","",'DNA Sample Normalization'!$E$4)</f>
        <v>44907</v>
      </c>
      <c r="L38" s="250" t="str">
        <f>IF($E38="","",'HCAP Worksheet'!$D$53)</f>
        <v>SLCB5121</v>
      </c>
      <c r="M38" s="130">
        <f>IF($E38="","",'HCAP Worksheet'!$F$53)</f>
        <v>44012</v>
      </c>
      <c r="N38" s="130">
        <f>IF($E38="","",'HCAP Worksheet'!$H$53)</f>
        <v>0</v>
      </c>
      <c r="O38" s="130">
        <f>IF($E38="","",'HCAP Worksheet'!$I$53)</f>
        <v>0</v>
      </c>
      <c r="P38" s="250">
        <f>IF($E38="","",'HCAP Worksheet'!$D$57)</f>
        <v>140509</v>
      </c>
      <c r="Q38" s="130">
        <f>IF($E38="","",'HCAP Worksheet'!$F$57)</f>
        <v>44987</v>
      </c>
      <c r="R38" s="130">
        <f>IF($E38="","",'HCAP Worksheet'!$H$57)</f>
        <v>45274</v>
      </c>
      <c r="S38" s="130">
        <f>IF($E38="","",'HCAP Worksheet'!$I$57)</f>
        <v>44981</v>
      </c>
      <c r="T38" s="250">
        <f>IF($E38="","",'HCAP Worksheet'!$D$58)</f>
        <v>146671</v>
      </c>
      <c r="U38" s="130">
        <f>IF($E38="","",'HCAP Worksheet'!$F$58)</f>
        <v>44987</v>
      </c>
      <c r="V38" s="130">
        <f>IF($E38="","",'HCAP Worksheet'!$H$58)</f>
        <v>45274</v>
      </c>
      <c r="W38" s="130">
        <f>IF($E38="","",'HCAP Worksheet'!$I$58)</f>
        <v>44981</v>
      </c>
      <c r="X38" s="250" t="str">
        <f>IF($E38="","",'HCAP Worksheet'!$F$55)</f>
        <v>Eppendorf 5 (96)</v>
      </c>
      <c r="Y38" s="250">
        <f>IF($E38="","",'HCAP Worksheet'!$D$62)</f>
        <v>144221</v>
      </c>
      <c r="Z38" s="130">
        <f>IF($E38="","",'HCAP Worksheet'!$F$62)</f>
        <v>44987</v>
      </c>
      <c r="AA38" s="130">
        <f>IF($E38="","",'HCAP Worksheet'!$H$62)</f>
        <v>45274</v>
      </c>
      <c r="AB38" s="130">
        <f>IF($E38="","",'HCAP Worksheet'!$I$62)</f>
        <v>44981</v>
      </c>
      <c r="AC38" s="250">
        <f>IF($E38="","",'HCAP Worksheet'!$D$63)</f>
        <v>146220</v>
      </c>
      <c r="AD38" s="130">
        <f>IF($E38="","",'HCAP Worksheet'!$F$63)</f>
        <v>44987</v>
      </c>
      <c r="AE38" s="130">
        <f>IF($E38="","",'HCAP Worksheet'!$H$63)</f>
        <v>45274</v>
      </c>
      <c r="AF38" s="130">
        <f>IF($E38="","",'HCAP Worksheet'!$I$63)</f>
        <v>44981</v>
      </c>
      <c r="AG38" s="250" t="str">
        <f>IF($E38="","",'HCAP Worksheet'!$F$60)</f>
        <v>Eppendorf 5 (96)</v>
      </c>
      <c r="AH38" s="250">
        <f>IF($E38="","",'HCAP Worksheet'!$D$67)</f>
        <v>143325</v>
      </c>
      <c r="AI38" s="130">
        <f>IF($E38="","",'HCAP Worksheet'!$F$67)</f>
        <v>44987</v>
      </c>
      <c r="AJ38" s="130">
        <f>IF($E38="","",'HCAP Worksheet'!$H$67)</f>
        <v>45274</v>
      </c>
      <c r="AK38" s="130">
        <f>IF($E38="","",'HCAP Worksheet'!$I$67)</f>
        <v>44981</v>
      </c>
      <c r="AL38" s="250">
        <f>IF($E38="","",'HCAP Worksheet'!$D$68)</f>
        <v>145607</v>
      </c>
      <c r="AM38" s="130">
        <f>IF($E38="","",'HCAP Worksheet'!$F$68)</f>
        <v>44987</v>
      </c>
      <c r="AN38" s="130">
        <f>IF($E38="","",'HCAP Worksheet'!$H$68)</f>
        <v>45274</v>
      </c>
      <c r="AO38" s="130">
        <f>IF($E38="","",'HCAP Worksheet'!$I$68)</f>
        <v>44981</v>
      </c>
      <c r="AP38" s="250">
        <f>IF($E38="","",'HCAP Worksheet'!$D$69)</f>
        <v>70801720</v>
      </c>
      <c r="AQ38" s="130">
        <f>IF($E38="","",'HCAP Worksheet'!$F$69)</f>
        <v>44987</v>
      </c>
      <c r="AR38" s="130">
        <f>IF($E38="","",'HCAP Worksheet'!$H$69)</f>
        <v>45291</v>
      </c>
      <c r="AS38" s="130">
        <f>IF($E38="","",'HCAP Worksheet'!$I$69)</f>
        <v>44981</v>
      </c>
      <c r="AT38" s="130" t="str">
        <f>IF($E38="","",'HCAP Worksheet'!$F$65)</f>
        <v>Eppendorf 5 (96)</v>
      </c>
      <c r="AU38" s="250">
        <f>IF($E38="","",'HCAP Worksheet'!$D$73)</f>
        <v>142030</v>
      </c>
      <c r="AV38" s="130">
        <f>IF($E38="","",'HCAP Worksheet'!$F$73)</f>
        <v>44979</v>
      </c>
      <c r="AW38" s="130">
        <f>IF($E38="","",'HCAP Worksheet'!$H$73)</f>
        <v>45260</v>
      </c>
      <c r="AX38" s="130">
        <f>IF($E38="","",'HCAP Worksheet'!$I$73)</f>
        <v>44942</v>
      </c>
      <c r="AY38" s="250" t="str">
        <f>IF($E38="","",'HCAP Worksheet'!$D$74)</f>
        <v>22K084044</v>
      </c>
      <c r="AZ38" s="130">
        <f>IF($E38="","",'HCAP Worksheet'!$F$74)</f>
        <v>44956</v>
      </c>
      <c r="BA38" s="130">
        <f>IF($E38="","",'HCAP Worksheet'!$H$74)</f>
        <v>46695</v>
      </c>
      <c r="BB38" s="250">
        <f>IF($E38="","",'HCAP Worksheet'!$D$78)</f>
        <v>0</v>
      </c>
      <c r="BC38" s="130">
        <f>IF($E38="","",'HCAP Worksheet'!$F$78)</f>
        <v>0</v>
      </c>
      <c r="BD38" s="130">
        <f>IF($E38="","",'HCAP Worksheet'!$H$78)</f>
        <v>0</v>
      </c>
      <c r="BE38" s="130">
        <f>IF($E38="","",'HCAP Worksheet'!$I$78)</f>
        <v>0</v>
      </c>
      <c r="BF38" s="250">
        <f>IF($E38="","",'HCAP Worksheet'!$D$79)</f>
        <v>0</v>
      </c>
      <c r="BG38" s="130">
        <f>IF($E38="","",'HCAP Worksheet'!$F$79)</f>
        <v>0</v>
      </c>
      <c r="BH38" s="130">
        <f>IF($E38="","",'HCAP Worksheet'!$H$79)</f>
        <v>0</v>
      </c>
      <c r="BI38" s="130">
        <f>IF($E38="","",'HCAP Worksheet'!$I$79)</f>
        <v>0</v>
      </c>
      <c r="BJ38" s="250">
        <f>IF($E38="","",'HCAP Worksheet'!$F$76)</f>
        <v>0</v>
      </c>
      <c r="BK38" s="250">
        <f>IF($E38="","",'HCAP Worksheet'!$D$83)</f>
        <v>0</v>
      </c>
      <c r="BL38" s="130">
        <f>IF($E38="","",'HCAP Worksheet'!$F$83)</f>
        <v>0</v>
      </c>
      <c r="BM38" s="130">
        <f>IF($E38="","",'HCAP Worksheet'!$H$83)</f>
        <v>0</v>
      </c>
      <c r="BN38" s="130">
        <f>IF($E38="","",'HCAP Worksheet'!$I$83)</f>
        <v>0</v>
      </c>
      <c r="BO38" s="250">
        <f>IF($E38="","",'HCAP Worksheet'!$D$84)</f>
        <v>0</v>
      </c>
      <c r="BP38" s="130">
        <f>IF($E38="","",'HCAP Worksheet'!$F$84)</f>
        <v>0</v>
      </c>
      <c r="BQ38" s="130">
        <f>IF($E38="","",'HCAP Worksheet'!$H$84)</f>
        <v>0</v>
      </c>
      <c r="BR38" s="250">
        <f>IF($E38="","",'HCAP Worksheet'!$D$88)</f>
        <v>0</v>
      </c>
      <c r="BS38" s="130">
        <f>IF($E38="","",'HCAP Worksheet'!$F$88)</f>
        <v>0</v>
      </c>
      <c r="BT38" s="130">
        <f>IF($E38="","",'HCAP Worksheet'!$I$88)</f>
        <v>0</v>
      </c>
      <c r="BU38" s="250">
        <f>IF($E38="","",'HCAP Worksheet'!$D$89)</f>
        <v>0</v>
      </c>
      <c r="BV38" s="130">
        <f>IF($E38="","",'HCAP Worksheet'!$F$89)</f>
        <v>0</v>
      </c>
      <c r="BW38" s="130">
        <f>IF($E38="","",'HCAP Worksheet'!$H$89)</f>
        <v>0</v>
      </c>
      <c r="BX38" s="130">
        <f>IF($E38="","",'HCAP Worksheet'!$I$89)</f>
        <v>0</v>
      </c>
      <c r="BY38" s="250">
        <f>IF($E38="","",'HCAP Worksheet'!$D$90)</f>
        <v>0</v>
      </c>
      <c r="BZ38" s="130">
        <f>IF($E38="","",'HCAP Worksheet'!$F$90)</f>
        <v>0</v>
      </c>
      <c r="CA38" s="130">
        <f>IF($E38="","",'HCAP Worksheet'!$H$90)</f>
        <v>0</v>
      </c>
      <c r="CB38" s="130">
        <f>IF($E38="","",'HCAP Worksheet'!$I$90)</f>
        <v>0</v>
      </c>
      <c r="CC38" s="250">
        <f>IF($E38="","",'HCAP Worksheet'!$D$103)</f>
        <v>0</v>
      </c>
      <c r="CD38" s="130">
        <f>IF($E38="","",'HCAP Worksheet'!$F$103)</f>
        <v>0</v>
      </c>
      <c r="CE38" s="130">
        <f>IF($E38="","",'HCAP Worksheet'!$H$103)</f>
        <v>0</v>
      </c>
      <c r="CF38" s="130">
        <f>IF($E38="","",'HCAP Worksheet'!$I$103)</f>
        <v>0</v>
      </c>
      <c r="CG38" s="250">
        <f>IF($E38="","",'HCAP Worksheet'!$D$104)</f>
        <v>0</v>
      </c>
      <c r="CH38" s="130">
        <f>IF($E38="","",'HCAP Worksheet'!$F$104)</f>
        <v>0</v>
      </c>
      <c r="CI38" s="130">
        <f>IF($E38="","",'HCAP Worksheet'!$H$104)</f>
        <v>0</v>
      </c>
      <c r="CJ38" s="130">
        <f>IF($E38="","",'HCAP Worksheet'!$I$104)</f>
        <v>0</v>
      </c>
      <c r="CK38" s="250">
        <f>IF($E38="","",'HCAP Worksheet'!$D$105)</f>
        <v>0</v>
      </c>
      <c r="CL38" s="130">
        <f>IF($E38="","",'HCAP Worksheet'!$F$105)</f>
        <v>0</v>
      </c>
      <c r="CM38" s="130">
        <f>IF($E38="","",'HCAP Worksheet'!$H$105)</f>
        <v>0</v>
      </c>
      <c r="CN38" s="250">
        <f>IF($E38="","",'HCAP Worksheet'!$F$101)</f>
        <v>0</v>
      </c>
      <c r="CO38" s="250" t="str">
        <f ca="1">IF($E38="","",'HCAP Worksheet'!$B$109)</f>
        <v>Roche DNA Solid Tumour Prep_2</v>
      </c>
      <c r="CP38" s="250" t="str">
        <f ca="1">IF($E38="","",'HCAP Worksheet'!$C$109)</f>
        <v>IRN1000006093</v>
      </c>
      <c r="CQ38" s="250">
        <f>IF($E38="","",'HCAP Worksheet'!$D$109)</f>
        <v>0</v>
      </c>
      <c r="CR38" s="130">
        <f>IF($E38="","",'HCAP Worksheet'!$F$109)</f>
        <v>0</v>
      </c>
      <c r="CS38" s="130">
        <f>IF($E38="","",'HCAP Worksheet'!$H$109)</f>
        <v>0</v>
      </c>
      <c r="CT38" s="130">
        <f>IF($E38="","",'HCAP Worksheet'!$I$109)</f>
        <v>0</v>
      </c>
      <c r="CU38" s="250">
        <f>IF($E38="","",'HCAP Worksheet'!$D$116)</f>
        <v>0</v>
      </c>
      <c r="CV38" s="130">
        <f>IF($E38="","",'HCAP Worksheet'!$F$116)</f>
        <v>0</v>
      </c>
      <c r="CW38" s="130">
        <f>IF($E38="","",'HCAP Worksheet'!$H$116)</f>
        <v>0</v>
      </c>
      <c r="CX38" s="130">
        <f>IF($E38="","",'HCAP Worksheet'!$I$116)</f>
        <v>0</v>
      </c>
      <c r="CY38" s="250">
        <f>IF($E38="","",'HCAP Worksheet'!$D$117)</f>
        <v>0</v>
      </c>
      <c r="CZ38" s="130">
        <f>IF($E38="","",'HCAP Worksheet'!$F$117)</f>
        <v>0</v>
      </c>
      <c r="DA38" s="130">
        <f>IF($E38="","",'HCAP Worksheet'!$H$117)</f>
        <v>0</v>
      </c>
      <c r="DB38" s="130">
        <f>IF($E38="","",'HCAP Worksheet'!$I$117)</f>
        <v>0</v>
      </c>
      <c r="DC38" s="250">
        <f>IF($E38="","",'HCAP Worksheet'!$D$121)</f>
        <v>0</v>
      </c>
      <c r="DD38" s="130">
        <f>IF($E38="","",'HCAP Worksheet'!$F$121)</f>
        <v>0</v>
      </c>
      <c r="DE38" s="130">
        <f>IF($E38="","",'HCAP Worksheet'!$H$121)</f>
        <v>0</v>
      </c>
      <c r="DF38" s="130">
        <f>IF($E38="","",'HCAP Worksheet'!$I$121)</f>
        <v>0</v>
      </c>
      <c r="DG38" s="250">
        <f>IF($E38="","",'HCAP Worksheet'!$F$119)</f>
        <v>0</v>
      </c>
      <c r="DH38" s="250">
        <f>IF($E38="","",'HCAP Worksheet'!$D$125)</f>
        <v>0</v>
      </c>
      <c r="DI38" s="130">
        <f>IF($E38="","",'HCAP Worksheet'!$F$125)</f>
        <v>0</v>
      </c>
      <c r="DJ38" s="130">
        <f>IF($E38="","",'HCAP Worksheet'!$H$125)</f>
        <v>0</v>
      </c>
      <c r="DK38" s="130">
        <f>IF($E38="","",'HCAP Worksheet'!$I$125)</f>
        <v>0</v>
      </c>
      <c r="DL38" s="250">
        <f>IF($E38="","",'HCAP Worksheet'!$D$126)</f>
        <v>0</v>
      </c>
      <c r="DM38" s="130">
        <f>IF($E38="","",'HCAP Worksheet'!$F$126)</f>
        <v>0</v>
      </c>
      <c r="DN38" s="130">
        <f>IF($E38="","",'HCAP Worksheet'!$H$126)</f>
        <v>0</v>
      </c>
      <c r="DO38" s="130">
        <f>IF($E38="","",'HCAP Worksheet'!$I$126)</f>
        <v>0</v>
      </c>
      <c r="DP38" s="250">
        <f>IF($E38="","",'HCAP Worksheet'!$D$130)</f>
        <v>0</v>
      </c>
      <c r="DQ38" s="130">
        <f>IF($E38="","",'HCAP Worksheet'!$F$130)</f>
        <v>0</v>
      </c>
      <c r="DR38" s="130">
        <f>IF($E38="","",'HCAP Worksheet'!$I$130)</f>
        <v>0</v>
      </c>
      <c r="DS38" s="250">
        <f>IF($E38="","",'HCAP Worksheet'!$D$131)</f>
        <v>0</v>
      </c>
      <c r="DT38" s="130">
        <f>IF($E38="","",'HCAP Worksheet'!$F$131)</f>
        <v>0</v>
      </c>
      <c r="DU38" s="130">
        <f>IF($E38="","",'HCAP Worksheet'!$H$131)</f>
        <v>0</v>
      </c>
      <c r="DV38" s="130">
        <f>IF($E38="","",'HCAP Worksheet'!$I$131)</f>
        <v>0</v>
      </c>
      <c r="DW38" s="250">
        <f>IF($E38="","",'HCAP Worksheet'!$D$132)</f>
        <v>0</v>
      </c>
      <c r="DX38" s="130">
        <f>IF($E38="","",'HCAP Worksheet'!$F$132)</f>
        <v>0</v>
      </c>
      <c r="DY38" s="130">
        <f>IF($E38="","",'HCAP Worksheet'!$H$132)</f>
        <v>0</v>
      </c>
      <c r="DZ38" s="130">
        <f>IF($E38="","",'HCAP Worksheet'!$I$132)</f>
        <v>0</v>
      </c>
      <c r="EA38" s="250">
        <f>IF($E38="","",'HCAP Worksheet'!$D$138)</f>
        <v>7.68</v>
      </c>
      <c r="EB38" s="250">
        <f>IF($E38="","",'HCAP Worksheet'!$E$138)</f>
        <v>325</v>
      </c>
      <c r="EC38" s="524">
        <f ca="1">IF($E38="","",'HCAP Worksheet'!$G$138)</f>
        <v>35.804195804195807</v>
      </c>
      <c r="ED38" s="524" t="str">
        <f>IF($E38="","",'Auto Pooling Robot Script'!$I$19)</f>
        <v>AJ</v>
      </c>
      <c r="EE38" s="130">
        <f>IF($E38="","",'Auto Pooling Robot Script'!$I$20)</f>
        <v>44989</v>
      </c>
      <c r="EF38" s="524">
        <f>IF($E38="","",'Auto Pooling Robot Script'!$I$35)</f>
        <v>5.87</v>
      </c>
      <c r="EG38" s="524">
        <f>IF($E38="","",'Auto Pooling Robot Script'!$I$36)</f>
        <v>6.06</v>
      </c>
      <c r="EH38" s="250">
        <f>IF($E38="","",'Auto Pooling Robot Script'!$I$37)</f>
        <v>1</v>
      </c>
      <c r="EI38" s="578" t="str">
        <f>IF($E38="","",'Auto Pooling Robot Script'!$I$42)</f>
        <v>AJ</v>
      </c>
      <c r="EJ38" s="130">
        <f>IF($E38="","",'Auto Pooling Robot Script'!$K$42)</f>
        <v>44989</v>
      </c>
      <c r="EK38" s="524">
        <f>IF($E38="","",'Auto Pooling Robot Script'!$I$44)</f>
        <v>1.1499999999999999</v>
      </c>
      <c r="EL38" s="524">
        <f>IF($E38="","",'Auto Pooling Robot Script'!$I$45)</f>
        <v>1.2</v>
      </c>
      <c r="EM38" s="524">
        <f>IF($E38="","",'Auto Pooling Robot Script'!$I$46)</f>
        <v>1.1749999999999998</v>
      </c>
      <c r="EN38" s="524" t="str">
        <f>IF($E38="","",'Auto Pooling Robot Script'!$I$17)</f>
        <v>NovaSeq Side B</v>
      </c>
      <c r="EO38" s="524" t="str">
        <f>IF($E38="","",'Auto Pooling Robot Script'!$I$18)</f>
        <v>SP Kit V1.5 200</v>
      </c>
      <c r="EP38" s="250">
        <f>IF($E38="","",'Auto Pooling Robot Script'!$I$80)</f>
        <v>200</v>
      </c>
      <c r="EQ38" s="524">
        <f>IF($E38="","",'Auto Pooling Robot Script'!$I$83)</f>
        <v>0</v>
      </c>
      <c r="ER38" s="558">
        <f>IF($E38="","",'Auto Pooling Robot Script'!$I$84)</f>
        <v>0</v>
      </c>
      <c r="ES38" s="558">
        <f>IF($E38="","",'Auto Pooling Robot Script'!$I$85)</f>
        <v>0</v>
      </c>
      <c r="ET38" s="524">
        <f>IF($E38="","",'Auto Pooling Robot Script'!$I$86)</f>
        <v>0</v>
      </c>
    </row>
    <row r="39" spans="1:150" x14ac:dyDescent="0.2">
      <c r="A39" t="str">
        <f>IF($E39="","",'HCAP Booking'!$C$4)</f>
        <v>2303550</v>
      </c>
      <c r="B39" s="130">
        <f>IF($E39="","",'HCAP Booking'!$C$5)</f>
        <v>44987</v>
      </c>
      <c r="C39" t="str">
        <f>IF($E39="","",'HCAP Booking'!$F$5)</f>
        <v>LC</v>
      </c>
      <c r="D39" t="str">
        <f>IF($E39="","",'HCAP Booking'!E45)</f>
        <v>B2306718</v>
      </c>
      <c r="E39" t="str">
        <f>IF('HCAP Booking'!J45="","",'HCAP Booking'!J45)</f>
        <v>B2306718-002</v>
      </c>
      <c r="F39" t="str">
        <f>IF($E39="","",'HCAP Booking'!H45)</f>
        <v>Roche DNA Solid Tumour Prep</v>
      </c>
      <c r="G39">
        <f>IF($E39="","",'HCAP Booking'!G45)</f>
        <v>170.9</v>
      </c>
      <c r="H39">
        <f>IF($E39="","",'DNA Sample Normalization'!E49)</f>
        <v>39.6</v>
      </c>
      <c r="I39" s="250">
        <f>IF($E39="","",'DNA Sample Normalization'!$E$2)</f>
        <v>21051</v>
      </c>
      <c r="J39" s="130">
        <f>IF($E39="","",'DNA Sample Normalization'!$E$3)</f>
        <v>44973</v>
      </c>
      <c r="K39" s="130">
        <f>IF($E39="","",'DNA Sample Normalization'!$E$4)</f>
        <v>44907</v>
      </c>
      <c r="L39" s="250" t="str">
        <f>IF($E39="","",'HCAP Worksheet'!$D$53)</f>
        <v>SLCB5121</v>
      </c>
      <c r="M39" s="130">
        <f>IF($E39="","",'HCAP Worksheet'!$F$53)</f>
        <v>44012</v>
      </c>
      <c r="N39" s="130">
        <f>IF($E39="","",'HCAP Worksheet'!$H$53)</f>
        <v>0</v>
      </c>
      <c r="O39" s="130">
        <f>IF($E39="","",'HCAP Worksheet'!$I$53)</f>
        <v>0</v>
      </c>
      <c r="P39" s="250">
        <f>IF($E39="","",'HCAP Worksheet'!$D$57)</f>
        <v>140509</v>
      </c>
      <c r="Q39" s="130">
        <f>IF($E39="","",'HCAP Worksheet'!$F$57)</f>
        <v>44987</v>
      </c>
      <c r="R39" s="130">
        <f>IF($E39="","",'HCAP Worksheet'!$H$57)</f>
        <v>45274</v>
      </c>
      <c r="S39" s="130">
        <f>IF($E39="","",'HCAP Worksheet'!$I$57)</f>
        <v>44981</v>
      </c>
      <c r="T39" s="250">
        <f>IF($E39="","",'HCAP Worksheet'!$D$58)</f>
        <v>146671</v>
      </c>
      <c r="U39" s="130">
        <f>IF($E39="","",'HCAP Worksheet'!$F$58)</f>
        <v>44987</v>
      </c>
      <c r="V39" s="130">
        <f>IF($E39="","",'HCAP Worksheet'!$H$58)</f>
        <v>45274</v>
      </c>
      <c r="W39" s="130">
        <f>IF($E39="","",'HCAP Worksheet'!$I$58)</f>
        <v>44981</v>
      </c>
      <c r="X39" s="250" t="str">
        <f>IF($E39="","",'HCAP Worksheet'!$F$55)</f>
        <v>Eppendorf 5 (96)</v>
      </c>
      <c r="Y39" s="250">
        <f>IF($E39="","",'HCAP Worksheet'!$D$62)</f>
        <v>144221</v>
      </c>
      <c r="Z39" s="130">
        <f>IF($E39="","",'HCAP Worksheet'!$F$62)</f>
        <v>44987</v>
      </c>
      <c r="AA39" s="130">
        <f>IF($E39="","",'HCAP Worksheet'!$H$62)</f>
        <v>45274</v>
      </c>
      <c r="AB39" s="130">
        <f>IF($E39="","",'HCAP Worksheet'!$I$62)</f>
        <v>44981</v>
      </c>
      <c r="AC39" s="250">
        <f>IF($E39="","",'HCAP Worksheet'!$D$63)</f>
        <v>146220</v>
      </c>
      <c r="AD39" s="130">
        <f>IF($E39="","",'HCAP Worksheet'!$F$63)</f>
        <v>44987</v>
      </c>
      <c r="AE39" s="130">
        <f>IF($E39="","",'HCAP Worksheet'!$H$63)</f>
        <v>45274</v>
      </c>
      <c r="AF39" s="130">
        <f>IF($E39="","",'HCAP Worksheet'!$I$63)</f>
        <v>44981</v>
      </c>
      <c r="AG39" s="250" t="str">
        <f>IF($E39="","",'HCAP Worksheet'!$F$60)</f>
        <v>Eppendorf 5 (96)</v>
      </c>
      <c r="AH39" s="250">
        <f>IF($E39="","",'HCAP Worksheet'!$D$67)</f>
        <v>143325</v>
      </c>
      <c r="AI39" s="130">
        <f>IF($E39="","",'HCAP Worksheet'!$F$67)</f>
        <v>44987</v>
      </c>
      <c r="AJ39" s="130">
        <f>IF($E39="","",'HCAP Worksheet'!$H$67)</f>
        <v>45274</v>
      </c>
      <c r="AK39" s="130">
        <f>IF($E39="","",'HCAP Worksheet'!$I$67)</f>
        <v>44981</v>
      </c>
      <c r="AL39" s="250">
        <f>IF($E39="","",'HCAP Worksheet'!$D$68)</f>
        <v>145607</v>
      </c>
      <c r="AM39" s="130">
        <f>IF($E39="","",'HCAP Worksheet'!$F$68)</f>
        <v>44987</v>
      </c>
      <c r="AN39" s="130">
        <f>IF($E39="","",'HCAP Worksheet'!$H$68)</f>
        <v>45274</v>
      </c>
      <c r="AO39" s="130">
        <f>IF($E39="","",'HCAP Worksheet'!$I$68)</f>
        <v>44981</v>
      </c>
      <c r="AP39" s="250">
        <f>IF($E39="","",'HCAP Worksheet'!$D$69)</f>
        <v>70801720</v>
      </c>
      <c r="AQ39" s="130">
        <f>IF($E39="","",'HCAP Worksheet'!$F$69)</f>
        <v>44987</v>
      </c>
      <c r="AR39" s="130">
        <f>IF($E39="","",'HCAP Worksheet'!$H$69)</f>
        <v>45291</v>
      </c>
      <c r="AS39" s="130">
        <f>IF($E39="","",'HCAP Worksheet'!$I$69)</f>
        <v>44981</v>
      </c>
      <c r="AT39" s="130" t="str">
        <f>IF($E39="","",'HCAP Worksheet'!$F$65)</f>
        <v>Eppendorf 5 (96)</v>
      </c>
      <c r="AU39" s="250">
        <f>IF($E39="","",'HCAP Worksheet'!$D$73)</f>
        <v>142030</v>
      </c>
      <c r="AV39" s="130">
        <f>IF($E39="","",'HCAP Worksheet'!$F$73)</f>
        <v>44979</v>
      </c>
      <c r="AW39" s="130">
        <f>IF($E39="","",'HCAP Worksheet'!$H$73)</f>
        <v>45260</v>
      </c>
      <c r="AX39" s="130">
        <f>IF($E39="","",'HCAP Worksheet'!$I$73)</f>
        <v>44942</v>
      </c>
      <c r="AY39" s="250" t="str">
        <f>IF($E39="","",'HCAP Worksheet'!$D$74)</f>
        <v>22K084044</v>
      </c>
      <c r="AZ39" s="130">
        <f>IF($E39="","",'HCAP Worksheet'!$F$74)</f>
        <v>44956</v>
      </c>
      <c r="BA39" s="130">
        <f>IF($E39="","",'HCAP Worksheet'!$H$74)</f>
        <v>46695</v>
      </c>
      <c r="BB39" s="250">
        <f>IF($E39="","",'HCAP Worksheet'!$D$78)</f>
        <v>0</v>
      </c>
      <c r="BC39" s="130">
        <f>IF($E39="","",'HCAP Worksheet'!$F$78)</f>
        <v>0</v>
      </c>
      <c r="BD39" s="130">
        <f>IF($E39="","",'HCAP Worksheet'!$H$78)</f>
        <v>0</v>
      </c>
      <c r="BE39" s="130">
        <f>IF($E39="","",'HCAP Worksheet'!$I$78)</f>
        <v>0</v>
      </c>
      <c r="BF39" s="250">
        <f>IF($E39="","",'HCAP Worksheet'!$D$79)</f>
        <v>0</v>
      </c>
      <c r="BG39" s="130">
        <f>IF($E39="","",'HCAP Worksheet'!$F$79)</f>
        <v>0</v>
      </c>
      <c r="BH39" s="130">
        <f>IF($E39="","",'HCAP Worksheet'!$H$79)</f>
        <v>0</v>
      </c>
      <c r="BI39" s="130">
        <f>IF($E39="","",'HCAP Worksheet'!$I$79)</f>
        <v>0</v>
      </c>
      <c r="BJ39" s="250">
        <f>IF($E39="","",'HCAP Worksheet'!$F$76)</f>
        <v>0</v>
      </c>
      <c r="BK39" s="250">
        <f>IF($E39="","",'HCAP Worksheet'!$D$83)</f>
        <v>0</v>
      </c>
      <c r="BL39" s="130">
        <f>IF($E39="","",'HCAP Worksheet'!$F$83)</f>
        <v>0</v>
      </c>
      <c r="BM39" s="130">
        <f>IF($E39="","",'HCAP Worksheet'!$H$83)</f>
        <v>0</v>
      </c>
      <c r="BN39" s="130">
        <f>IF($E39="","",'HCAP Worksheet'!$I$83)</f>
        <v>0</v>
      </c>
      <c r="BO39" s="250">
        <f>IF($E39="","",'HCAP Worksheet'!$D$84)</f>
        <v>0</v>
      </c>
      <c r="BP39" s="130">
        <f>IF($E39="","",'HCAP Worksheet'!$F$84)</f>
        <v>0</v>
      </c>
      <c r="BQ39" s="130">
        <f>IF($E39="","",'HCAP Worksheet'!$H$84)</f>
        <v>0</v>
      </c>
      <c r="BR39" s="250">
        <f>IF($E39="","",'HCAP Worksheet'!$D$88)</f>
        <v>0</v>
      </c>
      <c r="BS39" s="130">
        <f>IF($E39="","",'HCAP Worksheet'!$F$88)</f>
        <v>0</v>
      </c>
      <c r="BT39" s="130">
        <f>IF($E39="","",'HCAP Worksheet'!$I$88)</f>
        <v>0</v>
      </c>
      <c r="BU39" s="250">
        <f>IF($E39="","",'HCAP Worksheet'!$D$89)</f>
        <v>0</v>
      </c>
      <c r="BV39" s="130">
        <f>IF($E39="","",'HCAP Worksheet'!$F$89)</f>
        <v>0</v>
      </c>
      <c r="BW39" s="130">
        <f>IF($E39="","",'HCAP Worksheet'!$H$89)</f>
        <v>0</v>
      </c>
      <c r="BX39" s="130">
        <f>IF($E39="","",'HCAP Worksheet'!$I$89)</f>
        <v>0</v>
      </c>
      <c r="BY39" s="250">
        <f>IF($E39="","",'HCAP Worksheet'!$D$90)</f>
        <v>0</v>
      </c>
      <c r="BZ39" s="130">
        <f>IF($E39="","",'HCAP Worksheet'!$F$90)</f>
        <v>0</v>
      </c>
      <c r="CA39" s="130">
        <f>IF($E39="","",'HCAP Worksheet'!$H$90)</f>
        <v>0</v>
      </c>
      <c r="CB39" s="130">
        <f>IF($E39="","",'HCAP Worksheet'!$I$90)</f>
        <v>0</v>
      </c>
      <c r="CC39" s="250">
        <f>IF($E39="","",'HCAP Worksheet'!$D$103)</f>
        <v>0</v>
      </c>
      <c r="CD39" s="130">
        <f>IF($E39="","",'HCAP Worksheet'!$F$103)</f>
        <v>0</v>
      </c>
      <c r="CE39" s="130">
        <f>IF($E39="","",'HCAP Worksheet'!$H$103)</f>
        <v>0</v>
      </c>
      <c r="CF39" s="130">
        <f>IF($E39="","",'HCAP Worksheet'!$I$103)</f>
        <v>0</v>
      </c>
      <c r="CG39" s="250">
        <f>IF($E39="","",'HCAP Worksheet'!$D$104)</f>
        <v>0</v>
      </c>
      <c r="CH39" s="130">
        <f>IF($E39="","",'HCAP Worksheet'!$F$104)</f>
        <v>0</v>
      </c>
      <c r="CI39" s="130">
        <f>IF($E39="","",'HCAP Worksheet'!$H$104)</f>
        <v>0</v>
      </c>
      <c r="CJ39" s="130">
        <f>IF($E39="","",'HCAP Worksheet'!$I$104)</f>
        <v>0</v>
      </c>
      <c r="CK39" s="250">
        <f>IF($E39="","",'HCAP Worksheet'!$D$105)</f>
        <v>0</v>
      </c>
      <c r="CL39" s="130">
        <f>IF($E39="","",'HCAP Worksheet'!$F$105)</f>
        <v>0</v>
      </c>
      <c r="CM39" s="130">
        <f>IF($E39="","",'HCAP Worksheet'!$H$105)</f>
        <v>0</v>
      </c>
      <c r="CN39" s="250">
        <f>IF($E39="","",'HCAP Worksheet'!$F$101)</f>
        <v>0</v>
      </c>
      <c r="CO39" s="250" t="str">
        <f ca="1">IF($E39="","",'HCAP Worksheet'!$B$109)</f>
        <v>Roche DNA Solid Tumour Prep_2</v>
      </c>
      <c r="CP39" s="250" t="str">
        <f ca="1">IF($E39="","",'HCAP Worksheet'!$C$109)</f>
        <v>IRN1000006093</v>
      </c>
      <c r="CQ39" s="250">
        <f>IF($E39="","",'HCAP Worksheet'!$D$109)</f>
        <v>0</v>
      </c>
      <c r="CR39" s="130">
        <f>IF($E39="","",'HCAP Worksheet'!$F$109)</f>
        <v>0</v>
      </c>
      <c r="CS39" s="130">
        <f>IF($E39="","",'HCAP Worksheet'!$H$109)</f>
        <v>0</v>
      </c>
      <c r="CT39" s="130">
        <f>IF($E39="","",'HCAP Worksheet'!$I$109)</f>
        <v>0</v>
      </c>
      <c r="CU39" s="250">
        <f>IF($E39="","",'HCAP Worksheet'!$D$116)</f>
        <v>0</v>
      </c>
      <c r="CV39" s="130">
        <f>IF($E39="","",'HCAP Worksheet'!$F$116)</f>
        <v>0</v>
      </c>
      <c r="CW39" s="130">
        <f>IF($E39="","",'HCAP Worksheet'!$H$116)</f>
        <v>0</v>
      </c>
      <c r="CX39" s="130">
        <f>IF($E39="","",'HCAP Worksheet'!$I$116)</f>
        <v>0</v>
      </c>
      <c r="CY39" s="250">
        <f>IF($E39="","",'HCAP Worksheet'!$D$117)</f>
        <v>0</v>
      </c>
      <c r="CZ39" s="130">
        <f>IF($E39="","",'HCAP Worksheet'!$F$117)</f>
        <v>0</v>
      </c>
      <c r="DA39" s="130">
        <f>IF($E39="","",'HCAP Worksheet'!$H$117)</f>
        <v>0</v>
      </c>
      <c r="DB39" s="130">
        <f>IF($E39="","",'HCAP Worksheet'!$I$117)</f>
        <v>0</v>
      </c>
      <c r="DC39" s="250">
        <f>IF($E39="","",'HCAP Worksheet'!$D$121)</f>
        <v>0</v>
      </c>
      <c r="DD39" s="130">
        <f>IF($E39="","",'HCAP Worksheet'!$F$121)</f>
        <v>0</v>
      </c>
      <c r="DE39" s="130">
        <f>IF($E39="","",'HCAP Worksheet'!$H$121)</f>
        <v>0</v>
      </c>
      <c r="DF39" s="130">
        <f>IF($E39="","",'HCAP Worksheet'!$I$121)</f>
        <v>0</v>
      </c>
      <c r="DG39" s="250">
        <f>IF($E39="","",'HCAP Worksheet'!$F$119)</f>
        <v>0</v>
      </c>
      <c r="DH39" s="250">
        <f>IF($E39="","",'HCAP Worksheet'!$D$125)</f>
        <v>0</v>
      </c>
      <c r="DI39" s="130">
        <f>IF($E39="","",'HCAP Worksheet'!$F$125)</f>
        <v>0</v>
      </c>
      <c r="DJ39" s="130">
        <f>IF($E39="","",'HCAP Worksheet'!$H$125)</f>
        <v>0</v>
      </c>
      <c r="DK39" s="130">
        <f>IF($E39="","",'HCAP Worksheet'!$I$125)</f>
        <v>0</v>
      </c>
      <c r="DL39" s="250">
        <f>IF($E39="","",'HCAP Worksheet'!$D$126)</f>
        <v>0</v>
      </c>
      <c r="DM39" s="130">
        <f>IF($E39="","",'HCAP Worksheet'!$F$126)</f>
        <v>0</v>
      </c>
      <c r="DN39" s="130">
        <f>IF($E39="","",'HCAP Worksheet'!$H$126)</f>
        <v>0</v>
      </c>
      <c r="DO39" s="130">
        <f>IF($E39="","",'HCAP Worksheet'!$I$126)</f>
        <v>0</v>
      </c>
      <c r="DP39" s="250">
        <f>IF($E39="","",'HCAP Worksheet'!$D$130)</f>
        <v>0</v>
      </c>
      <c r="DQ39" s="130">
        <f>IF($E39="","",'HCAP Worksheet'!$F$130)</f>
        <v>0</v>
      </c>
      <c r="DR39" s="130">
        <f>IF($E39="","",'HCAP Worksheet'!$I$130)</f>
        <v>0</v>
      </c>
      <c r="DS39" s="250">
        <f>IF($E39="","",'HCAP Worksheet'!$D$131)</f>
        <v>0</v>
      </c>
      <c r="DT39" s="130">
        <f>IF($E39="","",'HCAP Worksheet'!$F$131)</f>
        <v>0</v>
      </c>
      <c r="DU39" s="130">
        <f>IF($E39="","",'HCAP Worksheet'!$H$131)</f>
        <v>0</v>
      </c>
      <c r="DV39" s="130">
        <f>IF($E39="","",'HCAP Worksheet'!$I$131)</f>
        <v>0</v>
      </c>
      <c r="DW39" s="250">
        <f>IF($E39="","",'HCAP Worksheet'!$D$132)</f>
        <v>0</v>
      </c>
      <c r="DX39" s="130">
        <f>IF($E39="","",'HCAP Worksheet'!$F$132)</f>
        <v>0</v>
      </c>
      <c r="DY39" s="130">
        <f>IF($E39="","",'HCAP Worksheet'!$H$132)</f>
        <v>0</v>
      </c>
      <c r="DZ39" s="130">
        <f>IF($E39="","",'HCAP Worksheet'!$I$132)</f>
        <v>0</v>
      </c>
      <c r="EA39" s="250">
        <f>IF($E39="","",'HCAP Worksheet'!$D$138)</f>
        <v>7.68</v>
      </c>
      <c r="EB39" s="250">
        <f>IF($E39="","",'HCAP Worksheet'!$E$138)</f>
        <v>325</v>
      </c>
      <c r="EC39" s="524">
        <f ca="1">IF($E39="","",'HCAP Worksheet'!$G$138)</f>
        <v>35.804195804195807</v>
      </c>
      <c r="ED39" s="524" t="str">
        <f>IF($E39="","",'Auto Pooling Robot Script'!$I$19)</f>
        <v>AJ</v>
      </c>
      <c r="EE39" s="130">
        <f>IF($E39="","",'Auto Pooling Robot Script'!$I$20)</f>
        <v>44989</v>
      </c>
      <c r="EF39" s="524">
        <f>IF($E39="","",'Auto Pooling Robot Script'!$I$35)</f>
        <v>5.87</v>
      </c>
      <c r="EG39" s="524">
        <f>IF($E39="","",'Auto Pooling Robot Script'!$I$36)</f>
        <v>6.06</v>
      </c>
      <c r="EH39" s="250">
        <f>IF($E39="","",'Auto Pooling Robot Script'!$I$37)</f>
        <v>1</v>
      </c>
      <c r="EI39" s="578" t="str">
        <f>IF($E39="","",'Auto Pooling Robot Script'!$I$42)</f>
        <v>AJ</v>
      </c>
      <c r="EJ39" s="130">
        <f>IF($E39="","",'Auto Pooling Robot Script'!$K$42)</f>
        <v>44989</v>
      </c>
      <c r="EK39" s="524">
        <f>IF($E39="","",'Auto Pooling Robot Script'!$I$44)</f>
        <v>1.1499999999999999</v>
      </c>
      <c r="EL39" s="524">
        <f>IF($E39="","",'Auto Pooling Robot Script'!$I$45)</f>
        <v>1.2</v>
      </c>
      <c r="EM39" s="524">
        <f>IF($E39="","",'Auto Pooling Robot Script'!$I$46)</f>
        <v>1.1749999999999998</v>
      </c>
      <c r="EN39" s="524" t="str">
        <f>IF($E39="","",'Auto Pooling Robot Script'!$I$17)</f>
        <v>NovaSeq Side B</v>
      </c>
      <c r="EO39" s="524" t="str">
        <f>IF($E39="","",'Auto Pooling Robot Script'!$I$18)</f>
        <v>SP Kit V1.5 200</v>
      </c>
      <c r="EP39" s="250">
        <f>IF($E39="","",'Auto Pooling Robot Script'!$I$80)</f>
        <v>200</v>
      </c>
      <c r="EQ39" s="524">
        <f>IF($E39="","",'Auto Pooling Robot Script'!$I$83)</f>
        <v>0</v>
      </c>
      <c r="ER39" s="558">
        <f>IF($E39="","",'Auto Pooling Robot Script'!$I$84)</f>
        <v>0</v>
      </c>
      <c r="ES39" s="558">
        <f>IF($E39="","",'Auto Pooling Robot Script'!$I$85)</f>
        <v>0</v>
      </c>
      <c r="ET39" s="524">
        <f>IF($E39="","",'Auto Pooling Robot Script'!$I$86)</f>
        <v>0</v>
      </c>
    </row>
    <row r="40" spans="1:150" x14ac:dyDescent="0.2">
      <c r="A40" t="str">
        <f>IF($E40="","",'HCAP Booking'!$C$4)</f>
        <v>2303550</v>
      </c>
      <c r="B40" s="130">
        <f>IF($E40="","",'HCAP Booking'!$C$5)</f>
        <v>44987</v>
      </c>
      <c r="C40" t="str">
        <f>IF($E40="","",'HCAP Booking'!$F$5)</f>
        <v>LC</v>
      </c>
      <c r="D40" t="str">
        <f>IF($E40="","",'HCAP Booking'!E46)</f>
        <v>B2306723</v>
      </c>
      <c r="E40" t="str">
        <f>IF('HCAP Booking'!J46="","",'HCAP Booking'!J46)</f>
        <v>B2306723-004</v>
      </c>
      <c r="F40" t="str">
        <f>IF($E40="","",'HCAP Booking'!H46)</f>
        <v>Roche DNA Solid Tumour Prep</v>
      </c>
      <c r="G40">
        <f>IF($E40="","",'HCAP Booking'!G46)</f>
        <v>13.2</v>
      </c>
      <c r="H40">
        <f>IF($E40="","",'DNA Sample Normalization'!E50)</f>
        <v>3.16</v>
      </c>
      <c r="I40" s="250">
        <f>IF($E40="","",'DNA Sample Normalization'!$E$2)</f>
        <v>21051</v>
      </c>
      <c r="J40" s="130">
        <f>IF($E40="","",'DNA Sample Normalization'!$E$3)</f>
        <v>44973</v>
      </c>
      <c r="K40" s="130">
        <f>IF($E40="","",'DNA Sample Normalization'!$E$4)</f>
        <v>44907</v>
      </c>
      <c r="L40" s="250" t="str">
        <f>IF($E40="","",'HCAP Worksheet'!$D$53)</f>
        <v>SLCB5121</v>
      </c>
      <c r="M40" s="130">
        <f>IF($E40="","",'HCAP Worksheet'!$F$53)</f>
        <v>44012</v>
      </c>
      <c r="N40" s="130">
        <f>IF($E40="","",'HCAP Worksheet'!$H$53)</f>
        <v>0</v>
      </c>
      <c r="O40" s="130">
        <f>IF($E40="","",'HCAP Worksheet'!$I$53)</f>
        <v>0</v>
      </c>
      <c r="P40" s="250">
        <f>IF($E40="","",'HCAP Worksheet'!$D$57)</f>
        <v>140509</v>
      </c>
      <c r="Q40" s="130">
        <f>IF($E40="","",'HCAP Worksheet'!$F$57)</f>
        <v>44987</v>
      </c>
      <c r="R40" s="130">
        <f>IF($E40="","",'HCAP Worksheet'!$H$57)</f>
        <v>45274</v>
      </c>
      <c r="S40" s="130">
        <f>IF($E40="","",'HCAP Worksheet'!$I$57)</f>
        <v>44981</v>
      </c>
      <c r="T40" s="250">
        <f>IF($E40="","",'HCAP Worksheet'!$D$58)</f>
        <v>146671</v>
      </c>
      <c r="U40" s="130">
        <f>IF($E40="","",'HCAP Worksheet'!$F$58)</f>
        <v>44987</v>
      </c>
      <c r="V40" s="130">
        <f>IF($E40="","",'HCAP Worksheet'!$H$58)</f>
        <v>45274</v>
      </c>
      <c r="W40" s="130">
        <f>IF($E40="","",'HCAP Worksheet'!$I$58)</f>
        <v>44981</v>
      </c>
      <c r="X40" s="250" t="str">
        <f>IF($E40="","",'HCAP Worksheet'!$F$55)</f>
        <v>Eppendorf 5 (96)</v>
      </c>
      <c r="Y40" s="250">
        <f>IF($E40="","",'HCAP Worksheet'!$D$62)</f>
        <v>144221</v>
      </c>
      <c r="Z40" s="130">
        <f>IF($E40="","",'HCAP Worksheet'!$F$62)</f>
        <v>44987</v>
      </c>
      <c r="AA40" s="130">
        <f>IF($E40="","",'HCAP Worksheet'!$H$62)</f>
        <v>45274</v>
      </c>
      <c r="AB40" s="130">
        <f>IF($E40="","",'HCAP Worksheet'!$I$62)</f>
        <v>44981</v>
      </c>
      <c r="AC40" s="250">
        <f>IF($E40="","",'HCAP Worksheet'!$D$63)</f>
        <v>146220</v>
      </c>
      <c r="AD40" s="130">
        <f>IF($E40="","",'HCAP Worksheet'!$F$63)</f>
        <v>44987</v>
      </c>
      <c r="AE40" s="130">
        <f>IF($E40="","",'HCAP Worksheet'!$H$63)</f>
        <v>45274</v>
      </c>
      <c r="AF40" s="130">
        <f>IF($E40="","",'HCAP Worksheet'!$I$63)</f>
        <v>44981</v>
      </c>
      <c r="AG40" s="250" t="str">
        <f>IF($E40="","",'HCAP Worksheet'!$F$60)</f>
        <v>Eppendorf 5 (96)</v>
      </c>
      <c r="AH40" s="250">
        <f>IF($E40="","",'HCAP Worksheet'!$D$67)</f>
        <v>143325</v>
      </c>
      <c r="AI40" s="130">
        <f>IF($E40="","",'HCAP Worksheet'!$F$67)</f>
        <v>44987</v>
      </c>
      <c r="AJ40" s="130">
        <f>IF($E40="","",'HCAP Worksheet'!$H$67)</f>
        <v>45274</v>
      </c>
      <c r="AK40" s="130">
        <f>IF($E40="","",'HCAP Worksheet'!$I$67)</f>
        <v>44981</v>
      </c>
      <c r="AL40" s="250">
        <f>IF($E40="","",'HCAP Worksheet'!$D$68)</f>
        <v>145607</v>
      </c>
      <c r="AM40" s="130">
        <f>IF($E40="","",'HCAP Worksheet'!$F$68)</f>
        <v>44987</v>
      </c>
      <c r="AN40" s="130">
        <f>IF($E40="","",'HCAP Worksheet'!$H$68)</f>
        <v>45274</v>
      </c>
      <c r="AO40" s="130">
        <f>IF($E40="","",'HCAP Worksheet'!$I$68)</f>
        <v>44981</v>
      </c>
      <c r="AP40" s="250">
        <f>IF($E40="","",'HCAP Worksheet'!$D$69)</f>
        <v>70801720</v>
      </c>
      <c r="AQ40" s="130">
        <f>IF($E40="","",'HCAP Worksheet'!$F$69)</f>
        <v>44987</v>
      </c>
      <c r="AR40" s="130">
        <f>IF($E40="","",'HCAP Worksheet'!$H$69)</f>
        <v>45291</v>
      </c>
      <c r="AS40" s="130">
        <f>IF($E40="","",'HCAP Worksheet'!$I$69)</f>
        <v>44981</v>
      </c>
      <c r="AT40" s="130" t="str">
        <f>IF($E40="","",'HCAP Worksheet'!$F$65)</f>
        <v>Eppendorf 5 (96)</v>
      </c>
      <c r="AU40" s="250">
        <f>IF($E40="","",'HCAP Worksheet'!$D$73)</f>
        <v>142030</v>
      </c>
      <c r="AV40" s="130">
        <f>IF($E40="","",'HCAP Worksheet'!$F$73)</f>
        <v>44979</v>
      </c>
      <c r="AW40" s="130">
        <f>IF($E40="","",'HCAP Worksheet'!$H$73)</f>
        <v>45260</v>
      </c>
      <c r="AX40" s="130">
        <f>IF($E40="","",'HCAP Worksheet'!$I$73)</f>
        <v>44942</v>
      </c>
      <c r="AY40" s="250" t="str">
        <f>IF($E40="","",'HCAP Worksheet'!$D$74)</f>
        <v>22K084044</v>
      </c>
      <c r="AZ40" s="130">
        <f>IF($E40="","",'HCAP Worksheet'!$F$74)</f>
        <v>44956</v>
      </c>
      <c r="BA40" s="130">
        <f>IF($E40="","",'HCAP Worksheet'!$H$74)</f>
        <v>46695</v>
      </c>
      <c r="BB40" s="250">
        <f>IF($E40="","",'HCAP Worksheet'!$D$78)</f>
        <v>0</v>
      </c>
      <c r="BC40" s="130">
        <f>IF($E40="","",'HCAP Worksheet'!$F$78)</f>
        <v>0</v>
      </c>
      <c r="BD40" s="130">
        <f>IF($E40="","",'HCAP Worksheet'!$H$78)</f>
        <v>0</v>
      </c>
      <c r="BE40" s="130">
        <f>IF($E40="","",'HCAP Worksheet'!$I$78)</f>
        <v>0</v>
      </c>
      <c r="BF40" s="250">
        <f>IF($E40="","",'HCAP Worksheet'!$D$79)</f>
        <v>0</v>
      </c>
      <c r="BG40" s="130">
        <f>IF($E40="","",'HCAP Worksheet'!$F$79)</f>
        <v>0</v>
      </c>
      <c r="BH40" s="130">
        <f>IF($E40="","",'HCAP Worksheet'!$H$79)</f>
        <v>0</v>
      </c>
      <c r="BI40" s="130">
        <f>IF($E40="","",'HCAP Worksheet'!$I$79)</f>
        <v>0</v>
      </c>
      <c r="BJ40" s="250">
        <f>IF($E40="","",'HCAP Worksheet'!$F$76)</f>
        <v>0</v>
      </c>
      <c r="BK40" s="250">
        <f>IF($E40="","",'HCAP Worksheet'!$D$83)</f>
        <v>0</v>
      </c>
      <c r="BL40" s="130">
        <f>IF($E40="","",'HCAP Worksheet'!$F$83)</f>
        <v>0</v>
      </c>
      <c r="BM40" s="130">
        <f>IF($E40="","",'HCAP Worksheet'!$H$83)</f>
        <v>0</v>
      </c>
      <c r="BN40" s="130">
        <f>IF($E40="","",'HCAP Worksheet'!$I$83)</f>
        <v>0</v>
      </c>
      <c r="BO40" s="250">
        <f>IF($E40="","",'HCAP Worksheet'!$D$84)</f>
        <v>0</v>
      </c>
      <c r="BP40" s="130">
        <f>IF($E40="","",'HCAP Worksheet'!$F$84)</f>
        <v>0</v>
      </c>
      <c r="BQ40" s="130">
        <f>IF($E40="","",'HCAP Worksheet'!$H$84)</f>
        <v>0</v>
      </c>
      <c r="BR40" s="250">
        <f>IF($E40="","",'HCAP Worksheet'!$D$88)</f>
        <v>0</v>
      </c>
      <c r="BS40" s="130">
        <f>IF($E40="","",'HCAP Worksheet'!$F$88)</f>
        <v>0</v>
      </c>
      <c r="BT40" s="130">
        <f>IF($E40="","",'HCAP Worksheet'!$I$88)</f>
        <v>0</v>
      </c>
      <c r="BU40" s="250">
        <f>IF($E40="","",'HCAP Worksheet'!$D$89)</f>
        <v>0</v>
      </c>
      <c r="BV40" s="130">
        <f>IF($E40="","",'HCAP Worksheet'!$F$89)</f>
        <v>0</v>
      </c>
      <c r="BW40" s="130">
        <f>IF($E40="","",'HCAP Worksheet'!$H$89)</f>
        <v>0</v>
      </c>
      <c r="BX40" s="130">
        <f>IF($E40="","",'HCAP Worksheet'!$I$89)</f>
        <v>0</v>
      </c>
      <c r="BY40" s="250">
        <f>IF($E40="","",'HCAP Worksheet'!$D$90)</f>
        <v>0</v>
      </c>
      <c r="BZ40" s="130">
        <f>IF($E40="","",'HCAP Worksheet'!$F$90)</f>
        <v>0</v>
      </c>
      <c r="CA40" s="130">
        <f>IF($E40="","",'HCAP Worksheet'!$H$90)</f>
        <v>0</v>
      </c>
      <c r="CB40" s="130">
        <f>IF($E40="","",'HCAP Worksheet'!$I$90)</f>
        <v>0</v>
      </c>
      <c r="CC40" s="250">
        <f>IF($E40="","",'HCAP Worksheet'!$D$103)</f>
        <v>0</v>
      </c>
      <c r="CD40" s="130">
        <f>IF($E40="","",'HCAP Worksheet'!$F$103)</f>
        <v>0</v>
      </c>
      <c r="CE40" s="130">
        <f>IF($E40="","",'HCAP Worksheet'!$H$103)</f>
        <v>0</v>
      </c>
      <c r="CF40" s="130">
        <f>IF($E40="","",'HCAP Worksheet'!$I$103)</f>
        <v>0</v>
      </c>
      <c r="CG40" s="250">
        <f>IF($E40="","",'HCAP Worksheet'!$D$104)</f>
        <v>0</v>
      </c>
      <c r="CH40" s="130">
        <f>IF($E40="","",'HCAP Worksheet'!$F$104)</f>
        <v>0</v>
      </c>
      <c r="CI40" s="130">
        <f>IF($E40="","",'HCAP Worksheet'!$H$104)</f>
        <v>0</v>
      </c>
      <c r="CJ40" s="130">
        <f>IF($E40="","",'HCAP Worksheet'!$I$104)</f>
        <v>0</v>
      </c>
      <c r="CK40" s="250">
        <f>IF($E40="","",'HCAP Worksheet'!$D$105)</f>
        <v>0</v>
      </c>
      <c r="CL40" s="130">
        <f>IF($E40="","",'HCAP Worksheet'!$F$105)</f>
        <v>0</v>
      </c>
      <c r="CM40" s="130">
        <f>IF($E40="","",'HCAP Worksheet'!$H$105)</f>
        <v>0</v>
      </c>
      <c r="CN40" s="250">
        <f>IF($E40="","",'HCAP Worksheet'!$F$101)</f>
        <v>0</v>
      </c>
      <c r="CO40" s="250" t="str">
        <f ca="1">IF($E40="","",'HCAP Worksheet'!$B$109)</f>
        <v>Roche DNA Solid Tumour Prep_2</v>
      </c>
      <c r="CP40" s="250" t="str">
        <f ca="1">IF($E40="","",'HCAP Worksheet'!$C$109)</f>
        <v>IRN1000006093</v>
      </c>
      <c r="CQ40" s="250">
        <f>IF($E40="","",'HCAP Worksheet'!$D$109)</f>
        <v>0</v>
      </c>
      <c r="CR40" s="130">
        <f>IF($E40="","",'HCAP Worksheet'!$F$109)</f>
        <v>0</v>
      </c>
      <c r="CS40" s="130">
        <f>IF($E40="","",'HCAP Worksheet'!$H$109)</f>
        <v>0</v>
      </c>
      <c r="CT40" s="130">
        <f>IF($E40="","",'HCAP Worksheet'!$I$109)</f>
        <v>0</v>
      </c>
      <c r="CU40" s="250">
        <f>IF($E40="","",'HCAP Worksheet'!$D$116)</f>
        <v>0</v>
      </c>
      <c r="CV40" s="130">
        <f>IF($E40="","",'HCAP Worksheet'!$F$116)</f>
        <v>0</v>
      </c>
      <c r="CW40" s="130">
        <f>IF($E40="","",'HCAP Worksheet'!$H$116)</f>
        <v>0</v>
      </c>
      <c r="CX40" s="130">
        <f>IF($E40="","",'HCAP Worksheet'!$I$116)</f>
        <v>0</v>
      </c>
      <c r="CY40" s="250">
        <f>IF($E40="","",'HCAP Worksheet'!$D$117)</f>
        <v>0</v>
      </c>
      <c r="CZ40" s="130">
        <f>IF($E40="","",'HCAP Worksheet'!$F$117)</f>
        <v>0</v>
      </c>
      <c r="DA40" s="130">
        <f>IF($E40="","",'HCAP Worksheet'!$H$117)</f>
        <v>0</v>
      </c>
      <c r="DB40" s="130">
        <f>IF($E40="","",'HCAP Worksheet'!$I$117)</f>
        <v>0</v>
      </c>
      <c r="DC40" s="250">
        <f>IF($E40="","",'HCAP Worksheet'!$D$121)</f>
        <v>0</v>
      </c>
      <c r="DD40" s="130">
        <f>IF($E40="","",'HCAP Worksheet'!$F$121)</f>
        <v>0</v>
      </c>
      <c r="DE40" s="130">
        <f>IF($E40="","",'HCAP Worksheet'!$H$121)</f>
        <v>0</v>
      </c>
      <c r="DF40" s="130">
        <f>IF($E40="","",'HCAP Worksheet'!$I$121)</f>
        <v>0</v>
      </c>
      <c r="DG40" s="250">
        <f>IF($E40="","",'HCAP Worksheet'!$F$119)</f>
        <v>0</v>
      </c>
      <c r="DH40" s="250">
        <f>IF($E40="","",'HCAP Worksheet'!$D$125)</f>
        <v>0</v>
      </c>
      <c r="DI40" s="130">
        <f>IF($E40="","",'HCAP Worksheet'!$F$125)</f>
        <v>0</v>
      </c>
      <c r="DJ40" s="130">
        <f>IF($E40="","",'HCAP Worksheet'!$H$125)</f>
        <v>0</v>
      </c>
      <c r="DK40" s="130">
        <f>IF($E40="","",'HCAP Worksheet'!$I$125)</f>
        <v>0</v>
      </c>
      <c r="DL40" s="250">
        <f>IF($E40="","",'HCAP Worksheet'!$D$126)</f>
        <v>0</v>
      </c>
      <c r="DM40" s="130">
        <f>IF($E40="","",'HCAP Worksheet'!$F$126)</f>
        <v>0</v>
      </c>
      <c r="DN40" s="130">
        <f>IF($E40="","",'HCAP Worksheet'!$H$126)</f>
        <v>0</v>
      </c>
      <c r="DO40" s="130">
        <f>IF($E40="","",'HCAP Worksheet'!$I$126)</f>
        <v>0</v>
      </c>
      <c r="DP40" s="250">
        <f>IF($E40="","",'HCAP Worksheet'!$D$130)</f>
        <v>0</v>
      </c>
      <c r="DQ40" s="130">
        <f>IF($E40="","",'HCAP Worksheet'!$F$130)</f>
        <v>0</v>
      </c>
      <c r="DR40" s="130">
        <f>IF($E40="","",'HCAP Worksheet'!$I$130)</f>
        <v>0</v>
      </c>
      <c r="DS40" s="250">
        <f>IF($E40="","",'HCAP Worksheet'!$D$131)</f>
        <v>0</v>
      </c>
      <c r="DT40" s="130">
        <f>IF($E40="","",'HCAP Worksheet'!$F$131)</f>
        <v>0</v>
      </c>
      <c r="DU40" s="130">
        <f>IF($E40="","",'HCAP Worksheet'!$H$131)</f>
        <v>0</v>
      </c>
      <c r="DV40" s="130">
        <f>IF($E40="","",'HCAP Worksheet'!$I$131)</f>
        <v>0</v>
      </c>
      <c r="DW40" s="250">
        <f>IF($E40="","",'HCAP Worksheet'!$D$132)</f>
        <v>0</v>
      </c>
      <c r="DX40" s="130">
        <f>IF($E40="","",'HCAP Worksheet'!$F$132)</f>
        <v>0</v>
      </c>
      <c r="DY40" s="130">
        <f>IF($E40="","",'HCAP Worksheet'!$H$132)</f>
        <v>0</v>
      </c>
      <c r="DZ40" s="130">
        <f>IF($E40="","",'HCAP Worksheet'!$I$132)</f>
        <v>0</v>
      </c>
      <c r="EA40" s="250">
        <f>IF($E40="","",'HCAP Worksheet'!$D$138)</f>
        <v>7.68</v>
      </c>
      <c r="EB40" s="250">
        <f>IF($E40="","",'HCAP Worksheet'!$E$138)</f>
        <v>325</v>
      </c>
      <c r="EC40" s="524">
        <f ca="1">IF($E40="","",'HCAP Worksheet'!$G$138)</f>
        <v>35.804195804195807</v>
      </c>
      <c r="ED40" s="524" t="str">
        <f>IF($E40="","",'Auto Pooling Robot Script'!$I$19)</f>
        <v>AJ</v>
      </c>
      <c r="EE40" s="130">
        <f>IF($E40="","",'Auto Pooling Robot Script'!$I$20)</f>
        <v>44989</v>
      </c>
      <c r="EF40" s="524">
        <f>IF($E40="","",'Auto Pooling Robot Script'!$I$35)</f>
        <v>5.87</v>
      </c>
      <c r="EG40" s="524">
        <f>IF($E40="","",'Auto Pooling Robot Script'!$I$36)</f>
        <v>6.06</v>
      </c>
      <c r="EH40" s="250">
        <f>IF($E40="","",'Auto Pooling Robot Script'!$I$37)</f>
        <v>1</v>
      </c>
      <c r="EI40" s="578" t="str">
        <f>IF($E40="","",'Auto Pooling Robot Script'!$I$42)</f>
        <v>AJ</v>
      </c>
      <c r="EJ40" s="130">
        <f>IF($E40="","",'Auto Pooling Robot Script'!$K$42)</f>
        <v>44989</v>
      </c>
      <c r="EK40" s="524">
        <f>IF($E40="","",'Auto Pooling Robot Script'!$I$44)</f>
        <v>1.1499999999999999</v>
      </c>
      <c r="EL40" s="524">
        <f>IF($E40="","",'Auto Pooling Robot Script'!$I$45)</f>
        <v>1.2</v>
      </c>
      <c r="EM40" s="524">
        <f>IF($E40="","",'Auto Pooling Robot Script'!$I$46)</f>
        <v>1.1749999999999998</v>
      </c>
      <c r="EN40" s="524" t="str">
        <f>IF($E40="","",'Auto Pooling Robot Script'!$I$17)</f>
        <v>NovaSeq Side B</v>
      </c>
      <c r="EO40" s="524" t="str">
        <f>IF($E40="","",'Auto Pooling Robot Script'!$I$18)</f>
        <v>SP Kit V1.5 200</v>
      </c>
      <c r="EP40" s="250">
        <f>IF($E40="","",'Auto Pooling Robot Script'!$I$80)</f>
        <v>200</v>
      </c>
      <c r="EQ40" s="524">
        <f>IF($E40="","",'Auto Pooling Robot Script'!$I$83)</f>
        <v>0</v>
      </c>
      <c r="ER40" s="558">
        <f>IF($E40="","",'Auto Pooling Robot Script'!$I$84)</f>
        <v>0</v>
      </c>
      <c r="ES40" s="558">
        <f>IF($E40="","",'Auto Pooling Robot Script'!$I$85)</f>
        <v>0</v>
      </c>
      <c r="ET40" s="524">
        <f>IF($E40="","",'Auto Pooling Robot Script'!$I$86)</f>
        <v>0</v>
      </c>
    </row>
    <row r="41" spans="1:150" x14ac:dyDescent="0.2">
      <c r="A41" t="str">
        <f>IF($E41="","",'HCAP Booking'!$C$4)</f>
        <v>2303550</v>
      </c>
      <c r="B41" s="130">
        <f>IF($E41="","",'HCAP Booking'!$C$5)</f>
        <v>44987</v>
      </c>
      <c r="C41" t="str">
        <f>IF($E41="","",'HCAP Booking'!$F$5)</f>
        <v>LC</v>
      </c>
      <c r="D41" t="str">
        <f>IF($E41="","",'HCAP Booking'!E47)</f>
        <v>B2306725</v>
      </c>
      <c r="E41" t="str">
        <f>IF('HCAP Booking'!J47="","",'HCAP Booking'!J47)</f>
        <v>B2306725-002</v>
      </c>
      <c r="F41" t="str">
        <f>IF($E41="","",'HCAP Booking'!H47)</f>
        <v>Roche DNA Solid Tumour Prep</v>
      </c>
      <c r="G41">
        <f>IF($E41="","",'HCAP Booking'!G47)</f>
        <v>157.69999999999999</v>
      </c>
      <c r="H41">
        <f>IF($E41="","",'DNA Sample Normalization'!E51)</f>
        <v>30</v>
      </c>
      <c r="I41" s="250">
        <f>IF($E41="","",'DNA Sample Normalization'!$E$2)</f>
        <v>21051</v>
      </c>
      <c r="J41" s="130">
        <f>IF($E41="","",'DNA Sample Normalization'!$E$3)</f>
        <v>44973</v>
      </c>
      <c r="K41" s="130">
        <f>IF($E41="","",'DNA Sample Normalization'!$E$4)</f>
        <v>44907</v>
      </c>
      <c r="L41" s="250" t="str">
        <f>IF($E41="","",'HCAP Worksheet'!$D$53)</f>
        <v>SLCB5121</v>
      </c>
      <c r="M41" s="130">
        <f>IF($E41="","",'HCAP Worksheet'!$F$53)</f>
        <v>44012</v>
      </c>
      <c r="N41" s="130">
        <f>IF($E41="","",'HCAP Worksheet'!$H$53)</f>
        <v>0</v>
      </c>
      <c r="O41" s="130">
        <f>IF($E41="","",'HCAP Worksheet'!$I$53)</f>
        <v>0</v>
      </c>
      <c r="P41" s="250">
        <f>IF($E41="","",'HCAP Worksheet'!$D$57)</f>
        <v>140509</v>
      </c>
      <c r="Q41" s="130">
        <f>IF($E41="","",'HCAP Worksheet'!$F$57)</f>
        <v>44987</v>
      </c>
      <c r="R41" s="130">
        <f>IF($E41="","",'HCAP Worksheet'!$H$57)</f>
        <v>45274</v>
      </c>
      <c r="S41" s="130">
        <f>IF($E41="","",'HCAP Worksheet'!$I$57)</f>
        <v>44981</v>
      </c>
      <c r="T41" s="250">
        <f>IF($E41="","",'HCAP Worksheet'!$D$58)</f>
        <v>146671</v>
      </c>
      <c r="U41" s="130">
        <f>IF($E41="","",'HCAP Worksheet'!$F$58)</f>
        <v>44987</v>
      </c>
      <c r="V41" s="130">
        <f>IF($E41="","",'HCAP Worksheet'!$H$58)</f>
        <v>45274</v>
      </c>
      <c r="W41" s="130">
        <f>IF($E41="","",'HCAP Worksheet'!$I$58)</f>
        <v>44981</v>
      </c>
      <c r="X41" s="250" t="str">
        <f>IF($E41="","",'HCAP Worksheet'!$F$55)</f>
        <v>Eppendorf 5 (96)</v>
      </c>
      <c r="Y41" s="250">
        <f>IF($E41="","",'HCAP Worksheet'!$D$62)</f>
        <v>144221</v>
      </c>
      <c r="Z41" s="130">
        <f>IF($E41="","",'HCAP Worksheet'!$F$62)</f>
        <v>44987</v>
      </c>
      <c r="AA41" s="130">
        <f>IF($E41="","",'HCAP Worksheet'!$H$62)</f>
        <v>45274</v>
      </c>
      <c r="AB41" s="130">
        <f>IF($E41="","",'HCAP Worksheet'!$I$62)</f>
        <v>44981</v>
      </c>
      <c r="AC41" s="250">
        <f>IF($E41="","",'HCAP Worksheet'!$D$63)</f>
        <v>146220</v>
      </c>
      <c r="AD41" s="130">
        <f>IF($E41="","",'HCAP Worksheet'!$F$63)</f>
        <v>44987</v>
      </c>
      <c r="AE41" s="130">
        <f>IF($E41="","",'HCAP Worksheet'!$H$63)</f>
        <v>45274</v>
      </c>
      <c r="AF41" s="130">
        <f>IF($E41="","",'HCAP Worksheet'!$I$63)</f>
        <v>44981</v>
      </c>
      <c r="AG41" s="250" t="str">
        <f>IF($E41="","",'HCAP Worksheet'!$F$60)</f>
        <v>Eppendorf 5 (96)</v>
      </c>
      <c r="AH41" s="250">
        <f>IF($E41="","",'HCAP Worksheet'!$D$67)</f>
        <v>143325</v>
      </c>
      <c r="AI41" s="130">
        <f>IF($E41="","",'HCAP Worksheet'!$F$67)</f>
        <v>44987</v>
      </c>
      <c r="AJ41" s="130">
        <f>IF($E41="","",'HCAP Worksheet'!$H$67)</f>
        <v>45274</v>
      </c>
      <c r="AK41" s="130">
        <f>IF($E41="","",'HCAP Worksheet'!$I$67)</f>
        <v>44981</v>
      </c>
      <c r="AL41" s="250">
        <f>IF($E41="","",'HCAP Worksheet'!$D$68)</f>
        <v>145607</v>
      </c>
      <c r="AM41" s="130">
        <f>IF($E41="","",'HCAP Worksheet'!$F$68)</f>
        <v>44987</v>
      </c>
      <c r="AN41" s="130">
        <f>IF($E41="","",'HCAP Worksheet'!$H$68)</f>
        <v>45274</v>
      </c>
      <c r="AO41" s="130">
        <f>IF($E41="","",'HCAP Worksheet'!$I$68)</f>
        <v>44981</v>
      </c>
      <c r="AP41" s="250">
        <f>IF($E41="","",'HCAP Worksheet'!$D$69)</f>
        <v>70801720</v>
      </c>
      <c r="AQ41" s="130">
        <f>IF($E41="","",'HCAP Worksheet'!$F$69)</f>
        <v>44987</v>
      </c>
      <c r="AR41" s="130">
        <f>IF($E41="","",'HCAP Worksheet'!$H$69)</f>
        <v>45291</v>
      </c>
      <c r="AS41" s="130">
        <f>IF($E41="","",'HCAP Worksheet'!$I$69)</f>
        <v>44981</v>
      </c>
      <c r="AT41" s="130" t="str">
        <f>IF($E41="","",'HCAP Worksheet'!$F$65)</f>
        <v>Eppendorf 5 (96)</v>
      </c>
      <c r="AU41" s="250">
        <f>IF($E41="","",'HCAP Worksheet'!$D$73)</f>
        <v>142030</v>
      </c>
      <c r="AV41" s="130">
        <f>IF($E41="","",'HCAP Worksheet'!$F$73)</f>
        <v>44979</v>
      </c>
      <c r="AW41" s="130">
        <f>IF($E41="","",'HCAP Worksheet'!$H$73)</f>
        <v>45260</v>
      </c>
      <c r="AX41" s="130">
        <f>IF($E41="","",'HCAP Worksheet'!$I$73)</f>
        <v>44942</v>
      </c>
      <c r="AY41" s="250" t="str">
        <f>IF($E41="","",'HCAP Worksheet'!$D$74)</f>
        <v>22K084044</v>
      </c>
      <c r="AZ41" s="130">
        <f>IF($E41="","",'HCAP Worksheet'!$F$74)</f>
        <v>44956</v>
      </c>
      <c r="BA41" s="130">
        <f>IF($E41="","",'HCAP Worksheet'!$H$74)</f>
        <v>46695</v>
      </c>
      <c r="BB41" s="250">
        <f>IF($E41="","",'HCAP Worksheet'!$D$78)</f>
        <v>0</v>
      </c>
      <c r="BC41" s="130">
        <f>IF($E41="","",'HCAP Worksheet'!$F$78)</f>
        <v>0</v>
      </c>
      <c r="BD41" s="130">
        <f>IF($E41="","",'HCAP Worksheet'!$H$78)</f>
        <v>0</v>
      </c>
      <c r="BE41" s="130">
        <f>IF($E41="","",'HCAP Worksheet'!$I$78)</f>
        <v>0</v>
      </c>
      <c r="BF41" s="250">
        <f>IF($E41="","",'HCAP Worksheet'!$D$79)</f>
        <v>0</v>
      </c>
      <c r="BG41" s="130">
        <f>IF($E41="","",'HCAP Worksheet'!$F$79)</f>
        <v>0</v>
      </c>
      <c r="BH41" s="130">
        <f>IF($E41="","",'HCAP Worksheet'!$H$79)</f>
        <v>0</v>
      </c>
      <c r="BI41" s="130">
        <f>IF($E41="","",'HCAP Worksheet'!$I$79)</f>
        <v>0</v>
      </c>
      <c r="BJ41" s="250">
        <f>IF($E41="","",'HCAP Worksheet'!$F$76)</f>
        <v>0</v>
      </c>
      <c r="BK41" s="250">
        <f>IF($E41="","",'HCAP Worksheet'!$D$83)</f>
        <v>0</v>
      </c>
      <c r="BL41" s="130">
        <f>IF($E41="","",'HCAP Worksheet'!$F$83)</f>
        <v>0</v>
      </c>
      <c r="BM41" s="130">
        <f>IF($E41="","",'HCAP Worksheet'!$H$83)</f>
        <v>0</v>
      </c>
      <c r="BN41" s="130">
        <f>IF($E41="","",'HCAP Worksheet'!$I$83)</f>
        <v>0</v>
      </c>
      <c r="BO41" s="250">
        <f>IF($E41="","",'HCAP Worksheet'!$D$84)</f>
        <v>0</v>
      </c>
      <c r="BP41" s="130">
        <f>IF($E41="","",'HCAP Worksheet'!$F$84)</f>
        <v>0</v>
      </c>
      <c r="BQ41" s="130">
        <f>IF($E41="","",'HCAP Worksheet'!$H$84)</f>
        <v>0</v>
      </c>
      <c r="BR41" s="250">
        <f>IF($E41="","",'HCAP Worksheet'!$D$88)</f>
        <v>0</v>
      </c>
      <c r="BS41" s="130">
        <f>IF($E41="","",'HCAP Worksheet'!$F$88)</f>
        <v>0</v>
      </c>
      <c r="BT41" s="130">
        <f>IF($E41="","",'HCAP Worksheet'!$I$88)</f>
        <v>0</v>
      </c>
      <c r="BU41" s="250">
        <f>IF($E41="","",'HCAP Worksheet'!$D$89)</f>
        <v>0</v>
      </c>
      <c r="BV41" s="130">
        <f>IF($E41="","",'HCAP Worksheet'!$F$89)</f>
        <v>0</v>
      </c>
      <c r="BW41" s="130">
        <f>IF($E41="","",'HCAP Worksheet'!$H$89)</f>
        <v>0</v>
      </c>
      <c r="BX41" s="130">
        <f>IF($E41="","",'HCAP Worksheet'!$I$89)</f>
        <v>0</v>
      </c>
      <c r="BY41" s="250">
        <f>IF($E41="","",'HCAP Worksheet'!$D$90)</f>
        <v>0</v>
      </c>
      <c r="BZ41" s="130">
        <f>IF($E41="","",'HCAP Worksheet'!$F$90)</f>
        <v>0</v>
      </c>
      <c r="CA41" s="130">
        <f>IF($E41="","",'HCAP Worksheet'!$H$90)</f>
        <v>0</v>
      </c>
      <c r="CB41" s="130">
        <f>IF($E41="","",'HCAP Worksheet'!$I$90)</f>
        <v>0</v>
      </c>
      <c r="CC41" s="250">
        <f>IF($E41="","",'HCAP Worksheet'!$D$103)</f>
        <v>0</v>
      </c>
      <c r="CD41" s="130">
        <f>IF($E41="","",'HCAP Worksheet'!$F$103)</f>
        <v>0</v>
      </c>
      <c r="CE41" s="130">
        <f>IF($E41="","",'HCAP Worksheet'!$H$103)</f>
        <v>0</v>
      </c>
      <c r="CF41" s="130">
        <f>IF($E41="","",'HCAP Worksheet'!$I$103)</f>
        <v>0</v>
      </c>
      <c r="CG41" s="250">
        <f>IF($E41="","",'HCAP Worksheet'!$D$104)</f>
        <v>0</v>
      </c>
      <c r="CH41" s="130">
        <f>IF($E41="","",'HCAP Worksheet'!$F$104)</f>
        <v>0</v>
      </c>
      <c r="CI41" s="130">
        <f>IF($E41="","",'HCAP Worksheet'!$H$104)</f>
        <v>0</v>
      </c>
      <c r="CJ41" s="130">
        <f>IF($E41="","",'HCAP Worksheet'!$I$104)</f>
        <v>0</v>
      </c>
      <c r="CK41" s="250">
        <f>IF($E41="","",'HCAP Worksheet'!$D$105)</f>
        <v>0</v>
      </c>
      <c r="CL41" s="130">
        <f>IF($E41="","",'HCAP Worksheet'!$F$105)</f>
        <v>0</v>
      </c>
      <c r="CM41" s="130">
        <f>IF($E41="","",'HCAP Worksheet'!$H$105)</f>
        <v>0</v>
      </c>
      <c r="CN41" s="250">
        <f>IF($E41="","",'HCAP Worksheet'!$F$101)</f>
        <v>0</v>
      </c>
      <c r="CO41" s="250" t="str">
        <f ca="1">IF($E41="","",'HCAP Worksheet'!$B$109)</f>
        <v>Roche DNA Solid Tumour Prep_2</v>
      </c>
      <c r="CP41" s="250" t="str">
        <f ca="1">IF($E41="","",'HCAP Worksheet'!$C$109)</f>
        <v>IRN1000006093</v>
      </c>
      <c r="CQ41" s="250">
        <f>IF($E41="","",'HCAP Worksheet'!$D$109)</f>
        <v>0</v>
      </c>
      <c r="CR41" s="130">
        <f>IF($E41="","",'HCAP Worksheet'!$F$109)</f>
        <v>0</v>
      </c>
      <c r="CS41" s="130">
        <f>IF($E41="","",'HCAP Worksheet'!$H$109)</f>
        <v>0</v>
      </c>
      <c r="CT41" s="130">
        <f>IF($E41="","",'HCAP Worksheet'!$I$109)</f>
        <v>0</v>
      </c>
      <c r="CU41" s="250">
        <f>IF($E41="","",'HCAP Worksheet'!$D$116)</f>
        <v>0</v>
      </c>
      <c r="CV41" s="130">
        <f>IF($E41="","",'HCAP Worksheet'!$F$116)</f>
        <v>0</v>
      </c>
      <c r="CW41" s="130">
        <f>IF($E41="","",'HCAP Worksheet'!$H$116)</f>
        <v>0</v>
      </c>
      <c r="CX41" s="130">
        <f>IF($E41="","",'HCAP Worksheet'!$I$116)</f>
        <v>0</v>
      </c>
      <c r="CY41" s="250">
        <f>IF($E41="","",'HCAP Worksheet'!$D$117)</f>
        <v>0</v>
      </c>
      <c r="CZ41" s="130">
        <f>IF($E41="","",'HCAP Worksheet'!$F$117)</f>
        <v>0</v>
      </c>
      <c r="DA41" s="130">
        <f>IF($E41="","",'HCAP Worksheet'!$H$117)</f>
        <v>0</v>
      </c>
      <c r="DB41" s="130">
        <f>IF($E41="","",'HCAP Worksheet'!$I$117)</f>
        <v>0</v>
      </c>
      <c r="DC41" s="250">
        <f>IF($E41="","",'HCAP Worksheet'!$D$121)</f>
        <v>0</v>
      </c>
      <c r="DD41" s="130">
        <f>IF($E41="","",'HCAP Worksheet'!$F$121)</f>
        <v>0</v>
      </c>
      <c r="DE41" s="130">
        <f>IF($E41="","",'HCAP Worksheet'!$H$121)</f>
        <v>0</v>
      </c>
      <c r="DF41" s="130">
        <f>IF($E41="","",'HCAP Worksheet'!$I$121)</f>
        <v>0</v>
      </c>
      <c r="DG41" s="250">
        <f>IF($E41="","",'HCAP Worksheet'!$F$119)</f>
        <v>0</v>
      </c>
      <c r="DH41" s="250">
        <f>IF($E41="","",'HCAP Worksheet'!$D$125)</f>
        <v>0</v>
      </c>
      <c r="DI41" s="130">
        <f>IF($E41="","",'HCAP Worksheet'!$F$125)</f>
        <v>0</v>
      </c>
      <c r="DJ41" s="130">
        <f>IF($E41="","",'HCAP Worksheet'!$H$125)</f>
        <v>0</v>
      </c>
      <c r="DK41" s="130">
        <f>IF($E41="","",'HCAP Worksheet'!$I$125)</f>
        <v>0</v>
      </c>
      <c r="DL41" s="250">
        <f>IF($E41="","",'HCAP Worksheet'!$D$126)</f>
        <v>0</v>
      </c>
      <c r="DM41" s="130">
        <f>IF($E41="","",'HCAP Worksheet'!$F$126)</f>
        <v>0</v>
      </c>
      <c r="DN41" s="130">
        <f>IF($E41="","",'HCAP Worksheet'!$H$126)</f>
        <v>0</v>
      </c>
      <c r="DO41" s="130">
        <f>IF($E41="","",'HCAP Worksheet'!$I$126)</f>
        <v>0</v>
      </c>
      <c r="DP41" s="250">
        <f>IF($E41="","",'HCAP Worksheet'!$D$130)</f>
        <v>0</v>
      </c>
      <c r="DQ41" s="130">
        <f>IF($E41="","",'HCAP Worksheet'!$F$130)</f>
        <v>0</v>
      </c>
      <c r="DR41" s="130">
        <f>IF($E41="","",'HCAP Worksheet'!$I$130)</f>
        <v>0</v>
      </c>
      <c r="DS41" s="250">
        <f>IF($E41="","",'HCAP Worksheet'!$D$131)</f>
        <v>0</v>
      </c>
      <c r="DT41" s="130">
        <f>IF($E41="","",'HCAP Worksheet'!$F$131)</f>
        <v>0</v>
      </c>
      <c r="DU41" s="130">
        <f>IF($E41="","",'HCAP Worksheet'!$H$131)</f>
        <v>0</v>
      </c>
      <c r="DV41" s="130">
        <f>IF($E41="","",'HCAP Worksheet'!$I$131)</f>
        <v>0</v>
      </c>
      <c r="DW41" s="250">
        <f>IF($E41="","",'HCAP Worksheet'!$D$132)</f>
        <v>0</v>
      </c>
      <c r="DX41" s="130">
        <f>IF($E41="","",'HCAP Worksheet'!$F$132)</f>
        <v>0</v>
      </c>
      <c r="DY41" s="130">
        <f>IF($E41="","",'HCAP Worksheet'!$H$132)</f>
        <v>0</v>
      </c>
      <c r="DZ41" s="130">
        <f>IF($E41="","",'HCAP Worksheet'!$I$132)</f>
        <v>0</v>
      </c>
      <c r="EA41" s="250">
        <f>IF($E41="","",'HCAP Worksheet'!$D$138)</f>
        <v>7.68</v>
      </c>
      <c r="EB41" s="250">
        <f>IF($E41="","",'HCAP Worksheet'!$E$138)</f>
        <v>325</v>
      </c>
      <c r="EC41" s="524">
        <f ca="1">IF($E41="","",'HCAP Worksheet'!$G$138)</f>
        <v>35.804195804195807</v>
      </c>
      <c r="ED41" s="524" t="str">
        <f>IF($E41="","",'Auto Pooling Robot Script'!$I$19)</f>
        <v>AJ</v>
      </c>
      <c r="EE41" s="130">
        <f>IF($E41="","",'Auto Pooling Robot Script'!$I$20)</f>
        <v>44989</v>
      </c>
      <c r="EF41" s="524">
        <f>IF($E41="","",'Auto Pooling Robot Script'!$I$35)</f>
        <v>5.87</v>
      </c>
      <c r="EG41" s="524">
        <f>IF($E41="","",'Auto Pooling Robot Script'!$I$36)</f>
        <v>6.06</v>
      </c>
      <c r="EH41" s="250">
        <f>IF($E41="","",'Auto Pooling Robot Script'!$I$37)</f>
        <v>1</v>
      </c>
      <c r="EI41" s="578" t="str">
        <f>IF($E41="","",'Auto Pooling Robot Script'!$I$42)</f>
        <v>AJ</v>
      </c>
      <c r="EJ41" s="130">
        <f>IF($E41="","",'Auto Pooling Robot Script'!$K$42)</f>
        <v>44989</v>
      </c>
      <c r="EK41" s="524">
        <f>IF($E41="","",'Auto Pooling Robot Script'!$I$44)</f>
        <v>1.1499999999999999</v>
      </c>
      <c r="EL41" s="524">
        <f>IF($E41="","",'Auto Pooling Robot Script'!$I$45)</f>
        <v>1.2</v>
      </c>
      <c r="EM41" s="524">
        <f>IF($E41="","",'Auto Pooling Robot Script'!$I$46)</f>
        <v>1.1749999999999998</v>
      </c>
      <c r="EN41" s="524" t="str">
        <f>IF($E41="","",'Auto Pooling Robot Script'!$I$17)</f>
        <v>NovaSeq Side B</v>
      </c>
      <c r="EO41" s="524" t="str">
        <f>IF($E41="","",'Auto Pooling Robot Script'!$I$18)</f>
        <v>SP Kit V1.5 200</v>
      </c>
      <c r="EP41" s="250">
        <f>IF($E41="","",'Auto Pooling Robot Script'!$I$80)</f>
        <v>200</v>
      </c>
      <c r="EQ41" s="524">
        <f>IF($E41="","",'Auto Pooling Robot Script'!$I$83)</f>
        <v>0</v>
      </c>
      <c r="ER41" s="558">
        <f>IF($E41="","",'Auto Pooling Robot Script'!$I$84)</f>
        <v>0</v>
      </c>
      <c r="ES41" s="558">
        <f>IF($E41="","",'Auto Pooling Robot Script'!$I$85)</f>
        <v>0</v>
      </c>
      <c r="ET41" s="524">
        <f>IF($E41="","",'Auto Pooling Robot Script'!$I$86)</f>
        <v>0</v>
      </c>
    </row>
    <row r="42" spans="1:150" x14ac:dyDescent="0.2">
      <c r="A42" t="str">
        <f>IF($E42="","",'HCAP Booking'!$C$4)</f>
        <v>2303550</v>
      </c>
      <c r="B42" s="130">
        <f>IF($E42="","",'HCAP Booking'!$C$5)</f>
        <v>44987</v>
      </c>
      <c r="C42" t="str">
        <f>IF($E42="","",'HCAP Booking'!$F$5)</f>
        <v>LC</v>
      </c>
      <c r="D42" t="str">
        <f>IF($E42="","",'HCAP Booking'!E48)</f>
        <v>B2306726</v>
      </c>
      <c r="E42" t="str">
        <f>IF('HCAP Booking'!J48="","",'HCAP Booking'!J48)</f>
        <v>B2306726-005</v>
      </c>
      <c r="F42" t="str">
        <f>IF($E42="","",'HCAP Booking'!H48)</f>
        <v>Roche DNA Solid Tumour Prep</v>
      </c>
      <c r="G42">
        <f>IF($E42="","",'HCAP Booking'!G48)</f>
        <v>41.9</v>
      </c>
      <c r="H42">
        <f>IF($E42="","",'DNA Sample Normalization'!E52)</f>
        <v>14.1</v>
      </c>
      <c r="I42" s="250">
        <f>IF($E42="","",'DNA Sample Normalization'!$E$2)</f>
        <v>21051</v>
      </c>
      <c r="J42" s="130">
        <f>IF($E42="","",'DNA Sample Normalization'!$E$3)</f>
        <v>44973</v>
      </c>
      <c r="K42" s="130">
        <f>IF($E42="","",'DNA Sample Normalization'!$E$4)</f>
        <v>44907</v>
      </c>
      <c r="L42" s="250" t="str">
        <f>IF($E42="","",'HCAP Worksheet'!$D$53)</f>
        <v>SLCB5121</v>
      </c>
      <c r="M42" s="130">
        <f>IF($E42="","",'HCAP Worksheet'!$F$53)</f>
        <v>44012</v>
      </c>
      <c r="N42" s="130">
        <f>IF($E42="","",'HCAP Worksheet'!$H$53)</f>
        <v>0</v>
      </c>
      <c r="O42" s="130">
        <f>IF($E42="","",'HCAP Worksheet'!$I$53)</f>
        <v>0</v>
      </c>
      <c r="P42" s="250">
        <f>IF($E42="","",'HCAP Worksheet'!$D$57)</f>
        <v>140509</v>
      </c>
      <c r="Q42" s="130">
        <f>IF($E42="","",'HCAP Worksheet'!$F$57)</f>
        <v>44987</v>
      </c>
      <c r="R42" s="130">
        <f>IF($E42="","",'HCAP Worksheet'!$H$57)</f>
        <v>45274</v>
      </c>
      <c r="S42" s="130">
        <f>IF($E42="","",'HCAP Worksheet'!$I$57)</f>
        <v>44981</v>
      </c>
      <c r="T42" s="250">
        <f>IF($E42="","",'HCAP Worksheet'!$D$58)</f>
        <v>146671</v>
      </c>
      <c r="U42" s="130">
        <f>IF($E42="","",'HCAP Worksheet'!$F$58)</f>
        <v>44987</v>
      </c>
      <c r="V42" s="130">
        <f>IF($E42="","",'HCAP Worksheet'!$H$58)</f>
        <v>45274</v>
      </c>
      <c r="W42" s="130">
        <f>IF($E42="","",'HCAP Worksheet'!$I$58)</f>
        <v>44981</v>
      </c>
      <c r="X42" s="250" t="str">
        <f>IF($E42="","",'HCAP Worksheet'!$F$55)</f>
        <v>Eppendorf 5 (96)</v>
      </c>
      <c r="Y42" s="250">
        <f>IF($E42="","",'HCAP Worksheet'!$D$62)</f>
        <v>144221</v>
      </c>
      <c r="Z42" s="130">
        <f>IF($E42="","",'HCAP Worksheet'!$F$62)</f>
        <v>44987</v>
      </c>
      <c r="AA42" s="130">
        <f>IF($E42="","",'HCAP Worksheet'!$H$62)</f>
        <v>45274</v>
      </c>
      <c r="AB42" s="130">
        <f>IF($E42="","",'HCAP Worksheet'!$I$62)</f>
        <v>44981</v>
      </c>
      <c r="AC42" s="250">
        <f>IF($E42="","",'HCAP Worksheet'!$D$63)</f>
        <v>146220</v>
      </c>
      <c r="AD42" s="130">
        <f>IF($E42="","",'HCAP Worksheet'!$F$63)</f>
        <v>44987</v>
      </c>
      <c r="AE42" s="130">
        <f>IF($E42="","",'HCAP Worksheet'!$H$63)</f>
        <v>45274</v>
      </c>
      <c r="AF42" s="130">
        <f>IF($E42="","",'HCAP Worksheet'!$I$63)</f>
        <v>44981</v>
      </c>
      <c r="AG42" s="250" t="str">
        <f>IF($E42="","",'HCAP Worksheet'!$F$60)</f>
        <v>Eppendorf 5 (96)</v>
      </c>
      <c r="AH42" s="250">
        <f>IF($E42="","",'HCAP Worksheet'!$D$67)</f>
        <v>143325</v>
      </c>
      <c r="AI42" s="130">
        <f>IF($E42="","",'HCAP Worksheet'!$F$67)</f>
        <v>44987</v>
      </c>
      <c r="AJ42" s="130">
        <f>IF($E42="","",'HCAP Worksheet'!$H$67)</f>
        <v>45274</v>
      </c>
      <c r="AK42" s="130">
        <f>IF($E42="","",'HCAP Worksheet'!$I$67)</f>
        <v>44981</v>
      </c>
      <c r="AL42" s="250">
        <f>IF($E42="","",'HCAP Worksheet'!$D$68)</f>
        <v>145607</v>
      </c>
      <c r="AM42" s="130">
        <f>IF($E42="","",'HCAP Worksheet'!$F$68)</f>
        <v>44987</v>
      </c>
      <c r="AN42" s="130">
        <f>IF($E42="","",'HCAP Worksheet'!$H$68)</f>
        <v>45274</v>
      </c>
      <c r="AO42" s="130">
        <f>IF($E42="","",'HCAP Worksheet'!$I$68)</f>
        <v>44981</v>
      </c>
      <c r="AP42" s="250">
        <f>IF($E42="","",'HCAP Worksheet'!$D$69)</f>
        <v>70801720</v>
      </c>
      <c r="AQ42" s="130">
        <f>IF($E42="","",'HCAP Worksheet'!$F$69)</f>
        <v>44987</v>
      </c>
      <c r="AR42" s="130">
        <f>IF($E42="","",'HCAP Worksheet'!$H$69)</f>
        <v>45291</v>
      </c>
      <c r="AS42" s="130">
        <f>IF($E42="","",'HCAP Worksheet'!$I$69)</f>
        <v>44981</v>
      </c>
      <c r="AT42" s="130" t="str">
        <f>IF($E42="","",'HCAP Worksheet'!$F$65)</f>
        <v>Eppendorf 5 (96)</v>
      </c>
      <c r="AU42" s="250">
        <f>IF($E42="","",'HCAP Worksheet'!$D$73)</f>
        <v>142030</v>
      </c>
      <c r="AV42" s="130">
        <f>IF($E42="","",'HCAP Worksheet'!$F$73)</f>
        <v>44979</v>
      </c>
      <c r="AW42" s="130">
        <f>IF($E42="","",'HCAP Worksheet'!$H$73)</f>
        <v>45260</v>
      </c>
      <c r="AX42" s="130">
        <f>IF($E42="","",'HCAP Worksheet'!$I$73)</f>
        <v>44942</v>
      </c>
      <c r="AY42" s="250" t="str">
        <f>IF($E42="","",'HCAP Worksheet'!$D$74)</f>
        <v>22K084044</v>
      </c>
      <c r="AZ42" s="130">
        <f>IF($E42="","",'HCAP Worksheet'!$F$74)</f>
        <v>44956</v>
      </c>
      <c r="BA42" s="130">
        <f>IF($E42="","",'HCAP Worksheet'!$H$74)</f>
        <v>46695</v>
      </c>
      <c r="BB42" s="250">
        <f>IF($E42="","",'HCAP Worksheet'!$D$78)</f>
        <v>0</v>
      </c>
      <c r="BC42" s="130">
        <f>IF($E42="","",'HCAP Worksheet'!$F$78)</f>
        <v>0</v>
      </c>
      <c r="BD42" s="130">
        <f>IF($E42="","",'HCAP Worksheet'!$H$78)</f>
        <v>0</v>
      </c>
      <c r="BE42" s="130">
        <f>IF($E42="","",'HCAP Worksheet'!$I$78)</f>
        <v>0</v>
      </c>
      <c r="BF42" s="250">
        <f>IF($E42="","",'HCAP Worksheet'!$D$79)</f>
        <v>0</v>
      </c>
      <c r="BG42" s="130">
        <f>IF($E42="","",'HCAP Worksheet'!$F$79)</f>
        <v>0</v>
      </c>
      <c r="BH42" s="130">
        <f>IF($E42="","",'HCAP Worksheet'!$H$79)</f>
        <v>0</v>
      </c>
      <c r="BI42" s="130">
        <f>IF($E42="","",'HCAP Worksheet'!$I$79)</f>
        <v>0</v>
      </c>
      <c r="BJ42" s="250">
        <f>IF($E42="","",'HCAP Worksheet'!$F$76)</f>
        <v>0</v>
      </c>
      <c r="BK42" s="250">
        <f>IF($E42="","",'HCAP Worksheet'!$D$83)</f>
        <v>0</v>
      </c>
      <c r="BL42" s="130">
        <f>IF($E42="","",'HCAP Worksheet'!$F$83)</f>
        <v>0</v>
      </c>
      <c r="BM42" s="130">
        <f>IF($E42="","",'HCAP Worksheet'!$H$83)</f>
        <v>0</v>
      </c>
      <c r="BN42" s="130">
        <f>IF($E42="","",'HCAP Worksheet'!$I$83)</f>
        <v>0</v>
      </c>
      <c r="BO42" s="250">
        <f>IF($E42="","",'HCAP Worksheet'!$D$84)</f>
        <v>0</v>
      </c>
      <c r="BP42" s="130">
        <f>IF($E42="","",'HCAP Worksheet'!$F$84)</f>
        <v>0</v>
      </c>
      <c r="BQ42" s="130">
        <f>IF($E42="","",'HCAP Worksheet'!$H$84)</f>
        <v>0</v>
      </c>
      <c r="BR42" s="250">
        <f>IF($E42="","",'HCAP Worksheet'!$D$88)</f>
        <v>0</v>
      </c>
      <c r="BS42" s="130">
        <f>IF($E42="","",'HCAP Worksheet'!$F$88)</f>
        <v>0</v>
      </c>
      <c r="BT42" s="130">
        <f>IF($E42="","",'HCAP Worksheet'!$I$88)</f>
        <v>0</v>
      </c>
      <c r="BU42" s="250">
        <f>IF($E42="","",'HCAP Worksheet'!$D$89)</f>
        <v>0</v>
      </c>
      <c r="BV42" s="130">
        <f>IF($E42="","",'HCAP Worksheet'!$F$89)</f>
        <v>0</v>
      </c>
      <c r="BW42" s="130">
        <f>IF($E42="","",'HCAP Worksheet'!$H$89)</f>
        <v>0</v>
      </c>
      <c r="BX42" s="130">
        <f>IF($E42="","",'HCAP Worksheet'!$I$89)</f>
        <v>0</v>
      </c>
      <c r="BY42" s="250">
        <f>IF($E42="","",'HCAP Worksheet'!$D$90)</f>
        <v>0</v>
      </c>
      <c r="BZ42" s="130">
        <f>IF($E42="","",'HCAP Worksheet'!$F$90)</f>
        <v>0</v>
      </c>
      <c r="CA42" s="130">
        <f>IF($E42="","",'HCAP Worksheet'!$H$90)</f>
        <v>0</v>
      </c>
      <c r="CB42" s="130">
        <f>IF($E42="","",'HCAP Worksheet'!$I$90)</f>
        <v>0</v>
      </c>
      <c r="CC42" s="250">
        <f>IF($E42="","",'HCAP Worksheet'!$D$103)</f>
        <v>0</v>
      </c>
      <c r="CD42" s="130">
        <f>IF($E42="","",'HCAP Worksheet'!$F$103)</f>
        <v>0</v>
      </c>
      <c r="CE42" s="130">
        <f>IF($E42="","",'HCAP Worksheet'!$H$103)</f>
        <v>0</v>
      </c>
      <c r="CF42" s="130">
        <f>IF($E42="","",'HCAP Worksheet'!$I$103)</f>
        <v>0</v>
      </c>
      <c r="CG42" s="250">
        <f>IF($E42="","",'HCAP Worksheet'!$D$104)</f>
        <v>0</v>
      </c>
      <c r="CH42" s="130">
        <f>IF($E42="","",'HCAP Worksheet'!$F$104)</f>
        <v>0</v>
      </c>
      <c r="CI42" s="130">
        <f>IF($E42="","",'HCAP Worksheet'!$H$104)</f>
        <v>0</v>
      </c>
      <c r="CJ42" s="130">
        <f>IF($E42="","",'HCAP Worksheet'!$I$104)</f>
        <v>0</v>
      </c>
      <c r="CK42" s="250">
        <f>IF($E42="","",'HCAP Worksheet'!$D$105)</f>
        <v>0</v>
      </c>
      <c r="CL42" s="130">
        <f>IF($E42="","",'HCAP Worksheet'!$F$105)</f>
        <v>0</v>
      </c>
      <c r="CM42" s="130">
        <f>IF($E42="","",'HCAP Worksheet'!$H$105)</f>
        <v>0</v>
      </c>
      <c r="CN42" s="250">
        <f>IF($E42="","",'HCAP Worksheet'!$F$101)</f>
        <v>0</v>
      </c>
      <c r="CO42" s="250" t="str">
        <f ca="1">IF($E42="","",'HCAP Worksheet'!$B$109)</f>
        <v>Roche DNA Solid Tumour Prep_2</v>
      </c>
      <c r="CP42" s="250" t="str">
        <f ca="1">IF($E42="","",'HCAP Worksheet'!$C$109)</f>
        <v>IRN1000006093</v>
      </c>
      <c r="CQ42" s="250">
        <f>IF($E42="","",'HCAP Worksheet'!$D$109)</f>
        <v>0</v>
      </c>
      <c r="CR42" s="130">
        <f>IF($E42="","",'HCAP Worksheet'!$F$109)</f>
        <v>0</v>
      </c>
      <c r="CS42" s="130">
        <f>IF($E42="","",'HCAP Worksheet'!$H$109)</f>
        <v>0</v>
      </c>
      <c r="CT42" s="130">
        <f>IF($E42="","",'HCAP Worksheet'!$I$109)</f>
        <v>0</v>
      </c>
      <c r="CU42" s="250">
        <f>IF($E42="","",'HCAP Worksheet'!$D$116)</f>
        <v>0</v>
      </c>
      <c r="CV42" s="130">
        <f>IF($E42="","",'HCAP Worksheet'!$F$116)</f>
        <v>0</v>
      </c>
      <c r="CW42" s="130">
        <f>IF($E42="","",'HCAP Worksheet'!$H$116)</f>
        <v>0</v>
      </c>
      <c r="CX42" s="130">
        <f>IF($E42="","",'HCAP Worksheet'!$I$116)</f>
        <v>0</v>
      </c>
      <c r="CY42" s="250">
        <f>IF($E42="","",'HCAP Worksheet'!$D$117)</f>
        <v>0</v>
      </c>
      <c r="CZ42" s="130">
        <f>IF($E42="","",'HCAP Worksheet'!$F$117)</f>
        <v>0</v>
      </c>
      <c r="DA42" s="130">
        <f>IF($E42="","",'HCAP Worksheet'!$H$117)</f>
        <v>0</v>
      </c>
      <c r="DB42" s="130">
        <f>IF($E42="","",'HCAP Worksheet'!$I$117)</f>
        <v>0</v>
      </c>
      <c r="DC42" s="250">
        <f>IF($E42="","",'HCAP Worksheet'!$D$121)</f>
        <v>0</v>
      </c>
      <c r="DD42" s="130">
        <f>IF($E42="","",'HCAP Worksheet'!$F$121)</f>
        <v>0</v>
      </c>
      <c r="DE42" s="130">
        <f>IF($E42="","",'HCAP Worksheet'!$H$121)</f>
        <v>0</v>
      </c>
      <c r="DF42" s="130">
        <f>IF($E42="","",'HCAP Worksheet'!$I$121)</f>
        <v>0</v>
      </c>
      <c r="DG42" s="250">
        <f>IF($E42="","",'HCAP Worksheet'!$F$119)</f>
        <v>0</v>
      </c>
      <c r="DH42" s="250">
        <f>IF($E42="","",'HCAP Worksheet'!$D$125)</f>
        <v>0</v>
      </c>
      <c r="DI42" s="130">
        <f>IF($E42="","",'HCAP Worksheet'!$F$125)</f>
        <v>0</v>
      </c>
      <c r="DJ42" s="130">
        <f>IF($E42="","",'HCAP Worksheet'!$H$125)</f>
        <v>0</v>
      </c>
      <c r="DK42" s="130">
        <f>IF($E42="","",'HCAP Worksheet'!$I$125)</f>
        <v>0</v>
      </c>
      <c r="DL42" s="250">
        <f>IF($E42="","",'HCAP Worksheet'!$D$126)</f>
        <v>0</v>
      </c>
      <c r="DM42" s="130">
        <f>IF($E42="","",'HCAP Worksheet'!$F$126)</f>
        <v>0</v>
      </c>
      <c r="DN42" s="130">
        <f>IF($E42="","",'HCAP Worksheet'!$H$126)</f>
        <v>0</v>
      </c>
      <c r="DO42" s="130">
        <f>IF($E42="","",'HCAP Worksheet'!$I$126)</f>
        <v>0</v>
      </c>
      <c r="DP42" s="250">
        <f>IF($E42="","",'HCAP Worksheet'!$D$130)</f>
        <v>0</v>
      </c>
      <c r="DQ42" s="130">
        <f>IF($E42="","",'HCAP Worksheet'!$F$130)</f>
        <v>0</v>
      </c>
      <c r="DR42" s="130">
        <f>IF($E42="","",'HCAP Worksheet'!$I$130)</f>
        <v>0</v>
      </c>
      <c r="DS42" s="250">
        <f>IF($E42="","",'HCAP Worksheet'!$D$131)</f>
        <v>0</v>
      </c>
      <c r="DT42" s="130">
        <f>IF($E42="","",'HCAP Worksheet'!$F$131)</f>
        <v>0</v>
      </c>
      <c r="DU42" s="130">
        <f>IF($E42="","",'HCAP Worksheet'!$H$131)</f>
        <v>0</v>
      </c>
      <c r="DV42" s="130">
        <f>IF($E42="","",'HCAP Worksheet'!$I$131)</f>
        <v>0</v>
      </c>
      <c r="DW42" s="250">
        <f>IF($E42="","",'HCAP Worksheet'!$D$132)</f>
        <v>0</v>
      </c>
      <c r="DX42" s="130">
        <f>IF($E42="","",'HCAP Worksheet'!$F$132)</f>
        <v>0</v>
      </c>
      <c r="DY42" s="130">
        <f>IF($E42="","",'HCAP Worksheet'!$H$132)</f>
        <v>0</v>
      </c>
      <c r="DZ42" s="130">
        <f>IF($E42="","",'HCAP Worksheet'!$I$132)</f>
        <v>0</v>
      </c>
      <c r="EA42" s="250">
        <f>IF($E42="","",'HCAP Worksheet'!$D$138)</f>
        <v>7.68</v>
      </c>
      <c r="EB42" s="250">
        <f>IF($E42="","",'HCAP Worksheet'!$E$138)</f>
        <v>325</v>
      </c>
      <c r="EC42" s="524">
        <f ca="1">IF($E42="","",'HCAP Worksheet'!$G$138)</f>
        <v>35.804195804195807</v>
      </c>
      <c r="ED42" s="524" t="str">
        <f>IF($E42="","",'Auto Pooling Robot Script'!$I$19)</f>
        <v>AJ</v>
      </c>
      <c r="EE42" s="130">
        <f>IF($E42="","",'Auto Pooling Robot Script'!$I$20)</f>
        <v>44989</v>
      </c>
      <c r="EF42" s="524">
        <f>IF($E42="","",'Auto Pooling Robot Script'!$I$35)</f>
        <v>5.87</v>
      </c>
      <c r="EG42" s="524">
        <f>IF($E42="","",'Auto Pooling Robot Script'!$I$36)</f>
        <v>6.06</v>
      </c>
      <c r="EH42" s="250">
        <f>IF($E42="","",'Auto Pooling Robot Script'!$I$37)</f>
        <v>1</v>
      </c>
      <c r="EI42" s="578" t="str">
        <f>IF($E42="","",'Auto Pooling Robot Script'!$I$42)</f>
        <v>AJ</v>
      </c>
      <c r="EJ42" s="130">
        <f>IF($E42="","",'Auto Pooling Robot Script'!$K$42)</f>
        <v>44989</v>
      </c>
      <c r="EK42" s="524">
        <f>IF($E42="","",'Auto Pooling Robot Script'!$I$44)</f>
        <v>1.1499999999999999</v>
      </c>
      <c r="EL42" s="524">
        <f>IF($E42="","",'Auto Pooling Robot Script'!$I$45)</f>
        <v>1.2</v>
      </c>
      <c r="EM42" s="524">
        <f>IF($E42="","",'Auto Pooling Robot Script'!$I$46)</f>
        <v>1.1749999999999998</v>
      </c>
      <c r="EN42" s="524" t="str">
        <f>IF($E42="","",'Auto Pooling Robot Script'!$I$17)</f>
        <v>NovaSeq Side B</v>
      </c>
      <c r="EO42" s="524" t="str">
        <f>IF($E42="","",'Auto Pooling Robot Script'!$I$18)</f>
        <v>SP Kit V1.5 200</v>
      </c>
      <c r="EP42" s="250">
        <f>IF($E42="","",'Auto Pooling Robot Script'!$I$80)</f>
        <v>200</v>
      </c>
      <c r="EQ42" s="524">
        <f>IF($E42="","",'Auto Pooling Robot Script'!$I$83)</f>
        <v>0</v>
      </c>
      <c r="ER42" s="558">
        <f>IF($E42="","",'Auto Pooling Robot Script'!$I$84)</f>
        <v>0</v>
      </c>
      <c r="ES42" s="558">
        <f>IF($E42="","",'Auto Pooling Robot Script'!$I$85)</f>
        <v>0</v>
      </c>
      <c r="ET42" s="524">
        <f>IF($E42="","",'Auto Pooling Robot Script'!$I$86)</f>
        <v>0</v>
      </c>
    </row>
    <row r="43" spans="1:150" x14ac:dyDescent="0.2">
      <c r="A43" t="str">
        <f>IF($E43="","",'HCAP Booking'!$C$4)</f>
        <v>2303550</v>
      </c>
      <c r="B43" s="130">
        <f>IF($E43="","",'HCAP Booking'!$C$5)</f>
        <v>44987</v>
      </c>
      <c r="C43" t="str">
        <f>IF($E43="","",'HCAP Booking'!$F$5)</f>
        <v>LC</v>
      </c>
      <c r="D43" t="str">
        <f>IF($E43="","",'HCAP Booking'!E49)</f>
        <v>B2306727</v>
      </c>
      <c r="E43" t="str">
        <f>IF('HCAP Booking'!J49="","",'HCAP Booking'!J49)</f>
        <v>B2306727-004</v>
      </c>
      <c r="F43" t="str">
        <f>IF($E43="","",'HCAP Booking'!H49)</f>
        <v>Roche DNA Solid Tumour Prep</v>
      </c>
      <c r="G43">
        <f>IF($E43="","",'HCAP Booking'!G49)</f>
        <v>18.8</v>
      </c>
      <c r="H43">
        <f>IF($E43="","",'DNA Sample Normalization'!E53)</f>
        <v>5.42</v>
      </c>
      <c r="I43" s="250">
        <f>IF($E43="","",'DNA Sample Normalization'!$E$2)</f>
        <v>21051</v>
      </c>
      <c r="J43" s="130">
        <f>IF($E43="","",'DNA Sample Normalization'!$E$3)</f>
        <v>44973</v>
      </c>
      <c r="K43" s="130">
        <f>IF($E43="","",'DNA Sample Normalization'!$E$4)</f>
        <v>44907</v>
      </c>
      <c r="L43" s="250" t="str">
        <f>IF($E43="","",'HCAP Worksheet'!$D$53)</f>
        <v>SLCB5121</v>
      </c>
      <c r="M43" s="130">
        <f>IF($E43="","",'HCAP Worksheet'!$F$53)</f>
        <v>44012</v>
      </c>
      <c r="N43" s="130">
        <f>IF($E43="","",'HCAP Worksheet'!$H$53)</f>
        <v>0</v>
      </c>
      <c r="O43" s="130">
        <f>IF($E43="","",'HCAP Worksheet'!$I$53)</f>
        <v>0</v>
      </c>
      <c r="P43" s="250">
        <f>IF($E43="","",'HCAP Worksheet'!$D$57)</f>
        <v>140509</v>
      </c>
      <c r="Q43" s="130">
        <f>IF($E43="","",'HCAP Worksheet'!$F$57)</f>
        <v>44987</v>
      </c>
      <c r="R43" s="130">
        <f>IF($E43="","",'HCAP Worksheet'!$H$57)</f>
        <v>45274</v>
      </c>
      <c r="S43" s="130">
        <f>IF($E43="","",'HCAP Worksheet'!$I$57)</f>
        <v>44981</v>
      </c>
      <c r="T43" s="250">
        <f>IF($E43="","",'HCAP Worksheet'!$D$58)</f>
        <v>146671</v>
      </c>
      <c r="U43" s="130">
        <f>IF($E43="","",'HCAP Worksheet'!$F$58)</f>
        <v>44987</v>
      </c>
      <c r="V43" s="130">
        <f>IF($E43="","",'HCAP Worksheet'!$H$58)</f>
        <v>45274</v>
      </c>
      <c r="W43" s="130">
        <f>IF($E43="","",'HCAP Worksheet'!$I$58)</f>
        <v>44981</v>
      </c>
      <c r="X43" s="250" t="str">
        <f>IF($E43="","",'HCAP Worksheet'!$F$55)</f>
        <v>Eppendorf 5 (96)</v>
      </c>
      <c r="Y43" s="250">
        <f>IF($E43="","",'HCAP Worksheet'!$D$62)</f>
        <v>144221</v>
      </c>
      <c r="Z43" s="130">
        <f>IF($E43="","",'HCAP Worksheet'!$F$62)</f>
        <v>44987</v>
      </c>
      <c r="AA43" s="130">
        <f>IF($E43="","",'HCAP Worksheet'!$H$62)</f>
        <v>45274</v>
      </c>
      <c r="AB43" s="130">
        <f>IF($E43="","",'HCAP Worksheet'!$I$62)</f>
        <v>44981</v>
      </c>
      <c r="AC43" s="250">
        <f>IF($E43="","",'HCAP Worksheet'!$D$63)</f>
        <v>146220</v>
      </c>
      <c r="AD43" s="130">
        <f>IF($E43="","",'HCAP Worksheet'!$F$63)</f>
        <v>44987</v>
      </c>
      <c r="AE43" s="130">
        <f>IF($E43="","",'HCAP Worksheet'!$H$63)</f>
        <v>45274</v>
      </c>
      <c r="AF43" s="130">
        <f>IF($E43="","",'HCAP Worksheet'!$I$63)</f>
        <v>44981</v>
      </c>
      <c r="AG43" s="250" t="str">
        <f>IF($E43="","",'HCAP Worksheet'!$F$60)</f>
        <v>Eppendorf 5 (96)</v>
      </c>
      <c r="AH43" s="250">
        <f>IF($E43="","",'HCAP Worksheet'!$D$67)</f>
        <v>143325</v>
      </c>
      <c r="AI43" s="130">
        <f>IF($E43="","",'HCAP Worksheet'!$F$67)</f>
        <v>44987</v>
      </c>
      <c r="AJ43" s="130">
        <f>IF($E43="","",'HCAP Worksheet'!$H$67)</f>
        <v>45274</v>
      </c>
      <c r="AK43" s="130">
        <f>IF($E43="","",'HCAP Worksheet'!$I$67)</f>
        <v>44981</v>
      </c>
      <c r="AL43" s="250">
        <f>IF($E43="","",'HCAP Worksheet'!$D$68)</f>
        <v>145607</v>
      </c>
      <c r="AM43" s="130">
        <f>IF($E43="","",'HCAP Worksheet'!$F$68)</f>
        <v>44987</v>
      </c>
      <c r="AN43" s="130">
        <f>IF($E43="","",'HCAP Worksheet'!$H$68)</f>
        <v>45274</v>
      </c>
      <c r="AO43" s="130">
        <f>IF($E43="","",'HCAP Worksheet'!$I$68)</f>
        <v>44981</v>
      </c>
      <c r="AP43" s="250">
        <f>IF($E43="","",'HCAP Worksheet'!$D$69)</f>
        <v>70801720</v>
      </c>
      <c r="AQ43" s="130">
        <f>IF($E43="","",'HCAP Worksheet'!$F$69)</f>
        <v>44987</v>
      </c>
      <c r="AR43" s="130">
        <f>IF($E43="","",'HCAP Worksheet'!$H$69)</f>
        <v>45291</v>
      </c>
      <c r="AS43" s="130">
        <f>IF($E43="","",'HCAP Worksheet'!$I$69)</f>
        <v>44981</v>
      </c>
      <c r="AT43" s="130" t="str">
        <f>IF($E43="","",'HCAP Worksheet'!$F$65)</f>
        <v>Eppendorf 5 (96)</v>
      </c>
      <c r="AU43" s="250">
        <f>IF($E43="","",'HCAP Worksheet'!$D$73)</f>
        <v>142030</v>
      </c>
      <c r="AV43" s="130">
        <f>IF($E43="","",'HCAP Worksheet'!$F$73)</f>
        <v>44979</v>
      </c>
      <c r="AW43" s="130">
        <f>IF($E43="","",'HCAP Worksheet'!$H$73)</f>
        <v>45260</v>
      </c>
      <c r="AX43" s="130">
        <f>IF($E43="","",'HCAP Worksheet'!$I$73)</f>
        <v>44942</v>
      </c>
      <c r="AY43" s="250" t="str">
        <f>IF($E43="","",'HCAP Worksheet'!$D$74)</f>
        <v>22K084044</v>
      </c>
      <c r="AZ43" s="130">
        <f>IF($E43="","",'HCAP Worksheet'!$F$74)</f>
        <v>44956</v>
      </c>
      <c r="BA43" s="130">
        <f>IF($E43="","",'HCAP Worksheet'!$H$74)</f>
        <v>46695</v>
      </c>
      <c r="BB43" s="250">
        <f>IF($E43="","",'HCAP Worksheet'!$D$78)</f>
        <v>0</v>
      </c>
      <c r="BC43" s="130">
        <f>IF($E43="","",'HCAP Worksheet'!$F$78)</f>
        <v>0</v>
      </c>
      <c r="BD43" s="130">
        <f>IF($E43="","",'HCAP Worksheet'!$H$78)</f>
        <v>0</v>
      </c>
      <c r="BE43" s="130">
        <f>IF($E43="","",'HCAP Worksheet'!$I$78)</f>
        <v>0</v>
      </c>
      <c r="BF43" s="250">
        <f>IF($E43="","",'HCAP Worksheet'!$D$79)</f>
        <v>0</v>
      </c>
      <c r="BG43" s="130">
        <f>IF($E43="","",'HCAP Worksheet'!$F$79)</f>
        <v>0</v>
      </c>
      <c r="BH43" s="130">
        <f>IF($E43="","",'HCAP Worksheet'!$H$79)</f>
        <v>0</v>
      </c>
      <c r="BI43" s="130">
        <f>IF($E43="","",'HCAP Worksheet'!$I$79)</f>
        <v>0</v>
      </c>
      <c r="BJ43" s="250">
        <f>IF($E43="","",'HCAP Worksheet'!$F$76)</f>
        <v>0</v>
      </c>
      <c r="BK43" s="250">
        <f>IF($E43="","",'HCAP Worksheet'!$D$83)</f>
        <v>0</v>
      </c>
      <c r="BL43" s="130">
        <f>IF($E43="","",'HCAP Worksheet'!$F$83)</f>
        <v>0</v>
      </c>
      <c r="BM43" s="130">
        <f>IF($E43="","",'HCAP Worksheet'!$H$83)</f>
        <v>0</v>
      </c>
      <c r="BN43" s="130">
        <f>IF($E43="","",'HCAP Worksheet'!$I$83)</f>
        <v>0</v>
      </c>
      <c r="BO43" s="250">
        <f>IF($E43="","",'HCAP Worksheet'!$D$84)</f>
        <v>0</v>
      </c>
      <c r="BP43" s="130">
        <f>IF($E43="","",'HCAP Worksheet'!$F$84)</f>
        <v>0</v>
      </c>
      <c r="BQ43" s="130">
        <f>IF($E43="","",'HCAP Worksheet'!$H$84)</f>
        <v>0</v>
      </c>
      <c r="BR43" s="250">
        <f>IF($E43="","",'HCAP Worksheet'!$D$88)</f>
        <v>0</v>
      </c>
      <c r="BS43" s="130">
        <f>IF($E43="","",'HCAP Worksheet'!$F$88)</f>
        <v>0</v>
      </c>
      <c r="BT43" s="130">
        <f>IF($E43="","",'HCAP Worksheet'!$I$88)</f>
        <v>0</v>
      </c>
      <c r="BU43" s="250">
        <f>IF($E43="","",'HCAP Worksheet'!$D$89)</f>
        <v>0</v>
      </c>
      <c r="BV43" s="130">
        <f>IF($E43="","",'HCAP Worksheet'!$F$89)</f>
        <v>0</v>
      </c>
      <c r="BW43" s="130">
        <f>IF($E43="","",'HCAP Worksheet'!$H$89)</f>
        <v>0</v>
      </c>
      <c r="BX43" s="130">
        <f>IF($E43="","",'HCAP Worksheet'!$I$89)</f>
        <v>0</v>
      </c>
      <c r="BY43" s="250">
        <f>IF($E43="","",'HCAP Worksheet'!$D$90)</f>
        <v>0</v>
      </c>
      <c r="BZ43" s="130">
        <f>IF($E43="","",'HCAP Worksheet'!$F$90)</f>
        <v>0</v>
      </c>
      <c r="CA43" s="130">
        <f>IF($E43="","",'HCAP Worksheet'!$H$90)</f>
        <v>0</v>
      </c>
      <c r="CB43" s="130">
        <f>IF($E43="","",'HCAP Worksheet'!$I$90)</f>
        <v>0</v>
      </c>
      <c r="CC43" s="250">
        <f>IF($E43="","",'HCAP Worksheet'!$D$103)</f>
        <v>0</v>
      </c>
      <c r="CD43" s="130">
        <f>IF($E43="","",'HCAP Worksheet'!$F$103)</f>
        <v>0</v>
      </c>
      <c r="CE43" s="130">
        <f>IF($E43="","",'HCAP Worksheet'!$H$103)</f>
        <v>0</v>
      </c>
      <c r="CF43" s="130">
        <f>IF($E43="","",'HCAP Worksheet'!$I$103)</f>
        <v>0</v>
      </c>
      <c r="CG43" s="250">
        <f>IF($E43="","",'HCAP Worksheet'!$D$104)</f>
        <v>0</v>
      </c>
      <c r="CH43" s="130">
        <f>IF($E43="","",'HCAP Worksheet'!$F$104)</f>
        <v>0</v>
      </c>
      <c r="CI43" s="130">
        <f>IF($E43="","",'HCAP Worksheet'!$H$104)</f>
        <v>0</v>
      </c>
      <c r="CJ43" s="130">
        <f>IF($E43="","",'HCAP Worksheet'!$I$104)</f>
        <v>0</v>
      </c>
      <c r="CK43" s="250">
        <f>IF($E43="","",'HCAP Worksheet'!$D$105)</f>
        <v>0</v>
      </c>
      <c r="CL43" s="130">
        <f>IF($E43="","",'HCAP Worksheet'!$F$105)</f>
        <v>0</v>
      </c>
      <c r="CM43" s="130">
        <f>IF($E43="","",'HCAP Worksheet'!$H$105)</f>
        <v>0</v>
      </c>
      <c r="CN43" s="250">
        <f>IF($E43="","",'HCAP Worksheet'!$F$101)</f>
        <v>0</v>
      </c>
      <c r="CO43" s="250" t="str">
        <f ca="1">IF($E43="","",'HCAP Worksheet'!$B$109)</f>
        <v>Roche DNA Solid Tumour Prep_2</v>
      </c>
      <c r="CP43" s="250" t="str">
        <f ca="1">IF($E43="","",'HCAP Worksheet'!$C$109)</f>
        <v>IRN1000006093</v>
      </c>
      <c r="CQ43" s="250">
        <f>IF($E43="","",'HCAP Worksheet'!$D$109)</f>
        <v>0</v>
      </c>
      <c r="CR43" s="130">
        <f>IF($E43="","",'HCAP Worksheet'!$F$109)</f>
        <v>0</v>
      </c>
      <c r="CS43" s="130">
        <f>IF($E43="","",'HCAP Worksheet'!$H$109)</f>
        <v>0</v>
      </c>
      <c r="CT43" s="130">
        <f>IF($E43="","",'HCAP Worksheet'!$I$109)</f>
        <v>0</v>
      </c>
      <c r="CU43" s="250">
        <f>IF($E43="","",'HCAP Worksheet'!$D$116)</f>
        <v>0</v>
      </c>
      <c r="CV43" s="130">
        <f>IF($E43="","",'HCAP Worksheet'!$F$116)</f>
        <v>0</v>
      </c>
      <c r="CW43" s="130">
        <f>IF($E43="","",'HCAP Worksheet'!$H$116)</f>
        <v>0</v>
      </c>
      <c r="CX43" s="130">
        <f>IF($E43="","",'HCAP Worksheet'!$I$116)</f>
        <v>0</v>
      </c>
      <c r="CY43" s="250">
        <f>IF($E43="","",'HCAP Worksheet'!$D$117)</f>
        <v>0</v>
      </c>
      <c r="CZ43" s="130">
        <f>IF($E43="","",'HCAP Worksheet'!$F$117)</f>
        <v>0</v>
      </c>
      <c r="DA43" s="130">
        <f>IF($E43="","",'HCAP Worksheet'!$H$117)</f>
        <v>0</v>
      </c>
      <c r="DB43" s="130">
        <f>IF($E43="","",'HCAP Worksheet'!$I$117)</f>
        <v>0</v>
      </c>
      <c r="DC43" s="250">
        <f>IF($E43="","",'HCAP Worksheet'!$D$121)</f>
        <v>0</v>
      </c>
      <c r="DD43" s="130">
        <f>IF($E43="","",'HCAP Worksheet'!$F$121)</f>
        <v>0</v>
      </c>
      <c r="DE43" s="130">
        <f>IF($E43="","",'HCAP Worksheet'!$H$121)</f>
        <v>0</v>
      </c>
      <c r="DF43" s="130">
        <f>IF($E43="","",'HCAP Worksheet'!$I$121)</f>
        <v>0</v>
      </c>
      <c r="DG43" s="250">
        <f>IF($E43="","",'HCAP Worksheet'!$F$119)</f>
        <v>0</v>
      </c>
      <c r="DH43" s="250">
        <f>IF($E43="","",'HCAP Worksheet'!$D$125)</f>
        <v>0</v>
      </c>
      <c r="DI43" s="130">
        <f>IF($E43="","",'HCAP Worksheet'!$F$125)</f>
        <v>0</v>
      </c>
      <c r="DJ43" s="130">
        <f>IF($E43="","",'HCAP Worksheet'!$H$125)</f>
        <v>0</v>
      </c>
      <c r="DK43" s="130">
        <f>IF($E43="","",'HCAP Worksheet'!$I$125)</f>
        <v>0</v>
      </c>
      <c r="DL43" s="250">
        <f>IF($E43="","",'HCAP Worksheet'!$D$126)</f>
        <v>0</v>
      </c>
      <c r="DM43" s="130">
        <f>IF($E43="","",'HCAP Worksheet'!$F$126)</f>
        <v>0</v>
      </c>
      <c r="DN43" s="130">
        <f>IF($E43="","",'HCAP Worksheet'!$H$126)</f>
        <v>0</v>
      </c>
      <c r="DO43" s="130">
        <f>IF($E43="","",'HCAP Worksheet'!$I$126)</f>
        <v>0</v>
      </c>
      <c r="DP43" s="250">
        <f>IF($E43="","",'HCAP Worksheet'!$D$130)</f>
        <v>0</v>
      </c>
      <c r="DQ43" s="130">
        <f>IF($E43="","",'HCAP Worksheet'!$F$130)</f>
        <v>0</v>
      </c>
      <c r="DR43" s="130">
        <f>IF($E43="","",'HCAP Worksheet'!$I$130)</f>
        <v>0</v>
      </c>
      <c r="DS43" s="250">
        <f>IF($E43="","",'HCAP Worksheet'!$D$131)</f>
        <v>0</v>
      </c>
      <c r="DT43" s="130">
        <f>IF($E43="","",'HCAP Worksheet'!$F$131)</f>
        <v>0</v>
      </c>
      <c r="DU43" s="130">
        <f>IF($E43="","",'HCAP Worksheet'!$H$131)</f>
        <v>0</v>
      </c>
      <c r="DV43" s="130">
        <f>IF($E43="","",'HCAP Worksheet'!$I$131)</f>
        <v>0</v>
      </c>
      <c r="DW43" s="250">
        <f>IF($E43="","",'HCAP Worksheet'!$D$132)</f>
        <v>0</v>
      </c>
      <c r="DX43" s="130">
        <f>IF($E43="","",'HCAP Worksheet'!$F$132)</f>
        <v>0</v>
      </c>
      <c r="DY43" s="130">
        <f>IF($E43="","",'HCAP Worksheet'!$H$132)</f>
        <v>0</v>
      </c>
      <c r="DZ43" s="130">
        <f>IF($E43="","",'HCAP Worksheet'!$I$132)</f>
        <v>0</v>
      </c>
      <c r="EA43" s="250">
        <f>IF($E43="","",'HCAP Worksheet'!$D$138)</f>
        <v>7.68</v>
      </c>
      <c r="EB43" s="250">
        <f>IF($E43="","",'HCAP Worksheet'!$E$138)</f>
        <v>325</v>
      </c>
      <c r="EC43" s="524">
        <f ca="1">IF($E43="","",'HCAP Worksheet'!$G$138)</f>
        <v>35.804195804195807</v>
      </c>
      <c r="ED43" s="524" t="str">
        <f>IF($E43="","",'Auto Pooling Robot Script'!$I$19)</f>
        <v>AJ</v>
      </c>
      <c r="EE43" s="130">
        <f>IF($E43="","",'Auto Pooling Robot Script'!$I$20)</f>
        <v>44989</v>
      </c>
      <c r="EF43" s="524">
        <f>IF($E43="","",'Auto Pooling Robot Script'!$I$35)</f>
        <v>5.87</v>
      </c>
      <c r="EG43" s="524">
        <f>IF($E43="","",'Auto Pooling Robot Script'!$I$36)</f>
        <v>6.06</v>
      </c>
      <c r="EH43" s="250">
        <f>IF($E43="","",'Auto Pooling Robot Script'!$I$37)</f>
        <v>1</v>
      </c>
      <c r="EI43" s="578" t="str">
        <f>IF($E43="","",'Auto Pooling Robot Script'!$I$42)</f>
        <v>AJ</v>
      </c>
      <c r="EJ43" s="130">
        <f>IF($E43="","",'Auto Pooling Robot Script'!$K$42)</f>
        <v>44989</v>
      </c>
      <c r="EK43" s="524">
        <f>IF($E43="","",'Auto Pooling Robot Script'!$I$44)</f>
        <v>1.1499999999999999</v>
      </c>
      <c r="EL43" s="524">
        <f>IF($E43="","",'Auto Pooling Robot Script'!$I$45)</f>
        <v>1.2</v>
      </c>
      <c r="EM43" s="524">
        <f>IF($E43="","",'Auto Pooling Robot Script'!$I$46)</f>
        <v>1.1749999999999998</v>
      </c>
      <c r="EN43" s="524" t="str">
        <f>IF($E43="","",'Auto Pooling Robot Script'!$I$17)</f>
        <v>NovaSeq Side B</v>
      </c>
      <c r="EO43" s="524" t="str">
        <f>IF($E43="","",'Auto Pooling Robot Script'!$I$18)</f>
        <v>SP Kit V1.5 200</v>
      </c>
      <c r="EP43" s="250">
        <f>IF($E43="","",'Auto Pooling Robot Script'!$I$80)</f>
        <v>200</v>
      </c>
      <c r="EQ43" s="524">
        <f>IF($E43="","",'Auto Pooling Robot Script'!$I$83)</f>
        <v>0</v>
      </c>
      <c r="ER43" s="558">
        <f>IF($E43="","",'Auto Pooling Robot Script'!$I$84)</f>
        <v>0</v>
      </c>
      <c r="ES43" s="558">
        <f>IF($E43="","",'Auto Pooling Robot Script'!$I$85)</f>
        <v>0</v>
      </c>
      <c r="ET43" s="524">
        <f>IF($E43="","",'Auto Pooling Robot Script'!$I$86)</f>
        <v>0</v>
      </c>
    </row>
    <row r="44" spans="1:150" x14ac:dyDescent="0.2">
      <c r="A44" t="str">
        <f>IF($E44="","",'HCAP Booking'!$C$4)</f>
        <v>2303550</v>
      </c>
      <c r="B44" s="130">
        <f>IF($E44="","",'HCAP Booking'!$C$5)</f>
        <v>44987</v>
      </c>
      <c r="C44" t="str">
        <f>IF($E44="","",'HCAP Booking'!$F$5)</f>
        <v>LC</v>
      </c>
      <c r="D44" t="str">
        <f>IF($E44="","",'HCAP Booking'!E50)</f>
        <v>B2306745</v>
      </c>
      <c r="E44" t="str">
        <f>IF('HCAP Booking'!J50="","",'HCAP Booking'!J50)</f>
        <v>B2306745-003</v>
      </c>
      <c r="F44" t="str">
        <f>IF($E44="","",'HCAP Booking'!H50)</f>
        <v>Roche DNA Solid Tumour Prep</v>
      </c>
      <c r="G44">
        <f>IF($E44="","",'HCAP Booking'!G50)</f>
        <v>14.7</v>
      </c>
      <c r="H44">
        <f>IF($E44="","",'DNA Sample Normalization'!E54)</f>
        <v>3.56</v>
      </c>
      <c r="I44" s="250">
        <f>IF($E44="","",'DNA Sample Normalization'!$E$2)</f>
        <v>21051</v>
      </c>
      <c r="J44" s="130">
        <f>IF($E44="","",'DNA Sample Normalization'!$E$3)</f>
        <v>44973</v>
      </c>
      <c r="K44" s="130">
        <f>IF($E44="","",'DNA Sample Normalization'!$E$4)</f>
        <v>44907</v>
      </c>
      <c r="L44" s="250" t="str">
        <f>IF($E44="","",'HCAP Worksheet'!$D$53)</f>
        <v>SLCB5121</v>
      </c>
      <c r="M44" s="130">
        <f>IF($E44="","",'HCAP Worksheet'!$F$53)</f>
        <v>44012</v>
      </c>
      <c r="N44" s="130">
        <f>IF($E44="","",'HCAP Worksheet'!$H$53)</f>
        <v>0</v>
      </c>
      <c r="O44" s="130">
        <f>IF($E44="","",'HCAP Worksheet'!$I$53)</f>
        <v>0</v>
      </c>
      <c r="P44" s="250">
        <f>IF($E44="","",'HCAP Worksheet'!$D$57)</f>
        <v>140509</v>
      </c>
      <c r="Q44" s="130">
        <f>IF($E44="","",'HCAP Worksheet'!$F$57)</f>
        <v>44987</v>
      </c>
      <c r="R44" s="130">
        <f>IF($E44="","",'HCAP Worksheet'!$H$57)</f>
        <v>45274</v>
      </c>
      <c r="S44" s="130">
        <f>IF($E44="","",'HCAP Worksheet'!$I$57)</f>
        <v>44981</v>
      </c>
      <c r="T44" s="250">
        <f>IF($E44="","",'HCAP Worksheet'!$D$58)</f>
        <v>146671</v>
      </c>
      <c r="U44" s="130">
        <f>IF($E44="","",'HCAP Worksheet'!$F$58)</f>
        <v>44987</v>
      </c>
      <c r="V44" s="130">
        <f>IF($E44="","",'HCAP Worksheet'!$H$58)</f>
        <v>45274</v>
      </c>
      <c r="W44" s="130">
        <f>IF($E44="","",'HCAP Worksheet'!$I$58)</f>
        <v>44981</v>
      </c>
      <c r="X44" s="250" t="str">
        <f>IF($E44="","",'HCAP Worksheet'!$F$55)</f>
        <v>Eppendorf 5 (96)</v>
      </c>
      <c r="Y44" s="250">
        <f>IF($E44="","",'HCAP Worksheet'!$D$62)</f>
        <v>144221</v>
      </c>
      <c r="Z44" s="130">
        <f>IF($E44="","",'HCAP Worksheet'!$F$62)</f>
        <v>44987</v>
      </c>
      <c r="AA44" s="130">
        <f>IF($E44="","",'HCAP Worksheet'!$H$62)</f>
        <v>45274</v>
      </c>
      <c r="AB44" s="130">
        <f>IF($E44="","",'HCAP Worksheet'!$I$62)</f>
        <v>44981</v>
      </c>
      <c r="AC44" s="250">
        <f>IF($E44="","",'HCAP Worksheet'!$D$63)</f>
        <v>146220</v>
      </c>
      <c r="AD44" s="130">
        <f>IF($E44="","",'HCAP Worksheet'!$F$63)</f>
        <v>44987</v>
      </c>
      <c r="AE44" s="130">
        <f>IF($E44="","",'HCAP Worksheet'!$H$63)</f>
        <v>45274</v>
      </c>
      <c r="AF44" s="130">
        <f>IF($E44="","",'HCAP Worksheet'!$I$63)</f>
        <v>44981</v>
      </c>
      <c r="AG44" s="250" t="str">
        <f>IF($E44="","",'HCAP Worksheet'!$F$60)</f>
        <v>Eppendorf 5 (96)</v>
      </c>
      <c r="AH44" s="250">
        <f>IF($E44="","",'HCAP Worksheet'!$D$67)</f>
        <v>143325</v>
      </c>
      <c r="AI44" s="130">
        <f>IF($E44="","",'HCAP Worksheet'!$F$67)</f>
        <v>44987</v>
      </c>
      <c r="AJ44" s="130">
        <f>IF($E44="","",'HCAP Worksheet'!$H$67)</f>
        <v>45274</v>
      </c>
      <c r="AK44" s="130">
        <f>IF($E44="","",'HCAP Worksheet'!$I$67)</f>
        <v>44981</v>
      </c>
      <c r="AL44" s="250">
        <f>IF($E44="","",'HCAP Worksheet'!$D$68)</f>
        <v>145607</v>
      </c>
      <c r="AM44" s="130">
        <f>IF($E44="","",'HCAP Worksheet'!$F$68)</f>
        <v>44987</v>
      </c>
      <c r="AN44" s="130">
        <f>IF($E44="","",'HCAP Worksheet'!$H$68)</f>
        <v>45274</v>
      </c>
      <c r="AO44" s="130">
        <f>IF($E44="","",'HCAP Worksheet'!$I$68)</f>
        <v>44981</v>
      </c>
      <c r="AP44" s="250">
        <f>IF($E44="","",'HCAP Worksheet'!$D$69)</f>
        <v>70801720</v>
      </c>
      <c r="AQ44" s="130">
        <f>IF($E44="","",'HCAP Worksheet'!$F$69)</f>
        <v>44987</v>
      </c>
      <c r="AR44" s="130">
        <f>IF($E44="","",'HCAP Worksheet'!$H$69)</f>
        <v>45291</v>
      </c>
      <c r="AS44" s="130">
        <f>IF($E44="","",'HCAP Worksheet'!$I$69)</f>
        <v>44981</v>
      </c>
      <c r="AT44" s="130" t="str">
        <f>IF($E44="","",'HCAP Worksheet'!$F$65)</f>
        <v>Eppendorf 5 (96)</v>
      </c>
      <c r="AU44" s="250">
        <f>IF($E44="","",'HCAP Worksheet'!$D$73)</f>
        <v>142030</v>
      </c>
      <c r="AV44" s="130">
        <f>IF($E44="","",'HCAP Worksheet'!$F$73)</f>
        <v>44979</v>
      </c>
      <c r="AW44" s="130">
        <f>IF($E44="","",'HCAP Worksheet'!$H$73)</f>
        <v>45260</v>
      </c>
      <c r="AX44" s="130">
        <f>IF($E44="","",'HCAP Worksheet'!$I$73)</f>
        <v>44942</v>
      </c>
      <c r="AY44" s="250" t="str">
        <f>IF($E44="","",'HCAP Worksheet'!$D$74)</f>
        <v>22K084044</v>
      </c>
      <c r="AZ44" s="130">
        <f>IF($E44="","",'HCAP Worksheet'!$F$74)</f>
        <v>44956</v>
      </c>
      <c r="BA44" s="130">
        <f>IF($E44="","",'HCAP Worksheet'!$H$74)</f>
        <v>46695</v>
      </c>
      <c r="BB44" s="250">
        <f>IF($E44="","",'HCAP Worksheet'!$D$78)</f>
        <v>0</v>
      </c>
      <c r="BC44" s="130">
        <f>IF($E44="","",'HCAP Worksheet'!$F$78)</f>
        <v>0</v>
      </c>
      <c r="BD44" s="130">
        <f>IF($E44="","",'HCAP Worksheet'!$H$78)</f>
        <v>0</v>
      </c>
      <c r="BE44" s="130">
        <f>IF($E44="","",'HCAP Worksheet'!$I$78)</f>
        <v>0</v>
      </c>
      <c r="BF44" s="250">
        <f>IF($E44="","",'HCAP Worksheet'!$D$79)</f>
        <v>0</v>
      </c>
      <c r="BG44" s="130">
        <f>IF($E44="","",'HCAP Worksheet'!$F$79)</f>
        <v>0</v>
      </c>
      <c r="BH44" s="130">
        <f>IF($E44="","",'HCAP Worksheet'!$H$79)</f>
        <v>0</v>
      </c>
      <c r="BI44" s="130">
        <f>IF($E44="","",'HCAP Worksheet'!$I$79)</f>
        <v>0</v>
      </c>
      <c r="BJ44" s="250">
        <f>IF($E44="","",'HCAP Worksheet'!$F$76)</f>
        <v>0</v>
      </c>
      <c r="BK44" s="250">
        <f>IF($E44="","",'HCAP Worksheet'!$D$83)</f>
        <v>0</v>
      </c>
      <c r="BL44" s="130">
        <f>IF($E44="","",'HCAP Worksheet'!$F$83)</f>
        <v>0</v>
      </c>
      <c r="BM44" s="130">
        <f>IF($E44="","",'HCAP Worksheet'!$H$83)</f>
        <v>0</v>
      </c>
      <c r="BN44" s="130">
        <f>IF($E44="","",'HCAP Worksheet'!$I$83)</f>
        <v>0</v>
      </c>
      <c r="BO44" s="250">
        <f>IF($E44="","",'HCAP Worksheet'!$D$84)</f>
        <v>0</v>
      </c>
      <c r="BP44" s="130">
        <f>IF($E44="","",'HCAP Worksheet'!$F$84)</f>
        <v>0</v>
      </c>
      <c r="BQ44" s="130">
        <f>IF($E44="","",'HCAP Worksheet'!$H$84)</f>
        <v>0</v>
      </c>
      <c r="BR44" s="250">
        <f>IF($E44="","",'HCAP Worksheet'!$D$88)</f>
        <v>0</v>
      </c>
      <c r="BS44" s="130">
        <f>IF($E44="","",'HCAP Worksheet'!$F$88)</f>
        <v>0</v>
      </c>
      <c r="BT44" s="130">
        <f>IF($E44="","",'HCAP Worksheet'!$I$88)</f>
        <v>0</v>
      </c>
      <c r="BU44" s="250">
        <f>IF($E44="","",'HCAP Worksheet'!$D$89)</f>
        <v>0</v>
      </c>
      <c r="BV44" s="130">
        <f>IF($E44="","",'HCAP Worksheet'!$F$89)</f>
        <v>0</v>
      </c>
      <c r="BW44" s="130">
        <f>IF($E44="","",'HCAP Worksheet'!$H$89)</f>
        <v>0</v>
      </c>
      <c r="BX44" s="130">
        <f>IF($E44="","",'HCAP Worksheet'!$I$89)</f>
        <v>0</v>
      </c>
      <c r="BY44" s="250">
        <f>IF($E44="","",'HCAP Worksheet'!$D$90)</f>
        <v>0</v>
      </c>
      <c r="BZ44" s="130">
        <f>IF($E44="","",'HCAP Worksheet'!$F$90)</f>
        <v>0</v>
      </c>
      <c r="CA44" s="130">
        <f>IF($E44="","",'HCAP Worksheet'!$H$90)</f>
        <v>0</v>
      </c>
      <c r="CB44" s="130">
        <f>IF($E44="","",'HCAP Worksheet'!$I$90)</f>
        <v>0</v>
      </c>
      <c r="CC44" s="250">
        <f>IF($E44="","",'HCAP Worksheet'!$D$103)</f>
        <v>0</v>
      </c>
      <c r="CD44" s="130">
        <f>IF($E44="","",'HCAP Worksheet'!$F$103)</f>
        <v>0</v>
      </c>
      <c r="CE44" s="130">
        <f>IF($E44="","",'HCAP Worksheet'!$H$103)</f>
        <v>0</v>
      </c>
      <c r="CF44" s="130">
        <f>IF($E44="","",'HCAP Worksheet'!$I$103)</f>
        <v>0</v>
      </c>
      <c r="CG44" s="250">
        <f>IF($E44="","",'HCAP Worksheet'!$D$104)</f>
        <v>0</v>
      </c>
      <c r="CH44" s="130">
        <f>IF($E44="","",'HCAP Worksheet'!$F$104)</f>
        <v>0</v>
      </c>
      <c r="CI44" s="130">
        <f>IF($E44="","",'HCAP Worksheet'!$H$104)</f>
        <v>0</v>
      </c>
      <c r="CJ44" s="130">
        <f>IF($E44="","",'HCAP Worksheet'!$I$104)</f>
        <v>0</v>
      </c>
      <c r="CK44" s="250">
        <f>IF($E44="","",'HCAP Worksheet'!$D$105)</f>
        <v>0</v>
      </c>
      <c r="CL44" s="130">
        <f>IF($E44="","",'HCAP Worksheet'!$F$105)</f>
        <v>0</v>
      </c>
      <c r="CM44" s="130">
        <f>IF($E44="","",'HCAP Worksheet'!$H$105)</f>
        <v>0</v>
      </c>
      <c r="CN44" s="250">
        <f>IF($E44="","",'HCAP Worksheet'!$F$101)</f>
        <v>0</v>
      </c>
      <c r="CO44" s="250" t="str">
        <f ca="1">IF($E44="","",'HCAP Worksheet'!$B$109)</f>
        <v>Roche DNA Solid Tumour Prep_2</v>
      </c>
      <c r="CP44" s="250" t="str">
        <f ca="1">IF($E44="","",'HCAP Worksheet'!$C$109)</f>
        <v>IRN1000006093</v>
      </c>
      <c r="CQ44" s="250">
        <f>IF($E44="","",'HCAP Worksheet'!$D$109)</f>
        <v>0</v>
      </c>
      <c r="CR44" s="130">
        <f>IF($E44="","",'HCAP Worksheet'!$F$109)</f>
        <v>0</v>
      </c>
      <c r="CS44" s="130">
        <f>IF($E44="","",'HCAP Worksheet'!$H$109)</f>
        <v>0</v>
      </c>
      <c r="CT44" s="130">
        <f>IF($E44="","",'HCAP Worksheet'!$I$109)</f>
        <v>0</v>
      </c>
      <c r="CU44" s="250">
        <f>IF($E44="","",'HCAP Worksheet'!$D$116)</f>
        <v>0</v>
      </c>
      <c r="CV44" s="130">
        <f>IF($E44="","",'HCAP Worksheet'!$F$116)</f>
        <v>0</v>
      </c>
      <c r="CW44" s="130">
        <f>IF($E44="","",'HCAP Worksheet'!$H$116)</f>
        <v>0</v>
      </c>
      <c r="CX44" s="130">
        <f>IF($E44="","",'HCAP Worksheet'!$I$116)</f>
        <v>0</v>
      </c>
      <c r="CY44" s="250">
        <f>IF($E44="","",'HCAP Worksheet'!$D$117)</f>
        <v>0</v>
      </c>
      <c r="CZ44" s="130">
        <f>IF($E44="","",'HCAP Worksheet'!$F$117)</f>
        <v>0</v>
      </c>
      <c r="DA44" s="130">
        <f>IF($E44="","",'HCAP Worksheet'!$H$117)</f>
        <v>0</v>
      </c>
      <c r="DB44" s="130">
        <f>IF($E44="","",'HCAP Worksheet'!$I$117)</f>
        <v>0</v>
      </c>
      <c r="DC44" s="250">
        <f>IF($E44="","",'HCAP Worksheet'!$D$121)</f>
        <v>0</v>
      </c>
      <c r="DD44" s="130">
        <f>IF($E44="","",'HCAP Worksheet'!$F$121)</f>
        <v>0</v>
      </c>
      <c r="DE44" s="130">
        <f>IF($E44="","",'HCAP Worksheet'!$H$121)</f>
        <v>0</v>
      </c>
      <c r="DF44" s="130">
        <f>IF($E44="","",'HCAP Worksheet'!$I$121)</f>
        <v>0</v>
      </c>
      <c r="DG44" s="250">
        <f>IF($E44="","",'HCAP Worksheet'!$F$119)</f>
        <v>0</v>
      </c>
      <c r="DH44" s="250">
        <f>IF($E44="","",'HCAP Worksheet'!$D$125)</f>
        <v>0</v>
      </c>
      <c r="DI44" s="130">
        <f>IF($E44="","",'HCAP Worksheet'!$F$125)</f>
        <v>0</v>
      </c>
      <c r="DJ44" s="130">
        <f>IF($E44="","",'HCAP Worksheet'!$H$125)</f>
        <v>0</v>
      </c>
      <c r="DK44" s="130">
        <f>IF($E44="","",'HCAP Worksheet'!$I$125)</f>
        <v>0</v>
      </c>
      <c r="DL44" s="250">
        <f>IF($E44="","",'HCAP Worksheet'!$D$126)</f>
        <v>0</v>
      </c>
      <c r="DM44" s="130">
        <f>IF($E44="","",'HCAP Worksheet'!$F$126)</f>
        <v>0</v>
      </c>
      <c r="DN44" s="130">
        <f>IF($E44="","",'HCAP Worksheet'!$H$126)</f>
        <v>0</v>
      </c>
      <c r="DO44" s="130">
        <f>IF($E44="","",'HCAP Worksheet'!$I$126)</f>
        <v>0</v>
      </c>
      <c r="DP44" s="250">
        <f>IF($E44="","",'HCAP Worksheet'!$D$130)</f>
        <v>0</v>
      </c>
      <c r="DQ44" s="130">
        <f>IF($E44="","",'HCAP Worksheet'!$F$130)</f>
        <v>0</v>
      </c>
      <c r="DR44" s="130">
        <f>IF($E44="","",'HCAP Worksheet'!$I$130)</f>
        <v>0</v>
      </c>
      <c r="DS44" s="250">
        <f>IF($E44="","",'HCAP Worksheet'!$D$131)</f>
        <v>0</v>
      </c>
      <c r="DT44" s="130">
        <f>IF($E44="","",'HCAP Worksheet'!$F$131)</f>
        <v>0</v>
      </c>
      <c r="DU44" s="130">
        <f>IF($E44="","",'HCAP Worksheet'!$H$131)</f>
        <v>0</v>
      </c>
      <c r="DV44" s="130">
        <f>IF($E44="","",'HCAP Worksheet'!$I$131)</f>
        <v>0</v>
      </c>
      <c r="DW44" s="250">
        <f>IF($E44="","",'HCAP Worksheet'!$D$132)</f>
        <v>0</v>
      </c>
      <c r="DX44" s="130">
        <f>IF($E44="","",'HCAP Worksheet'!$F$132)</f>
        <v>0</v>
      </c>
      <c r="DY44" s="130">
        <f>IF($E44="","",'HCAP Worksheet'!$H$132)</f>
        <v>0</v>
      </c>
      <c r="DZ44" s="130">
        <f>IF($E44="","",'HCAP Worksheet'!$I$132)</f>
        <v>0</v>
      </c>
      <c r="EA44" s="250">
        <f>IF($E44="","",'HCAP Worksheet'!$D$138)</f>
        <v>7.68</v>
      </c>
      <c r="EB44" s="250">
        <f>IF($E44="","",'HCAP Worksheet'!$E$138)</f>
        <v>325</v>
      </c>
      <c r="EC44" s="524">
        <f ca="1">IF($E44="","",'HCAP Worksheet'!$G$138)</f>
        <v>35.804195804195807</v>
      </c>
      <c r="ED44" s="524" t="str">
        <f>IF($E44="","",'Auto Pooling Robot Script'!$I$19)</f>
        <v>AJ</v>
      </c>
      <c r="EE44" s="130">
        <f>IF($E44="","",'Auto Pooling Robot Script'!$I$20)</f>
        <v>44989</v>
      </c>
      <c r="EF44" s="524">
        <f>IF($E44="","",'Auto Pooling Robot Script'!$I$35)</f>
        <v>5.87</v>
      </c>
      <c r="EG44" s="524">
        <f>IF($E44="","",'Auto Pooling Robot Script'!$I$36)</f>
        <v>6.06</v>
      </c>
      <c r="EH44" s="250">
        <f>IF($E44="","",'Auto Pooling Robot Script'!$I$37)</f>
        <v>1</v>
      </c>
      <c r="EI44" s="578" t="str">
        <f>IF($E44="","",'Auto Pooling Robot Script'!$I$42)</f>
        <v>AJ</v>
      </c>
      <c r="EJ44" s="130">
        <f>IF($E44="","",'Auto Pooling Robot Script'!$K$42)</f>
        <v>44989</v>
      </c>
      <c r="EK44" s="524">
        <f>IF($E44="","",'Auto Pooling Robot Script'!$I$44)</f>
        <v>1.1499999999999999</v>
      </c>
      <c r="EL44" s="524">
        <f>IF($E44="","",'Auto Pooling Robot Script'!$I$45)</f>
        <v>1.2</v>
      </c>
      <c r="EM44" s="524">
        <f>IF($E44="","",'Auto Pooling Robot Script'!$I$46)</f>
        <v>1.1749999999999998</v>
      </c>
      <c r="EN44" s="524" t="str">
        <f>IF($E44="","",'Auto Pooling Robot Script'!$I$17)</f>
        <v>NovaSeq Side B</v>
      </c>
      <c r="EO44" s="524" t="str">
        <f>IF($E44="","",'Auto Pooling Robot Script'!$I$18)</f>
        <v>SP Kit V1.5 200</v>
      </c>
      <c r="EP44" s="250">
        <f>IF($E44="","",'Auto Pooling Robot Script'!$I$80)</f>
        <v>200</v>
      </c>
      <c r="EQ44" s="524">
        <f>IF($E44="","",'Auto Pooling Robot Script'!$I$83)</f>
        <v>0</v>
      </c>
      <c r="ER44" s="558">
        <f>IF($E44="","",'Auto Pooling Robot Script'!$I$84)</f>
        <v>0</v>
      </c>
      <c r="ES44" s="558">
        <f>IF($E44="","",'Auto Pooling Robot Script'!$I$85)</f>
        <v>0</v>
      </c>
      <c r="ET44" s="524">
        <f>IF($E44="","",'Auto Pooling Robot Script'!$I$86)</f>
        <v>0</v>
      </c>
    </row>
    <row r="45" spans="1:150" x14ac:dyDescent="0.2">
      <c r="A45" t="str">
        <f>IF($E45="","",'HCAP Booking'!$C$4)</f>
        <v>2303550</v>
      </c>
      <c r="B45" s="130">
        <f>IF($E45="","",'HCAP Booking'!$C$5)</f>
        <v>44987</v>
      </c>
      <c r="C45" t="str">
        <f>IF($E45="","",'HCAP Booking'!$F$5)</f>
        <v>LC</v>
      </c>
      <c r="D45" t="str">
        <f>IF($E45="","",'HCAP Booking'!E51)</f>
        <v>B2306806</v>
      </c>
      <c r="E45" t="str">
        <f>IF('HCAP Booking'!J51="","",'HCAP Booking'!J51)</f>
        <v>B2306806-004</v>
      </c>
      <c r="F45" t="str">
        <f>IF($E45="","",'HCAP Booking'!H51)</f>
        <v>Roche DNA Solid Tumour Prep</v>
      </c>
      <c r="G45">
        <f>IF($E45="","",'HCAP Booking'!G51)</f>
        <v>17.21</v>
      </c>
      <c r="H45">
        <f>IF($E45="","",'DNA Sample Normalization'!E55)</f>
        <v>5.12</v>
      </c>
      <c r="I45" s="250">
        <f>IF($E45="","",'DNA Sample Normalization'!$E$2)</f>
        <v>21051</v>
      </c>
      <c r="J45" s="130">
        <f>IF($E45="","",'DNA Sample Normalization'!$E$3)</f>
        <v>44973</v>
      </c>
      <c r="K45" s="130">
        <f>IF($E45="","",'DNA Sample Normalization'!$E$4)</f>
        <v>44907</v>
      </c>
      <c r="L45" s="250" t="str">
        <f>IF($E45="","",'HCAP Worksheet'!$D$53)</f>
        <v>SLCB5121</v>
      </c>
      <c r="M45" s="130">
        <f>IF($E45="","",'HCAP Worksheet'!$F$53)</f>
        <v>44012</v>
      </c>
      <c r="N45" s="130">
        <f>IF($E45="","",'HCAP Worksheet'!$H$53)</f>
        <v>0</v>
      </c>
      <c r="O45" s="130">
        <f>IF($E45="","",'HCAP Worksheet'!$I$53)</f>
        <v>0</v>
      </c>
      <c r="P45" s="250">
        <f>IF($E45="","",'HCAP Worksheet'!$D$57)</f>
        <v>140509</v>
      </c>
      <c r="Q45" s="130">
        <f>IF($E45="","",'HCAP Worksheet'!$F$57)</f>
        <v>44987</v>
      </c>
      <c r="R45" s="130">
        <f>IF($E45="","",'HCAP Worksheet'!$H$57)</f>
        <v>45274</v>
      </c>
      <c r="S45" s="130">
        <f>IF($E45="","",'HCAP Worksheet'!$I$57)</f>
        <v>44981</v>
      </c>
      <c r="T45" s="250">
        <f>IF($E45="","",'HCAP Worksheet'!$D$58)</f>
        <v>146671</v>
      </c>
      <c r="U45" s="130">
        <f>IF($E45="","",'HCAP Worksheet'!$F$58)</f>
        <v>44987</v>
      </c>
      <c r="V45" s="130">
        <f>IF($E45="","",'HCAP Worksheet'!$H$58)</f>
        <v>45274</v>
      </c>
      <c r="W45" s="130">
        <f>IF($E45="","",'HCAP Worksheet'!$I$58)</f>
        <v>44981</v>
      </c>
      <c r="X45" s="250" t="str">
        <f>IF($E45="","",'HCAP Worksheet'!$F$55)</f>
        <v>Eppendorf 5 (96)</v>
      </c>
      <c r="Y45" s="250">
        <f>IF($E45="","",'HCAP Worksheet'!$D$62)</f>
        <v>144221</v>
      </c>
      <c r="Z45" s="130">
        <f>IF($E45="","",'HCAP Worksheet'!$F$62)</f>
        <v>44987</v>
      </c>
      <c r="AA45" s="130">
        <f>IF($E45="","",'HCAP Worksheet'!$H$62)</f>
        <v>45274</v>
      </c>
      <c r="AB45" s="130">
        <f>IF($E45="","",'HCAP Worksheet'!$I$62)</f>
        <v>44981</v>
      </c>
      <c r="AC45" s="250">
        <f>IF($E45="","",'HCAP Worksheet'!$D$63)</f>
        <v>146220</v>
      </c>
      <c r="AD45" s="130">
        <f>IF($E45="","",'HCAP Worksheet'!$F$63)</f>
        <v>44987</v>
      </c>
      <c r="AE45" s="130">
        <f>IF($E45="","",'HCAP Worksheet'!$H$63)</f>
        <v>45274</v>
      </c>
      <c r="AF45" s="130">
        <f>IF($E45="","",'HCAP Worksheet'!$I$63)</f>
        <v>44981</v>
      </c>
      <c r="AG45" s="250" t="str">
        <f>IF($E45="","",'HCAP Worksheet'!$F$60)</f>
        <v>Eppendorf 5 (96)</v>
      </c>
      <c r="AH45" s="250">
        <f>IF($E45="","",'HCAP Worksheet'!$D$67)</f>
        <v>143325</v>
      </c>
      <c r="AI45" s="130">
        <f>IF($E45="","",'HCAP Worksheet'!$F$67)</f>
        <v>44987</v>
      </c>
      <c r="AJ45" s="130">
        <f>IF($E45="","",'HCAP Worksheet'!$H$67)</f>
        <v>45274</v>
      </c>
      <c r="AK45" s="130">
        <f>IF($E45="","",'HCAP Worksheet'!$I$67)</f>
        <v>44981</v>
      </c>
      <c r="AL45" s="250">
        <f>IF($E45="","",'HCAP Worksheet'!$D$68)</f>
        <v>145607</v>
      </c>
      <c r="AM45" s="130">
        <f>IF($E45="","",'HCAP Worksheet'!$F$68)</f>
        <v>44987</v>
      </c>
      <c r="AN45" s="130">
        <f>IF($E45="","",'HCAP Worksheet'!$H$68)</f>
        <v>45274</v>
      </c>
      <c r="AO45" s="130">
        <f>IF($E45="","",'HCAP Worksheet'!$I$68)</f>
        <v>44981</v>
      </c>
      <c r="AP45" s="250">
        <f>IF($E45="","",'HCAP Worksheet'!$D$69)</f>
        <v>70801720</v>
      </c>
      <c r="AQ45" s="130">
        <f>IF($E45="","",'HCAP Worksheet'!$F$69)</f>
        <v>44987</v>
      </c>
      <c r="AR45" s="130">
        <f>IF($E45="","",'HCAP Worksheet'!$H$69)</f>
        <v>45291</v>
      </c>
      <c r="AS45" s="130">
        <f>IF($E45="","",'HCAP Worksheet'!$I$69)</f>
        <v>44981</v>
      </c>
      <c r="AT45" s="130" t="str">
        <f>IF($E45="","",'HCAP Worksheet'!$F$65)</f>
        <v>Eppendorf 5 (96)</v>
      </c>
      <c r="AU45" s="250">
        <f>IF($E45="","",'HCAP Worksheet'!$D$73)</f>
        <v>142030</v>
      </c>
      <c r="AV45" s="130">
        <f>IF($E45="","",'HCAP Worksheet'!$F$73)</f>
        <v>44979</v>
      </c>
      <c r="AW45" s="130">
        <f>IF($E45="","",'HCAP Worksheet'!$H$73)</f>
        <v>45260</v>
      </c>
      <c r="AX45" s="130">
        <f>IF($E45="","",'HCAP Worksheet'!$I$73)</f>
        <v>44942</v>
      </c>
      <c r="AY45" s="250" t="str">
        <f>IF($E45="","",'HCAP Worksheet'!$D$74)</f>
        <v>22K084044</v>
      </c>
      <c r="AZ45" s="130">
        <f>IF($E45="","",'HCAP Worksheet'!$F$74)</f>
        <v>44956</v>
      </c>
      <c r="BA45" s="130">
        <f>IF($E45="","",'HCAP Worksheet'!$H$74)</f>
        <v>46695</v>
      </c>
      <c r="BB45" s="250">
        <f>IF($E45="","",'HCAP Worksheet'!$D$78)</f>
        <v>0</v>
      </c>
      <c r="BC45" s="130">
        <f>IF($E45="","",'HCAP Worksheet'!$F$78)</f>
        <v>0</v>
      </c>
      <c r="BD45" s="130">
        <f>IF($E45="","",'HCAP Worksheet'!$H$78)</f>
        <v>0</v>
      </c>
      <c r="BE45" s="130">
        <f>IF($E45="","",'HCAP Worksheet'!$I$78)</f>
        <v>0</v>
      </c>
      <c r="BF45" s="250">
        <f>IF($E45="","",'HCAP Worksheet'!$D$79)</f>
        <v>0</v>
      </c>
      <c r="BG45" s="130">
        <f>IF($E45="","",'HCAP Worksheet'!$F$79)</f>
        <v>0</v>
      </c>
      <c r="BH45" s="130">
        <f>IF($E45="","",'HCAP Worksheet'!$H$79)</f>
        <v>0</v>
      </c>
      <c r="BI45" s="130">
        <f>IF($E45="","",'HCAP Worksheet'!$I$79)</f>
        <v>0</v>
      </c>
      <c r="BJ45" s="250">
        <f>IF($E45="","",'HCAP Worksheet'!$F$76)</f>
        <v>0</v>
      </c>
      <c r="BK45" s="250">
        <f>IF($E45="","",'HCAP Worksheet'!$D$83)</f>
        <v>0</v>
      </c>
      <c r="BL45" s="130">
        <f>IF($E45="","",'HCAP Worksheet'!$F$83)</f>
        <v>0</v>
      </c>
      <c r="BM45" s="130">
        <f>IF($E45="","",'HCAP Worksheet'!$H$83)</f>
        <v>0</v>
      </c>
      <c r="BN45" s="130">
        <f>IF($E45="","",'HCAP Worksheet'!$I$83)</f>
        <v>0</v>
      </c>
      <c r="BO45" s="250">
        <f>IF($E45="","",'HCAP Worksheet'!$D$84)</f>
        <v>0</v>
      </c>
      <c r="BP45" s="130">
        <f>IF($E45="","",'HCAP Worksheet'!$F$84)</f>
        <v>0</v>
      </c>
      <c r="BQ45" s="130">
        <f>IF($E45="","",'HCAP Worksheet'!$H$84)</f>
        <v>0</v>
      </c>
      <c r="BR45" s="250">
        <f>IF($E45="","",'HCAP Worksheet'!$D$88)</f>
        <v>0</v>
      </c>
      <c r="BS45" s="130">
        <f>IF($E45="","",'HCAP Worksheet'!$F$88)</f>
        <v>0</v>
      </c>
      <c r="BT45" s="130">
        <f>IF($E45="","",'HCAP Worksheet'!$I$88)</f>
        <v>0</v>
      </c>
      <c r="BU45" s="250">
        <f>IF($E45="","",'HCAP Worksheet'!$D$89)</f>
        <v>0</v>
      </c>
      <c r="BV45" s="130">
        <f>IF($E45="","",'HCAP Worksheet'!$F$89)</f>
        <v>0</v>
      </c>
      <c r="BW45" s="130">
        <f>IF($E45="","",'HCAP Worksheet'!$H$89)</f>
        <v>0</v>
      </c>
      <c r="BX45" s="130">
        <f>IF($E45="","",'HCAP Worksheet'!$I$89)</f>
        <v>0</v>
      </c>
      <c r="BY45" s="250">
        <f>IF($E45="","",'HCAP Worksheet'!$D$90)</f>
        <v>0</v>
      </c>
      <c r="BZ45" s="130">
        <f>IF($E45="","",'HCAP Worksheet'!$F$90)</f>
        <v>0</v>
      </c>
      <c r="CA45" s="130">
        <f>IF($E45="","",'HCAP Worksheet'!$H$90)</f>
        <v>0</v>
      </c>
      <c r="CB45" s="130">
        <f>IF($E45="","",'HCAP Worksheet'!$I$90)</f>
        <v>0</v>
      </c>
      <c r="CC45" s="250">
        <f>IF($E45="","",'HCAP Worksheet'!$D$103)</f>
        <v>0</v>
      </c>
      <c r="CD45" s="130">
        <f>IF($E45="","",'HCAP Worksheet'!$F$103)</f>
        <v>0</v>
      </c>
      <c r="CE45" s="130">
        <f>IF($E45="","",'HCAP Worksheet'!$H$103)</f>
        <v>0</v>
      </c>
      <c r="CF45" s="130">
        <f>IF($E45="","",'HCAP Worksheet'!$I$103)</f>
        <v>0</v>
      </c>
      <c r="CG45" s="250">
        <f>IF($E45="","",'HCAP Worksheet'!$D$104)</f>
        <v>0</v>
      </c>
      <c r="CH45" s="130">
        <f>IF($E45="","",'HCAP Worksheet'!$F$104)</f>
        <v>0</v>
      </c>
      <c r="CI45" s="130">
        <f>IF($E45="","",'HCAP Worksheet'!$H$104)</f>
        <v>0</v>
      </c>
      <c r="CJ45" s="130">
        <f>IF($E45="","",'HCAP Worksheet'!$I$104)</f>
        <v>0</v>
      </c>
      <c r="CK45" s="250">
        <f>IF($E45="","",'HCAP Worksheet'!$D$105)</f>
        <v>0</v>
      </c>
      <c r="CL45" s="130">
        <f>IF($E45="","",'HCAP Worksheet'!$F$105)</f>
        <v>0</v>
      </c>
      <c r="CM45" s="130">
        <f>IF($E45="","",'HCAP Worksheet'!$H$105)</f>
        <v>0</v>
      </c>
      <c r="CN45" s="250">
        <f>IF($E45="","",'HCAP Worksheet'!$F$101)</f>
        <v>0</v>
      </c>
      <c r="CO45" s="250" t="str">
        <f ca="1">IF($E45="","",'HCAP Worksheet'!$B$109)</f>
        <v>Roche DNA Solid Tumour Prep_2</v>
      </c>
      <c r="CP45" s="250" t="str">
        <f ca="1">IF($E45="","",'HCAP Worksheet'!$C$109)</f>
        <v>IRN1000006093</v>
      </c>
      <c r="CQ45" s="250">
        <f>IF($E45="","",'HCAP Worksheet'!$D$109)</f>
        <v>0</v>
      </c>
      <c r="CR45" s="130">
        <f>IF($E45="","",'HCAP Worksheet'!$F$109)</f>
        <v>0</v>
      </c>
      <c r="CS45" s="130">
        <f>IF($E45="","",'HCAP Worksheet'!$H$109)</f>
        <v>0</v>
      </c>
      <c r="CT45" s="130">
        <f>IF($E45="","",'HCAP Worksheet'!$I$109)</f>
        <v>0</v>
      </c>
      <c r="CU45" s="250">
        <f>IF($E45="","",'HCAP Worksheet'!$D$116)</f>
        <v>0</v>
      </c>
      <c r="CV45" s="130">
        <f>IF($E45="","",'HCAP Worksheet'!$F$116)</f>
        <v>0</v>
      </c>
      <c r="CW45" s="130">
        <f>IF($E45="","",'HCAP Worksheet'!$H$116)</f>
        <v>0</v>
      </c>
      <c r="CX45" s="130">
        <f>IF($E45="","",'HCAP Worksheet'!$I$116)</f>
        <v>0</v>
      </c>
      <c r="CY45" s="250">
        <f>IF($E45="","",'HCAP Worksheet'!$D$117)</f>
        <v>0</v>
      </c>
      <c r="CZ45" s="130">
        <f>IF($E45="","",'HCAP Worksheet'!$F$117)</f>
        <v>0</v>
      </c>
      <c r="DA45" s="130">
        <f>IF($E45="","",'HCAP Worksheet'!$H$117)</f>
        <v>0</v>
      </c>
      <c r="DB45" s="130">
        <f>IF($E45="","",'HCAP Worksheet'!$I$117)</f>
        <v>0</v>
      </c>
      <c r="DC45" s="250">
        <f>IF($E45="","",'HCAP Worksheet'!$D$121)</f>
        <v>0</v>
      </c>
      <c r="DD45" s="130">
        <f>IF($E45="","",'HCAP Worksheet'!$F$121)</f>
        <v>0</v>
      </c>
      <c r="DE45" s="130">
        <f>IF($E45="","",'HCAP Worksheet'!$H$121)</f>
        <v>0</v>
      </c>
      <c r="DF45" s="130">
        <f>IF($E45="","",'HCAP Worksheet'!$I$121)</f>
        <v>0</v>
      </c>
      <c r="DG45" s="250">
        <f>IF($E45="","",'HCAP Worksheet'!$F$119)</f>
        <v>0</v>
      </c>
      <c r="DH45" s="250">
        <f>IF($E45="","",'HCAP Worksheet'!$D$125)</f>
        <v>0</v>
      </c>
      <c r="DI45" s="130">
        <f>IF($E45="","",'HCAP Worksheet'!$F$125)</f>
        <v>0</v>
      </c>
      <c r="DJ45" s="130">
        <f>IF($E45="","",'HCAP Worksheet'!$H$125)</f>
        <v>0</v>
      </c>
      <c r="DK45" s="130">
        <f>IF($E45="","",'HCAP Worksheet'!$I$125)</f>
        <v>0</v>
      </c>
      <c r="DL45" s="250">
        <f>IF($E45="","",'HCAP Worksheet'!$D$126)</f>
        <v>0</v>
      </c>
      <c r="DM45" s="130">
        <f>IF($E45="","",'HCAP Worksheet'!$F$126)</f>
        <v>0</v>
      </c>
      <c r="DN45" s="130">
        <f>IF($E45="","",'HCAP Worksheet'!$H$126)</f>
        <v>0</v>
      </c>
      <c r="DO45" s="130">
        <f>IF($E45="","",'HCAP Worksheet'!$I$126)</f>
        <v>0</v>
      </c>
      <c r="DP45" s="250">
        <f>IF($E45="","",'HCAP Worksheet'!$D$130)</f>
        <v>0</v>
      </c>
      <c r="DQ45" s="130">
        <f>IF($E45="","",'HCAP Worksheet'!$F$130)</f>
        <v>0</v>
      </c>
      <c r="DR45" s="130">
        <f>IF($E45="","",'HCAP Worksheet'!$I$130)</f>
        <v>0</v>
      </c>
      <c r="DS45" s="250">
        <f>IF($E45="","",'HCAP Worksheet'!$D$131)</f>
        <v>0</v>
      </c>
      <c r="DT45" s="130">
        <f>IF($E45="","",'HCAP Worksheet'!$F$131)</f>
        <v>0</v>
      </c>
      <c r="DU45" s="130">
        <f>IF($E45="","",'HCAP Worksheet'!$H$131)</f>
        <v>0</v>
      </c>
      <c r="DV45" s="130">
        <f>IF($E45="","",'HCAP Worksheet'!$I$131)</f>
        <v>0</v>
      </c>
      <c r="DW45" s="250">
        <f>IF($E45="","",'HCAP Worksheet'!$D$132)</f>
        <v>0</v>
      </c>
      <c r="DX45" s="130">
        <f>IF($E45="","",'HCAP Worksheet'!$F$132)</f>
        <v>0</v>
      </c>
      <c r="DY45" s="130">
        <f>IF($E45="","",'HCAP Worksheet'!$H$132)</f>
        <v>0</v>
      </c>
      <c r="DZ45" s="130">
        <f>IF($E45="","",'HCAP Worksheet'!$I$132)</f>
        <v>0</v>
      </c>
      <c r="EA45" s="250">
        <f>IF($E45="","",'HCAP Worksheet'!$D$138)</f>
        <v>7.68</v>
      </c>
      <c r="EB45" s="250">
        <f>IF($E45="","",'HCAP Worksheet'!$E$138)</f>
        <v>325</v>
      </c>
      <c r="EC45" s="524">
        <f ca="1">IF($E45="","",'HCAP Worksheet'!$G$138)</f>
        <v>35.804195804195807</v>
      </c>
      <c r="ED45" s="524" t="str">
        <f>IF($E45="","",'Auto Pooling Robot Script'!$I$19)</f>
        <v>AJ</v>
      </c>
      <c r="EE45" s="130">
        <f>IF($E45="","",'Auto Pooling Robot Script'!$I$20)</f>
        <v>44989</v>
      </c>
      <c r="EF45" s="524">
        <f>IF($E45="","",'Auto Pooling Robot Script'!$I$35)</f>
        <v>5.87</v>
      </c>
      <c r="EG45" s="524">
        <f>IF($E45="","",'Auto Pooling Robot Script'!$I$36)</f>
        <v>6.06</v>
      </c>
      <c r="EH45" s="250">
        <f>IF($E45="","",'Auto Pooling Robot Script'!$I$37)</f>
        <v>1</v>
      </c>
      <c r="EI45" s="578" t="str">
        <f>IF($E45="","",'Auto Pooling Robot Script'!$I$42)</f>
        <v>AJ</v>
      </c>
      <c r="EJ45" s="130">
        <f>IF($E45="","",'Auto Pooling Robot Script'!$K$42)</f>
        <v>44989</v>
      </c>
      <c r="EK45" s="524">
        <f>IF($E45="","",'Auto Pooling Robot Script'!$I$44)</f>
        <v>1.1499999999999999</v>
      </c>
      <c r="EL45" s="524">
        <f>IF($E45="","",'Auto Pooling Robot Script'!$I$45)</f>
        <v>1.2</v>
      </c>
      <c r="EM45" s="524">
        <f>IF($E45="","",'Auto Pooling Robot Script'!$I$46)</f>
        <v>1.1749999999999998</v>
      </c>
      <c r="EN45" s="524" t="str">
        <f>IF($E45="","",'Auto Pooling Robot Script'!$I$17)</f>
        <v>NovaSeq Side B</v>
      </c>
      <c r="EO45" s="524" t="str">
        <f>IF($E45="","",'Auto Pooling Robot Script'!$I$18)</f>
        <v>SP Kit V1.5 200</v>
      </c>
      <c r="EP45" s="250">
        <f>IF($E45="","",'Auto Pooling Robot Script'!$I$80)</f>
        <v>200</v>
      </c>
      <c r="EQ45" s="524">
        <f>IF($E45="","",'Auto Pooling Robot Script'!$I$83)</f>
        <v>0</v>
      </c>
      <c r="ER45" s="558">
        <f>IF($E45="","",'Auto Pooling Robot Script'!$I$84)</f>
        <v>0</v>
      </c>
      <c r="ES45" s="558">
        <f>IF($E45="","",'Auto Pooling Robot Script'!$I$85)</f>
        <v>0</v>
      </c>
      <c r="ET45" s="524">
        <f>IF($E45="","",'Auto Pooling Robot Script'!$I$86)</f>
        <v>0</v>
      </c>
    </row>
    <row r="46" spans="1:150" x14ac:dyDescent="0.2">
      <c r="A46" t="str">
        <f>IF($E46="","",'HCAP Booking'!$C$4)</f>
        <v>2303550</v>
      </c>
      <c r="B46" s="130">
        <f>IF($E46="","",'HCAP Booking'!$C$5)</f>
        <v>44987</v>
      </c>
      <c r="C46" t="str">
        <f>IF($E46="","",'HCAP Booking'!$F$5)</f>
        <v>LC</v>
      </c>
      <c r="D46" t="str">
        <f>IF($E46="","",'HCAP Booking'!E52)</f>
        <v>B2306904</v>
      </c>
      <c r="E46" t="str">
        <f>IF('HCAP Booking'!J52="","",'HCAP Booking'!J52)</f>
        <v>B2306904-004</v>
      </c>
      <c r="F46" t="str">
        <f>IF($E46="","",'HCAP Booking'!H52)</f>
        <v>Roche DNA Solid Tumour Prep</v>
      </c>
      <c r="G46">
        <f>IF($E46="","",'HCAP Booking'!G52)</f>
        <v>478.6</v>
      </c>
      <c r="H46">
        <f>IF($E46="","",'DNA Sample Normalization'!E56)</f>
        <v>69.400000000000006</v>
      </c>
      <c r="I46" s="250">
        <f>IF($E46="","",'DNA Sample Normalization'!$E$2)</f>
        <v>21051</v>
      </c>
      <c r="J46" s="130">
        <f>IF($E46="","",'DNA Sample Normalization'!$E$3)</f>
        <v>44973</v>
      </c>
      <c r="K46" s="130">
        <f>IF($E46="","",'DNA Sample Normalization'!$E$4)</f>
        <v>44907</v>
      </c>
      <c r="L46" s="250" t="str">
        <f>IF($E46="","",'HCAP Worksheet'!$D$53)</f>
        <v>SLCB5121</v>
      </c>
      <c r="M46" s="130">
        <f>IF($E46="","",'HCAP Worksheet'!$F$53)</f>
        <v>44012</v>
      </c>
      <c r="N46" s="130">
        <f>IF($E46="","",'HCAP Worksheet'!$H$53)</f>
        <v>0</v>
      </c>
      <c r="O46" s="130">
        <f>IF($E46="","",'HCAP Worksheet'!$I$53)</f>
        <v>0</v>
      </c>
      <c r="P46" s="250">
        <f>IF($E46="","",'HCAP Worksheet'!$D$57)</f>
        <v>140509</v>
      </c>
      <c r="Q46" s="130">
        <f>IF($E46="","",'HCAP Worksheet'!$F$57)</f>
        <v>44987</v>
      </c>
      <c r="R46" s="130">
        <f>IF($E46="","",'HCAP Worksheet'!$H$57)</f>
        <v>45274</v>
      </c>
      <c r="S46" s="130">
        <f>IF($E46="","",'HCAP Worksheet'!$I$57)</f>
        <v>44981</v>
      </c>
      <c r="T46" s="250">
        <f>IF($E46="","",'HCAP Worksheet'!$D$58)</f>
        <v>146671</v>
      </c>
      <c r="U46" s="130">
        <f>IF($E46="","",'HCAP Worksheet'!$F$58)</f>
        <v>44987</v>
      </c>
      <c r="V46" s="130">
        <f>IF($E46="","",'HCAP Worksheet'!$H$58)</f>
        <v>45274</v>
      </c>
      <c r="W46" s="130">
        <f>IF($E46="","",'HCAP Worksheet'!$I$58)</f>
        <v>44981</v>
      </c>
      <c r="X46" s="250" t="str">
        <f>IF($E46="","",'HCAP Worksheet'!$F$55)</f>
        <v>Eppendorf 5 (96)</v>
      </c>
      <c r="Y46" s="250">
        <f>IF($E46="","",'HCAP Worksheet'!$D$62)</f>
        <v>144221</v>
      </c>
      <c r="Z46" s="130">
        <f>IF($E46="","",'HCAP Worksheet'!$F$62)</f>
        <v>44987</v>
      </c>
      <c r="AA46" s="130">
        <f>IF($E46="","",'HCAP Worksheet'!$H$62)</f>
        <v>45274</v>
      </c>
      <c r="AB46" s="130">
        <f>IF($E46="","",'HCAP Worksheet'!$I$62)</f>
        <v>44981</v>
      </c>
      <c r="AC46" s="250">
        <f>IF($E46="","",'HCAP Worksheet'!$D$63)</f>
        <v>146220</v>
      </c>
      <c r="AD46" s="130">
        <f>IF($E46="","",'HCAP Worksheet'!$F$63)</f>
        <v>44987</v>
      </c>
      <c r="AE46" s="130">
        <f>IF($E46="","",'HCAP Worksheet'!$H$63)</f>
        <v>45274</v>
      </c>
      <c r="AF46" s="130">
        <f>IF($E46="","",'HCAP Worksheet'!$I$63)</f>
        <v>44981</v>
      </c>
      <c r="AG46" s="250" t="str">
        <f>IF($E46="","",'HCAP Worksheet'!$F$60)</f>
        <v>Eppendorf 5 (96)</v>
      </c>
      <c r="AH46" s="250">
        <f>IF($E46="","",'HCAP Worksheet'!$D$67)</f>
        <v>143325</v>
      </c>
      <c r="AI46" s="130">
        <f>IF($E46="","",'HCAP Worksheet'!$F$67)</f>
        <v>44987</v>
      </c>
      <c r="AJ46" s="130">
        <f>IF($E46="","",'HCAP Worksheet'!$H$67)</f>
        <v>45274</v>
      </c>
      <c r="AK46" s="130">
        <f>IF($E46="","",'HCAP Worksheet'!$I$67)</f>
        <v>44981</v>
      </c>
      <c r="AL46" s="250">
        <f>IF($E46="","",'HCAP Worksheet'!$D$68)</f>
        <v>145607</v>
      </c>
      <c r="AM46" s="130">
        <f>IF($E46="","",'HCAP Worksheet'!$F$68)</f>
        <v>44987</v>
      </c>
      <c r="AN46" s="130">
        <f>IF($E46="","",'HCAP Worksheet'!$H$68)</f>
        <v>45274</v>
      </c>
      <c r="AO46" s="130">
        <f>IF($E46="","",'HCAP Worksheet'!$I$68)</f>
        <v>44981</v>
      </c>
      <c r="AP46" s="250">
        <f>IF($E46="","",'HCAP Worksheet'!$D$69)</f>
        <v>70801720</v>
      </c>
      <c r="AQ46" s="130">
        <f>IF($E46="","",'HCAP Worksheet'!$F$69)</f>
        <v>44987</v>
      </c>
      <c r="AR46" s="130">
        <f>IF($E46="","",'HCAP Worksheet'!$H$69)</f>
        <v>45291</v>
      </c>
      <c r="AS46" s="130">
        <f>IF($E46="","",'HCAP Worksheet'!$I$69)</f>
        <v>44981</v>
      </c>
      <c r="AT46" s="130" t="str">
        <f>IF($E46="","",'HCAP Worksheet'!$F$65)</f>
        <v>Eppendorf 5 (96)</v>
      </c>
      <c r="AU46" s="250">
        <f>IF($E46="","",'HCAP Worksheet'!$D$73)</f>
        <v>142030</v>
      </c>
      <c r="AV46" s="130">
        <f>IF($E46="","",'HCAP Worksheet'!$F$73)</f>
        <v>44979</v>
      </c>
      <c r="AW46" s="130">
        <f>IF($E46="","",'HCAP Worksheet'!$H$73)</f>
        <v>45260</v>
      </c>
      <c r="AX46" s="130">
        <f>IF($E46="","",'HCAP Worksheet'!$I$73)</f>
        <v>44942</v>
      </c>
      <c r="AY46" s="250" t="str">
        <f>IF($E46="","",'HCAP Worksheet'!$D$74)</f>
        <v>22K084044</v>
      </c>
      <c r="AZ46" s="130">
        <f>IF($E46="","",'HCAP Worksheet'!$F$74)</f>
        <v>44956</v>
      </c>
      <c r="BA46" s="130">
        <f>IF($E46="","",'HCAP Worksheet'!$H$74)</f>
        <v>46695</v>
      </c>
      <c r="BB46" s="250">
        <f>IF($E46="","",'HCAP Worksheet'!$D$78)</f>
        <v>0</v>
      </c>
      <c r="BC46" s="130">
        <f>IF($E46="","",'HCAP Worksheet'!$F$78)</f>
        <v>0</v>
      </c>
      <c r="BD46" s="130">
        <f>IF($E46="","",'HCAP Worksheet'!$H$78)</f>
        <v>0</v>
      </c>
      <c r="BE46" s="130">
        <f>IF($E46="","",'HCAP Worksheet'!$I$78)</f>
        <v>0</v>
      </c>
      <c r="BF46" s="250">
        <f>IF($E46="","",'HCAP Worksheet'!$D$79)</f>
        <v>0</v>
      </c>
      <c r="BG46" s="130">
        <f>IF($E46="","",'HCAP Worksheet'!$F$79)</f>
        <v>0</v>
      </c>
      <c r="BH46" s="130">
        <f>IF($E46="","",'HCAP Worksheet'!$H$79)</f>
        <v>0</v>
      </c>
      <c r="BI46" s="130">
        <f>IF($E46="","",'HCAP Worksheet'!$I$79)</f>
        <v>0</v>
      </c>
      <c r="BJ46" s="250">
        <f>IF($E46="","",'HCAP Worksheet'!$F$76)</f>
        <v>0</v>
      </c>
      <c r="BK46" s="250">
        <f>IF($E46="","",'HCAP Worksheet'!$D$83)</f>
        <v>0</v>
      </c>
      <c r="BL46" s="130">
        <f>IF($E46="","",'HCAP Worksheet'!$F$83)</f>
        <v>0</v>
      </c>
      <c r="BM46" s="130">
        <f>IF($E46="","",'HCAP Worksheet'!$H$83)</f>
        <v>0</v>
      </c>
      <c r="BN46" s="130">
        <f>IF($E46="","",'HCAP Worksheet'!$I$83)</f>
        <v>0</v>
      </c>
      <c r="BO46" s="250">
        <f>IF($E46="","",'HCAP Worksheet'!$D$84)</f>
        <v>0</v>
      </c>
      <c r="BP46" s="130">
        <f>IF($E46="","",'HCAP Worksheet'!$F$84)</f>
        <v>0</v>
      </c>
      <c r="BQ46" s="130">
        <f>IF($E46="","",'HCAP Worksheet'!$H$84)</f>
        <v>0</v>
      </c>
      <c r="BR46" s="250">
        <f>IF($E46="","",'HCAP Worksheet'!$D$88)</f>
        <v>0</v>
      </c>
      <c r="BS46" s="130">
        <f>IF($E46="","",'HCAP Worksheet'!$F$88)</f>
        <v>0</v>
      </c>
      <c r="BT46" s="130">
        <f>IF($E46="","",'HCAP Worksheet'!$I$88)</f>
        <v>0</v>
      </c>
      <c r="BU46" s="250">
        <f>IF($E46="","",'HCAP Worksheet'!$D$89)</f>
        <v>0</v>
      </c>
      <c r="BV46" s="130">
        <f>IF($E46="","",'HCAP Worksheet'!$F$89)</f>
        <v>0</v>
      </c>
      <c r="BW46" s="130">
        <f>IF($E46="","",'HCAP Worksheet'!$H$89)</f>
        <v>0</v>
      </c>
      <c r="BX46" s="130">
        <f>IF($E46="","",'HCAP Worksheet'!$I$89)</f>
        <v>0</v>
      </c>
      <c r="BY46" s="250">
        <f>IF($E46="","",'HCAP Worksheet'!$D$90)</f>
        <v>0</v>
      </c>
      <c r="BZ46" s="130">
        <f>IF($E46="","",'HCAP Worksheet'!$F$90)</f>
        <v>0</v>
      </c>
      <c r="CA46" s="130">
        <f>IF($E46="","",'HCAP Worksheet'!$H$90)</f>
        <v>0</v>
      </c>
      <c r="CB46" s="130">
        <f>IF($E46="","",'HCAP Worksheet'!$I$90)</f>
        <v>0</v>
      </c>
      <c r="CC46" s="250">
        <f>IF($E46="","",'HCAP Worksheet'!$D$103)</f>
        <v>0</v>
      </c>
      <c r="CD46" s="130">
        <f>IF($E46="","",'HCAP Worksheet'!$F$103)</f>
        <v>0</v>
      </c>
      <c r="CE46" s="130">
        <f>IF($E46="","",'HCAP Worksheet'!$H$103)</f>
        <v>0</v>
      </c>
      <c r="CF46" s="130">
        <f>IF($E46="","",'HCAP Worksheet'!$I$103)</f>
        <v>0</v>
      </c>
      <c r="CG46" s="250">
        <f>IF($E46="","",'HCAP Worksheet'!$D$104)</f>
        <v>0</v>
      </c>
      <c r="CH46" s="130">
        <f>IF($E46="","",'HCAP Worksheet'!$F$104)</f>
        <v>0</v>
      </c>
      <c r="CI46" s="130">
        <f>IF($E46="","",'HCAP Worksheet'!$H$104)</f>
        <v>0</v>
      </c>
      <c r="CJ46" s="130">
        <f>IF($E46="","",'HCAP Worksheet'!$I$104)</f>
        <v>0</v>
      </c>
      <c r="CK46" s="250">
        <f>IF($E46="","",'HCAP Worksheet'!$D$105)</f>
        <v>0</v>
      </c>
      <c r="CL46" s="130">
        <f>IF($E46="","",'HCAP Worksheet'!$F$105)</f>
        <v>0</v>
      </c>
      <c r="CM46" s="130">
        <f>IF($E46="","",'HCAP Worksheet'!$H$105)</f>
        <v>0</v>
      </c>
      <c r="CN46" s="250">
        <f>IF($E46="","",'HCAP Worksheet'!$F$101)</f>
        <v>0</v>
      </c>
      <c r="CO46" s="250" t="str">
        <f ca="1">IF($E46="","",'HCAP Worksheet'!$B$109)</f>
        <v>Roche DNA Solid Tumour Prep_2</v>
      </c>
      <c r="CP46" s="250" t="str">
        <f ca="1">IF($E46="","",'HCAP Worksheet'!$C$109)</f>
        <v>IRN1000006093</v>
      </c>
      <c r="CQ46" s="250">
        <f>IF($E46="","",'HCAP Worksheet'!$D$109)</f>
        <v>0</v>
      </c>
      <c r="CR46" s="130">
        <f>IF($E46="","",'HCAP Worksheet'!$F$109)</f>
        <v>0</v>
      </c>
      <c r="CS46" s="130">
        <f>IF($E46="","",'HCAP Worksheet'!$H$109)</f>
        <v>0</v>
      </c>
      <c r="CT46" s="130">
        <f>IF($E46="","",'HCAP Worksheet'!$I$109)</f>
        <v>0</v>
      </c>
      <c r="CU46" s="250">
        <f>IF($E46="","",'HCAP Worksheet'!$D$116)</f>
        <v>0</v>
      </c>
      <c r="CV46" s="130">
        <f>IF($E46="","",'HCAP Worksheet'!$F$116)</f>
        <v>0</v>
      </c>
      <c r="CW46" s="130">
        <f>IF($E46="","",'HCAP Worksheet'!$H$116)</f>
        <v>0</v>
      </c>
      <c r="CX46" s="130">
        <f>IF($E46="","",'HCAP Worksheet'!$I$116)</f>
        <v>0</v>
      </c>
      <c r="CY46" s="250">
        <f>IF($E46="","",'HCAP Worksheet'!$D$117)</f>
        <v>0</v>
      </c>
      <c r="CZ46" s="130">
        <f>IF($E46="","",'HCAP Worksheet'!$F$117)</f>
        <v>0</v>
      </c>
      <c r="DA46" s="130">
        <f>IF($E46="","",'HCAP Worksheet'!$H$117)</f>
        <v>0</v>
      </c>
      <c r="DB46" s="130">
        <f>IF($E46="","",'HCAP Worksheet'!$I$117)</f>
        <v>0</v>
      </c>
      <c r="DC46" s="250">
        <f>IF($E46="","",'HCAP Worksheet'!$D$121)</f>
        <v>0</v>
      </c>
      <c r="DD46" s="130">
        <f>IF($E46="","",'HCAP Worksheet'!$F$121)</f>
        <v>0</v>
      </c>
      <c r="DE46" s="130">
        <f>IF($E46="","",'HCAP Worksheet'!$H$121)</f>
        <v>0</v>
      </c>
      <c r="DF46" s="130">
        <f>IF($E46="","",'HCAP Worksheet'!$I$121)</f>
        <v>0</v>
      </c>
      <c r="DG46" s="250">
        <f>IF($E46="","",'HCAP Worksheet'!$F$119)</f>
        <v>0</v>
      </c>
      <c r="DH46" s="250">
        <f>IF($E46="","",'HCAP Worksheet'!$D$125)</f>
        <v>0</v>
      </c>
      <c r="DI46" s="130">
        <f>IF($E46="","",'HCAP Worksheet'!$F$125)</f>
        <v>0</v>
      </c>
      <c r="DJ46" s="130">
        <f>IF($E46="","",'HCAP Worksheet'!$H$125)</f>
        <v>0</v>
      </c>
      <c r="DK46" s="130">
        <f>IF($E46="","",'HCAP Worksheet'!$I$125)</f>
        <v>0</v>
      </c>
      <c r="DL46" s="250">
        <f>IF($E46="","",'HCAP Worksheet'!$D$126)</f>
        <v>0</v>
      </c>
      <c r="DM46" s="130">
        <f>IF($E46="","",'HCAP Worksheet'!$F$126)</f>
        <v>0</v>
      </c>
      <c r="DN46" s="130">
        <f>IF($E46="","",'HCAP Worksheet'!$H$126)</f>
        <v>0</v>
      </c>
      <c r="DO46" s="130">
        <f>IF($E46="","",'HCAP Worksheet'!$I$126)</f>
        <v>0</v>
      </c>
      <c r="DP46" s="250">
        <f>IF($E46="","",'HCAP Worksheet'!$D$130)</f>
        <v>0</v>
      </c>
      <c r="DQ46" s="130">
        <f>IF($E46="","",'HCAP Worksheet'!$F$130)</f>
        <v>0</v>
      </c>
      <c r="DR46" s="130">
        <f>IF($E46="","",'HCAP Worksheet'!$I$130)</f>
        <v>0</v>
      </c>
      <c r="DS46" s="250">
        <f>IF($E46="","",'HCAP Worksheet'!$D$131)</f>
        <v>0</v>
      </c>
      <c r="DT46" s="130">
        <f>IF($E46="","",'HCAP Worksheet'!$F$131)</f>
        <v>0</v>
      </c>
      <c r="DU46" s="130">
        <f>IF($E46="","",'HCAP Worksheet'!$H$131)</f>
        <v>0</v>
      </c>
      <c r="DV46" s="130">
        <f>IF($E46="","",'HCAP Worksheet'!$I$131)</f>
        <v>0</v>
      </c>
      <c r="DW46" s="250">
        <f>IF($E46="","",'HCAP Worksheet'!$D$132)</f>
        <v>0</v>
      </c>
      <c r="DX46" s="130">
        <f>IF($E46="","",'HCAP Worksheet'!$F$132)</f>
        <v>0</v>
      </c>
      <c r="DY46" s="130">
        <f>IF($E46="","",'HCAP Worksheet'!$H$132)</f>
        <v>0</v>
      </c>
      <c r="DZ46" s="130">
        <f>IF($E46="","",'HCAP Worksheet'!$I$132)</f>
        <v>0</v>
      </c>
      <c r="EA46" s="250">
        <f>IF($E46="","",'HCAP Worksheet'!$D$138)</f>
        <v>7.68</v>
      </c>
      <c r="EB46" s="250">
        <f>IF($E46="","",'HCAP Worksheet'!$E$138)</f>
        <v>325</v>
      </c>
      <c r="EC46" s="524">
        <f ca="1">IF($E46="","",'HCAP Worksheet'!$G$138)</f>
        <v>35.804195804195807</v>
      </c>
      <c r="ED46" s="524" t="str">
        <f>IF($E46="","",'Auto Pooling Robot Script'!$I$19)</f>
        <v>AJ</v>
      </c>
      <c r="EE46" s="130">
        <f>IF($E46="","",'Auto Pooling Robot Script'!$I$20)</f>
        <v>44989</v>
      </c>
      <c r="EF46" s="524">
        <f>IF($E46="","",'Auto Pooling Robot Script'!$I$35)</f>
        <v>5.87</v>
      </c>
      <c r="EG46" s="524">
        <f>IF($E46="","",'Auto Pooling Robot Script'!$I$36)</f>
        <v>6.06</v>
      </c>
      <c r="EH46" s="250">
        <f>IF($E46="","",'Auto Pooling Robot Script'!$I$37)</f>
        <v>1</v>
      </c>
      <c r="EI46" s="578" t="str">
        <f>IF($E46="","",'Auto Pooling Robot Script'!$I$42)</f>
        <v>AJ</v>
      </c>
      <c r="EJ46" s="130">
        <f>IF($E46="","",'Auto Pooling Robot Script'!$K$42)</f>
        <v>44989</v>
      </c>
      <c r="EK46" s="524">
        <f>IF($E46="","",'Auto Pooling Robot Script'!$I$44)</f>
        <v>1.1499999999999999</v>
      </c>
      <c r="EL46" s="524">
        <f>IF($E46="","",'Auto Pooling Robot Script'!$I$45)</f>
        <v>1.2</v>
      </c>
      <c r="EM46" s="524">
        <f>IF($E46="","",'Auto Pooling Robot Script'!$I$46)</f>
        <v>1.1749999999999998</v>
      </c>
      <c r="EN46" s="524" t="str">
        <f>IF($E46="","",'Auto Pooling Robot Script'!$I$17)</f>
        <v>NovaSeq Side B</v>
      </c>
      <c r="EO46" s="524" t="str">
        <f>IF($E46="","",'Auto Pooling Robot Script'!$I$18)</f>
        <v>SP Kit V1.5 200</v>
      </c>
      <c r="EP46" s="250">
        <f>IF($E46="","",'Auto Pooling Robot Script'!$I$80)</f>
        <v>200</v>
      </c>
      <c r="EQ46" s="524">
        <f>IF($E46="","",'Auto Pooling Robot Script'!$I$83)</f>
        <v>0</v>
      </c>
      <c r="ER46" s="558">
        <f>IF($E46="","",'Auto Pooling Robot Script'!$I$84)</f>
        <v>0</v>
      </c>
      <c r="ES46" s="558">
        <f>IF($E46="","",'Auto Pooling Robot Script'!$I$85)</f>
        <v>0</v>
      </c>
      <c r="ET46" s="524">
        <f>IF($E46="","",'Auto Pooling Robot Script'!$I$86)</f>
        <v>0</v>
      </c>
    </row>
    <row r="47" spans="1:150" x14ac:dyDescent="0.2">
      <c r="A47" t="str">
        <f>IF($E47="","",'HCAP Booking'!$C$4)</f>
        <v>2303550</v>
      </c>
      <c r="B47" s="130">
        <f>IF($E47="","",'HCAP Booking'!$C$5)</f>
        <v>44987</v>
      </c>
      <c r="C47" t="str">
        <f>IF($E47="","",'HCAP Booking'!$F$5)</f>
        <v>LC</v>
      </c>
      <c r="D47" t="str">
        <f>IF($E47="","",'HCAP Booking'!E53)</f>
        <v>B2306905</v>
      </c>
      <c r="E47" t="str">
        <f>IF('HCAP Booking'!J53="","",'HCAP Booking'!J53)</f>
        <v>B2306905-004</v>
      </c>
      <c r="F47" t="str">
        <f>IF($E47="","",'HCAP Booking'!H53)</f>
        <v>Roche DNA Solid Tumour Prep</v>
      </c>
      <c r="G47">
        <f>IF($E47="","",'HCAP Booking'!G53)</f>
        <v>434.8</v>
      </c>
      <c r="H47">
        <f>IF($E47="","",'DNA Sample Normalization'!E57)</f>
        <v>91.6</v>
      </c>
      <c r="I47" s="250">
        <f>IF($E47="","",'DNA Sample Normalization'!$E$2)</f>
        <v>21051</v>
      </c>
      <c r="J47" s="130">
        <f>IF($E47="","",'DNA Sample Normalization'!$E$3)</f>
        <v>44973</v>
      </c>
      <c r="K47" s="130">
        <f>IF($E47="","",'DNA Sample Normalization'!$E$4)</f>
        <v>44907</v>
      </c>
      <c r="L47" s="250" t="str">
        <f>IF($E47="","",'HCAP Worksheet'!$D$53)</f>
        <v>SLCB5121</v>
      </c>
      <c r="M47" s="130">
        <f>IF($E47="","",'HCAP Worksheet'!$F$53)</f>
        <v>44012</v>
      </c>
      <c r="N47" s="130">
        <f>IF($E47="","",'HCAP Worksheet'!$H$53)</f>
        <v>0</v>
      </c>
      <c r="O47" s="130">
        <f>IF($E47="","",'HCAP Worksheet'!$I$53)</f>
        <v>0</v>
      </c>
      <c r="P47" s="250">
        <f>IF($E47="","",'HCAP Worksheet'!$D$57)</f>
        <v>140509</v>
      </c>
      <c r="Q47" s="130">
        <f>IF($E47="","",'HCAP Worksheet'!$F$57)</f>
        <v>44987</v>
      </c>
      <c r="R47" s="130">
        <f>IF($E47="","",'HCAP Worksheet'!$H$57)</f>
        <v>45274</v>
      </c>
      <c r="S47" s="130">
        <f>IF($E47="","",'HCAP Worksheet'!$I$57)</f>
        <v>44981</v>
      </c>
      <c r="T47" s="250">
        <f>IF($E47="","",'HCAP Worksheet'!$D$58)</f>
        <v>146671</v>
      </c>
      <c r="U47" s="130">
        <f>IF($E47="","",'HCAP Worksheet'!$F$58)</f>
        <v>44987</v>
      </c>
      <c r="V47" s="130">
        <f>IF($E47="","",'HCAP Worksheet'!$H$58)</f>
        <v>45274</v>
      </c>
      <c r="W47" s="130">
        <f>IF($E47="","",'HCAP Worksheet'!$I$58)</f>
        <v>44981</v>
      </c>
      <c r="X47" s="250" t="str">
        <f>IF($E47="","",'HCAP Worksheet'!$F$55)</f>
        <v>Eppendorf 5 (96)</v>
      </c>
      <c r="Y47" s="250">
        <f>IF($E47="","",'HCAP Worksheet'!$D$62)</f>
        <v>144221</v>
      </c>
      <c r="Z47" s="130">
        <f>IF($E47="","",'HCAP Worksheet'!$F$62)</f>
        <v>44987</v>
      </c>
      <c r="AA47" s="130">
        <f>IF($E47="","",'HCAP Worksheet'!$H$62)</f>
        <v>45274</v>
      </c>
      <c r="AB47" s="130">
        <f>IF($E47="","",'HCAP Worksheet'!$I$62)</f>
        <v>44981</v>
      </c>
      <c r="AC47" s="250">
        <f>IF($E47="","",'HCAP Worksheet'!$D$63)</f>
        <v>146220</v>
      </c>
      <c r="AD47" s="130">
        <f>IF($E47="","",'HCAP Worksheet'!$F$63)</f>
        <v>44987</v>
      </c>
      <c r="AE47" s="130">
        <f>IF($E47="","",'HCAP Worksheet'!$H$63)</f>
        <v>45274</v>
      </c>
      <c r="AF47" s="130">
        <f>IF($E47="","",'HCAP Worksheet'!$I$63)</f>
        <v>44981</v>
      </c>
      <c r="AG47" s="250" t="str">
        <f>IF($E47="","",'HCAP Worksheet'!$F$60)</f>
        <v>Eppendorf 5 (96)</v>
      </c>
      <c r="AH47" s="250">
        <f>IF($E47="","",'HCAP Worksheet'!$D$67)</f>
        <v>143325</v>
      </c>
      <c r="AI47" s="130">
        <f>IF($E47="","",'HCAP Worksheet'!$F$67)</f>
        <v>44987</v>
      </c>
      <c r="AJ47" s="130">
        <f>IF($E47="","",'HCAP Worksheet'!$H$67)</f>
        <v>45274</v>
      </c>
      <c r="AK47" s="130">
        <f>IF($E47="","",'HCAP Worksheet'!$I$67)</f>
        <v>44981</v>
      </c>
      <c r="AL47" s="250">
        <f>IF($E47="","",'HCAP Worksheet'!$D$68)</f>
        <v>145607</v>
      </c>
      <c r="AM47" s="130">
        <f>IF($E47="","",'HCAP Worksheet'!$F$68)</f>
        <v>44987</v>
      </c>
      <c r="AN47" s="130">
        <f>IF($E47="","",'HCAP Worksheet'!$H$68)</f>
        <v>45274</v>
      </c>
      <c r="AO47" s="130">
        <f>IF($E47="","",'HCAP Worksheet'!$I$68)</f>
        <v>44981</v>
      </c>
      <c r="AP47" s="250">
        <f>IF($E47="","",'HCAP Worksheet'!$D$69)</f>
        <v>70801720</v>
      </c>
      <c r="AQ47" s="130">
        <f>IF($E47="","",'HCAP Worksheet'!$F$69)</f>
        <v>44987</v>
      </c>
      <c r="AR47" s="130">
        <f>IF($E47="","",'HCAP Worksheet'!$H$69)</f>
        <v>45291</v>
      </c>
      <c r="AS47" s="130">
        <f>IF($E47="","",'HCAP Worksheet'!$I$69)</f>
        <v>44981</v>
      </c>
      <c r="AT47" s="130" t="str">
        <f>IF($E47="","",'HCAP Worksheet'!$F$65)</f>
        <v>Eppendorf 5 (96)</v>
      </c>
      <c r="AU47" s="250">
        <f>IF($E47="","",'HCAP Worksheet'!$D$73)</f>
        <v>142030</v>
      </c>
      <c r="AV47" s="130">
        <f>IF($E47="","",'HCAP Worksheet'!$F$73)</f>
        <v>44979</v>
      </c>
      <c r="AW47" s="130">
        <f>IF($E47="","",'HCAP Worksheet'!$H$73)</f>
        <v>45260</v>
      </c>
      <c r="AX47" s="130">
        <f>IF($E47="","",'HCAP Worksheet'!$I$73)</f>
        <v>44942</v>
      </c>
      <c r="AY47" s="250" t="str">
        <f>IF($E47="","",'HCAP Worksheet'!$D$74)</f>
        <v>22K084044</v>
      </c>
      <c r="AZ47" s="130">
        <f>IF($E47="","",'HCAP Worksheet'!$F$74)</f>
        <v>44956</v>
      </c>
      <c r="BA47" s="130">
        <f>IF($E47="","",'HCAP Worksheet'!$H$74)</f>
        <v>46695</v>
      </c>
      <c r="BB47" s="250">
        <f>IF($E47="","",'HCAP Worksheet'!$D$78)</f>
        <v>0</v>
      </c>
      <c r="BC47" s="130">
        <f>IF($E47="","",'HCAP Worksheet'!$F$78)</f>
        <v>0</v>
      </c>
      <c r="BD47" s="130">
        <f>IF($E47="","",'HCAP Worksheet'!$H$78)</f>
        <v>0</v>
      </c>
      <c r="BE47" s="130">
        <f>IF($E47="","",'HCAP Worksheet'!$I$78)</f>
        <v>0</v>
      </c>
      <c r="BF47" s="250">
        <f>IF($E47="","",'HCAP Worksheet'!$D$79)</f>
        <v>0</v>
      </c>
      <c r="BG47" s="130">
        <f>IF($E47="","",'HCAP Worksheet'!$F$79)</f>
        <v>0</v>
      </c>
      <c r="BH47" s="130">
        <f>IF($E47="","",'HCAP Worksheet'!$H$79)</f>
        <v>0</v>
      </c>
      <c r="BI47" s="130">
        <f>IF($E47="","",'HCAP Worksheet'!$I$79)</f>
        <v>0</v>
      </c>
      <c r="BJ47" s="250">
        <f>IF($E47="","",'HCAP Worksheet'!$F$76)</f>
        <v>0</v>
      </c>
      <c r="BK47" s="250">
        <f>IF($E47="","",'HCAP Worksheet'!$D$83)</f>
        <v>0</v>
      </c>
      <c r="BL47" s="130">
        <f>IF($E47="","",'HCAP Worksheet'!$F$83)</f>
        <v>0</v>
      </c>
      <c r="BM47" s="130">
        <f>IF($E47="","",'HCAP Worksheet'!$H$83)</f>
        <v>0</v>
      </c>
      <c r="BN47" s="130">
        <f>IF($E47="","",'HCAP Worksheet'!$I$83)</f>
        <v>0</v>
      </c>
      <c r="BO47" s="250">
        <f>IF($E47="","",'HCAP Worksheet'!$D$84)</f>
        <v>0</v>
      </c>
      <c r="BP47" s="130">
        <f>IF($E47="","",'HCAP Worksheet'!$F$84)</f>
        <v>0</v>
      </c>
      <c r="BQ47" s="130">
        <f>IF($E47="","",'HCAP Worksheet'!$H$84)</f>
        <v>0</v>
      </c>
      <c r="BR47" s="250">
        <f>IF($E47="","",'HCAP Worksheet'!$D$88)</f>
        <v>0</v>
      </c>
      <c r="BS47" s="130">
        <f>IF($E47="","",'HCAP Worksheet'!$F$88)</f>
        <v>0</v>
      </c>
      <c r="BT47" s="130">
        <f>IF($E47="","",'HCAP Worksheet'!$I$88)</f>
        <v>0</v>
      </c>
      <c r="BU47" s="250">
        <f>IF($E47="","",'HCAP Worksheet'!$D$89)</f>
        <v>0</v>
      </c>
      <c r="BV47" s="130">
        <f>IF($E47="","",'HCAP Worksheet'!$F$89)</f>
        <v>0</v>
      </c>
      <c r="BW47" s="130">
        <f>IF($E47="","",'HCAP Worksheet'!$H$89)</f>
        <v>0</v>
      </c>
      <c r="BX47" s="130">
        <f>IF($E47="","",'HCAP Worksheet'!$I$89)</f>
        <v>0</v>
      </c>
      <c r="BY47" s="250">
        <f>IF($E47="","",'HCAP Worksheet'!$D$90)</f>
        <v>0</v>
      </c>
      <c r="BZ47" s="130">
        <f>IF($E47="","",'HCAP Worksheet'!$F$90)</f>
        <v>0</v>
      </c>
      <c r="CA47" s="130">
        <f>IF($E47="","",'HCAP Worksheet'!$H$90)</f>
        <v>0</v>
      </c>
      <c r="CB47" s="130">
        <f>IF($E47="","",'HCAP Worksheet'!$I$90)</f>
        <v>0</v>
      </c>
      <c r="CC47" s="250">
        <f>IF($E47="","",'HCAP Worksheet'!$D$103)</f>
        <v>0</v>
      </c>
      <c r="CD47" s="130">
        <f>IF($E47="","",'HCAP Worksheet'!$F$103)</f>
        <v>0</v>
      </c>
      <c r="CE47" s="130">
        <f>IF($E47="","",'HCAP Worksheet'!$H$103)</f>
        <v>0</v>
      </c>
      <c r="CF47" s="130">
        <f>IF($E47="","",'HCAP Worksheet'!$I$103)</f>
        <v>0</v>
      </c>
      <c r="CG47" s="250">
        <f>IF($E47="","",'HCAP Worksheet'!$D$104)</f>
        <v>0</v>
      </c>
      <c r="CH47" s="130">
        <f>IF($E47="","",'HCAP Worksheet'!$F$104)</f>
        <v>0</v>
      </c>
      <c r="CI47" s="130">
        <f>IF($E47="","",'HCAP Worksheet'!$H$104)</f>
        <v>0</v>
      </c>
      <c r="CJ47" s="130">
        <f>IF($E47="","",'HCAP Worksheet'!$I$104)</f>
        <v>0</v>
      </c>
      <c r="CK47" s="250">
        <f>IF($E47="","",'HCAP Worksheet'!$D$105)</f>
        <v>0</v>
      </c>
      <c r="CL47" s="130">
        <f>IF($E47="","",'HCAP Worksheet'!$F$105)</f>
        <v>0</v>
      </c>
      <c r="CM47" s="130">
        <f>IF($E47="","",'HCAP Worksheet'!$H$105)</f>
        <v>0</v>
      </c>
      <c r="CN47" s="250">
        <f>IF($E47="","",'HCAP Worksheet'!$F$101)</f>
        <v>0</v>
      </c>
      <c r="CO47" s="250" t="str">
        <f ca="1">IF($E47="","",'HCAP Worksheet'!$B$109)</f>
        <v>Roche DNA Solid Tumour Prep_2</v>
      </c>
      <c r="CP47" s="250" t="str">
        <f ca="1">IF($E47="","",'HCAP Worksheet'!$C$109)</f>
        <v>IRN1000006093</v>
      </c>
      <c r="CQ47" s="250">
        <f>IF($E47="","",'HCAP Worksheet'!$D$109)</f>
        <v>0</v>
      </c>
      <c r="CR47" s="130">
        <f>IF($E47="","",'HCAP Worksheet'!$F$109)</f>
        <v>0</v>
      </c>
      <c r="CS47" s="130">
        <f>IF($E47="","",'HCAP Worksheet'!$H$109)</f>
        <v>0</v>
      </c>
      <c r="CT47" s="130">
        <f>IF($E47="","",'HCAP Worksheet'!$I$109)</f>
        <v>0</v>
      </c>
      <c r="CU47" s="250">
        <f>IF($E47="","",'HCAP Worksheet'!$D$116)</f>
        <v>0</v>
      </c>
      <c r="CV47" s="130">
        <f>IF($E47="","",'HCAP Worksheet'!$F$116)</f>
        <v>0</v>
      </c>
      <c r="CW47" s="130">
        <f>IF($E47="","",'HCAP Worksheet'!$H$116)</f>
        <v>0</v>
      </c>
      <c r="CX47" s="130">
        <f>IF($E47="","",'HCAP Worksheet'!$I$116)</f>
        <v>0</v>
      </c>
      <c r="CY47" s="250">
        <f>IF($E47="","",'HCAP Worksheet'!$D$117)</f>
        <v>0</v>
      </c>
      <c r="CZ47" s="130">
        <f>IF($E47="","",'HCAP Worksheet'!$F$117)</f>
        <v>0</v>
      </c>
      <c r="DA47" s="130">
        <f>IF($E47="","",'HCAP Worksheet'!$H$117)</f>
        <v>0</v>
      </c>
      <c r="DB47" s="130">
        <f>IF($E47="","",'HCAP Worksheet'!$I$117)</f>
        <v>0</v>
      </c>
      <c r="DC47" s="250">
        <f>IF($E47="","",'HCAP Worksheet'!$D$121)</f>
        <v>0</v>
      </c>
      <c r="DD47" s="130">
        <f>IF($E47="","",'HCAP Worksheet'!$F$121)</f>
        <v>0</v>
      </c>
      <c r="DE47" s="130">
        <f>IF($E47="","",'HCAP Worksheet'!$H$121)</f>
        <v>0</v>
      </c>
      <c r="DF47" s="130">
        <f>IF($E47="","",'HCAP Worksheet'!$I$121)</f>
        <v>0</v>
      </c>
      <c r="DG47" s="250">
        <f>IF($E47="","",'HCAP Worksheet'!$F$119)</f>
        <v>0</v>
      </c>
      <c r="DH47" s="250">
        <f>IF($E47="","",'HCAP Worksheet'!$D$125)</f>
        <v>0</v>
      </c>
      <c r="DI47" s="130">
        <f>IF($E47="","",'HCAP Worksheet'!$F$125)</f>
        <v>0</v>
      </c>
      <c r="DJ47" s="130">
        <f>IF($E47="","",'HCAP Worksheet'!$H$125)</f>
        <v>0</v>
      </c>
      <c r="DK47" s="130">
        <f>IF($E47="","",'HCAP Worksheet'!$I$125)</f>
        <v>0</v>
      </c>
      <c r="DL47" s="250">
        <f>IF($E47="","",'HCAP Worksheet'!$D$126)</f>
        <v>0</v>
      </c>
      <c r="DM47" s="130">
        <f>IF($E47="","",'HCAP Worksheet'!$F$126)</f>
        <v>0</v>
      </c>
      <c r="DN47" s="130">
        <f>IF($E47="","",'HCAP Worksheet'!$H$126)</f>
        <v>0</v>
      </c>
      <c r="DO47" s="130">
        <f>IF($E47="","",'HCAP Worksheet'!$I$126)</f>
        <v>0</v>
      </c>
      <c r="DP47" s="250">
        <f>IF($E47="","",'HCAP Worksheet'!$D$130)</f>
        <v>0</v>
      </c>
      <c r="DQ47" s="130">
        <f>IF($E47="","",'HCAP Worksheet'!$F$130)</f>
        <v>0</v>
      </c>
      <c r="DR47" s="130">
        <f>IF($E47="","",'HCAP Worksheet'!$I$130)</f>
        <v>0</v>
      </c>
      <c r="DS47" s="250">
        <f>IF($E47="","",'HCAP Worksheet'!$D$131)</f>
        <v>0</v>
      </c>
      <c r="DT47" s="130">
        <f>IF($E47="","",'HCAP Worksheet'!$F$131)</f>
        <v>0</v>
      </c>
      <c r="DU47" s="130">
        <f>IF($E47="","",'HCAP Worksheet'!$H$131)</f>
        <v>0</v>
      </c>
      <c r="DV47" s="130">
        <f>IF($E47="","",'HCAP Worksheet'!$I$131)</f>
        <v>0</v>
      </c>
      <c r="DW47" s="250">
        <f>IF($E47="","",'HCAP Worksheet'!$D$132)</f>
        <v>0</v>
      </c>
      <c r="DX47" s="130">
        <f>IF($E47="","",'HCAP Worksheet'!$F$132)</f>
        <v>0</v>
      </c>
      <c r="DY47" s="130">
        <f>IF($E47="","",'HCAP Worksheet'!$H$132)</f>
        <v>0</v>
      </c>
      <c r="DZ47" s="130">
        <f>IF($E47="","",'HCAP Worksheet'!$I$132)</f>
        <v>0</v>
      </c>
      <c r="EA47" s="250">
        <f>IF($E47="","",'HCAP Worksheet'!$D$138)</f>
        <v>7.68</v>
      </c>
      <c r="EB47" s="250">
        <f>IF($E47="","",'HCAP Worksheet'!$E$138)</f>
        <v>325</v>
      </c>
      <c r="EC47" s="524">
        <f ca="1">IF($E47="","",'HCAP Worksheet'!$G$138)</f>
        <v>35.804195804195807</v>
      </c>
      <c r="ED47" s="524" t="str">
        <f>IF($E47="","",'Auto Pooling Robot Script'!$I$19)</f>
        <v>AJ</v>
      </c>
      <c r="EE47" s="130">
        <f>IF($E47="","",'Auto Pooling Robot Script'!$I$20)</f>
        <v>44989</v>
      </c>
      <c r="EF47" s="524">
        <f>IF($E47="","",'Auto Pooling Robot Script'!$I$35)</f>
        <v>5.87</v>
      </c>
      <c r="EG47" s="524">
        <f>IF($E47="","",'Auto Pooling Robot Script'!$I$36)</f>
        <v>6.06</v>
      </c>
      <c r="EH47" s="250">
        <f>IF($E47="","",'Auto Pooling Robot Script'!$I$37)</f>
        <v>1</v>
      </c>
      <c r="EI47" s="578" t="str">
        <f>IF($E47="","",'Auto Pooling Robot Script'!$I$42)</f>
        <v>AJ</v>
      </c>
      <c r="EJ47" s="130">
        <f>IF($E47="","",'Auto Pooling Robot Script'!$K$42)</f>
        <v>44989</v>
      </c>
      <c r="EK47" s="524">
        <f>IF($E47="","",'Auto Pooling Robot Script'!$I$44)</f>
        <v>1.1499999999999999</v>
      </c>
      <c r="EL47" s="524">
        <f>IF($E47="","",'Auto Pooling Robot Script'!$I$45)</f>
        <v>1.2</v>
      </c>
      <c r="EM47" s="524">
        <f>IF($E47="","",'Auto Pooling Robot Script'!$I$46)</f>
        <v>1.1749999999999998</v>
      </c>
      <c r="EN47" s="524" t="str">
        <f>IF($E47="","",'Auto Pooling Robot Script'!$I$17)</f>
        <v>NovaSeq Side B</v>
      </c>
      <c r="EO47" s="524" t="str">
        <f>IF($E47="","",'Auto Pooling Robot Script'!$I$18)</f>
        <v>SP Kit V1.5 200</v>
      </c>
      <c r="EP47" s="250">
        <f>IF($E47="","",'Auto Pooling Robot Script'!$I$80)</f>
        <v>200</v>
      </c>
      <c r="EQ47" s="524">
        <f>IF($E47="","",'Auto Pooling Robot Script'!$I$83)</f>
        <v>0</v>
      </c>
      <c r="ER47" s="558">
        <f>IF($E47="","",'Auto Pooling Robot Script'!$I$84)</f>
        <v>0</v>
      </c>
      <c r="ES47" s="558">
        <f>IF($E47="","",'Auto Pooling Robot Script'!$I$85)</f>
        <v>0</v>
      </c>
      <c r="ET47" s="524">
        <f>IF($E47="","",'Auto Pooling Robot Script'!$I$86)</f>
        <v>0</v>
      </c>
    </row>
    <row r="48" spans="1:150" x14ac:dyDescent="0.2">
      <c r="A48" t="str">
        <f>IF($E48="","",'HCAP Booking'!$C$4)</f>
        <v>2303550</v>
      </c>
      <c r="B48" s="130">
        <f>IF($E48="","",'HCAP Booking'!$C$5)</f>
        <v>44987</v>
      </c>
      <c r="C48" t="str">
        <f>IF($E48="","",'HCAP Booking'!$F$5)</f>
        <v>LC</v>
      </c>
      <c r="D48" t="str">
        <f>IF($E48="","",'HCAP Booking'!E54)</f>
        <v>B2306909</v>
      </c>
      <c r="E48" t="str">
        <f>IF('HCAP Booking'!J54="","",'HCAP Booking'!J54)</f>
        <v>B2306909-004</v>
      </c>
      <c r="F48" t="str">
        <f>IF($E48="","",'HCAP Booking'!H54)</f>
        <v>Roche DNA Solid Tumour Prep</v>
      </c>
      <c r="G48">
        <f>IF($E48="","",'HCAP Booking'!G54)</f>
        <v>532.70000000000005</v>
      </c>
      <c r="H48">
        <f>IF($E48="","",'DNA Sample Normalization'!E58)</f>
        <v>71.2</v>
      </c>
      <c r="I48" s="250">
        <f>IF($E48="","",'DNA Sample Normalization'!$E$2)</f>
        <v>21051</v>
      </c>
      <c r="J48" s="130">
        <f>IF($E48="","",'DNA Sample Normalization'!$E$3)</f>
        <v>44973</v>
      </c>
      <c r="K48" s="130">
        <f>IF($E48="","",'DNA Sample Normalization'!$E$4)</f>
        <v>44907</v>
      </c>
      <c r="L48" s="250" t="str">
        <f>IF($E48="","",'HCAP Worksheet'!$D$53)</f>
        <v>SLCB5121</v>
      </c>
      <c r="M48" s="130">
        <f>IF($E48="","",'HCAP Worksheet'!$F$53)</f>
        <v>44012</v>
      </c>
      <c r="N48" s="130">
        <f>IF($E48="","",'HCAP Worksheet'!$H$53)</f>
        <v>0</v>
      </c>
      <c r="O48" s="130">
        <f>IF($E48="","",'HCAP Worksheet'!$I$53)</f>
        <v>0</v>
      </c>
      <c r="P48" s="250">
        <f>IF($E48="","",'HCAP Worksheet'!$D$57)</f>
        <v>140509</v>
      </c>
      <c r="Q48" s="130">
        <f>IF($E48="","",'HCAP Worksheet'!$F$57)</f>
        <v>44987</v>
      </c>
      <c r="R48" s="130">
        <f>IF($E48="","",'HCAP Worksheet'!$H$57)</f>
        <v>45274</v>
      </c>
      <c r="S48" s="130">
        <f>IF($E48="","",'HCAP Worksheet'!$I$57)</f>
        <v>44981</v>
      </c>
      <c r="T48" s="250">
        <f>IF($E48="","",'HCAP Worksheet'!$D$58)</f>
        <v>146671</v>
      </c>
      <c r="U48" s="130">
        <f>IF($E48="","",'HCAP Worksheet'!$F$58)</f>
        <v>44987</v>
      </c>
      <c r="V48" s="130">
        <f>IF($E48="","",'HCAP Worksheet'!$H$58)</f>
        <v>45274</v>
      </c>
      <c r="W48" s="130">
        <f>IF($E48="","",'HCAP Worksheet'!$I$58)</f>
        <v>44981</v>
      </c>
      <c r="X48" s="250" t="str">
        <f>IF($E48="","",'HCAP Worksheet'!$F$55)</f>
        <v>Eppendorf 5 (96)</v>
      </c>
      <c r="Y48" s="250">
        <f>IF($E48="","",'HCAP Worksheet'!$D$62)</f>
        <v>144221</v>
      </c>
      <c r="Z48" s="130">
        <f>IF($E48="","",'HCAP Worksheet'!$F$62)</f>
        <v>44987</v>
      </c>
      <c r="AA48" s="130">
        <f>IF($E48="","",'HCAP Worksheet'!$H$62)</f>
        <v>45274</v>
      </c>
      <c r="AB48" s="130">
        <f>IF($E48="","",'HCAP Worksheet'!$I$62)</f>
        <v>44981</v>
      </c>
      <c r="AC48" s="250">
        <f>IF($E48="","",'HCAP Worksheet'!$D$63)</f>
        <v>146220</v>
      </c>
      <c r="AD48" s="130">
        <f>IF($E48="","",'HCAP Worksheet'!$F$63)</f>
        <v>44987</v>
      </c>
      <c r="AE48" s="130">
        <f>IF($E48="","",'HCAP Worksheet'!$H$63)</f>
        <v>45274</v>
      </c>
      <c r="AF48" s="130">
        <f>IF($E48="","",'HCAP Worksheet'!$I$63)</f>
        <v>44981</v>
      </c>
      <c r="AG48" s="250" t="str">
        <f>IF($E48="","",'HCAP Worksheet'!$F$60)</f>
        <v>Eppendorf 5 (96)</v>
      </c>
      <c r="AH48" s="250">
        <f>IF($E48="","",'HCAP Worksheet'!$D$67)</f>
        <v>143325</v>
      </c>
      <c r="AI48" s="130">
        <f>IF($E48="","",'HCAP Worksheet'!$F$67)</f>
        <v>44987</v>
      </c>
      <c r="AJ48" s="130">
        <f>IF($E48="","",'HCAP Worksheet'!$H$67)</f>
        <v>45274</v>
      </c>
      <c r="AK48" s="130">
        <f>IF($E48="","",'HCAP Worksheet'!$I$67)</f>
        <v>44981</v>
      </c>
      <c r="AL48" s="250">
        <f>IF($E48="","",'HCAP Worksheet'!$D$68)</f>
        <v>145607</v>
      </c>
      <c r="AM48" s="130">
        <f>IF($E48="","",'HCAP Worksheet'!$F$68)</f>
        <v>44987</v>
      </c>
      <c r="AN48" s="130">
        <f>IF($E48="","",'HCAP Worksheet'!$H$68)</f>
        <v>45274</v>
      </c>
      <c r="AO48" s="130">
        <f>IF($E48="","",'HCAP Worksheet'!$I$68)</f>
        <v>44981</v>
      </c>
      <c r="AP48" s="250">
        <f>IF($E48="","",'HCAP Worksheet'!$D$69)</f>
        <v>70801720</v>
      </c>
      <c r="AQ48" s="130">
        <f>IF($E48="","",'HCAP Worksheet'!$F$69)</f>
        <v>44987</v>
      </c>
      <c r="AR48" s="130">
        <f>IF($E48="","",'HCAP Worksheet'!$H$69)</f>
        <v>45291</v>
      </c>
      <c r="AS48" s="130">
        <f>IF($E48="","",'HCAP Worksheet'!$I$69)</f>
        <v>44981</v>
      </c>
      <c r="AT48" s="130" t="str">
        <f>IF($E48="","",'HCAP Worksheet'!$F$65)</f>
        <v>Eppendorf 5 (96)</v>
      </c>
      <c r="AU48" s="250">
        <f>IF($E48="","",'HCAP Worksheet'!$D$73)</f>
        <v>142030</v>
      </c>
      <c r="AV48" s="130">
        <f>IF($E48="","",'HCAP Worksheet'!$F$73)</f>
        <v>44979</v>
      </c>
      <c r="AW48" s="130">
        <f>IF($E48="","",'HCAP Worksheet'!$H$73)</f>
        <v>45260</v>
      </c>
      <c r="AX48" s="130">
        <f>IF($E48="","",'HCAP Worksheet'!$I$73)</f>
        <v>44942</v>
      </c>
      <c r="AY48" s="250" t="str">
        <f>IF($E48="","",'HCAP Worksheet'!$D$74)</f>
        <v>22K084044</v>
      </c>
      <c r="AZ48" s="130">
        <f>IF($E48="","",'HCAP Worksheet'!$F$74)</f>
        <v>44956</v>
      </c>
      <c r="BA48" s="130">
        <f>IF($E48="","",'HCAP Worksheet'!$H$74)</f>
        <v>46695</v>
      </c>
      <c r="BB48" s="250">
        <f>IF($E48="","",'HCAP Worksheet'!$D$78)</f>
        <v>0</v>
      </c>
      <c r="BC48" s="130">
        <f>IF($E48="","",'HCAP Worksheet'!$F$78)</f>
        <v>0</v>
      </c>
      <c r="BD48" s="130">
        <f>IF($E48="","",'HCAP Worksheet'!$H$78)</f>
        <v>0</v>
      </c>
      <c r="BE48" s="130">
        <f>IF($E48="","",'HCAP Worksheet'!$I$78)</f>
        <v>0</v>
      </c>
      <c r="BF48" s="250">
        <f>IF($E48="","",'HCAP Worksheet'!$D$79)</f>
        <v>0</v>
      </c>
      <c r="BG48" s="130">
        <f>IF($E48="","",'HCAP Worksheet'!$F$79)</f>
        <v>0</v>
      </c>
      <c r="BH48" s="130">
        <f>IF($E48="","",'HCAP Worksheet'!$H$79)</f>
        <v>0</v>
      </c>
      <c r="BI48" s="130">
        <f>IF($E48="","",'HCAP Worksheet'!$I$79)</f>
        <v>0</v>
      </c>
      <c r="BJ48" s="250">
        <f>IF($E48="","",'HCAP Worksheet'!$F$76)</f>
        <v>0</v>
      </c>
      <c r="BK48" s="250">
        <f>IF($E48="","",'HCAP Worksheet'!$D$83)</f>
        <v>0</v>
      </c>
      <c r="BL48" s="130">
        <f>IF($E48="","",'HCAP Worksheet'!$F$83)</f>
        <v>0</v>
      </c>
      <c r="BM48" s="130">
        <f>IF($E48="","",'HCAP Worksheet'!$H$83)</f>
        <v>0</v>
      </c>
      <c r="BN48" s="130">
        <f>IF($E48="","",'HCAP Worksheet'!$I$83)</f>
        <v>0</v>
      </c>
      <c r="BO48" s="250">
        <f>IF($E48="","",'HCAP Worksheet'!$D$84)</f>
        <v>0</v>
      </c>
      <c r="BP48" s="130">
        <f>IF($E48="","",'HCAP Worksheet'!$F$84)</f>
        <v>0</v>
      </c>
      <c r="BQ48" s="130">
        <f>IF($E48="","",'HCAP Worksheet'!$H$84)</f>
        <v>0</v>
      </c>
      <c r="BR48" s="250">
        <f>IF($E48="","",'HCAP Worksheet'!$D$88)</f>
        <v>0</v>
      </c>
      <c r="BS48" s="130">
        <f>IF($E48="","",'HCAP Worksheet'!$F$88)</f>
        <v>0</v>
      </c>
      <c r="BT48" s="130">
        <f>IF($E48="","",'HCAP Worksheet'!$I$88)</f>
        <v>0</v>
      </c>
      <c r="BU48" s="250">
        <f>IF($E48="","",'HCAP Worksheet'!$D$89)</f>
        <v>0</v>
      </c>
      <c r="BV48" s="130">
        <f>IF($E48="","",'HCAP Worksheet'!$F$89)</f>
        <v>0</v>
      </c>
      <c r="BW48" s="130">
        <f>IF($E48="","",'HCAP Worksheet'!$H$89)</f>
        <v>0</v>
      </c>
      <c r="BX48" s="130">
        <f>IF($E48="","",'HCAP Worksheet'!$I$89)</f>
        <v>0</v>
      </c>
      <c r="BY48" s="250">
        <f>IF($E48="","",'HCAP Worksheet'!$D$90)</f>
        <v>0</v>
      </c>
      <c r="BZ48" s="130">
        <f>IF($E48="","",'HCAP Worksheet'!$F$90)</f>
        <v>0</v>
      </c>
      <c r="CA48" s="130">
        <f>IF($E48="","",'HCAP Worksheet'!$H$90)</f>
        <v>0</v>
      </c>
      <c r="CB48" s="130">
        <f>IF($E48="","",'HCAP Worksheet'!$I$90)</f>
        <v>0</v>
      </c>
      <c r="CC48" s="250">
        <f>IF($E48="","",'HCAP Worksheet'!$D$103)</f>
        <v>0</v>
      </c>
      <c r="CD48" s="130">
        <f>IF($E48="","",'HCAP Worksheet'!$F$103)</f>
        <v>0</v>
      </c>
      <c r="CE48" s="130">
        <f>IF($E48="","",'HCAP Worksheet'!$H$103)</f>
        <v>0</v>
      </c>
      <c r="CF48" s="130">
        <f>IF($E48="","",'HCAP Worksheet'!$I$103)</f>
        <v>0</v>
      </c>
      <c r="CG48" s="250">
        <f>IF($E48="","",'HCAP Worksheet'!$D$104)</f>
        <v>0</v>
      </c>
      <c r="CH48" s="130">
        <f>IF($E48="","",'HCAP Worksheet'!$F$104)</f>
        <v>0</v>
      </c>
      <c r="CI48" s="130">
        <f>IF($E48="","",'HCAP Worksheet'!$H$104)</f>
        <v>0</v>
      </c>
      <c r="CJ48" s="130">
        <f>IF($E48="","",'HCAP Worksheet'!$I$104)</f>
        <v>0</v>
      </c>
      <c r="CK48" s="250">
        <f>IF($E48="","",'HCAP Worksheet'!$D$105)</f>
        <v>0</v>
      </c>
      <c r="CL48" s="130">
        <f>IF($E48="","",'HCAP Worksheet'!$F$105)</f>
        <v>0</v>
      </c>
      <c r="CM48" s="130">
        <f>IF($E48="","",'HCAP Worksheet'!$H$105)</f>
        <v>0</v>
      </c>
      <c r="CN48" s="250">
        <f>IF($E48="","",'HCAP Worksheet'!$F$101)</f>
        <v>0</v>
      </c>
      <c r="CO48" s="250" t="str">
        <f ca="1">IF($E48="","",'HCAP Worksheet'!$B$109)</f>
        <v>Roche DNA Solid Tumour Prep_2</v>
      </c>
      <c r="CP48" s="250" t="str">
        <f ca="1">IF($E48="","",'HCAP Worksheet'!$C$109)</f>
        <v>IRN1000006093</v>
      </c>
      <c r="CQ48" s="250">
        <f>IF($E48="","",'HCAP Worksheet'!$D$109)</f>
        <v>0</v>
      </c>
      <c r="CR48" s="130">
        <f>IF($E48="","",'HCAP Worksheet'!$F$109)</f>
        <v>0</v>
      </c>
      <c r="CS48" s="130">
        <f>IF($E48="","",'HCAP Worksheet'!$H$109)</f>
        <v>0</v>
      </c>
      <c r="CT48" s="130">
        <f>IF($E48="","",'HCAP Worksheet'!$I$109)</f>
        <v>0</v>
      </c>
      <c r="CU48" s="250">
        <f>IF($E48="","",'HCAP Worksheet'!$D$116)</f>
        <v>0</v>
      </c>
      <c r="CV48" s="130">
        <f>IF($E48="","",'HCAP Worksheet'!$F$116)</f>
        <v>0</v>
      </c>
      <c r="CW48" s="130">
        <f>IF($E48="","",'HCAP Worksheet'!$H$116)</f>
        <v>0</v>
      </c>
      <c r="CX48" s="130">
        <f>IF($E48="","",'HCAP Worksheet'!$I$116)</f>
        <v>0</v>
      </c>
      <c r="CY48" s="250">
        <f>IF($E48="","",'HCAP Worksheet'!$D$117)</f>
        <v>0</v>
      </c>
      <c r="CZ48" s="130">
        <f>IF($E48="","",'HCAP Worksheet'!$F$117)</f>
        <v>0</v>
      </c>
      <c r="DA48" s="130">
        <f>IF($E48="","",'HCAP Worksheet'!$H$117)</f>
        <v>0</v>
      </c>
      <c r="DB48" s="130">
        <f>IF($E48="","",'HCAP Worksheet'!$I$117)</f>
        <v>0</v>
      </c>
      <c r="DC48" s="250">
        <f>IF($E48="","",'HCAP Worksheet'!$D$121)</f>
        <v>0</v>
      </c>
      <c r="DD48" s="130">
        <f>IF($E48="","",'HCAP Worksheet'!$F$121)</f>
        <v>0</v>
      </c>
      <c r="DE48" s="130">
        <f>IF($E48="","",'HCAP Worksheet'!$H$121)</f>
        <v>0</v>
      </c>
      <c r="DF48" s="130">
        <f>IF($E48="","",'HCAP Worksheet'!$I$121)</f>
        <v>0</v>
      </c>
      <c r="DG48" s="250">
        <f>IF($E48="","",'HCAP Worksheet'!$F$119)</f>
        <v>0</v>
      </c>
      <c r="DH48" s="250">
        <f>IF($E48="","",'HCAP Worksheet'!$D$125)</f>
        <v>0</v>
      </c>
      <c r="DI48" s="130">
        <f>IF($E48="","",'HCAP Worksheet'!$F$125)</f>
        <v>0</v>
      </c>
      <c r="DJ48" s="130">
        <f>IF($E48="","",'HCAP Worksheet'!$H$125)</f>
        <v>0</v>
      </c>
      <c r="DK48" s="130">
        <f>IF($E48="","",'HCAP Worksheet'!$I$125)</f>
        <v>0</v>
      </c>
      <c r="DL48" s="250">
        <f>IF($E48="","",'HCAP Worksheet'!$D$126)</f>
        <v>0</v>
      </c>
      <c r="DM48" s="130">
        <f>IF($E48="","",'HCAP Worksheet'!$F$126)</f>
        <v>0</v>
      </c>
      <c r="DN48" s="130">
        <f>IF($E48="","",'HCAP Worksheet'!$H$126)</f>
        <v>0</v>
      </c>
      <c r="DO48" s="130">
        <f>IF($E48="","",'HCAP Worksheet'!$I$126)</f>
        <v>0</v>
      </c>
      <c r="DP48" s="250">
        <f>IF($E48="","",'HCAP Worksheet'!$D$130)</f>
        <v>0</v>
      </c>
      <c r="DQ48" s="130">
        <f>IF($E48="","",'HCAP Worksheet'!$F$130)</f>
        <v>0</v>
      </c>
      <c r="DR48" s="130">
        <f>IF($E48="","",'HCAP Worksheet'!$I$130)</f>
        <v>0</v>
      </c>
      <c r="DS48" s="250">
        <f>IF($E48="","",'HCAP Worksheet'!$D$131)</f>
        <v>0</v>
      </c>
      <c r="DT48" s="130">
        <f>IF($E48="","",'HCAP Worksheet'!$F$131)</f>
        <v>0</v>
      </c>
      <c r="DU48" s="130">
        <f>IF($E48="","",'HCAP Worksheet'!$H$131)</f>
        <v>0</v>
      </c>
      <c r="DV48" s="130">
        <f>IF($E48="","",'HCAP Worksheet'!$I$131)</f>
        <v>0</v>
      </c>
      <c r="DW48" s="250">
        <f>IF($E48="","",'HCAP Worksheet'!$D$132)</f>
        <v>0</v>
      </c>
      <c r="DX48" s="130">
        <f>IF($E48="","",'HCAP Worksheet'!$F$132)</f>
        <v>0</v>
      </c>
      <c r="DY48" s="130">
        <f>IF($E48="","",'HCAP Worksheet'!$H$132)</f>
        <v>0</v>
      </c>
      <c r="DZ48" s="130">
        <f>IF($E48="","",'HCAP Worksheet'!$I$132)</f>
        <v>0</v>
      </c>
      <c r="EA48" s="250">
        <f>IF($E48="","",'HCAP Worksheet'!$D$138)</f>
        <v>7.68</v>
      </c>
      <c r="EB48" s="250">
        <f>IF($E48="","",'HCAP Worksheet'!$E$138)</f>
        <v>325</v>
      </c>
      <c r="EC48" s="524">
        <f ca="1">IF($E48="","",'HCAP Worksheet'!$G$138)</f>
        <v>35.804195804195807</v>
      </c>
      <c r="ED48" s="524" t="str">
        <f>IF($E48="","",'Auto Pooling Robot Script'!$I$19)</f>
        <v>AJ</v>
      </c>
      <c r="EE48" s="130">
        <f>IF($E48="","",'Auto Pooling Robot Script'!$I$20)</f>
        <v>44989</v>
      </c>
      <c r="EF48" s="524">
        <f>IF($E48="","",'Auto Pooling Robot Script'!$I$35)</f>
        <v>5.87</v>
      </c>
      <c r="EG48" s="524">
        <f>IF($E48="","",'Auto Pooling Robot Script'!$I$36)</f>
        <v>6.06</v>
      </c>
      <c r="EH48" s="250">
        <f>IF($E48="","",'Auto Pooling Robot Script'!$I$37)</f>
        <v>1</v>
      </c>
      <c r="EI48" s="578" t="str">
        <f>IF($E48="","",'Auto Pooling Robot Script'!$I$42)</f>
        <v>AJ</v>
      </c>
      <c r="EJ48" s="130">
        <f>IF($E48="","",'Auto Pooling Robot Script'!$K$42)</f>
        <v>44989</v>
      </c>
      <c r="EK48" s="524">
        <f>IF($E48="","",'Auto Pooling Robot Script'!$I$44)</f>
        <v>1.1499999999999999</v>
      </c>
      <c r="EL48" s="524">
        <f>IF($E48="","",'Auto Pooling Robot Script'!$I$45)</f>
        <v>1.2</v>
      </c>
      <c r="EM48" s="524">
        <f>IF($E48="","",'Auto Pooling Robot Script'!$I$46)</f>
        <v>1.1749999999999998</v>
      </c>
      <c r="EN48" s="524" t="str">
        <f>IF($E48="","",'Auto Pooling Robot Script'!$I$17)</f>
        <v>NovaSeq Side B</v>
      </c>
      <c r="EO48" s="524" t="str">
        <f>IF($E48="","",'Auto Pooling Robot Script'!$I$18)</f>
        <v>SP Kit V1.5 200</v>
      </c>
      <c r="EP48" s="250">
        <f>IF($E48="","",'Auto Pooling Robot Script'!$I$80)</f>
        <v>200</v>
      </c>
      <c r="EQ48" s="524">
        <f>IF($E48="","",'Auto Pooling Robot Script'!$I$83)</f>
        <v>0</v>
      </c>
      <c r="ER48" s="558">
        <f>IF($E48="","",'Auto Pooling Robot Script'!$I$84)</f>
        <v>0</v>
      </c>
      <c r="ES48" s="558">
        <f>IF($E48="","",'Auto Pooling Robot Script'!$I$85)</f>
        <v>0</v>
      </c>
      <c r="ET48" s="524">
        <f>IF($E48="","",'Auto Pooling Robot Script'!$I$86)</f>
        <v>0</v>
      </c>
    </row>
    <row r="49" spans="1:150" x14ac:dyDescent="0.2">
      <c r="A49" t="str">
        <f>IF($E49="","",'HCAP Booking'!$C$4)</f>
        <v>2303550</v>
      </c>
      <c r="B49" s="130">
        <f>IF($E49="","",'HCAP Booking'!$C$5)</f>
        <v>44987</v>
      </c>
      <c r="C49" t="str">
        <f>IF($E49="","",'HCAP Booking'!$F$5)</f>
        <v>LC</v>
      </c>
      <c r="D49" t="str">
        <f>IF($E49="","",'HCAP Booking'!E55)</f>
        <v>B2306916</v>
      </c>
      <c r="E49" t="str">
        <f>IF('HCAP Booking'!J55="","",'HCAP Booking'!J55)</f>
        <v>B2306916-005</v>
      </c>
      <c r="F49" t="str">
        <f>IF($E49="","",'HCAP Booking'!H55)</f>
        <v>Roche DNA Solid Tumour Prep</v>
      </c>
      <c r="G49">
        <f>IF($E49="","",'HCAP Booking'!G55)</f>
        <v>66.09</v>
      </c>
      <c r="H49">
        <f>IF($E49="","",'DNA Sample Normalization'!E59)</f>
        <v>17.100000000000001</v>
      </c>
      <c r="I49" s="250">
        <f>IF($E49="","",'DNA Sample Normalization'!$E$2)</f>
        <v>21051</v>
      </c>
      <c r="J49" s="130">
        <f>IF($E49="","",'DNA Sample Normalization'!$E$3)</f>
        <v>44973</v>
      </c>
      <c r="K49" s="130">
        <f>IF($E49="","",'DNA Sample Normalization'!$E$4)</f>
        <v>44907</v>
      </c>
      <c r="L49" s="250" t="str">
        <f>IF($E49="","",'HCAP Worksheet'!$D$53)</f>
        <v>SLCB5121</v>
      </c>
      <c r="M49" s="130">
        <f>IF($E49="","",'HCAP Worksheet'!$F$53)</f>
        <v>44012</v>
      </c>
      <c r="N49" s="130">
        <f>IF($E49="","",'HCAP Worksheet'!$H$53)</f>
        <v>0</v>
      </c>
      <c r="O49" s="130">
        <f>IF($E49="","",'HCAP Worksheet'!$I$53)</f>
        <v>0</v>
      </c>
      <c r="P49" s="250">
        <f>IF($E49="","",'HCAP Worksheet'!$D$57)</f>
        <v>140509</v>
      </c>
      <c r="Q49" s="130">
        <f>IF($E49="","",'HCAP Worksheet'!$F$57)</f>
        <v>44987</v>
      </c>
      <c r="R49" s="130">
        <f>IF($E49="","",'HCAP Worksheet'!$H$57)</f>
        <v>45274</v>
      </c>
      <c r="S49" s="130">
        <f>IF($E49="","",'HCAP Worksheet'!$I$57)</f>
        <v>44981</v>
      </c>
      <c r="T49" s="250">
        <f>IF($E49="","",'HCAP Worksheet'!$D$58)</f>
        <v>146671</v>
      </c>
      <c r="U49" s="130">
        <f>IF($E49="","",'HCAP Worksheet'!$F$58)</f>
        <v>44987</v>
      </c>
      <c r="V49" s="130">
        <f>IF($E49="","",'HCAP Worksheet'!$H$58)</f>
        <v>45274</v>
      </c>
      <c r="W49" s="130">
        <f>IF($E49="","",'HCAP Worksheet'!$I$58)</f>
        <v>44981</v>
      </c>
      <c r="X49" s="250" t="str">
        <f>IF($E49="","",'HCAP Worksheet'!$F$55)</f>
        <v>Eppendorf 5 (96)</v>
      </c>
      <c r="Y49" s="250">
        <f>IF($E49="","",'HCAP Worksheet'!$D$62)</f>
        <v>144221</v>
      </c>
      <c r="Z49" s="130">
        <f>IF($E49="","",'HCAP Worksheet'!$F$62)</f>
        <v>44987</v>
      </c>
      <c r="AA49" s="130">
        <f>IF($E49="","",'HCAP Worksheet'!$H$62)</f>
        <v>45274</v>
      </c>
      <c r="AB49" s="130">
        <f>IF($E49="","",'HCAP Worksheet'!$I$62)</f>
        <v>44981</v>
      </c>
      <c r="AC49" s="250">
        <f>IF($E49="","",'HCAP Worksheet'!$D$63)</f>
        <v>146220</v>
      </c>
      <c r="AD49" s="130">
        <f>IF($E49="","",'HCAP Worksheet'!$F$63)</f>
        <v>44987</v>
      </c>
      <c r="AE49" s="130">
        <f>IF($E49="","",'HCAP Worksheet'!$H$63)</f>
        <v>45274</v>
      </c>
      <c r="AF49" s="130">
        <f>IF($E49="","",'HCAP Worksheet'!$I$63)</f>
        <v>44981</v>
      </c>
      <c r="AG49" s="250" t="str">
        <f>IF($E49="","",'HCAP Worksheet'!$F$60)</f>
        <v>Eppendorf 5 (96)</v>
      </c>
      <c r="AH49" s="250">
        <f>IF($E49="","",'HCAP Worksheet'!$D$67)</f>
        <v>143325</v>
      </c>
      <c r="AI49" s="130">
        <f>IF($E49="","",'HCAP Worksheet'!$F$67)</f>
        <v>44987</v>
      </c>
      <c r="AJ49" s="130">
        <f>IF($E49="","",'HCAP Worksheet'!$H$67)</f>
        <v>45274</v>
      </c>
      <c r="AK49" s="130">
        <f>IF($E49="","",'HCAP Worksheet'!$I$67)</f>
        <v>44981</v>
      </c>
      <c r="AL49" s="250">
        <f>IF($E49="","",'HCAP Worksheet'!$D$68)</f>
        <v>145607</v>
      </c>
      <c r="AM49" s="130">
        <f>IF($E49="","",'HCAP Worksheet'!$F$68)</f>
        <v>44987</v>
      </c>
      <c r="AN49" s="130">
        <f>IF($E49="","",'HCAP Worksheet'!$H$68)</f>
        <v>45274</v>
      </c>
      <c r="AO49" s="130">
        <f>IF($E49="","",'HCAP Worksheet'!$I$68)</f>
        <v>44981</v>
      </c>
      <c r="AP49" s="250">
        <f>IF($E49="","",'HCAP Worksheet'!$D$69)</f>
        <v>70801720</v>
      </c>
      <c r="AQ49" s="130">
        <f>IF($E49="","",'HCAP Worksheet'!$F$69)</f>
        <v>44987</v>
      </c>
      <c r="AR49" s="130">
        <f>IF($E49="","",'HCAP Worksheet'!$H$69)</f>
        <v>45291</v>
      </c>
      <c r="AS49" s="130">
        <f>IF($E49="","",'HCAP Worksheet'!$I$69)</f>
        <v>44981</v>
      </c>
      <c r="AT49" s="130" t="str">
        <f>IF($E49="","",'HCAP Worksheet'!$F$65)</f>
        <v>Eppendorf 5 (96)</v>
      </c>
      <c r="AU49" s="250">
        <f>IF($E49="","",'HCAP Worksheet'!$D$73)</f>
        <v>142030</v>
      </c>
      <c r="AV49" s="130">
        <f>IF($E49="","",'HCAP Worksheet'!$F$73)</f>
        <v>44979</v>
      </c>
      <c r="AW49" s="130">
        <f>IF($E49="","",'HCAP Worksheet'!$H$73)</f>
        <v>45260</v>
      </c>
      <c r="AX49" s="130">
        <f>IF($E49="","",'HCAP Worksheet'!$I$73)</f>
        <v>44942</v>
      </c>
      <c r="BB49" s="250">
        <f>IF($E49="","",'HCAP Worksheet'!$D$78)</f>
        <v>0</v>
      </c>
      <c r="BC49" s="130">
        <f>IF($E49="","",'HCAP Worksheet'!$F$78)</f>
        <v>0</v>
      </c>
      <c r="BD49" s="130">
        <f>IF($E49="","",'HCAP Worksheet'!$H$78)</f>
        <v>0</v>
      </c>
      <c r="BE49" s="130">
        <f>IF($E49="","",'HCAP Worksheet'!$I$78)</f>
        <v>0</v>
      </c>
      <c r="BF49" s="250">
        <f>IF($E49="","",'HCAP Worksheet'!$D$79)</f>
        <v>0</v>
      </c>
      <c r="BG49" s="130">
        <f>IF($E49="","",'HCAP Worksheet'!$F$79)</f>
        <v>0</v>
      </c>
      <c r="BH49" s="130">
        <f>IF($E49="","",'HCAP Worksheet'!$H$79)</f>
        <v>0</v>
      </c>
      <c r="BI49" s="130">
        <f>IF($E49="","",'HCAP Worksheet'!$I$79)</f>
        <v>0</v>
      </c>
      <c r="BJ49" s="250">
        <f>IF($E49="","",'HCAP Worksheet'!$F$76)</f>
        <v>0</v>
      </c>
      <c r="BK49" s="250">
        <f>IF($E49="","",'HCAP Worksheet'!$D$83)</f>
        <v>0</v>
      </c>
      <c r="BL49" s="130">
        <f>IF($E49="","",'HCAP Worksheet'!$F$83)</f>
        <v>0</v>
      </c>
      <c r="BM49" s="130">
        <f>IF($E49="","",'HCAP Worksheet'!$H$83)</f>
        <v>0</v>
      </c>
      <c r="BN49" s="130">
        <f>IF($E49="","",'HCAP Worksheet'!$I$83)</f>
        <v>0</v>
      </c>
      <c r="BO49" s="250">
        <f>IF($E49="","",'HCAP Worksheet'!$D$84)</f>
        <v>0</v>
      </c>
      <c r="BP49" s="130">
        <f>IF($E49="","",'HCAP Worksheet'!$F$84)</f>
        <v>0</v>
      </c>
      <c r="BQ49" s="130">
        <f>IF($E49="","",'HCAP Worksheet'!$H$84)</f>
        <v>0</v>
      </c>
      <c r="BR49" s="250">
        <f>IF($E49="","",'HCAP Worksheet'!$D$88)</f>
        <v>0</v>
      </c>
      <c r="BS49" s="130">
        <f>IF($E49="","",'HCAP Worksheet'!$F$88)</f>
        <v>0</v>
      </c>
      <c r="BT49" s="130">
        <f>IF($E49="","",'HCAP Worksheet'!$I$88)</f>
        <v>0</v>
      </c>
      <c r="BU49" s="250">
        <f>IF($E49="","",'HCAP Worksheet'!$D$89)</f>
        <v>0</v>
      </c>
      <c r="BV49" s="130">
        <f>IF($E49="","",'HCAP Worksheet'!$F$89)</f>
        <v>0</v>
      </c>
      <c r="BW49" s="130">
        <f>IF($E49="","",'HCAP Worksheet'!$H$89)</f>
        <v>0</v>
      </c>
      <c r="BX49" s="130">
        <f>IF($E49="","",'HCAP Worksheet'!$I$89)</f>
        <v>0</v>
      </c>
      <c r="BY49" s="250">
        <f>IF($E49="","",'HCAP Worksheet'!$D$90)</f>
        <v>0</v>
      </c>
      <c r="BZ49" s="130">
        <f>IF($E49="","",'HCAP Worksheet'!$F$90)</f>
        <v>0</v>
      </c>
      <c r="CA49" s="130">
        <f>IF($E49="","",'HCAP Worksheet'!$H$90)</f>
        <v>0</v>
      </c>
      <c r="CB49" s="130">
        <f>IF($E49="","",'HCAP Worksheet'!$I$90)</f>
        <v>0</v>
      </c>
      <c r="CC49" s="250">
        <f>IF($E49="","",'HCAP Worksheet'!$D$103)</f>
        <v>0</v>
      </c>
      <c r="CD49" s="130">
        <f>IF($E49="","",'HCAP Worksheet'!$F$103)</f>
        <v>0</v>
      </c>
      <c r="CE49" s="130">
        <f>IF($E49="","",'HCAP Worksheet'!$H$103)</f>
        <v>0</v>
      </c>
      <c r="CF49" s="130">
        <f>IF($E49="","",'HCAP Worksheet'!$I$103)</f>
        <v>0</v>
      </c>
      <c r="CG49" s="250">
        <f>IF($E49="","",'HCAP Worksheet'!$D$104)</f>
        <v>0</v>
      </c>
      <c r="CH49" s="130">
        <f>IF($E49="","",'HCAP Worksheet'!$F$104)</f>
        <v>0</v>
      </c>
      <c r="CI49" s="130">
        <f>IF($E49="","",'HCAP Worksheet'!$H$104)</f>
        <v>0</v>
      </c>
      <c r="CJ49" s="130">
        <f>IF($E49="","",'HCAP Worksheet'!$I$104)</f>
        <v>0</v>
      </c>
      <c r="CK49" s="250">
        <f>IF($E49="","",'HCAP Worksheet'!$D$105)</f>
        <v>0</v>
      </c>
      <c r="CL49" s="130">
        <f>IF($E49="","",'HCAP Worksheet'!$F$105)</f>
        <v>0</v>
      </c>
      <c r="CM49" s="130">
        <f>IF($E49="","",'HCAP Worksheet'!$H$105)</f>
        <v>0</v>
      </c>
      <c r="CN49" s="250">
        <f>IF($E49="","",'HCAP Worksheet'!$F$101)</f>
        <v>0</v>
      </c>
      <c r="CO49" s="250" t="str">
        <f ca="1">IF($E49="","",'HCAP Worksheet'!$B$109)</f>
        <v>Roche DNA Solid Tumour Prep_2</v>
      </c>
      <c r="CP49" s="250" t="str">
        <f ca="1">IF($E49="","",'HCAP Worksheet'!$C$109)</f>
        <v>IRN1000006093</v>
      </c>
      <c r="CQ49" s="250">
        <f>IF($E49="","",'HCAP Worksheet'!$D$109)</f>
        <v>0</v>
      </c>
      <c r="CR49" s="130">
        <f>IF($E49="","",'HCAP Worksheet'!$F$109)</f>
        <v>0</v>
      </c>
      <c r="CS49" s="130">
        <f>IF($E49="","",'HCAP Worksheet'!$H$109)</f>
        <v>0</v>
      </c>
      <c r="CT49" s="130">
        <f>IF($E49="","",'HCAP Worksheet'!$I$109)</f>
        <v>0</v>
      </c>
      <c r="CU49" s="250">
        <f>IF($E49="","",'HCAP Worksheet'!$D$116)</f>
        <v>0</v>
      </c>
      <c r="CV49" s="130">
        <f>IF($E49="","",'HCAP Worksheet'!$F$116)</f>
        <v>0</v>
      </c>
      <c r="CW49" s="130">
        <f>IF($E49="","",'HCAP Worksheet'!$H$116)</f>
        <v>0</v>
      </c>
      <c r="CX49" s="130">
        <f>IF($E49="","",'HCAP Worksheet'!$I$116)</f>
        <v>0</v>
      </c>
      <c r="CY49" s="250">
        <f>IF($E49="","",'HCAP Worksheet'!$D$117)</f>
        <v>0</v>
      </c>
      <c r="CZ49" s="130">
        <f>IF($E49="","",'HCAP Worksheet'!$F$117)</f>
        <v>0</v>
      </c>
      <c r="DA49" s="130">
        <f>IF($E49="","",'HCAP Worksheet'!$H$117)</f>
        <v>0</v>
      </c>
      <c r="DB49" s="130">
        <f>IF($E49="","",'HCAP Worksheet'!$I$117)</f>
        <v>0</v>
      </c>
      <c r="DC49" s="250">
        <f>IF($E49="","",'HCAP Worksheet'!$D$121)</f>
        <v>0</v>
      </c>
      <c r="DD49" s="130">
        <f>IF($E49="","",'HCAP Worksheet'!$F$121)</f>
        <v>0</v>
      </c>
      <c r="DE49" s="130">
        <f>IF($E49="","",'HCAP Worksheet'!$H$121)</f>
        <v>0</v>
      </c>
      <c r="DF49" s="130">
        <f>IF($E49="","",'HCAP Worksheet'!$I$121)</f>
        <v>0</v>
      </c>
      <c r="DG49" s="250">
        <f>IF($E49="","",'HCAP Worksheet'!$F$119)</f>
        <v>0</v>
      </c>
      <c r="DH49" s="250">
        <f>IF($E49="","",'HCAP Worksheet'!$D$125)</f>
        <v>0</v>
      </c>
      <c r="DI49" s="130">
        <f>IF($E49="","",'HCAP Worksheet'!$F$125)</f>
        <v>0</v>
      </c>
      <c r="DJ49" s="130">
        <f>IF($E49="","",'HCAP Worksheet'!$H$125)</f>
        <v>0</v>
      </c>
      <c r="DK49" s="130">
        <f>IF($E49="","",'HCAP Worksheet'!$I$125)</f>
        <v>0</v>
      </c>
      <c r="DL49" s="250">
        <f>IF($E49="","",'HCAP Worksheet'!$D$126)</f>
        <v>0</v>
      </c>
      <c r="DM49" s="130">
        <f>IF($E49="","",'HCAP Worksheet'!$F$126)</f>
        <v>0</v>
      </c>
      <c r="DN49" s="130">
        <f>IF($E49="","",'HCAP Worksheet'!$H$126)</f>
        <v>0</v>
      </c>
      <c r="DO49" s="130">
        <f>IF($E49="","",'HCAP Worksheet'!$I$126)</f>
        <v>0</v>
      </c>
      <c r="DP49" s="250">
        <f>IF($E49="","",'HCAP Worksheet'!$D$130)</f>
        <v>0</v>
      </c>
      <c r="DQ49" s="130">
        <f>IF($E49="","",'HCAP Worksheet'!$F$130)</f>
        <v>0</v>
      </c>
      <c r="DR49" s="130">
        <f>IF($E49="","",'HCAP Worksheet'!$I$130)</f>
        <v>0</v>
      </c>
      <c r="DS49" s="250">
        <f>IF($E49="","",'HCAP Worksheet'!$D$131)</f>
        <v>0</v>
      </c>
      <c r="DT49" s="130">
        <f>IF($E49="","",'HCAP Worksheet'!$F$131)</f>
        <v>0</v>
      </c>
      <c r="DU49" s="130">
        <f>IF($E49="","",'HCAP Worksheet'!$H$131)</f>
        <v>0</v>
      </c>
      <c r="DV49" s="130">
        <f>IF($E49="","",'HCAP Worksheet'!$I$131)</f>
        <v>0</v>
      </c>
      <c r="DW49" s="250">
        <f>IF($E49="","",'HCAP Worksheet'!$D$132)</f>
        <v>0</v>
      </c>
      <c r="DX49" s="130">
        <f>IF($E49="","",'HCAP Worksheet'!$F$132)</f>
        <v>0</v>
      </c>
      <c r="DY49" s="130">
        <f>IF($E49="","",'HCAP Worksheet'!$H$132)</f>
        <v>0</v>
      </c>
      <c r="DZ49" s="130">
        <f>IF($E49="","",'HCAP Worksheet'!$I$132)</f>
        <v>0</v>
      </c>
      <c r="EA49" s="250">
        <f>IF($E49="","",'HCAP Worksheet'!$D$138)</f>
        <v>7.68</v>
      </c>
      <c r="EB49" s="250">
        <f>IF($E49="","",'HCAP Worksheet'!$E$138)</f>
        <v>325</v>
      </c>
      <c r="EC49" s="524">
        <f ca="1">IF($E49="","",'HCAP Worksheet'!$G$138)</f>
        <v>35.804195804195807</v>
      </c>
      <c r="ED49" s="524" t="str">
        <f>IF($E49="","",'Auto Pooling Robot Script'!$I$19)</f>
        <v>AJ</v>
      </c>
      <c r="EE49" s="130">
        <f>IF($E49="","",'Auto Pooling Robot Script'!$I$20)</f>
        <v>44989</v>
      </c>
      <c r="EF49" s="524">
        <f>IF($E49="","",'Auto Pooling Robot Script'!$I$35)</f>
        <v>5.87</v>
      </c>
      <c r="EG49" s="524">
        <f>IF($E49="","",'Auto Pooling Robot Script'!$I$36)</f>
        <v>6.06</v>
      </c>
      <c r="EH49" s="250">
        <f>IF($E49="","",'Auto Pooling Robot Script'!$I$37)</f>
        <v>1</v>
      </c>
      <c r="EI49" s="578" t="str">
        <f>IF($E49="","",'Auto Pooling Robot Script'!$I$42)</f>
        <v>AJ</v>
      </c>
      <c r="EJ49" s="130">
        <f>IF($E49="","",'Auto Pooling Robot Script'!$K$42)</f>
        <v>44989</v>
      </c>
      <c r="EK49" s="524">
        <f>IF($E49="","",'Auto Pooling Robot Script'!$I$44)</f>
        <v>1.1499999999999999</v>
      </c>
      <c r="EL49" s="524">
        <f>IF($E49="","",'Auto Pooling Robot Script'!$I$45)</f>
        <v>1.2</v>
      </c>
      <c r="EM49" s="524">
        <f>IF($E49="","",'Auto Pooling Robot Script'!$I$46)</f>
        <v>1.1749999999999998</v>
      </c>
      <c r="EN49" s="524" t="str">
        <f>IF($E49="","",'Auto Pooling Robot Script'!$I$17)</f>
        <v>NovaSeq Side B</v>
      </c>
      <c r="EO49" s="524" t="str">
        <f>IF($E49="","",'Auto Pooling Robot Script'!$I$18)</f>
        <v>SP Kit V1.5 200</v>
      </c>
      <c r="EP49" s="250">
        <f>IF($E49="","",'Auto Pooling Robot Script'!$I$80)</f>
        <v>200</v>
      </c>
      <c r="EQ49" s="524">
        <f>IF($E49="","",'Auto Pooling Robot Script'!$I$83)</f>
        <v>0</v>
      </c>
      <c r="ER49" s="558">
        <f>IF($E49="","",'Auto Pooling Robot Script'!$I$84)</f>
        <v>0</v>
      </c>
      <c r="ES49" s="558">
        <f>IF($E49="","",'Auto Pooling Robot Script'!$I$85)</f>
        <v>0</v>
      </c>
      <c r="ET49" s="524">
        <f>IF($E49="","",'Auto Pooling Robot Script'!$I$86)</f>
        <v>0</v>
      </c>
    </row>
    <row r="50" spans="1:150" x14ac:dyDescent="0.2">
      <c r="A50" t="str">
        <f>IF($E50="","",'HCAP Booking'!$C$4)</f>
        <v>2303550</v>
      </c>
      <c r="B50" s="130">
        <f>IF($E50="","",'HCAP Booking'!$C$5)</f>
        <v>44987</v>
      </c>
      <c r="C50" t="str">
        <f>IF($E50="","",'HCAP Booking'!$F$5)</f>
        <v>LC</v>
      </c>
      <c r="D50" t="str">
        <f>IF($E50="","",'HCAP Booking'!E56)</f>
        <v>B2306918</v>
      </c>
      <c r="E50" t="str">
        <f>IF('HCAP Booking'!J56="","",'HCAP Booking'!J56)</f>
        <v>B2306918-005</v>
      </c>
      <c r="F50" t="str">
        <f>IF($E50="","",'HCAP Booking'!H56)</f>
        <v>Roche DNA Solid Tumour Prep</v>
      </c>
      <c r="G50">
        <f>IF($E50="","",'HCAP Booking'!G56)</f>
        <v>366.2</v>
      </c>
      <c r="H50">
        <f>IF($E50="","",'DNA Sample Normalization'!E60)</f>
        <v>64.2</v>
      </c>
      <c r="I50" s="250">
        <f>IF($E50="","",'DNA Sample Normalization'!$E$2)</f>
        <v>21051</v>
      </c>
      <c r="J50" s="130">
        <f>IF($E50="","",'DNA Sample Normalization'!$E$3)</f>
        <v>44973</v>
      </c>
      <c r="K50" s="130">
        <f>IF($E50="","",'DNA Sample Normalization'!$E$4)</f>
        <v>44907</v>
      </c>
      <c r="L50" s="250" t="str">
        <f>IF($E50="","",'HCAP Worksheet'!$D$53)</f>
        <v>SLCB5121</v>
      </c>
      <c r="M50" s="130">
        <f>IF($E50="","",'HCAP Worksheet'!$F$53)</f>
        <v>44012</v>
      </c>
      <c r="N50" s="130">
        <f>IF($E50="","",'HCAP Worksheet'!$H$53)</f>
        <v>0</v>
      </c>
      <c r="O50" s="130">
        <f>IF($E50="","",'HCAP Worksheet'!$I$53)</f>
        <v>0</v>
      </c>
      <c r="P50" s="250">
        <f>IF($E50="","",'HCAP Worksheet'!$D$57)</f>
        <v>140509</v>
      </c>
      <c r="Q50" s="130">
        <f>IF($E50="","",'HCAP Worksheet'!$F$57)</f>
        <v>44987</v>
      </c>
      <c r="R50" s="130">
        <f>IF($E50="","",'HCAP Worksheet'!$H$57)</f>
        <v>45274</v>
      </c>
      <c r="S50" s="130">
        <f>IF($E50="","",'HCAP Worksheet'!$I$57)</f>
        <v>44981</v>
      </c>
      <c r="T50" s="250">
        <f>IF($E50="","",'HCAP Worksheet'!$D$58)</f>
        <v>146671</v>
      </c>
      <c r="U50" s="130">
        <f>IF($E50="","",'HCAP Worksheet'!$F$58)</f>
        <v>44987</v>
      </c>
      <c r="V50" s="130">
        <f>IF($E50="","",'HCAP Worksheet'!$H$58)</f>
        <v>45274</v>
      </c>
      <c r="W50" s="130">
        <f>IF($E50="","",'HCAP Worksheet'!$I$58)</f>
        <v>44981</v>
      </c>
      <c r="X50" s="250" t="str">
        <f>IF($E50="","",'HCAP Worksheet'!$F$55)</f>
        <v>Eppendorf 5 (96)</v>
      </c>
      <c r="Y50" s="250">
        <f>IF($E50="","",'HCAP Worksheet'!$D$62)</f>
        <v>144221</v>
      </c>
      <c r="Z50" s="130">
        <f>IF($E50="","",'HCAP Worksheet'!$F$62)</f>
        <v>44987</v>
      </c>
      <c r="AA50" s="130">
        <f>IF($E50="","",'HCAP Worksheet'!$H$62)</f>
        <v>45274</v>
      </c>
      <c r="AB50" s="130">
        <f>IF($E50="","",'HCAP Worksheet'!$I$62)</f>
        <v>44981</v>
      </c>
      <c r="AC50" s="250">
        <f>IF($E50="","",'HCAP Worksheet'!$D$63)</f>
        <v>146220</v>
      </c>
      <c r="AD50" s="130">
        <f>IF($E50="","",'HCAP Worksheet'!$F$63)</f>
        <v>44987</v>
      </c>
      <c r="AE50" s="130">
        <f>IF($E50="","",'HCAP Worksheet'!$H$63)</f>
        <v>45274</v>
      </c>
      <c r="AF50" s="130">
        <f>IF($E50="","",'HCAP Worksheet'!$I$63)</f>
        <v>44981</v>
      </c>
      <c r="AG50" s="250" t="str">
        <f>IF($E50="","",'HCAP Worksheet'!$F$60)</f>
        <v>Eppendorf 5 (96)</v>
      </c>
      <c r="AH50" s="250">
        <f>IF($E50="","",'HCAP Worksheet'!$D$67)</f>
        <v>143325</v>
      </c>
      <c r="AI50" s="130">
        <f>IF($E50="","",'HCAP Worksheet'!$F$67)</f>
        <v>44987</v>
      </c>
      <c r="AJ50" s="130">
        <f>IF($E50="","",'HCAP Worksheet'!$H$67)</f>
        <v>45274</v>
      </c>
      <c r="AK50" s="130">
        <f>IF($E50="","",'HCAP Worksheet'!$I$67)</f>
        <v>44981</v>
      </c>
      <c r="AL50" s="250">
        <f>IF($E50="","",'HCAP Worksheet'!$D$68)</f>
        <v>145607</v>
      </c>
      <c r="AM50" s="130">
        <f>IF($E50="","",'HCAP Worksheet'!$F$68)</f>
        <v>44987</v>
      </c>
      <c r="AN50" s="130">
        <f>IF($E50="","",'HCAP Worksheet'!$H$68)</f>
        <v>45274</v>
      </c>
      <c r="AO50" s="130">
        <f>IF($E50="","",'HCAP Worksheet'!$I$68)</f>
        <v>44981</v>
      </c>
      <c r="AP50" s="250">
        <f>IF($E50="","",'HCAP Worksheet'!$D$69)</f>
        <v>70801720</v>
      </c>
      <c r="AQ50" s="130">
        <f>IF($E50="","",'HCAP Worksheet'!$F$69)</f>
        <v>44987</v>
      </c>
      <c r="AR50" s="130">
        <f>IF($E50="","",'HCAP Worksheet'!$H$69)</f>
        <v>45291</v>
      </c>
      <c r="AS50" s="130">
        <f>IF($E50="","",'HCAP Worksheet'!$I$69)</f>
        <v>44981</v>
      </c>
      <c r="AT50" s="130" t="str">
        <f>IF($E50="","",'HCAP Worksheet'!$F$65)</f>
        <v>Eppendorf 5 (96)</v>
      </c>
      <c r="AU50" s="250">
        <f>IF($E50="","",'HCAP Worksheet'!$D$73)</f>
        <v>142030</v>
      </c>
      <c r="AV50" s="130">
        <f>IF($E50="","",'HCAP Worksheet'!$F$73)</f>
        <v>44979</v>
      </c>
      <c r="AW50" s="130">
        <f>IF($E50="","",'HCAP Worksheet'!$H$73)</f>
        <v>45260</v>
      </c>
      <c r="AX50" s="130">
        <f>IF($E50="","",'HCAP Worksheet'!$I$73)</f>
        <v>44942</v>
      </c>
      <c r="BB50" s="250">
        <f>IF($E50="","",'HCAP Worksheet'!$D$78)</f>
        <v>0</v>
      </c>
      <c r="BC50" s="130">
        <f>IF($E50="","",'HCAP Worksheet'!$F$78)</f>
        <v>0</v>
      </c>
      <c r="BD50" s="130">
        <f>IF($E50="","",'HCAP Worksheet'!$H$78)</f>
        <v>0</v>
      </c>
      <c r="BE50" s="130">
        <f>IF($E50="","",'HCAP Worksheet'!$I$78)</f>
        <v>0</v>
      </c>
      <c r="BF50" s="250">
        <f>IF($E50="","",'HCAP Worksheet'!$D$79)</f>
        <v>0</v>
      </c>
      <c r="BG50" s="130">
        <f>IF($E50="","",'HCAP Worksheet'!$F$79)</f>
        <v>0</v>
      </c>
      <c r="BH50" s="130">
        <f>IF($E50="","",'HCAP Worksheet'!$H$79)</f>
        <v>0</v>
      </c>
      <c r="BI50" s="130">
        <f>IF($E50="","",'HCAP Worksheet'!$I$79)</f>
        <v>0</v>
      </c>
      <c r="BJ50" s="250">
        <f>IF($E50="","",'HCAP Worksheet'!$F$76)</f>
        <v>0</v>
      </c>
      <c r="BK50" s="250">
        <f>IF($E50="","",'HCAP Worksheet'!$D$83)</f>
        <v>0</v>
      </c>
      <c r="BL50" s="130">
        <f>IF($E50="","",'HCAP Worksheet'!$F$83)</f>
        <v>0</v>
      </c>
      <c r="BM50" s="130">
        <f>IF($E50="","",'HCAP Worksheet'!$H$83)</f>
        <v>0</v>
      </c>
      <c r="BN50" s="130">
        <f>IF($E50="","",'HCAP Worksheet'!$I$83)</f>
        <v>0</v>
      </c>
      <c r="BO50" s="250">
        <f>IF($E50="","",'HCAP Worksheet'!$D$84)</f>
        <v>0</v>
      </c>
      <c r="BP50" s="130">
        <f>IF($E50="","",'HCAP Worksheet'!$F$84)</f>
        <v>0</v>
      </c>
      <c r="BQ50" s="130">
        <f>IF($E50="","",'HCAP Worksheet'!$H$84)</f>
        <v>0</v>
      </c>
      <c r="BR50" s="250">
        <f>IF($E50="","",'HCAP Worksheet'!$D$88)</f>
        <v>0</v>
      </c>
      <c r="BS50" s="130">
        <f>IF($E50="","",'HCAP Worksheet'!$F$88)</f>
        <v>0</v>
      </c>
      <c r="BT50" s="130">
        <f>IF($E50="","",'HCAP Worksheet'!$I$88)</f>
        <v>0</v>
      </c>
      <c r="BU50" s="250">
        <f>IF($E50="","",'HCAP Worksheet'!$D$89)</f>
        <v>0</v>
      </c>
      <c r="BV50" s="130">
        <f>IF($E50="","",'HCAP Worksheet'!$F$89)</f>
        <v>0</v>
      </c>
      <c r="BW50" s="130">
        <f>IF($E50="","",'HCAP Worksheet'!$H$89)</f>
        <v>0</v>
      </c>
      <c r="BX50" s="130">
        <f>IF($E50="","",'HCAP Worksheet'!$I$89)</f>
        <v>0</v>
      </c>
      <c r="BY50" s="250">
        <f>IF($E50="","",'HCAP Worksheet'!$D$90)</f>
        <v>0</v>
      </c>
      <c r="BZ50" s="130">
        <f>IF($E50="","",'HCAP Worksheet'!$F$90)</f>
        <v>0</v>
      </c>
      <c r="CA50" s="130">
        <f>IF($E50="","",'HCAP Worksheet'!$H$90)</f>
        <v>0</v>
      </c>
      <c r="CB50" s="130">
        <f>IF($E50="","",'HCAP Worksheet'!$I$90)</f>
        <v>0</v>
      </c>
      <c r="CC50" s="250">
        <f>IF($E50="","",'HCAP Worksheet'!$D$103)</f>
        <v>0</v>
      </c>
      <c r="CD50" s="130">
        <f>IF($E50="","",'HCAP Worksheet'!$F$103)</f>
        <v>0</v>
      </c>
      <c r="CE50" s="130">
        <f>IF($E50="","",'HCAP Worksheet'!$H$103)</f>
        <v>0</v>
      </c>
      <c r="CF50" s="130">
        <f>IF($E50="","",'HCAP Worksheet'!$I$103)</f>
        <v>0</v>
      </c>
      <c r="CG50" s="250">
        <f>IF($E50="","",'HCAP Worksheet'!$D$104)</f>
        <v>0</v>
      </c>
      <c r="CH50" s="130">
        <f>IF($E50="","",'HCAP Worksheet'!$F$104)</f>
        <v>0</v>
      </c>
      <c r="CI50" s="130">
        <f>IF($E50="","",'HCAP Worksheet'!$H$104)</f>
        <v>0</v>
      </c>
      <c r="CJ50" s="130">
        <f>IF($E50="","",'HCAP Worksheet'!$I$104)</f>
        <v>0</v>
      </c>
      <c r="CK50" s="250">
        <f>IF($E50="","",'HCAP Worksheet'!$D$105)</f>
        <v>0</v>
      </c>
      <c r="CL50" s="130">
        <f>IF($E50="","",'HCAP Worksheet'!$F$105)</f>
        <v>0</v>
      </c>
      <c r="CM50" s="130">
        <f>IF($E50="","",'HCAP Worksheet'!$H$105)</f>
        <v>0</v>
      </c>
      <c r="CN50" s="250">
        <f>IF($E50="","",'HCAP Worksheet'!$F$101)</f>
        <v>0</v>
      </c>
      <c r="CO50" s="250" t="str">
        <f ca="1">IF($E50="","",'HCAP Worksheet'!$B$109)</f>
        <v>Roche DNA Solid Tumour Prep_2</v>
      </c>
      <c r="CP50" s="250" t="str">
        <f ca="1">IF($E50="","",'HCAP Worksheet'!$C$109)</f>
        <v>IRN1000006093</v>
      </c>
      <c r="CQ50" s="250">
        <f>IF($E50="","",'HCAP Worksheet'!$D$109)</f>
        <v>0</v>
      </c>
      <c r="CR50" s="130">
        <f>IF($E50="","",'HCAP Worksheet'!$F$109)</f>
        <v>0</v>
      </c>
      <c r="CS50" s="130">
        <f>IF($E50="","",'HCAP Worksheet'!$H$109)</f>
        <v>0</v>
      </c>
      <c r="CT50" s="130">
        <f>IF($E50="","",'HCAP Worksheet'!$I$109)</f>
        <v>0</v>
      </c>
      <c r="CU50" s="250">
        <f>IF($E50="","",'HCAP Worksheet'!$D$116)</f>
        <v>0</v>
      </c>
      <c r="CV50" s="130">
        <f>IF($E50="","",'HCAP Worksheet'!$F$116)</f>
        <v>0</v>
      </c>
      <c r="CW50" s="130">
        <f>IF($E50="","",'HCAP Worksheet'!$H$116)</f>
        <v>0</v>
      </c>
      <c r="CX50" s="130">
        <f>IF($E50="","",'HCAP Worksheet'!$I$116)</f>
        <v>0</v>
      </c>
      <c r="CY50" s="250">
        <f>IF($E50="","",'HCAP Worksheet'!$D$117)</f>
        <v>0</v>
      </c>
      <c r="CZ50" s="130">
        <f>IF($E50="","",'HCAP Worksheet'!$F$117)</f>
        <v>0</v>
      </c>
      <c r="DA50" s="130">
        <f>IF($E50="","",'HCAP Worksheet'!$H$117)</f>
        <v>0</v>
      </c>
      <c r="DB50" s="130">
        <f>IF($E50="","",'HCAP Worksheet'!$I$117)</f>
        <v>0</v>
      </c>
      <c r="DC50" s="250">
        <f>IF($E50="","",'HCAP Worksheet'!$D$121)</f>
        <v>0</v>
      </c>
      <c r="DD50" s="130">
        <f>IF($E50="","",'HCAP Worksheet'!$F$121)</f>
        <v>0</v>
      </c>
      <c r="DE50" s="130">
        <f>IF($E50="","",'HCAP Worksheet'!$H$121)</f>
        <v>0</v>
      </c>
      <c r="DF50" s="130">
        <f>IF($E50="","",'HCAP Worksheet'!$I$121)</f>
        <v>0</v>
      </c>
      <c r="DG50" s="250">
        <f>IF($E50="","",'HCAP Worksheet'!$F$119)</f>
        <v>0</v>
      </c>
      <c r="DH50" s="250">
        <f>IF($E50="","",'HCAP Worksheet'!$D$125)</f>
        <v>0</v>
      </c>
      <c r="DI50" s="130">
        <f>IF($E50="","",'HCAP Worksheet'!$F$125)</f>
        <v>0</v>
      </c>
      <c r="DJ50" s="130">
        <f>IF($E50="","",'HCAP Worksheet'!$H$125)</f>
        <v>0</v>
      </c>
      <c r="DK50" s="130">
        <f>IF($E50="","",'HCAP Worksheet'!$I$125)</f>
        <v>0</v>
      </c>
      <c r="DL50" s="250">
        <f>IF($E50="","",'HCAP Worksheet'!$D$126)</f>
        <v>0</v>
      </c>
      <c r="DM50" s="130">
        <f>IF($E50="","",'HCAP Worksheet'!$F$126)</f>
        <v>0</v>
      </c>
      <c r="DN50" s="130">
        <f>IF($E50="","",'HCAP Worksheet'!$H$126)</f>
        <v>0</v>
      </c>
      <c r="DO50" s="130">
        <f>IF($E50="","",'HCAP Worksheet'!$I$126)</f>
        <v>0</v>
      </c>
      <c r="DP50" s="250">
        <f>IF($E50="","",'HCAP Worksheet'!$D$130)</f>
        <v>0</v>
      </c>
      <c r="DQ50" s="130">
        <f>IF($E50="","",'HCAP Worksheet'!$F$130)</f>
        <v>0</v>
      </c>
      <c r="DR50" s="130">
        <f>IF($E50="","",'HCAP Worksheet'!$I$130)</f>
        <v>0</v>
      </c>
      <c r="DS50" s="250">
        <f>IF($E50="","",'HCAP Worksheet'!$D$131)</f>
        <v>0</v>
      </c>
      <c r="DT50" s="130">
        <f>IF($E50="","",'HCAP Worksheet'!$F$131)</f>
        <v>0</v>
      </c>
      <c r="DU50" s="130">
        <f>IF($E50="","",'HCAP Worksheet'!$H$131)</f>
        <v>0</v>
      </c>
      <c r="DV50" s="130">
        <f>IF($E50="","",'HCAP Worksheet'!$I$131)</f>
        <v>0</v>
      </c>
      <c r="DW50" s="250">
        <f>IF($E50="","",'HCAP Worksheet'!$D$132)</f>
        <v>0</v>
      </c>
      <c r="DX50" s="130">
        <f>IF($E50="","",'HCAP Worksheet'!$F$132)</f>
        <v>0</v>
      </c>
      <c r="DY50" s="130">
        <f>IF($E50="","",'HCAP Worksheet'!$H$132)</f>
        <v>0</v>
      </c>
      <c r="DZ50" s="130">
        <f>IF($E50="","",'HCAP Worksheet'!$I$132)</f>
        <v>0</v>
      </c>
      <c r="EA50" s="250">
        <f>IF($E50="","",'HCAP Worksheet'!$D$138)</f>
        <v>7.68</v>
      </c>
      <c r="EB50" s="250">
        <f>IF($E50="","",'HCAP Worksheet'!$E$138)</f>
        <v>325</v>
      </c>
      <c r="EC50" s="524">
        <f ca="1">IF($E50="","",'HCAP Worksheet'!$G$138)</f>
        <v>35.804195804195807</v>
      </c>
      <c r="ED50" s="524" t="str">
        <f>IF($E50="","",'Auto Pooling Robot Script'!$I$19)</f>
        <v>AJ</v>
      </c>
      <c r="EE50" s="130">
        <f>IF($E50="","",'Auto Pooling Robot Script'!$I$20)</f>
        <v>44989</v>
      </c>
      <c r="EF50" s="524">
        <f>IF($E50="","",'Auto Pooling Robot Script'!$I$35)</f>
        <v>5.87</v>
      </c>
      <c r="EG50" s="524">
        <f>IF($E50="","",'Auto Pooling Robot Script'!$I$36)</f>
        <v>6.06</v>
      </c>
      <c r="EH50" s="250">
        <f>IF($E50="","",'Auto Pooling Robot Script'!$I$37)</f>
        <v>1</v>
      </c>
      <c r="EI50" s="578" t="str">
        <f>IF($E50="","",'Auto Pooling Robot Script'!$I$42)</f>
        <v>AJ</v>
      </c>
      <c r="EJ50" s="130">
        <f>IF($E50="","",'Auto Pooling Robot Script'!$K$42)</f>
        <v>44989</v>
      </c>
      <c r="EK50" s="524">
        <f>IF($E50="","",'Auto Pooling Robot Script'!$I$44)</f>
        <v>1.1499999999999999</v>
      </c>
      <c r="EL50" s="524">
        <f>IF($E50="","",'Auto Pooling Robot Script'!$I$45)</f>
        <v>1.2</v>
      </c>
      <c r="EM50" s="524">
        <f>IF($E50="","",'Auto Pooling Robot Script'!$I$46)</f>
        <v>1.1749999999999998</v>
      </c>
      <c r="EN50" s="524" t="str">
        <f>IF($E50="","",'Auto Pooling Robot Script'!$I$17)</f>
        <v>NovaSeq Side B</v>
      </c>
      <c r="EO50" s="524" t="str">
        <f>IF($E50="","",'Auto Pooling Robot Script'!$I$18)</f>
        <v>SP Kit V1.5 200</v>
      </c>
      <c r="EP50" s="250">
        <f>IF($E50="","",'Auto Pooling Robot Script'!$I$80)</f>
        <v>200</v>
      </c>
      <c r="EQ50" s="524">
        <f>IF($E50="","",'Auto Pooling Robot Script'!$I$83)</f>
        <v>0</v>
      </c>
      <c r="ER50" s="558">
        <f>IF($E50="","",'Auto Pooling Robot Script'!$I$84)</f>
        <v>0</v>
      </c>
      <c r="ES50" s="558">
        <f>IF($E50="","",'Auto Pooling Robot Script'!$I$85)</f>
        <v>0</v>
      </c>
      <c r="ET50" s="524">
        <f>IF($E50="","",'Auto Pooling Robot Script'!$I$86)</f>
        <v>0</v>
      </c>
    </row>
    <row r="51" spans="1:150" x14ac:dyDescent="0.2">
      <c r="A51" t="str">
        <f>IF($E51="","",'HCAP Booking'!$C$4)</f>
        <v/>
      </c>
      <c r="B51" s="130" t="str">
        <f>IF($E51="","",'HCAP Booking'!$C$5)</f>
        <v/>
      </c>
      <c r="C51" t="str">
        <f>IF($E51="","",'HCAP Booking'!$F$5)</f>
        <v/>
      </c>
      <c r="D51" t="str">
        <f>IF($E51="","",'HCAP Booking'!E57)</f>
        <v/>
      </c>
      <c r="E51" t="str">
        <f>IF('HCAP Booking'!J57="","",'HCAP Booking'!J57)</f>
        <v/>
      </c>
      <c r="F51" t="str">
        <f>IF($E51="","",'HCAP Booking'!H57)</f>
        <v/>
      </c>
      <c r="G51" t="str">
        <f>IF($E51="","",'HCAP Booking'!G57)</f>
        <v/>
      </c>
      <c r="H51" t="str">
        <f>IF($E51="","",#REF!)</f>
        <v/>
      </c>
      <c r="I51" s="250" t="str">
        <f>IF($E51="","",#REF!)</f>
        <v/>
      </c>
      <c r="J51" s="130" t="str">
        <f>IF($E51="","",#REF!)</f>
        <v/>
      </c>
      <c r="K51" t="str">
        <f>IF($E51="","",#REF!)</f>
        <v/>
      </c>
      <c r="L51" s="250" t="str">
        <f>IF($E51="","",#REF!)</f>
        <v/>
      </c>
      <c r="M51" s="130" t="str">
        <f>IF($E51="","",#REF!)</f>
        <v/>
      </c>
      <c r="N51" t="str">
        <f>IF($E51="","",#REF!)</f>
        <v/>
      </c>
      <c r="O51" s="130" t="str">
        <f>IF($E51="","",#REF!)</f>
        <v/>
      </c>
      <c r="P51" s="250" t="str">
        <f>IF($E51="","",#REF!)</f>
        <v/>
      </c>
      <c r="Q51" s="130" t="str">
        <f>IF($E51="","",#REF!)</f>
        <v/>
      </c>
      <c r="R51" s="130" t="str">
        <f>IF($E51="","",#REF!)</f>
        <v/>
      </c>
      <c r="S51" s="130" t="str">
        <f>IF($E51="","",#REF!)</f>
        <v/>
      </c>
      <c r="T51" s="250" t="str">
        <f>IF($E51="","",#REF!)</f>
        <v/>
      </c>
      <c r="U51" s="130" t="str">
        <f>IF($E51="","",#REF!)</f>
        <v/>
      </c>
      <c r="V51" s="130" t="str">
        <f>IF($E51="","",#REF!)</f>
        <v/>
      </c>
      <c r="W51" s="130" t="str">
        <f>IF($E51="","",#REF!)</f>
        <v/>
      </c>
      <c r="X51" s="250" t="str">
        <f>IF($E51="","",#REF!)</f>
        <v/>
      </c>
      <c r="Y51" s="250" t="str">
        <f>IF($E51="","",#REF!)</f>
        <v/>
      </c>
      <c r="Z51" s="130" t="str">
        <f>IF($E51="","",#REF!)</f>
        <v/>
      </c>
      <c r="AA51" s="130" t="str">
        <f>IF($E51="","",#REF!)</f>
        <v/>
      </c>
      <c r="AB51" s="130" t="str">
        <f>IF($E51="","",#REF!)</f>
        <v/>
      </c>
      <c r="AC51" s="250" t="str">
        <f>IF($E51="","",#REF!)</f>
        <v/>
      </c>
      <c r="AD51" s="130" t="str">
        <f>IF($E51="","",#REF!)</f>
        <v/>
      </c>
      <c r="AE51" s="130" t="str">
        <f>IF($E51="","",#REF!)</f>
        <v/>
      </c>
      <c r="AF51" t="str">
        <f>IF($E51="","",#REF!)</f>
        <v/>
      </c>
      <c r="AG51" s="250" t="str">
        <f>IF($E51="","",#REF!)</f>
        <v/>
      </c>
      <c r="AH51" s="130" t="str">
        <f>IF($E51="","",#REF!)</f>
        <v/>
      </c>
      <c r="AI51" s="130" t="str">
        <f>IF($E51="","",#REF!)</f>
        <v/>
      </c>
      <c r="AJ51" s="130" t="str">
        <f>IF($E51="","",#REF!)</f>
        <v/>
      </c>
      <c r="AK51" s="130" t="str">
        <f>IF($E51="","",#REF!)</f>
        <v/>
      </c>
      <c r="AL51" s="250" t="str">
        <f>IF($E51="","",#REF!)</f>
        <v/>
      </c>
      <c r="AM51" s="130" t="str">
        <f>IF($E51="","",#REF!)</f>
        <v/>
      </c>
      <c r="AN51" s="130" t="str">
        <f>IF($E51="","",#REF!)</f>
        <v/>
      </c>
      <c r="AO51" s="130" t="str">
        <f>IF($E51="","",#REF!)</f>
        <v/>
      </c>
      <c r="AP51" s="250" t="str">
        <f>IF($E51="","",#REF!)</f>
        <v/>
      </c>
      <c r="AR51" s="130"/>
      <c r="AS51" s="130" t="str">
        <f>IF($E51="","",#REF!)</f>
        <v/>
      </c>
      <c r="AT51" s="130" t="str">
        <f>IF($E51="","",'HCAP Worksheet'!$F$65)</f>
        <v/>
      </c>
      <c r="AU51" s="250" t="str">
        <f>IF($E51="","",VLOOKUP(VLOOKUP(E51,'HCAP Robot Script'!$C$2:$AG$97,25,FALSE),#REF!,3,FALSE))</f>
        <v/>
      </c>
      <c r="AV51" s="130" t="str">
        <f>IF($E51="","",VLOOKUP(VLOOKUP(E51,'HCAP Robot Script'!$C$2:$AG$97,25,FALSE),#REF!,5,FALSE))</f>
        <v/>
      </c>
      <c r="AW51" s="130" t="str">
        <f>IF($E51="","",VLOOKUP(VLOOKUP(E51,'HCAP Robot Script'!$C$2:$AG$97,25,FALSE),#REF!,7,FALSE))</f>
        <v/>
      </c>
      <c r="AX51" t="str">
        <f>IF($E51="","",#REF!)</f>
        <v/>
      </c>
      <c r="AY51" s="250" t="str">
        <f>IF($E51="","",#REF!)</f>
        <v/>
      </c>
      <c r="AZ51" s="130" t="str">
        <f>IF($E51="","",#REF!)</f>
        <v/>
      </c>
      <c r="BA51" t="str">
        <f>IF($E51="","",#REF!)</f>
        <v/>
      </c>
      <c r="BB51" s="250" t="str">
        <f>IF($E51="","",#REF!)</f>
        <v/>
      </c>
      <c r="BD51" s="130" t="str">
        <f>IF($E51="","",#REF!)</f>
        <v/>
      </c>
      <c r="BE51" s="130" t="str">
        <f>IF($E51="","",#REF!)</f>
        <v/>
      </c>
      <c r="BF51" s="250" t="str">
        <f>IF($E51="","",#REF!)</f>
        <v/>
      </c>
      <c r="BG51" s="130" t="str">
        <f>IF($E51="","",#REF!)</f>
        <v/>
      </c>
      <c r="BH51" s="130" t="str">
        <f>IF($E51="","",#REF!)</f>
        <v/>
      </c>
      <c r="BI51" t="str">
        <f>IF($E51="","",#REF!)</f>
        <v/>
      </c>
      <c r="BJ51" s="130" t="str">
        <f>IF($E51="","",#REF!)</f>
        <v/>
      </c>
      <c r="BK51" s="250" t="str">
        <f>IF($E51="","",#REF!)</f>
        <v/>
      </c>
      <c r="BL51" s="130" t="str">
        <f>IF($E51="","",#REF!)</f>
        <v/>
      </c>
      <c r="BM51" s="130" t="str">
        <f>IF($E51="","",#REF!)</f>
        <v/>
      </c>
      <c r="BN51" s="130" t="str">
        <f>IF($E51="","",#REF!)</f>
        <v/>
      </c>
      <c r="BO51" s="250" t="str">
        <f>IF($E51="","",#REF!)</f>
        <v/>
      </c>
      <c r="BP51" s="130" t="str">
        <f>IF($E51="","",#REF!)</f>
        <v/>
      </c>
      <c r="BQ51" s="130" t="str">
        <f>IF($E51="","",#REF!)</f>
        <v/>
      </c>
      <c r="BR51" s="250" t="str">
        <f>IF($E51="","",#REF!)</f>
        <v/>
      </c>
      <c r="BS51" s="130" t="str">
        <f>IF($E51="","",#REF!)</f>
        <v/>
      </c>
      <c r="BT51" t="str">
        <f>IF($E51="","",#REF!)</f>
        <v/>
      </c>
      <c r="BU51" s="130" t="str">
        <f>IF($E51="","",#REF!)</f>
        <v/>
      </c>
      <c r="BV51" s="130" t="str">
        <f>IF($E51="","",#REF!)</f>
        <v/>
      </c>
      <c r="BW51" t="str">
        <f>IF($E51="","",#REF!)</f>
        <v/>
      </c>
      <c r="BX51" s="130" t="str">
        <f>IF($E51="","",#REF!)</f>
        <v/>
      </c>
      <c r="BY51" s="130" t="str">
        <f>IF($E51="","",#REF!)</f>
        <v/>
      </c>
      <c r="BZ51" t="str">
        <f>IF($E51="","",VLOOKUP(E51,'HCAP Robot Script'!$C$2:$AG$97,25,FALSE))</f>
        <v/>
      </c>
      <c r="CA51" t="str">
        <f>IF($E51="","",VLOOKUP(BZ51,#REF!,6,FALSE))</f>
        <v/>
      </c>
      <c r="CB51" t="str">
        <f>IF($E51="","",#REF!)</f>
        <v/>
      </c>
      <c r="CC51" s="250" t="str">
        <f>IF($E51="","",#REF!)</f>
        <v/>
      </c>
      <c r="CD51" t="str">
        <f>IF($E51="","",#REF!)</f>
        <v/>
      </c>
      <c r="CE51" t="str">
        <f>IF($E51="","",#REF!)</f>
        <v/>
      </c>
      <c r="CM51" s="130"/>
      <c r="CW51" s="130"/>
    </row>
    <row r="52" spans="1:150" x14ac:dyDescent="0.2">
      <c r="A52" t="str">
        <f>IF($E52="","",'HCAP Booking'!$C$4)</f>
        <v/>
      </c>
      <c r="B52" s="130" t="str">
        <f>IF($E52="","",'HCAP Booking'!$C$5)</f>
        <v/>
      </c>
      <c r="C52" t="str">
        <f>IF($E52="","",'HCAP Booking'!$F$5)</f>
        <v/>
      </c>
      <c r="D52" t="str">
        <f>IF($E52="","",'HCAP Booking'!E58)</f>
        <v/>
      </c>
      <c r="E52" t="str">
        <f>IF('HCAP Booking'!J58="","",'HCAP Booking'!J58)</f>
        <v/>
      </c>
      <c r="F52" t="str">
        <f>IF($E52="","",'HCAP Booking'!H58)</f>
        <v/>
      </c>
      <c r="G52" t="str">
        <f>IF($E52="","",'HCAP Booking'!G58)</f>
        <v/>
      </c>
      <c r="H52" t="str">
        <f>IF($E52="","",#REF!)</f>
        <v/>
      </c>
      <c r="I52" s="250" t="str">
        <f>IF($E52="","",#REF!)</f>
        <v/>
      </c>
      <c r="J52" s="130" t="str">
        <f>IF($E52="","",#REF!)</f>
        <v/>
      </c>
      <c r="K52" t="str">
        <f>IF($E52="","",#REF!)</f>
        <v/>
      </c>
      <c r="L52" s="250" t="str">
        <f>IF($E52="","",#REF!)</f>
        <v/>
      </c>
      <c r="M52" s="130" t="str">
        <f>IF($E52="","",#REF!)</f>
        <v/>
      </c>
      <c r="N52" t="str">
        <f>IF($E52="","",#REF!)</f>
        <v/>
      </c>
      <c r="O52" s="130" t="str">
        <f>IF($E52="","",#REF!)</f>
        <v/>
      </c>
      <c r="P52" s="250" t="str">
        <f>IF($E52="","",#REF!)</f>
        <v/>
      </c>
      <c r="Q52" s="130" t="str">
        <f>IF($E52="","",#REF!)</f>
        <v/>
      </c>
      <c r="R52" s="130" t="str">
        <f>IF($E52="","",#REF!)</f>
        <v/>
      </c>
      <c r="S52" s="130" t="str">
        <f>IF($E52="","",#REF!)</f>
        <v/>
      </c>
      <c r="T52" s="250" t="str">
        <f>IF($E52="","",#REF!)</f>
        <v/>
      </c>
      <c r="U52" s="130" t="str">
        <f>IF($E52="","",#REF!)</f>
        <v/>
      </c>
      <c r="V52" s="130" t="str">
        <f>IF($E52="","",#REF!)</f>
        <v/>
      </c>
      <c r="W52" s="130" t="str">
        <f>IF($E52="","",#REF!)</f>
        <v/>
      </c>
      <c r="X52" s="250" t="str">
        <f>IF($E52="","",#REF!)</f>
        <v/>
      </c>
      <c r="Y52" s="250" t="str">
        <f>IF($E52="","",#REF!)</f>
        <v/>
      </c>
      <c r="Z52" s="130" t="str">
        <f>IF($E52="","",#REF!)</f>
        <v/>
      </c>
      <c r="AA52" s="130" t="str">
        <f>IF($E52="","",#REF!)</f>
        <v/>
      </c>
      <c r="AB52" s="130" t="str">
        <f>IF($E52="","",#REF!)</f>
        <v/>
      </c>
      <c r="AC52" s="250" t="str">
        <f>IF($E52="","",#REF!)</f>
        <v/>
      </c>
      <c r="AD52" s="130" t="str">
        <f>IF($E52="","",#REF!)</f>
        <v/>
      </c>
      <c r="AE52" s="130" t="str">
        <f>IF($E52="","",#REF!)</f>
        <v/>
      </c>
      <c r="AF52" t="str">
        <f>IF($E52="","",#REF!)</f>
        <v/>
      </c>
      <c r="AG52" s="250" t="str">
        <f>IF($E52="","",#REF!)</f>
        <v/>
      </c>
      <c r="AH52" s="130" t="str">
        <f>IF($E52="","",#REF!)</f>
        <v/>
      </c>
      <c r="AI52" s="130" t="str">
        <f>IF($E52="","",#REF!)</f>
        <v/>
      </c>
      <c r="AJ52" s="130" t="str">
        <f>IF($E52="","",#REF!)</f>
        <v/>
      </c>
      <c r="AK52" s="130" t="str">
        <f>IF($E52="","",#REF!)</f>
        <v/>
      </c>
      <c r="AL52" s="250" t="str">
        <f>IF($E52="","",#REF!)</f>
        <v/>
      </c>
      <c r="AM52" s="130" t="str">
        <f>IF($E52="","",#REF!)</f>
        <v/>
      </c>
      <c r="AN52" s="130" t="str">
        <f>IF($E52="","",#REF!)</f>
        <v/>
      </c>
      <c r="AO52" s="130" t="str">
        <f>IF($E52="","",#REF!)</f>
        <v/>
      </c>
      <c r="AP52" s="250" t="str">
        <f>IF($E52="","",#REF!)</f>
        <v/>
      </c>
      <c r="AR52" s="130"/>
      <c r="AS52" s="130" t="str">
        <f>IF($E52="","",#REF!)</f>
        <v/>
      </c>
      <c r="AT52" s="130" t="str">
        <f>IF($E52="","",'HCAP Worksheet'!$F$65)</f>
        <v/>
      </c>
      <c r="AU52" s="250" t="str">
        <f>IF($E52="","",VLOOKUP(VLOOKUP(E52,'HCAP Robot Script'!$C$2:$AG$97,25,FALSE),#REF!,3,FALSE))</f>
        <v/>
      </c>
      <c r="AV52" s="130" t="str">
        <f>IF($E52="","",VLOOKUP(VLOOKUP(E52,'HCAP Robot Script'!$C$2:$AG$97,25,FALSE),#REF!,5,FALSE))</f>
        <v/>
      </c>
      <c r="AW52" s="130" t="str">
        <f>IF($E52="","",VLOOKUP(VLOOKUP(E52,'HCAP Robot Script'!$C$2:$AG$97,25,FALSE),#REF!,7,FALSE))</f>
        <v/>
      </c>
      <c r="AX52" t="str">
        <f>IF($E52="","",#REF!)</f>
        <v/>
      </c>
      <c r="AY52" s="250" t="str">
        <f>IF($E52="","",#REF!)</f>
        <v/>
      </c>
      <c r="AZ52" s="130" t="str">
        <f>IF($E52="","",#REF!)</f>
        <v/>
      </c>
      <c r="BA52" t="str">
        <f>IF($E52="","",#REF!)</f>
        <v/>
      </c>
      <c r="BB52" s="250" t="str">
        <f>IF($E52="","",#REF!)</f>
        <v/>
      </c>
      <c r="BD52" s="130" t="str">
        <f>IF($E52="","",#REF!)</f>
        <v/>
      </c>
      <c r="BE52" s="130" t="str">
        <f>IF($E52="","",#REF!)</f>
        <v/>
      </c>
      <c r="BF52" s="250" t="str">
        <f>IF($E52="","",#REF!)</f>
        <v/>
      </c>
      <c r="BG52" s="130" t="str">
        <f>IF($E52="","",#REF!)</f>
        <v/>
      </c>
      <c r="BH52" s="130" t="str">
        <f>IF($E52="","",#REF!)</f>
        <v/>
      </c>
      <c r="BI52" t="str">
        <f>IF($E52="","",#REF!)</f>
        <v/>
      </c>
      <c r="BJ52" s="130" t="str">
        <f>IF($E52="","",#REF!)</f>
        <v/>
      </c>
      <c r="BK52" s="250" t="str">
        <f>IF($E52="","",#REF!)</f>
        <v/>
      </c>
      <c r="BL52" s="130" t="str">
        <f>IF($E52="","",#REF!)</f>
        <v/>
      </c>
      <c r="BM52" s="130" t="str">
        <f>IF($E52="","",#REF!)</f>
        <v/>
      </c>
      <c r="BN52" s="130" t="str">
        <f>IF($E52="","",#REF!)</f>
        <v/>
      </c>
      <c r="BO52" s="250" t="str">
        <f>IF($E52="","",#REF!)</f>
        <v/>
      </c>
      <c r="BP52" s="130" t="str">
        <f>IF($E52="","",#REF!)</f>
        <v/>
      </c>
      <c r="BQ52" s="130" t="str">
        <f>IF($E52="","",#REF!)</f>
        <v/>
      </c>
      <c r="BR52" s="250" t="str">
        <f>IF($E52="","",#REF!)</f>
        <v/>
      </c>
      <c r="BS52" s="130" t="str">
        <f>IF($E52="","",#REF!)</f>
        <v/>
      </c>
      <c r="BT52" t="str">
        <f>IF($E52="","",#REF!)</f>
        <v/>
      </c>
      <c r="BU52" s="130" t="str">
        <f>IF($E52="","",#REF!)</f>
        <v/>
      </c>
      <c r="BV52" s="130" t="str">
        <f>IF($E52="","",#REF!)</f>
        <v/>
      </c>
      <c r="BW52" t="str">
        <f>IF($E52="","",#REF!)</f>
        <v/>
      </c>
      <c r="BX52" s="130" t="str">
        <f>IF($E52="","",#REF!)</f>
        <v/>
      </c>
      <c r="BY52" s="130" t="str">
        <f>IF($E52="","",#REF!)</f>
        <v/>
      </c>
      <c r="BZ52" t="str">
        <f>IF($E52="","",VLOOKUP(E52,'HCAP Robot Script'!$C$2:$AG$97,25,FALSE))</f>
        <v/>
      </c>
      <c r="CA52" t="str">
        <f>IF($E52="","",VLOOKUP(BZ52,#REF!,6,FALSE))</f>
        <v/>
      </c>
      <c r="CB52" t="str">
        <f>IF($E52="","",#REF!)</f>
        <v/>
      </c>
      <c r="CC52" s="250" t="str">
        <f>IF($E52="","",#REF!)</f>
        <v/>
      </c>
      <c r="CD52" t="str">
        <f>IF($E52="","",#REF!)</f>
        <v/>
      </c>
      <c r="CE52" t="str">
        <f>IF($E52="","",#REF!)</f>
        <v/>
      </c>
      <c r="CM52" s="130"/>
      <c r="CW52" s="130"/>
    </row>
    <row r="53" spans="1:150" x14ac:dyDescent="0.2">
      <c r="A53" t="str">
        <f>IF($E53="","",'HCAP Booking'!$C$4)</f>
        <v/>
      </c>
      <c r="B53" s="130" t="str">
        <f>IF($E53="","",'HCAP Booking'!$C$5)</f>
        <v/>
      </c>
      <c r="C53" t="str">
        <f>IF($E53="","",'HCAP Booking'!$F$5)</f>
        <v/>
      </c>
      <c r="D53" t="str">
        <f>IF($E53="","",'HCAP Booking'!E33)</f>
        <v/>
      </c>
      <c r="E53" t="str">
        <f>IF('HCAP Booking'!J59="","",'HCAP Booking'!J59)</f>
        <v/>
      </c>
      <c r="F53" t="str">
        <f>IF($E53="","",'HCAP Booking'!H59)</f>
        <v/>
      </c>
      <c r="G53" t="str">
        <f>IF($E53="","",'HCAP Booking'!G59)</f>
        <v/>
      </c>
      <c r="H53" t="str">
        <f>IF($E53="","",#REF!)</f>
        <v/>
      </c>
      <c r="I53" s="250" t="str">
        <f>IF($E53="","",#REF!)</f>
        <v/>
      </c>
      <c r="J53" s="130" t="str">
        <f>IF($E53="","",#REF!)</f>
        <v/>
      </c>
      <c r="K53" t="str">
        <f>IF($E53="","",#REF!)</f>
        <v/>
      </c>
      <c r="L53" s="250" t="str">
        <f>IF($E53="","",#REF!)</f>
        <v/>
      </c>
      <c r="M53" s="130" t="str">
        <f>IF($E53="","",#REF!)</f>
        <v/>
      </c>
      <c r="N53" t="str">
        <f>IF($E53="","",#REF!)</f>
        <v/>
      </c>
      <c r="O53" s="130" t="str">
        <f>IF($E53="","",#REF!)</f>
        <v/>
      </c>
      <c r="P53" s="250" t="str">
        <f>IF($E53="","",#REF!)</f>
        <v/>
      </c>
      <c r="Q53" s="130" t="str">
        <f>IF($E53="","",#REF!)</f>
        <v/>
      </c>
      <c r="R53" s="130" t="str">
        <f>IF($E53="","",#REF!)</f>
        <v/>
      </c>
      <c r="S53" s="130" t="str">
        <f>IF($E53="","",#REF!)</f>
        <v/>
      </c>
      <c r="T53" s="250" t="str">
        <f>IF($E53="","",#REF!)</f>
        <v/>
      </c>
      <c r="U53" s="130" t="str">
        <f>IF($E53="","",#REF!)</f>
        <v/>
      </c>
      <c r="V53" s="130" t="str">
        <f>IF($E53="","",#REF!)</f>
        <v/>
      </c>
      <c r="W53" s="130" t="str">
        <f>IF($E53="","",#REF!)</f>
        <v/>
      </c>
      <c r="X53" s="250" t="str">
        <f>IF($E53="","",#REF!)</f>
        <v/>
      </c>
      <c r="Y53" s="250" t="str">
        <f>IF($E53="","",#REF!)</f>
        <v/>
      </c>
      <c r="Z53" s="130" t="str">
        <f>IF($E53="","",#REF!)</f>
        <v/>
      </c>
      <c r="AA53" s="130" t="str">
        <f>IF($E53="","",#REF!)</f>
        <v/>
      </c>
      <c r="AB53" s="130" t="str">
        <f>IF($E53="","",#REF!)</f>
        <v/>
      </c>
      <c r="AC53" s="250" t="str">
        <f>IF($E53="","",#REF!)</f>
        <v/>
      </c>
      <c r="AD53" s="130" t="str">
        <f>IF($E53="","",#REF!)</f>
        <v/>
      </c>
      <c r="AE53" s="130" t="str">
        <f>IF($E53="","",#REF!)</f>
        <v/>
      </c>
      <c r="AF53" t="str">
        <f>IF($E53="","",#REF!)</f>
        <v/>
      </c>
      <c r="AG53" s="250" t="str">
        <f>IF($E53="","",#REF!)</f>
        <v/>
      </c>
      <c r="AH53" s="130" t="str">
        <f>IF($E53="","",#REF!)</f>
        <v/>
      </c>
      <c r="AI53" s="130" t="str">
        <f>IF($E53="","",#REF!)</f>
        <v/>
      </c>
      <c r="AJ53" s="130" t="str">
        <f>IF($E53="","",#REF!)</f>
        <v/>
      </c>
      <c r="AK53" s="130" t="str">
        <f>IF($E53="","",#REF!)</f>
        <v/>
      </c>
      <c r="AL53" s="250" t="str">
        <f>IF($E53="","",#REF!)</f>
        <v/>
      </c>
      <c r="AM53" s="130" t="str">
        <f>IF($E53="","",#REF!)</f>
        <v/>
      </c>
      <c r="AN53" s="130" t="str">
        <f>IF($E53="","",#REF!)</f>
        <v/>
      </c>
      <c r="AO53" s="130" t="str">
        <f>IF($E53="","",#REF!)</f>
        <v/>
      </c>
      <c r="AP53" s="250" t="str">
        <f>IF($E53="","",#REF!)</f>
        <v/>
      </c>
      <c r="AR53" s="130"/>
      <c r="AS53" s="130" t="str">
        <f>IF($E53="","",#REF!)</f>
        <v/>
      </c>
      <c r="AT53" s="130" t="str">
        <f>IF($E53="","",'HCAP Worksheet'!$F$65)</f>
        <v/>
      </c>
      <c r="AU53" s="250" t="str">
        <f>IF($E53="","",VLOOKUP(VLOOKUP(E53,'HCAP Robot Script'!$C$2:$AG$97,25,FALSE),#REF!,3,FALSE))</f>
        <v/>
      </c>
      <c r="AV53" s="130" t="str">
        <f>IF($E53="","",VLOOKUP(VLOOKUP(E53,'HCAP Robot Script'!$C$2:$AG$97,25,FALSE),#REF!,5,FALSE))</f>
        <v/>
      </c>
      <c r="AW53" s="130" t="str">
        <f>IF($E53="","",VLOOKUP(VLOOKUP(E53,'HCAP Robot Script'!$C$2:$AG$97,25,FALSE),#REF!,7,FALSE))</f>
        <v/>
      </c>
      <c r="AX53" t="str">
        <f>IF($E53="","",#REF!)</f>
        <v/>
      </c>
      <c r="AY53" s="250" t="str">
        <f>IF($E53="","",#REF!)</f>
        <v/>
      </c>
      <c r="AZ53" s="130" t="str">
        <f>IF($E53="","",#REF!)</f>
        <v/>
      </c>
      <c r="BA53" t="str">
        <f>IF($E53="","",#REF!)</f>
        <v/>
      </c>
      <c r="BB53" s="250" t="str">
        <f>IF($E53="","",#REF!)</f>
        <v/>
      </c>
      <c r="BD53" s="130" t="str">
        <f>IF($E53="","",#REF!)</f>
        <v/>
      </c>
      <c r="BE53" s="130" t="str">
        <f>IF($E53="","",#REF!)</f>
        <v/>
      </c>
      <c r="BF53" s="250" t="str">
        <f>IF($E53="","",#REF!)</f>
        <v/>
      </c>
      <c r="BG53" s="130" t="str">
        <f>IF($E53="","",#REF!)</f>
        <v/>
      </c>
      <c r="BH53" s="130" t="str">
        <f>IF($E53="","",#REF!)</f>
        <v/>
      </c>
      <c r="BI53" t="str">
        <f>IF($E53="","",#REF!)</f>
        <v/>
      </c>
      <c r="BJ53" s="130" t="str">
        <f>IF($E53="","",#REF!)</f>
        <v/>
      </c>
      <c r="BK53" s="250" t="str">
        <f>IF($E53="","",#REF!)</f>
        <v/>
      </c>
      <c r="BL53" s="130" t="str">
        <f>IF($E53="","",#REF!)</f>
        <v/>
      </c>
      <c r="BM53" s="130" t="str">
        <f>IF($E53="","",#REF!)</f>
        <v/>
      </c>
      <c r="BN53" s="130" t="str">
        <f>IF($E53="","",#REF!)</f>
        <v/>
      </c>
      <c r="BO53" s="250" t="str">
        <f>IF($E53="","",#REF!)</f>
        <v/>
      </c>
      <c r="BP53" s="130" t="str">
        <f>IF($E53="","",#REF!)</f>
        <v/>
      </c>
      <c r="BQ53" s="130" t="str">
        <f>IF($E53="","",#REF!)</f>
        <v/>
      </c>
      <c r="BR53" s="250" t="str">
        <f>IF($E53="","",#REF!)</f>
        <v/>
      </c>
      <c r="BS53" s="130" t="str">
        <f>IF($E53="","",#REF!)</f>
        <v/>
      </c>
      <c r="BT53" t="str">
        <f>IF($E53="","",#REF!)</f>
        <v/>
      </c>
      <c r="BU53" s="130" t="str">
        <f>IF($E53="","",#REF!)</f>
        <v/>
      </c>
      <c r="BV53" s="130" t="str">
        <f>IF($E53="","",#REF!)</f>
        <v/>
      </c>
      <c r="BW53" t="str">
        <f>IF($E53="","",#REF!)</f>
        <v/>
      </c>
      <c r="BX53" s="130" t="str">
        <f>IF($E53="","",#REF!)</f>
        <v/>
      </c>
      <c r="BY53" s="130" t="str">
        <f>IF($E53="","",#REF!)</f>
        <v/>
      </c>
      <c r="BZ53" t="str">
        <f>IF($E53="","",VLOOKUP(E53,'HCAP Robot Script'!$C$2:$AG$97,25,FALSE))</f>
        <v/>
      </c>
      <c r="CA53" t="str">
        <f>IF($E53="","",VLOOKUP(BZ53,#REF!,6,FALSE))</f>
        <v/>
      </c>
      <c r="CB53" t="str">
        <f>IF($E53="","",#REF!)</f>
        <v/>
      </c>
      <c r="CC53" s="250" t="str">
        <f>IF($E53="","",#REF!)</f>
        <v/>
      </c>
      <c r="CD53" t="str">
        <f>IF($E53="","",#REF!)</f>
        <v/>
      </c>
      <c r="CE53" t="str">
        <f>IF($E53="","",#REF!)</f>
        <v/>
      </c>
      <c r="CM53" s="130"/>
      <c r="CW53" s="130"/>
    </row>
    <row r="54" spans="1:150" x14ac:dyDescent="0.2">
      <c r="A54" t="str">
        <f>IF($E54="","",'HCAP Booking'!$C$4)</f>
        <v/>
      </c>
      <c r="B54" s="130" t="str">
        <f>IF($E54="","",'HCAP Booking'!$C$5)</f>
        <v/>
      </c>
      <c r="C54" t="str">
        <f>IF($E54="","",'HCAP Booking'!$F$5)</f>
        <v/>
      </c>
      <c r="D54" t="str">
        <f>IF($E54="","",'HCAP Booking'!E60)</f>
        <v/>
      </c>
      <c r="E54" t="str">
        <f>IF('HCAP Booking'!J60="","",'HCAP Booking'!J60)</f>
        <v/>
      </c>
      <c r="F54" t="str">
        <f>IF($E54="","",'HCAP Booking'!H60)</f>
        <v/>
      </c>
      <c r="G54" t="str">
        <f>IF($E54="","",'HCAP Booking'!G60)</f>
        <v/>
      </c>
      <c r="H54" t="str">
        <f>IF($E54="","",#REF!)</f>
        <v/>
      </c>
      <c r="I54" s="250" t="str">
        <f>IF($E54="","",#REF!)</f>
        <v/>
      </c>
      <c r="J54" s="130" t="str">
        <f>IF($E54="","",#REF!)</f>
        <v/>
      </c>
      <c r="K54" t="str">
        <f>IF($E54="","",#REF!)</f>
        <v/>
      </c>
      <c r="L54" s="250" t="str">
        <f>IF($E54="","",#REF!)</f>
        <v/>
      </c>
      <c r="M54" s="130" t="str">
        <f>IF($E54="","",#REF!)</f>
        <v/>
      </c>
      <c r="N54" t="str">
        <f>IF($E54="","",#REF!)</f>
        <v/>
      </c>
      <c r="O54" s="130" t="str">
        <f>IF($E54="","",#REF!)</f>
        <v/>
      </c>
      <c r="P54" s="250" t="str">
        <f>IF($E54="","",#REF!)</f>
        <v/>
      </c>
      <c r="Q54" s="130" t="str">
        <f>IF($E54="","",#REF!)</f>
        <v/>
      </c>
      <c r="R54" s="130" t="str">
        <f>IF($E54="","",#REF!)</f>
        <v/>
      </c>
      <c r="S54" s="130" t="str">
        <f>IF($E54="","",#REF!)</f>
        <v/>
      </c>
      <c r="T54" s="250" t="str">
        <f>IF($E54="","",#REF!)</f>
        <v/>
      </c>
      <c r="U54" s="130" t="str">
        <f>IF($E54="","",#REF!)</f>
        <v/>
      </c>
      <c r="V54" s="130" t="str">
        <f>IF($E54="","",#REF!)</f>
        <v/>
      </c>
      <c r="W54" s="130" t="str">
        <f>IF($E54="","",#REF!)</f>
        <v/>
      </c>
      <c r="X54" s="250" t="str">
        <f>IF($E54="","",#REF!)</f>
        <v/>
      </c>
      <c r="Y54" s="250" t="str">
        <f>IF($E54="","",#REF!)</f>
        <v/>
      </c>
      <c r="Z54" s="130" t="str">
        <f>IF($E54="","",#REF!)</f>
        <v/>
      </c>
      <c r="AA54" s="130" t="str">
        <f>IF($E54="","",#REF!)</f>
        <v/>
      </c>
      <c r="AB54" s="130" t="str">
        <f>IF($E54="","",#REF!)</f>
        <v/>
      </c>
      <c r="AC54" s="250" t="str">
        <f>IF($E54="","",#REF!)</f>
        <v/>
      </c>
      <c r="AD54" s="130" t="str">
        <f>IF($E54="","",#REF!)</f>
        <v/>
      </c>
      <c r="AE54" s="130" t="str">
        <f>IF($E54="","",#REF!)</f>
        <v/>
      </c>
      <c r="AF54" t="str">
        <f>IF($E54="","",#REF!)</f>
        <v/>
      </c>
      <c r="AG54" s="250" t="str">
        <f>IF($E54="","",#REF!)</f>
        <v/>
      </c>
      <c r="AH54" s="130" t="str">
        <f>IF($E54="","",#REF!)</f>
        <v/>
      </c>
      <c r="AI54" s="130" t="str">
        <f>IF($E54="","",#REF!)</f>
        <v/>
      </c>
      <c r="AJ54" s="130" t="str">
        <f>IF($E54="","",#REF!)</f>
        <v/>
      </c>
      <c r="AK54" s="130" t="str">
        <f>IF($E54="","",#REF!)</f>
        <v/>
      </c>
      <c r="AL54" s="250" t="str">
        <f>IF($E54="","",#REF!)</f>
        <v/>
      </c>
      <c r="AM54" s="130" t="str">
        <f>IF($E54="","",#REF!)</f>
        <v/>
      </c>
      <c r="AN54" s="130" t="str">
        <f>IF($E54="","",#REF!)</f>
        <v/>
      </c>
      <c r="AO54" s="130" t="str">
        <f>IF($E54="","",#REF!)</f>
        <v/>
      </c>
      <c r="AP54" s="250" t="str">
        <f>IF($E54="","",#REF!)</f>
        <v/>
      </c>
      <c r="AR54" s="130"/>
      <c r="AS54" s="130" t="str">
        <f>IF($E54="","",#REF!)</f>
        <v/>
      </c>
      <c r="AT54" s="130" t="str">
        <f>IF($E54="","",'HCAP Worksheet'!$F$65)</f>
        <v/>
      </c>
      <c r="AU54" s="250" t="str">
        <f>IF($E54="","",VLOOKUP(VLOOKUP(E54,'HCAP Robot Script'!$C$2:$AG$97,25,FALSE),#REF!,3,FALSE))</f>
        <v/>
      </c>
      <c r="AV54" s="130" t="str">
        <f>IF($E54="","",VLOOKUP(VLOOKUP(E54,'HCAP Robot Script'!$C$2:$AG$97,25,FALSE),#REF!,5,FALSE))</f>
        <v/>
      </c>
      <c r="AW54" s="130" t="str">
        <f>IF($E54="","",VLOOKUP(VLOOKUP(E54,'HCAP Robot Script'!$C$2:$AG$97,25,FALSE),#REF!,7,FALSE))</f>
        <v/>
      </c>
      <c r="AX54" t="str">
        <f>IF($E54="","",#REF!)</f>
        <v/>
      </c>
      <c r="AY54" s="250" t="str">
        <f>IF($E54="","",#REF!)</f>
        <v/>
      </c>
      <c r="AZ54" s="130" t="str">
        <f>IF($E54="","",#REF!)</f>
        <v/>
      </c>
      <c r="BA54" t="str">
        <f>IF($E54="","",#REF!)</f>
        <v/>
      </c>
      <c r="BB54" s="250" t="str">
        <f>IF($E54="","",#REF!)</f>
        <v/>
      </c>
      <c r="BD54" s="130" t="str">
        <f>IF($E54="","",#REF!)</f>
        <v/>
      </c>
      <c r="BE54" s="130" t="str">
        <f>IF($E54="","",#REF!)</f>
        <v/>
      </c>
      <c r="BF54" s="250" t="str">
        <f>IF($E54="","",#REF!)</f>
        <v/>
      </c>
      <c r="BG54" s="130" t="str">
        <f>IF($E54="","",#REF!)</f>
        <v/>
      </c>
      <c r="BH54" s="130" t="str">
        <f>IF($E54="","",#REF!)</f>
        <v/>
      </c>
      <c r="BI54" t="str">
        <f>IF($E54="","",#REF!)</f>
        <v/>
      </c>
      <c r="BJ54" s="130" t="str">
        <f>IF($E54="","",#REF!)</f>
        <v/>
      </c>
      <c r="BK54" s="250" t="str">
        <f>IF($E54="","",#REF!)</f>
        <v/>
      </c>
      <c r="BL54" s="130" t="str">
        <f>IF($E54="","",#REF!)</f>
        <v/>
      </c>
      <c r="BM54" s="130" t="str">
        <f>IF($E54="","",#REF!)</f>
        <v/>
      </c>
      <c r="BN54" s="130" t="str">
        <f>IF($E54="","",#REF!)</f>
        <v/>
      </c>
      <c r="BO54" s="250" t="str">
        <f>IF($E54="","",#REF!)</f>
        <v/>
      </c>
      <c r="BP54" s="130" t="str">
        <f>IF($E54="","",#REF!)</f>
        <v/>
      </c>
      <c r="BQ54" s="130" t="str">
        <f>IF($E54="","",#REF!)</f>
        <v/>
      </c>
      <c r="BR54" s="250" t="str">
        <f>IF($E54="","",#REF!)</f>
        <v/>
      </c>
      <c r="BS54" s="130" t="str">
        <f>IF($E54="","",#REF!)</f>
        <v/>
      </c>
      <c r="BT54" t="str">
        <f>IF($E54="","",#REF!)</f>
        <v/>
      </c>
      <c r="BU54" s="130" t="str">
        <f>IF($E54="","",#REF!)</f>
        <v/>
      </c>
      <c r="BV54" s="130" t="str">
        <f>IF($E54="","",#REF!)</f>
        <v/>
      </c>
      <c r="BW54" t="str">
        <f>IF($E54="","",#REF!)</f>
        <v/>
      </c>
      <c r="BX54" s="130" t="str">
        <f>IF($E54="","",#REF!)</f>
        <v/>
      </c>
      <c r="BY54" s="130" t="str">
        <f>IF($E54="","",#REF!)</f>
        <v/>
      </c>
      <c r="BZ54" t="str">
        <f>IF($E54="","",VLOOKUP(E54,'HCAP Robot Script'!$C$2:$AG$97,25,FALSE))</f>
        <v/>
      </c>
      <c r="CA54" t="str">
        <f>IF($E54="","",VLOOKUP(BZ54,#REF!,6,FALSE))</f>
        <v/>
      </c>
      <c r="CB54" t="str">
        <f>IF($E54="","",#REF!)</f>
        <v/>
      </c>
      <c r="CC54" s="250" t="str">
        <f>IF($E54="","",#REF!)</f>
        <v/>
      </c>
      <c r="CD54" t="str">
        <f>IF($E54="","",#REF!)</f>
        <v/>
      </c>
      <c r="CE54" t="str">
        <f>IF($E54="","",#REF!)</f>
        <v/>
      </c>
      <c r="CM54" s="130"/>
      <c r="CW54" s="130"/>
    </row>
    <row r="55" spans="1:150" x14ac:dyDescent="0.2">
      <c r="A55" t="str">
        <f>IF($E55="","",'HCAP Booking'!$C$4)</f>
        <v/>
      </c>
      <c r="B55" s="130" t="str">
        <f>IF($E55="","",'HCAP Booking'!$C$5)</f>
        <v/>
      </c>
      <c r="C55" t="str">
        <f>IF($E55="","",'HCAP Booking'!$F$5)</f>
        <v/>
      </c>
      <c r="D55" t="str">
        <f>IF($E55="","",'HCAP Booking'!E34)</f>
        <v/>
      </c>
      <c r="E55" t="str">
        <f>IF('HCAP Booking'!J61="","",'HCAP Booking'!J61)</f>
        <v/>
      </c>
      <c r="F55" t="str">
        <f>IF($E55="","",'HCAP Booking'!H61)</f>
        <v/>
      </c>
      <c r="G55" t="str">
        <f>IF($E55="","",'HCAP Booking'!G61)</f>
        <v/>
      </c>
      <c r="H55" t="str">
        <f>IF($E55="","",#REF!)</f>
        <v/>
      </c>
      <c r="I55" s="250" t="str">
        <f>IF($E55="","",#REF!)</f>
        <v/>
      </c>
      <c r="J55" s="130" t="str">
        <f>IF($E55="","",#REF!)</f>
        <v/>
      </c>
      <c r="K55" t="str">
        <f>IF($E55="","",#REF!)</f>
        <v/>
      </c>
      <c r="L55" s="250" t="str">
        <f>IF($E55="","",#REF!)</f>
        <v/>
      </c>
      <c r="M55" s="130" t="str">
        <f>IF($E55="","",#REF!)</f>
        <v/>
      </c>
      <c r="N55" t="str">
        <f>IF($E55="","",#REF!)</f>
        <v/>
      </c>
      <c r="O55" s="130" t="str">
        <f>IF($E55="","",#REF!)</f>
        <v/>
      </c>
      <c r="P55" s="250" t="str">
        <f>IF($E55="","",#REF!)</f>
        <v/>
      </c>
      <c r="Q55" s="130" t="str">
        <f>IF($E55="","",#REF!)</f>
        <v/>
      </c>
      <c r="R55" s="130" t="str">
        <f>IF($E55="","",#REF!)</f>
        <v/>
      </c>
      <c r="S55" s="130" t="str">
        <f>IF($E55="","",#REF!)</f>
        <v/>
      </c>
      <c r="T55" s="250" t="str">
        <f>IF($E55="","",#REF!)</f>
        <v/>
      </c>
      <c r="U55" s="130" t="str">
        <f>IF($E55="","",#REF!)</f>
        <v/>
      </c>
      <c r="V55" s="130" t="str">
        <f>IF($E55="","",#REF!)</f>
        <v/>
      </c>
      <c r="W55" s="130" t="str">
        <f>IF($E55="","",#REF!)</f>
        <v/>
      </c>
      <c r="X55" s="250" t="str">
        <f>IF($E55="","",#REF!)</f>
        <v/>
      </c>
      <c r="Y55" s="250" t="str">
        <f>IF($E55="","",#REF!)</f>
        <v/>
      </c>
      <c r="Z55" s="130" t="str">
        <f>IF($E55="","",#REF!)</f>
        <v/>
      </c>
      <c r="AA55" s="130" t="str">
        <f>IF($E55="","",#REF!)</f>
        <v/>
      </c>
      <c r="AB55" s="130" t="str">
        <f>IF($E55="","",#REF!)</f>
        <v/>
      </c>
      <c r="AC55" s="250" t="str">
        <f>IF($E55="","",#REF!)</f>
        <v/>
      </c>
      <c r="AD55" s="130" t="str">
        <f>IF($E55="","",#REF!)</f>
        <v/>
      </c>
      <c r="AE55" s="130" t="str">
        <f>IF($E55="","",#REF!)</f>
        <v/>
      </c>
      <c r="AF55" t="str">
        <f>IF($E55="","",#REF!)</f>
        <v/>
      </c>
      <c r="AG55" s="250" t="str">
        <f>IF($E55="","",#REF!)</f>
        <v/>
      </c>
      <c r="AH55" s="130" t="str">
        <f>IF($E55="","",#REF!)</f>
        <v/>
      </c>
      <c r="AI55" s="130" t="str">
        <f>IF($E55="","",#REF!)</f>
        <v/>
      </c>
      <c r="AJ55" s="130" t="str">
        <f>IF($E55="","",#REF!)</f>
        <v/>
      </c>
      <c r="AK55" s="130" t="str">
        <f>IF($E55="","",#REF!)</f>
        <v/>
      </c>
      <c r="AL55" s="250" t="str">
        <f>IF($E55="","",#REF!)</f>
        <v/>
      </c>
      <c r="AM55" s="130" t="str">
        <f>IF($E55="","",#REF!)</f>
        <v/>
      </c>
      <c r="AN55" s="130" t="str">
        <f>IF($E55="","",#REF!)</f>
        <v/>
      </c>
      <c r="AO55" s="130" t="str">
        <f>IF($E55="","",#REF!)</f>
        <v/>
      </c>
      <c r="AP55" s="250" t="str">
        <f>IF($E55="","",#REF!)</f>
        <v/>
      </c>
      <c r="AR55" s="130"/>
      <c r="AS55" s="130" t="str">
        <f>IF($E55="","",#REF!)</f>
        <v/>
      </c>
      <c r="AT55" s="130" t="str">
        <f>IF($E55="","",'HCAP Worksheet'!$F$65)</f>
        <v/>
      </c>
      <c r="AU55" s="250" t="str">
        <f>IF($E55="","",VLOOKUP(VLOOKUP(E55,'HCAP Robot Script'!$C$2:$AG$97,25,FALSE),#REF!,3,FALSE))</f>
        <v/>
      </c>
      <c r="AV55" s="130" t="str">
        <f>IF($E55="","",VLOOKUP(VLOOKUP(E55,'HCAP Robot Script'!$C$2:$AG$97,25,FALSE),#REF!,5,FALSE))</f>
        <v/>
      </c>
      <c r="AW55" s="130" t="str">
        <f>IF($E55="","",VLOOKUP(VLOOKUP(E55,'HCAP Robot Script'!$C$2:$AG$97,25,FALSE),#REF!,7,FALSE))</f>
        <v/>
      </c>
      <c r="AX55" t="str">
        <f>IF($E55="","",#REF!)</f>
        <v/>
      </c>
      <c r="AY55" s="250" t="str">
        <f>IF($E55="","",#REF!)</f>
        <v/>
      </c>
      <c r="AZ55" s="130" t="str">
        <f>IF($E55="","",#REF!)</f>
        <v/>
      </c>
      <c r="BA55" t="str">
        <f>IF($E55="","",#REF!)</f>
        <v/>
      </c>
      <c r="BB55" s="250" t="str">
        <f>IF($E55="","",#REF!)</f>
        <v/>
      </c>
      <c r="BD55" s="130" t="str">
        <f>IF($E55="","",#REF!)</f>
        <v/>
      </c>
      <c r="BE55" s="130" t="str">
        <f>IF($E55="","",#REF!)</f>
        <v/>
      </c>
      <c r="BF55" s="250" t="str">
        <f>IF($E55="","",#REF!)</f>
        <v/>
      </c>
      <c r="BG55" s="130" t="str">
        <f>IF($E55="","",#REF!)</f>
        <v/>
      </c>
      <c r="BH55" s="130" t="str">
        <f>IF($E55="","",#REF!)</f>
        <v/>
      </c>
      <c r="BI55" t="str">
        <f>IF($E55="","",#REF!)</f>
        <v/>
      </c>
      <c r="BJ55" s="130" t="str">
        <f>IF($E55="","",#REF!)</f>
        <v/>
      </c>
      <c r="BK55" s="250" t="str">
        <f>IF($E55="","",#REF!)</f>
        <v/>
      </c>
      <c r="BL55" s="130" t="str">
        <f>IF($E55="","",#REF!)</f>
        <v/>
      </c>
      <c r="BM55" s="130" t="str">
        <f>IF($E55="","",#REF!)</f>
        <v/>
      </c>
      <c r="BN55" s="130" t="str">
        <f>IF($E55="","",#REF!)</f>
        <v/>
      </c>
      <c r="BO55" s="250" t="str">
        <f>IF($E55="","",#REF!)</f>
        <v/>
      </c>
      <c r="BP55" s="130" t="str">
        <f>IF($E55="","",#REF!)</f>
        <v/>
      </c>
      <c r="BQ55" s="130" t="str">
        <f>IF($E55="","",#REF!)</f>
        <v/>
      </c>
      <c r="BR55" s="250" t="str">
        <f>IF($E55="","",#REF!)</f>
        <v/>
      </c>
      <c r="BS55" s="130" t="str">
        <f>IF($E55="","",#REF!)</f>
        <v/>
      </c>
      <c r="BT55" t="str">
        <f>IF($E55="","",#REF!)</f>
        <v/>
      </c>
      <c r="BU55" s="130" t="str">
        <f>IF($E55="","",#REF!)</f>
        <v/>
      </c>
      <c r="BV55" s="130" t="str">
        <f>IF($E55="","",#REF!)</f>
        <v/>
      </c>
      <c r="BW55" t="str">
        <f>IF($E55="","",#REF!)</f>
        <v/>
      </c>
      <c r="BX55" s="130" t="str">
        <f>IF($E55="","",#REF!)</f>
        <v/>
      </c>
      <c r="BY55" s="130" t="str">
        <f>IF($E55="","",#REF!)</f>
        <v/>
      </c>
      <c r="BZ55" t="str">
        <f>IF($E55="","",VLOOKUP(E55,'HCAP Robot Script'!$C$2:$AG$97,25,FALSE))</f>
        <v/>
      </c>
      <c r="CA55" t="str">
        <f>IF($E55="","",VLOOKUP(BZ55,#REF!,6,FALSE))</f>
        <v/>
      </c>
      <c r="CB55" t="str">
        <f>IF($E55="","",#REF!)</f>
        <v/>
      </c>
      <c r="CC55" s="250" t="str">
        <f>IF($E55="","",#REF!)</f>
        <v/>
      </c>
      <c r="CD55" t="str">
        <f>IF($E55="","",#REF!)</f>
        <v/>
      </c>
      <c r="CE55" t="str">
        <f>IF($E55="","",#REF!)</f>
        <v/>
      </c>
      <c r="CM55" s="130"/>
      <c r="CW55" s="130"/>
    </row>
    <row r="56" spans="1:150" x14ac:dyDescent="0.2">
      <c r="A56" t="str">
        <f>IF($E56="","",'HCAP Booking'!$C$4)</f>
        <v/>
      </c>
      <c r="B56" s="130" t="str">
        <f>IF($E56="","",'HCAP Booking'!$C$5)</f>
        <v/>
      </c>
      <c r="C56" t="str">
        <f>IF($E56="","",'HCAP Booking'!$F$5)</f>
        <v/>
      </c>
      <c r="D56" t="str">
        <f>IF($E56="","",'HCAP Booking'!#REF!)</f>
        <v/>
      </c>
      <c r="E56" t="str">
        <f>IF('HCAP Booking'!J62="","",'HCAP Booking'!J62)</f>
        <v/>
      </c>
      <c r="F56" t="str">
        <f>IF($E56="","",'HCAP Booking'!H62)</f>
        <v/>
      </c>
      <c r="G56" t="str">
        <f>IF($E56="","",'HCAP Booking'!G62)</f>
        <v/>
      </c>
      <c r="H56" t="str">
        <f>IF($E56="","",#REF!)</f>
        <v/>
      </c>
      <c r="I56" s="250" t="str">
        <f>IF($E56="","",#REF!)</f>
        <v/>
      </c>
      <c r="J56" s="130" t="str">
        <f>IF($E56="","",#REF!)</f>
        <v/>
      </c>
      <c r="K56" t="str">
        <f>IF($E56="","",#REF!)</f>
        <v/>
      </c>
      <c r="L56" s="250" t="str">
        <f>IF($E56="","",#REF!)</f>
        <v/>
      </c>
      <c r="M56" s="130" t="str">
        <f>IF($E56="","",#REF!)</f>
        <v/>
      </c>
      <c r="N56" t="str">
        <f>IF($E56="","",#REF!)</f>
        <v/>
      </c>
      <c r="O56" s="130" t="str">
        <f>IF($E56="","",#REF!)</f>
        <v/>
      </c>
      <c r="P56" s="250" t="str">
        <f>IF($E56="","",#REF!)</f>
        <v/>
      </c>
      <c r="Q56" s="130" t="str">
        <f>IF($E56="","",#REF!)</f>
        <v/>
      </c>
      <c r="R56" s="130" t="str">
        <f>IF($E56="","",#REF!)</f>
        <v/>
      </c>
      <c r="S56" s="130" t="str">
        <f>IF($E56="","",#REF!)</f>
        <v/>
      </c>
      <c r="T56" s="250" t="str">
        <f>IF($E56="","",#REF!)</f>
        <v/>
      </c>
      <c r="U56" s="130" t="str">
        <f>IF($E56="","",#REF!)</f>
        <v/>
      </c>
      <c r="V56" s="130" t="str">
        <f>IF($E56="","",#REF!)</f>
        <v/>
      </c>
      <c r="W56" s="130" t="str">
        <f>IF($E56="","",#REF!)</f>
        <v/>
      </c>
      <c r="X56" s="250" t="str">
        <f>IF($E56="","",#REF!)</f>
        <v/>
      </c>
      <c r="Y56" s="250" t="str">
        <f>IF($E56="","",#REF!)</f>
        <v/>
      </c>
      <c r="Z56" s="130" t="str">
        <f>IF($E56="","",#REF!)</f>
        <v/>
      </c>
      <c r="AA56" s="130" t="str">
        <f>IF($E56="","",#REF!)</f>
        <v/>
      </c>
      <c r="AB56" s="130" t="str">
        <f>IF($E56="","",#REF!)</f>
        <v/>
      </c>
      <c r="AC56" s="250" t="str">
        <f>IF($E56="","",#REF!)</f>
        <v/>
      </c>
      <c r="AD56" s="130" t="str">
        <f>IF($E56="","",#REF!)</f>
        <v/>
      </c>
      <c r="AE56" s="130" t="str">
        <f>IF($E56="","",#REF!)</f>
        <v/>
      </c>
      <c r="AF56" t="str">
        <f>IF($E56="","",#REF!)</f>
        <v/>
      </c>
      <c r="AG56" s="250" t="str">
        <f>IF($E56="","",#REF!)</f>
        <v/>
      </c>
      <c r="AH56" s="130" t="str">
        <f>IF($E56="","",#REF!)</f>
        <v/>
      </c>
      <c r="AI56" s="130" t="str">
        <f>IF($E56="","",#REF!)</f>
        <v/>
      </c>
      <c r="AJ56" s="130" t="str">
        <f>IF($E56="","",#REF!)</f>
        <v/>
      </c>
      <c r="AK56" s="130" t="str">
        <f>IF($E56="","",#REF!)</f>
        <v/>
      </c>
      <c r="AL56" s="250" t="str">
        <f>IF($E56="","",#REF!)</f>
        <v/>
      </c>
      <c r="AM56" s="130" t="str">
        <f>IF($E56="","",#REF!)</f>
        <v/>
      </c>
      <c r="AN56" s="130" t="str">
        <f>IF($E56="","",#REF!)</f>
        <v/>
      </c>
      <c r="AO56" s="130" t="str">
        <f>IF($E56="","",#REF!)</f>
        <v/>
      </c>
      <c r="AP56" s="250" t="str">
        <f>IF($E56="","",#REF!)</f>
        <v/>
      </c>
      <c r="AR56" s="130"/>
      <c r="AS56" s="130" t="str">
        <f>IF($E56="","",#REF!)</f>
        <v/>
      </c>
      <c r="AT56" s="130" t="str">
        <f>IF($E56="","",'HCAP Worksheet'!$F$65)</f>
        <v/>
      </c>
      <c r="AU56" s="250" t="str">
        <f>IF($E56="","",VLOOKUP(VLOOKUP(E56,'HCAP Robot Script'!$C$2:$AG$97,25,FALSE),#REF!,3,FALSE))</f>
        <v/>
      </c>
      <c r="AV56" s="130" t="str">
        <f>IF($E56="","",VLOOKUP(VLOOKUP(E56,'HCAP Robot Script'!$C$2:$AG$97,25,FALSE),#REF!,5,FALSE))</f>
        <v/>
      </c>
      <c r="AW56" s="130" t="str">
        <f>IF($E56="","",VLOOKUP(VLOOKUP(E56,'HCAP Robot Script'!$C$2:$AG$97,25,FALSE),#REF!,7,FALSE))</f>
        <v/>
      </c>
      <c r="AX56" t="str">
        <f>IF($E56="","",#REF!)</f>
        <v/>
      </c>
      <c r="AY56" s="250" t="str">
        <f>IF($E56="","",#REF!)</f>
        <v/>
      </c>
      <c r="AZ56" s="130" t="str">
        <f>IF($E56="","",#REF!)</f>
        <v/>
      </c>
      <c r="BA56" t="str">
        <f>IF($E56="","",#REF!)</f>
        <v/>
      </c>
      <c r="BB56" s="250" t="str">
        <f>IF($E56="","",#REF!)</f>
        <v/>
      </c>
      <c r="BD56" s="130" t="str">
        <f>IF($E56="","",#REF!)</f>
        <v/>
      </c>
      <c r="BE56" s="130" t="str">
        <f>IF($E56="","",#REF!)</f>
        <v/>
      </c>
      <c r="BF56" s="250" t="str">
        <f>IF($E56="","",#REF!)</f>
        <v/>
      </c>
      <c r="BG56" s="130" t="str">
        <f>IF($E56="","",#REF!)</f>
        <v/>
      </c>
      <c r="BH56" s="130" t="str">
        <f>IF($E56="","",#REF!)</f>
        <v/>
      </c>
      <c r="BI56" t="str">
        <f>IF($E56="","",#REF!)</f>
        <v/>
      </c>
      <c r="BJ56" s="130" t="str">
        <f>IF($E56="","",#REF!)</f>
        <v/>
      </c>
      <c r="BK56" s="250" t="str">
        <f>IF($E56="","",#REF!)</f>
        <v/>
      </c>
      <c r="BL56" s="130" t="str">
        <f>IF($E56="","",#REF!)</f>
        <v/>
      </c>
      <c r="BM56" s="130" t="str">
        <f>IF($E56="","",#REF!)</f>
        <v/>
      </c>
      <c r="BN56" s="130" t="str">
        <f>IF($E56="","",#REF!)</f>
        <v/>
      </c>
      <c r="BO56" s="250" t="str">
        <f>IF($E56="","",#REF!)</f>
        <v/>
      </c>
      <c r="BP56" s="130" t="str">
        <f>IF($E56="","",#REF!)</f>
        <v/>
      </c>
      <c r="BQ56" s="130" t="str">
        <f>IF($E56="","",#REF!)</f>
        <v/>
      </c>
      <c r="BR56" s="250" t="str">
        <f>IF($E56="","",#REF!)</f>
        <v/>
      </c>
      <c r="BS56" s="130" t="str">
        <f>IF($E56="","",#REF!)</f>
        <v/>
      </c>
      <c r="BT56" t="str">
        <f>IF($E56="","",#REF!)</f>
        <v/>
      </c>
      <c r="BU56" s="130" t="str">
        <f>IF($E56="","",#REF!)</f>
        <v/>
      </c>
      <c r="BV56" s="130" t="str">
        <f>IF($E56="","",#REF!)</f>
        <v/>
      </c>
      <c r="BW56" t="str">
        <f>IF($E56="","",#REF!)</f>
        <v/>
      </c>
      <c r="BX56" s="130" t="str">
        <f>IF($E56="","",#REF!)</f>
        <v/>
      </c>
      <c r="BY56" s="130" t="str">
        <f>IF($E56="","",#REF!)</f>
        <v/>
      </c>
      <c r="BZ56" t="str">
        <f>IF($E56="","",VLOOKUP(E56,'HCAP Robot Script'!$C$2:$AG$97,25,FALSE))</f>
        <v/>
      </c>
      <c r="CA56" t="str">
        <f>IF($E56="","",VLOOKUP(BZ56,#REF!,6,FALSE))</f>
        <v/>
      </c>
      <c r="CB56" t="str">
        <f>IF($E56="","",#REF!)</f>
        <v/>
      </c>
      <c r="CC56" s="250" t="str">
        <f>IF($E56="","",#REF!)</f>
        <v/>
      </c>
      <c r="CD56" t="str">
        <f>IF($E56="","",#REF!)</f>
        <v/>
      </c>
      <c r="CE56" t="str">
        <f>IF($E56="","",#REF!)</f>
        <v/>
      </c>
      <c r="CM56" s="130"/>
    </row>
    <row r="57" spans="1:150" x14ac:dyDescent="0.2">
      <c r="A57" t="str">
        <f>IF($E57="","",'HCAP Booking'!$C$4)</f>
        <v/>
      </c>
      <c r="B57" s="130" t="str">
        <f>IF($E57="","",'HCAP Booking'!$C$5)</f>
        <v/>
      </c>
      <c r="C57" t="str">
        <f>IF($E57="","",'HCAP Booking'!$F$5)</f>
        <v/>
      </c>
      <c r="D57" t="str">
        <f>IF($E57="","",'HCAP Booking'!#REF!)</f>
        <v/>
      </c>
      <c r="E57" t="str">
        <f>IF('HCAP Booking'!J63="","",'HCAP Booking'!J63)</f>
        <v/>
      </c>
      <c r="F57" t="str">
        <f>IF($E57="","",'HCAP Booking'!H63)</f>
        <v/>
      </c>
      <c r="G57" t="str">
        <f>IF($E57="","",'HCAP Booking'!G63)</f>
        <v/>
      </c>
      <c r="H57" t="str">
        <f>IF($E57="","",#REF!)</f>
        <v/>
      </c>
      <c r="I57" s="250" t="str">
        <f>IF($E57="","",#REF!)</f>
        <v/>
      </c>
      <c r="J57" s="130" t="str">
        <f>IF($E57="","",#REF!)</f>
        <v/>
      </c>
      <c r="K57" t="str">
        <f>IF($E57="","",#REF!)</f>
        <v/>
      </c>
      <c r="L57" s="250" t="str">
        <f>IF($E57="","",#REF!)</f>
        <v/>
      </c>
      <c r="M57" s="130" t="str">
        <f>IF($E57="","",#REF!)</f>
        <v/>
      </c>
      <c r="N57" t="str">
        <f>IF($E57="","",#REF!)</f>
        <v/>
      </c>
      <c r="O57" s="130" t="str">
        <f>IF($E57="","",#REF!)</f>
        <v/>
      </c>
      <c r="P57" s="250" t="str">
        <f>IF($E57="","",#REF!)</f>
        <v/>
      </c>
      <c r="Q57" s="130" t="str">
        <f>IF($E57="","",#REF!)</f>
        <v/>
      </c>
      <c r="R57" s="130" t="str">
        <f>IF($E57="","",#REF!)</f>
        <v/>
      </c>
      <c r="S57" s="130" t="str">
        <f>IF($E57="","",#REF!)</f>
        <v/>
      </c>
      <c r="T57" s="250" t="str">
        <f>IF($E57="","",#REF!)</f>
        <v/>
      </c>
      <c r="U57" s="130" t="str">
        <f>IF($E57="","",#REF!)</f>
        <v/>
      </c>
      <c r="V57" s="130" t="str">
        <f>IF($E57="","",#REF!)</f>
        <v/>
      </c>
      <c r="W57" s="130" t="str">
        <f>IF($E57="","",#REF!)</f>
        <v/>
      </c>
      <c r="X57" s="250" t="str">
        <f>IF($E57="","",#REF!)</f>
        <v/>
      </c>
      <c r="Y57" s="250" t="str">
        <f>IF($E57="","",#REF!)</f>
        <v/>
      </c>
      <c r="Z57" s="130" t="str">
        <f>IF($E57="","",#REF!)</f>
        <v/>
      </c>
      <c r="AA57" s="130" t="str">
        <f>IF($E57="","",#REF!)</f>
        <v/>
      </c>
      <c r="AB57" s="130" t="str">
        <f>IF($E57="","",#REF!)</f>
        <v/>
      </c>
      <c r="AC57" s="250" t="str">
        <f>IF($E57="","",#REF!)</f>
        <v/>
      </c>
      <c r="AD57" s="130" t="str">
        <f>IF($E57="","",#REF!)</f>
        <v/>
      </c>
      <c r="AE57" s="130" t="str">
        <f>IF($E57="","",#REF!)</f>
        <v/>
      </c>
      <c r="AF57" t="str">
        <f>IF($E57="","",#REF!)</f>
        <v/>
      </c>
      <c r="AG57" s="250" t="str">
        <f>IF($E57="","",#REF!)</f>
        <v/>
      </c>
      <c r="AH57" s="130" t="str">
        <f>IF($E57="","",#REF!)</f>
        <v/>
      </c>
      <c r="AI57" s="130" t="str">
        <f>IF($E57="","",#REF!)</f>
        <v/>
      </c>
      <c r="AJ57" s="130" t="str">
        <f>IF($E57="","",#REF!)</f>
        <v/>
      </c>
      <c r="AK57" s="130" t="str">
        <f>IF($E57="","",#REF!)</f>
        <v/>
      </c>
      <c r="AL57" s="250" t="str">
        <f>IF($E57="","",#REF!)</f>
        <v/>
      </c>
      <c r="AM57" s="130" t="str">
        <f>IF($E57="","",#REF!)</f>
        <v/>
      </c>
      <c r="AN57" s="130" t="str">
        <f>IF($E57="","",#REF!)</f>
        <v/>
      </c>
      <c r="AO57" s="130" t="str">
        <f>IF($E57="","",#REF!)</f>
        <v/>
      </c>
      <c r="AP57" s="250" t="str">
        <f>IF($E57="","",#REF!)</f>
        <v/>
      </c>
      <c r="AR57" s="130"/>
      <c r="AS57" s="130" t="str">
        <f>IF($E57="","",#REF!)</f>
        <v/>
      </c>
      <c r="AT57" s="130" t="str">
        <f>IF($E57="","",'HCAP Worksheet'!$F$65)</f>
        <v/>
      </c>
      <c r="AU57" s="250" t="str">
        <f>IF($E57="","",VLOOKUP(VLOOKUP(E57,'HCAP Robot Script'!$C$2:$AG$97,25,FALSE),#REF!,3,FALSE))</f>
        <v/>
      </c>
      <c r="AV57" s="130" t="str">
        <f>IF($E57="","",VLOOKUP(VLOOKUP(E57,'HCAP Robot Script'!$C$2:$AG$97,25,FALSE),#REF!,5,FALSE))</f>
        <v/>
      </c>
      <c r="AW57" s="130" t="str">
        <f>IF($E57="","",VLOOKUP(VLOOKUP(E57,'HCAP Robot Script'!$C$2:$AG$97,25,FALSE),#REF!,7,FALSE))</f>
        <v/>
      </c>
      <c r="AX57" t="str">
        <f>IF($E57="","",#REF!)</f>
        <v/>
      </c>
      <c r="AY57" s="250" t="str">
        <f>IF($E57="","",#REF!)</f>
        <v/>
      </c>
      <c r="AZ57" s="130" t="str">
        <f>IF($E57="","",#REF!)</f>
        <v/>
      </c>
      <c r="BA57" t="str">
        <f>IF($E57="","",#REF!)</f>
        <v/>
      </c>
      <c r="BB57" s="250" t="str">
        <f>IF($E57="","",#REF!)</f>
        <v/>
      </c>
      <c r="BD57" s="130" t="str">
        <f>IF($E57="","",#REF!)</f>
        <v/>
      </c>
      <c r="BE57" s="130" t="str">
        <f>IF($E57="","",#REF!)</f>
        <v/>
      </c>
      <c r="BF57" s="250" t="str">
        <f>IF($E57="","",#REF!)</f>
        <v/>
      </c>
      <c r="BG57" s="130" t="str">
        <f>IF($E57="","",#REF!)</f>
        <v/>
      </c>
      <c r="BH57" s="130" t="str">
        <f>IF($E57="","",#REF!)</f>
        <v/>
      </c>
      <c r="BI57" t="str">
        <f>IF($E57="","",#REF!)</f>
        <v/>
      </c>
      <c r="BJ57" s="130" t="str">
        <f>IF($E57="","",#REF!)</f>
        <v/>
      </c>
      <c r="BK57" s="250" t="str">
        <f>IF($E57="","",#REF!)</f>
        <v/>
      </c>
      <c r="BL57" s="130" t="str">
        <f>IF($E57="","",#REF!)</f>
        <v/>
      </c>
      <c r="BM57" s="130" t="str">
        <f>IF($E57="","",#REF!)</f>
        <v/>
      </c>
      <c r="BN57" s="130" t="str">
        <f>IF($E57="","",#REF!)</f>
        <v/>
      </c>
      <c r="BO57" s="250" t="str">
        <f>IF($E57="","",#REF!)</f>
        <v/>
      </c>
      <c r="BP57" s="130" t="str">
        <f>IF($E57="","",#REF!)</f>
        <v/>
      </c>
      <c r="BQ57" s="130" t="str">
        <f>IF($E57="","",#REF!)</f>
        <v/>
      </c>
      <c r="BR57" s="250" t="str">
        <f>IF($E57="","",#REF!)</f>
        <v/>
      </c>
      <c r="BS57" s="130" t="str">
        <f>IF($E57="","",#REF!)</f>
        <v/>
      </c>
      <c r="BT57" t="str">
        <f>IF($E57="","",#REF!)</f>
        <v/>
      </c>
      <c r="BU57" s="130" t="str">
        <f>IF($E57="","",#REF!)</f>
        <v/>
      </c>
      <c r="BV57" s="130" t="str">
        <f>IF($E57="","",#REF!)</f>
        <v/>
      </c>
      <c r="BW57" t="str">
        <f>IF($E57="","",#REF!)</f>
        <v/>
      </c>
      <c r="BX57" s="130" t="str">
        <f>IF($E57="","",#REF!)</f>
        <v/>
      </c>
      <c r="BY57" s="130" t="str">
        <f>IF($E57="","",#REF!)</f>
        <v/>
      </c>
      <c r="BZ57" t="str">
        <f>IF($E57="","",VLOOKUP(E57,'HCAP Robot Script'!$C$2:$AG$97,25,FALSE))</f>
        <v/>
      </c>
      <c r="CA57" t="str">
        <f>IF($E57="","",VLOOKUP(BZ57,#REF!,6,FALSE))</f>
        <v/>
      </c>
      <c r="CB57" t="str">
        <f>IF($E57="","",#REF!)</f>
        <v/>
      </c>
      <c r="CC57" s="250" t="str">
        <f>IF($E57="","",#REF!)</f>
        <v/>
      </c>
      <c r="CD57" t="str">
        <f>IF($E57="","",#REF!)</f>
        <v/>
      </c>
      <c r="CE57" t="str">
        <f>IF($E57="","",#REF!)</f>
        <v/>
      </c>
    </row>
    <row r="58" spans="1:150" x14ac:dyDescent="0.2">
      <c r="A58" t="str">
        <f>IF($E58="","",'HCAP Booking'!$C$4)</f>
        <v/>
      </c>
      <c r="B58" s="130" t="str">
        <f>IF($E58="","",'HCAP Booking'!$C$5)</f>
        <v/>
      </c>
      <c r="C58" t="str">
        <f>IF($E58="","",'HCAP Booking'!$F$5)</f>
        <v/>
      </c>
      <c r="D58" t="str">
        <f>IF($E58="","",'HCAP Booking'!#REF!)</f>
        <v/>
      </c>
      <c r="E58" t="str">
        <f>IF('HCAP Booking'!J64="","",'HCAP Booking'!J64)</f>
        <v/>
      </c>
      <c r="F58" t="str">
        <f>IF($E58="","",'HCAP Booking'!H64)</f>
        <v/>
      </c>
      <c r="G58" t="str">
        <f>IF($E58="","",'HCAP Booking'!G64)</f>
        <v/>
      </c>
      <c r="H58" t="str">
        <f>IF($E58="","",#REF!)</f>
        <v/>
      </c>
      <c r="I58" s="250" t="str">
        <f>IF($E58="","",#REF!)</f>
        <v/>
      </c>
      <c r="J58" s="130" t="str">
        <f>IF($E58="","",#REF!)</f>
        <v/>
      </c>
      <c r="K58" t="str">
        <f>IF($E58="","",#REF!)</f>
        <v/>
      </c>
      <c r="L58" s="250" t="str">
        <f>IF($E58="","",#REF!)</f>
        <v/>
      </c>
      <c r="M58" s="130" t="str">
        <f>IF($E58="","",#REF!)</f>
        <v/>
      </c>
      <c r="N58" t="str">
        <f>IF($E58="","",#REF!)</f>
        <v/>
      </c>
      <c r="O58" s="130" t="str">
        <f>IF($E58="","",#REF!)</f>
        <v/>
      </c>
      <c r="P58" s="250" t="str">
        <f>IF($E58="","",#REF!)</f>
        <v/>
      </c>
      <c r="Q58" s="130" t="str">
        <f>IF($E58="","",#REF!)</f>
        <v/>
      </c>
      <c r="R58" s="130" t="str">
        <f>IF($E58="","",#REF!)</f>
        <v/>
      </c>
      <c r="S58" s="130" t="str">
        <f>IF($E58="","",#REF!)</f>
        <v/>
      </c>
      <c r="T58" s="250" t="str">
        <f>IF($E58="","",#REF!)</f>
        <v/>
      </c>
      <c r="U58" s="130" t="str">
        <f>IF($E58="","",#REF!)</f>
        <v/>
      </c>
      <c r="V58" s="130" t="str">
        <f>IF($E58="","",#REF!)</f>
        <v/>
      </c>
      <c r="W58" s="130" t="str">
        <f>IF($E58="","",#REF!)</f>
        <v/>
      </c>
      <c r="X58" s="250" t="str">
        <f>IF($E58="","",#REF!)</f>
        <v/>
      </c>
      <c r="Y58" s="250" t="str">
        <f>IF($E58="","",#REF!)</f>
        <v/>
      </c>
      <c r="Z58" s="130" t="str">
        <f>IF($E58="","",#REF!)</f>
        <v/>
      </c>
      <c r="AA58" s="130" t="str">
        <f>IF($E58="","",#REF!)</f>
        <v/>
      </c>
      <c r="AB58" s="130" t="str">
        <f>IF($E58="","",#REF!)</f>
        <v/>
      </c>
      <c r="AC58" s="250" t="str">
        <f>IF($E58="","",#REF!)</f>
        <v/>
      </c>
      <c r="AD58" s="130" t="str">
        <f>IF($E58="","",#REF!)</f>
        <v/>
      </c>
      <c r="AE58" s="130" t="str">
        <f>IF($E58="","",#REF!)</f>
        <v/>
      </c>
      <c r="AF58" t="str">
        <f>IF($E58="","",#REF!)</f>
        <v/>
      </c>
      <c r="AG58" s="250" t="str">
        <f>IF($E58="","",#REF!)</f>
        <v/>
      </c>
      <c r="AH58" s="130" t="str">
        <f>IF($E58="","",#REF!)</f>
        <v/>
      </c>
      <c r="AI58" s="130" t="str">
        <f>IF($E58="","",#REF!)</f>
        <v/>
      </c>
      <c r="AJ58" s="130" t="str">
        <f>IF($E58="","",#REF!)</f>
        <v/>
      </c>
      <c r="AK58" s="130" t="str">
        <f>IF($E58="","",#REF!)</f>
        <v/>
      </c>
      <c r="AL58" s="250" t="str">
        <f>IF($E58="","",#REF!)</f>
        <v/>
      </c>
      <c r="AM58" s="130" t="str">
        <f>IF($E58="","",#REF!)</f>
        <v/>
      </c>
      <c r="AN58" s="130" t="str">
        <f>IF($E58="","",#REF!)</f>
        <v/>
      </c>
      <c r="AO58" s="130" t="str">
        <f>IF($E58="","",#REF!)</f>
        <v/>
      </c>
      <c r="AP58" s="250" t="str">
        <f>IF($E58="","",#REF!)</f>
        <v/>
      </c>
      <c r="AR58" s="130"/>
      <c r="AS58" s="130" t="str">
        <f>IF($E58="","",#REF!)</f>
        <v/>
      </c>
      <c r="AT58" s="130" t="str">
        <f>IF($E58="","",'HCAP Worksheet'!$F$65)</f>
        <v/>
      </c>
      <c r="AU58" s="250" t="str">
        <f>IF($E58="","",VLOOKUP(VLOOKUP(E58,'HCAP Robot Script'!$C$2:$AG$97,25,FALSE),#REF!,3,FALSE))</f>
        <v/>
      </c>
      <c r="AV58" s="130" t="str">
        <f>IF($E58="","",VLOOKUP(VLOOKUP(E58,'HCAP Robot Script'!$C$2:$AG$97,25,FALSE),#REF!,5,FALSE))</f>
        <v/>
      </c>
      <c r="AW58" s="130" t="str">
        <f>IF($E58="","",VLOOKUP(VLOOKUP(E58,'HCAP Robot Script'!$C$2:$AG$97,25,FALSE),#REF!,7,FALSE))</f>
        <v/>
      </c>
      <c r="AX58" t="str">
        <f>IF($E58="","",#REF!)</f>
        <v/>
      </c>
      <c r="AY58" s="250" t="str">
        <f>IF($E58="","",#REF!)</f>
        <v/>
      </c>
      <c r="AZ58" s="130" t="str">
        <f>IF($E58="","",#REF!)</f>
        <v/>
      </c>
      <c r="BA58" t="str">
        <f>IF($E58="","",#REF!)</f>
        <v/>
      </c>
      <c r="BB58" s="250" t="str">
        <f>IF($E58="","",#REF!)</f>
        <v/>
      </c>
      <c r="BD58" s="130" t="str">
        <f>IF($E58="","",#REF!)</f>
        <v/>
      </c>
      <c r="BE58" s="130" t="str">
        <f>IF($E58="","",#REF!)</f>
        <v/>
      </c>
      <c r="BF58" s="250" t="str">
        <f>IF($E58="","",#REF!)</f>
        <v/>
      </c>
      <c r="BG58" s="130" t="str">
        <f>IF($E58="","",#REF!)</f>
        <v/>
      </c>
      <c r="BH58" s="130" t="str">
        <f>IF($E58="","",#REF!)</f>
        <v/>
      </c>
      <c r="BI58" t="str">
        <f>IF($E58="","",#REF!)</f>
        <v/>
      </c>
      <c r="BJ58" s="130" t="str">
        <f>IF($E58="","",#REF!)</f>
        <v/>
      </c>
      <c r="BK58" s="250" t="str">
        <f>IF($E58="","",#REF!)</f>
        <v/>
      </c>
      <c r="BL58" s="130" t="str">
        <f>IF($E58="","",#REF!)</f>
        <v/>
      </c>
      <c r="BM58" s="130" t="str">
        <f>IF($E58="","",#REF!)</f>
        <v/>
      </c>
      <c r="BN58" s="130" t="str">
        <f>IF($E58="","",#REF!)</f>
        <v/>
      </c>
      <c r="BO58" s="250" t="str">
        <f>IF($E58="","",#REF!)</f>
        <v/>
      </c>
      <c r="BP58" s="130" t="str">
        <f>IF($E58="","",#REF!)</f>
        <v/>
      </c>
      <c r="BQ58" s="130" t="str">
        <f>IF($E58="","",#REF!)</f>
        <v/>
      </c>
      <c r="BR58" s="250" t="str">
        <f>IF($E58="","",#REF!)</f>
        <v/>
      </c>
      <c r="BS58" s="130" t="str">
        <f>IF($E58="","",#REF!)</f>
        <v/>
      </c>
      <c r="BT58" t="str">
        <f>IF($E58="","",#REF!)</f>
        <v/>
      </c>
      <c r="BU58" s="130" t="str">
        <f>IF($E58="","",#REF!)</f>
        <v/>
      </c>
      <c r="BV58" s="130" t="str">
        <f>IF($E58="","",#REF!)</f>
        <v/>
      </c>
      <c r="BW58" t="str">
        <f>IF($E58="","",#REF!)</f>
        <v/>
      </c>
      <c r="BX58" s="130" t="str">
        <f>IF($E58="","",#REF!)</f>
        <v/>
      </c>
      <c r="BY58" s="130" t="str">
        <f>IF($E58="","",#REF!)</f>
        <v/>
      </c>
      <c r="BZ58" t="str">
        <f>IF($E58="","",VLOOKUP(E58,'HCAP Robot Script'!$C$2:$AG$97,25,FALSE))</f>
        <v/>
      </c>
      <c r="CA58" t="str">
        <f>IF($E58="","",VLOOKUP(BZ58,#REF!,6,FALSE))</f>
        <v/>
      </c>
      <c r="CB58" t="str">
        <f>IF($E58="","",#REF!)</f>
        <v/>
      </c>
      <c r="CC58" s="250" t="str">
        <f>IF($E58="","",#REF!)</f>
        <v/>
      </c>
      <c r="CD58" t="str">
        <f>IF($E58="","",#REF!)</f>
        <v/>
      </c>
      <c r="CE58" t="str">
        <f>IF($E58="","",#REF!)</f>
        <v/>
      </c>
    </row>
    <row r="59" spans="1:150" x14ac:dyDescent="0.2">
      <c r="A59" t="str">
        <f>IF($E59="","",'HCAP Booking'!$C$4)</f>
        <v/>
      </c>
      <c r="B59" s="130" t="str">
        <f>IF($E59="","",'HCAP Booking'!$C$5)</f>
        <v/>
      </c>
      <c r="C59" t="str">
        <f>IF($E59="","",'HCAP Booking'!$F$5)</f>
        <v/>
      </c>
      <c r="D59" t="str">
        <f>IF($E59="","",'HCAP Booking'!E65)</f>
        <v/>
      </c>
      <c r="E59" t="str">
        <f>IF('HCAP Booking'!J65="","",'HCAP Booking'!J65)</f>
        <v/>
      </c>
      <c r="F59" t="str">
        <f>IF($E59="","",'HCAP Booking'!H65)</f>
        <v/>
      </c>
      <c r="G59" t="str">
        <f>IF($E59="","",'HCAP Booking'!G65)</f>
        <v/>
      </c>
      <c r="H59" t="str">
        <f>IF($E59="","",#REF!)</f>
        <v/>
      </c>
      <c r="I59" s="250" t="str">
        <f>IF($E59="","",#REF!)</f>
        <v/>
      </c>
      <c r="J59" s="130" t="str">
        <f>IF($E59="","",#REF!)</f>
        <v/>
      </c>
      <c r="K59" t="str">
        <f>IF($E59="","",#REF!)</f>
        <v/>
      </c>
      <c r="L59" s="250" t="str">
        <f>IF($E59="","",#REF!)</f>
        <v/>
      </c>
      <c r="M59" s="130" t="str">
        <f>IF($E59="","",#REF!)</f>
        <v/>
      </c>
      <c r="N59" t="str">
        <f>IF($E59="","",#REF!)</f>
        <v/>
      </c>
      <c r="O59" s="130" t="str">
        <f>IF($E59="","",#REF!)</f>
        <v/>
      </c>
      <c r="P59" s="250" t="str">
        <f>IF($E59="","",#REF!)</f>
        <v/>
      </c>
      <c r="Q59" s="130" t="str">
        <f>IF($E59="","",#REF!)</f>
        <v/>
      </c>
      <c r="R59" s="130" t="str">
        <f>IF($E59="","",#REF!)</f>
        <v/>
      </c>
      <c r="S59" s="130" t="str">
        <f>IF($E59="","",#REF!)</f>
        <v/>
      </c>
      <c r="T59" s="250" t="str">
        <f>IF($E59="","",#REF!)</f>
        <v/>
      </c>
      <c r="U59" s="130" t="str">
        <f>IF($E59="","",#REF!)</f>
        <v/>
      </c>
      <c r="V59" s="130" t="str">
        <f>IF($E59="","",#REF!)</f>
        <v/>
      </c>
      <c r="W59" s="130" t="str">
        <f>IF($E59="","",#REF!)</f>
        <v/>
      </c>
      <c r="X59" s="250" t="str">
        <f>IF($E59="","",#REF!)</f>
        <v/>
      </c>
      <c r="Y59" s="250" t="str">
        <f>IF($E59="","",#REF!)</f>
        <v/>
      </c>
      <c r="Z59" s="130" t="str">
        <f>IF($E59="","",#REF!)</f>
        <v/>
      </c>
      <c r="AA59" s="130" t="str">
        <f>IF($E59="","",#REF!)</f>
        <v/>
      </c>
      <c r="AB59" s="130" t="str">
        <f>IF($E59="","",#REF!)</f>
        <v/>
      </c>
      <c r="AC59" s="250" t="str">
        <f>IF($E59="","",#REF!)</f>
        <v/>
      </c>
      <c r="AD59" s="130" t="str">
        <f>IF($E59="","",#REF!)</f>
        <v/>
      </c>
      <c r="AE59" s="130" t="str">
        <f>IF($E59="","",#REF!)</f>
        <v/>
      </c>
      <c r="AF59" t="str">
        <f>IF($E59="","",#REF!)</f>
        <v/>
      </c>
      <c r="AG59" s="250" t="str">
        <f>IF($E59="","",#REF!)</f>
        <v/>
      </c>
      <c r="AH59" s="130" t="str">
        <f>IF($E59="","",#REF!)</f>
        <v/>
      </c>
      <c r="AI59" s="130" t="str">
        <f>IF($E59="","",#REF!)</f>
        <v/>
      </c>
      <c r="AJ59" s="130" t="str">
        <f>IF($E59="","",#REF!)</f>
        <v/>
      </c>
      <c r="AK59" s="130" t="str">
        <f>IF($E59="","",#REF!)</f>
        <v/>
      </c>
      <c r="AL59" s="250" t="str">
        <f>IF($E59="","",#REF!)</f>
        <v/>
      </c>
      <c r="AM59" s="130" t="str">
        <f>IF($E59="","",#REF!)</f>
        <v/>
      </c>
      <c r="AN59" s="130" t="str">
        <f>IF($E59="","",#REF!)</f>
        <v/>
      </c>
      <c r="AO59" s="130" t="str">
        <f>IF($E59="","",#REF!)</f>
        <v/>
      </c>
      <c r="AP59" s="250" t="str">
        <f>IF($E59="","",#REF!)</f>
        <v/>
      </c>
      <c r="AR59" s="130"/>
      <c r="AS59" s="130" t="str">
        <f>IF($E59="","",#REF!)</f>
        <v/>
      </c>
      <c r="AT59" s="130" t="str">
        <f>IF($E59="","",'HCAP Worksheet'!$F$65)</f>
        <v/>
      </c>
      <c r="AU59" s="250" t="str">
        <f>IF($E59="","",VLOOKUP(VLOOKUP(E59,'HCAP Robot Script'!$C$2:$AG$97,25,FALSE),#REF!,3,FALSE))</f>
        <v/>
      </c>
      <c r="AV59" s="130" t="str">
        <f>IF($E59="","",VLOOKUP(VLOOKUP(E59,'HCAP Robot Script'!$C$2:$AG$97,25,FALSE),#REF!,5,FALSE))</f>
        <v/>
      </c>
      <c r="AW59" s="130" t="str">
        <f>IF($E59="","",VLOOKUP(VLOOKUP(E59,'HCAP Robot Script'!$C$2:$AG$97,25,FALSE),#REF!,7,FALSE))</f>
        <v/>
      </c>
      <c r="AX59" t="str">
        <f>IF($E59="","",#REF!)</f>
        <v/>
      </c>
      <c r="AY59" s="250" t="str">
        <f>IF($E59="","",#REF!)</f>
        <v/>
      </c>
      <c r="AZ59" s="130" t="str">
        <f>IF($E59="","",#REF!)</f>
        <v/>
      </c>
      <c r="BA59" t="str">
        <f>IF($E59="","",#REF!)</f>
        <v/>
      </c>
      <c r="BB59" s="250" t="str">
        <f>IF($E59="","",#REF!)</f>
        <v/>
      </c>
      <c r="BD59" s="130" t="str">
        <f>IF($E59="","",#REF!)</f>
        <v/>
      </c>
      <c r="BE59" s="130" t="str">
        <f>IF($E59="","",#REF!)</f>
        <v/>
      </c>
      <c r="BF59" s="250" t="str">
        <f>IF($E59="","",#REF!)</f>
        <v/>
      </c>
      <c r="BG59" s="130" t="str">
        <f>IF($E59="","",#REF!)</f>
        <v/>
      </c>
      <c r="BH59" s="130" t="str">
        <f>IF($E59="","",#REF!)</f>
        <v/>
      </c>
      <c r="BI59" t="str">
        <f>IF($E59="","",#REF!)</f>
        <v/>
      </c>
      <c r="BJ59" s="130" t="str">
        <f>IF($E59="","",#REF!)</f>
        <v/>
      </c>
      <c r="BK59" s="250" t="str">
        <f>IF($E59="","",#REF!)</f>
        <v/>
      </c>
      <c r="BL59" s="130" t="str">
        <f>IF($E59="","",#REF!)</f>
        <v/>
      </c>
      <c r="BM59" s="130" t="str">
        <f>IF($E59="","",#REF!)</f>
        <v/>
      </c>
      <c r="BN59" s="130" t="str">
        <f>IF($E59="","",#REF!)</f>
        <v/>
      </c>
      <c r="BO59" s="250" t="str">
        <f>IF($E59="","",#REF!)</f>
        <v/>
      </c>
      <c r="BP59" s="130" t="str">
        <f>IF($E59="","",#REF!)</f>
        <v/>
      </c>
      <c r="BQ59" s="130" t="str">
        <f>IF($E59="","",#REF!)</f>
        <v/>
      </c>
      <c r="BR59" s="250" t="str">
        <f>IF($E59="","",#REF!)</f>
        <v/>
      </c>
      <c r="BS59" s="130" t="str">
        <f>IF($E59="","",#REF!)</f>
        <v/>
      </c>
      <c r="BT59" t="str">
        <f>IF($E59="","",#REF!)</f>
        <v/>
      </c>
      <c r="BU59" s="130" t="str">
        <f>IF($E59="","",#REF!)</f>
        <v/>
      </c>
      <c r="BV59" s="130" t="str">
        <f>IF($E59="","",#REF!)</f>
        <v/>
      </c>
      <c r="BW59" t="str">
        <f>IF($E59="","",#REF!)</f>
        <v/>
      </c>
      <c r="BX59" s="130" t="str">
        <f>IF($E59="","",#REF!)</f>
        <v/>
      </c>
      <c r="BY59" s="130" t="str">
        <f>IF($E59="","",#REF!)</f>
        <v/>
      </c>
      <c r="BZ59" t="str">
        <f>IF($E59="","",VLOOKUP(E59,'HCAP Robot Script'!$C$2:$AG$97,25,FALSE))</f>
        <v/>
      </c>
      <c r="CA59" t="str">
        <f>IF($E59="","",VLOOKUP(BZ59,#REF!,6,FALSE))</f>
        <v/>
      </c>
      <c r="CB59" t="str">
        <f>IF($E59="","",#REF!)</f>
        <v/>
      </c>
      <c r="CC59" s="250" t="str">
        <f>IF($E59="","",#REF!)</f>
        <v/>
      </c>
      <c r="CD59" t="str">
        <f>IF($E59="","",#REF!)</f>
        <v/>
      </c>
      <c r="CE59" t="str">
        <f>IF($E59="","",#REF!)</f>
        <v/>
      </c>
    </row>
    <row r="60" spans="1:150" x14ac:dyDescent="0.2">
      <c r="A60" t="str">
        <f>IF($E60="","",'HCAP Booking'!$C$4)</f>
        <v/>
      </c>
      <c r="B60" s="130" t="str">
        <f>IF($E60="","",'HCAP Booking'!$C$5)</f>
        <v/>
      </c>
      <c r="C60" t="str">
        <f>IF($E60="","",'HCAP Booking'!$F$5)</f>
        <v/>
      </c>
      <c r="D60" t="str">
        <f>IF($E60="","",'HCAP Booking'!E66)</f>
        <v/>
      </c>
      <c r="E60" t="str">
        <f>IF('HCAP Booking'!J66="","",'HCAP Booking'!J66)</f>
        <v/>
      </c>
      <c r="F60" t="str">
        <f>IF($E60="","",'HCAP Booking'!H66)</f>
        <v/>
      </c>
      <c r="G60" t="str">
        <f>IF($E60="","",'HCAP Booking'!G66)</f>
        <v/>
      </c>
      <c r="H60" t="str">
        <f>IF($E60="","",#REF!)</f>
        <v/>
      </c>
      <c r="I60" s="250" t="str">
        <f>IF($E60="","",#REF!)</f>
        <v/>
      </c>
      <c r="J60" s="130" t="str">
        <f>IF($E60="","",#REF!)</f>
        <v/>
      </c>
      <c r="K60" t="str">
        <f>IF($E60="","",#REF!)</f>
        <v/>
      </c>
      <c r="L60" s="250" t="str">
        <f>IF($E60="","",#REF!)</f>
        <v/>
      </c>
      <c r="M60" s="130" t="str">
        <f>IF($E60="","",#REF!)</f>
        <v/>
      </c>
      <c r="N60" t="str">
        <f>IF($E60="","",#REF!)</f>
        <v/>
      </c>
      <c r="O60" s="130" t="str">
        <f>IF($E60="","",#REF!)</f>
        <v/>
      </c>
      <c r="P60" s="250" t="str">
        <f>IF($E60="","",#REF!)</f>
        <v/>
      </c>
      <c r="Q60" s="130" t="str">
        <f>IF($E60="","",#REF!)</f>
        <v/>
      </c>
      <c r="R60" s="130" t="str">
        <f>IF($E60="","",#REF!)</f>
        <v/>
      </c>
      <c r="S60" s="130" t="str">
        <f>IF($E60="","",#REF!)</f>
        <v/>
      </c>
      <c r="T60" s="250" t="str">
        <f>IF($E60="","",#REF!)</f>
        <v/>
      </c>
      <c r="U60" s="130" t="str">
        <f>IF($E60="","",#REF!)</f>
        <v/>
      </c>
      <c r="V60" s="130" t="str">
        <f>IF($E60="","",#REF!)</f>
        <v/>
      </c>
      <c r="W60" s="130" t="str">
        <f>IF($E60="","",#REF!)</f>
        <v/>
      </c>
      <c r="X60" s="250" t="str">
        <f>IF($E60="","",#REF!)</f>
        <v/>
      </c>
      <c r="Y60" s="250" t="str">
        <f>IF($E60="","",#REF!)</f>
        <v/>
      </c>
      <c r="Z60" s="130" t="str">
        <f>IF($E60="","",#REF!)</f>
        <v/>
      </c>
      <c r="AA60" s="130" t="str">
        <f>IF($E60="","",#REF!)</f>
        <v/>
      </c>
      <c r="AB60" s="130" t="str">
        <f>IF($E60="","",#REF!)</f>
        <v/>
      </c>
      <c r="AC60" s="250" t="str">
        <f>IF($E60="","",#REF!)</f>
        <v/>
      </c>
      <c r="AD60" s="130" t="str">
        <f>IF($E60="","",#REF!)</f>
        <v/>
      </c>
      <c r="AE60" s="130" t="str">
        <f>IF($E60="","",#REF!)</f>
        <v/>
      </c>
      <c r="AF60" t="str">
        <f>IF($E60="","",#REF!)</f>
        <v/>
      </c>
      <c r="AG60" s="250" t="str">
        <f>IF($E60="","",#REF!)</f>
        <v/>
      </c>
      <c r="AH60" s="130" t="str">
        <f>IF($E60="","",#REF!)</f>
        <v/>
      </c>
      <c r="AI60" s="130" t="str">
        <f>IF($E60="","",#REF!)</f>
        <v/>
      </c>
      <c r="AJ60" s="130" t="str">
        <f>IF($E60="","",#REF!)</f>
        <v/>
      </c>
      <c r="AK60" s="130" t="str">
        <f>IF($E60="","",#REF!)</f>
        <v/>
      </c>
      <c r="AL60" s="250" t="str">
        <f>IF($E60="","",#REF!)</f>
        <v/>
      </c>
      <c r="AM60" s="130" t="str">
        <f>IF($E60="","",#REF!)</f>
        <v/>
      </c>
      <c r="AN60" s="130" t="str">
        <f>IF($E60="","",#REF!)</f>
        <v/>
      </c>
      <c r="AO60" s="130" t="str">
        <f>IF($E60="","",#REF!)</f>
        <v/>
      </c>
      <c r="AP60" s="250" t="str">
        <f>IF($E60="","",#REF!)</f>
        <v/>
      </c>
      <c r="AR60" s="130"/>
      <c r="AS60" s="130" t="str">
        <f>IF($E60="","",#REF!)</f>
        <v/>
      </c>
      <c r="AT60" s="130" t="str">
        <f>IF($E60="","",'HCAP Worksheet'!$F$65)</f>
        <v/>
      </c>
      <c r="AU60" s="250" t="str">
        <f>IF($E60="","",VLOOKUP(VLOOKUP(E60,'HCAP Robot Script'!$C$2:$AG$97,25,FALSE),#REF!,3,FALSE))</f>
        <v/>
      </c>
      <c r="AV60" s="130" t="str">
        <f>IF($E60="","",VLOOKUP(VLOOKUP(E60,'HCAP Robot Script'!$C$2:$AG$97,25,FALSE),#REF!,5,FALSE))</f>
        <v/>
      </c>
      <c r="AW60" s="130" t="str">
        <f>IF($E60="","",VLOOKUP(VLOOKUP(E60,'HCAP Robot Script'!$C$2:$AG$97,25,FALSE),#REF!,7,FALSE))</f>
        <v/>
      </c>
      <c r="AX60" t="str">
        <f>IF($E60="","",#REF!)</f>
        <v/>
      </c>
      <c r="AY60" s="250" t="str">
        <f>IF($E60="","",#REF!)</f>
        <v/>
      </c>
      <c r="AZ60" s="130" t="str">
        <f>IF($E60="","",#REF!)</f>
        <v/>
      </c>
      <c r="BA60" t="str">
        <f>IF($E60="","",#REF!)</f>
        <v/>
      </c>
      <c r="BB60" s="250" t="str">
        <f>IF($E60="","",#REF!)</f>
        <v/>
      </c>
      <c r="BD60" s="130" t="str">
        <f>IF($E60="","",#REF!)</f>
        <v/>
      </c>
      <c r="BE60" s="130" t="str">
        <f>IF($E60="","",#REF!)</f>
        <v/>
      </c>
      <c r="BF60" s="250" t="str">
        <f>IF($E60="","",#REF!)</f>
        <v/>
      </c>
      <c r="BG60" s="130" t="str">
        <f>IF($E60="","",#REF!)</f>
        <v/>
      </c>
      <c r="BH60" s="130" t="str">
        <f>IF($E60="","",#REF!)</f>
        <v/>
      </c>
      <c r="BI60" t="str">
        <f>IF($E60="","",#REF!)</f>
        <v/>
      </c>
      <c r="BJ60" s="130" t="str">
        <f>IF($E60="","",#REF!)</f>
        <v/>
      </c>
      <c r="BK60" s="250" t="str">
        <f>IF($E60="","",#REF!)</f>
        <v/>
      </c>
      <c r="BL60" s="130" t="str">
        <f>IF($E60="","",#REF!)</f>
        <v/>
      </c>
      <c r="BM60" s="130" t="str">
        <f>IF($E60="","",#REF!)</f>
        <v/>
      </c>
      <c r="BN60" s="130" t="str">
        <f>IF($E60="","",#REF!)</f>
        <v/>
      </c>
      <c r="BO60" s="250" t="str">
        <f>IF($E60="","",#REF!)</f>
        <v/>
      </c>
      <c r="BP60" s="130" t="str">
        <f>IF($E60="","",#REF!)</f>
        <v/>
      </c>
      <c r="BQ60" s="130" t="str">
        <f>IF($E60="","",#REF!)</f>
        <v/>
      </c>
      <c r="BR60" s="250" t="str">
        <f>IF($E60="","",#REF!)</f>
        <v/>
      </c>
      <c r="BS60" s="130" t="str">
        <f>IF($E60="","",#REF!)</f>
        <v/>
      </c>
      <c r="BT60" t="str">
        <f>IF($E60="","",#REF!)</f>
        <v/>
      </c>
      <c r="BU60" s="130" t="str">
        <f>IF($E60="","",#REF!)</f>
        <v/>
      </c>
      <c r="BV60" s="130" t="str">
        <f>IF($E60="","",#REF!)</f>
        <v/>
      </c>
      <c r="BW60" t="str">
        <f>IF($E60="","",#REF!)</f>
        <v/>
      </c>
      <c r="BX60" s="130" t="str">
        <f>IF($E60="","",#REF!)</f>
        <v/>
      </c>
      <c r="BY60" s="130" t="str">
        <f>IF($E60="","",#REF!)</f>
        <v/>
      </c>
      <c r="BZ60" t="str">
        <f>IF($E60="","",VLOOKUP(E60,'HCAP Robot Script'!$C$2:$AG$97,25,FALSE))</f>
        <v/>
      </c>
      <c r="CA60" t="str">
        <f>IF($E60="","",VLOOKUP(BZ60,#REF!,6,FALSE))</f>
        <v/>
      </c>
      <c r="CB60" t="str">
        <f>IF($E60="","",#REF!)</f>
        <v/>
      </c>
      <c r="CC60" s="250" t="str">
        <f>IF($E60="","",#REF!)</f>
        <v/>
      </c>
      <c r="CD60" t="str">
        <f>IF($E60="","",#REF!)</f>
        <v/>
      </c>
      <c r="CE60" t="str">
        <f>IF($E60="","",#REF!)</f>
        <v/>
      </c>
    </row>
    <row r="61" spans="1:150" x14ac:dyDescent="0.2">
      <c r="A61" t="str">
        <f>IF($E61="","",'HCAP Booking'!$C$4)</f>
        <v/>
      </c>
      <c r="B61" s="130" t="str">
        <f>IF($E61="","",'HCAP Booking'!$C$5)</f>
        <v/>
      </c>
      <c r="C61" t="str">
        <f>IF($E61="","",'HCAP Booking'!$F$5)</f>
        <v/>
      </c>
      <c r="D61" t="str">
        <f>IF($E61="","",'HCAP Booking'!#REF!)</f>
        <v/>
      </c>
      <c r="E61" t="str">
        <f>IF('HCAP Booking'!J67="","",'HCAP Booking'!J67)</f>
        <v/>
      </c>
      <c r="F61" t="str">
        <f>IF($E61="","",'HCAP Booking'!H67)</f>
        <v/>
      </c>
      <c r="G61" t="str">
        <f>IF($E61="","",'HCAP Booking'!G67)</f>
        <v/>
      </c>
      <c r="H61" t="str">
        <f>IF($E61="","",#REF!)</f>
        <v/>
      </c>
      <c r="I61" s="250" t="str">
        <f>IF($E61="","",#REF!)</f>
        <v/>
      </c>
      <c r="J61" s="130" t="str">
        <f>IF($E61="","",#REF!)</f>
        <v/>
      </c>
      <c r="K61" t="str">
        <f>IF($E61="","",#REF!)</f>
        <v/>
      </c>
      <c r="L61" s="250" t="str">
        <f>IF($E61="","",#REF!)</f>
        <v/>
      </c>
      <c r="M61" s="130" t="str">
        <f>IF($E61="","",#REF!)</f>
        <v/>
      </c>
      <c r="N61" t="str">
        <f>IF($E61="","",#REF!)</f>
        <v/>
      </c>
      <c r="O61" s="130" t="str">
        <f>IF($E61="","",#REF!)</f>
        <v/>
      </c>
      <c r="P61" s="250" t="str">
        <f>IF($E61="","",#REF!)</f>
        <v/>
      </c>
      <c r="Q61" s="130" t="str">
        <f>IF($E61="","",#REF!)</f>
        <v/>
      </c>
      <c r="R61" s="130" t="str">
        <f>IF($E61="","",#REF!)</f>
        <v/>
      </c>
      <c r="S61" s="130" t="str">
        <f>IF($E61="","",#REF!)</f>
        <v/>
      </c>
      <c r="T61" s="250" t="str">
        <f>IF($E61="","",#REF!)</f>
        <v/>
      </c>
      <c r="U61" s="130" t="str">
        <f>IF($E61="","",#REF!)</f>
        <v/>
      </c>
      <c r="V61" s="130" t="str">
        <f>IF($E61="","",#REF!)</f>
        <v/>
      </c>
      <c r="W61" s="130" t="str">
        <f>IF($E61="","",#REF!)</f>
        <v/>
      </c>
      <c r="X61" s="250" t="str">
        <f>IF($E61="","",#REF!)</f>
        <v/>
      </c>
      <c r="Y61" s="250" t="str">
        <f>IF($E61="","",#REF!)</f>
        <v/>
      </c>
      <c r="Z61" s="130" t="str">
        <f>IF($E61="","",#REF!)</f>
        <v/>
      </c>
      <c r="AA61" s="130" t="str">
        <f>IF($E61="","",#REF!)</f>
        <v/>
      </c>
      <c r="AB61" s="130" t="str">
        <f>IF($E61="","",#REF!)</f>
        <v/>
      </c>
      <c r="AC61" s="250" t="str">
        <f>IF($E61="","",#REF!)</f>
        <v/>
      </c>
      <c r="AD61" s="130" t="str">
        <f>IF($E61="","",#REF!)</f>
        <v/>
      </c>
      <c r="AE61" s="130" t="str">
        <f>IF($E61="","",#REF!)</f>
        <v/>
      </c>
      <c r="AF61" t="str">
        <f>IF($E61="","",#REF!)</f>
        <v/>
      </c>
      <c r="AG61" s="250" t="str">
        <f>IF($E61="","",#REF!)</f>
        <v/>
      </c>
      <c r="AH61" s="130" t="str">
        <f>IF($E61="","",#REF!)</f>
        <v/>
      </c>
      <c r="AI61" s="130" t="str">
        <f>IF($E61="","",#REF!)</f>
        <v/>
      </c>
      <c r="AJ61" s="130" t="str">
        <f>IF($E61="","",#REF!)</f>
        <v/>
      </c>
      <c r="AK61" s="130" t="str">
        <f>IF($E61="","",#REF!)</f>
        <v/>
      </c>
      <c r="AL61" s="250" t="str">
        <f>IF($E61="","",#REF!)</f>
        <v/>
      </c>
      <c r="AM61" s="130" t="str">
        <f>IF($E61="","",#REF!)</f>
        <v/>
      </c>
      <c r="AN61" s="130" t="str">
        <f>IF($E61="","",#REF!)</f>
        <v/>
      </c>
      <c r="AO61" s="130" t="str">
        <f>IF($E61="","",#REF!)</f>
        <v/>
      </c>
      <c r="AP61" s="250" t="str">
        <f>IF($E61="","",#REF!)</f>
        <v/>
      </c>
      <c r="AR61" s="130"/>
      <c r="AS61" s="130" t="str">
        <f>IF($E61="","",#REF!)</f>
        <v/>
      </c>
      <c r="AT61" s="130" t="str">
        <f>IF($E61="","",'HCAP Worksheet'!$F$65)</f>
        <v/>
      </c>
      <c r="AU61" s="250" t="str">
        <f>IF($E61="","",VLOOKUP(VLOOKUP(E61,'HCAP Robot Script'!$C$2:$AG$97,25,FALSE),#REF!,3,FALSE))</f>
        <v/>
      </c>
      <c r="AV61" s="130" t="str">
        <f>IF($E61="","",VLOOKUP(VLOOKUP(E61,'HCAP Robot Script'!$C$2:$AG$97,25,FALSE),#REF!,5,FALSE))</f>
        <v/>
      </c>
      <c r="AW61" s="130" t="str">
        <f>IF($E61="","",VLOOKUP(VLOOKUP(E61,'HCAP Robot Script'!$C$2:$AG$97,25,FALSE),#REF!,7,FALSE))</f>
        <v/>
      </c>
      <c r="AX61" t="str">
        <f>IF($E61="","",#REF!)</f>
        <v/>
      </c>
      <c r="AY61" s="250" t="str">
        <f>IF($E61="","",#REF!)</f>
        <v/>
      </c>
      <c r="AZ61" s="130" t="str">
        <f>IF($E61="","",#REF!)</f>
        <v/>
      </c>
      <c r="BA61" t="str">
        <f>IF($E61="","",#REF!)</f>
        <v/>
      </c>
      <c r="BB61" s="250" t="str">
        <f>IF($E61="","",#REF!)</f>
        <v/>
      </c>
      <c r="BD61" s="130" t="str">
        <f>IF($E61="","",#REF!)</f>
        <v/>
      </c>
      <c r="BE61" s="130" t="str">
        <f>IF($E61="","",#REF!)</f>
        <v/>
      </c>
      <c r="BF61" s="250" t="str">
        <f>IF($E61="","",#REF!)</f>
        <v/>
      </c>
      <c r="BG61" s="130" t="str">
        <f>IF($E61="","",#REF!)</f>
        <v/>
      </c>
      <c r="BH61" s="130" t="str">
        <f>IF($E61="","",#REF!)</f>
        <v/>
      </c>
      <c r="BI61" t="str">
        <f>IF($E61="","",#REF!)</f>
        <v/>
      </c>
      <c r="BJ61" s="130" t="str">
        <f>IF($E61="","",#REF!)</f>
        <v/>
      </c>
      <c r="BK61" s="250" t="str">
        <f>IF($E61="","",#REF!)</f>
        <v/>
      </c>
      <c r="BL61" s="130" t="str">
        <f>IF($E61="","",#REF!)</f>
        <v/>
      </c>
      <c r="BM61" s="130" t="str">
        <f>IF($E61="","",#REF!)</f>
        <v/>
      </c>
      <c r="BN61" s="130" t="str">
        <f>IF($E61="","",#REF!)</f>
        <v/>
      </c>
      <c r="BO61" s="250" t="str">
        <f>IF($E61="","",#REF!)</f>
        <v/>
      </c>
      <c r="BP61" s="130" t="str">
        <f>IF($E61="","",#REF!)</f>
        <v/>
      </c>
      <c r="BQ61" s="130" t="str">
        <f>IF($E61="","",#REF!)</f>
        <v/>
      </c>
      <c r="BR61" s="250" t="str">
        <f>IF($E61="","",#REF!)</f>
        <v/>
      </c>
      <c r="BS61" s="130" t="str">
        <f>IF($E61="","",#REF!)</f>
        <v/>
      </c>
      <c r="BT61" t="str">
        <f>IF($E61="","",#REF!)</f>
        <v/>
      </c>
      <c r="BU61" s="130" t="str">
        <f>IF($E61="","",#REF!)</f>
        <v/>
      </c>
      <c r="BV61" s="130" t="str">
        <f>IF($E61="","",#REF!)</f>
        <v/>
      </c>
      <c r="BW61" t="str">
        <f>IF($E61="","",#REF!)</f>
        <v/>
      </c>
      <c r="BX61" s="130" t="str">
        <f>IF($E61="","",#REF!)</f>
        <v/>
      </c>
      <c r="BY61" s="130" t="str">
        <f>IF($E61="","",#REF!)</f>
        <v/>
      </c>
      <c r="BZ61" t="str">
        <f>IF($E61="","",VLOOKUP(E61,'HCAP Robot Script'!$C$2:$AG$97,25,FALSE))</f>
        <v/>
      </c>
      <c r="CA61" t="str">
        <f>IF($E61="","",VLOOKUP(BZ61,#REF!,6,FALSE))</f>
        <v/>
      </c>
      <c r="CB61" t="str">
        <f>IF($E61="","",#REF!)</f>
        <v/>
      </c>
      <c r="CC61" s="250" t="str">
        <f>IF($E61="","",#REF!)</f>
        <v/>
      </c>
      <c r="CD61" t="str">
        <f>IF($E61="","",#REF!)</f>
        <v/>
      </c>
      <c r="CE61" t="str">
        <f>IF($E61="","",#REF!)</f>
        <v/>
      </c>
    </row>
    <row r="62" spans="1:150" x14ac:dyDescent="0.2">
      <c r="A62" t="str">
        <f>IF($E62="","",'HCAP Booking'!$C$4)</f>
        <v/>
      </c>
      <c r="B62" s="130" t="str">
        <f>IF($E62="","",'HCAP Booking'!$C$5)</f>
        <v/>
      </c>
      <c r="C62" t="str">
        <f>IF($E62="","",'HCAP Booking'!$F$5)</f>
        <v/>
      </c>
      <c r="D62" t="str">
        <f>IF($E62="","",'HCAP Booking'!E35)</f>
        <v/>
      </c>
      <c r="E62" t="str">
        <f>IF('HCAP Booking'!J68="","",'HCAP Booking'!J68)</f>
        <v/>
      </c>
      <c r="F62" t="str">
        <f>IF($E62="","",'HCAP Booking'!H68)</f>
        <v/>
      </c>
      <c r="G62" t="str">
        <f>IF($E62="","",'HCAP Booking'!G68)</f>
        <v/>
      </c>
      <c r="H62" t="str">
        <f>IF($E62="","",#REF!)</f>
        <v/>
      </c>
      <c r="I62" s="250" t="str">
        <f>IF($E62="","",#REF!)</f>
        <v/>
      </c>
      <c r="J62" s="130" t="str">
        <f>IF($E62="","",#REF!)</f>
        <v/>
      </c>
      <c r="K62" t="str">
        <f>IF($E62="","",#REF!)</f>
        <v/>
      </c>
      <c r="L62" s="250" t="str">
        <f>IF($E62="","",#REF!)</f>
        <v/>
      </c>
      <c r="M62" s="130" t="str">
        <f>IF($E62="","",#REF!)</f>
        <v/>
      </c>
      <c r="N62" t="str">
        <f>IF($E62="","",#REF!)</f>
        <v/>
      </c>
      <c r="O62" s="130" t="str">
        <f>IF($E62="","",#REF!)</f>
        <v/>
      </c>
      <c r="P62" s="250" t="str">
        <f>IF($E62="","",#REF!)</f>
        <v/>
      </c>
      <c r="Q62" s="130" t="str">
        <f>IF($E62="","",#REF!)</f>
        <v/>
      </c>
      <c r="R62" s="130" t="str">
        <f>IF($E62="","",#REF!)</f>
        <v/>
      </c>
      <c r="S62" s="130" t="str">
        <f>IF($E62="","",#REF!)</f>
        <v/>
      </c>
      <c r="T62" s="250" t="str">
        <f>IF($E62="","",#REF!)</f>
        <v/>
      </c>
      <c r="U62" s="130" t="str">
        <f>IF($E62="","",#REF!)</f>
        <v/>
      </c>
      <c r="V62" s="130" t="str">
        <f>IF($E62="","",#REF!)</f>
        <v/>
      </c>
      <c r="W62" s="130" t="str">
        <f>IF($E62="","",#REF!)</f>
        <v/>
      </c>
      <c r="X62" s="250" t="str">
        <f>IF($E62="","",#REF!)</f>
        <v/>
      </c>
      <c r="Y62" s="250" t="str">
        <f>IF($E62="","",#REF!)</f>
        <v/>
      </c>
      <c r="Z62" s="130" t="str">
        <f>IF($E62="","",#REF!)</f>
        <v/>
      </c>
      <c r="AA62" s="130" t="str">
        <f>IF($E62="","",#REF!)</f>
        <v/>
      </c>
      <c r="AB62" s="130" t="str">
        <f>IF($E62="","",#REF!)</f>
        <v/>
      </c>
      <c r="AC62" s="250" t="str">
        <f>IF($E62="","",#REF!)</f>
        <v/>
      </c>
      <c r="AD62" s="130" t="str">
        <f>IF($E62="","",#REF!)</f>
        <v/>
      </c>
      <c r="AE62" s="130" t="str">
        <f>IF($E62="","",#REF!)</f>
        <v/>
      </c>
      <c r="AF62" t="str">
        <f>IF($E62="","",#REF!)</f>
        <v/>
      </c>
      <c r="AG62" s="250" t="str">
        <f>IF($E62="","",#REF!)</f>
        <v/>
      </c>
      <c r="AH62" s="130" t="str">
        <f>IF($E62="","",#REF!)</f>
        <v/>
      </c>
      <c r="AI62" s="130" t="str">
        <f>IF($E62="","",#REF!)</f>
        <v/>
      </c>
      <c r="AJ62" s="130" t="str">
        <f>IF($E62="","",#REF!)</f>
        <v/>
      </c>
      <c r="AK62" s="130" t="str">
        <f>IF($E62="","",#REF!)</f>
        <v/>
      </c>
      <c r="AL62" s="250" t="str">
        <f>IF($E62="","",#REF!)</f>
        <v/>
      </c>
      <c r="AM62" s="130" t="str">
        <f>IF($E62="","",#REF!)</f>
        <v/>
      </c>
      <c r="AN62" s="130" t="str">
        <f>IF($E62="","",#REF!)</f>
        <v/>
      </c>
      <c r="AO62" s="130" t="str">
        <f>IF($E62="","",#REF!)</f>
        <v/>
      </c>
      <c r="AP62" s="250" t="str">
        <f>IF($E62="","",#REF!)</f>
        <v/>
      </c>
      <c r="AR62" s="130"/>
      <c r="AS62" s="130" t="str">
        <f>IF($E62="","",#REF!)</f>
        <v/>
      </c>
      <c r="AT62" s="130" t="str">
        <f>IF($E62="","",'HCAP Worksheet'!$F$65)</f>
        <v/>
      </c>
      <c r="AU62" s="250" t="str">
        <f>IF($E62="","",VLOOKUP(VLOOKUP(E62,'HCAP Robot Script'!$C$2:$AG$97,25,FALSE),#REF!,3,FALSE))</f>
        <v/>
      </c>
      <c r="AV62" s="130" t="str">
        <f>IF($E62="","",VLOOKUP(VLOOKUP(E62,'HCAP Robot Script'!$C$2:$AG$97,25,FALSE),#REF!,5,FALSE))</f>
        <v/>
      </c>
      <c r="AW62" s="130" t="str">
        <f>IF($E62="","",VLOOKUP(VLOOKUP(E62,'HCAP Robot Script'!$C$2:$AG$97,25,FALSE),#REF!,7,FALSE))</f>
        <v/>
      </c>
      <c r="AX62" t="str">
        <f>IF($E62="","",#REF!)</f>
        <v/>
      </c>
      <c r="AY62" s="250" t="str">
        <f>IF($E62="","",#REF!)</f>
        <v/>
      </c>
      <c r="AZ62" s="130" t="str">
        <f>IF($E62="","",#REF!)</f>
        <v/>
      </c>
      <c r="BA62" t="str">
        <f>IF($E62="","",#REF!)</f>
        <v/>
      </c>
      <c r="BB62" s="250" t="str">
        <f>IF($E62="","",#REF!)</f>
        <v/>
      </c>
      <c r="BD62" s="130" t="str">
        <f>IF($E62="","",#REF!)</f>
        <v/>
      </c>
      <c r="BE62" s="130" t="str">
        <f>IF($E62="","",#REF!)</f>
        <v/>
      </c>
      <c r="BF62" s="250" t="str">
        <f>IF($E62="","",#REF!)</f>
        <v/>
      </c>
      <c r="BG62" s="130" t="str">
        <f>IF($E62="","",#REF!)</f>
        <v/>
      </c>
      <c r="BH62" s="130" t="str">
        <f>IF($E62="","",#REF!)</f>
        <v/>
      </c>
      <c r="BI62" t="str">
        <f>IF($E62="","",#REF!)</f>
        <v/>
      </c>
      <c r="BJ62" s="130" t="str">
        <f>IF($E62="","",#REF!)</f>
        <v/>
      </c>
      <c r="BK62" s="250" t="str">
        <f>IF($E62="","",#REF!)</f>
        <v/>
      </c>
      <c r="BL62" s="130" t="str">
        <f>IF($E62="","",#REF!)</f>
        <v/>
      </c>
      <c r="BM62" s="130" t="str">
        <f>IF($E62="","",#REF!)</f>
        <v/>
      </c>
      <c r="BN62" s="130" t="str">
        <f>IF($E62="","",#REF!)</f>
        <v/>
      </c>
      <c r="BO62" s="250" t="str">
        <f>IF($E62="","",#REF!)</f>
        <v/>
      </c>
      <c r="BP62" s="130" t="str">
        <f>IF($E62="","",#REF!)</f>
        <v/>
      </c>
      <c r="BQ62" s="130" t="str">
        <f>IF($E62="","",#REF!)</f>
        <v/>
      </c>
      <c r="BR62" s="250" t="str">
        <f>IF($E62="","",#REF!)</f>
        <v/>
      </c>
      <c r="BS62" s="130" t="str">
        <f>IF($E62="","",#REF!)</f>
        <v/>
      </c>
      <c r="BT62" t="str">
        <f>IF($E62="","",#REF!)</f>
        <v/>
      </c>
      <c r="BU62" s="130" t="str">
        <f>IF($E62="","",#REF!)</f>
        <v/>
      </c>
      <c r="BV62" s="130" t="str">
        <f>IF($E62="","",#REF!)</f>
        <v/>
      </c>
      <c r="BW62" t="str">
        <f>IF($E62="","",#REF!)</f>
        <v/>
      </c>
      <c r="BX62" s="130" t="str">
        <f>IF($E62="","",#REF!)</f>
        <v/>
      </c>
      <c r="BY62" s="130" t="str">
        <f>IF($E62="","",#REF!)</f>
        <v/>
      </c>
      <c r="BZ62" t="str">
        <f>IF($E62="","",VLOOKUP(E62,'HCAP Robot Script'!$C$2:$AG$97,25,FALSE))</f>
        <v/>
      </c>
      <c r="CA62" t="str">
        <f>IF($E62="","",VLOOKUP(BZ62,#REF!,6,FALSE))</f>
        <v/>
      </c>
      <c r="CB62" t="str">
        <f>IF($E62="","",#REF!)</f>
        <v/>
      </c>
      <c r="CC62" s="250" t="str">
        <f>IF($E62="","",#REF!)</f>
        <v/>
      </c>
      <c r="CD62" t="str">
        <f>IF($E62="","",#REF!)</f>
        <v/>
      </c>
      <c r="CE62" t="str">
        <f>IF($E62="","",#REF!)</f>
        <v/>
      </c>
    </row>
    <row r="63" spans="1:150" x14ac:dyDescent="0.2">
      <c r="A63" t="str">
        <f>IF($E63="","",'HCAP Booking'!$C$4)</f>
        <v/>
      </c>
      <c r="B63" s="130" t="str">
        <f>IF($E63="","",'HCAP Booking'!$C$5)</f>
        <v/>
      </c>
      <c r="C63" t="str">
        <f>IF($E63="","",'HCAP Booking'!$F$5)</f>
        <v/>
      </c>
      <c r="D63" t="str">
        <f>IF($E63="","",'HCAP Booking'!E36)</f>
        <v/>
      </c>
      <c r="E63" t="str">
        <f>IF('HCAP Booking'!J69="","",'HCAP Booking'!J69)</f>
        <v/>
      </c>
      <c r="F63" t="str">
        <f>IF($E63="","",'HCAP Booking'!H69)</f>
        <v/>
      </c>
      <c r="G63" t="str">
        <f>IF($E63="","",'HCAP Booking'!G69)</f>
        <v/>
      </c>
      <c r="H63" t="str">
        <f>IF($E63="","",#REF!)</f>
        <v/>
      </c>
      <c r="I63" s="250" t="str">
        <f>IF($E63="","",#REF!)</f>
        <v/>
      </c>
      <c r="J63" s="130" t="str">
        <f>IF($E63="","",#REF!)</f>
        <v/>
      </c>
      <c r="K63" t="str">
        <f>IF($E63="","",#REF!)</f>
        <v/>
      </c>
      <c r="L63" s="250" t="str">
        <f>IF($E63="","",#REF!)</f>
        <v/>
      </c>
      <c r="M63" s="130" t="str">
        <f>IF($E63="","",#REF!)</f>
        <v/>
      </c>
      <c r="N63" t="str">
        <f>IF($E63="","",#REF!)</f>
        <v/>
      </c>
      <c r="O63" s="130" t="str">
        <f>IF($E63="","",#REF!)</f>
        <v/>
      </c>
      <c r="P63" s="250" t="str">
        <f>IF($E63="","",#REF!)</f>
        <v/>
      </c>
      <c r="Q63" s="130" t="str">
        <f>IF($E63="","",#REF!)</f>
        <v/>
      </c>
      <c r="R63" s="130" t="str">
        <f>IF($E63="","",#REF!)</f>
        <v/>
      </c>
      <c r="S63" s="130" t="str">
        <f>IF($E63="","",#REF!)</f>
        <v/>
      </c>
      <c r="T63" s="250" t="str">
        <f>IF($E63="","",#REF!)</f>
        <v/>
      </c>
      <c r="U63" s="130" t="str">
        <f>IF($E63="","",#REF!)</f>
        <v/>
      </c>
      <c r="V63" s="130" t="str">
        <f>IF($E63="","",#REF!)</f>
        <v/>
      </c>
      <c r="W63" s="130" t="str">
        <f>IF($E63="","",#REF!)</f>
        <v/>
      </c>
      <c r="X63" s="250" t="str">
        <f>IF($E63="","",#REF!)</f>
        <v/>
      </c>
      <c r="Y63" s="250" t="str">
        <f>IF($E63="","",#REF!)</f>
        <v/>
      </c>
      <c r="Z63" s="130" t="str">
        <f>IF($E63="","",#REF!)</f>
        <v/>
      </c>
      <c r="AA63" s="130" t="str">
        <f>IF($E63="","",#REF!)</f>
        <v/>
      </c>
      <c r="AB63" s="130" t="str">
        <f>IF($E63="","",#REF!)</f>
        <v/>
      </c>
      <c r="AC63" s="250" t="str">
        <f>IF($E63="","",#REF!)</f>
        <v/>
      </c>
      <c r="AD63" s="130" t="str">
        <f>IF($E63="","",#REF!)</f>
        <v/>
      </c>
      <c r="AE63" s="130" t="str">
        <f>IF($E63="","",#REF!)</f>
        <v/>
      </c>
      <c r="AF63" t="str">
        <f>IF($E63="","",#REF!)</f>
        <v/>
      </c>
      <c r="AG63" s="250" t="str">
        <f>IF($E63="","",#REF!)</f>
        <v/>
      </c>
      <c r="AH63" s="130" t="str">
        <f>IF($E63="","",#REF!)</f>
        <v/>
      </c>
      <c r="AI63" s="130" t="str">
        <f>IF($E63="","",#REF!)</f>
        <v/>
      </c>
      <c r="AJ63" s="130" t="str">
        <f>IF($E63="","",#REF!)</f>
        <v/>
      </c>
      <c r="AK63" s="130" t="str">
        <f>IF($E63="","",#REF!)</f>
        <v/>
      </c>
      <c r="AL63" s="250" t="str">
        <f>IF($E63="","",#REF!)</f>
        <v/>
      </c>
      <c r="AM63" s="130" t="str">
        <f>IF($E63="","",#REF!)</f>
        <v/>
      </c>
      <c r="AN63" s="130" t="str">
        <f>IF($E63="","",#REF!)</f>
        <v/>
      </c>
      <c r="AO63" s="130" t="str">
        <f>IF($E63="","",#REF!)</f>
        <v/>
      </c>
      <c r="AP63" s="250" t="str">
        <f>IF($E63="","",#REF!)</f>
        <v/>
      </c>
      <c r="AR63" s="130"/>
      <c r="AS63" s="130" t="str">
        <f>IF($E63="","",#REF!)</f>
        <v/>
      </c>
      <c r="AT63" s="130" t="str">
        <f>IF($E63="","",'HCAP Worksheet'!$F$65)</f>
        <v/>
      </c>
      <c r="AU63" s="250" t="str">
        <f>IF($E63="","",VLOOKUP(VLOOKUP(E63,'HCAP Robot Script'!$C$2:$AG$97,25,FALSE),#REF!,3,FALSE))</f>
        <v/>
      </c>
      <c r="AV63" s="130" t="str">
        <f>IF($E63="","",VLOOKUP(VLOOKUP(E63,'HCAP Robot Script'!$C$2:$AG$97,25,FALSE),#REF!,5,FALSE))</f>
        <v/>
      </c>
      <c r="AW63" s="130" t="str">
        <f>IF($E63="","",VLOOKUP(VLOOKUP(E63,'HCAP Robot Script'!$C$2:$AG$97,25,FALSE),#REF!,7,FALSE))</f>
        <v/>
      </c>
      <c r="AX63" t="str">
        <f>IF($E63="","",#REF!)</f>
        <v/>
      </c>
      <c r="AY63" s="250" t="str">
        <f>IF($E63="","",#REF!)</f>
        <v/>
      </c>
      <c r="AZ63" s="130" t="str">
        <f>IF($E63="","",#REF!)</f>
        <v/>
      </c>
      <c r="BA63" t="str">
        <f>IF($E63="","",#REF!)</f>
        <v/>
      </c>
      <c r="BB63" s="250" t="str">
        <f>IF($E63="","",#REF!)</f>
        <v/>
      </c>
      <c r="BD63" s="130" t="str">
        <f>IF($E63="","",#REF!)</f>
        <v/>
      </c>
      <c r="BE63" s="130" t="str">
        <f>IF($E63="","",#REF!)</f>
        <v/>
      </c>
      <c r="BF63" s="250" t="str">
        <f>IF($E63="","",#REF!)</f>
        <v/>
      </c>
      <c r="BG63" s="130" t="str">
        <f>IF($E63="","",#REF!)</f>
        <v/>
      </c>
      <c r="BH63" s="130" t="str">
        <f>IF($E63="","",#REF!)</f>
        <v/>
      </c>
      <c r="BI63" t="str">
        <f>IF($E63="","",#REF!)</f>
        <v/>
      </c>
      <c r="BJ63" s="130" t="str">
        <f>IF($E63="","",#REF!)</f>
        <v/>
      </c>
      <c r="BK63" s="250" t="str">
        <f>IF($E63="","",#REF!)</f>
        <v/>
      </c>
      <c r="BL63" s="130" t="str">
        <f>IF($E63="","",#REF!)</f>
        <v/>
      </c>
      <c r="BM63" s="130" t="str">
        <f>IF($E63="","",#REF!)</f>
        <v/>
      </c>
      <c r="BN63" s="130" t="str">
        <f>IF($E63="","",#REF!)</f>
        <v/>
      </c>
      <c r="BO63" s="250" t="str">
        <f>IF($E63="","",#REF!)</f>
        <v/>
      </c>
      <c r="BP63" s="130" t="str">
        <f>IF($E63="","",#REF!)</f>
        <v/>
      </c>
      <c r="BQ63" s="130" t="str">
        <f>IF($E63="","",#REF!)</f>
        <v/>
      </c>
      <c r="BR63" s="250" t="str">
        <f>IF($E63="","",#REF!)</f>
        <v/>
      </c>
      <c r="BS63" s="130" t="str">
        <f>IF($E63="","",#REF!)</f>
        <v/>
      </c>
      <c r="BT63" t="str">
        <f>IF($E63="","",#REF!)</f>
        <v/>
      </c>
      <c r="BU63" s="130" t="str">
        <f>IF($E63="","",#REF!)</f>
        <v/>
      </c>
      <c r="BV63" s="130" t="str">
        <f>IF($E63="","",#REF!)</f>
        <v/>
      </c>
      <c r="BW63" t="str">
        <f>IF($E63="","",#REF!)</f>
        <v/>
      </c>
      <c r="BX63" s="130" t="str">
        <f>IF($E63="","",#REF!)</f>
        <v/>
      </c>
      <c r="BY63" s="130" t="str">
        <f>IF($E63="","",#REF!)</f>
        <v/>
      </c>
      <c r="BZ63" t="str">
        <f>IF($E63="","",VLOOKUP(E63,'HCAP Robot Script'!$C$2:$AG$97,25,FALSE))</f>
        <v/>
      </c>
      <c r="CA63" t="str">
        <f>IF($E63="","",VLOOKUP(BZ63,#REF!,6,FALSE))</f>
        <v/>
      </c>
      <c r="CB63" t="str">
        <f>IF($E63="","",#REF!)</f>
        <v/>
      </c>
      <c r="CC63" s="250" t="str">
        <f>IF($E63="","",#REF!)</f>
        <v/>
      </c>
      <c r="CD63" t="str">
        <f>IF($E63="","",#REF!)</f>
        <v/>
      </c>
      <c r="CE63" t="str">
        <f>IF($E63="","",#REF!)</f>
        <v/>
      </c>
    </row>
    <row r="64" spans="1:150" x14ac:dyDescent="0.2">
      <c r="A64" t="str">
        <f>IF($E64="","",'HCAP Booking'!$C$4)</f>
        <v/>
      </c>
      <c r="B64" s="130" t="str">
        <f>IF($E64="","",'HCAP Booking'!$C$5)</f>
        <v/>
      </c>
      <c r="C64" t="str">
        <f>IF($E64="","",'HCAP Booking'!$F$5)</f>
        <v/>
      </c>
      <c r="D64" t="str">
        <f>IF($E64="","",'HCAP Booking'!E37)</f>
        <v/>
      </c>
      <c r="E64" t="str">
        <f>IF('HCAP Booking'!J70="","",'HCAP Booking'!J70)</f>
        <v/>
      </c>
      <c r="F64" t="str">
        <f>IF($E64="","",'HCAP Booking'!H70)</f>
        <v/>
      </c>
      <c r="G64" t="str">
        <f>IF($E64="","",'HCAP Booking'!G70)</f>
        <v/>
      </c>
      <c r="H64" t="str">
        <f>IF($E64="","",#REF!)</f>
        <v/>
      </c>
      <c r="I64" s="250" t="str">
        <f>IF($E64="","",#REF!)</f>
        <v/>
      </c>
      <c r="J64" s="130" t="str">
        <f>IF($E64="","",#REF!)</f>
        <v/>
      </c>
      <c r="K64" t="str">
        <f>IF($E64="","",#REF!)</f>
        <v/>
      </c>
      <c r="L64" s="250" t="str">
        <f>IF($E64="","",#REF!)</f>
        <v/>
      </c>
      <c r="M64" s="130" t="str">
        <f>IF($E64="","",#REF!)</f>
        <v/>
      </c>
      <c r="N64" t="str">
        <f>IF($E64="","",#REF!)</f>
        <v/>
      </c>
      <c r="O64" s="130" t="str">
        <f>IF($E64="","",#REF!)</f>
        <v/>
      </c>
      <c r="P64" s="250" t="str">
        <f>IF($E64="","",#REF!)</f>
        <v/>
      </c>
      <c r="Q64" s="130" t="str">
        <f>IF($E64="","",#REF!)</f>
        <v/>
      </c>
      <c r="R64" s="130" t="str">
        <f>IF($E64="","",#REF!)</f>
        <v/>
      </c>
      <c r="S64" s="130" t="str">
        <f>IF($E64="","",#REF!)</f>
        <v/>
      </c>
      <c r="T64" s="250" t="str">
        <f>IF($E64="","",#REF!)</f>
        <v/>
      </c>
      <c r="U64" s="130" t="str">
        <f>IF($E64="","",#REF!)</f>
        <v/>
      </c>
      <c r="V64" s="130" t="str">
        <f>IF($E64="","",#REF!)</f>
        <v/>
      </c>
      <c r="W64" s="130" t="str">
        <f>IF($E64="","",#REF!)</f>
        <v/>
      </c>
      <c r="X64" s="250" t="str">
        <f>IF($E64="","",#REF!)</f>
        <v/>
      </c>
      <c r="Y64" s="250" t="str">
        <f>IF($E64="","",#REF!)</f>
        <v/>
      </c>
      <c r="Z64" s="130" t="str">
        <f>IF($E64="","",#REF!)</f>
        <v/>
      </c>
      <c r="AA64" s="130" t="str">
        <f>IF($E64="","",#REF!)</f>
        <v/>
      </c>
      <c r="AB64" s="130" t="str">
        <f>IF($E64="","",#REF!)</f>
        <v/>
      </c>
      <c r="AC64" s="250" t="str">
        <f>IF($E64="","",#REF!)</f>
        <v/>
      </c>
      <c r="AD64" s="130" t="str">
        <f>IF($E64="","",#REF!)</f>
        <v/>
      </c>
      <c r="AE64" s="130" t="str">
        <f>IF($E64="","",#REF!)</f>
        <v/>
      </c>
      <c r="AF64" t="str">
        <f>IF($E64="","",#REF!)</f>
        <v/>
      </c>
      <c r="AG64" s="250" t="str">
        <f>IF($E64="","",#REF!)</f>
        <v/>
      </c>
      <c r="AH64" s="130" t="str">
        <f>IF($E64="","",#REF!)</f>
        <v/>
      </c>
      <c r="AI64" s="130" t="str">
        <f>IF($E64="","",#REF!)</f>
        <v/>
      </c>
      <c r="AJ64" s="130" t="str">
        <f>IF($E64="","",#REF!)</f>
        <v/>
      </c>
      <c r="AK64" s="130" t="str">
        <f>IF($E64="","",#REF!)</f>
        <v/>
      </c>
      <c r="AL64" s="250" t="str">
        <f>IF($E64="","",#REF!)</f>
        <v/>
      </c>
      <c r="AM64" s="130" t="str">
        <f>IF($E64="","",#REF!)</f>
        <v/>
      </c>
      <c r="AN64" s="130" t="str">
        <f>IF($E64="","",#REF!)</f>
        <v/>
      </c>
      <c r="AO64" s="130" t="str">
        <f>IF($E64="","",#REF!)</f>
        <v/>
      </c>
      <c r="AP64" s="250" t="str">
        <f>IF($E64="","",#REF!)</f>
        <v/>
      </c>
      <c r="AR64" s="130"/>
      <c r="AS64" s="130" t="str">
        <f>IF($E64="","",#REF!)</f>
        <v/>
      </c>
      <c r="AT64" s="130" t="str">
        <f>IF($E64="","",'HCAP Worksheet'!$F$65)</f>
        <v/>
      </c>
      <c r="AU64" s="250" t="str">
        <f>IF($E64="","",VLOOKUP(VLOOKUP(E64,'HCAP Robot Script'!$C$2:$AG$97,25,FALSE),#REF!,3,FALSE))</f>
        <v/>
      </c>
      <c r="AV64" s="130" t="str">
        <f>IF($E64="","",VLOOKUP(VLOOKUP(E64,'HCAP Robot Script'!$C$2:$AG$97,25,FALSE),#REF!,5,FALSE))</f>
        <v/>
      </c>
      <c r="AW64" s="130" t="str">
        <f>IF($E64="","",VLOOKUP(VLOOKUP(E64,'HCAP Robot Script'!$C$2:$AG$97,25,FALSE),#REF!,7,FALSE))</f>
        <v/>
      </c>
      <c r="AX64" t="str">
        <f>IF($E64="","",#REF!)</f>
        <v/>
      </c>
      <c r="AY64" s="250" t="str">
        <f>IF($E64="","",#REF!)</f>
        <v/>
      </c>
      <c r="AZ64" s="130" t="str">
        <f>IF($E64="","",#REF!)</f>
        <v/>
      </c>
      <c r="BA64" t="str">
        <f>IF($E64="","",#REF!)</f>
        <v/>
      </c>
      <c r="BB64" s="250" t="str">
        <f>IF($E64="","",#REF!)</f>
        <v/>
      </c>
      <c r="BD64" s="130" t="str">
        <f>IF($E64="","",#REF!)</f>
        <v/>
      </c>
      <c r="BE64" s="130" t="str">
        <f>IF($E64="","",#REF!)</f>
        <v/>
      </c>
      <c r="BF64" s="250" t="str">
        <f>IF($E64="","",#REF!)</f>
        <v/>
      </c>
      <c r="BG64" s="130" t="str">
        <f>IF($E64="","",#REF!)</f>
        <v/>
      </c>
      <c r="BH64" s="130" t="str">
        <f>IF($E64="","",#REF!)</f>
        <v/>
      </c>
      <c r="BI64" t="str">
        <f>IF($E64="","",#REF!)</f>
        <v/>
      </c>
      <c r="BJ64" s="130" t="str">
        <f>IF($E64="","",#REF!)</f>
        <v/>
      </c>
      <c r="BK64" s="250" t="str">
        <f>IF($E64="","",#REF!)</f>
        <v/>
      </c>
      <c r="BL64" s="130" t="str">
        <f>IF($E64="","",#REF!)</f>
        <v/>
      </c>
      <c r="BM64" s="130" t="str">
        <f>IF($E64="","",#REF!)</f>
        <v/>
      </c>
      <c r="BN64" s="130" t="str">
        <f>IF($E64="","",#REF!)</f>
        <v/>
      </c>
      <c r="BO64" s="250" t="str">
        <f>IF($E64="","",#REF!)</f>
        <v/>
      </c>
      <c r="BP64" s="130" t="str">
        <f>IF($E64="","",#REF!)</f>
        <v/>
      </c>
      <c r="BQ64" s="130" t="str">
        <f>IF($E64="","",#REF!)</f>
        <v/>
      </c>
      <c r="BR64" s="250" t="str">
        <f>IF($E64="","",#REF!)</f>
        <v/>
      </c>
      <c r="BS64" s="130" t="str">
        <f>IF($E64="","",#REF!)</f>
        <v/>
      </c>
      <c r="BT64" t="str">
        <f>IF($E64="","",#REF!)</f>
        <v/>
      </c>
      <c r="BU64" s="130" t="str">
        <f>IF($E64="","",#REF!)</f>
        <v/>
      </c>
      <c r="BV64" s="130" t="str">
        <f>IF($E64="","",#REF!)</f>
        <v/>
      </c>
      <c r="BW64" t="str">
        <f>IF($E64="","",#REF!)</f>
        <v/>
      </c>
      <c r="BX64" s="130" t="str">
        <f>IF($E64="","",#REF!)</f>
        <v/>
      </c>
      <c r="BY64" s="130" t="str">
        <f>IF($E64="","",#REF!)</f>
        <v/>
      </c>
      <c r="BZ64" t="str">
        <f>IF($E64="","",VLOOKUP(E64,'HCAP Robot Script'!$C$2:$AG$97,25,FALSE))</f>
        <v/>
      </c>
      <c r="CA64" t="str">
        <f>IF($E64="","",VLOOKUP(BZ64,#REF!,6,FALSE))</f>
        <v/>
      </c>
      <c r="CB64" t="str">
        <f>IF($E64="","",#REF!)</f>
        <v/>
      </c>
      <c r="CC64" s="250" t="str">
        <f>IF($E64="","",#REF!)</f>
        <v/>
      </c>
      <c r="CD64" t="str">
        <f>IF($E64="","",#REF!)</f>
        <v/>
      </c>
      <c r="CE64" t="str">
        <f>IF($E64="","",#REF!)</f>
        <v/>
      </c>
    </row>
    <row r="65" spans="1:83" x14ac:dyDescent="0.2">
      <c r="A65" t="str">
        <f>IF($E65="","",'HCAP Booking'!$C$4)</f>
        <v/>
      </c>
      <c r="B65" s="130" t="str">
        <f>IF($E65="","",'HCAP Booking'!$C$5)</f>
        <v/>
      </c>
      <c r="C65" t="str">
        <f>IF($E65="","",'HCAP Booking'!$F$5)</f>
        <v/>
      </c>
      <c r="D65" t="str">
        <f>IF($E65="","",'HCAP Booking'!#REF!)</f>
        <v/>
      </c>
      <c r="E65" t="str">
        <f>IF('HCAP Booking'!J71="","",'HCAP Booking'!J71)</f>
        <v/>
      </c>
      <c r="F65" t="str">
        <f>IF($E65="","",'HCAP Booking'!H71)</f>
        <v/>
      </c>
      <c r="G65" t="str">
        <f>IF($E65="","",'HCAP Booking'!G71)</f>
        <v/>
      </c>
      <c r="H65" t="str">
        <f>IF($E65="","",#REF!)</f>
        <v/>
      </c>
      <c r="I65" s="250" t="str">
        <f>IF($E65="","",#REF!)</f>
        <v/>
      </c>
      <c r="J65" s="130" t="str">
        <f>IF($E65="","",#REF!)</f>
        <v/>
      </c>
      <c r="K65" t="str">
        <f>IF($E65="","",#REF!)</f>
        <v/>
      </c>
      <c r="L65" s="250" t="str">
        <f>IF($E65="","",#REF!)</f>
        <v/>
      </c>
      <c r="M65" s="130" t="str">
        <f>IF($E65="","",#REF!)</f>
        <v/>
      </c>
      <c r="N65" t="str">
        <f>IF($E65="","",#REF!)</f>
        <v/>
      </c>
      <c r="O65" s="130" t="str">
        <f>IF($E65="","",#REF!)</f>
        <v/>
      </c>
      <c r="P65" s="250" t="str">
        <f>IF($E65="","",#REF!)</f>
        <v/>
      </c>
      <c r="Q65" s="130" t="str">
        <f>IF($E65="","",#REF!)</f>
        <v/>
      </c>
      <c r="R65" s="130" t="str">
        <f>IF($E65="","",#REF!)</f>
        <v/>
      </c>
      <c r="S65" s="130" t="str">
        <f>IF($E65="","",#REF!)</f>
        <v/>
      </c>
      <c r="T65" s="250" t="str">
        <f>IF($E65="","",#REF!)</f>
        <v/>
      </c>
      <c r="U65" s="130" t="str">
        <f>IF($E65="","",#REF!)</f>
        <v/>
      </c>
      <c r="V65" s="130" t="str">
        <f>IF($E65="","",#REF!)</f>
        <v/>
      </c>
      <c r="W65" s="130" t="str">
        <f>IF($E65="","",#REF!)</f>
        <v/>
      </c>
      <c r="X65" s="250" t="str">
        <f>IF($E65="","",#REF!)</f>
        <v/>
      </c>
      <c r="Y65" s="250" t="str">
        <f>IF($E65="","",#REF!)</f>
        <v/>
      </c>
      <c r="Z65" s="130" t="str">
        <f>IF($E65="","",#REF!)</f>
        <v/>
      </c>
      <c r="AA65" s="130" t="str">
        <f>IF($E65="","",#REF!)</f>
        <v/>
      </c>
      <c r="AB65" s="130" t="str">
        <f>IF($E65="","",#REF!)</f>
        <v/>
      </c>
      <c r="AC65" s="250" t="str">
        <f>IF($E65="","",#REF!)</f>
        <v/>
      </c>
      <c r="AD65" s="130" t="str">
        <f>IF($E65="","",#REF!)</f>
        <v/>
      </c>
      <c r="AE65" s="130" t="str">
        <f>IF($E65="","",#REF!)</f>
        <v/>
      </c>
      <c r="AF65" t="str">
        <f>IF($E65="","",#REF!)</f>
        <v/>
      </c>
      <c r="AG65" s="250" t="str">
        <f>IF($E65="","",#REF!)</f>
        <v/>
      </c>
      <c r="AH65" s="130" t="str">
        <f>IF($E65="","",#REF!)</f>
        <v/>
      </c>
      <c r="AI65" s="130" t="str">
        <f>IF($E65="","",#REF!)</f>
        <v/>
      </c>
      <c r="AJ65" s="130" t="str">
        <f>IF($E65="","",#REF!)</f>
        <v/>
      </c>
      <c r="AK65" s="130" t="str">
        <f>IF($E65="","",#REF!)</f>
        <v/>
      </c>
      <c r="AL65" s="250" t="str">
        <f>IF($E65="","",#REF!)</f>
        <v/>
      </c>
      <c r="AM65" s="130" t="str">
        <f>IF($E65="","",#REF!)</f>
        <v/>
      </c>
      <c r="AN65" s="130" t="str">
        <f>IF($E65="","",#REF!)</f>
        <v/>
      </c>
      <c r="AO65" s="130" t="str">
        <f>IF($E65="","",#REF!)</f>
        <v/>
      </c>
      <c r="AP65" s="250" t="str">
        <f>IF($E65="","",#REF!)</f>
        <v/>
      </c>
      <c r="AR65" s="130"/>
      <c r="AS65" s="130" t="str">
        <f>IF($E65="","",#REF!)</f>
        <v/>
      </c>
      <c r="AT65" s="130" t="str">
        <f>IF($E65="","",'HCAP Worksheet'!$F$65)</f>
        <v/>
      </c>
      <c r="AU65" s="250" t="str">
        <f>IF($E65="","",VLOOKUP(VLOOKUP(E65,'HCAP Robot Script'!$C$2:$AG$97,25,FALSE),#REF!,3,FALSE))</f>
        <v/>
      </c>
      <c r="AV65" s="130" t="str">
        <f>IF($E65="","",VLOOKUP(VLOOKUP(E65,'HCAP Robot Script'!$C$2:$AG$97,25,FALSE),#REF!,5,FALSE))</f>
        <v/>
      </c>
      <c r="AW65" s="130" t="str">
        <f>IF($E65="","",VLOOKUP(VLOOKUP(E65,'HCAP Robot Script'!$C$2:$AG$97,25,FALSE),#REF!,7,FALSE))</f>
        <v/>
      </c>
      <c r="AX65" t="str">
        <f>IF($E65="","",#REF!)</f>
        <v/>
      </c>
      <c r="AY65" s="250" t="str">
        <f>IF($E65="","",#REF!)</f>
        <v/>
      </c>
      <c r="AZ65" s="130" t="str">
        <f>IF($E65="","",#REF!)</f>
        <v/>
      </c>
      <c r="BA65" t="str">
        <f>IF($E65="","",#REF!)</f>
        <v/>
      </c>
      <c r="BB65" s="250" t="str">
        <f>IF($E65="","",#REF!)</f>
        <v/>
      </c>
      <c r="BD65" s="130" t="str">
        <f>IF($E65="","",#REF!)</f>
        <v/>
      </c>
      <c r="BE65" s="130" t="str">
        <f>IF($E65="","",#REF!)</f>
        <v/>
      </c>
      <c r="BF65" s="250" t="str">
        <f>IF($E65="","",#REF!)</f>
        <v/>
      </c>
      <c r="BG65" s="130" t="str">
        <f>IF($E65="","",#REF!)</f>
        <v/>
      </c>
      <c r="BH65" s="130" t="str">
        <f>IF($E65="","",#REF!)</f>
        <v/>
      </c>
      <c r="BI65" t="str">
        <f>IF($E65="","",#REF!)</f>
        <v/>
      </c>
      <c r="BJ65" s="130" t="str">
        <f>IF($E65="","",#REF!)</f>
        <v/>
      </c>
      <c r="BK65" s="250" t="str">
        <f>IF($E65="","",#REF!)</f>
        <v/>
      </c>
      <c r="BL65" s="130" t="str">
        <f>IF($E65="","",#REF!)</f>
        <v/>
      </c>
      <c r="BM65" s="130" t="str">
        <f>IF($E65="","",#REF!)</f>
        <v/>
      </c>
      <c r="BN65" s="130" t="str">
        <f>IF($E65="","",#REF!)</f>
        <v/>
      </c>
      <c r="BO65" s="250" t="str">
        <f>IF($E65="","",#REF!)</f>
        <v/>
      </c>
      <c r="BP65" s="130" t="str">
        <f>IF($E65="","",#REF!)</f>
        <v/>
      </c>
      <c r="BQ65" s="130" t="str">
        <f>IF($E65="","",#REF!)</f>
        <v/>
      </c>
      <c r="BR65" s="250" t="str">
        <f>IF($E65="","",#REF!)</f>
        <v/>
      </c>
      <c r="BS65" s="130" t="str">
        <f>IF($E65="","",#REF!)</f>
        <v/>
      </c>
      <c r="BT65" t="str">
        <f>IF($E65="","",#REF!)</f>
        <v/>
      </c>
      <c r="BU65" s="130" t="str">
        <f>IF($E65="","",#REF!)</f>
        <v/>
      </c>
      <c r="BV65" s="130" t="str">
        <f>IF($E65="","",#REF!)</f>
        <v/>
      </c>
      <c r="BW65" t="str">
        <f>IF($E65="","",#REF!)</f>
        <v/>
      </c>
      <c r="BX65" s="130" t="str">
        <f>IF($E65="","",#REF!)</f>
        <v/>
      </c>
      <c r="BY65" s="130" t="str">
        <f>IF($E65="","",#REF!)</f>
        <v/>
      </c>
      <c r="BZ65" t="str">
        <f>IF($E65="","",VLOOKUP(E65,'HCAP Robot Script'!$C$2:$AG$97,25,FALSE))</f>
        <v/>
      </c>
      <c r="CA65" t="str">
        <f>IF($E65="","",VLOOKUP(BZ65,#REF!,6,FALSE))</f>
        <v/>
      </c>
      <c r="CB65" t="str">
        <f>IF($E65="","",#REF!)</f>
        <v/>
      </c>
      <c r="CC65" s="250" t="str">
        <f>IF($E65="","",#REF!)</f>
        <v/>
      </c>
      <c r="CD65" t="str">
        <f>IF($E65="","",#REF!)</f>
        <v/>
      </c>
      <c r="CE65" t="str">
        <f>IF($E65="","",#REF!)</f>
        <v/>
      </c>
    </row>
    <row r="66" spans="1:83" x14ac:dyDescent="0.2">
      <c r="A66" t="str">
        <f>IF($E66="","",'HCAP Booking'!$C$4)</f>
        <v/>
      </c>
      <c r="B66" s="130" t="str">
        <f>IF($E66="","",'HCAP Booking'!$C$5)</f>
        <v/>
      </c>
      <c r="C66" t="str">
        <f>IF($E66="","",'HCAP Booking'!$F$5)</f>
        <v/>
      </c>
      <c r="D66" t="str">
        <f>IF($E66="","",'HCAP Booking'!E38)</f>
        <v/>
      </c>
      <c r="E66" t="str">
        <f>IF('HCAP Booking'!J72="","",'HCAP Booking'!J72)</f>
        <v/>
      </c>
      <c r="F66" t="str">
        <f>IF($E66="","",'HCAP Booking'!H72)</f>
        <v/>
      </c>
      <c r="G66" t="str">
        <f>IF($E66="","",'HCAP Booking'!G72)</f>
        <v/>
      </c>
      <c r="H66" t="str">
        <f>IF($E66="","",#REF!)</f>
        <v/>
      </c>
      <c r="I66" s="250" t="str">
        <f>IF($E66="","",#REF!)</f>
        <v/>
      </c>
      <c r="J66" s="130" t="str">
        <f>IF($E66="","",#REF!)</f>
        <v/>
      </c>
      <c r="K66" t="str">
        <f>IF($E66="","",#REF!)</f>
        <v/>
      </c>
      <c r="L66" s="250" t="str">
        <f>IF($E66="","",#REF!)</f>
        <v/>
      </c>
      <c r="M66" s="130" t="str">
        <f>IF($E66="","",#REF!)</f>
        <v/>
      </c>
      <c r="N66" t="str">
        <f>IF($E66="","",#REF!)</f>
        <v/>
      </c>
      <c r="O66" s="130" t="str">
        <f>IF($E66="","",#REF!)</f>
        <v/>
      </c>
      <c r="P66" s="250" t="str">
        <f>IF($E66="","",#REF!)</f>
        <v/>
      </c>
      <c r="Q66" s="130" t="str">
        <f>IF($E66="","",#REF!)</f>
        <v/>
      </c>
      <c r="R66" s="130" t="str">
        <f>IF($E66="","",#REF!)</f>
        <v/>
      </c>
      <c r="S66" s="130" t="str">
        <f>IF($E66="","",#REF!)</f>
        <v/>
      </c>
      <c r="T66" s="250" t="str">
        <f>IF($E66="","",#REF!)</f>
        <v/>
      </c>
      <c r="U66" s="130" t="str">
        <f>IF($E66="","",#REF!)</f>
        <v/>
      </c>
      <c r="V66" s="130" t="str">
        <f>IF($E66="","",#REF!)</f>
        <v/>
      </c>
      <c r="W66" s="130" t="str">
        <f>IF($E66="","",#REF!)</f>
        <v/>
      </c>
      <c r="X66" s="250" t="str">
        <f>IF($E66="","",#REF!)</f>
        <v/>
      </c>
      <c r="Y66" s="250" t="str">
        <f>IF($E66="","",#REF!)</f>
        <v/>
      </c>
      <c r="Z66" s="130" t="str">
        <f>IF($E66="","",#REF!)</f>
        <v/>
      </c>
      <c r="AA66" s="130" t="str">
        <f>IF($E66="","",#REF!)</f>
        <v/>
      </c>
      <c r="AB66" s="130" t="str">
        <f>IF($E66="","",#REF!)</f>
        <v/>
      </c>
      <c r="AC66" s="250" t="str">
        <f>IF($E66="","",#REF!)</f>
        <v/>
      </c>
      <c r="AD66" s="130" t="str">
        <f>IF($E66="","",#REF!)</f>
        <v/>
      </c>
      <c r="AE66" s="130" t="str">
        <f>IF($E66="","",#REF!)</f>
        <v/>
      </c>
      <c r="AF66" t="str">
        <f>IF($E66="","",#REF!)</f>
        <v/>
      </c>
      <c r="AG66" s="250" t="str">
        <f>IF($E66="","",#REF!)</f>
        <v/>
      </c>
      <c r="AH66" s="130" t="str">
        <f>IF($E66="","",#REF!)</f>
        <v/>
      </c>
      <c r="AI66" s="130" t="str">
        <f>IF($E66="","",#REF!)</f>
        <v/>
      </c>
      <c r="AJ66" s="130" t="str">
        <f>IF($E66="","",#REF!)</f>
        <v/>
      </c>
      <c r="AK66" s="130" t="str">
        <f>IF($E66="","",#REF!)</f>
        <v/>
      </c>
      <c r="AL66" s="250" t="str">
        <f>IF($E66="","",#REF!)</f>
        <v/>
      </c>
      <c r="AM66" s="130" t="str">
        <f>IF($E66="","",#REF!)</f>
        <v/>
      </c>
      <c r="AN66" s="130" t="str">
        <f>IF($E66="","",#REF!)</f>
        <v/>
      </c>
      <c r="AO66" s="130" t="str">
        <f>IF($E66="","",#REF!)</f>
        <v/>
      </c>
      <c r="AP66" s="250" t="str">
        <f>IF($E66="","",#REF!)</f>
        <v/>
      </c>
      <c r="AR66" s="130"/>
      <c r="AS66" s="130" t="str">
        <f>IF($E66="","",#REF!)</f>
        <v/>
      </c>
      <c r="AT66" s="130" t="str">
        <f>IF($E66="","",'HCAP Worksheet'!$F$65)</f>
        <v/>
      </c>
      <c r="AU66" s="250" t="str">
        <f>IF($E66="","",VLOOKUP(VLOOKUP(E66,'HCAP Robot Script'!$C$2:$AG$97,25,FALSE),#REF!,3,FALSE))</f>
        <v/>
      </c>
      <c r="AV66" s="130" t="str">
        <f>IF($E66="","",VLOOKUP(VLOOKUP(E66,'HCAP Robot Script'!$C$2:$AG$97,25,FALSE),#REF!,5,FALSE))</f>
        <v/>
      </c>
      <c r="AW66" s="130" t="str">
        <f>IF($E66="","",VLOOKUP(VLOOKUP(E66,'HCAP Robot Script'!$C$2:$AG$97,25,FALSE),#REF!,7,FALSE))</f>
        <v/>
      </c>
      <c r="AX66" t="str">
        <f>IF($E66="","",#REF!)</f>
        <v/>
      </c>
      <c r="AY66" s="250" t="str">
        <f>IF($E66="","",#REF!)</f>
        <v/>
      </c>
      <c r="AZ66" s="130" t="str">
        <f>IF($E66="","",#REF!)</f>
        <v/>
      </c>
      <c r="BA66" t="str">
        <f>IF($E66="","",#REF!)</f>
        <v/>
      </c>
      <c r="BB66" s="250" t="str">
        <f>IF($E66="","",#REF!)</f>
        <v/>
      </c>
      <c r="BD66" s="130" t="str">
        <f>IF($E66="","",#REF!)</f>
        <v/>
      </c>
      <c r="BE66" s="130" t="str">
        <f>IF($E66="","",#REF!)</f>
        <v/>
      </c>
      <c r="BF66" s="250" t="str">
        <f>IF($E66="","",#REF!)</f>
        <v/>
      </c>
      <c r="BG66" s="130" t="str">
        <f>IF($E66="","",#REF!)</f>
        <v/>
      </c>
      <c r="BH66" s="130" t="str">
        <f>IF($E66="","",#REF!)</f>
        <v/>
      </c>
      <c r="BI66" t="str">
        <f>IF($E66="","",#REF!)</f>
        <v/>
      </c>
      <c r="BJ66" s="130" t="str">
        <f>IF($E66="","",#REF!)</f>
        <v/>
      </c>
      <c r="BK66" s="250" t="str">
        <f>IF($E66="","",#REF!)</f>
        <v/>
      </c>
      <c r="BL66" s="130" t="str">
        <f>IF($E66="","",#REF!)</f>
        <v/>
      </c>
      <c r="BM66" s="130" t="str">
        <f>IF($E66="","",#REF!)</f>
        <v/>
      </c>
      <c r="BN66" s="130" t="str">
        <f>IF($E66="","",#REF!)</f>
        <v/>
      </c>
      <c r="BO66" s="250" t="str">
        <f>IF($E66="","",#REF!)</f>
        <v/>
      </c>
      <c r="BP66" s="130" t="str">
        <f>IF($E66="","",#REF!)</f>
        <v/>
      </c>
      <c r="BQ66" s="130" t="str">
        <f>IF($E66="","",#REF!)</f>
        <v/>
      </c>
      <c r="BR66" s="250" t="str">
        <f>IF($E66="","",#REF!)</f>
        <v/>
      </c>
      <c r="BS66" s="130" t="str">
        <f>IF($E66="","",#REF!)</f>
        <v/>
      </c>
      <c r="BT66" t="str">
        <f>IF($E66="","",#REF!)</f>
        <v/>
      </c>
      <c r="BU66" s="130" t="str">
        <f>IF($E66="","",#REF!)</f>
        <v/>
      </c>
      <c r="BV66" s="130" t="str">
        <f>IF($E66="","",#REF!)</f>
        <v/>
      </c>
      <c r="BW66" t="str">
        <f>IF($E66="","",#REF!)</f>
        <v/>
      </c>
      <c r="BX66" s="130" t="str">
        <f>IF($E66="","",#REF!)</f>
        <v/>
      </c>
      <c r="BY66" s="130" t="str">
        <f>IF($E66="","",#REF!)</f>
        <v/>
      </c>
      <c r="BZ66" t="str">
        <f>IF($E66="","",VLOOKUP(E66,'HCAP Robot Script'!$C$2:$AG$97,25,FALSE))</f>
        <v/>
      </c>
      <c r="CA66" t="str">
        <f>IF($E66="","",VLOOKUP(BZ66,#REF!,6,FALSE))</f>
        <v/>
      </c>
      <c r="CB66" t="str">
        <f>IF($E66="","",#REF!)</f>
        <v/>
      </c>
      <c r="CC66" s="250" t="str">
        <f>IF($E66="","",#REF!)</f>
        <v/>
      </c>
      <c r="CD66" t="str">
        <f>IF($E66="","",#REF!)</f>
        <v/>
      </c>
      <c r="CE66" t="str">
        <f>IF($E66="","",#REF!)</f>
        <v/>
      </c>
    </row>
    <row r="67" spans="1:83" x14ac:dyDescent="0.2">
      <c r="A67" t="str">
        <f>IF($E67="","",'HCAP Booking'!$C$4)</f>
        <v/>
      </c>
      <c r="B67" s="130" t="str">
        <f>IF($E67="","",'HCAP Booking'!$C$5)</f>
        <v/>
      </c>
      <c r="C67" t="str">
        <f>IF($E67="","",'HCAP Booking'!$F$5)</f>
        <v/>
      </c>
      <c r="D67" t="str">
        <f>IF($E67="","",'HCAP Booking'!#REF!)</f>
        <v/>
      </c>
      <c r="E67" t="str">
        <f>IF('HCAP Booking'!J73="","",'HCAP Booking'!J73)</f>
        <v/>
      </c>
      <c r="F67" t="str">
        <f>IF($E67="","",'HCAP Booking'!H73)</f>
        <v/>
      </c>
      <c r="G67" t="str">
        <f>IF($E67="","",'HCAP Booking'!G73)</f>
        <v/>
      </c>
      <c r="H67" t="str">
        <f>IF($E67="","",#REF!)</f>
        <v/>
      </c>
      <c r="I67" s="250" t="str">
        <f>IF($E67="","",#REF!)</f>
        <v/>
      </c>
      <c r="J67" s="130" t="str">
        <f>IF($E67="","",#REF!)</f>
        <v/>
      </c>
      <c r="K67" t="str">
        <f>IF($E67="","",#REF!)</f>
        <v/>
      </c>
      <c r="L67" s="250" t="str">
        <f>IF($E67="","",#REF!)</f>
        <v/>
      </c>
      <c r="M67" s="130" t="str">
        <f>IF($E67="","",#REF!)</f>
        <v/>
      </c>
      <c r="N67" t="str">
        <f>IF($E67="","",#REF!)</f>
        <v/>
      </c>
      <c r="O67" s="130" t="str">
        <f>IF($E67="","",#REF!)</f>
        <v/>
      </c>
      <c r="P67" s="250" t="str">
        <f>IF($E67="","",#REF!)</f>
        <v/>
      </c>
      <c r="Q67" s="130" t="str">
        <f>IF($E67="","",#REF!)</f>
        <v/>
      </c>
      <c r="R67" s="130" t="str">
        <f>IF($E67="","",#REF!)</f>
        <v/>
      </c>
      <c r="S67" s="130" t="str">
        <f>IF($E67="","",#REF!)</f>
        <v/>
      </c>
      <c r="T67" s="250" t="str">
        <f>IF($E67="","",#REF!)</f>
        <v/>
      </c>
      <c r="U67" s="130" t="str">
        <f>IF($E67="","",#REF!)</f>
        <v/>
      </c>
      <c r="V67" s="130" t="str">
        <f>IF($E67="","",#REF!)</f>
        <v/>
      </c>
      <c r="W67" s="130" t="str">
        <f>IF($E67="","",#REF!)</f>
        <v/>
      </c>
      <c r="X67" s="250" t="str">
        <f>IF($E67="","",#REF!)</f>
        <v/>
      </c>
      <c r="Y67" s="250" t="str">
        <f>IF($E67="","",#REF!)</f>
        <v/>
      </c>
      <c r="Z67" s="130" t="str">
        <f>IF($E67="","",#REF!)</f>
        <v/>
      </c>
      <c r="AA67" s="130" t="str">
        <f>IF($E67="","",#REF!)</f>
        <v/>
      </c>
      <c r="AB67" s="130" t="str">
        <f>IF($E67="","",#REF!)</f>
        <v/>
      </c>
      <c r="AC67" s="250" t="str">
        <f>IF($E67="","",#REF!)</f>
        <v/>
      </c>
      <c r="AD67" s="130" t="str">
        <f>IF($E67="","",#REF!)</f>
        <v/>
      </c>
      <c r="AE67" s="130" t="str">
        <f>IF($E67="","",#REF!)</f>
        <v/>
      </c>
      <c r="AF67" t="str">
        <f>IF($E67="","",#REF!)</f>
        <v/>
      </c>
      <c r="AG67" s="250" t="str">
        <f>IF($E67="","",#REF!)</f>
        <v/>
      </c>
      <c r="AH67" s="130" t="str">
        <f>IF($E67="","",#REF!)</f>
        <v/>
      </c>
      <c r="AI67" s="130" t="str">
        <f>IF($E67="","",#REF!)</f>
        <v/>
      </c>
      <c r="AJ67" s="130" t="str">
        <f>IF($E67="","",#REF!)</f>
        <v/>
      </c>
      <c r="AK67" s="130" t="str">
        <f>IF($E67="","",#REF!)</f>
        <v/>
      </c>
      <c r="AL67" s="250" t="str">
        <f>IF($E67="","",#REF!)</f>
        <v/>
      </c>
      <c r="AM67" s="130" t="str">
        <f>IF($E67="","",#REF!)</f>
        <v/>
      </c>
      <c r="AN67" s="130" t="str">
        <f>IF($E67="","",#REF!)</f>
        <v/>
      </c>
      <c r="AO67" s="130" t="str">
        <f>IF($E67="","",#REF!)</f>
        <v/>
      </c>
      <c r="AP67" s="250" t="str">
        <f>IF($E67="","",#REF!)</f>
        <v/>
      </c>
      <c r="AR67" s="130"/>
      <c r="AS67" s="130" t="str">
        <f>IF($E67="","",#REF!)</f>
        <v/>
      </c>
      <c r="AT67" s="130" t="str">
        <f>IF($E67="","",'HCAP Worksheet'!$F$65)</f>
        <v/>
      </c>
      <c r="AU67" s="250" t="str">
        <f>IF($E67="","",VLOOKUP(VLOOKUP(E67,'HCAP Robot Script'!$C$2:$AG$97,25,FALSE),#REF!,3,FALSE))</f>
        <v/>
      </c>
      <c r="AV67" s="130" t="str">
        <f>IF($E67="","",VLOOKUP(VLOOKUP(E67,'HCAP Robot Script'!$C$2:$AG$97,25,FALSE),#REF!,5,FALSE))</f>
        <v/>
      </c>
      <c r="AW67" s="130" t="str">
        <f>IF($E67="","",VLOOKUP(VLOOKUP(E67,'HCAP Robot Script'!$C$2:$AG$97,25,FALSE),#REF!,7,FALSE))</f>
        <v/>
      </c>
      <c r="AX67" t="str">
        <f>IF($E67="","",#REF!)</f>
        <v/>
      </c>
      <c r="AY67" s="250" t="str">
        <f>IF($E67="","",#REF!)</f>
        <v/>
      </c>
      <c r="AZ67" s="130" t="str">
        <f>IF($E67="","",#REF!)</f>
        <v/>
      </c>
      <c r="BA67" t="str">
        <f>IF($E67="","",#REF!)</f>
        <v/>
      </c>
      <c r="BB67" s="250" t="str">
        <f>IF($E67="","",#REF!)</f>
        <v/>
      </c>
      <c r="BD67" s="130" t="str">
        <f>IF($E67="","",#REF!)</f>
        <v/>
      </c>
      <c r="BE67" s="130" t="str">
        <f>IF($E67="","",#REF!)</f>
        <v/>
      </c>
      <c r="BF67" s="250" t="str">
        <f>IF($E67="","",#REF!)</f>
        <v/>
      </c>
      <c r="BG67" s="130" t="str">
        <f>IF($E67="","",#REF!)</f>
        <v/>
      </c>
      <c r="BH67" s="130" t="str">
        <f>IF($E67="","",#REF!)</f>
        <v/>
      </c>
      <c r="BI67" t="str">
        <f>IF($E67="","",#REF!)</f>
        <v/>
      </c>
      <c r="BJ67" s="130" t="str">
        <f>IF($E67="","",#REF!)</f>
        <v/>
      </c>
      <c r="BK67" s="250" t="str">
        <f>IF($E67="","",#REF!)</f>
        <v/>
      </c>
      <c r="BL67" s="130" t="str">
        <f>IF($E67="","",#REF!)</f>
        <v/>
      </c>
      <c r="BM67" s="130" t="str">
        <f>IF($E67="","",#REF!)</f>
        <v/>
      </c>
      <c r="BN67" s="130" t="str">
        <f>IF($E67="","",#REF!)</f>
        <v/>
      </c>
      <c r="BO67" s="250" t="str">
        <f>IF($E67="","",#REF!)</f>
        <v/>
      </c>
      <c r="BP67" s="130" t="str">
        <f>IF($E67="","",#REF!)</f>
        <v/>
      </c>
      <c r="BQ67" s="130" t="str">
        <f>IF($E67="","",#REF!)</f>
        <v/>
      </c>
      <c r="BR67" s="250" t="str">
        <f>IF($E67="","",#REF!)</f>
        <v/>
      </c>
      <c r="BS67" s="130" t="str">
        <f>IF($E67="","",#REF!)</f>
        <v/>
      </c>
      <c r="BT67" t="str">
        <f>IF($E67="","",#REF!)</f>
        <v/>
      </c>
      <c r="BU67" s="130" t="str">
        <f>IF($E67="","",#REF!)</f>
        <v/>
      </c>
      <c r="BV67" s="130" t="str">
        <f>IF($E67="","",#REF!)</f>
        <v/>
      </c>
      <c r="BW67" t="str">
        <f>IF($E67="","",#REF!)</f>
        <v/>
      </c>
      <c r="BX67" s="130" t="str">
        <f>IF($E67="","",#REF!)</f>
        <v/>
      </c>
      <c r="BY67" s="130" t="str">
        <f>IF($E67="","",#REF!)</f>
        <v/>
      </c>
      <c r="BZ67" t="str">
        <f>IF($E67="","",VLOOKUP(E67,'HCAP Robot Script'!$C$2:$AG$97,25,FALSE))</f>
        <v/>
      </c>
      <c r="CA67" t="str">
        <f>IF($E67="","",VLOOKUP(BZ67,#REF!,6,FALSE))</f>
        <v/>
      </c>
      <c r="CB67" t="str">
        <f>IF($E67="","",#REF!)</f>
        <v/>
      </c>
      <c r="CC67" s="250" t="str">
        <f>IF($E67="","",#REF!)</f>
        <v/>
      </c>
      <c r="CD67" t="str">
        <f>IF($E67="","",#REF!)</f>
        <v/>
      </c>
      <c r="CE67" t="str">
        <f>IF($E67="","",#REF!)</f>
        <v/>
      </c>
    </row>
    <row r="68" spans="1:83" x14ac:dyDescent="0.2">
      <c r="A68" t="str">
        <f>IF($E68="","",'HCAP Booking'!$C$4)</f>
        <v/>
      </c>
      <c r="B68" s="130" t="str">
        <f>IF($E68="","",'HCAP Booking'!$C$5)</f>
        <v/>
      </c>
      <c r="C68" t="str">
        <f>IF($E68="","",'HCAP Booking'!$F$5)</f>
        <v/>
      </c>
      <c r="D68" t="str">
        <f>IF($E68="","",'HCAP Booking'!E39)</f>
        <v/>
      </c>
      <c r="E68" t="str">
        <f>IF('HCAP Booking'!J74="","",'HCAP Booking'!J74)</f>
        <v/>
      </c>
      <c r="F68" t="str">
        <f>IF($E68="","",'HCAP Booking'!H74)</f>
        <v/>
      </c>
      <c r="G68" t="str">
        <f>IF($E68="","",'HCAP Booking'!G74)</f>
        <v/>
      </c>
      <c r="H68" t="str">
        <f>IF($E68="","",#REF!)</f>
        <v/>
      </c>
      <c r="I68" s="250" t="str">
        <f>IF($E68="","",#REF!)</f>
        <v/>
      </c>
      <c r="J68" s="130" t="str">
        <f>IF($E68="","",#REF!)</f>
        <v/>
      </c>
      <c r="K68" t="str">
        <f>IF($E68="","",#REF!)</f>
        <v/>
      </c>
      <c r="L68" s="250" t="str">
        <f>IF($E68="","",#REF!)</f>
        <v/>
      </c>
      <c r="M68" s="130" t="str">
        <f>IF($E68="","",#REF!)</f>
        <v/>
      </c>
      <c r="N68" t="str">
        <f>IF($E68="","",#REF!)</f>
        <v/>
      </c>
      <c r="O68" s="130" t="str">
        <f>IF($E68="","",#REF!)</f>
        <v/>
      </c>
      <c r="P68" s="250" t="str">
        <f>IF($E68="","",#REF!)</f>
        <v/>
      </c>
      <c r="Q68" s="130" t="str">
        <f>IF($E68="","",#REF!)</f>
        <v/>
      </c>
      <c r="R68" s="130" t="str">
        <f>IF($E68="","",#REF!)</f>
        <v/>
      </c>
      <c r="S68" s="130" t="str">
        <f>IF($E68="","",#REF!)</f>
        <v/>
      </c>
      <c r="T68" s="250" t="str">
        <f>IF($E68="","",#REF!)</f>
        <v/>
      </c>
      <c r="U68" s="130" t="str">
        <f>IF($E68="","",#REF!)</f>
        <v/>
      </c>
      <c r="V68" s="130" t="str">
        <f>IF($E68="","",#REF!)</f>
        <v/>
      </c>
      <c r="W68" s="130" t="str">
        <f>IF($E68="","",#REF!)</f>
        <v/>
      </c>
      <c r="X68" s="250" t="str">
        <f>IF($E68="","",#REF!)</f>
        <v/>
      </c>
      <c r="Y68" s="250" t="str">
        <f>IF($E68="","",#REF!)</f>
        <v/>
      </c>
      <c r="Z68" s="130" t="str">
        <f>IF($E68="","",#REF!)</f>
        <v/>
      </c>
      <c r="AA68" s="130" t="str">
        <f>IF($E68="","",#REF!)</f>
        <v/>
      </c>
      <c r="AB68" s="130" t="str">
        <f>IF($E68="","",#REF!)</f>
        <v/>
      </c>
      <c r="AC68" s="250" t="str">
        <f>IF($E68="","",#REF!)</f>
        <v/>
      </c>
      <c r="AD68" s="130" t="str">
        <f>IF($E68="","",#REF!)</f>
        <v/>
      </c>
      <c r="AE68" s="130" t="str">
        <f>IF($E68="","",#REF!)</f>
        <v/>
      </c>
      <c r="AF68" t="str">
        <f>IF($E68="","",#REF!)</f>
        <v/>
      </c>
      <c r="AG68" s="250" t="str">
        <f>IF($E68="","",#REF!)</f>
        <v/>
      </c>
      <c r="AH68" s="130" t="str">
        <f>IF($E68="","",#REF!)</f>
        <v/>
      </c>
      <c r="AI68" s="130" t="str">
        <f>IF($E68="","",#REF!)</f>
        <v/>
      </c>
      <c r="AJ68" s="130" t="str">
        <f>IF($E68="","",#REF!)</f>
        <v/>
      </c>
      <c r="AK68" s="130" t="str">
        <f>IF($E68="","",#REF!)</f>
        <v/>
      </c>
      <c r="AL68" s="250" t="str">
        <f>IF($E68="","",#REF!)</f>
        <v/>
      </c>
      <c r="AM68" s="130" t="str">
        <f>IF($E68="","",#REF!)</f>
        <v/>
      </c>
      <c r="AN68" s="130" t="str">
        <f>IF($E68="","",#REF!)</f>
        <v/>
      </c>
      <c r="AO68" s="130" t="str">
        <f>IF($E68="","",#REF!)</f>
        <v/>
      </c>
      <c r="AP68" s="250" t="str">
        <f>IF($E68="","",#REF!)</f>
        <v/>
      </c>
      <c r="AR68" s="130"/>
      <c r="AS68" s="130" t="str">
        <f>IF($E68="","",#REF!)</f>
        <v/>
      </c>
      <c r="AT68" s="130" t="str">
        <f>IF($E68="","",'HCAP Worksheet'!$F$65)</f>
        <v/>
      </c>
      <c r="AU68" s="250" t="str">
        <f>IF($E68="","",VLOOKUP(VLOOKUP(E68,'HCAP Robot Script'!$C$2:$AG$97,25,FALSE),#REF!,3,FALSE))</f>
        <v/>
      </c>
      <c r="AV68" s="130" t="str">
        <f>IF($E68="","",VLOOKUP(VLOOKUP(E68,'HCAP Robot Script'!$C$2:$AG$97,25,FALSE),#REF!,5,FALSE))</f>
        <v/>
      </c>
      <c r="AW68" s="130" t="str">
        <f>IF($E68="","",VLOOKUP(VLOOKUP(E68,'HCAP Robot Script'!$C$2:$AG$97,25,FALSE),#REF!,7,FALSE))</f>
        <v/>
      </c>
      <c r="AX68" t="str">
        <f>IF($E68="","",#REF!)</f>
        <v/>
      </c>
      <c r="AY68" s="250" t="str">
        <f>IF($E68="","",#REF!)</f>
        <v/>
      </c>
      <c r="AZ68" s="130" t="str">
        <f>IF($E68="","",#REF!)</f>
        <v/>
      </c>
      <c r="BA68" t="str">
        <f>IF($E68="","",#REF!)</f>
        <v/>
      </c>
      <c r="BB68" s="250" t="str">
        <f>IF($E68="","",#REF!)</f>
        <v/>
      </c>
      <c r="BD68" s="130" t="str">
        <f>IF($E68="","",#REF!)</f>
        <v/>
      </c>
      <c r="BE68" s="130" t="str">
        <f>IF($E68="","",#REF!)</f>
        <v/>
      </c>
      <c r="BF68" s="250" t="str">
        <f>IF($E68="","",#REF!)</f>
        <v/>
      </c>
      <c r="BG68" s="130" t="str">
        <f>IF($E68="","",#REF!)</f>
        <v/>
      </c>
      <c r="BH68" s="130" t="str">
        <f>IF($E68="","",#REF!)</f>
        <v/>
      </c>
      <c r="BI68" t="str">
        <f>IF($E68="","",#REF!)</f>
        <v/>
      </c>
      <c r="BJ68" s="130" t="str">
        <f>IF($E68="","",#REF!)</f>
        <v/>
      </c>
      <c r="BK68" s="250" t="str">
        <f>IF($E68="","",#REF!)</f>
        <v/>
      </c>
      <c r="BL68" s="130" t="str">
        <f>IF($E68="","",#REF!)</f>
        <v/>
      </c>
      <c r="BM68" s="130" t="str">
        <f>IF($E68="","",#REF!)</f>
        <v/>
      </c>
      <c r="BN68" s="130" t="str">
        <f>IF($E68="","",#REF!)</f>
        <v/>
      </c>
      <c r="BO68" s="250" t="str">
        <f>IF($E68="","",#REF!)</f>
        <v/>
      </c>
      <c r="BP68" s="130" t="str">
        <f>IF($E68="","",#REF!)</f>
        <v/>
      </c>
      <c r="BQ68" s="130" t="str">
        <f>IF($E68="","",#REF!)</f>
        <v/>
      </c>
      <c r="BR68" s="250" t="str">
        <f>IF($E68="","",#REF!)</f>
        <v/>
      </c>
      <c r="BS68" s="130" t="str">
        <f>IF($E68="","",#REF!)</f>
        <v/>
      </c>
      <c r="BT68" t="str">
        <f>IF($E68="","",#REF!)</f>
        <v/>
      </c>
      <c r="BU68" s="130" t="str">
        <f>IF($E68="","",#REF!)</f>
        <v/>
      </c>
      <c r="BV68" s="130" t="str">
        <f>IF($E68="","",#REF!)</f>
        <v/>
      </c>
      <c r="BW68" t="str">
        <f>IF($E68="","",#REF!)</f>
        <v/>
      </c>
      <c r="BX68" s="130" t="str">
        <f>IF($E68="","",#REF!)</f>
        <v/>
      </c>
      <c r="BY68" s="130" t="str">
        <f>IF($E68="","",#REF!)</f>
        <v/>
      </c>
      <c r="BZ68" t="str">
        <f>IF($E68="","",VLOOKUP(E68,'HCAP Robot Script'!$C$2:$AG$97,25,FALSE))</f>
        <v/>
      </c>
      <c r="CA68" t="str">
        <f>IF($E68="","",VLOOKUP(BZ68,#REF!,6,FALSE))</f>
        <v/>
      </c>
      <c r="CB68" t="str">
        <f>IF($E68="","",#REF!)</f>
        <v/>
      </c>
      <c r="CC68" s="250" t="str">
        <f>IF($E68="","",#REF!)</f>
        <v/>
      </c>
      <c r="CD68" t="str">
        <f>IF($E68="","",#REF!)</f>
        <v/>
      </c>
      <c r="CE68" t="str">
        <f>IF($E68="","",#REF!)</f>
        <v/>
      </c>
    </row>
    <row r="69" spans="1:83" x14ac:dyDescent="0.2">
      <c r="A69" t="str">
        <f>IF($E69="","",'HCAP Booking'!$C$4)</f>
        <v/>
      </c>
      <c r="B69" s="130" t="str">
        <f>IF($E69="","",'HCAP Booking'!$C$5)</f>
        <v/>
      </c>
      <c r="C69" t="str">
        <f>IF($E69="","",'HCAP Booking'!$F$5)</f>
        <v/>
      </c>
      <c r="D69" t="str">
        <f>IF($E69="","",'HCAP Booking'!E40)</f>
        <v/>
      </c>
      <c r="E69" t="str">
        <f>IF('HCAP Booking'!J75="","",'HCAP Booking'!J75)</f>
        <v/>
      </c>
      <c r="F69" t="str">
        <f>IF($E69="","",'HCAP Booking'!H75)</f>
        <v/>
      </c>
      <c r="G69" t="str">
        <f>IF($E69="","",'HCAP Booking'!G75)</f>
        <v/>
      </c>
      <c r="H69" t="str">
        <f>IF($E69="","",#REF!)</f>
        <v/>
      </c>
      <c r="I69" s="250" t="str">
        <f>IF($E69="","",#REF!)</f>
        <v/>
      </c>
      <c r="J69" s="130" t="str">
        <f>IF($E69="","",#REF!)</f>
        <v/>
      </c>
      <c r="K69" t="str">
        <f>IF($E69="","",#REF!)</f>
        <v/>
      </c>
      <c r="L69" s="250" t="str">
        <f>IF($E69="","",#REF!)</f>
        <v/>
      </c>
      <c r="M69" s="130" t="str">
        <f>IF($E69="","",#REF!)</f>
        <v/>
      </c>
      <c r="N69" t="str">
        <f>IF($E69="","",#REF!)</f>
        <v/>
      </c>
      <c r="O69" s="130" t="str">
        <f>IF($E69="","",#REF!)</f>
        <v/>
      </c>
      <c r="P69" s="250" t="str">
        <f>IF($E69="","",#REF!)</f>
        <v/>
      </c>
      <c r="Q69" s="130" t="str">
        <f>IF($E69="","",#REF!)</f>
        <v/>
      </c>
      <c r="R69" s="130" t="str">
        <f>IF($E69="","",#REF!)</f>
        <v/>
      </c>
      <c r="S69" s="130" t="str">
        <f>IF($E69="","",#REF!)</f>
        <v/>
      </c>
      <c r="T69" s="250" t="str">
        <f>IF($E69="","",#REF!)</f>
        <v/>
      </c>
      <c r="U69" s="130" t="str">
        <f>IF($E69="","",#REF!)</f>
        <v/>
      </c>
      <c r="V69" s="130" t="str">
        <f>IF($E69="","",#REF!)</f>
        <v/>
      </c>
      <c r="W69" s="130" t="str">
        <f>IF($E69="","",#REF!)</f>
        <v/>
      </c>
      <c r="X69" s="250" t="str">
        <f>IF($E69="","",#REF!)</f>
        <v/>
      </c>
      <c r="Y69" s="250" t="str">
        <f>IF($E69="","",#REF!)</f>
        <v/>
      </c>
      <c r="Z69" s="130" t="str">
        <f>IF($E69="","",#REF!)</f>
        <v/>
      </c>
      <c r="AA69" s="130" t="str">
        <f>IF($E69="","",#REF!)</f>
        <v/>
      </c>
      <c r="AB69" s="130" t="str">
        <f>IF($E69="","",#REF!)</f>
        <v/>
      </c>
      <c r="AC69" s="250" t="str">
        <f>IF($E69="","",#REF!)</f>
        <v/>
      </c>
      <c r="AD69" s="130" t="str">
        <f>IF($E69="","",#REF!)</f>
        <v/>
      </c>
      <c r="AE69" s="130" t="str">
        <f>IF($E69="","",#REF!)</f>
        <v/>
      </c>
      <c r="AF69" t="str">
        <f>IF($E69="","",#REF!)</f>
        <v/>
      </c>
      <c r="AG69" s="250" t="str">
        <f>IF($E69="","",#REF!)</f>
        <v/>
      </c>
      <c r="AH69" s="130" t="str">
        <f>IF($E69="","",#REF!)</f>
        <v/>
      </c>
      <c r="AI69" s="130" t="str">
        <f>IF($E69="","",#REF!)</f>
        <v/>
      </c>
      <c r="AJ69" s="130" t="str">
        <f>IF($E69="","",#REF!)</f>
        <v/>
      </c>
      <c r="AK69" s="130" t="str">
        <f>IF($E69="","",#REF!)</f>
        <v/>
      </c>
      <c r="AL69" s="250" t="str">
        <f>IF($E69="","",#REF!)</f>
        <v/>
      </c>
      <c r="AM69" s="130" t="str">
        <f>IF($E69="","",#REF!)</f>
        <v/>
      </c>
      <c r="AN69" s="130" t="str">
        <f>IF($E69="","",#REF!)</f>
        <v/>
      </c>
      <c r="AO69" s="130" t="str">
        <f>IF($E69="","",#REF!)</f>
        <v/>
      </c>
      <c r="AP69" s="250" t="str">
        <f>IF($E69="","",#REF!)</f>
        <v/>
      </c>
      <c r="AR69" s="130"/>
      <c r="AS69" s="130" t="str">
        <f>IF($E69="","",#REF!)</f>
        <v/>
      </c>
      <c r="AT69" s="130" t="str">
        <f>IF($E69="","",'HCAP Worksheet'!$F$65)</f>
        <v/>
      </c>
      <c r="AU69" s="250" t="str">
        <f>IF($E69="","",VLOOKUP(VLOOKUP(E69,'HCAP Robot Script'!$C$2:$AG$97,25,FALSE),#REF!,3,FALSE))</f>
        <v/>
      </c>
      <c r="AV69" s="130" t="str">
        <f>IF($E69="","",VLOOKUP(VLOOKUP(E69,'HCAP Robot Script'!$C$2:$AG$97,25,FALSE),#REF!,5,FALSE))</f>
        <v/>
      </c>
      <c r="AW69" s="130" t="str">
        <f>IF($E69="","",VLOOKUP(VLOOKUP(E69,'HCAP Robot Script'!$C$2:$AG$97,25,FALSE),#REF!,7,FALSE))</f>
        <v/>
      </c>
      <c r="AX69" t="str">
        <f>IF($E69="","",#REF!)</f>
        <v/>
      </c>
      <c r="AY69" s="250" t="str">
        <f>IF($E69="","",#REF!)</f>
        <v/>
      </c>
      <c r="AZ69" s="130" t="str">
        <f>IF($E69="","",#REF!)</f>
        <v/>
      </c>
      <c r="BA69" t="str">
        <f>IF($E69="","",#REF!)</f>
        <v/>
      </c>
      <c r="BB69" s="250" t="str">
        <f>IF($E69="","",#REF!)</f>
        <v/>
      </c>
      <c r="BD69" s="130" t="str">
        <f>IF($E69="","",#REF!)</f>
        <v/>
      </c>
      <c r="BE69" s="130" t="str">
        <f>IF($E69="","",#REF!)</f>
        <v/>
      </c>
      <c r="BF69" s="250" t="str">
        <f>IF($E69="","",#REF!)</f>
        <v/>
      </c>
      <c r="BG69" s="130" t="str">
        <f>IF($E69="","",#REF!)</f>
        <v/>
      </c>
      <c r="BH69" s="130" t="str">
        <f>IF($E69="","",#REF!)</f>
        <v/>
      </c>
      <c r="BI69" t="str">
        <f>IF($E69="","",#REF!)</f>
        <v/>
      </c>
      <c r="BJ69" s="130" t="str">
        <f>IF($E69="","",#REF!)</f>
        <v/>
      </c>
      <c r="BK69" s="250" t="str">
        <f>IF($E69="","",#REF!)</f>
        <v/>
      </c>
      <c r="BL69" s="130" t="str">
        <f>IF($E69="","",#REF!)</f>
        <v/>
      </c>
      <c r="BM69" s="130" t="str">
        <f>IF($E69="","",#REF!)</f>
        <v/>
      </c>
      <c r="BN69" s="130" t="str">
        <f>IF($E69="","",#REF!)</f>
        <v/>
      </c>
      <c r="BO69" s="250" t="str">
        <f>IF($E69="","",#REF!)</f>
        <v/>
      </c>
      <c r="BP69" s="130" t="str">
        <f>IF($E69="","",#REF!)</f>
        <v/>
      </c>
      <c r="BQ69" s="130" t="str">
        <f>IF($E69="","",#REF!)</f>
        <v/>
      </c>
      <c r="BR69" s="250" t="str">
        <f>IF($E69="","",#REF!)</f>
        <v/>
      </c>
      <c r="BS69" s="130" t="str">
        <f>IF($E69="","",#REF!)</f>
        <v/>
      </c>
      <c r="BT69" t="str">
        <f>IF($E69="","",#REF!)</f>
        <v/>
      </c>
      <c r="BU69" s="130" t="str">
        <f>IF($E69="","",#REF!)</f>
        <v/>
      </c>
      <c r="BV69" s="130" t="str">
        <f>IF($E69="","",#REF!)</f>
        <v/>
      </c>
      <c r="BW69" t="str">
        <f>IF($E69="","",#REF!)</f>
        <v/>
      </c>
      <c r="BX69" s="130" t="str">
        <f>IF($E69="","",#REF!)</f>
        <v/>
      </c>
      <c r="BY69" s="130" t="str">
        <f>IF($E69="","",#REF!)</f>
        <v/>
      </c>
      <c r="BZ69" t="str">
        <f>IF($E69="","",VLOOKUP(E69,'HCAP Robot Script'!$C$2:$AG$97,25,FALSE))</f>
        <v/>
      </c>
      <c r="CA69" t="str">
        <f>IF($E69="","",VLOOKUP(BZ69,#REF!,6,FALSE))</f>
        <v/>
      </c>
      <c r="CB69" t="str">
        <f>IF($E69="","",#REF!)</f>
        <v/>
      </c>
      <c r="CC69" s="250" t="str">
        <f>IF($E69="","",#REF!)</f>
        <v/>
      </c>
      <c r="CD69" t="str">
        <f>IF($E69="","",#REF!)</f>
        <v/>
      </c>
      <c r="CE69" t="str">
        <f>IF($E69="","",#REF!)</f>
        <v/>
      </c>
    </row>
    <row r="70" spans="1:83" ht="12" customHeight="1" x14ac:dyDescent="0.2">
      <c r="A70" t="str">
        <f>IF($E70="","",'HCAP Booking'!$C$4)</f>
        <v/>
      </c>
      <c r="B70" s="130" t="str">
        <f>IF($E70="","",'HCAP Booking'!$C$5)</f>
        <v/>
      </c>
      <c r="C70" t="str">
        <f>IF($E70="","",'HCAP Booking'!$F$5)</f>
        <v/>
      </c>
      <c r="D70" t="str">
        <f>IF($E70="","",'HCAP Booking'!E41)</f>
        <v/>
      </c>
      <c r="E70" t="str">
        <f>IF('HCAP Booking'!J76="","",'HCAP Booking'!J76)</f>
        <v/>
      </c>
      <c r="F70" t="str">
        <f>IF($E70="","",'HCAP Booking'!H76)</f>
        <v/>
      </c>
      <c r="G70" t="str">
        <f>IF($E70="","",'HCAP Booking'!G76)</f>
        <v/>
      </c>
      <c r="H70" t="str">
        <f>IF($E70="","",#REF!)</f>
        <v/>
      </c>
      <c r="I70" s="250" t="str">
        <f>IF($E70="","",#REF!)</f>
        <v/>
      </c>
      <c r="J70" s="130" t="str">
        <f>IF($E70="","",#REF!)</f>
        <v/>
      </c>
      <c r="K70" t="str">
        <f>IF($E70="","",#REF!)</f>
        <v/>
      </c>
      <c r="L70" s="250" t="str">
        <f>IF($E70="","",#REF!)</f>
        <v/>
      </c>
      <c r="M70" s="130" t="str">
        <f>IF($E70="","",#REF!)</f>
        <v/>
      </c>
      <c r="N70" t="str">
        <f>IF($E70="","",#REF!)</f>
        <v/>
      </c>
      <c r="O70" s="130" t="str">
        <f>IF($E70="","",#REF!)</f>
        <v/>
      </c>
      <c r="P70" s="250" t="str">
        <f>IF($E70="","",#REF!)</f>
        <v/>
      </c>
      <c r="Q70" s="130" t="str">
        <f>IF($E70="","",#REF!)</f>
        <v/>
      </c>
      <c r="R70" s="130" t="str">
        <f>IF($E70="","",#REF!)</f>
        <v/>
      </c>
      <c r="S70" s="130" t="str">
        <f>IF($E70="","",#REF!)</f>
        <v/>
      </c>
      <c r="T70" s="250" t="str">
        <f>IF($E70="","",#REF!)</f>
        <v/>
      </c>
      <c r="U70" s="130" t="str">
        <f>IF($E70="","",#REF!)</f>
        <v/>
      </c>
      <c r="V70" s="130" t="str">
        <f>IF($E70="","",#REF!)</f>
        <v/>
      </c>
      <c r="W70" s="130" t="str">
        <f>IF($E70="","",#REF!)</f>
        <v/>
      </c>
      <c r="X70" s="250" t="str">
        <f>IF($E70="","",#REF!)</f>
        <v/>
      </c>
      <c r="Y70" s="250" t="str">
        <f>IF($E70="","",#REF!)</f>
        <v/>
      </c>
      <c r="Z70" s="130" t="str">
        <f>IF($E70="","",#REF!)</f>
        <v/>
      </c>
      <c r="AA70" s="130" t="str">
        <f>IF($E70="","",#REF!)</f>
        <v/>
      </c>
      <c r="AB70" s="130" t="str">
        <f>IF($E70="","",#REF!)</f>
        <v/>
      </c>
      <c r="AC70" s="250" t="str">
        <f>IF($E70="","",#REF!)</f>
        <v/>
      </c>
      <c r="AD70" s="130" t="str">
        <f>IF($E70="","",#REF!)</f>
        <v/>
      </c>
      <c r="AE70" s="130" t="str">
        <f>IF($E70="","",#REF!)</f>
        <v/>
      </c>
      <c r="AF70" t="str">
        <f>IF($E70="","",#REF!)</f>
        <v/>
      </c>
      <c r="AG70" s="250" t="str">
        <f>IF($E70="","",#REF!)</f>
        <v/>
      </c>
      <c r="AH70" s="130" t="str">
        <f>IF($E70="","",#REF!)</f>
        <v/>
      </c>
      <c r="AI70" s="130" t="str">
        <f>IF($E70="","",#REF!)</f>
        <v/>
      </c>
      <c r="AJ70" s="130" t="str">
        <f>IF($E70="","",#REF!)</f>
        <v/>
      </c>
      <c r="AK70" s="130" t="str">
        <f>IF($E70="","",#REF!)</f>
        <v/>
      </c>
      <c r="AL70" s="250" t="str">
        <f>IF($E70="","",#REF!)</f>
        <v/>
      </c>
      <c r="AM70" s="130" t="str">
        <f>IF($E70="","",#REF!)</f>
        <v/>
      </c>
      <c r="AN70" s="130" t="str">
        <f>IF($E70="","",#REF!)</f>
        <v/>
      </c>
      <c r="AO70" s="130" t="str">
        <f>IF($E70="","",#REF!)</f>
        <v/>
      </c>
      <c r="AP70" s="250" t="str">
        <f>IF($E70="","",#REF!)</f>
        <v/>
      </c>
      <c r="AR70" s="130"/>
      <c r="AS70" s="130" t="str">
        <f>IF($E70="","",#REF!)</f>
        <v/>
      </c>
      <c r="AT70" s="130" t="str">
        <f>IF($E70="","",'HCAP Worksheet'!$F$65)</f>
        <v/>
      </c>
      <c r="AU70" s="250" t="str">
        <f>IF($E70="","",VLOOKUP(VLOOKUP(E70,'HCAP Robot Script'!$C$2:$AG$97,25,FALSE),#REF!,3,FALSE))</f>
        <v/>
      </c>
      <c r="AV70" s="130" t="str">
        <f>IF($E70="","",VLOOKUP(VLOOKUP(E70,'HCAP Robot Script'!$C$2:$AG$97,25,FALSE),#REF!,5,FALSE))</f>
        <v/>
      </c>
      <c r="AW70" s="130" t="str">
        <f>IF($E70="","",VLOOKUP(VLOOKUP(E70,'HCAP Robot Script'!$C$2:$AG$97,25,FALSE),#REF!,7,FALSE))</f>
        <v/>
      </c>
      <c r="AX70" t="str">
        <f>IF($E70="","",#REF!)</f>
        <v/>
      </c>
      <c r="AY70" s="250" t="str">
        <f>IF($E70="","",#REF!)</f>
        <v/>
      </c>
      <c r="AZ70" s="130" t="str">
        <f>IF($E70="","",#REF!)</f>
        <v/>
      </c>
      <c r="BA70" t="str">
        <f>IF($E70="","",#REF!)</f>
        <v/>
      </c>
      <c r="BB70" s="250" t="str">
        <f>IF($E70="","",#REF!)</f>
        <v/>
      </c>
      <c r="BD70" s="130" t="str">
        <f>IF($E70="","",#REF!)</f>
        <v/>
      </c>
      <c r="BE70" s="130" t="str">
        <f>IF($E70="","",#REF!)</f>
        <v/>
      </c>
      <c r="BF70" s="250" t="str">
        <f>IF($E70="","",#REF!)</f>
        <v/>
      </c>
      <c r="BG70" s="130" t="str">
        <f>IF($E70="","",#REF!)</f>
        <v/>
      </c>
      <c r="BH70" s="130" t="str">
        <f>IF($E70="","",#REF!)</f>
        <v/>
      </c>
      <c r="BI70" t="str">
        <f>IF($E70="","",#REF!)</f>
        <v/>
      </c>
      <c r="BJ70" s="130" t="str">
        <f>IF($E70="","",#REF!)</f>
        <v/>
      </c>
      <c r="BK70" s="250" t="str">
        <f>IF($E70="","",#REF!)</f>
        <v/>
      </c>
      <c r="BL70" s="130" t="str">
        <f>IF($E70="","",#REF!)</f>
        <v/>
      </c>
      <c r="BM70" s="130" t="str">
        <f>IF($E70="","",#REF!)</f>
        <v/>
      </c>
      <c r="BN70" s="130" t="str">
        <f>IF($E70="","",#REF!)</f>
        <v/>
      </c>
      <c r="BO70" s="250" t="str">
        <f>IF($E70="","",#REF!)</f>
        <v/>
      </c>
      <c r="BP70" s="130" t="str">
        <f>IF($E70="","",#REF!)</f>
        <v/>
      </c>
      <c r="BQ70" s="130" t="str">
        <f>IF($E70="","",#REF!)</f>
        <v/>
      </c>
      <c r="BR70" s="250" t="str">
        <f>IF($E70="","",#REF!)</f>
        <v/>
      </c>
      <c r="BS70" s="130" t="str">
        <f>IF($E70="","",#REF!)</f>
        <v/>
      </c>
      <c r="BT70" t="str">
        <f>IF($E70="","",#REF!)</f>
        <v/>
      </c>
      <c r="BU70" s="130" t="str">
        <f>IF($E70="","",#REF!)</f>
        <v/>
      </c>
      <c r="BV70" s="130" t="str">
        <f>IF($E70="","",#REF!)</f>
        <v/>
      </c>
      <c r="BW70" t="str">
        <f>IF($E70="","",#REF!)</f>
        <v/>
      </c>
      <c r="BX70" s="130" t="str">
        <f>IF($E70="","",#REF!)</f>
        <v/>
      </c>
      <c r="BY70" s="130" t="str">
        <f>IF($E70="","",#REF!)</f>
        <v/>
      </c>
      <c r="BZ70" t="str">
        <f>IF($E70="","",VLOOKUP(E70,'HCAP Robot Script'!$C$2:$AG$97,25,FALSE))</f>
        <v/>
      </c>
      <c r="CA70" t="str">
        <f>IF($E70="","",VLOOKUP(BZ70,#REF!,6,FALSE))</f>
        <v/>
      </c>
      <c r="CB70" t="str">
        <f>IF($E70="","",#REF!)</f>
        <v/>
      </c>
      <c r="CC70" s="250" t="str">
        <f>IF($E70="","",#REF!)</f>
        <v/>
      </c>
      <c r="CD70" t="str">
        <f>IF($E70="","",#REF!)</f>
        <v/>
      </c>
      <c r="CE70" t="str">
        <f>IF($E70="","",#REF!)</f>
        <v/>
      </c>
    </row>
    <row r="71" spans="1:83" x14ac:dyDescent="0.2">
      <c r="A71" t="str">
        <f>IF($E71="","",'HCAP Booking'!$C$4)</f>
        <v/>
      </c>
      <c r="B71" s="130" t="str">
        <f>IF($E71="","",'HCAP Booking'!$C$5)</f>
        <v/>
      </c>
      <c r="C71" t="str">
        <f>IF($E71="","",'HCAP Booking'!$F$5)</f>
        <v/>
      </c>
      <c r="D71" t="str">
        <f>IF($E71="","",'HCAP Booking'!E42)</f>
        <v/>
      </c>
      <c r="E71" t="str">
        <f>IF('HCAP Booking'!J77="","",'HCAP Booking'!J77)</f>
        <v/>
      </c>
      <c r="F71" t="str">
        <f>IF($E71="","",'HCAP Booking'!H77)</f>
        <v/>
      </c>
      <c r="G71" t="str">
        <f>IF($E71="","",'HCAP Booking'!G77)</f>
        <v/>
      </c>
      <c r="H71" t="str">
        <f>IF($E71="","",#REF!)</f>
        <v/>
      </c>
      <c r="I71" s="250" t="str">
        <f>IF($E71="","",#REF!)</f>
        <v/>
      </c>
      <c r="J71" s="130" t="str">
        <f>IF($E71="","",#REF!)</f>
        <v/>
      </c>
      <c r="K71" t="str">
        <f>IF($E71="","",#REF!)</f>
        <v/>
      </c>
      <c r="L71" s="250" t="str">
        <f>IF($E71="","",#REF!)</f>
        <v/>
      </c>
      <c r="M71" s="130" t="str">
        <f>IF($E71="","",#REF!)</f>
        <v/>
      </c>
      <c r="N71" t="str">
        <f>IF($E71="","",#REF!)</f>
        <v/>
      </c>
      <c r="O71" s="130" t="str">
        <f>IF($E71="","",#REF!)</f>
        <v/>
      </c>
      <c r="P71" s="250" t="str">
        <f>IF($E71="","",#REF!)</f>
        <v/>
      </c>
      <c r="Q71" s="130" t="str">
        <f>IF($E71="","",#REF!)</f>
        <v/>
      </c>
      <c r="R71" s="130" t="str">
        <f>IF($E71="","",#REF!)</f>
        <v/>
      </c>
      <c r="S71" s="130" t="str">
        <f>IF($E71="","",#REF!)</f>
        <v/>
      </c>
      <c r="T71" s="250" t="str">
        <f>IF($E71="","",#REF!)</f>
        <v/>
      </c>
      <c r="U71" s="130" t="str">
        <f>IF($E71="","",#REF!)</f>
        <v/>
      </c>
      <c r="V71" s="130" t="str">
        <f>IF($E71="","",#REF!)</f>
        <v/>
      </c>
      <c r="W71" s="130" t="str">
        <f>IF($E71="","",#REF!)</f>
        <v/>
      </c>
      <c r="X71" s="250" t="str">
        <f>IF($E71="","",#REF!)</f>
        <v/>
      </c>
      <c r="Y71" s="250" t="str">
        <f>IF($E71="","",#REF!)</f>
        <v/>
      </c>
      <c r="Z71" s="130" t="str">
        <f>IF($E71="","",#REF!)</f>
        <v/>
      </c>
      <c r="AA71" s="130" t="str">
        <f>IF($E71="","",#REF!)</f>
        <v/>
      </c>
      <c r="AB71" s="130" t="str">
        <f>IF($E71="","",#REF!)</f>
        <v/>
      </c>
      <c r="AC71" s="250" t="str">
        <f>IF($E71="","",#REF!)</f>
        <v/>
      </c>
      <c r="AD71" s="130" t="str">
        <f>IF($E71="","",#REF!)</f>
        <v/>
      </c>
      <c r="AE71" s="130" t="str">
        <f>IF($E71="","",#REF!)</f>
        <v/>
      </c>
      <c r="AF71" t="str">
        <f>IF($E71="","",#REF!)</f>
        <v/>
      </c>
      <c r="AG71" s="250" t="str">
        <f>IF($E71="","",#REF!)</f>
        <v/>
      </c>
      <c r="AH71" s="130" t="str">
        <f>IF($E71="","",#REF!)</f>
        <v/>
      </c>
      <c r="AI71" s="130" t="str">
        <f>IF($E71="","",#REF!)</f>
        <v/>
      </c>
      <c r="AJ71" s="130" t="str">
        <f>IF($E71="","",#REF!)</f>
        <v/>
      </c>
      <c r="AK71" s="130" t="str">
        <f>IF($E71="","",#REF!)</f>
        <v/>
      </c>
      <c r="AL71" s="250" t="str">
        <f>IF($E71="","",#REF!)</f>
        <v/>
      </c>
      <c r="AM71" s="130" t="str">
        <f>IF($E71="","",#REF!)</f>
        <v/>
      </c>
      <c r="AN71" s="130" t="str">
        <f>IF($E71="","",#REF!)</f>
        <v/>
      </c>
      <c r="AO71" s="130" t="str">
        <f>IF($E71="","",#REF!)</f>
        <v/>
      </c>
      <c r="AP71" s="250" t="str">
        <f>IF($E71="","",#REF!)</f>
        <v/>
      </c>
      <c r="AR71" s="130"/>
      <c r="AS71" s="130" t="str">
        <f>IF($E71="","",#REF!)</f>
        <v/>
      </c>
      <c r="AT71" s="130" t="str">
        <f>IF($E71="","",'HCAP Worksheet'!$F$65)</f>
        <v/>
      </c>
      <c r="AU71" s="250" t="str">
        <f>IF($E71="","",VLOOKUP(VLOOKUP(E71,'HCAP Robot Script'!$C$2:$AG$97,25,FALSE),#REF!,3,FALSE))</f>
        <v/>
      </c>
      <c r="AV71" s="130" t="str">
        <f>IF($E71="","",VLOOKUP(VLOOKUP(E71,'HCAP Robot Script'!$C$2:$AG$97,25,FALSE),#REF!,5,FALSE))</f>
        <v/>
      </c>
      <c r="AW71" s="130" t="str">
        <f>IF($E71="","",VLOOKUP(VLOOKUP(E71,'HCAP Robot Script'!$C$2:$AG$97,25,FALSE),#REF!,7,FALSE))</f>
        <v/>
      </c>
      <c r="AX71" t="str">
        <f>IF($E71="","",#REF!)</f>
        <v/>
      </c>
      <c r="AY71" s="250" t="str">
        <f>IF($E71="","",#REF!)</f>
        <v/>
      </c>
      <c r="AZ71" s="130" t="str">
        <f>IF($E71="","",#REF!)</f>
        <v/>
      </c>
      <c r="BA71" t="str">
        <f>IF($E71="","",#REF!)</f>
        <v/>
      </c>
      <c r="BB71" s="250" t="str">
        <f>IF($E71="","",#REF!)</f>
        <v/>
      </c>
      <c r="BD71" s="130" t="str">
        <f>IF($E71="","",#REF!)</f>
        <v/>
      </c>
      <c r="BE71" s="130" t="str">
        <f>IF($E71="","",#REF!)</f>
        <v/>
      </c>
      <c r="BF71" s="250" t="str">
        <f>IF($E71="","",#REF!)</f>
        <v/>
      </c>
      <c r="BG71" s="130" t="str">
        <f>IF($E71="","",#REF!)</f>
        <v/>
      </c>
      <c r="BH71" s="130" t="str">
        <f>IF($E71="","",#REF!)</f>
        <v/>
      </c>
      <c r="BI71" t="str">
        <f>IF($E71="","",#REF!)</f>
        <v/>
      </c>
      <c r="BJ71" s="130" t="str">
        <f>IF($E71="","",#REF!)</f>
        <v/>
      </c>
      <c r="BK71" s="250" t="str">
        <f>IF($E71="","",#REF!)</f>
        <v/>
      </c>
      <c r="BL71" s="130" t="str">
        <f>IF($E71="","",#REF!)</f>
        <v/>
      </c>
      <c r="BM71" s="130" t="str">
        <f>IF($E71="","",#REF!)</f>
        <v/>
      </c>
      <c r="BN71" s="130" t="str">
        <f>IF($E71="","",#REF!)</f>
        <v/>
      </c>
      <c r="BO71" s="250" t="str">
        <f>IF($E71="","",#REF!)</f>
        <v/>
      </c>
      <c r="BP71" s="130" t="str">
        <f>IF($E71="","",#REF!)</f>
        <v/>
      </c>
      <c r="BQ71" s="130" t="str">
        <f>IF($E71="","",#REF!)</f>
        <v/>
      </c>
      <c r="BR71" s="250" t="str">
        <f>IF($E71="","",#REF!)</f>
        <v/>
      </c>
      <c r="BS71" s="130" t="str">
        <f>IF($E71="","",#REF!)</f>
        <v/>
      </c>
      <c r="BT71" t="str">
        <f>IF($E71="","",#REF!)</f>
        <v/>
      </c>
      <c r="BU71" s="130" t="str">
        <f>IF($E71="","",#REF!)</f>
        <v/>
      </c>
      <c r="BV71" s="130" t="str">
        <f>IF($E71="","",#REF!)</f>
        <v/>
      </c>
      <c r="BW71" t="str">
        <f>IF($E71="","",#REF!)</f>
        <v/>
      </c>
      <c r="BX71" s="130" t="str">
        <f>IF($E71="","",#REF!)</f>
        <v/>
      </c>
      <c r="BY71" s="130" t="str">
        <f>IF($E71="","",#REF!)</f>
        <v/>
      </c>
      <c r="BZ71" t="str">
        <f>IF($E71="","",VLOOKUP(E71,'HCAP Robot Script'!$C$2:$AG$97,25,FALSE))</f>
        <v/>
      </c>
      <c r="CA71" t="str">
        <f>IF($E71="","",VLOOKUP(BZ71,#REF!,6,FALSE))</f>
        <v/>
      </c>
      <c r="CB71" t="str">
        <f>IF($E71="","",#REF!)</f>
        <v/>
      </c>
      <c r="CC71" s="250" t="str">
        <f>IF($E71="","",#REF!)</f>
        <v/>
      </c>
      <c r="CD71" t="str">
        <f>IF($E71="","",#REF!)</f>
        <v/>
      </c>
      <c r="CE71" t="str">
        <f>IF($E71="","",#REF!)</f>
        <v/>
      </c>
    </row>
    <row r="72" spans="1:83" x14ac:dyDescent="0.2">
      <c r="A72" t="str">
        <f>IF($E72="","",'HCAP Booking'!$C$4)</f>
        <v/>
      </c>
      <c r="B72" s="130" t="str">
        <f>IF($E72="","",'HCAP Booking'!$C$5)</f>
        <v/>
      </c>
      <c r="C72" t="str">
        <f>IF($E72="","",'HCAP Booking'!$F$5)</f>
        <v/>
      </c>
      <c r="D72" t="str">
        <f>IF($E72="","",'HCAP Booking'!E78)</f>
        <v/>
      </c>
      <c r="E72" t="str">
        <f>IF('HCAP Booking'!J78="","",'HCAP Booking'!J78)</f>
        <v/>
      </c>
      <c r="F72" t="str">
        <f>IF($E72="","",'HCAP Booking'!H78)</f>
        <v/>
      </c>
      <c r="G72" t="str">
        <f>IF($E72="","",'HCAP Booking'!G78)</f>
        <v/>
      </c>
      <c r="H72" t="str">
        <f>IF($E72="","",#REF!)</f>
        <v/>
      </c>
      <c r="I72" s="250" t="str">
        <f>IF($E72="","",#REF!)</f>
        <v/>
      </c>
      <c r="J72" s="130" t="str">
        <f>IF($E72="","",#REF!)</f>
        <v/>
      </c>
      <c r="K72" t="str">
        <f>IF($E72="","",#REF!)</f>
        <v/>
      </c>
      <c r="L72" s="250" t="str">
        <f>IF($E72="","",#REF!)</f>
        <v/>
      </c>
      <c r="M72" s="130" t="str">
        <f>IF($E72="","",#REF!)</f>
        <v/>
      </c>
      <c r="N72" t="str">
        <f>IF($E72="","",#REF!)</f>
        <v/>
      </c>
      <c r="O72" s="130" t="str">
        <f>IF($E72="","",#REF!)</f>
        <v/>
      </c>
      <c r="P72" s="250" t="str">
        <f>IF($E72="","",#REF!)</f>
        <v/>
      </c>
      <c r="Q72" s="130" t="str">
        <f>IF($E72="","",#REF!)</f>
        <v/>
      </c>
      <c r="R72" s="130" t="str">
        <f>IF($E72="","",#REF!)</f>
        <v/>
      </c>
      <c r="S72" s="130" t="str">
        <f>IF($E72="","",#REF!)</f>
        <v/>
      </c>
      <c r="T72" s="250" t="str">
        <f>IF($E72="","",#REF!)</f>
        <v/>
      </c>
      <c r="U72" s="130" t="str">
        <f>IF($E72="","",#REF!)</f>
        <v/>
      </c>
      <c r="V72" s="130" t="str">
        <f>IF($E72="","",#REF!)</f>
        <v/>
      </c>
      <c r="W72" s="130" t="str">
        <f>IF($E72="","",#REF!)</f>
        <v/>
      </c>
      <c r="X72" s="250" t="str">
        <f>IF($E72="","",#REF!)</f>
        <v/>
      </c>
      <c r="Y72" s="250" t="str">
        <f>IF($E72="","",#REF!)</f>
        <v/>
      </c>
      <c r="Z72" s="130" t="str">
        <f>IF($E72="","",#REF!)</f>
        <v/>
      </c>
      <c r="AA72" s="130" t="str">
        <f>IF($E72="","",#REF!)</f>
        <v/>
      </c>
      <c r="AB72" s="130" t="str">
        <f>IF($E72="","",#REF!)</f>
        <v/>
      </c>
      <c r="AC72" s="250" t="str">
        <f>IF($E72="","",#REF!)</f>
        <v/>
      </c>
      <c r="AD72" s="130" t="str">
        <f>IF($E72="","",#REF!)</f>
        <v/>
      </c>
      <c r="AE72" s="130" t="str">
        <f>IF($E72="","",#REF!)</f>
        <v/>
      </c>
      <c r="AF72" t="str">
        <f>IF($E72="","",#REF!)</f>
        <v/>
      </c>
      <c r="AG72" s="250" t="str">
        <f>IF($E72="","",#REF!)</f>
        <v/>
      </c>
      <c r="AH72" s="130" t="str">
        <f>IF($E72="","",#REF!)</f>
        <v/>
      </c>
      <c r="AI72" s="130" t="str">
        <f>IF($E72="","",#REF!)</f>
        <v/>
      </c>
      <c r="AJ72" s="130" t="str">
        <f>IF($E72="","",#REF!)</f>
        <v/>
      </c>
      <c r="AK72" s="130" t="str">
        <f>IF($E72="","",#REF!)</f>
        <v/>
      </c>
      <c r="AL72" s="250" t="str">
        <f>IF($E72="","",#REF!)</f>
        <v/>
      </c>
      <c r="AM72" s="130" t="str">
        <f>IF($E72="","",#REF!)</f>
        <v/>
      </c>
      <c r="AN72" s="130" t="str">
        <f>IF($E72="","",#REF!)</f>
        <v/>
      </c>
      <c r="AO72" s="130" t="str">
        <f>IF($E72="","",#REF!)</f>
        <v/>
      </c>
      <c r="AP72" s="250" t="str">
        <f>IF($E72="","",#REF!)</f>
        <v/>
      </c>
      <c r="AR72" s="130"/>
      <c r="AS72" s="130" t="str">
        <f>IF($E72="","",#REF!)</f>
        <v/>
      </c>
      <c r="AT72" s="130" t="str">
        <f>IF($E72="","",'HCAP Worksheet'!$F$65)</f>
        <v/>
      </c>
      <c r="AU72" s="250" t="str">
        <f>IF($E72="","",VLOOKUP(VLOOKUP(E72,'HCAP Robot Script'!$C$2:$AG$97,25,FALSE),#REF!,3,FALSE))</f>
        <v/>
      </c>
      <c r="AV72" s="130" t="str">
        <f>IF($E72="","",VLOOKUP(VLOOKUP(E72,'HCAP Robot Script'!$C$2:$AG$97,25,FALSE),#REF!,5,FALSE))</f>
        <v/>
      </c>
      <c r="AW72" s="130" t="str">
        <f>IF($E72="","",VLOOKUP(VLOOKUP(E72,'HCAP Robot Script'!$C$2:$AG$97,25,FALSE),#REF!,7,FALSE))</f>
        <v/>
      </c>
      <c r="AX72" t="str">
        <f>IF($E72="","",#REF!)</f>
        <v/>
      </c>
      <c r="AY72" s="250" t="str">
        <f>IF($E72="","",#REF!)</f>
        <v/>
      </c>
      <c r="AZ72" s="130" t="str">
        <f>IF($E72="","",#REF!)</f>
        <v/>
      </c>
      <c r="BA72" t="str">
        <f>IF($E72="","",#REF!)</f>
        <v/>
      </c>
      <c r="BB72" s="250" t="str">
        <f>IF($E72="","",#REF!)</f>
        <v/>
      </c>
      <c r="BD72" s="130" t="str">
        <f>IF($E72="","",#REF!)</f>
        <v/>
      </c>
      <c r="BE72" s="130" t="str">
        <f>IF($E72="","",#REF!)</f>
        <v/>
      </c>
      <c r="BF72" s="250" t="str">
        <f>IF($E72="","",#REF!)</f>
        <v/>
      </c>
      <c r="BG72" s="130" t="str">
        <f>IF($E72="","",#REF!)</f>
        <v/>
      </c>
      <c r="BH72" s="130" t="str">
        <f>IF($E72="","",#REF!)</f>
        <v/>
      </c>
      <c r="BI72" t="str">
        <f>IF($E72="","",#REF!)</f>
        <v/>
      </c>
      <c r="BJ72" s="130" t="str">
        <f>IF($E72="","",#REF!)</f>
        <v/>
      </c>
      <c r="BK72" s="250" t="str">
        <f>IF($E72="","",#REF!)</f>
        <v/>
      </c>
      <c r="BL72" s="130" t="str">
        <f>IF($E72="","",#REF!)</f>
        <v/>
      </c>
      <c r="BM72" s="130" t="str">
        <f>IF($E72="","",#REF!)</f>
        <v/>
      </c>
      <c r="BN72" s="130" t="str">
        <f>IF($E72="","",#REF!)</f>
        <v/>
      </c>
      <c r="BO72" s="250" t="str">
        <f>IF($E72="","",#REF!)</f>
        <v/>
      </c>
      <c r="BP72" s="130" t="str">
        <f>IF($E72="","",#REF!)</f>
        <v/>
      </c>
      <c r="BQ72" s="130" t="str">
        <f>IF($E72="","",#REF!)</f>
        <v/>
      </c>
      <c r="BR72" s="250" t="str">
        <f>IF($E72="","",#REF!)</f>
        <v/>
      </c>
      <c r="BS72" s="130" t="str">
        <f>IF($E72="","",#REF!)</f>
        <v/>
      </c>
      <c r="BT72" t="str">
        <f>IF($E72="","",#REF!)</f>
        <v/>
      </c>
      <c r="BU72" s="130" t="str">
        <f>IF($E72="","",#REF!)</f>
        <v/>
      </c>
      <c r="BV72" s="130" t="str">
        <f>IF($E72="","",#REF!)</f>
        <v/>
      </c>
      <c r="BW72" t="str">
        <f>IF($E72="","",#REF!)</f>
        <v/>
      </c>
      <c r="BX72" s="130" t="str">
        <f>IF($E72="","",#REF!)</f>
        <v/>
      </c>
      <c r="BY72" s="130" t="str">
        <f>IF($E72="","",#REF!)</f>
        <v/>
      </c>
      <c r="BZ72" t="str">
        <f>IF($E72="","",VLOOKUP(E72,'HCAP Robot Script'!$C$2:$AG$97,25,FALSE))</f>
        <v/>
      </c>
      <c r="CA72" t="str">
        <f>IF($E72="","",VLOOKUP(BZ72,#REF!,6,FALSE))</f>
        <v/>
      </c>
      <c r="CB72" t="str">
        <f>IF($E72="","",#REF!)</f>
        <v/>
      </c>
      <c r="CC72" s="250" t="str">
        <f>IF($E72="","",#REF!)</f>
        <v/>
      </c>
      <c r="CD72" t="str">
        <f>IF($E72="","",#REF!)</f>
        <v/>
      </c>
      <c r="CE72" t="str">
        <f>IF($E72="","",#REF!)</f>
        <v/>
      </c>
    </row>
    <row r="73" spans="1:83" x14ac:dyDescent="0.2">
      <c r="A73" t="str">
        <f>IF($E73="","",'HCAP Booking'!$C$4)</f>
        <v/>
      </c>
      <c r="B73" s="130" t="str">
        <f>IF($E73="","",'HCAP Booking'!$C$5)</f>
        <v/>
      </c>
      <c r="C73" t="str">
        <f>IF($E73="","",'HCAP Booking'!$F$5)</f>
        <v/>
      </c>
      <c r="D73" t="str">
        <f>IF($E73="","",'HCAP Booking'!E79)</f>
        <v/>
      </c>
      <c r="E73" t="str">
        <f>IF('HCAP Booking'!J79="","",'HCAP Booking'!J79)</f>
        <v/>
      </c>
      <c r="F73" t="str">
        <f>IF($E73="","",'HCAP Booking'!H79)</f>
        <v/>
      </c>
      <c r="G73" t="str">
        <f>IF($E73="","",'HCAP Booking'!G79)</f>
        <v/>
      </c>
      <c r="H73" t="str">
        <f>IF($E73="","",#REF!)</f>
        <v/>
      </c>
      <c r="I73" s="250" t="str">
        <f>IF($E73="","",#REF!)</f>
        <v/>
      </c>
      <c r="J73" s="130" t="str">
        <f>IF($E73="","",#REF!)</f>
        <v/>
      </c>
      <c r="K73" t="str">
        <f>IF($E73="","",#REF!)</f>
        <v/>
      </c>
      <c r="L73" s="250" t="str">
        <f>IF($E73="","",#REF!)</f>
        <v/>
      </c>
      <c r="M73" s="130" t="str">
        <f>IF($E73="","",#REF!)</f>
        <v/>
      </c>
      <c r="N73" t="str">
        <f>IF($E73="","",#REF!)</f>
        <v/>
      </c>
      <c r="O73" s="130" t="str">
        <f>IF($E73="","",#REF!)</f>
        <v/>
      </c>
      <c r="P73" s="250" t="str">
        <f>IF($E73="","",#REF!)</f>
        <v/>
      </c>
      <c r="Q73" s="130" t="str">
        <f>IF($E73="","",#REF!)</f>
        <v/>
      </c>
      <c r="R73" s="130" t="str">
        <f>IF($E73="","",#REF!)</f>
        <v/>
      </c>
      <c r="S73" s="130" t="str">
        <f>IF($E73="","",#REF!)</f>
        <v/>
      </c>
      <c r="T73" s="250" t="str">
        <f>IF($E73="","",#REF!)</f>
        <v/>
      </c>
      <c r="U73" s="130" t="str">
        <f>IF($E73="","",#REF!)</f>
        <v/>
      </c>
      <c r="V73" s="130" t="str">
        <f>IF($E73="","",#REF!)</f>
        <v/>
      </c>
      <c r="W73" s="130" t="str">
        <f>IF($E73="","",#REF!)</f>
        <v/>
      </c>
      <c r="X73" s="250" t="str">
        <f>IF($E73="","",#REF!)</f>
        <v/>
      </c>
      <c r="Y73" s="250" t="str">
        <f>IF($E73="","",#REF!)</f>
        <v/>
      </c>
      <c r="Z73" s="130" t="str">
        <f>IF($E73="","",#REF!)</f>
        <v/>
      </c>
      <c r="AA73" s="130" t="str">
        <f>IF($E73="","",#REF!)</f>
        <v/>
      </c>
      <c r="AB73" s="130" t="str">
        <f>IF($E73="","",#REF!)</f>
        <v/>
      </c>
      <c r="AC73" s="250" t="str">
        <f>IF($E73="","",#REF!)</f>
        <v/>
      </c>
      <c r="AD73" s="130" t="str">
        <f>IF($E73="","",#REF!)</f>
        <v/>
      </c>
      <c r="AE73" s="130" t="str">
        <f>IF($E73="","",#REF!)</f>
        <v/>
      </c>
      <c r="AF73" t="str">
        <f>IF($E73="","",#REF!)</f>
        <v/>
      </c>
      <c r="AG73" s="250" t="str">
        <f>IF($E73="","",#REF!)</f>
        <v/>
      </c>
      <c r="AH73" s="130" t="str">
        <f>IF($E73="","",#REF!)</f>
        <v/>
      </c>
      <c r="AI73" s="130" t="str">
        <f>IF($E73="","",#REF!)</f>
        <v/>
      </c>
      <c r="AJ73" s="130" t="str">
        <f>IF($E73="","",#REF!)</f>
        <v/>
      </c>
      <c r="AK73" s="130" t="str">
        <f>IF($E73="","",#REF!)</f>
        <v/>
      </c>
      <c r="AL73" s="250" t="str">
        <f>IF($E73="","",#REF!)</f>
        <v/>
      </c>
      <c r="AM73" s="130" t="str">
        <f>IF($E73="","",#REF!)</f>
        <v/>
      </c>
      <c r="AN73" s="130" t="str">
        <f>IF($E73="","",#REF!)</f>
        <v/>
      </c>
      <c r="AO73" s="130" t="str">
        <f>IF($E73="","",#REF!)</f>
        <v/>
      </c>
      <c r="AP73" s="250" t="str">
        <f>IF($E73="","",#REF!)</f>
        <v/>
      </c>
      <c r="AR73" s="130"/>
      <c r="AS73" s="130" t="str">
        <f>IF($E73="","",#REF!)</f>
        <v/>
      </c>
      <c r="AT73" s="130" t="str">
        <f>IF($E73="","",'HCAP Worksheet'!$F$65)</f>
        <v/>
      </c>
      <c r="AU73" s="250" t="str">
        <f>IF($E73="","",VLOOKUP(VLOOKUP(E73,'HCAP Robot Script'!$C$2:$AG$97,25,FALSE),#REF!,3,FALSE))</f>
        <v/>
      </c>
      <c r="AV73" s="130" t="str">
        <f>IF($E73="","",VLOOKUP(VLOOKUP(E73,'HCAP Robot Script'!$C$2:$AG$97,25,FALSE),#REF!,5,FALSE))</f>
        <v/>
      </c>
      <c r="AW73" s="130" t="str">
        <f>IF($E73="","",VLOOKUP(VLOOKUP(E73,'HCAP Robot Script'!$C$2:$AG$97,25,FALSE),#REF!,7,FALSE))</f>
        <v/>
      </c>
      <c r="AX73" t="str">
        <f>IF($E73="","",#REF!)</f>
        <v/>
      </c>
      <c r="AY73" s="250" t="str">
        <f>IF($E73="","",#REF!)</f>
        <v/>
      </c>
      <c r="AZ73" s="130" t="str">
        <f>IF($E73="","",#REF!)</f>
        <v/>
      </c>
      <c r="BA73" t="str">
        <f>IF($E73="","",#REF!)</f>
        <v/>
      </c>
      <c r="BB73" s="250" t="str">
        <f>IF($E73="","",#REF!)</f>
        <v/>
      </c>
      <c r="BD73" s="130" t="str">
        <f>IF($E73="","",#REF!)</f>
        <v/>
      </c>
      <c r="BE73" s="130" t="str">
        <f>IF($E73="","",#REF!)</f>
        <v/>
      </c>
      <c r="BF73" s="250" t="str">
        <f>IF($E73="","",#REF!)</f>
        <v/>
      </c>
      <c r="BG73" s="130" t="str">
        <f>IF($E73="","",#REF!)</f>
        <v/>
      </c>
      <c r="BH73" s="130" t="str">
        <f>IF($E73="","",#REF!)</f>
        <v/>
      </c>
      <c r="BI73" t="str">
        <f>IF($E73="","",#REF!)</f>
        <v/>
      </c>
      <c r="BJ73" s="130" t="str">
        <f>IF($E73="","",#REF!)</f>
        <v/>
      </c>
      <c r="BK73" s="250" t="str">
        <f>IF($E73="","",#REF!)</f>
        <v/>
      </c>
      <c r="BL73" s="130" t="str">
        <f>IF($E73="","",#REF!)</f>
        <v/>
      </c>
      <c r="BM73" s="130" t="str">
        <f>IF($E73="","",#REF!)</f>
        <v/>
      </c>
      <c r="BN73" s="130" t="str">
        <f>IF($E73="","",#REF!)</f>
        <v/>
      </c>
      <c r="BO73" s="250" t="str">
        <f>IF($E73="","",#REF!)</f>
        <v/>
      </c>
      <c r="BP73" s="130" t="str">
        <f>IF($E73="","",#REF!)</f>
        <v/>
      </c>
      <c r="BQ73" s="130" t="str">
        <f>IF($E73="","",#REF!)</f>
        <v/>
      </c>
      <c r="BR73" s="250" t="str">
        <f>IF($E73="","",#REF!)</f>
        <v/>
      </c>
      <c r="BS73" s="130" t="str">
        <f>IF($E73="","",#REF!)</f>
        <v/>
      </c>
      <c r="BT73" t="str">
        <f>IF($E73="","",#REF!)</f>
        <v/>
      </c>
      <c r="BU73" s="130" t="str">
        <f>IF($E73="","",#REF!)</f>
        <v/>
      </c>
      <c r="BV73" s="130" t="str">
        <f>IF($E73="","",#REF!)</f>
        <v/>
      </c>
      <c r="BW73" t="str">
        <f>IF($E73="","",#REF!)</f>
        <v/>
      </c>
      <c r="BX73" s="130" t="str">
        <f>IF($E73="","",#REF!)</f>
        <v/>
      </c>
      <c r="BY73" s="130" t="str">
        <f>IF($E73="","",#REF!)</f>
        <v/>
      </c>
      <c r="BZ73" t="str">
        <f>IF($E73="","",VLOOKUP(E73,'HCAP Robot Script'!$C$2:$AG$97,25,FALSE))</f>
        <v/>
      </c>
      <c r="CA73" t="str">
        <f>IF($E73="","",VLOOKUP(BZ73,#REF!,6,FALSE))</f>
        <v/>
      </c>
      <c r="CB73" t="str">
        <f>IF($E73="","",#REF!)</f>
        <v/>
      </c>
      <c r="CC73" s="250" t="str">
        <f>IF($E73="","",#REF!)</f>
        <v/>
      </c>
      <c r="CD73" t="str">
        <f>IF($E73="","",#REF!)</f>
        <v/>
      </c>
      <c r="CE73" t="str">
        <f>IF($E73="","",#REF!)</f>
        <v/>
      </c>
    </row>
    <row r="74" spans="1:83" x14ac:dyDescent="0.2">
      <c r="A74" t="str">
        <f>IF($E74="","",'HCAP Booking'!$C$4)</f>
        <v/>
      </c>
      <c r="B74" s="130" t="str">
        <f>IF($E74="","",'HCAP Booking'!$C$5)</f>
        <v/>
      </c>
      <c r="C74" t="str">
        <f>IF($E74="","",'HCAP Booking'!$F$5)</f>
        <v/>
      </c>
      <c r="D74" t="str">
        <f>IF($E74="","",'HCAP Booking'!E80)</f>
        <v/>
      </c>
      <c r="E74" t="str">
        <f>IF('HCAP Booking'!J80="","",'HCAP Booking'!J80)</f>
        <v/>
      </c>
      <c r="F74" t="str">
        <f>IF($E74="","",'HCAP Booking'!H80)</f>
        <v/>
      </c>
      <c r="G74" t="str">
        <f>IF($E74="","",'HCAP Booking'!G80)</f>
        <v/>
      </c>
      <c r="H74" t="str">
        <f>IF($E74="","",#REF!)</f>
        <v/>
      </c>
      <c r="I74" s="250" t="str">
        <f>IF($E74="","",#REF!)</f>
        <v/>
      </c>
      <c r="J74" s="130" t="str">
        <f>IF($E74="","",#REF!)</f>
        <v/>
      </c>
      <c r="K74" t="str">
        <f>IF($E74="","",#REF!)</f>
        <v/>
      </c>
      <c r="L74" s="250" t="str">
        <f>IF($E74="","",#REF!)</f>
        <v/>
      </c>
      <c r="M74" s="130" t="str">
        <f>IF($E74="","",#REF!)</f>
        <v/>
      </c>
      <c r="N74" t="str">
        <f>IF($E74="","",#REF!)</f>
        <v/>
      </c>
      <c r="O74" s="130" t="str">
        <f>IF($E74="","",#REF!)</f>
        <v/>
      </c>
      <c r="P74" s="250" t="str">
        <f>IF($E74="","",#REF!)</f>
        <v/>
      </c>
      <c r="Q74" s="130" t="str">
        <f>IF($E74="","",#REF!)</f>
        <v/>
      </c>
      <c r="R74" s="130" t="str">
        <f>IF($E74="","",#REF!)</f>
        <v/>
      </c>
      <c r="S74" s="130" t="str">
        <f>IF($E74="","",#REF!)</f>
        <v/>
      </c>
      <c r="T74" s="250" t="str">
        <f>IF($E74="","",#REF!)</f>
        <v/>
      </c>
      <c r="U74" s="130" t="str">
        <f>IF($E74="","",#REF!)</f>
        <v/>
      </c>
      <c r="V74" s="130" t="str">
        <f>IF($E74="","",#REF!)</f>
        <v/>
      </c>
      <c r="W74" s="130" t="str">
        <f>IF($E74="","",#REF!)</f>
        <v/>
      </c>
      <c r="X74" s="250" t="str">
        <f>IF($E74="","",#REF!)</f>
        <v/>
      </c>
      <c r="Y74" s="250" t="str">
        <f>IF($E74="","",#REF!)</f>
        <v/>
      </c>
      <c r="Z74" s="130" t="str">
        <f>IF($E74="","",#REF!)</f>
        <v/>
      </c>
      <c r="AA74" s="130" t="str">
        <f>IF($E74="","",#REF!)</f>
        <v/>
      </c>
      <c r="AB74" s="130" t="str">
        <f>IF($E74="","",#REF!)</f>
        <v/>
      </c>
      <c r="AC74" s="250" t="str">
        <f>IF($E74="","",#REF!)</f>
        <v/>
      </c>
      <c r="AD74" s="130" t="str">
        <f>IF($E74="","",#REF!)</f>
        <v/>
      </c>
      <c r="AE74" s="130" t="str">
        <f>IF($E74="","",#REF!)</f>
        <v/>
      </c>
      <c r="AF74" t="str">
        <f>IF($E74="","",#REF!)</f>
        <v/>
      </c>
      <c r="AG74" s="250" t="str">
        <f>IF($E74="","",#REF!)</f>
        <v/>
      </c>
      <c r="AH74" s="130" t="str">
        <f>IF($E74="","",#REF!)</f>
        <v/>
      </c>
      <c r="AI74" s="130" t="str">
        <f>IF($E74="","",#REF!)</f>
        <v/>
      </c>
      <c r="AJ74" s="130" t="str">
        <f>IF($E74="","",#REF!)</f>
        <v/>
      </c>
      <c r="AK74" s="130" t="str">
        <f>IF($E74="","",#REF!)</f>
        <v/>
      </c>
      <c r="AL74" s="250" t="str">
        <f>IF($E74="","",#REF!)</f>
        <v/>
      </c>
      <c r="AM74" s="130" t="str">
        <f>IF($E74="","",#REF!)</f>
        <v/>
      </c>
      <c r="AN74" s="130" t="str">
        <f>IF($E74="","",#REF!)</f>
        <v/>
      </c>
      <c r="AO74" s="130" t="str">
        <f>IF($E74="","",#REF!)</f>
        <v/>
      </c>
      <c r="AP74" s="250" t="str">
        <f>IF($E74="","",#REF!)</f>
        <v/>
      </c>
      <c r="AR74" s="130"/>
      <c r="AS74" s="130" t="str">
        <f>IF($E74="","",#REF!)</f>
        <v/>
      </c>
      <c r="AT74" s="130" t="str">
        <f>IF($E74="","",'HCAP Worksheet'!$F$65)</f>
        <v/>
      </c>
      <c r="AU74" s="250" t="str">
        <f>IF($E74="","",VLOOKUP(VLOOKUP(E74,'HCAP Robot Script'!$C$2:$AG$97,25,FALSE),#REF!,3,FALSE))</f>
        <v/>
      </c>
      <c r="AV74" s="130" t="str">
        <f>IF($E74="","",VLOOKUP(VLOOKUP(E74,'HCAP Robot Script'!$C$2:$AG$97,25,FALSE),#REF!,5,FALSE))</f>
        <v/>
      </c>
      <c r="AW74" s="130" t="str">
        <f>IF($E74="","",VLOOKUP(VLOOKUP(E74,'HCAP Robot Script'!$C$2:$AG$97,25,FALSE),#REF!,7,FALSE))</f>
        <v/>
      </c>
      <c r="AX74" t="str">
        <f>IF($E74="","",#REF!)</f>
        <v/>
      </c>
      <c r="AY74" s="250" t="str">
        <f>IF($E74="","",#REF!)</f>
        <v/>
      </c>
      <c r="AZ74" s="130" t="str">
        <f>IF($E74="","",#REF!)</f>
        <v/>
      </c>
      <c r="BA74" t="str">
        <f>IF($E74="","",#REF!)</f>
        <v/>
      </c>
      <c r="BB74" s="250" t="str">
        <f>IF($E74="","",#REF!)</f>
        <v/>
      </c>
      <c r="BD74" s="130" t="str">
        <f>IF($E74="","",#REF!)</f>
        <v/>
      </c>
      <c r="BE74" s="130" t="str">
        <f>IF($E74="","",#REF!)</f>
        <v/>
      </c>
      <c r="BF74" s="250" t="str">
        <f>IF($E74="","",#REF!)</f>
        <v/>
      </c>
      <c r="BG74" s="130" t="str">
        <f>IF($E74="","",#REF!)</f>
        <v/>
      </c>
      <c r="BH74" s="130" t="str">
        <f>IF($E74="","",#REF!)</f>
        <v/>
      </c>
      <c r="BI74" t="str">
        <f>IF($E74="","",#REF!)</f>
        <v/>
      </c>
      <c r="BJ74" s="130" t="str">
        <f>IF($E74="","",#REF!)</f>
        <v/>
      </c>
      <c r="BK74" s="250" t="str">
        <f>IF($E74="","",#REF!)</f>
        <v/>
      </c>
      <c r="BL74" s="130" t="str">
        <f>IF($E74="","",#REF!)</f>
        <v/>
      </c>
      <c r="BM74" s="130" t="str">
        <f>IF($E74="","",#REF!)</f>
        <v/>
      </c>
      <c r="BN74" s="130" t="str">
        <f>IF($E74="","",#REF!)</f>
        <v/>
      </c>
      <c r="BO74" s="250" t="str">
        <f>IF($E74="","",#REF!)</f>
        <v/>
      </c>
      <c r="BP74" s="130" t="str">
        <f>IF($E74="","",#REF!)</f>
        <v/>
      </c>
      <c r="BQ74" s="130" t="str">
        <f>IF($E74="","",#REF!)</f>
        <v/>
      </c>
      <c r="BR74" s="250" t="str">
        <f>IF($E74="","",#REF!)</f>
        <v/>
      </c>
      <c r="BS74" s="130" t="str">
        <f>IF($E74="","",#REF!)</f>
        <v/>
      </c>
      <c r="BT74" t="str">
        <f>IF($E74="","",#REF!)</f>
        <v/>
      </c>
      <c r="BU74" s="130" t="str">
        <f>IF($E74="","",#REF!)</f>
        <v/>
      </c>
      <c r="BV74" s="130" t="str">
        <f>IF($E74="","",#REF!)</f>
        <v/>
      </c>
      <c r="BW74" t="str">
        <f>IF($E74="","",#REF!)</f>
        <v/>
      </c>
      <c r="BX74" s="130" t="str">
        <f>IF($E74="","",#REF!)</f>
        <v/>
      </c>
      <c r="BY74" s="130" t="str">
        <f>IF($E74="","",#REF!)</f>
        <v/>
      </c>
      <c r="BZ74" t="str">
        <f>IF($E74="","",VLOOKUP(E74,'HCAP Robot Script'!$C$2:$AG$97,25,FALSE))</f>
        <v/>
      </c>
      <c r="CA74" t="str">
        <f>IF($E74="","",VLOOKUP(BZ74,#REF!,6,FALSE))</f>
        <v/>
      </c>
      <c r="CB74" t="str">
        <f>IF($E74="","",#REF!)</f>
        <v/>
      </c>
      <c r="CC74" s="250" t="str">
        <f>IF($E74="","",#REF!)</f>
        <v/>
      </c>
      <c r="CD74" t="str">
        <f>IF($E74="","",#REF!)</f>
        <v/>
      </c>
      <c r="CE74" t="str">
        <f>IF($E74="","",#REF!)</f>
        <v/>
      </c>
    </row>
    <row r="75" spans="1:83" x14ac:dyDescent="0.2">
      <c r="A75" t="str">
        <f>IF($E75="","",'HCAP Booking'!$C$4)</f>
        <v/>
      </c>
      <c r="B75" s="130" t="str">
        <f>IF($E75="","",'HCAP Booking'!$C$5)</f>
        <v/>
      </c>
      <c r="C75" t="str">
        <f>IF($E75="","",'HCAP Booking'!$F$5)</f>
        <v/>
      </c>
      <c r="D75" t="str">
        <f>IF($E75="","",'HCAP Booking'!E81)</f>
        <v/>
      </c>
      <c r="E75" t="str">
        <f>IF('HCAP Booking'!J81="","",'HCAP Booking'!J81)</f>
        <v/>
      </c>
      <c r="F75" t="str">
        <f>IF($E75="","",'HCAP Booking'!H81)</f>
        <v/>
      </c>
      <c r="G75" t="str">
        <f>IF($E75="","",'HCAP Booking'!G81)</f>
        <v/>
      </c>
      <c r="H75" t="str">
        <f>IF($E75="","",#REF!)</f>
        <v/>
      </c>
      <c r="I75" s="250" t="str">
        <f>IF($E75="","",#REF!)</f>
        <v/>
      </c>
      <c r="J75" s="130" t="str">
        <f>IF($E75="","",#REF!)</f>
        <v/>
      </c>
      <c r="K75" t="str">
        <f>IF($E75="","",#REF!)</f>
        <v/>
      </c>
      <c r="L75" s="250" t="str">
        <f>IF($E75="","",#REF!)</f>
        <v/>
      </c>
      <c r="M75" s="130" t="str">
        <f>IF($E75="","",#REF!)</f>
        <v/>
      </c>
      <c r="N75" t="str">
        <f>IF($E75="","",#REF!)</f>
        <v/>
      </c>
      <c r="O75" s="130" t="str">
        <f>IF($E75="","",#REF!)</f>
        <v/>
      </c>
      <c r="P75" s="250" t="str">
        <f>IF($E75="","",#REF!)</f>
        <v/>
      </c>
      <c r="Q75" s="130" t="str">
        <f>IF($E75="","",#REF!)</f>
        <v/>
      </c>
      <c r="R75" s="130" t="str">
        <f>IF($E75="","",#REF!)</f>
        <v/>
      </c>
      <c r="S75" s="130" t="str">
        <f>IF($E75="","",#REF!)</f>
        <v/>
      </c>
      <c r="T75" s="250" t="str">
        <f>IF($E75="","",#REF!)</f>
        <v/>
      </c>
      <c r="U75" s="130" t="str">
        <f>IF($E75="","",#REF!)</f>
        <v/>
      </c>
      <c r="V75" s="130" t="str">
        <f>IF($E75="","",#REF!)</f>
        <v/>
      </c>
      <c r="W75" s="130" t="str">
        <f>IF($E75="","",#REF!)</f>
        <v/>
      </c>
      <c r="X75" s="250" t="str">
        <f>IF($E75="","",#REF!)</f>
        <v/>
      </c>
      <c r="Y75" s="250" t="str">
        <f>IF($E75="","",#REF!)</f>
        <v/>
      </c>
      <c r="Z75" s="130" t="str">
        <f>IF($E75="","",#REF!)</f>
        <v/>
      </c>
      <c r="AA75" s="130" t="str">
        <f>IF($E75="","",#REF!)</f>
        <v/>
      </c>
      <c r="AB75" s="130" t="str">
        <f>IF($E75="","",#REF!)</f>
        <v/>
      </c>
      <c r="AC75" s="250" t="str">
        <f>IF($E75="","",#REF!)</f>
        <v/>
      </c>
      <c r="AD75" s="130" t="str">
        <f>IF($E75="","",#REF!)</f>
        <v/>
      </c>
      <c r="AE75" s="130" t="str">
        <f>IF($E75="","",#REF!)</f>
        <v/>
      </c>
      <c r="AF75" t="str">
        <f>IF($E75="","",#REF!)</f>
        <v/>
      </c>
      <c r="AG75" s="250" t="str">
        <f>IF($E75="","",#REF!)</f>
        <v/>
      </c>
      <c r="AH75" s="130" t="str">
        <f>IF($E75="","",#REF!)</f>
        <v/>
      </c>
      <c r="AI75" s="130" t="str">
        <f>IF($E75="","",#REF!)</f>
        <v/>
      </c>
      <c r="AJ75" s="130" t="str">
        <f>IF($E75="","",#REF!)</f>
        <v/>
      </c>
      <c r="AK75" s="130" t="str">
        <f>IF($E75="","",#REF!)</f>
        <v/>
      </c>
      <c r="AL75" s="250" t="str">
        <f>IF($E75="","",#REF!)</f>
        <v/>
      </c>
      <c r="AM75" s="130" t="str">
        <f>IF($E75="","",#REF!)</f>
        <v/>
      </c>
      <c r="AN75" s="130" t="str">
        <f>IF($E75="","",#REF!)</f>
        <v/>
      </c>
      <c r="AO75" s="130" t="str">
        <f>IF($E75="","",#REF!)</f>
        <v/>
      </c>
      <c r="AP75" s="250" t="str">
        <f>IF($E75="","",#REF!)</f>
        <v/>
      </c>
      <c r="AR75" s="130"/>
      <c r="AS75" s="130" t="str">
        <f>IF($E75="","",#REF!)</f>
        <v/>
      </c>
      <c r="AT75" s="130" t="str">
        <f>IF($E75="","",'HCAP Worksheet'!$F$65)</f>
        <v/>
      </c>
      <c r="AU75" s="250" t="str">
        <f>IF($E75="","",VLOOKUP(VLOOKUP(E75,'HCAP Robot Script'!$C$2:$AG$97,25,FALSE),#REF!,3,FALSE))</f>
        <v/>
      </c>
      <c r="AV75" s="130" t="str">
        <f>IF($E75="","",VLOOKUP(VLOOKUP(E75,'HCAP Robot Script'!$C$2:$AG$97,25,FALSE),#REF!,5,FALSE))</f>
        <v/>
      </c>
      <c r="AW75" s="130" t="str">
        <f>IF($E75="","",VLOOKUP(VLOOKUP(E75,'HCAP Robot Script'!$C$2:$AG$97,25,FALSE),#REF!,7,FALSE))</f>
        <v/>
      </c>
      <c r="AX75" t="str">
        <f>IF($E75="","",#REF!)</f>
        <v/>
      </c>
      <c r="AY75" s="250" t="str">
        <f>IF($E75="","",#REF!)</f>
        <v/>
      </c>
      <c r="AZ75" s="130" t="str">
        <f>IF($E75="","",#REF!)</f>
        <v/>
      </c>
      <c r="BA75" t="str">
        <f>IF($E75="","",#REF!)</f>
        <v/>
      </c>
      <c r="BB75" s="250" t="str">
        <f>IF($E75="","",#REF!)</f>
        <v/>
      </c>
      <c r="BD75" s="130" t="str">
        <f>IF($E75="","",#REF!)</f>
        <v/>
      </c>
      <c r="BE75" s="130" t="str">
        <f>IF($E75="","",#REF!)</f>
        <v/>
      </c>
      <c r="BF75" s="250" t="str">
        <f>IF($E75="","",#REF!)</f>
        <v/>
      </c>
      <c r="BG75" s="130" t="str">
        <f>IF($E75="","",#REF!)</f>
        <v/>
      </c>
      <c r="BH75" s="130" t="str">
        <f>IF($E75="","",#REF!)</f>
        <v/>
      </c>
      <c r="BI75" t="str">
        <f>IF($E75="","",#REF!)</f>
        <v/>
      </c>
      <c r="BJ75" s="130" t="str">
        <f>IF($E75="","",#REF!)</f>
        <v/>
      </c>
      <c r="BK75" s="250" t="str">
        <f>IF($E75="","",#REF!)</f>
        <v/>
      </c>
      <c r="BL75" s="130" t="str">
        <f>IF($E75="","",#REF!)</f>
        <v/>
      </c>
      <c r="BM75" s="130" t="str">
        <f>IF($E75="","",#REF!)</f>
        <v/>
      </c>
      <c r="BN75" s="130" t="str">
        <f>IF($E75="","",#REF!)</f>
        <v/>
      </c>
      <c r="BO75" s="250" t="str">
        <f>IF($E75="","",#REF!)</f>
        <v/>
      </c>
      <c r="BP75" s="130" t="str">
        <f>IF($E75="","",#REF!)</f>
        <v/>
      </c>
      <c r="BQ75" s="130" t="str">
        <f>IF($E75="","",#REF!)</f>
        <v/>
      </c>
      <c r="BR75" s="250" t="str">
        <f>IF($E75="","",#REF!)</f>
        <v/>
      </c>
      <c r="BS75" s="130" t="str">
        <f>IF($E75="","",#REF!)</f>
        <v/>
      </c>
      <c r="BT75" t="str">
        <f>IF($E75="","",#REF!)</f>
        <v/>
      </c>
      <c r="BU75" s="130" t="str">
        <f>IF($E75="","",#REF!)</f>
        <v/>
      </c>
      <c r="BV75" s="130" t="str">
        <f>IF($E75="","",#REF!)</f>
        <v/>
      </c>
      <c r="BW75" t="str">
        <f>IF($E75="","",#REF!)</f>
        <v/>
      </c>
      <c r="BX75" s="130" t="str">
        <f>IF($E75="","",#REF!)</f>
        <v/>
      </c>
      <c r="BY75" s="130" t="str">
        <f>IF($E75="","",#REF!)</f>
        <v/>
      </c>
      <c r="BZ75" t="str">
        <f>IF($E75="","",VLOOKUP(E75,'HCAP Robot Script'!$C$2:$AG$97,25,FALSE))</f>
        <v/>
      </c>
      <c r="CA75" t="str">
        <f>IF($E75="","",VLOOKUP(BZ75,#REF!,6,FALSE))</f>
        <v/>
      </c>
      <c r="CB75" t="str">
        <f>IF($E75="","",#REF!)</f>
        <v/>
      </c>
      <c r="CC75" s="250" t="str">
        <f>IF($E75="","",#REF!)</f>
        <v/>
      </c>
      <c r="CD75" t="str">
        <f>IF($E75="","",#REF!)</f>
        <v/>
      </c>
      <c r="CE75" t="str">
        <f>IF($E75="","",#REF!)</f>
        <v/>
      </c>
    </row>
    <row r="76" spans="1:83" x14ac:dyDescent="0.2">
      <c r="A76" t="str">
        <f>IF($E76="","",'HCAP Booking'!$C$4)</f>
        <v/>
      </c>
      <c r="B76" s="130" t="str">
        <f>IF($E76="","",'HCAP Booking'!$C$5)</f>
        <v/>
      </c>
      <c r="C76" t="str">
        <f>IF($E76="","",'HCAP Booking'!$F$5)</f>
        <v/>
      </c>
      <c r="D76" t="str">
        <f>IF($E76="","",'HCAP Booking'!E82)</f>
        <v/>
      </c>
      <c r="E76" t="str">
        <f>IF('HCAP Booking'!J82="","",'HCAP Booking'!J82)</f>
        <v/>
      </c>
      <c r="F76" t="str">
        <f>IF($E76="","",'HCAP Booking'!H82)</f>
        <v/>
      </c>
      <c r="G76" t="str">
        <f>IF($E76="","",'HCAP Booking'!G82)</f>
        <v/>
      </c>
      <c r="H76" t="str">
        <f>IF($E76="","",#REF!)</f>
        <v/>
      </c>
      <c r="I76" s="250" t="str">
        <f>IF($E76="","",#REF!)</f>
        <v/>
      </c>
      <c r="J76" s="130" t="str">
        <f>IF($E76="","",#REF!)</f>
        <v/>
      </c>
      <c r="K76" t="str">
        <f>IF($E76="","",#REF!)</f>
        <v/>
      </c>
      <c r="L76" s="250" t="str">
        <f>IF($E76="","",#REF!)</f>
        <v/>
      </c>
      <c r="M76" s="130" t="str">
        <f>IF($E76="","",#REF!)</f>
        <v/>
      </c>
      <c r="N76" t="str">
        <f>IF($E76="","",#REF!)</f>
        <v/>
      </c>
      <c r="O76" s="130" t="str">
        <f>IF($E76="","",#REF!)</f>
        <v/>
      </c>
      <c r="P76" s="250" t="str">
        <f>IF($E76="","",#REF!)</f>
        <v/>
      </c>
      <c r="Q76" s="130" t="str">
        <f>IF($E76="","",#REF!)</f>
        <v/>
      </c>
      <c r="R76" s="130" t="str">
        <f>IF($E76="","",#REF!)</f>
        <v/>
      </c>
      <c r="S76" s="130" t="str">
        <f>IF($E76="","",#REF!)</f>
        <v/>
      </c>
      <c r="T76" s="250" t="str">
        <f>IF($E76="","",#REF!)</f>
        <v/>
      </c>
      <c r="U76" s="130" t="str">
        <f>IF($E76="","",#REF!)</f>
        <v/>
      </c>
      <c r="V76" s="130" t="str">
        <f>IF($E76="","",#REF!)</f>
        <v/>
      </c>
      <c r="W76" s="130" t="str">
        <f>IF($E76="","",#REF!)</f>
        <v/>
      </c>
      <c r="X76" s="250" t="str">
        <f>IF($E76="","",#REF!)</f>
        <v/>
      </c>
      <c r="Y76" s="250" t="str">
        <f>IF($E76="","",#REF!)</f>
        <v/>
      </c>
      <c r="Z76" s="130" t="str">
        <f>IF($E76="","",#REF!)</f>
        <v/>
      </c>
      <c r="AA76" s="130" t="str">
        <f>IF($E76="","",#REF!)</f>
        <v/>
      </c>
      <c r="AB76" s="130" t="str">
        <f>IF($E76="","",#REF!)</f>
        <v/>
      </c>
      <c r="AC76" s="250" t="str">
        <f>IF($E76="","",#REF!)</f>
        <v/>
      </c>
      <c r="AD76" s="130" t="str">
        <f>IF($E76="","",#REF!)</f>
        <v/>
      </c>
      <c r="AE76" s="130" t="str">
        <f>IF($E76="","",#REF!)</f>
        <v/>
      </c>
      <c r="AF76" t="str">
        <f>IF($E76="","",#REF!)</f>
        <v/>
      </c>
      <c r="AG76" s="250" t="str">
        <f>IF($E76="","",#REF!)</f>
        <v/>
      </c>
      <c r="AH76" s="130" t="str">
        <f>IF($E76="","",#REF!)</f>
        <v/>
      </c>
      <c r="AI76" s="130" t="str">
        <f>IF($E76="","",#REF!)</f>
        <v/>
      </c>
      <c r="AJ76" s="130" t="str">
        <f>IF($E76="","",#REF!)</f>
        <v/>
      </c>
      <c r="AK76" s="130" t="str">
        <f>IF($E76="","",#REF!)</f>
        <v/>
      </c>
      <c r="AL76" s="250" t="str">
        <f>IF($E76="","",#REF!)</f>
        <v/>
      </c>
      <c r="AM76" s="130" t="str">
        <f>IF($E76="","",#REF!)</f>
        <v/>
      </c>
      <c r="AN76" s="130" t="str">
        <f>IF($E76="","",#REF!)</f>
        <v/>
      </c>
      <c r="AO76" s="130" t="str">
        <f>IF($E76="","",#REF!)</f>
        <v/>
      </c>
      <c r="AP76" s="250" t="str">
        <f>IF($E76="","",#REF!)</f>
        <v/>
      </c>
      <c r="AR76" s="130"/>
      <c r="AS76" s="130" t="str">
        <f>IF($E76="","",#REF!)</f>
        <v/>
      </c>
      <c r="AT76" s="130" t="str">
        <f>IF($E76="","",'HCAP Worksheet'!$F$65)</f>
        <v/>
      </c>
      <c r="AU76" s="250" t="str">
        <f>IF($E76="","",VLOOKUP(VLOOKUP(E76,'HCAP Robot Script'!$C$2:$AG$97,25,FALSE),#REF!,3,FALSE))</f>
        <v/>
      </c>
      <c r="AV76" s="130" t="str">
        <f>IF($E76="","",VLOOKUP(VLOOKUP(E76,'HCAP Robot Script'!$C$2:$AG$97,25,FALSE),#REF!,5,FALSE))</f>
        <v/>
      </c>
      <c r="AW76" s="130" t="str">
        <f>IF($E76="","",VLOOKUP(VLOOKUP(E76,'HCAP Robot Script'!$C$2:$AG$97,25,FALSE),#REF!,7,FALSE))</f>
        <v/>
      </c>
      <c r="AX76" t="str">
        <f>IF($E76="","",#REF!)</f>
        <v/>
      </c>
      <c r="AY76" s="250" t="str">
        <f>IF($E76="","",#REF!)</f>
        <v/>
      </c>
      <c r="AZ76" s="130" t="str">
        <f>IF($E76="","",#REF!)</f>
        <v/>
      </c>
      <c r="BA76" t="str">
        <f>IF($E76="","",#REF!)</f>
        <v/>
      </c>
      <c r="BB76" s="250" t="str">
        <f>IF($E76="","",#REF!)</f>
        <v/>
      </c>
      <c r="BD76" s="130" t="str">
        <f>IF($E76="","",#REF!)</f>
        <v/>
      </c>
      <c r="BE76" s="130" t="str">
        <f>IF($E76="","",#REF!)</f>
        <v/>
      </c>
      <c r="BF76" s="250" t="str">
        <f>IF($E76="","",#REF!)</f>
        <v/>
      </c>
      <c r="BG76" s="130" t="str">
        <f>IF($E76="","",#REF!)</f>
        <v/>
      </c>
      <c r="BH76" s="130" t="str">
        <f>IF($E76="","",#REF!)</f>
        <v/>
      </c>
      <c r="BI76" t="str">
        <f>IF($E76="","",#REF!)</f>
        <v/>
      </c>
      <c r="BJ76" s="130" t="str">
        <f>IF($E76="","",#REF!)</f>
        <v/>
      </c>
      <c r="BK76" s="250" t="str">
        <f>IF($E76="","",#REF!)</f>
        <v/>
      </c>
      <c r="BL76" s="130" t="str">
        <f>IF($E76="","",#REF!)</f>
        <v/>
      </c>
      <c r="BM76" s="130" t="str">
        <f>IF($E76="","",#REF!)</f>
        <v/>
      </c>
      <c r="BN76" s="130" t="str">
        <f>IF($E76="","",#REF!)</f>
        <v/>
      </c>
      <c r="BO76" s="250" t="str">
        <f>IF($E76="","",#REF!)</f>
        <v/>
      </c>
      <c r="BP76" s="130" t="str">
        <f>IF($E76="","",#REF!)</f>
        <v/>
      </c>
      <c r="BQ76" s="130" t="str">
        <f>IF($E76="","",#REF!)</f>
        <v/>
      </c>
      <c r="BR76" s="250" t="str">
        <f>IF($E76="","",#REF!)</f>
        <v/>
      </c>
      <c r="BS76" s="130" t="str">
        <f>IF($E76="","",#REF!)</f>
        <v/>
      </c>
      <c r="BT76" t="str">
        <f>IF($E76="","",#REF!)</f>
        <v/>
      </c>
      <c r="BU76" s="130" t="str">
        <f>IF($E76="","",#REF!)</f>
        <v/>
      </c>
      <c r="BV76" s="130" t="str">
        <f>IF($E76="","",#REF!)</f>
        <v/>
      </c>
      <c r="BW76" t="str">
        <f>IF($E76="","",#REF!)</f>
        <v/>
      </c>
      <c r="BX76" s="130" t="str">
        <f>IF($E76="","",#REF!)</f>
        <v/>
      </c>
      <c r="BY76" s="130" t="str">
        <f>IF($E76="","",#REF!)</f>
        <v/>
      </c>
      <c r="BZ76" t="str">
        <f>IF($E76="","",VLOOKUP(E76,'HCAP Robot Script'!$C$2:$AG$97,25,FALSE))</f>
        <v/>
      </c>
      <c r="CA76" t="str">
        <f>IF($E76="","",VLOOKUP(BZ76,#REF!,6,FALSE))</f>
        <v/>
      </c>
      <c r="CB76" t="str">
        <f>IF($E76="","",#REF!)</f>
        <v/>
      </c>
      <c r="CC76" s="250" t="str">
        <f>IF($E76="","",#REF!)</f>
        <v/>
      </c>
      <c r="CD76" t="str">
        <f>IF($E76="","",#REF!)</f>
        <v/>
      </c>
      <c r="CE76" t="str">
        <f>IF($E76="","",#REF!)</f>
        <v/>
      </c>
    </row>
    <row r="77" spans="1:83" x14ac:dyDescent="0.2">
      <c r="A77" t="str">
        <f>IF($E77="","",'HCAP Booking'!$C$4)</f>
        <v/>
      </c>
      <c r="B77" s="130" t="str">
        <f>IF($E77="","",'HCAP Booking'!$C$5)</f>
        <v/>
      </c>
      <c r="C77" t="str">
        <f>IF($E77="","",'HCAP Booking'!$F$5)</f>
        <v/>
      </c>
      <c r="D77" t="str">
        <f>IF($E77="","",'HCAP Booking'!E83)</f>
        <v/>
      </c>
      <c r="E77" t="str">
        <f>IF('HCAP Booking'!J83="","",'HCAP Booking'!J83)</f>
        <v/>
      </c>
      <c r="F77" t="str">
        <f>IF($E77="","",'HCAP Booking'!H83)</f>
        <v/>
      </c>
      <c r="G77" t="str">
        <f>IF($E77="","",'HCAP Booking'!G83)</f>
        <v/>
      </c>
      <c r="H77" t="str">
        <f>IF($E77="","",#REF!)</f>
        <v/>
      </c>
      <c r="I77" s="250" t="str">
        <f>IF($E77="","",#REF!)</f>
        <v/>
      </c>
      <c r="J77" s="130" t="str">
        <f>IF($E77="","",#REF!)</f>
        <v/>
      </c>
      <c r="K77" t="str">
        <f>IF($E77="","",#REF!)</f>
        <v/>
      </c>
      <c r="L77" s="250" t="str">
        <f>IF($E77="","",#REF!)</f>
        <v/>
      </c>
      <c r="M77" s="130" t="str">
        <f>IF($E77="","",#REF!)</f>
        <v/>
      </c>
      <c r="N77" t="str">
        <f>IF($E77="","",#REF!)</f>
        <v/>
      </c>
      <c r="O77" s="130" t="str">
        <f>IF($E77="","",#REF!)</f>
        <v/>
      </c>
      <c r="P77" s="250" t="str">
        <f>IF($E77="","",#REF!)</f>
        <v/>
      </c>
      <c r="Q77" s="130" t="str">
        <f>IF($E77="","",#REF!)</f>
        <v/>
      </c>
      <c r="R77" s="130" t="str">
        <f>IF($E77="","",#REF!)</f>
        <v/>
      </c>
      <c r="S77" s="130" t="str">
        <f>IF($E77="","",#REF!)</f>
        <v/>
      </c>
      <c r="T77" s="250" t="str">
        <f>IF($E77="","",#REF!)</f>
        <v/>
      </c>
      <c r="U77" s="130" t="str">
        <f>IF($E77="","",#REF!)</f>
        <v/>
      </c>
      <c r="V77" s="130" t="str">
        <f>IF($E77="","",#REF!)</f>
        <v/>
      </c>
      <c r="W77" s="130" t="str">
        <f>IF($E77="","",#REF!)</f>
        <v/>
      </c>
      <c r="X77" s="250" t="str">
        <f>IF($E77="","",#REF!)</f>
        <v/>
      </c>
      <c r="Y77" s="250" t="str">
        <f>IF($E77="","",#REF!)</f>
        <v/>
      </c>
      <c r="Z77" s="130" t="str">
        <f>IF($E77="","",#REF!)</f>
        <v/>
      </c>
      <c r="AA77" s="130" t="str">
        <f>IF($E77="","",#REF!)</f>
        <v/>
      </c>
      <c r="AB77" s="130" t="str">
        <f>IF($E77="","",#REF!)</f>
        <v/>
      </c>
      <c r="AC77" s="250" t="str">
        <f>IF($E77="","",#REF!)</f>
        <v/>
      </c>
      <c r="AD77" s="130" t="str">
        <f>IF($E77="","",#REF!)</f>
        <v/>
      </c>
      <c r="AE77" s="130" t="str">
        <f>IF($E77="","",#REF!)</f>
        <v/>
      </c>
      <c r="AF77" t="str">
        <f>IF($E77="","",#REF!)</f>
        <v/>
      </c>
      <c r="AG77" s="250" t="str">
        <f>IF($E77="","",#REF!)</f>
        <v/>
      </c>
      <c r="AH77" s="130" t="str">
        <f>IF($E77="","",#REF!)</f>
        <v/>
      </c>
      <c r="AI77" s="130" t="str">
        <f>IF($E77="","",#REF!)</f>
        <v/>
      </c>
      <c r="AJ77" s="130" t="str">
        <f>IF($E77="","",#REF!)</f>
        <v/>
      </c>
      <c r="AK77" s="130" t="str">
        <f>IF($E77="","",#REF!)</f>
        <v/>
      </c>
      <c r="AL77" s="250" t="str">
        <f>IF($E77="","",#REF!)</f>
        <v/>
      </c>
      <c r="AM77" s="130" t="str">
        <f>IF($E77="","",#REF!)</f>
        <v/>
      </c>
      <c r="AN77" s="130" t="str">
        <f>IF($E77="","",#REF!)</f>
        <v/>
      </c>
      <c r="AO77" s="130" t="str">
        <f>IF($E77="","",#REF!)</f>
        <v/>
      </c>
      <c r="AP77" s="250" t="str">
        <f>IF($E77="","",#REF!)</f>
        <v/>
      </c>
      <c r="AR77" s="130"/>
      <c r="AS77" s="130" t="str">
        <f>IF($E77="","",#REF!)</f>
        <v/>
      </c>
      <c r="AT77" s="130" t="str">
        <f>IF($E77="","",'HCAP Worksheet'!$F$65)</f>
        <v/>
      </c>
      <c r="AU77" s="250" t="str">
        <f>IF($E77="","",VLOOKUP(VLOOKUP(E77,'HCAP Robot Script'!$C$2:$AG$97,25,FALSE),#REF!,3,FALSE))</f>
        <v/>
      </c>
      <c r="AV77" s="130" t="str">
        <f>IF($E77="","",VLOOKUP(VLOOKUP(E77,'HCAP Robot Script'!$C$2:$AG$97,25,FALSE),#REF!,5,FALSE))</f>
        <v/>
      </c>
      <c r="AW77" s="130" t="str">
        <f>IF($E77="","",VLOOKUP(VLOOKUP(E77,'HCAP Robot Script'!$C$2:$AG$97,25,FALSE),#REF!,7,FALSE))</f>
        <v/>
      </c>
      <c r="AX77" t="str">
        <f>IF($E77="","",#REF!)</f>
        <v/>
      </c>
      <c r="AY77" s="250" t="str">
        <f>IF($E77="","",#REF!)</f>
        <v/>
      </c>
      <c r="AZ77" s="130" t="str">
        <f>IF($E77="","",#REF!)</f>
        <v/>
      </c>
      <c r="BA77" t="str">
        <f>IF($E77="","",#REF!)</f>
        <v/>
      </c>
      <c r="BB77" s="250" t="str">
        <f>IF($E77="","",#REF!)</f>
        <v/>
      </c>
      <c r="BD77" s="130" t="str">
        <f>IF($E77="","",#REF!)</f>
        <v/>
      </c>
      <c r="BE77" s="130" t="str">
        <f>IF($E77="","",#REF!)</f>
        <v/>
      </c>
      <c r="BF77" s="250" t="str">
        <f>IF($E77="","",#REF!)</f>
        <v/>
      </c>
      <c r="BG77" s="130" t="str">
        <f>IF($E77="","",#REF!)</f>
        <v/>
      </c>
      <c r="BH77" s="130" t="str">
        <f>IF($E77="","",#REF!)</f>
        <v/>
      </c>
      <c r="BI77" t="str">
        <f>IF($E77="","",#REF!)</f>
        <v/>
      </c>
      <c r="BJ77" s="130" t="str">
        <f>IF($E77="","",#REF!)</f>
        <v/>
      </c>
      <c r="BK77" s="250" t="str">
        <f>IF($E77="","",#REF!)</f>
        <v/>
      </c>
      <c r="BL77" s="130" t="str">
        <f>IF($E77="","",#REF!)</f>
        <v/>
      </c>
      <c r="BM77" s="130" t="str">
        <f>IF($E77="","",#REF!)</f>
        <v/>
      </c>
      <c r="BN77" s="130" t="str">
        <f>IF($E77="","",#REF!)</f>
        <v/>
      </c>
      <c r="BO77" s="250" t="str">
        <f>IF($E77="","",#REF!)</f>
        <v/>
      </c>
      <c r="BP77" s="130" t="str">
        <f>IF($E77="","",#REF!)</f>
        <v/>
      </c>
      <c r="BQ77" s="130" t="str">
        <f>IF($E77="","",#REF!)</f>
        <v/>
      </c>
      <c r="BR77" s="250" t="str">
        <f>IF($E77="","",#REF!)</f>
        <v/>
      </c>
      <c r="BS77" s="130" t="str">
        <f>IF($E77="","",#REF!)</f>
        <v/>
      </c>
      <c r="BT77" t="str">
        <f>IF($E77="","",#REF!)</f>
        <v/>
      </c>
      <c r="BU77" s="130" t="str">
        <f>IF($E77="","",#REF!)</f>
        <v/>
      </c>
      <c r="BV77" s="130" t="str">
        <f>IF($E77="","",#REF!)</f>
        <v/>
      </c>
      <c r="BW77" t="str">
        <f>IF($E77="","",#REF!)</f>
        <v/>
      </c>
      <c r="BX77" s="130" t="str">
        <f>IF($E77="","",#REF!)</f>
        <v/>
      </c>
      <c r="BY77" s="130" t="str">
        <f>IF($E77="","",#REF!)</f>
        <v/>
      </c>
      <c r="BZ77" t="str">
        <f>IF($E77="","",VLOOKUP(E77,'HCAP Robot Script'!$C$2:$AG$97,25,FALSE))</f>
        <v/>
      </c>
      <c r="CA77" t="str">
        <f>IF($E77="","",VLOOKUP(BZ77,#REF!,6,FALSE))</f>
        <v/>
      </c>
      <c r="CB77" t="str">
        <f>IF($E77="","",#REF!)</f>
        <v/>
      </c>
      <c r="CC77" s="250" t="str">
        <f>IF($E77="","",#REF!)</f>
        <v/>
      </c>
      <c r="CD77" t="str">
        <f>IF($E77="","",#REF!)</f>
        <v/>
      </c>
      <c r="CE77" t="str">
        <f>IF($E77="","",#REF!)</f>
        <v/>
      </c>
    </row>
    <row r="78" spans="1:83" x14ac:dyDescent="0.2">
      <c r="A78" t="str">
        <f>IF($E78="","",'HCAP Booking'!$C$4)</f>
        <v/>
      </c>
      <c r="B78" s="130" t="str">
        <f>IF($E78="","",'HCAP Booking'!$C$5)</f>
        <v/>
      </c>
      <c r="C78" t="str">
        <f>IF($E78="","",'HCAP Booking'!$F$5)</f>
        <v/>
      </c>
      <c r="D78" t="str">
        <f>IF($E78="","",'HCAP Booking'!E84)</f>
        <v/>
      </c>
      <c r="E78" t="str">
        <f>IF('HCAP Booking'!J84="","",'HCAP Booking'!J84)</f>
        <v/>
      </c>
      <c r="F78" t="str">
        <f>IF($E78="","",'HCAP Booking'!H84)</f>
        <v/>
      </c>
      <c r="G78" t="str">
        <f>IF($E78="","",'HCAP Booking'!G84)</f>
        <v/>
      </c>
      <c r="H78" t="str">
        <f>IF($E78="","",#REF!)</f>
        <v/>
      </c>
      <c r="I78" s="250" t="str">
        <f>IF($E78="","",#REF!)</f>
        <v/>
      </c>
      <c r="J78" s="130" t="str">
        <f>IF($E78="","",#REF!)</f>
        <v/>
      </c>
      <c r="K78" t="str">
        <f>IF($E78="","",#REF!)</f>
        <v/>
      </c>
      <c r="L78" s="250" t="str">
        <f>IF($E78="","",#REF!)</f>
        <v/>
      </c>
      <c r="M78" s="130" t="str">
        <f>IF($E78="","",#REF!)</f>
        <v/>
      </c>
      <c r="N78" t="str">
        <f>IF($E78="","",#REF!)</f>
        <v/>
      </c>
      <c r="O78" s="130" t="str">
        <f>IF($E78="","",#REF!)</f>
        <v/>
      </c>
      <c r="P78" s="250" t="str">
        <f>IF($E78="","",#REF!)</f>
        <v/>
      </c>
      <c r="Q78" s="130" t="str">
        <f>IF($E78="","",#REF!)</f>
        <v/>
      </c>
      <c r="R78" s="130" t="str">
        <f>IF($E78="","",#REF!)</f>
        <v/>
      </c>
      <c r="S78" s="130" t="str">
        <f>IF($E78="","",#REF!)</f>
        <v/>
      </c>
      <c r="T78" s="250" t="str">
        <f>IF($E78="","",#REF!)</f>
        <v/>
      </c>
      <c r="U78" s="130" t="str">
        <f>IF($E78="","",#REF!)</f>
        <v/>
      </c>
      <c r="V78" s="130" t="str">
        <f>IF($E78="","",#REF!)</f>
        <v/>
      </c>
      <c r="W78" s="130" t="str">
        <f>IF($E78="","",#REF!)</f>
        <v/>
      </c>
      <c r="X78" s="250" t="str">
        <f>IF($E78="","",#REF!)</f>
        <v/>
      </c>
      <c r="Y78" s="250" t="str">
        <f>IF($E78="","",#REF!)</f>
        <v/>
      </c>
      <c r="Z78" s="130" t="str">
        <f>IF($E78="","",#REF!)</f>
        <v/>
      </c>
      <c r="AA78" s="130" t="str">
        <f>IF($E78="","",#REF!)</f>
        <v/>
      </c>
      <c r="AB78" s="130" t="str">
        <f>IF($E78="","",#REF!)</f>
        <v/>
      </c>
      <c r="AC78" s="250" t="str">
        <f>IF($E78="","",#REF!)</f>
        <v/>
      </c>
      <c r="AD78" s="130" t="str">
        <f>IF($E78="","",#REF!)</f>
        <v/>
      </c>
      <c r="AE78" s="130" t="str">
        <f>IF($E78="","",#REF!)</f>
        <v/>
      </c>
      <c r="AF78" t="str">
        <f>IF($E78="","",#REF!)</f>
        <v/>
      </c>
      <c r="AG78" s="250" t="str">
        <f>IF($E78="","",#REF!)</f>
        <v/>
      </c>
      <c r="AH78" s="130" t="str">
        <f>IF($E78="","",#REF!)</f>
        <v/>
      </c>
      <c r="AI78" s="130" t="str">
        <f>IF($E78="","",#REF!)</f>
        <v/>
      </c>
      <c r="AJ78" s="130" t="str">
        <f>IF($E78="","",#REF!)</f>
        <v/>
      </c>
      <c r="AK78" s="130" t="str">
        <f>IF($E78="","",#REF!)</f>
        <v/>
      </c>
      <c r="AL78" s="250" t="str">
        <f>IF($E78="","",#REF!)</f>
        <v/>
      </c>
      <c r="AM78" s="130" t="str">
        <f>IF($E78="","",#REF!)</f>
        <v/>
      </c>
      <c r="AN78" s="130" t="str">
        <f>IF($E78="","",#REF!)</f>
        <v/>
      </c>
      <c r="AO78" s="130" t="str">
        <f>IF($E78="","",#REF!)</f>
        <v/>
      </c>
      <c r="AP78" s="250" t="str">
        <f>IF($E78="","",#REF!)</f>
        <v/>
      </c>
      <c r="AR78" s="130"/>
      <c r="AS78" s="130" t="str">
        <f>IF($E78="","",#REF!)</f>
        <v/>
      </c>
      <c r="AT78" s="130" t="str">
        <f>IF($E78="","",'HCAP Worksheet'!$F$65)</f>
        <v/>
      </c>
      <c r="AU78" s="250" t="str">
        <f>IF($E78="","",VLOOKUP(VLOOKUP(E78,'HCAP Robot Script'!$C$2:$AG$97,25,FALSE),#REF!,3,FALSE))</f>
        <v/>
      </c>
      <c r="AV78" s="130" t="str">
        <f>IF($E78="","",VLOOKUP(VLOOKUP(E78,'HCAP Robot Script'!$C$2:$AG$97,25,FALSE),#REF!,5,FALSE))</f>
        <v/>
      </c>
      <c r="AW78" s="130" t="str">
        <f>IF($E78="","",VLOOKUP(VLOOKUP(E78,'HCAP Robot Script'!$C$2:$AG$97,25,FALSE),#REF!,7,FALSE))</f>
        <v/>
      </c>
      <c r="AX78" t="str">
        <f>IF($E78="","",#REF!)</f>
        <v/>
      </c>
      <c r="AY78" s="250" t="str">
        <f>IF($E78="","",#REF!)</f>
        <v/>
      </c>
      <c r="AZ78" s="130" t="str">
        <f>IF($E78="","",#REF!)</f>
        <v/>
      </c>
      <c r="BA78" t="str">
        <f>IF($E78="","",#REF!)</f>
        <v/>
      </c>
      <c r="BB78" s="250" t="str">
        <f>IF($E78="","",#REF!)</f>
        <v/>
      </c>
      <c r="BD78" s="130" t="str">
        <f>IF($E78="","",#REF!)</f>
        <v/>
      </c>
      <c r="BE78" s="130" t="str">
        <f>IF($E78="","",#REF!)</f>
        <v/>
      </c>
      <c r="BF78" s="250" t="str">
        <f>IF($E78="","",#REF!)</f>
        <v/>
      </c>
      <c r="BG78" s="130" t="str">
        <f>IF($E78="","",#REF!)</f>
        <v/>
      </c>
      <c r="BH78" s="130" t="str">
        <f>IF($E78="","",#REF!)</f>
        <v/>
      </c>
      <c r="BI78" t="str">
        <f>IF($E78="","",#REF!)</f>
        <v/>
      </c>
      <c r="BJ78" s="130" t="str">
        <f>IF($E78="","",#REF!)</f>
        <v/>
      </c>
      <c r="BK78" s="250" t="str">
        <f>IF($E78="","",#REF!)</f>
        <v/>
      </c>
      <c r="BL78" s="130" t="str">
        <f>IF($E78="","",#REF!)</f>
        <v/>
      </c>
      <c r="BM78" s="130" t="str">
        <f>IF($E78="","",#REF!)</f>
        <v/>
      </c>
      <c r="BN78" s="130" t="str">
        <f>IF($E78="","",#REF!)</f>
        <v/>
      </c>
      <c r="BO78" s="250" t="str">
        <f>IF($E78="","",#REF!)</f>
        <v/>
      </c>
      <c r="BP78" s="130" t="str">
        <f>IF($E78="","",#REF!)</f>
        <v/>
      </c>
      <c r="BQ78" s="130" t="str">
        <f>IF($E78="","",#REF!)</f>
        <v/>
      </c>
      <c r="BR78" s="250" t="str">
        <f>IF($E78="","",#REF!)</f>
        <v/>
      </c>
      <c r="BS78" s="130" t="str">
        <f>IF($E78="","",#REF!)</f>
        <v/>
      </c>
      <c r="BT78" t="str">
        <f>IF($E78="","",#REF!)</f>
        <v/>
      </c>
      <c r="BU78" s="130" t="str">
        <f>IF($E78="","",#REF!)</f>
        <v/>
      </c>
      <c r="BV78" s="130" t="str">
        <f>IF($E78="","",#REF!)</f>
        <v/>
      </c>
      <c r="BW78" t="str">
        <f>IF($E78="","",#REF!)</f>
        <v/>
      </c>
      <c r="BX78" s="130" t="str">
        <f>IF($E78="","",#REF!)</f>
        <v/>
      </c>
      <c r="BY78" s="130" t="str">
        <f>IF($E78="","",#REF!)</f>
        <v/>
      </c>
      <c r="BZ78" t="str">
        <f>IF($E78="","",VLOOKUP(E78,'HCAP Robot Script'!$C$2:$AG$97,25,FALSE))</f>
        <v/>
      </c>
      <c r="CA78" t="str">
        <f>IF($E78="","",VLOOKUP(BZ78,#REF!,6,FALSE))</f>
        <v/>
      </c>
      <c r="CB78" t="str">
        <f>IF($E78="","",#REF!)</f>
        <v/>
      </c>
      <c r="CC78" s="250" t="str">
        <f>IF($E78="","",#REF!)</f>
        <v/>
      </c>
      <c r="CD78" t="str">
        <f>IF($E78="","",#REF!)</f>
        <v/>
      </c>
      <c r="CE78" t="str">
        <f>IF($E78="","",#REF!)</f>
        <v/>
      </c>
    </row>
    <row r="79" spans="1:83" x14ac:dyDescent="0.2">
      <c r="A79" t="str">
        <f>IF($E79="","",'HCAP Booking'!$C$4)</f>
        <v/>
      </c>
      <c r="B79" s="130" t="str">
        <f>IF($E79="","",'HCAP Booking'!$C$5)</f>
        <v/>
      </c>
      <c r="C79" t="str">
        <f>IF($E79="","",'HCAP Booking'!$F$5)</f>
        <v/>
      </c>
      <c r="D79" t="str">
        <f>IF($E79="","",'HCAP Booking'!E85)</f>
        <v/>
      </c>
      <c r="E79" t="str">
        <f>IF('HCAP Booking'!J85="","",'HCAP Booking'!J85)</f>
        <v/>
      </c>
      <c r="F79" t="str">
        <f>IF($E79="","",'HCAP Booking'!H85)</f>
        <v/>
      </c>
      <c r="G79" t="str">
        <f>IF($E79="","",'HCAP Booking'!G85)</f>
        <v/>
      </c>
      <c r="H79" t="str">
        <f>IF($E79="","",#REF!)</f>
        <v/>
      </c>
      <c r="I79" s="250" t="str">
        <f>IF($E79="","",#REF!)</f>
        <v/>
      </c>
      <c r="J79" s="130" t="str">
        <f>IF($E79="","",#REF!)</f>
        <v/>
      </c>
      <c r="K79" t="str">
        <f>IF($E79="","",#REF!)</f>
        <v/>
      </c>
      <c r="L79" s="250" t="str">
        <f>IF($E79="","",#REF!)</f>
        <v/>
      </c>
      <c r="M79" s="130" t="str">
        <f>IF($E79="","",#REF!)</f>
        <v/>
      </c>
      <c r="N79" t="str">
        <f>IF($E79="","",#REF!)</f>
        <v/>
      </c>
      <c r="O79" s="130" t="str">
        <f>IF($E79="","",#REF!)</f>
        <v/>
      </c>
      <c r="P79" s="250" t="str">
        <f>IF($E79="","",#REF!)</f>
        <v/>
      </c>
      <c r="Q79" s="130" t="str">
        <f>IF($E79="","",#REF!)</f>
        <v/>
      </c>
      <c r="R79" s="130" t="str">
        <f>IF($E79="","",#REF!)</f>
        <v/>
      </c>
      <c r="S79" s="130" t="str">
        <f>IF($E79="","",#REF!)</f>
        <v/>
      </c>
      <c r="T79" s="250" t="str">
        <f>IF($E79="","",#REF!)</f>
        <v/>
      </c>
      <c r="U79" s="130" t="str">
        <f>IF($E79="","",#REF!)</f>
        <v/>
      </c>
      <c r="V79" s="130" t="str">
        <f>IF($E79="","",#REF!)</f>
        <v/>
      </c>
      <c r="W79" s="130" t="str">
        <f>IF($E79="","",#REF!)</f>
        <v/>
      </c>
      <c r="X79" s="250" t="str">
        <f>IF($E79="","",#REF!)</f>
        <v/>
      </c>
      <c r="Y79" s="250" t="str">
        <f>IF($E79="","",#REF!)</f>
        <v/>
      </c>
      <c r="Z79" s="130" t="str">
        <f>IF($E79="","",#REF!)</f>
        <v/>
      </c>
      <c r="AA79" s="130" t="str">
        <f>IF($E79="","",#REF!)</f>
        <v/>
      </c>
      <c r="AB79" s="130" t="str">
        <f>IF($E79="","",#REF!)</f>
        <v/>
      </c>
      <c r="AC79" s="250" t="str">
        <f>IF($E79="","",#REF!)</f>
        <v/>
      </c>
      <c r="AD79" s="130" t="str">
        <f>IF($E79="","",#REF!)</f>
        <v/>
      </c>
      <c r="AE79" s="130" t="str">
        <f>IF($E79="","",#REF!)</f>
        <v/>
      </c>
      <c r="AF79" t="str">
        <f>IF($E79="","",#REF!)</f>
        <v/>
      </c>
      <c r="AG79" s="250" t="str">
        <f>IF($E79="","",#REF!)</f>
        <v/>
      </c>
      <c r="AH79" s="130" t="str">
        <f>IF($E79="","",#REF!)</f>
        <v/>
      </c>
      <c r="AI79" s="130" t="str">
        <f>IF($E79="","",#REF!)</f>
        <v/>
      </c>
      <c r="AJ79" s="130" t="str">
        <f>IF($E79="","",#REF!)</f>
        <v/>
      </c>
      <c r="AK79" s="130" t="str">
        <f>IF($E79="","",#REF!)</f>
        <v/>
      </c>
      <c r="AL79" s="250" t="str">
        <f>IF($E79="","",#REF!)</f>
        <v/>
      </c>
      <c r="AM79" s="130" t="str">
        <f>IF($E79="","",#REF!)</f>
        <v/>
      </c>
      <c r="AN79" s="130" t="str">
        <f>IF($E79="","",#REF!)</f>
        <v/>
      </c>
      <c r="AO79" s="130" t="str">
        <f>IF($E79="","",#REF!)</f>
        <v/>
      </c>
      <c r="AP79" s="250" t="str">
        <f>IF($E79="","",#REF!)</f>
        <v/>
      </c>
      <c r="AR79" s="130"/>
      <c r="AS79" s="130" t="str">
        <f>IF($E79="","",#REF!)</f>
        <v/>
      </c>
      <c r="AT79" s="130" t="str">
        <f>IF($E79="","",'HCAP Worksheet'!$F$65)</f>
        <v/>
      </c>
      <c r="AU79" s="250" t="str">
        <f>IF($E79="","",VLOOKUP(VLOOKUP(E79,'HCAP Robot Script'!$C$2:$AG$97,25,FALSE),#REF!,3,FALSE))</f>
        <v/>
      </c>
      <c r="AV79" s="130" t="str">
        <f>IF($E79="","",VLOOKUP(VLOOKUP(E79,'HCAP Robot Script'!$C$2:$AG$97,25,FALSE),#REF!,5,FALSE))</f>
        <v/>
      </c>
      <c r="AW79" s="130" t="str">
        <f>IF($E79="","",VLOOKUP(VLOOKUP(E79,'HCAP Robot Script'!$C$2:$AG$97,25,FALSE),#REF!,7,FALSE))</f>
        <v/>
      </c>
      <c r="AX79" t="str">
        <f>IF($E79="","",#REF!)</f>
        <v/>
      </c>
      <c r="AY79" s="250" t="str">
        <f>IF($E79="","",#REF!)</f>
        <v/>
      </c>
      <c r="AZ79" s="130" t="str">
        <f>IF($E79="","",#REF!)</f>
        <v/>
      </c>
      <c r="BA79" t="str">
        <f>IF($E79="","",#REF!)</f>
        <v/>
      </c>
      <c r="BB79" s="250" t="str">
        <f>IF($E79="","",#REF!)</f>
        <v/>
      </c>
      <c r="BD79" s="130" t="str">
        <f>IF($E79="","",#REF!)</f>
        <v/>
      </c>
      <c r="BE79" s="130" t="str">
        <f>IF($E79="","",#REF!)</f>
        <v/>
      </c>
      <c r="BF79" s="250" t="str">
        <f>IF($E79="","",#REF!)</f>
        <v/>
      </c>
      <c r="BG79" s="130" t="str">
        <f>IF($E79="","",#REF!)</f>
        <v/>
      </c>
      <c r="BH79" s="130" t="str">
        <f>IF($E79="","",#REF!)</f>
        <v/>
      </c>
      <c r="BI79" t="str">
        <f>IF($E79="","",#REF!)</f>
        <v/>
      </c>
      <c r="BJ79" s="130" t="str">
        <f>IF($E79="","",#REF!)</f>
        <v/>
      </c>
      <c r="BK79" s="250" t="str">
        <f>IF($E79="","",#REF!)</f>
        <v/>
      </c>
      <c r="BL79" s="130" t="str">
        <f>IF($E79="","",#REF!)</f>
        <v/>
      </c>
      <c r="BM79" s="130" t="str">
        <f>IF($E79="","",#REF!)</f>
        <v/>
      </c>
      <c r="BN79" s="130" t="str">
        <f>IF($E79="","",#REF!)</f>
        <v/>
      </c>
      <c r="BO79" s="250" t="str">
        <f>IF($E79="","",#REF!)</f>
        <v/>
      </c>
      <c r="BP79" s="130" t="str">
        <f>IF($E79="","",#REF!)</f>
        <v/>
      </c>
      <c r="BQ79" s="130" t="str">
        <f>IF($E79="","",#REF!)</f>
        <v/>
      </c>
      <c r="BR79" s="250" t="str">
        <f>IF($E79="","",#REF!)</f>
        <v/>
      </c>
      <c r="BS79" s="130" t="str">
        <f>IF($E79="","",#REF!)</f>
        <v/>
      </c>
      <c r="BT79" t="str">
        <f>IF($E79="","",#REF!)</f>
        <v/>
      </c>
      <c r="BU79" s="130" t="str">
        <f>IF($E79="","",#REF!)</f>
        <v/>
      </c>
      <c r="BV79" s="130" t="str">
        <f>IF($E79="","",#REF!)</f>
        <v/>
      </c>
      <c r="BW79" t="str">
        <f>IF($E79="","",#REF!)</f>
        <v/>
      </c>
      <c r="BX79" s="130" t="str">
        <f>IF($E79="","",#REF!)</f>
        <v/>
      </c>
      <c r="BY79" s="130" t="str">
        <f>IF($E79="","",#REF!)</f>
        <v/>
      </c>
      <c r="BZ79" t="str">
        <f>IF($E79="","",VLOOKUP(E79,'HCAP Robot Script'!$C$2:$AG$97,25,FALSE))</f>
        <v/>
      </c>
      <c r="CA79" t="str">
        <f>IF($E79="","",VLOOKUP(BZ79,#REF!,6,FALSE))</f>
        <v/>
      </c>
      <c r="CB79" t="str">
        <f>IF($E79="","",#REF!)</f>
        <v/>
      </c>
      <c r="CC79" s="250" t="str">
        <f>IF($E79="","",#REF!)</f>
        <v/>
      </c>
      <c r="CD79" t="str">
        <f>IF($E79="","",#REF!)</f>
        <v/>
      </c>
      <c r="CE79" t="str">
        <f>IF($E79="","",#REF!)</f>
        <v/>
      </c>
    </row>
    <row r="80" spans="1:83" x14ac:dyDescent="0.2">
      <c r="A80" t="str">
        <f>IF($E80="","",'HCAP Booking'!$C$4)</f>
        <v/>
      </c>
      <c r="B80" s="130" t="str">
        <f>IF($E80="","",'HCAP Booking'!$C$5)</f>
        <v/>
      </c>
      <c r="C80" t="str">
        <f>IF($E80="","",'HCAP Booking'!$F$5)</f>
        <v/>
      </c>
      <c r="D80" t="str">
        <f>IF($E80="","",'HCAP Booking'!E86)</f>
        <v/>
      </c>
      <c r="E80" t="str">
        <f>IF('HCAP Booking'!J86="","",'HCAP Booking'!J86)</f>
        <v/>
      </c>
      <c r="F80" t="str">
        <f>IF($E80="","",'HCAP Booking'!H86)</f>
        <v/>
      </c>
      <c r="G80" t="str">
        <f>IF($E80="","",'HCAP Booking'!G86)</f>
        <v/>
      </c>
      <c r="H80" t="str">
        <f>IF($E80="","",#REF!)</f>
        <v/>
      </c>
      <c r="I80" s="250" t="str">
        <f>IF($E80="","",#REF!)</f>
        <v/>
      </c>
      <c r="J80" s="130" t="str">
        <f>IF($E80="","",#REF!)</f>
        <v/>
      </c>
      <c r="K80" t="str">
        <f>IF($E80="","",#REF!)</f>
        <v/>
      </c>
      <c r="L80" s="250" t="str">
        <f>IF($E80="","",#REF!)</f>
        <v/>
      </c>
      <c r="M80" s="130" t="str">
        <f>IF($E80="","",#REF!)</f>
        <v/>
      </c>
      <c r="N80" t="str">
        <f>IF($E80="","",#REF!)</f>
        <v/>
      </c>
      <c r="O80" s="130" t="str">
        <f>IF($E80="","",#REF!)</f>
        <v/>
      </c>
      <c r="P80" s="250" t="str">
        <f>IF($E80="","",#REF!)</f>
        <v/>
      </c>
      <c r="Q80" s="130" t="str">
        <f>IF($E80="","",#REF!)</f>
        <v/>
      </c>
      <c r="R80" s="130" t="str">
        <f>IF($E80="","",#REF!)</f>
        <v/>
      </c>
      <c r="S80" s="130" t="str">
        <f>IF($E80="","",#REF!)</f>
        <v/>
      </c>
      <c r="T80" s="250" t="str">
        <f>IF($E80="","",#REF!)</f>
        <v/>
      </c>
      <c r="U80" s="130" t="str">
        <f>IF($E80="","",#REF!)</f>
        <v/>
      </c>
      <c r="V80" s="130" t="str">
        <f>IF($E80="","",#REF!)</f>
        <v/>
      </c>
      <c r="W80" s="130" t="str">
        <f>IF($E80="","",#REF!)</f>
        <v/>
      </c>
      <c r="X80" s="250" t="str">
        <f>IF($E80="","",#REF!)</f>
        <v/>
      </c>
      <c r="Y80" s="250" t="str">
        <f>IF($E80="","",#REF!)</f>
        <v/>
      </c>
      <c r="Z80" s="130" t="str">
        <f>IF($E80="","",#REF!)</f>
        <v/>
      </c>
      <c r="AA80" s="130" t="str">
        <f>IF($E80="","",#REF!)</f>
        <v/>
      </c>
      <c r="AB80" s="130" t="str">
        <f>IF($E80="","",#REF!)</f>
        <v/>
      </c>
      <c r="AC80" s="250" t="str">
        <f>IF($E80="","",#REF!)</f>
        <v/>
      </c>
      <c r="AD80" s="130" t="str">
        <f>IF($E80="","",#REF!)</f>
        <v/>
      </c>
      <c r="AE80" s="130" t="str">
        <f>IF($E80="","",#REF!)</f>
        <v/>
      </c>
      <c r="AF80" t="str">
        <f>IF($E80="","",#REF!)</f>
        <v/>
      </c>
      <c r="AG80" s="250" t="str">
        <f>IF($E80="","",#REF!)</f>
        <v/>
      </c>
      <c r="AH80" s="130" t="str">
        <f>IF($E80="","",#REF!)</f>
        <v/>
      </c>
      <c r="AI80" s="130" t="str">
        <f>IF($E80="","",#REF!)</f>
        <v/>
      </c>
      <c r="AJ80" s="130" t="str">
        <f>IF($E80="","",#REF!)</f>
        <v/>
      </c>
      <c r="AK80" s="130" t="str">
        <f>IF($E80="","",#REF!)</f>
        <v/>
      </c>
      <c r="AL80" s="250" t="str">
        <f>IF($E80="","",#REF!)</f>
        <v/>
      </c>
      <c r="AM80" s="130" t="str">
        <f>IF($E80="","",#REF!)</f>
        <v/>
      </c>
      <c r="AN80" s="130" t="str">
        <f>IF($E80="","",#REF!)</f>
        <v/>
      </c>
      <c r="AO80" s="130" t="str">
        <f>IF($E80="","",#REF!)</f>
        <v/>
      </c>
      <c r="AP80" s="250" t="str">
        <f>IF($E80="","",#REF!)</f>
        <v/>
      </c>
      <c r="AR80" s="130"/>
      <c r="AS80" s="130" t="str">
        <f>IF($E80="","",#REF!)</f>
        <v/>
      </c>
      <c r="AT80" s="130" t="str">
        <f>IF($E80="","",'HCAP Worksheet'!$F$65)</f>
        <v/>
      </c>
      <c r="AU80" s="250" t="str">
        <f>IF($E80="","",VLOOKUP(VLOOKUP(E80,'HCAP Robot Script'!$C$2:$AG$97,25,FALSE),#REF!,3,FALSE))</f>
        <v/>
      </c>
      <c r="AV80" s="130" t="str">
        <f>IF($E80="","",VLOOKUP(VLOOKUP(E80,'HCAP Robot Script'!$C$2:$AG$97,25,FALSE),#REF!,5,FALSE))</f>
        <v/>
      </c>
      <c r="AW80" s="130" t="str">
        <f>IF($E80="","",VLOOKUP(VLOOKUP(E80,'HCAP Robot Script'!$C$2:$AG$97,25,FALSE),#REF!,7,FALSE))</f>
        <v/>
      </c>
      <c r="AX80" t="str">
        <f>IF($E80="","",#REF!)</f>
        <v/>
      </c>
      <c r="AY80" s="250" t="str">
        <f>IF($E80="","",#REF!)</f>
        <v/>
      </c>
      <c r="AZ80" s="130" t="str">
        <f>IF($E80="","",#REF!)</f>
        <v/>
      </c>
      <c r="BA80" t="str">
        <f>IF($E80="","",#REF!)</f>
        <v/>
      </c>
      <c r="BB80" s="250" t="str">
        <f>IF($E80="","",#REF!)</f>
        <v/>
      </c>
      <c r="BD80" s="130" t="str">
        <f>IF($E80="","",#REF!)</f>
        <v/>
      </c>
      <c r="BE80" s="130" t="str">
        <f>IF($E80="","",#REF!)</f>
        <v/>
      </c>
      <c r="BF80" s="250" t="str">
        <f>IF($E80="","",#REF!)</f>
        <v/>
      </c>
      <c r="BG80" s="130" t="str">
        <f>IF($E80="","",#REF!)</f>
        <v/>
      </c>
      <c r="BH80" s="130" t="str">
        <f>IF($E80="","",#REF!)</f>
        <v/>
      </c>
      <c r="BI80" t="str">
        <f>IF($E80="","",#REF!)</f>
        <v/>
      </c>
      <c r="BJ80" s="130" t="str">
        <f>IF($E80="","",#REF!)</f>
        <v/>
      </c>
      <c r="BK80" s="250" t="str">
        <f>IF($E80="","",#REF!)</f>
        <v/>
      </c>
      <c r="BL80" s="130" t="str">
        <f>IF($E80="","",#REF!)</f>
        <v/>
      </c>
      <c r="BM80" s="130" t="str">
        <f>IF($E80="","",#REF!)</f>
        <v/>
      </c>
      <c r="BN80" s="130" t="str">
        <f>IF($E80="","",#REF!)</f>
        <v/>
      </c>
      <c r="BO80" s="250" t="str">
        <f>IF($E80="","",#REF!)</f>
        <v/>
      </c>
      <c r="BP80" s="130" t="str">
        <f>IF($E80="","",#REF!)</f>
        <v/>
      </c>
      <c r="BQ80" s="130" t="str">
        <f>IF($E80="","",#REF!)</f>
        <v/>
      </c>
      <c r="BR80" s="250" t="str">
        <f>IF($E80="","",#REF!)</f>
        <v/>
      </c>
      <c r="BS80" s="130" t="str">
        <f>IF($E80="","",#REF!)</f>
        <v/>
      </c>
      <c r="BT80" t="str">
        <f>IF($E80="","",#REF!)</f>
        <v/>
      </c>
      <c r="BU80" s="130" t="str">
        <f>IF($E80="","",#REF!)</f>
        <v/>
      </c>
      <c r="BV80" s="130" t="str">
        <f>IF($E80="","",#REF!)</f>
        <v/>
      </c>
      <c r="BW80" t="str">
        <f>IF($E80="","",#REF!)</f>
        <v/>
      </c>
      <c r="BX80" s="130" t="str">
        <f>IF($E80="","",#REF!)</f>
        <v/>
      </c>
      <c r="BY80" s="130" t="str">
        <f>IF($E80="","",#REF!)</f>
        <v/>
      </c>
      <c r="BZ80" t="str">
        <f>IF($E80="","",VLOOKUP(E80,'HCAP Robot Script'!$C$2:$AG$97,25,FALSE))</f>
        <v/>
      </c>
      <c r="CA80" t="str">
        <f>IF($E80="","",VLOOKUP(BZ80,#REF!,6,FALSE))</f>
        <v/>
      </c>
      <c r="CB80" t="str">
        <f>IF($E80="","",#REF!)</f>
        <v/>
      </c>
      <c r="CC80" s="250" t="str">
        <f>IF($E80="","",#REF!)</f>
        <v/>
      </c>
      <c r="CD80" t="str">
        <f>IF($E80="","",#REF!)</f>
        <v/>
      </c>
      <c r="CE80" t="str">
        <f>IF($E80="","",#REF!)</f>
        <v/>
      </c>
    </row>
    <row r="81" spans="1:83" x14ac:dyDescent="0.2">
      <c r="A81" t="str">
        <f>IF($E81="","",'HCAP Booking'!$C$4)</f>
        <v/>
      </c>
      <c r="B81" s="130" t="str">
        <f>IF($E81="","",'HCAP Booking'!$C$5)</f>
        <v/>
      </c>
      <c r="C81" t="str">
        <f>IF($E81="","",'HCAP Booking'!$F$5)</f>
        <v/>
      </c>
      <c r="D81" t="str">
        <f>IF($E81="","",'HCAP Booking'!E87)</f>
        <v/>
      </c>
      <c r="E81" t="str">
        <f>IF('HCAP Booking'!J87="","",'HCAP Booking'!J87)</f>
        <v/>
      </c>
      <c r="F81" t="str">
        <f>IF($E81="","",'HCAP Booking'!H87)</f>
        <v/>
      </c>
      <c r="G81" t="str">
        <f>IF($E81="","",'HCAP Booking'!G87)</f>
        <v/>
      </c>
      <c r="H81" t="str">
        <f>IF($E81="","",#REF!)</f>
        <v/>
      </c>
      <c r="I81" s="250" t="str">
        <f>IF($E81="","",#REF!)</f>
        <v/>
      </c>
      <c r="J81" s="130" t="str">
        <f>IF($E81="","",#REF!)</f>
        <v/>
      </c>
      <c r="K81" t="str">
        <f>IF($E81="","",#REF!)</f>
        <v/>
      </c>
      <c r="L81" s="250" t="str">
        <f>IF($E81="","",#REF!)</f>
        <v/>
      </c>
      <c r="M81" s="130" t="str">
        <f>IF($E81="","",#REF!)</f>
        <v/>
      </c>
      <c r="N81" t="str">
        <f>IF($E81="","",#REF!)</f>
        <v/>
      </c>
      <c r="O81" s="130" t="str">
        <f>IF($E81="","",#REF!)</f>
        <v/>
      </c>
      <c r="P81" s="250" t="str">
        <f>IF($E81="","",#REF!)</f>
        <v/>
      </c>
      <c r="Q81" s="130" t="str">
        <f>IF($E81="","",#REF!)</f>
        <v/>
      </c>
      <c r="R81" s="130" t="str">
        <f>IF($E81="","",#REF!)</f>
        <v/>
      </c>
      <c r="S81" s="130" t="str">
        <f>IF($E81="","",#REF!)</f>
        <v/>
      </c>
      <c r="T81" s="250" t="str">
        <f>IF($E81="","",#REF!)</f>
        <v/>
      </c>
      <c r="U81" s="130" t="str">
        <f>IF($E81="","",#REF!)</f>
        <v/>
      </c>
      <c r="V81" s="130" t="str">
        <f>IF($E81="","",#REF!)</f>
        <v/>
      </c>
      <c r="W81" s="130" t="str">
        <f>IF($E81="","",#REF!)</f>
        <v/>
      </c>
      <c r="X81" s="250" t="str">
        <f>IF($E81="","",#REF!)</f>
        <v/>
      </c>
      <c r="Y81" s="250" t="str">
        <f>IF($E81="","",#REF!)</f>
        <v/>
      </c>
      <c r="Z81" s="130" t="str">
        <f>IF($E81="","",#REF!)</f>
        <v/>
      </c>
      <c r="AA81" s="130" t="str">
        <f>IF($E81="","",#REF!)</f>
        <v/>
      </c>
      <c r="AB81" s="130" t="str">
        <f>IF($E81="","",#REF!)</f>
        <v/>
      </c>
      <c r="AC81" s="250" t="str">
        <f>IF($E81="","",#REF!)</f>
        <v/>
      </c>
      <c r="AD81" s="130" t="str">
        <f>IF($E81="","",#REF!)</f>
        <v/>
      </c>
      <c r="AE81" s="130" t="str">
        <f>IF($E81="","",#REF!)</f>
        <v/>
      </c>
      <c r="AF81" t="str">
        <f>IF($E81="","",#REF!)</f>
        <v/>
      </c>
      <c r="AG81" s="250" t="str">
        <f>IF($E81="","",#REF!)</f>
        <v/>
      </c>
      <c r="AH81" s="130" t="str">
        <f>IF($E81="","",#REF!)</f>
        <v/>
      </c>
      <c r="AI81" s="130" t="str">
        <f>IF($E81="","",#REF!)</f>
        <v/>
      </c>
      <c r="AJ81" s="130" t="str">
        <f>IF($E81="","",#REF!)</f>
        <v/>
      </c>
      <c r="AK81" s="130" t="str">
        <f>IF($E81="","",#REF!)</f>
        <v/>
      </c>
      <c r="AL81" s="250" t="str">
        <f>IF($E81="","",#REF!)</f>
        <v/>
      </c>
      <c r="AM81" s="130" t="str">
        <f>IF($E81="","",#REF!)</f>
        <v/>
      </c>
      <c r="AN81" s="130" t="str">
        <f>IF($E81="","",#REF!)</f>
        <v/>
      </c>
      <c r="AO81" s="130" t="str">
        <f>IF($E81="","",#REF!)</f>
        <v/>
      </c>
      <c r="AP81" s="250" t="str">
        <f>IF($E81="","",#REF!)</f>
        <v/>
      </c>
      <c r="AR81" s="130"/>
      <c r="AS81" s="130" t="str">
        <f>IF($E81="","",#REF!)</f>
        <v/>
      </c>
      <c r="AT81" s="130" t="str">
        <f>IF($E81="","",'HCAP Worksheet'!$F$65)</f>
        <v/>
      </c>
      <c r="AU81" s="250" t="str">
        <f>IF($E81="","",VLOOKUP(VLOOKUP(E81,'HCAP Robot Script'!$C$2:$AG$97,25,FALSE),#REF!,3,FALSE))</f>
        <v/>
      </c>
      <c r="AV81" s="130" t="str">
        <f>IF($E81="","",VLOOKUP(VLOOKUP(E81,'HCAP Robot Script'!$C$2:$AG$97,25,FALSE),#REF!,5,FALSE))</f>
        <v/>
      </c>
      <c r="AW81" s="130" t="str">
        <f>IF($E81="","",VLOOKUP(VLOOKUP(E81,'HCAP Robot Script'!$C$2:$AG$97,25,FALSE),#REF!,7,FALSE))</f>
        <v/>
      </c>
      <c r="AX81" t="str">
        <f>IF($E81="","",#REF!)</f>
        <v/>
      </c>
      <c r="AY81" s="250" t="str">
        <f>IF($E81="","",#REF!)</f>
        <v/>
      </c>
      <c r="AZ81" s="130" t="str">
        <f>IF($E81="","",#REF!)</f>
        <v/>
      </c>
      <c r="BA81" t="str">
        <f>IF($E81="","",#REF!)</f>
        <v/>
      </c>
      <c r="BB81" s="250" t="str">
        <f>IF($E81="","",#REF!)</f>
        <v/>
      </c>
      <c r="BD81" s="130" t="str">
        <f>IF($E81="","",#REF!)</f>
        <v/>
      </c>
      <c r="BE81" s="130" t="str">
        <f>IF($E81="","",#REF!)</f>
        <v/>
      </c>
      <c r="BF81" s="250" t="str">
        <f>IF($E81="","",#REF!)</f>
        <v/>
      </c>
      <c r="BG81" s="130" t="str">
        <f>IF($E81="","",#REF!)</f>
        <v/>
      </c>
      <c r="BH81" s="130" t="str">
        <f>IF($E81="","",#REF!)</f>
        <v/>
      </c>
      <c r="BI81" t="str">
        <f>IF($E81="","",#REF!)</f>
        <v/>
      </c>
      <c r="BJ81" s="130" t="str">
        <f>IF($E81="","",#REF!)</f>
        <v/>
      </c>
      <c r="BK81" s="250" t="str">
        <f>IF($E81="","",#REF!)</f>
        <v/>
      </c>
      <c r="BL81" s="130" t="str">
        <f>IF($E81="","",#REF!)</f>
        <v/>
      </c>
      <c r="BM81" s="130" t="str">
        <f>IF($E81="","",#REF!)</f>
        <v/>
      </c>
      <c r="BN81" s="130" t="str">
        <f>IF($E81="","",#REF!)</f>
        <v/>
      </c>
      <c r="BO81" s="250" t="str">
        <f>IF($E81="","",#REF!)</f>
        <v/>
      </c>
      <c r="BP81" s="130" t="str">
        <f>IF($E81="","",#REF!)</f>
        <v/>
      </c>
      <c r="BQ81" s="130" t="str">
        <f>IF($E81="","",#REF!)</f>
        <v/>
      </c>
      <c r="BR81" s="250" t="str">
        <f>IF($E81="","",#REF!)</f>
        <v/>
      </c>
      <c r="BS81" s="130" t="str">
        <f>IF($E81="","",#REF!)</f>
        <v/>
      </c>
      <c r="BT81" t="str">
        <f>IF($E81="","",#REF!)</f>
        <v/>
      </c>
      <c r="BU81" s="130" t="str">
        <f>IF($E81="","",#REF!)</f>
        <v/>
      </c>
      <c r="BV81" s="130" t="str">
        <f>IF($E81="","",#REF!)</f>
        <v/>
      </c>
      <c r="BW81" t="str">
        <f>IF($E81="","",#REF!)</f>
        <v/>
      </c>
      <c r="BX81" s="130" t="str">
        <f>IF($E81="","",#REF!)</f>
        <v/>
      </c>
      <c r="BY81" s="130" t="str">
        <f>IF($E81="","",#REF!)</f>
        <v/>
      </c>
      <c r="BZ81" t="str">
        <f>IF($E81="","",VLOOKUP(E81,'HCAP Robot Script'!$C$2:$AG$97,25,FALSE))</f>
        <v/>
      </c>
      <c r="CA81" t="str">
        <f>IF($E81="","",VLOOKUP(BZ81,#REF!,6,FALSE))</f>
        <v/>
      </c>
      <c r="CB81" t="str">
        <f>IF($E81="","",#REF!)</f>
        <v/>
      </c>
      <c r="CC81" s="250" t="str">
        <f>IF($E81="","",#REF!)</f>
        <v/>
      </c>
      <c r="CD81" t="str">
        <f>IF($E81="","",#REF!)</f>
        <v/>
      </c>
      <c r="CE81" t="str">
        <f>IF($E81="","",#REF!)</f>
        <v/>
      </c>
    </row>
    <row r="82" spans="1:83" x14ac:dyDescent="0.2">
      <c r="A82" t="str">
        <f>IF($E82="","",'HCAP Booking'!$C$4)</f>
        <v/>
      </c>
      <c r="B82" s="130" t="str">
        <f>IF($E82="","",'HCAP Booking'!$C$5)</f>
        <v/>
      </c>
      <c r="C82" t="str">
        <f>IF($E82="","",'HCAP Booking'!$F$5)</f>
        <v/>
      </c>
      <c r="D82" t="str">
        <f>IF($E82="","",'HCAP Booking'!E88)</f>
        <v/>
      </c>
      <c r="E82" t="str">
        <f>IF('HCAP Booking'!J88="","",'HCAP Booking'!J88)</f>
        <v/>
      </c>
      <c r="F82" t="str">
        <f>IF($E82="","",'HCAP Booking'!H88)</f>
        <v/>
      </c>
      <c r="G82" t="str">
        <f>IF($E82="","",'HCAP Booking'!G88)</f>
        <v/>
      </c>
      <c r="H82" t="str">
        <f>IF($E82="","",#REF!)</f>
        <v/>
      </c>
      <c r="I82" s="250" t="str">
        <f>IF($E82="","",#REF!)</f>
        <v/>
      </c>
      <c r="J82" s="130" t="str">
        <f>IF($E82="","",#REF!)</f>
        <v/>
      </c>
      <c r="K82" t="str">
        <f>IF($E82="","",#REF!)</f>
        <v/>
      </c>
      <c r="L82" s="250" t="str">
        <f>IF($E82="","",#REF!)</f>
        <v/>
      </c>
      <c r="M82" s="130" t="str">
        <f>IF($E82="","",#REF!)</f>
        <v/>
      </c>
      <c r="N82" t="str">
        <f>IF($E82="","",#REF!)</f>
        <v/>
      </c>
      <c r="O82" s="130" t="str">
        <f>IF($E82="","",#REF!)</f>
        <v/>
      </c>
      <c r="P82" s="250" t="str">
        <f>IF($E82="","",#REF!)</f>
        <v/>
      </c>
      <c r="Q82" s="130" t="str">
        <f>IF($E82="","",#REF!)</f>
        <v/>
      </c>
      <c r="R82" s="130" t="str">
        <f>IF($E82="","",#REF!)</f>
        <v/>
      </c>
      <c r="S82" s="130" t="str">
        <f>IF($E82="","",#REF!)</f>
        <v/>
      </c>
      <c r="T82" s="250" t="str">
        <f>IF($E82="","",#REF!)</f>
        <v/>
      </c>
      <c r="U82" s="130" t="str">
        <f>IF($E82="","",#REF!)</f>
        <v/>
      </c>
      <c r="V82" s="130" t="str">
        <f>IF($E82="","",#REF!)</f>
        <v/>
      </c>
      <c r="W82" s="130" t="str">
        <f>IF($E82="","",#REF!)</f>
        <v/>
      </c>
      <c r="X82" s="250" t="str">
        <f>IF($E82="","",#REF!)</f>
        <v/>
      </c>
      <c r="Y82" s="250" t="str">
        <f>IF($E82="","",#REF!)</f>
        <v/>
      </c>
      <c r="Z82" s="130" t="str">
        <f>IF($E82="","",#REF!)</f>
        <v/>
      </c>
      <c r="AA82" s="130" t="str">
        <f>IF($E82="","",#REF!)</f>
        <v/>
      </c>
      <c r="AB82" s="130" t="str">
        <f>IF($E82="","",#REF!)</f>
        <v/>
      </c>
      <c r="AC82" s="250" t="str">
        <f>IF($E82="","",#REF!)</f>
        <v/>
      </c>
      <c r="AD82" s="130" t="str">
        <f>IF($E82="","",#REF!)</f>
        <v/>
      </c>
      <c r="AE82" s="130" t="str">
        <f>IF($E82="","",#REF!)</f>
        <v/>
      </c>
      <c r="AF82" t="str">
        <f>IF($E82="","",#REF!)</f>
        <v/>
      </c>
      <c r="AG82" s="250" t="str">
        <f>IF($E82="","",#REF!)</f>
        <v/>
      </c>
      <c r="AH82" s="130" t="str">
        <f>IF($E82="","",#REF!)</f>
        <v/>
      </c>
      <c r="AI82" s="130" t="str">
        <f>IF($E82="","",#REF!)</f>
        <v/>
      </c>
      <c r="AJ82" s="130" t="str">
        <f>IF($E82="","",#REF!)</f>
        <v/>
      </c>
      <c r="AK82" s="130" t="str">
        <f>IF($E82="","",#REF!)</f>
        <v/>
      </c>
      <c r="AL82" s="250" t="str">
        <f>IF($E82="","",#REF!)</f>
        <v/>
      </c>
      <c r="AM82" s="130" t="str">
        <f>IF($E82="","",#REF!)</f>
        <v/>
      </c>
      <c r="AN82" s="130" t="str">
        <f>IF($E82="","",#REF!)</f>
        <v/>
      </c>
      <c r="AO82" s="130" t="str">
        <f>IF($E82="","",#REF!)</f>
        <v/>
      </c>
      <c r="AP82" s="250" t="str">
        <f>IF($E82="","",#REF!)</f>
        <v/>
      </c>
      <c r="AR82" s="130"/>
      <c r="AS82" s="130" t="str">
        <f>IF($E82="","",#REF!)</f>
        <v/>
      </c>
      <c r="AT82" s="130" t="str">
        <f>IF($E82="","",'HCAP Worksheet'!$F$65)</f>
        <v/>
      </c>
      <c r="AU82" s="250" t="str">
        <f>IF($E82="","",VLOOKUP(VLOOKUP(E82,'HCAP Robot Script'!$C$2:$AG$97,25,FALSE),#REF!,3,FALSE))</f>
        <v/>
      </c>
      <c r="AV82" s="130" t="str">
        <f>IF($E82="","",VLOOKUP(VLOOKUP(E82,'HCAP Robot Script'!$C$2:$AG$97,25,FALSE),#REF!,5,FALSE))</f>
        <v/>
      </c>
      <c r="AW82" s="130" t="str">
        <f>IF($E82="","",VLOOKUP(VLOOKUP(E82,'HCAP Robot Script'!$C$2:$AG$97,25,FALSE),#REF!,7,FALSE))</f>
        <v/>
      </c>
      <c r="AX82" t="str">
        <f>IF($E82="","",#REF!)</f>
        <v/>
      </c>
      <c r="AY82" s="250" t="str">
        <f>IF($E82="","",#REF!)</f>
        <v/>
      </c>
      <c r="AZ82" s="130" t="str">
        <f>IF($E82="","",#REF!)</f>
        <v/>
      </c>
      <c r="BA82" t="str">
        <f>IF($E82="","",#REF!)</f>
        <v/>
      </c>
      <c r="BB82" s="250" t="str">
        <f>IF($E82="","",#REF!)</f>
        <v/>
      </c>
      <c r="BD82" s="130" t="str">
        <f>IF($E82="","",#REF!)</f>
        <v/>
      </c>
      <c r="BE82" s="130" t="str">
        <f>IF($E82="","",#REF!)</f>
        <v/>
      </c>
      <c r="BF82" s="250" t="str">
        <f>IF($E82="","",#REF!)</f>
        <v/>
      </c>
      <c r="BG82" s="130" t="str">
        <f>IF($E82="","",#REF!)</f>
        <v/>
      </c>
      <c r="BH82" s="130" t="str">
        <f>IF($E82="","",#REF!)</f>
        <v/>
      </c>
      <c r="BI82" t="str">
        <f>IF($E82="","",#REF!)</f>
        <v/>
      </c>
      <c r="BJ82" s="130" t="str">
        <f>IF($E82="","",#REF!)</f>
        <v/>
      </c>
      <c r="BK82" s="250" t="str">
        <f>IF($E82="","",#REF!)</f>
        <v/>
      </c>
      <c r="BL82" s="130" t="str">
        <f>IF($E82="","",#REF!)</f>
        <v/>
      </c>
      <c r="BM82" s="130" t="str">
        <f>IF($E82="","",#REF!)</f>
        <v/>
      </c>
      <c r="BN82" s="130" t="str">
        <f>IF($E82="","",#REF!)</f>
        <v/>
      </c>
      <c r="BO82" s="250" t="str">
        <f>IF($E82="","",#REF!)</f>
        <v/>
      </c>
      <c r="BP82" s="130" t="str">
        <f>IF($E82="","",#REF!)</f>
        <v/>
      </c>
      <c r="BQ82" s="130" t="str">
        <f>IF($E82="","",#REF!)</f>
        <v/>
      </c>
      <c r="BR82" s="250" t="str">
        <f>IF($E82="","",#REF!)</f>
        <v/>
      </c>
      <c r="BS82" s="130" t="str">
        <f>IF($E82="","",#REF!)</f>
        <v/>
      </c>
      <c r="BT82" t="str">
        <f>IF($E82="","",#REF!)</f>
        <v/>
      </c>
      <c r="BU82" s="130" t="str">
        <f>IF($E82="","",#REF!)</f>
        <v/>
      </c>
      <c r="BV82" s="130" t="str">
        <f>IF($E82="","",#REF!)</f>
        <v/>
      </c>
      <c r="BW82" t="str">
        <f>IF($E82="","",#REF!)</f>
        <v/>
      </c>
      <c r="BX82" s="130" t="str">
        <f>IF($E82="","",#REF!)</f>
        <v/>
      </c>
      <c r="BY82" s="130" t="str">
        <f>IF($E82="","",#REF!)</f>
        <v/>
      </c>
      <c r="BZ82" t="str">
        <f>IF($E82="","",VLOOKUP(E82,'HCAP Robot Script'!$C$2:$AG$97,25,FALSE))</f>
        <v/>
      </c>
      <c r="CA82" t="str">
        <f>IF($E82="","",VLOOKUP(BZ82,#REF!,6,FALSE))</f>
        <v/>
      </c>
      <c r="CB82" t="str">
        <f>IF($E82="","",#REF!)</f>
        <v/>
      </c>
      <c r="CC82" s="250" t="str">
        <f>IF($E82="","",#REF!)</f>
        <v/>
      </c>
      <c r="CD82" t="str">
        <f>IF($E82="","",#REF!)</f>
        <v/>
      </c>
      <c r="CE82" t="str">
        <f>IF($E82="","",#REF!)</f>
        <v/>
      </c>
    </row>
    <row r="83" spans="1:83" x14ac:dyDescent="0.2">
      <c r="A83" t="str">
        <f>IF($E83="","",'HCAP Booking'!$C$4)</f>
        <v/>
      </c>
      <c r="B83" s="130" t="str">
        <f>IF($E83="","",'HCAP Booking'!$C$5)</f>
        <v/>
      </c>
      <c r="C83" t="str">
        <f>IF($E83="","",'HCAP Booking'!$F$5)</f>
        <v/>
      </c>
      <c r="D83" t="str">
        <f>IF($E83="","",'HCAP Booking'!E89)</f>
        <v/>
      </c>
      <c r="E83" t="str">
        <f>IF('HCAP Booking'!J89="","",'HCAP Booking'!J89)</f>
        <v/>
      </c>
      <c r="F83" t="str">
        <f>IF($E83="","",'HCAP Booking'!H89)</f>
        <v/>
      </c>
      <c r="G83" t="str">
        <f>IF($E83="","",'HCAP Booking'!G89)</f>
        <v/>
      </c>
      <c r="H83" t="str">
        <f>IF($E83="","",#REF!)</f>
        <v/>
      </c>
      <c r="I83" s="250" t="str">
        <f>IF($E83="","",#REF!)</f>
        <v/>
      </c>
      <c r="J83" s="130" t="str">
        <f>IF($E83="","",#REF!)</f>
        <v/>
      </c>
      <c r="K83" t="str">
        <f>IF($E83="","",#REF!)</f>
        <v/>
      </c>
      <c r="L83" s="250" t="str">
        <f>IF($E83="","",#REF!)</f>
        <v/>
      </c>
      <c r="M83" s="130" t="str">
        <f>IF($E83="","",#REF!)</f>
        <v/>
      </c>
      <c r="N83" t="str">
        <f>IF($E83="","",#REF!)</f>
        <v/>
      </c>
      <c r="O83" s="130" t="str">
        <f>IF($E83="","",#REF!)</f>
        <v/>
      </c>
      <c r="P83" s="250" t="str">
        <f>IF($E83="","",#REF!)</f>
        <v/>
      </c>
      <c r="Q83" s="130" t="str">
        <f>IF($E83="","",#REF!)</f>
        <v/>
      </c>
      <c r="R83" s="130" t="str">
        <f>IF($E83="","",#REF!)</f>
        <v/>
      </c>
      <c r="S83" s="130" t="str">
        <f>IF($E83="","",#REF!)</f>
        <v/>
      </c>
      <c r="T83" s="250" t="str">
        <f>IF($E83="","",#REF!)</f>
        <v/>
      </c>
      <c r="U83" s="130" t="str">
        <f>IF($E83="","",#REF!)</f>
        <v/>
      </c>
      <c r="V83" s="130" t="str">
        <f>IF($E83="","",#REF!)</f>
        <v/>
      </c>
      <c r="W83" s="130" t="str">
        <f>IF($E83="","",#REF!)</f>
        <v/>
      </c>
      <c r="X83" s="250" t="str">
        <f>IF($E83="","",#REF!)</f>
        <v/>
      </c>
      <c r="Y83" s="250" t="str">
        <f>IF($E83="","",#REF!)</f>
        <v/>
      </c>
      <c r="Z83" s="130" t="str">
        <f>IF($E83="","",#REF!)</f>
        <v/>
      </c>
      <c r="AA83" s="130" t="str">
        <f>IF($E83="","",#REF!)</f>
        <v/>
      </c>
      <c r="AB83" s="130" t="str">
        <f>IF($E83="","",#REF!)</f>
        <v/>
      </c>
      <c r="AC83" s="250" t="str">
        <f>IF($E83="","",#REF!)</f>
        <v/>
      </c>
      <c r="AD83" s="130" t="str">
        <f>IF($E83="","",#REF!)</f>
        <v/>
      </c>
      <c r="AE83" s="130" t="str">
        <f>IF($E83="","",#REF!)</f>
        <v/>
      </c>
      <c r="AF83" t="str">
        <f>IF($E83="","",#REF!)</f>
        <v/>
      </c>
      <c r="AG83" s="250" t="str">
        <f>IF($E83="","",#REF!)</f>
        <v/>
      </c>
      <c r="AH83" s="130" t="str">
        <f>IF($E83="","",#REF!)</f>
        <v/>
      </c>
      <c r="AI83" s="130" t="str">
        <f>IF($E83="","",#REF!)</f>
        <v/>
      </c>
      <c r="AJ83" s="130" t="str">
        <f>IF($E83="","",#REF!)</f>
        <v/>
      </c>
      <c r="AK83" s="130" t="str">
        <f>IF($E83="","",#REF!)</f>
        <v/>
      </c>
      <c r="AL83" s="250" t="str">
        <f>IF($E83="","",#REF!)</f>
        <v/>
      </c>
      <c r="AM83" s="130" t="str">
        <f>IF($E83="","",#REF!)</f>
        <v/>
      </c>
      <c r="AN83" s="130" t="str">
        <f>IF($E83="","",#REF!)</f>
        <v/>
      </c>
      <c r="AO83" s="130" t="str">
        <f>IF($E83="","",#REF!)</f>
        <v/>
      </c>
      <c r="AP83" s="250" t="str">
        <f>IF($E83="","",#REF!)</f>
        <v/>
      </c>
      <c r="AR83" s="130"/>
      <c r="AS83" s="130" t="str">
        <f>IF($E83="","",#REF!)</f>
        <v/>
      </c>
      <c r="AT83" s="130" t="str">
        <f>IF($E83="","",'HCAP Worksheet'!$F$65)</f>
        <v/>
      </c>
      <c r="AU83" s="250" t="str">
        <f>IF($E83="","",VLOOKUP(VLOOKUP(E83,'HCAP Robot Script'!$C$2:$AG$97,25,FALSE),#REF!,3,FALSE))</f>
        <v/>
      </c>
      <c r="AV83" s="130" t="str">
        <f>IF($E83="","",VLOOKUP(VLOOKUP(E83,'HCAP Robot Script'!$C$2:$AG$97,25,FALSE),#REF!,5,FALSE))</f>
        <v/>
      </c>
      <c r="AW83" s="130" t="str">
        <f>IF($E83="","",VLOOKUP(VLOOKUP(E83,'HCAP Robot Script'!$C$2:$AG$97,25,FALSE),#REF!,7,FALSE))</f>
        <v/>
      </c>
      <c r="AX83" t="str">
        <f>IF($E83="","",#REF!)</f>
        <v/>
      </c>
      <c r="AY83" s="250" t="str">
        <f>IF($E83="","",#REF!)</f>
        <v/>
      </c>
      <c r="AZ83" s="130" t="str">
        <f>IF($E83="","",#REF!)</f>
        <v/>
      </c>
      <c r="BA83" t="str">
        <f>IF($E83="","",#REF!)</f>
        <v/>
      </c>
      <c r="BB83" s="250" t="str">
        <f>IF($E83="","",#REF!)</f>
        <v/>
      </c>
      <c r="BD83" s="130" t="str">
        <f>IF($E83="","",#REF!)</f>
        <v/>
      </c>
      <c r="BE83" s="130" t="str">
        <f>IF($E83="","",#REF!)</f>
        <v/>
      </c>
      <c r="BF83" s="250" t="str">
        <f>IF($E83="","",#REF!)</f>
        <v/>
      </c>
      <c r="BG83" s="130" t="str">
        <f>IF($E83="","",#REF!)</f>
        <v/>
      </c>
      <c r="BH83" s="130" t="str">
        <f>IF($E83="","",#REF!)</f>
        <v/>
      </c>
      <c r="BI83" t="str">
        <f>IF($E83="","",#REF!)</f>
        <v/>
      </c>
      <c r="BJ83" s="130" t="str">
        <f>IF($E83="","",#REF!)</f>
        <v/>
      </c>
      <c r="BK83" s="250" t="str">
        <f>IF($E83="","",#REF!)</f>
        <v/>
      </c>
      <c r="BL83" s="130" t="str">
        <f>IF($E83="","",#REF!)</f>
        <v/>
      </c>
      <c r="BM83" s="130" t="str">
        <f>IF($E83="","",#REF!)</f>
        <v/>
      </c>
      <c r="BN83" s="130" t="str">
        <f>IF($E83="","",#REF!)</f>
        <v/>
      </c>
      <c r="BO83" s="250" t="str">
        <f>IF($E83="","",#REF!)</f>
        <v/>
      </c>
      <c r="BP83" s="130" t="str">
        <f>IF($E83="","",#REF!)</f>
        <v/>
      </c>
      <c r="BQ83" s="130" t="str">
        <f>IF($E83="","",#REF!)</f>
        <v/>
      </c>
      <c r="BR83" s="250" t="str">
        <f>IF($E83="","",#REF!)</f>
        <v/>
      </c>
      <c r="BS83" s="130" t="str">
        <f>IF($E83="","",#REF!)</f>
        <v/>
      </c>
      <c r="BT83" t="str">
        <f>IF($E83="","",#REF!)</f>
        <v/>
      </c>
      <c r="BU83" s="130" t="str">
        <f>IF($E83="","",#REF!)</f>
        <v/>
      </c>
      <c r="BV83" s="130" t="str">
        <f>IF($E83="","",#REF!)</f>
        <v/>
      </c>
      <c r="BW83" t="str">
        <f>IF($E83="","",#REF!)</f>
        <v/>
      </c>
      <c r="BX83" s="130" t="str">
        <f>IF($E83="","",#REF!)</f>
        <v/>
      </c>
      <c r="BY83" s="130" t="str">
        <f>IF($E83="","",#REF!)</f>
        <v/>
      </c>
      <c r="BZ83" t="str">
        <f>IF($E83="","",VLOOKUP(E83,'HCAP Robot Script'!$C$2:$AG$97,25,FALSE))</f>
        <v/>
      </c>
      <c r="CA83" t="str">
        <f>IF($E83="","",VLOOKUP(BZ83,#REF!,6,FALSE))</f>
        <v/>
      </c>
      <c r="CB83" t="str">
        <f>IF($E83="","",#REF!)</f>
        <v/>
      </c>
      <c r="CC83" s="250" t="str">
        <f>IF($E83="","",#REF!)</f>
        <v/>
      </c>
      <c r="CD83" t="str">
        <f>IF($E83="","",#REF!)</f>
        <v/>
      </c>
      <c r="CE83" t="str">
        <f>IF($E83="","",#REF!)</f>
        <v/>
      </c>
    </row>
    <row r="84" spans="1:83" x14ac:dyDescent="0.2">
      <c r="A84" t="str">
        <f>IF($E84="","",'HCAP Booking'!$C$4)</f>
        <v/>
      </c>
      <c r="B84" s="130" t="str">
        <f>IF($E84="","",'HCAP Booking'!$C$5)</f>
        <v/>
      </c>
      <c r="C84" t="str">
        <f>IF($E84="","",'HCAP Booking'!$F$5)</f>
        <v/>
      </c>
      <c r="D84" t="str">
        <f>IF($E84="","",'HCAP Booking'!E90)</f>
        <v/>
      </c>
      <c r="E84" t="str">
        <f>IF('HCAP Booking'!J90="","",'HCAP Booking'!J90)</f>
        <v/>
      </c>
      <c r="F84" t="str">
        <f>IF($E84="","",'HCAP Booking'!H90)</f>
        <v/>
      </c>
      <c r="G84" t="str">
        <f>IF($E84="","",'HCAP Booking'!G90)</f>
        <v/>
      </c>
      <c r="H84" t="str">
        <f>IF($E84="","",#REF!)</f>
        <v/>
      </c>
      <c r="I84" s="250" t="str">
        <f>IF($E84="","",#REF!)</f>
        <v/>
      </c>
      <c r="J84" s="130" t="str">
        <f>IF($E84="","",#REF!)</f>
        <v/>
      </c>
      <c r="K84" t="str">
        <f>IF($E84="","",#REF!)</f>
        <v/>
      </c>
      <c r="L84" s="250" t="str">
        <f>IF($E84="","",#REF!)</f>
        <v/>
      </c>
      <c r="M84" s="130" t="str">
        <f>IF($E84="","",#REF!)</f>
        <v/>
      </c>
      <c r="N84" t="str">
        <f>IF($E84="","",#REF!)</f>
        <v/>
      </c>
      <c r="O84" s="130" t="str">
        <f>IF($E84="","",#REF!)</f>
        <v/>
      </c>
      <c r="P84" s="250" t="str">
        <f>IF($E84="","",#REF!)</f>
        <v/>
      </c>
      <c r="Q84" s="130" t="str">
        <f>IF($E84="","",#REF!)</f>
        <v/>
      </c>
      <c r="R84" s="130" t="str">
        <f>IF($E84="","",#REF!)</f>
        <v/>
      </c>
      <c r="S84" s="130" t="str">
        <f>IF($E84="","",#REF!)</f>
        <v/>
      </c>
      <c r="T84" s="250" t="str">
        <f>IF($E84="","",#REF!)</f>
        <v/>
      </c>
      <c r="U84" s="130" t="str">
        <f>IF($E84="","",#REF!)</f>
        <v/>
      </c>
      <c r="V84" s="130" t="str">
        <f>IF($E84="","",#REF!)</f>
        <v/>
      </c>
      <c r="W84" s="130" t="str">
        <f>IF($E84="","",#REF!)</f>
        <v/>
      </c>
      <c r="X84" s="250" t="str">
        <f>IF($E84="","",#REF!)</f>
        <v/>
      </c>
      <c r="Y84" s="250" t="str">
        <f>IF($E84="","",#REF!)</f>
        <v/>
      </c>
      <c r="Z84" s="130" t="str">
        <f>IF($E84="","",#REF!)</f>
        <v/>
      </c>
      <c r="AA84" s="130" t="str">
        <f>IF($E84="","",#REF!)</f>
        <v/>
      </c>
      <c r="AB84" s="130" t="str">
        <f>IF($E84="","",#REF!)</f>
        <v/>
      </c>
      <c r="AC84" s="250" t="str">
        <f>IF($E84="","",#REF!)</f>
        <v/>
      </c>
      <c r="AD84" s="130" t="str">
        <f>IF($E84="","",#REF!)</f>
        <v/>
      </c>
      <c r="AE84" s="130" t="str">
        <f>IF($E84="","",#REF!)</f>
        <v/>
      </c>
      <c r="AF84" t="str">
        <f>IF($E84="","",#REF!)</f>
        <v/>
      </c>
      <c r="AG84" s="250" t="str">
        <f>IF($E84="","",#REF!)</f>
        <v/>
      </c>
      <c r="AH84" s="130" t="str">
        <f>IF($E84="","",#REF!)</f>
        <v/>
      </c>
      <c r="AI84" s="130" t="str">
        <f>IF($E84="","",#REF!)</f>
        <v/>
      </c>
      <c r="AJ84" s="130" t="str">
        <f>IF($E84="","",#REF!)</f>
        <v/>
      </c>
      <c r="AK84" s="130" t="str">
        <f>IF($E84="","",#REF!)</f>
        <v/>
      </c>
      <c r="AL84" s="250" t="str">
        <f>IF($E84="","",#REF!)</f>
        <v/>
      </c>
      <c r="AM84" s="130" t="str">
        <f>IF($E84="","",#REF!)</f>
        <v/>
      </c>
      <c r="AN84" s="130" t="str">
        <f>IF($E84="","",#REF!)</f>
        <v/>
      </c>
      <c r="AO84" s="130" t="str">
        <f>IF($E84="","",#REF!)</f>
        <v/>
      </c>
      <c r="AP84" s="250" t="str">
        <f>IF($E84="","",#REF!)</f>
        <v/>
      </c>
      <c r="AR84" s="130"/>
      <c r="AS84" s="130" t="str">
        <f>IF($E84="","",#REF!)</f>
        <v/>
      </c>
      <c r="AT84" s="130" t="str">
        <f>IF($E84="","",'HCAP Worksheet'!$F$65)</f>
        <v/>
      </c>
      <c r="AU84" s="250" t="str">
        <f>IF($E84="","",VLOOKUP(VLOOKUP(E84,'HCAP Robot Script'!$C$2:$AG$97,25,FALSE),#REF!,3,FALSE))</f>
        <v/>
      </c>
      <c r="AV84" s="130" t="str">
        <f>IF($E84="","",VLOOKUP(VLOOKUP(E84,'HCAP Robot Script'!$C$2:$AG$97,25,FALSE),#REF!,5,FALSE))</f>
        <v/>
      </c>
      <c r="AW84" s="130" t="str">
        <f>IF($E84="","",VLOOKUP(VLOOKUP(E84,'HCAP Robot Script'!$C$2:$AG$97,25,FALSE),#REF!,7,FALSE))</f>
        <v/>
      </c>
      <c r="AX84" t="str">
        <f>IF($E84="","",#REF!)</f>
        <v/>
      </c>
      <c r="AY84" s="250" t="str">
        <f>IF($E84="","",#REF!)</f>
        <v/>
      </c>
      <c r="AZ84" s="130" t="str">
        <f>IF($E84="","",#REF!)</f>
        <v/>
      </c>
      <c r="BA84" t="str">
        <f>IF($E84="","",#REF!)</f>
        <v/>
      </c>
      <c r="BB84" s="250" t="str">
        <f>IF($E84="","",#REF!)</f>
        <v/>
      </c>
      <c r="BD84" s="130" t="str">
        <f>IF($E84="","",#REF!)</f>
        <v/>
      </c>
      <c r="BE84" s="130" t="str">
        <f>IF($E84="","",#REF!)</f>
        <v/>
      </c>
      <c r="BF84" s="250" t="str">
        <f>IF($E84="","",#REF!)</f>
        <v/>
      </c>
      <c r="BG84" s="130" t="str">
        <f>IF($E84="","",#REF!)</f>
        <v/>
      </c>
      <c r="BH84" s="130" t="str">
        <f>IF($E84="","",#REF!)</f>
        <v/>
      </c>
      <c r="BI84" t="str">
        <f>IF($E84="","",#REF!)</f>
        <v/>
      </c>
      <c r="BJ84" s="130" t="str">
        <f>IF($E84="","",#REF!)</f>
        <v/>
      </c>
      <c r="BK84" s="250" t="str">
        <f>IF($E84="","",#REF!)</f>
        <v/>
      </c>
      <c r="BL84" s="130" t="str">
        <f>IF($E84="","",#REF!)</f>
        <v/>
      </c>
      <c r="BM84" s="130" t="str">
        <f>IF($E84="","",#REF!)</f>
        <v/>
      </c>
      <c r="BN84" s="130" t="str">
        <f>IF($E84="","",#REF!)</f>
        <v/>
      </c>
      <c r="BO84" s="250" t="str">
        <f>IF($E84="","",#REF!)</f>
        <v/>
      </c>
      <c r="BP84" s="130" t="str">
        <f>IF($E84="","",#REF!)</f>
        <v/>
      </c>
      <c r="BQ84" s="130" t="str">
        <f>IF($E84="","",#REF!)</f>
        <v/>
      </c>
      <c r="BR84" s="250" t="str">
        <f>IF($E84="","",#REF!)</f>
        <v/>
      </c>
      <c r="BS84" s="130" t="str">
        <f>IF($E84="","",#REF!)</f>
        <v/>
      </c>
      <c r="BT84" t="str">
        <f>IF($E84="","",#REF!)</f>
        <v/>
      </c>
      <c r="BU84" s="130" t="str">
        <f>IF($E84="","",#REF!)</f>
        <v/>
      </c>
      <c r="BV84" s="130" t="str">
        <f>IF($E84="","",#REF!)</f>
        <v/>
      </c>
      <c r="BW84" t="str">
        <f>IF($E84="","",#REF!)</f>
        <v/>
      </c>
      <c r="BX84" s="130" t="str">
        <f>IF($E84="","",#REF!)</f>
        <v/>
      </c>
      <c r="BY84" s="130" t="str">
        <f>IF($E84="","",#REF!)</f>
        <v/>
      </c>
      <c r="BZ84" t="str">
        <f>IF($E84="","",VLOOKUP(E84,'HCAP Robot Script'!$C$2:$AG$97,25,FALSE))</f>
        <v/>
      </c>
      <c r="CA84" t="str">
        <f>IF($E84="","",VLOOKUP(BZ84,#REF!,6,FALSE))</f>
        <v/>
      </c>
      <c r="CB84" t="str">
        <f>IF($E84="","",#REF!)</f>
        <v/>
      </c>
      <c r="CC84" s="250" t="str">
        <f>IF($E84="","",#REF!)</f>
        <v/>
      </c>
      <c r="CD84" t="str">
        <f>IF($E84="","",#REF!)</f>
        <v/>
      </c>
      <c r="CE84" t="str">
        <f>IF($E84="","",#REF!)</f>
        <v/>
      </c>
    </row>
    <row r="85" spans="1:83" x14ac:dyDescent="0.2">
      <c r="A85" t="str">
        <f>IF($E85="","",'HCAP Booking'!$C$4)</f>
        <v/>
      </c>
      <c r="B85" s="130" t="str">
        <f>IF($E85="","",'HCAP Booking'!$C$5)</f>
        <v/>
      </c>
      <c r="C85" t="str">
        <f>IF($E85="","",'HCAP Booking'!$F$5)</f>
        <v/>
      </c>
      <c r="D85" t="str">
        <f>IF($E85="","",'HCAP Booking'!E91)</f>
        <v/>
      </c>
      <c r="E85" t="str">
        <f>IF('HCAP Booking'!J91="","",'HCAP Booking'!J91)</f>
        <v/>
      </c>
      <c r="F85" t="str">
        <f>IF($E85="","",'HCAP Booking'!H91)</f>
        <v/>
      </c>
      <c r="G85" t="str">
        <f>IF($E85="","",'HCAP Booking'!G91)</f>
        <v/>
      </c>
      <c r="H85" t="str">
        <f>IF($E85="","",#REF!)</f>
        <v/>
      </c>
      <c r="I85" s="250" t="str">
        <f>IF($E85="","",#REF!)</f>
        <v/>
      </c>
      <c r="J85" s="130" t="str">
        <f>IF($E85="","",#REF!)</f>
        <v/>
      </c>
      <c r="K85" t="str">
        <f>IF($E85="","",#REF!)</f>
        <v/>
      </c>
      <c r="L85" s="250" t="str">
        <f>IF($E85="","",#REF!)</f>
        <v/>
      </c>
      <c r="M85" s="130" t="str">
        <f>IF($E85="","",#REF!)</f>
        <v/>
      </c>
      <c r="N85" t="str">
        <f>IF($E85="","",#REF!)</f>
        <v/>
      </c>
      <c r="O85" s="130" t="str">
        <f>IF($E85="","",#REF!)</f>
        <v/>
      </c>
      <c r="P85" s="250" t="str">
        <f>IF($E85="","",#REF!)</f>
        <v/>
      </c>
      <c r="Q85" s="130" t="str">
        <f>IF($E85="","",#REF!)</f>
        <v/>
      </c>
      <c r="R85" s="130" t="str">
        <f>IF($E85="","",#REF!)</f>
        <v/>
      </c>
      <c r="S85" s="130" t="str">
        <f>IF($E85="","",#REF!)</f>
        <v/>
      </c>
      <c r="T85" s="250" t="str">
        <f>IF($E85="","",#REF!)</f>
        <v/>
      </c>
      <c r="U85" s="130" t="str">
        <f>IF($E85="","",#REF!)</f>
        <v/>
      </c>
      <c r="V85" s="130" t="str">
        <f>IF($E85="","",#REF!)</f>
        <v/>
      </c>
      <c r="W85" s="130" t="str">
        <f>IF($E85="","",#REF!)</f>
        <v/>
      </c>
      <c r="X85" s="250" t="str">
        <f>IF($E85="","",#REF!)</f>
        <v/>
      </c>
      <c r="Y85" s="250" t="str">
        <f>IF($E85="","",#REF!)</f>
        <v/>
      </c>
      <c r="Z85" s="130" t="str">
        <f>IF($E85="","",#REF!)</f>
        <v/>
      </c>
      <c r="AA85" s="130" t="str">
        <f>IF($E85="","",#REF!)</f>
        <v/>
      </c>
      <c r="AB85" s="130" t="str">
        <f>IF($E85="","",#REF!)</f>
        <v/>
      </c>
      <c r="AC85" s="250" t="str">
        <f>IF($E85="","",#REF!)</f>
        <v/>
      </c>
      <c r="AD85" s="130" t="str">
        <f>IF($E85="","",#REF!)</f>
        <v/>
      </c>
      <c r="AE85" s="130" t="str">
        <f>IF($E85="","",#REF!)</f>
        <v/>
      </c>
      <c r="AF85" t="str">
        <f>IF($E85="","",#REF!)</f>
        <v/>
      </c>
      <c r="AG85" s="250" t="str">
        <f>IF($E85="","",#REF!)</f>
        <v/>
      </c>
      <c r="AH85" s="130" t="str">
        <f>IF($E85="","",#REF!)</f>
        <v/>
      </c>
      <c r="AI85" s="130" t="str">
        <f>IF($E85="","",#REF!)</f>
        <v/>
      </c>
      <c r="AJ85" s="130" t="str">
        <f>IF($E85="","",#REF!)</f>
        <v/>
      </c>
      <c r="AK85" s="130" t="str">
        <f>IF($E85="","",#REF!)</f>
        <v/>
      </c>
      <c r="AL85" s="250" t="str">
        <f>IF($E85="","",#REF!)</f>
        <v/>
      </c>
      <c r="AM85" s="130" t="str">
        <f>IF($E85="","",#REF!)</f>
        <v/>
      </c>
      <c r="AN85" s="130" t="str">
        <f>IF($E85="","",#REF!)</f>
        <v/>
      </c>
      <c r="AO85" s="130" t="str">
        <f>IF($E85="","",#REF!)</f>
        <v/>
      </c>
      <c r="AP85" s="250" t="str">
        <f>IF($E85="","",#REF!)</f>
        <v/>
      </c>
      <c r="AR85" s="130"/>
      <c r="AS85" s="130" t="str">
        <f>IF($E85="","",#REF!)</f>
        <v/>
      </c>
      <c r="AT85" s="130" t="str">
        <f>IF($E85="","",'HCAP Worksheet'!$F$65)</f>
        <v/>
      </c>
      <c r="AU85" s="250" t="str">
        <f>IF($E85="","",VLOOKUP(VLOOKUP(E85,'HCAP Robot Script'!$C$2:$AG$97,25,FALSE),#REF!,3,FALSE))</f>
        <v/>
      </c>
      <c r="AV85" s="130" t="str">
        <f>IF($E85="","",VLOOKUP(VLOOKUP(E85,'HCAP Robot Script'!$C$2:$AG$97,25,FALSE),#REF!,5,FALSE))</f>
        <v/>
      </c>
      <c r="AW85" s="130" t="str">
        <f>IF($E85="","",VLOOKUP(VLOOKUP(E85,'HCAP Robot Script'!$C$2:$AG$97,25,FALSE),#REF!,7,FALSE))</f>
        <v/>
      </c>
      <c r="AX85" t="str">
        <f>IF($E85="","",#REF!)</f>
        <v/>
      </c>
      <c r="AY85" s="250" t="str">
        <f>IF($E85="","",#REF!)</f>
        <v/>
      </c>
      <c r="AZ85" s="130" t="str">
        <f>IF($E85="","",#REF!)</f>
        <v/>
      </c>
      <c r="BA85" t="str">
        <f>IF($E85="","",#REF!)</f>
        <v/>
      </c>
      <c r="BB85" s="250" t="str">
        <f>IF($E85="","",#REF!)</f>
        <v/>
      </c>
      <c r="BD85" s="130" t="str">
        <f>IF($E85="","",#REF!)</f>
        <v/>
      </c>
      <c r="BE85" s="130" t="str">
        <f>IF($E85="","",#REF!)</f>
        <v/>
      </c>
      <c r="BF85" s="250" t="str">
        <f>IF($E85="","",#REF!)</f>
        <v/>
      </c>
      <c r="BG85" s="130" t="str">
        <f>IF($E85="","",#REF!)</f>
        <v/>
      </c>
      <c r="BH85" s="130" t="str">
        <f>IF($E85="","",#REF!)</f>
        <v/>
      </c>
      <c r="BI85" t="str">
        <f>IF($E85="","",#REF!)</f>
        <v/>
      </c>
      <c r="BJ85" s="130" t="str">
        <f>IF($E85="","",#REF!)</f>
        <v/>
      </c>
      <c r="BK85" s="250" t="str">
        <f>IF($E85="","",#REF!)</f>
        <v/>
      </c>
      <c r="BL85" s="130" t="str">
        <f>IF($E85="","",#REF!)</f>
        <v/>
      </c>
      <c r="BM85" s="130" t="str">
        <f>IF($E85="","",#REF!)</f>
        <v/>
      </c>
      <c r="BN85" s="130" t="str">
        <f>IF($E85="","",#REF!)</f>
        <v/>
      </c>
      <c r="BO85" s="250" t="str">
        <f>IF($E85="","",#REF!)</f>
        <v/>
      </c>
      <c r="BP85" s="130" t="str">
        <f>IF($E85="","",#REF!)</f>
        <v/>
      </c>
      <c r="BQ85" s="130" t="str">
        <f>IF($E85="","",#REF!)</f>
        <v/>
      </c>
      <c r="BR85" s="250" t="str">
        <f>IF($E85="","",#REF!)</f>
        <v/>
      </c>
      <c r="BS85" s="130" t="str">
        <f>IF($E85="","",#REF!)</f>
        <v/>
      </c>
      <c r="BT85" t="str">
        <f>IF($E85="","",#REF!)</f>
        <v/>
      </c>
      <c r="BU85" s="130" t="str">
        <f>IF($E85="","",#REF!)</f>
        <v/>
      </c>
      <c r="BV85" s="130" t="str">
        <f>IF($E85="","",#REF!)</f>
        <v/>
      </c>
      <c r="BW85" t="str">
        <f>IF($E85="","",#REF!)</f>
        <v/>
      </c>
      <c r="BX85" s="130" t="str">
        <f>IF($E85="","",#REF!)</f>
        <v/>
      </c>
      <c r="BY85" s="130" t="str">
        <f>IF($E85="","",#REF!)</f>
        <v/>
      </c>
      <c r="BZ85" t="str">
        <f>IF($E85="","",VLOOKUP(E85,'HCAP Robot Script'!$C$2:$AG$97,25,FALSE))</f>
        <v/>
      </c>
      <c r="CA85" t="str">
        <f>IF($E85="","",VLOOKUP(BZ85,#REF!,6,FALSE))</f>
        <v/>
      </c>
      <c r="CB85" t="str">
        <f>IF($E85="","",#REF!)</f>
        <v/>
      </c>
      <c r="CC85" s="250" t="str">
        <f>IF($E85="","",#REF!)</f>
        <v/>
      </c>
      <c r="CD85" t="str">
        <f>IF($E85="","",#REF!)</f>
        <v/>
      </c>
      <c r="CE85" t="str">
        <f>IF($E85="","",#REF!)</f>
        <v/>
      </c>
    </row>
    <row r="86" spans="1:83" x14ac:dyDescent="0.2">
      <c r="A86" t="str">
        <f>IF($E86="","",'HCAP Booking'!$C$4)</f>
        <v/>
      </c>
      <c r="B86" s="130" t="str">
        <f>IF($E86="","",'HCAP Booking'!$C$5)</f>
        <v/>
      </c>
      <c r="C86" t="str">
        <f>IF($E86="","",'HCAP Booking'!$F$5)</f>
        <v/>
      </c>
      <c r="D86" t="str">
        <f>IF($E86="","",'HCAP Booking'!E92)</f>
        <v/>
      </c>
      <c r="E86" t="str">
        <f>IF('HCAP Booking'!J92="","",'HCAP Booking'!J92)</f>
        <v/>
      </c>
      <c r="F86" t="str">
        <f>IF($E86="","",'HCAP Booking'!H92)</f>
        <v/>
      </c>
      <c r="G86" t="str">
        <f>IF($E86="","",'HCAP Booking'!G92)</f>
        <v/>
      </c>
      <c r="H86" t="str">
        <f>IF($E86="","",#REF!)</f>
        <v/>
      </c>
      <c r="I86" s="250" t="str">
        <f>IF($E86="","",#REF!)</f>
        <v/>
      </c>
      <c r="J86" s="130" t="str">
        <f>IF($E86="","",#REF!)</f>
        <v/>
      </c>
      <c r="K86" t="str">
        <f>IF($E86="","",#REF!)</f>
        <v/>
      </c>
      <c r="L86" s="250" t="str">
        <f>IF($E86="","",#REF!)</f>
        <v/>
      </c>
      <c r="M86" s="130" t="str">
        <f>IF($E86="","",#REF!)</f>
        <v/>
      </c>
      <c r="N86" t="str">
        <f>IF($E86="","",#REF!)</f>
        <v/>
      </c>
      <c r="O86" s="130" t="str">
        <f>IF($E86="","",#REF!)</f>
        <v/>
      </c>
      <c r="P86" s="250" t="str">
        <f>IF($E86="","",#REF!)</f>
        <v/>
      </c>
      <c r="Q86" s="130" t="str">
        <f>IF($E86="","",#REF!)</f>
        <v/>
      </c>
      <c r="R86" s="130" t="str">
        <f>IF($E86="","",#REF!)</f>
        <v/>
      </c>
      <c r="S86" s="130" t="str">
        <f>IF($E86="","",#REF!)</f>
        <v/>
      </c>
      <c r="T86" s="250" t="str">
        <f>IF($E86="","",#REF!)</f>
        <v/>
      </c>
      <c r="U86" s="130" t="str">
        <f>IF($E86="","",#REF!)</f>
        <v/>
      </c>
      <c r="V86" s="130" t="str">
        <f>IF($E86="","",#REF!)</f>
        <v/>
      </c>
      <c r="W86" s="130" t="str">
        <f>IF($E86="","",#REF!)</f>
        <v/>
      </c>
      <c r="X86" s="250" t="str">
        <f>IF($E86="","",#REF!)</f>
        <v/>
      </c>
      <c r="Y86" s="250" t="str">
        <f>IF($E86="","",#REF!)</f>
        <v/>
      </c>
      <c r="Z86" s="130" t="str">
        <f>IF($E86="","",#REF!)</f>
        <v/>
      </c>
      <c r="AA86" s="130" t="str">
        <f>IF($E86="","",#REF!)</f>
        <v/>
      </c>
      <c r="AB86" s="130" t="str">
        <f>IF($E86="","",#REF!)</f>
        <v/>
      </c>
      <c r="AC86" s="250" t="str">
        <f>IF($E86="","",#REF!)</f>
        <v/>
      </c>
      <c r="AD86" s="130" t="str">
        <f>IF($E86="","",#REF!)</f>
        <v/>
      </c>
      <c r="AE86" s="130" t="str">
        <f>IF($E86="","",#REF!)</f>
        <v/>
      </c>
      <c r="AF86" t="str">
        <f>IF($E86="","",#REF!)</f>
        <v/>
      </c>
      <c r="AG86" s="250" t="str">
        <f>IF($E86="","",#REF!)</f>
        <v/>
      </c>
      <c r="AH86" s="130" t="str">
        <f>IF($E86="","",#REF!)</f>
        <v/>
      </c>
      <c r="AI86" s="130" t="str">
        <f>IF($E86="","",#REF!)</f>
        <v/>
      </c>
      <c r="AJ86" s="130" t="str">
        <f>IF($E86="","",#REF!)</f>
        <v/>
      </c>
      <c r="AK86" s="130" t="str">
        <f>IF($E86="","",#REF!)</f>
        <v/>
      </c>
      <c r="AL86" s="250" t="str">
        <f>IF($E86="","",#REF!)</f>
        <v/>
      </c>
      <c r="AM86" s="130" t="str">
        <f>IF($E86="","",#REF!)</f>
        <v/>
      </c>
      <c r="AN86" s="130" t="str">
        <f>IF($E86="","",#REF!)</f>
        <v/>
      </c>
      <c r="AO86" s="130" t="str">
        <f>IF($E86="","",#REF!)</f>
        <v/>
      </c>
      <c r="AP86" s="250" t="str">
        <f>IF($E86="","",#REF!)</f>
        <v/>
      </c>
      <c r="AR86" s="130"/>
      <c r="AS86" s="130" t="str">
        <f>IF($E86="","",#REF!)</f>
        <v/>
      </c>
      <c r="AT86" s="130" t="str">
        <f>IF($E86="","",'HCAP Worksheet'!$F$65)</f>
        <v/>
      </c>
      <c r="AU86" s="250" t="str">
        <f>IF($E86="","",VLOOKUP(VLOOKUP(E86,'HCAP Robot Script'!$C$2:$AG$97,25,FALSE),#REF!,3,FALSE))</f>
        <v/>
      </c>
      <c r="AV86" s="130" t="str">
        <f>IF($E86="","",VLOOKUP(VLOOKUP(E86,'HCAP Robot Script'!$C$2:$AG$97,25,FALSE),#REF!,5,FALSE))</f>
        <v/>
      </c>
      <c r="AW86" s="130" t="str">
        <f>IF($E86="","",VLOOKUP(VLOOKUP(E86,'HCAP Robot Script'!$C$2:$AG$97,25,FALSE),#REF!,7,FALSE))</f>
        <v/>
      </c>
      <c r="AX86" t="str">
        <f>IF($E86="","",#REF!)</f>
        <v/>
      </c>
      <c r="AY86" s="250" t="str">
        <f>IF($E86="","",#REF!)</f>
        <v/>
      </c>
      <c r="AZ86" s="130" t="str">
        <f>IF($E86="","",#REF!)</f>
        <v/>
      </c>
      <c r="BA86" t="str">
        <f>IF($E86="","",#REF!)</f>
        <v/>
      </c>
      <c r="BB86" s="250" t="str">
        <f>IF($E86="","",#REF!)</f>
        <v/>
      </c>
      <c r="BD86" s="130" t="str">
        <f>IF($E86="","",#REF!)</f>
        <v/>
      </c>
      <c r="BE86" s="130" t="str">
        <f>IF($E86="","",#REF!)</f>
        <v/>
      </c>
      <c r="BF86" s="250" t="str">
        <f>IF($E86="","",#REF!)</f>
        <v/>
      </c>
      <c r="BG86" s="130" t="str">
        <f>IF($E86="","",#REF!)</f>
        <v/>
      </c>
      <c r="BH86" s="130" t="str">
        <f>IF($E86="","",#REF!)</f>
        <v/>
      </c>
      <c r="BI86" t="str">
        <f>IF($E86="","",#REF!)</f>
        <v/>
      </c>
      <c r="BJ86" s="130" t="str">
        <f>IF($E86="","",#REF!)</f>
        <v/>
      </c>
      <c r="BK86" s="250" t="str">
        <f>IF($E86="","",#REF!)</f>
        <v/>
      </c>
      <c r="BL86" s="130" t="str">
        <f>IF($E86="","",#REF!)</f>
        <v/>
      </c>
      <c r="BM86" s="130" t="str">
        <f>IF($E86="","",#REF!)</f>
        <v/>
      </c>
      <c r="BN86" s="130" t="str">
        <f>IF($E86="","",#REF!)</f>
        <v/>
      </c>
      <c r="BO86" s="250" t="str">
        <f>IF($E86="","",#REF!)</f>
        <v/>
      </c>
      <c r="BP86" s="130" t="str">
        <f>IF($E86="","",#REF!)</f>
        <v/>
      </c>
      <c r="BQ86" s="130" t="str">
        <f>IF($E86="","",#REF!)</f>
        <v/>
      </c>
      <c r="BR86" s="250" t="str">
        <f>IF($E86="","",#REF!)</f>
        <v/>
      </c>
      <c r="BS86" s="130" t="str">
        <f>IF($E86="","",#REF!)</f>
        <v/>
      </c>
      <c r="BT86" t="str">
        <f>IF($E86="","",#REF!)</f>
        <v/>
      </c>
      <c r="BU86" s="130" t="str">
        <f>IF($E86="","",#REF!)</f>
        <v/>
      </c>
      <c r="BV86" s="130" t="str">
        <f>IF($E86="","",#REF!)</f>
        <v/>
      </c>
      <c r="BW86" t="str">
        <f>IF($E86="","",#REF!)</f>
        <v/>
      </c>
      <c r="BX86" s="130" t="str">
        <f>IF($E86="","",#REF!)</f>
        <v/>
      </c>
      <c r="BY86" s="130" t="str">
        <f>IF($E86="","",#REF!)</f>
        <v/>
      </c>
      <c r="BZ86" t="str">
        <f>IF($E86="","",VLOOKUP(E86,'HCAP Robot Script'!$C$2:$AG$97,25,FALSE))</f>
        <v/>
      </c>
      <c r="CA86" t="str">
        <f>IF($E86="","",VLOOKUP(BZ86,#REF!,6,FALSE))</f>
        <v/>
      </c>
      <c r="CB86" t="str">
        <f>IF($E86="","",#REF!)</f>
        <v/>
      </c>
      <c r="CC86" s="250" t="str">
        <f>IF($E86="","",#REF!)</f>
        <v/>
      </c>
      <c r="CD86" t="str">
        <f>IF($E86="","",#REF!)</f>
        <v/>
      </c>
      <c r="CE86" t="str">
        <f>IF($E86="","",#REF!)</f>
        <v/>
      </c>
    </row>
    <row r="87" spans="1:83" x14ac:dyDescent="0.2">
      <c r="A87" t="str">
        <f>IF($E87="","",'HCAP Booking'!$C$4)</f>
        <v/>
      </c>
      <c r="B87" s="130" t="str">
        <f>IF($E87="","",'HCAP Booking'!$C$5)</f>
        <v/>
      </c>
      <c r="C87" t="str">
        <f>IF($E87="","",'HCAP Booking'!$F$5)</f>
        <v/>
      </c>
      <c r="D87" t="str">
        <f>IF($E87="","",'HCAP Booking'!E93)</f>
        <v/>
      </c>
      <c r="E87" t="str">
        <f>IF('HCAP Booking'!J93="","",'HCAP Booking'!J93)</f>
        <v/>
      </c>
      <c r="F87" t="str">
        <f>IF($E87="","",'HCAP Booking'!H93)</f>
        <v/>
      </c>
      <c r="G87" t="str">
        <f>IF($E87="","",'HCAP Booking'!G93)</f>
        <v/>
      </c>
      <c r="H87" t="str">
        <f>IF($E87="","",#REF!)</f>
        <v/>
      </c>
      <c r="I87" s="250" t="str">
        <f>IF($E87="","",#REF!)</f>
        <v/>
      </c>
      <c r="J87" s="130" t="str">
        <f>IF($E87="","",#REF!)</f>
        <v/>
      </c>
      <c r="K87" t="str">
        <f>IF($E87="","",#REF!)</f>
        <v/>
      </c>
      <c r="L87" s="250" t="str">
        <f>IF($E87="","",#REF!)</f>
        <v/>
      </c>
      <c r="M87" s="130" t="str">
        <f>IF($E87="","",#REF!)</f>
        <v/>
      </c>
      <c r="N87" t="str">
        <f>IF($E87="","",#REF!)</f>
        <v/>
      </c>
      <c r="O87" s="130" t="str">
        <f>IF($E87="","",#REF!)</f>
        <v/>
      </c>
      <c r="P87" s="250" t="str">
        <f>IF($E87="","",#REF!)</f>
        <v/>
      </c>
      <c r="Q87" s="130" t="str">
        <f>IF($E87="","",#REF!)</f>
        <v/>
      </c>
      <c r="R87" s="130" t="str">
        <f>IF($E87="","",#REF!)</f>
        <v/>
      </c>
      <c r="S87" s="130" t="str">
        <f>IF($E87="","",#REF!)</f>
        <v/>
      </c>
      <c r="T87" s="250" t="str">
        <f>IF($E87="","",#REF!)</f>
        <v/>
      </c>
      <c r="U87" s="130" t="str">
        <f>IF($E87="","",#REF!)</f>
        <v/>
      </c>
      <c r="V87" s="130" t="str">
        <f>IF($E87="","",#REF!)</f>
        <v/>
      </c>
      <c r="W87" s="130" t="str">
        <f>IF($E87="","",#REF!)</f>
        <v/>
      </c>
      <c r="X87" s="250" t="str">
        <f>IF($E87="","",#REF!)</f>
        <v/>
      </c>
      <c r="Y87" s="250" t="str">
        <f>IF($E87="","",#REF!)</f>
        <v/>
      </c>
      <c r="Z87" s="130" t="str">
        <f>IF($E87="","",#REF!)</f>
        <v/>
      </c>
      <c r="AA87" s="130" t="str">
        <f>IF($E87="","",#REF!)</f>
        <v/>
      </c>
      <c r="AB87" s="130" t="str">
        <f>IF($E87="","",#REF!)</f>
        <v/>
      </c>
      <c r="AC87" s="250" t="str">
        <f>IF($E87="","",#REF!)</f>
        <v/>
      </c>
      <c r="AD87" s="130" t="str">
        <f>IF($E87="","",#REF!)</f>
        <v/>
      </c>
      <c r="AE87" s="130" t="str">
        <f>IF($E87="","",#REF!)</f>
        <v/>
      </c>
      <c r="AF87" t="str">
        <f>IF($E87="","",#REF!)</f>
        <v/>
      </c>
      <c r="AG87" s="250" t="str">
        <f>IF($E87="","",#REF!)</f>
        <v/>
      </c>
      <c r="AH87" s="130" t="str">
        <f>IF($E87="","",#REF!)</f>
        <v/>
      </c>
      <c r="AI87" s="130" t="str">
        <f>IF($E87="","",#REF!)</f>
        <v/>
      </c>
      <c r="AJ87" s="130" t="str">
        <f>IF($E87="","",#REF!)</f>
        <v/>
      </c>
      <c r="AK87" s="130" t="str">
        <f>IF($E87="","",#REF!)</f>
        <v/>
      </c>
      <c r="AL87" s="250" t="str">
        <f>IF($E87="","",#REF!)</f>
        <v/>
      </c>
      <c r="AM87" s="130" t="str">
        <f>IF($E87="","",#REF!)</f>
        <v/>
      </c>
      <c r="AN87" s="130" t="str">
        <f>IF($E87="","",#REF!)</f>
        <v/>
      </c>
      <c r="AO87" s="130" t="str">
        <f>IF($E87="","",#REF!)</f>
        <v/>
      </c>
      <c r="AP87" s="250" t="str">
        <f>IF($E87="","",#REF!)</f>
        <v/>
      </c>
      <c r="AR87" s="130"/>
      <c r="AS87" s="130" t="str">
        <f>IF($E87="","",#REF!)</f>
        <v/>
      </c>
      <c r="AT87" s="130" t="str">
        <f>IF($E87="","",'HCAP Worksheet'!$F$65)</f>
        <v/>
      </c>
      <c r="AU87" s="250" t="str">
        <f>IF($E87="","",VLOOKUP(VLOOKUP(E87,'HCAP Robot Script'!$C$2:$AG$97,25,FALSE),#REF!,3,FALSE))</f>
        <v/>
      </c>
      <c r="AV87" s="130" t="str">
        <f>IF($E87="","",VLOOKUP(VLOOKUP(E87,'HCAP Robot Script'!$C$2:$AG$97,25,FALSE),#REF!,5,FALSE))</f>
        <v/>
      </c>
      <c r="AW87" s="130" t="str">
        <f>IF($E87="","",VLOOKUP(VLOOKUP(E87,'HCAP Robot Script'!$C$2:$AG$97,25,FALSE),#REF!,7,FALSE))</f>
        <v/>
      </c>
      <c r="AX87" t="str">
        <f>IF($E87="","",#REF!)</f>
        <v/>
      </c>
      <c r="AY87" s="250" t="str">
        <f>IF($E87="","",#REF!)</f>
        <v/>
      </c>
      <c r="AZ87" s="130" t="str">
        <f>IF($E87="","",#REF!)</f>
        <v/>
      </c>
      <c r="BA87" t="str">
        <f>IF($E87="","",#REF!)</f>
        <v/>
      </c>
      <c r="BB87" s="250" t="str">
        <f>IF($E87="","",#REF!)</f>
        <v/>
      </c>
      <c r="BD87" s="130" t="str">
        <f>IF($E87="","",#REF!)</f>
        <v/>
      </c>
      <c r="BE87" s="130" t="str">
        <f>IF($E87="","",#REF!)</f>
        <v/>
      </c>
      <c r="BF87" s="250" t="str">
        <f>IF($E87="","",#REF!)</f>
        <v/>
      </c>
      <c r="BG87" s="130" t="str">
        <f>IF($E87="","",#REF!)</f>
        <v/>
      </c>
      <c r="BH87" s="130" t="str">
        <f>IF($E87="","",#REF!)</f>
        <v/>
      </c>
      <c r="BI87" t="str">
        <f>IF($E87="","",#REF!)</f>
        <v/>
      </c>
      <c r="BJ87" s="130" t="str">
        <f>IF($E87="","",#REF!)</f>
        <v/>
      </c>
      <c r="BK87" s="250" t="str">
        <f>IF($E87="","",#REF!)</f>
        <v/>
      </c>
      <c r="BL87" s="130" t="str">
        <f>IF($E87="","",#REF!)</f>
        <v/>
      </c>
      <c r="BM87" s="130" t="str">
        <f>IF($E87="","",#REF!)</f>
        <v/>
      </c>
      <c r="BN87" s="130" t="str">
        <f>IF($E87="","",#REF!)</f>
        <v/>
      </c>
      <c r="BO87" s="250" t="str">
        <f>IF($E87="","",#REF!)</f>
        <v/>
      </c>
      <c r="BP87" s="130" t="str">
        <f>IF($E87="","",#REF!)</f>
        <v/>
      </c>
      <c r="BQ87" s="130" t="str">
        <f>IF($E87="","",#REF!)</f>
        <v/>
      </c>
      <c r="BR87" s="250" t="str">
        <f>IF($E87="","",#REF!)</f>
        <v/>
      </c>
      <c r="BS87" s="130" t="str">
        <f>IF($E87="","",#REF!)</f>
        <v/>
      </c>
      <c r="BT87" t="str">
        <f>IF($E87="","",#REF!)</f>
        <v/>
      </c>
      <c r="BU87" s="130" t="str">
        <f>IF($E87="","",#REF!)</f>
        <v/>
      </c>
      <c r="BV87" s="130" t="str">
        <f>IF($E87="","",#REF!)</f>
        <v/>
      </c>
      <c r="BW87" t="str">
        <f>IF($E87="","",#REF!)</f>
        <v/>
      </c>
      <c r="BX87" s="130" t="str">
        <f>IF($E87="","",#REF!)</f>
        <v/>
      </c>
      <c r="BY87" s="130" t="str">
        <f>IF($E87="","",#REF!)</f>
        <v/>
      </c>
      <c r="BZ87" t="str">
        <f>IF($E87="","",VLOOKUP(E87,'HCAP Robot Script'!$C$2:$AG$97,25,FALSE))</f>
        <v/>
      </c>
      <c r="CA87" t="str">
        <f>IF($E87="","",VLOOKUP(BZ87,#REF!,6,FALSE))</f>
        <v/>
      </c>
      <c r="CB87" t="str">
        <f>IF($E87="","",#REF!)</f>
        <v/>
      </c>
      <c r="CC87" s="250" t="str">
        <f>IF($E87="","",#REF!)</f>
        <v/>
      </c>
      <c r="CD87" t="str">
        <f>IF($E87="","",#REF!)</f>
        <v/>
      </c>
      <c r="CE87" t="str">
        <f>IF($E87="","",#REF!)</f>
        <v/>
      </c>
    </row>
    <row r="88" spans="1:83" x14ac:dyDescent="0.2">
      <c r="A88" t="str">
        <f>IF($E88="","",'HCAP Booking'!$C$4)</f>
        <v/>
      </c>
      <c r="B88" s="130" t="str">
        <f>IF($E88="","",'HCAP Booking'!$C$5)</f>
        <v/>
      </c>
      <c r="C88" t="str">
        <f>IF($E88="","",'HCAP Booking'!$F$5)</f>
        <v/>
      </c>
      <c r="D88" t="str">
        <f>IF($E88="","",'HCAP Booking'!E94)</f>
        <v/>
      </c>
      <c r="E88" t="str">
        <f>IF('HCAP Booking'!J94="","",'HCAP Booking'!J94)</f>
        <v/>
      </c>
      <c r="F88" t="str">
        <f>IF($E88="","",'HCAP Booking'!H94)</f>
        <v/>
      </c>
      <c r="G88" t="str">
        <f>IF($E88="","",'HCAP Booking'!G94)</f>
        <v/>
      </c>
      <c r="H88" t="str">
        <f>IF($E88="","",#REF!)</f>
        <v/>
      </c>
      <c r="I88" s="250" t="str">
        <f>IF($E88="","",#REF!)</f>
        <v/>
      </c>
      <c r="J88" s="130" t="str">
        <f>IF($E88="","",#REF!)</f>
        <v/>
      </c>
      <c r="K88" t="str">
        <f>IF($E88="","",#REF!)</f>
        <v/>
      </c>
      <c r="L88" s="250" t="str">
        <f>IF($E88="","",#REF!)</f>
        <v/>
      </c>
      <c r="M88" s="130" t="str">
        <f>IF($E88="","",#REF!)</f>
        <v/>
      </c>
      <c r="N88" t="str">
        <f>IF($E88="","",#REF!)</f>
        <v/>
      </c>
      <c r="O88" s="130" t="str">
        <f>IF($E88="","",#REF!)</f>
        <v/>
      </c>
      <c r="P88" s="250" t="str">
        <f>IF($E88="","",#REF!)</f>
        <v/>
      </c>
      <c r="Q88" s="130" t="str">
        <f>IF($E88="","",#REF!)</f>
        <v/>
      </c>
      <c r="R88" s="130" t="str">
        <f>IF($E88="","",#REF!)</f>
        <v/>
      </c>
      <c r="S88" s="130" t="str">
        <f>IF($E88="","",#REF!)</f>
        <v/>
      </c>
      <c r="T88" s="250" t="str">
        <f>IF($E88="","",#REF!)</f>
        <v/>
      </c>
      <c r="U88" s="130" t="str">
        <f>IF($E88="","",#REF!)</f>
        <v/>
      </c>
      <c r="V88" s="130" t="str">
        <f>IF($E88="","",#REF!)</f>
        <v/>
      </c>
      <c r="W88" s="130" t="str">
        <f>IF($E88="","",#REF!)</f>
        <v/>
      </c>
      <c r="X88" s="250" t="str">
        <f>IF($E88="","",#REF!)</f>
        <v/>
      </c>
      <c r="Y88" s="250" t="str">
        <f>IF($E88="","",#REF!)</f>
        <v/>
      </c>
      <c r="Z88" s="130" t="str">
        <f>IF($E88="","",#REF!)</f>
        <v/>
      </c>
      <c r="AA88" s="130" t="str">
        <f>IF($E88="","",#REF!)</f>
        <v/>
      </c>
      <c r="AB88" s="130" t="str">
        <f>IF($E88="","",#REF!)</f>
        <v/>
      </c>
      <c r="AC88" s="250" t="str">
        <f>IF($E88="","",#REF!)</f>
        <v/>
      </c>
      <c r="AD88" s="130" t="str">
        <f>IF($E88="","",#REF!)</f>
        <v/>
      </c>
      <c r="AE88" s="130" t="str">
        <f>IF($E88="","",#REF!)</f>
        <v/>
      </c>
      <c r="AF88" t="str">
        <f>IF($E88="","",#REF!)</f>
        <v/>
      </c>
      <c r="AG88" s="250" t="str">
        <f>IF($E88="","",#REF!)</f>
        <v/>
      </c>
      <c r="AH88" s="130" t="str">
        <f>IF($E88="","",#REF!)</f>
        <v/>
      </c>
      <c r="AI88" s="130" t="str">
        <f>IF($E88="","",#REF!)</f>
        <v/>
      </c>
      <c r="AJ88" s="130" t="str">
        <f>IF($E88="","",#REF!)</f>
        <v/>
      </c>
      <c r="AK88" s="130" t="str">
        <f>IF($E88="","",#REF!)</f>
        <v/>
      </c>
      <c r="AL88" s="250" t="str">
        <f>IF($E88="","",#REF!)</f>
        <v/>
      </c>
      <c r="AM88" s="130" t="str">
        <f>IF($E88="","",#REF!)</f>
        <v/>
      </c>
      <c r="AN88" s="130" t="str">
        <f>IF($E88="","",#REF!)</f>
        <v/>
      </c>
      <c r="AO88" s="130" t="str">
        <f>IF($E88="","",#REF!)</f>
        <v/>
      </c>
      <c r="AP88" s="250" t="str">
        <f>IF($E88="","",#REF!)</f>
        <v/>
      </c>
      <c r="AR88" s="130"/>
      <c r="AS88" s="130" t="str">
        <f>IF($E88="","",#REF!)</f>
        <v/>
      </c>
      <c r="AT88" s="130" t="str">
        <f>IF($E88="","",'HCAP Worksheet'!$F$65)</f>
        <v/>
      </c>
      <c r="AU88" s="250" t="str">
        <f>IF($E88="","",VLOOKUP(VLOOKUP(E88,'HCAP Robot Script'!$C$2:$AG$97,25,FALSE),#REF!,3,FALSE))</f>
        <v/>
      </c>
      <c r="AV88" s="130" t="str">
        <f>IF($E88="","",VLOOKUP(VLOOKUP(E88,'HCAP Robot Script'!$C$2:$AG$97,25,FALSE),#REF!,5,FALSE))</f>
        <v/>
      </c>
      <c r="AW88" s="130" t="str">
        <f>IF($E88="","",VLOOKUP(VLOOKUP(E88,'HCAP Robot Script'!$C$2:$AG$97,25,FALSE),#REF!,7,FALSE))</f>
        <v/>
      </c>
      <c r="AX88" t="str">
        <f>IF($E88="","",#REF!)</f>
        <v/>
      </c>
      <c r="AY88" s="250" t="str">
        <f>IF($E88="","",#REF!)</f>
        <v/>
      </c>
      <c r="AZ88" s="130" t="str">
        <f>IF($E88="","",#REF!)</f>
        <v/>
      </c>
      <c r="BA88" t="str">
        <f>IF($E88="","",#REF!)</f>
        <v/>
      </c>
      <c r="BB88" s="250" t="str">
        <f>IF($E88="","",#REF!)</f>
        <v/>
      </c>
      <c r="BD88" s="130" t="str">
        <f>IF($E88="","",#REF!)</f>
        <v/>
      </c>
      <c r="BE88" s="130" t="str">
        <f>IF($E88="","",#REF!)</f>
        <v/>
      </c>
      <c r="BF88" s="250" t="str">
        <f>IF($E88="","",#REF!)</f>
        <v/>
      </c>
      <c r="BG88" s="130" t="str">
        <f>IF($E88="","",#REF!)</f>
        <v/>
      </c>
      <c r="BH88" s="130" t="str">
        <f>IF($E88="","",#REF!)</f>
        <v/>
      </c>
      <c r="BI88" t="str">
        <f>IF($E88="","",#REF!)</f>
        <v/>
      </c>
      <c r="BJ88" s="130" t="str">
        <f>IF($E88="","",#REF!)</f>
        <v/>
      </c>
      <c r="BK88" s="250" t="str">
        <f>IF($E88="","",#REF!)</f>
        <v/>
      </c>
      <c r="BL88" s="130" t="str">
        <f>IF($E88="","",#REF!)</f>
        <v/>
      </c>
      <c r="BM88" s="130" t="str">
        <f>IF($E88="","",#REF!)</f>
        <v/>
      </c>
      <c r="BN88" s="130" t="str">
        <f>IF($E88="","",#REF!)</f>
        <v/>
      </c>
      <c r="BO88" s="250" t="str">
        <f>IF($E88="","",#REF!)</f>
        <v/>
      </c>
      <c r="BP88" s="130" t="str">
        <f>IF($E88="","",#REF!)</f>
        <v/>
      </c>
      <c r="BQ88" s="130" t="str">
        <f>IF($E88="","",#REF!)</f>
        <v/>
      </c>
      <c r="BR88" s="250" t="str">
        <f>IF($E88="","",#REF!)</f>
        <v/>
      </c>
      <c r="BS88" s="130" t="str">
        <f>IF($E88="","",#REF!)</f>
        <v/>
      </c>
      <c r="BT88" t="str">
        <f>IF($E88="","",#REF!)</f>
        <v/>
      </c>
      <c r="BU88" s="130" t="str">
        <f>IF($E88="","",#REF!)</f>
        <v/>
      </c>
      <c r="BV88" s="130" t="str">
        <f>IF($E88="","",#REF!)</f>
        <v/>
      </c>
      <c r="BW88" t="str">
        <f>IF($E88="","",#REF!)</f>
        <v/>
      </c>
      <c r="BX88" s="130" t="str">
        <f>IF($E88="","",#REF!)</f>
        <v/>
      </c>
      <c r="BY88" s="130" t="str">
        <f>IF($E88="","",#REF!)</f>
        <v/>
      </c>
      <c r="BZ88" t="str">
        <f>IF($E88="","",VLOOKUP(E88,'HCAP Robot Script'!$C$2:$AG$97,25,FALSE))</f>
        <v/>
      </c>
      <c r="CA88" t="str">
        <f>IF($E88="","",VLOOKUP(BZ88,#REF!,6,FALSE))</f>
        <v/>
      </c>
      <c r="CB88" t="str">
        <f>IF($E88="","",#REF!)</f>
        <v/>
      </c>
      <c r="CC88" s="250" t="str">
        <f>IF($E88="","",#REF!)</f>
        <v/>
      </c>
      <c r="CD88" t="str">
        <f>IF($E88="","",#REF!)</f>
        <v/>
      </c>
      <c r="CE88" t="str">
        <f>IF($E88="","",#REF!)</f>
        <v/>
      </c>
    </row>
    <row r="89" spans="1:83" x14ac:dyDescent="0.2">
      <c r="A89" t="str">
        <f>IF($E89="","",'HCAP Booking'!$C$4)</f>
        <v/>
      </c>
      <c r="B89" s="130" t="str">
        <f>IF($E89="","",'HCAP Booking'!$C$5)</f>
        <v/>
      </c>
      <c r="C89" t="str">
        <f>IF($E89="","",'HCAP Booking'!$F$5)</f>
        <v/>
      </c>
      <c r="D89" t="str">
        <f>IF($E89="","",'HCAP Booking'!E95)</f>
        <v/>
      </c>
      <c r="E89" t="str">
        <f>IF('HCAP Booking'!J95="","",'HCAP Booking'!J95)</f>
        <v/>
      </c>
      <c r="F89" t="str">
        <f>IF($E89="","",'HCAP Booking'!H95)</f>
        <v/>
      </c>
      <c r="G89" t="str">
        <f>IF($E89="","",'HCAP Booking'!G95)</f>
        <v/>
      </c>
      <c r="H89" t="str">
        <f>IF($E89="","",#REF!)</f>
        <v/>
      </c>
      <c r="I89" s="250" t="str">
        <f>IF($E89="","",#REF!)</f>
        <v/>
      </c>
      <c r="J89" s="130" t="str">
        <f>IF($E89="","",#REF!)</f>
        <v/>
      </c>
      <c r="K89" t="str">
        <f>IF($E89="","",#REF!)</f>
        <v/>
      </c>
      <c r="L89" s="250" t="str">
        <f>IF($E89="","",#REF!)</f>
        <v/>
      </c>
      <c r="M89" s="130" t="str">
        <f>IF($E89="","",#REF!)</f>
        <v/>
      </c>
      <c r="N89" t="str">
        <f>IF($E89="","",#REF!)</f>
        <v/>
      </c>
      <c r="O89" s="130" t="str">
        <f>IF($E89="","",#REF!)</f>
        <v/>
      </c>
      <c r="P89" s="250" t="str">
        <f>IF($E89="","",#REF!)</f>
        <v/>
      </c>
      <c r="Q89" s="130" t="str">
        <f>IF($E89="","",#REF!)</f>
        <v/>
      </c>
      <c r="R89" s="130" t="str">
        <f>IF($E89="","",#REF!)</f>
        <v/>
      </c>
      <c r="S89" s="130" t="str">
        <f>IF($E89="","",#REF!)</f>
        <v/>
      </c>
      <c r="T89" s="250" t="str">
        <f>IF($E89="","",#REF!)</f>
        <v/>
      </c>
      <c r="U89" s="130" t="str">
        <f>IF($E89="","",#REF!)</f>
        <v/>
      </c>
      <c r="V89" s="130" t="str">
        <f>IF($E89="","",#REF!)</f>
        <v/>
      </c>
      <c r="W89" s="130" t="str">
        <f>IF($E89="","",#REF!)</f>
        <v/>
      </c>
      <c r="X89" s="250" t="str">
        <f>IF($E89="","",#REF!)</f>
        <v/>
      </c>
      <c r="Y89" s="250" t="str">
        <f>IF($E89="","",#REF!)</f>
        <v/>
      </c>
      <c r="Z89" s="130" t="str">
        <f>IF($E89="","",#REF!)</f>
        <v/>
      </c>
      <c r="AA89" s="130" t="str">
        <f>IF($E89="","",#REF!)</f>
        <v/>
      </c>
      <c r="AB89" s="130" t="str">
        <f>IF($E89="","",#REF!)</f>
        <v/>
      </c>
      <c r="AC89" s="250" t="str">
        <f>IF($E89="","",#REF!)</f>
        <v/>
      </c>
      <c r="AD89" s="130" t="str">
        <f>IF($E89="","",#REF!)</f>
        <v/>
      </c>
      <c r="AE89" s="130" t="str">
        <f>IF($E89="","",#REF!)</f>
        <v/>
      </c>
      <c r="AF89" t="str">
        <f>IF($E89="","",#REF!)</f>
        <v/>
      </c>
      <c r="AG89" s="250" t="str">
        <f>IF($E89="","",#REF!)</f>
        <v/>
      </c>
      <c r="AH89" s="130" t="str">
        <f>IF($E89="","",#REF!)</f>
        <v/>
      </c>
      <c r="AI89" s="130" t="str">
        <f>IF($E89="","",#REF!)</f>
        <v/>
      </c>
      <c r="AJ89" s="130" t="str">
        <f>IF($E89="","",#REF!)</f>
        <v/>
      </c>
      <c r="AK89" s="130" t="str">
        <f>IF($E89="","",#REF!)</f>
        <v/>
      </c>
      <c r="AL89" s="250" t="str">
        <f>IF($E89="","",#REF!)</f>
        <v/>
      </c>
      <c r="AM89" s="130" t="str">
        <f>IF($E89="","",#REF!)</f>
        <v/>
      </c>
      <c r="AN89" s="130" t="str">
        <f>IF($E89="","",#REF!)</f>
        <v/>
      </c>
      <c r="AO89" s="130" t="str">
        <f>IF($E89="","",#REF!)</f>
        <v/>
      </c>
      <c r="AP89" s="250" t="str">
        <f>IF($E89="","",#REF!)</f>
        <v/>
      </c>
      <c r="AR89" s="130"/>
      <c r="AS89" s="130" t="str">
        <f>IF($E89="","",#REF!)</f>
        <v/>
      </c>
      <c r="AT89" s="130" t="str">
        <f>IF($E89="","",'HCAP Worksheet'!$F$65)</f>
        <v/>
      </c>
      <c r="AU89" s="250" t="str">
        <f>IF($E89="","",VLOOKUP(VLOOKUP(E89,'HCAP Robot Script'!$C$2:$AG$97,25,FALSE),#REF!,3,FALSE))</f>
        <v/>
      </c>
      <c r="AV89" s="130" t="str">
        <f>IF($E89="","",VLOOKUP(VLOOKUP(E89,'HCAP Robot Script'!$C$2:$AG$97,25,FALSE),#REF!,5,FALSE))</f>
        <v/>
      </c>
      <c r="AW89" s="130" t="str">
        <f>IF($E89="","",VLOOKUP(VLOOKUP(E89,'HCAP Robot Script'!$C$2:$AG$97,25,FALSE),#REF!,7,FALSE))</f>
        <v/>
      </c>
      <c r="AX89" t="str">
        <f>IF($E89="","",#REF!)</f>
        <v/>
      </c>
      <c r="AY89" s="250" t="str">
        <f>IF($E89="","",#REF!)</f>
        <v/>
      </c>
      <c r="AZ89" s="130" t="str">
        <f>IF($E89="","",#REF!)</f>
        <v/>
      </c>
      <c r="BA89" t="str">
        <f>IF($E89="","",#REF!)</f>
        <v/>
      </c>
      <c r="BB89" s="250" t="str">
        <f>IF($E89="","",#REF!)</f>
        <v/>
      </c>
      <c r="BD89" s="130" t="str">
        <f>IF($E89="","",#REF!)</f>
        <v/>
      </c>
      <c r="BE89" s="130" t="str">
        <f>IF($E89="","",#REF!)</f>
        <v/>
      </c>
      <c r="BF89" s="250" t="str">
        <f>IF($E89="","",#REF!)</f>
        <v/>
      </c>
      <c r="BG89" s="130" t="str">
        <f>IF($E89="","",#REF!)</f>
        <v/>
      </c>
      <c r="BH89" s="130" t="str">
        <f>IF($E89="","",#REF!)</f>
        <v/>
      </c>
      <c r="BI89" t="str">
        <f>IF($E89="","",#REF!)</f>
        <v/>
      </c>
      <c r="BJ89" s="130" t="str">
        <f>IF($E89="","",#REF!)</f>
        <v/>
      </c>
      <c r="BK89" s="250" t="str">
        <f>IF($E89="","",#REF!)</f>
        <v/>
      </c>
      <c r="BL89" s="130" t="str">
        <f>IF($E89="","",#REF!)</f>
        <v/>
      </c>
      <c r="BM89" s="130" t="str">
        <f>IF($E89="","",#REF!)</f>
        <v/>
      </c>
      <c r="BN89" s="130" t="str">
        <f>IF($E89="","",#REF!)</f>
        <v/>
      </c>
      <c r="BO89" s="250" t="str">
        <f>IF($E89="","",#REF!)</f>
        <v/>
      </c>
      <c r="BP89" s="130" t="str">
        <f>IF($E89="","",#REF!)</f>
        <v/>
      </c>
      <c r="BQ89" s="130" t="str">
        <f>IF($E89="","",#REF!)</f>
        <v/>
      </c>
      <c r="BR89" s="250" t="str">
        <f>IF($E89="","",#REF!)</f>
        <v/>
      </c>
      <c r="BS89" s="130" t="str">
        <f>IF($E89="","",#REF!)</f>
        <v/>
      </c>
      <c r="BT89" t="str">
        <f>IF($E89="","",#REF!)</f>
        <v/>
      </c>
      <c r="BU89" s="130" t="str">
        <f>IF($E89="","",#REF!)</f>
        <v/>
      </c>
      <c r="BV89" s="130" t="str">
        <f>IF($E89="","",#REF!)</f>
        <v/>
      </c>
      <c r="BW89" t="str">
        <f>IF($E89="","",#REF!)</f>
        <v/>
      </c>
      <c r="BX89" s="130" t="str">
        <f>IF($E89="","",#REF!)</f>
        <v/>
      </c>
      <c r="BY89" s="130" t="str">
        <f>IF($E89="","",#REF!)</f>
        <v/>
      </c>
      <c r="BZ89" t="str">
        <f>IF($E89="","",VLOOKUP(E89,'HCAP Robot Script'!$C$2:$AG$97,25,FALSE))</f>
        <v/>
      </c>
      <c r="CA89" t="str">
        <f>IF($E89="","",VLOOKUP(BZ89,#REF!,6,FALSE))</f>
        <v/>
      </c>
      <c r="CB89" t="str">
        <f>IF($E89="","",#REF!)</f>
        <v/>
      </c>
      <c r="CC89" s="250" t="str">
        <f>IF($E89="","",#REF!)</f>
        <v/>
      </c>
      <c r="CD89" t="str">
        <f>IF($E89="","",#REF!)</f>
        <v/>
      </c>
      <c r="CE89" t="str">
        <f>IF($E89="","",#REF!)</f>
        <v/>
      </c>
    </row>
    <row r="90" spans="1:83" x14ac:dyDescent="0.2">
      <c r="A90" t="str">
        <f>IF($E90="","",'HCAP Booking'!$C$4)</f>
        <v/>
      </c>
      <c r="B90" s="130" t="str">
        <f>IF($E90="","",'HCAP Booking'!$C$5)</f>
        <v/>
      </c>
      <c r="C90" t="str">
        <f>IF($E90="","",'HCAP Booking'!$F$5)</f>
        <v/>
      </c>
      <c r="D90" t="str">
        <f>IF($E90="","",'HCAP Booking'!E96)</f>
        <v/>
      </c>
      <c r="E90" t="str">
        <f>IF('HCAP Booking'!J96="","",'HCAP Booking'!J96)</f>
        <v/>
      </c>
      <c r="F90" t="str">
        <f>IF($E90="","",'HCAP Booking'!H96)</f>
        <v/>
      </c>
      <c r="G90" t="str">
        <f>IF($E90="","",'HCAP Booking'!G96)</f>
        <v/>
      </c>
      <c r="H90" t="str">
        <f>IF($E90="","",#REF!)</f>
        <v/>
      </c>
      <c r="I90" s="250" t="str">
        <f>IF($E90="","",#REF!)</f>
        <v/>
      </c>
      <c r="J90" s="130" t="str">
        <f>IF($E90="","",#REF!)</f>
        <v/>
      </c>
      <c r="K90" t="str">
        <f>IF($E90="","",#REF!)</f>
        <v/>
      </c>
      <c r="L90" s="250" t="str">
        <f>IF($E90="","",#REF!)</f>
        <v/>
      </c>
      <c r="M90" s="130" t="str">
        <f>IF($E90="","",#REF!)</f>
        <v/>
      </c>
      <c r="N90" t="str">
        <f>IF($E90="","",#REF!)</f>
        <v/>
      </c>
      <c r="O90" s="130" t="str">
        <f>IF($E90="","",#REF!)</f>
        <v/>
      </c>
      <c r="P90" s="250" t="str">
        <f>IF($E90="","",#REF!)</f>
        <v/>
      </c>
      <c r="Q90" s="130" t="str">
        <f>IF($E90="","",#REF!)</f>
        <v/>
      </c>
      <c r="R90" s="130" t="str">
        <f>IF($E90="","",#REF!)</f>
        <v/>
      </c>
      <c r="S90" s="130" t="str">
        <f>IF($E90="","",#REF!)</f>
        <v/>
      </c>
      <c r="T90" s="250" t="str">
        <f>IF($E90="","",#REF!)</f>
        <v/>
      </c>
      <c r="U90" s="130" t="str">
        <f>IF($E90="","",#REF!)</f>
        <v/>
      </c>
      <c r="V90" s="130" t="str">
        <f>IF($E90="","",#REF!)</f>
        <v/>
      </c>
      <c r="W90" s="130" t="str">
        <f>IF($E90="","",#REF!)</f>
        <v/>
      </c>
      <c r="X90" s="250" t="str">
        <f>IF($E90="","",#REF!)</f>
        <v/>
      </c>
      <c r="Y90" s="250" t="str">
        <f>IF($E90="","",#REF!)</f>
        <v/>
      </c>
      <c r="Z90" s="130" t="str">
        <f>IF($E90="","",#REF!)</f>
        <v/>
      </c>
      <c r="AA90" s="130" t="str">
        <f>IF($E90="","",#REF!)</f>
        <v/>
      </c>
      <c r="AB90" s="130" t="str">
        <f>IF($E90="","",#REF!)</f>
        <v/>
      </c>
      <c r="AC90" s="250" t="str">
        <f>IF($E90="","",#REF!)</f>
        <v/>
      </c>
      <c r="AD90" s="130" t="str">
        <f>IF($E90="","",#REF!)</f>
        <v/>
      </c>
      <c r="AE90" s="130" t="str">
        <f>IF($E90="","",#REF!)</f>
        <v/>
      </c>
      <c r="AF90" t="str">
        <f>IF($E90="","",#REF!)</f>
        <v/>
      </c>
      <c r="AG90" s="250" t="str">
        <f>IF($E90="","",#REF!)</f>
        <v/>
      </c>
      <c r="AH90" s="130" t="str">
        <f>IF($E90="","",#REF!)</f>
        <v/>
      </c>
      <c r="AI90" s="130" t="str">
        <f>IF($E90="","",#REF!)</f>
        <v/>
      </c>
      <c r="AJ90" s="130" t="str">
        <f>IF($E90="","",#REF!)</f>
        <v/>
      </c>
      <c r="AK90" s="130" t="str">
        <f>IF($E90="","",#REF!)</f>
        <v/>
      </c>
      <c r="AL90" s="250" t="str">
        <f>IF($E90="","",#REF!)</f>
        <v/>
      </c>
      <c r="AM90" s="130" t="str">
        <f>IF($E90="","",#REF!)</f>
        <v/>
      </c>
      <c r="AN90" s="130" t="str">
        <f>IF($E90="","",#REF!)</f>
        <v/>
      </c>
      <c r="AO90" s="130" t="str">
        <f>IF($E90="","",#REF!)</f>
        <v/>
      </c>
      <c r="AP90" s="250" t="str">
        <f>IF($E90="","",#REF!)</f>
        <v/>
      </c>
      <c r="AR90" s="130"/>
      <c r="AS90" s="130" t="str">
        <f>IF($E90="","",#REF!)</f>
        <v/>
      </c>
      <c r="AT90" s="130" t="str">
        <f>IF($E90="","",'HCAP Worksheet'!$F$65)</f>
        <v/>
      </c>
      <c r="AU90" s="250" t="str">
        <f>IF($E90="","",VLOOKUP(VLOOKUP(E90,'HCAP Robot Script'!$C$2:$AG$97,25,FALSE),#REF!,3,FALSE))</f>
        <v/>
      </c>
      <c r="AV90" s="130" t="str">
        <f>IF($E90="","",VLOOKUP(VLOOKUP(E90,'HCAP Robot Script'!$C$2:$AG$97,25,FALSE),#REF!,5,FALSE))</f>
        <v/>
      </c>
      <c r="AW90" s="130" t="str">
        <f>IF($E90="","",VLOOKUP(VLOOKUP(E90,'HCAP Robot Script'!$C$2:$AG$97,25,FALSE),#REF!,7,FALSE))</f>
        <v/>
      </c>
      <c r="AX90" t="str">
        <f>IF($E90="","",#REF!)</f>
        <v/>
      </c>
      <c r="AY90" s="250" t="str">
        <f>IF($E90="","",#REF!)</f>
        <v/>
      </c>
      <c r="AZ90" s="130" t="str">
        <f>IF($E90="","",#REF!)</f>
        <v/>
      </c>
      <c r="BA90" t="str">
        <f>IF($E90="","",#REF!)</f>
        <v/>
      </c>
      <c r="BB90" s="250" t="str">
        <f>IF($E90="","",#REF!)</f>
        <v/>
      </c>
      <c r="BD90" s="130" t="str">
        <f>IF($E90="","",#REF!)</f>
        <v/>
      </c>
      <c r="BE90" s="130" t="str">
        <f>IF($E90="","",#REF!)</f>
        <v/>
      </c>
      <c r="BF90" s="250" t="str">
        <f>IF($E90="","",#REF!)</f>
        <v/>
      </c>
      <c r="BG90" s="130" t="str">
        <f>IF($E90="","",#REF!)</f>
        <v/>
      </c>
      <c r="BH90" s="130" t="str">
        <f>IF($E90="","",#REF!)</f>
        <v/>
      </c>
      <c r="BI90" t="str">
        <f>IF($E90="","",#REF!)</f>
        <v/>
      </c>
      <c r="BJ90" s="130" t="str">
        <f>IF($E90="","",#REF!)</f>
        <v/>
      </c>
      <c r="BK90" s="250" t="str">
        <f>IF($E90="","",#REF!)</f>
        <v/>
      </c>
      <c r="BL90" s="130" t="str">
        <f>IF($E90="","",#REF!)</f>
        <v/>
      </c>
      <c r="BM90" s="130" t="str">
        <f>IF($E90="","",#REF!)</f>
        <v/>
      </c>
      <c r="BN90" s="130" t="str">
        <f>IF($E90="","",#REF!)</f>
        <v/>
      </c>
      <c r="BO90" s="250" t="str">
        <f>IF($E90="","",#REF!)</f>
        <v/>
      </c>
      <c r="BP90" s="130" t="str">
        <f>IF($E90="","",#REF!)</f>
        <v/>
      </c>
      <c r="BQ90" s="130" t="str">
        <f>IF($E90="","",#REF!)</f>
        <v/>
      </c>
      <c r="BR90" s="250" t="str">
        <f>IF($E90="","",#REF!)</f>
        <v/>
      </c>
      <c r="BS90" s="130" t="str">
        <f>IF($E90="","",#REF!)</f>
        <v/>
      </c>
      <c r="BT90" t="str">
        <f>IF($E90="","",#REF!)</f>
        <v/>
      </c>
      <c r="BU90" s="130" t="str">
        <f>IF($E90="","",#REF!)</f>
        <v/>
      </c>
      <c r="BV90" s="130" t="str">
        <f>IF($E90="","",#REF!)</f>
        <v/>
      </c>
      <c r="BW90" t="str">
        <f>IF($E90="","",#REF!)</f>
        <v/>
      </c>
      <c r="BX90" s="130" t="str">
        <f>IF($E90="","",#REF!)</f>
        <v/>
      </c>
      <c r="BY90" s="130" t="str">
        <f>IF($E90="","",#REF!)</f>
        <v/>
      </c>
      <c r="BZ90" t="str">
        <f>IF($E90="","",VLOOKUP(E90,'HCAP Robot Script'!$C$2:$AG$97,25,FALSE))</f>
        <v/>
      </c>
      <c r="CA90" t="str">
        <f>IF($E90="","",VLOOKUP(BZ90,#REF!,6,FALSE))</f>
        <v/>
      </c>
      <c r="CB90" t="str">
        <f>IF($E90="","",#REF!)</f>
        <v/>
      </c>
      <c r="CC90" s="250" t="str">
        <f>IF($E90="","",#REF!)</f>
        <v/>
      </c>
      <c r="CD90" t="str">
        <f>IF($E90="","",#REF!)</f>
        <v/>
      </c>
      <c r="CE90" t="str">
        <f>IF($E90="","",#REF!)</f>
        <v/>
      </c>
    </row>
    <row r="91" spans="1:83" x14ac:dyDescent="0.2">
      <c r="A91" t="str">
        <f>IF($E91="","",'HCAP Booking'!$C$4)</f>
        <v/>
      </c>
      <c r="B91" s="130" t="str">
        <f>IF($E91="","",'HCAP Booking'!$C$5)</f>
        <v/>
      </c>
      <c r="C91" t="str">
        <f>IF($E91="","",'HCAP Booking'!$F$5)</f>
        <v/>
      </c>
      <c r="D91" t="str">
        <f>IF($E91="","",'HCAP Booking'!E97)</f>
        <v/>
      </c>
      <c r="E91" t="str">
        <f>IF('HCAP Booking'!J97="","",'HCAP Booking'!J97)</f>
        <v/>
      </c>
      <c r="F91" t="str">
        <f>IF($E91="","",'HCAP Booking'!H97)</f>
        <v/>
      </c>
      <c r="G91" t="str">
        <f>IF($E91="","",'HCAP Booking'!G97)</f>
        <v/>
      </c>
      <c r="H91" t="str">
        <f>IF($E91="","",#REF!)</f>
        <v/>
      </c>
      <c r="I91" s="250" t="str">
        <f>IF($E91="","",#REF!)</f>
        <v/>
      </c>
      <c r="J91" s="130" t="str">
        <f>IF($E91="","",#REF!)</f>
        <v/>
      </c>
      <c r="K91" t="str">
        <f>IF($E91="","",#REF!)</f>
        <v/>
      </c>
      <c r="L91" s="250" t="str">
        <f>IF($E91="","",#REF!)</f>
        <v/>
      </c>
      <c r="M91" s="130" t="str">
        <f>IF($E91="","",#REF!)</f>
        <v/>
      </c>
      <c r="N91" t="str">
        <f>IF($E91="","",#REF!)</f>
        <v/>
      </c>
      <c r="O91" s="130" t="str">
        <f>IF($E91="","",#REF!)</f>
        <v/>
      </c>
      <c r="P91" s="250" t="str">
        <f>IF($E91="","",#REF!)</f>
        <v/>
      </c>
      <c r="Q91" s="130" t="str">
        <f>IF($E91="","",#REF!)</f>
        <v/>
      </c>
      <c r="R91" s="130" t="str">
        <f>IF($E91="","",#REF!)</f>
        <v/>
      </c>
      <c r="S91" s="130" t="str">
        <f>IF($E91="","",#REF!)</f>
        <v/>
      </c>
      <c r="T91" s="250" t="str">
        <f>IF($E91="","",#REF!)</f>
        <v/>
      </c>
      <c r="U91" s="130" t="str">
        <f>IF($E91="","",#REF!)</f>
        <v/>
      </c>
      <c r="V91" s="130" t="str">
        <f>IF($E91="","",#REF!)</f>
        <v/>
      </c>
      <c r="W91" s="130" t="str">
        <f>IF($E91="","",#REF!)</f>
        <v/>
      </c>
      <c r="X91" s="250" t="str">
        <f>IF($E91="","",#REF!)</f>
        <v/>
      </c>
      <c r="Y91" s="250" t="str">
        <f>IF($E91="","",#REF!)</f>
        <v/>
      </c>
      <c r="Z91" s="130" t="str">
        <f>IF($E91="","",#REF!)</f>
        <v/>
      </c>
      <c r="AA91" s="130" t="str">
        <f>IF($E91="","",#REF!)</f>
        <v/>
      </c>
      <c r="AB91" s="130" t="str">
        <f>IF($E91="","",#REF!)</f>
        <v/>
      </c>
      <c r="AC91" s="250" t="str">
        <f>IF($E91="","",#REF!)</f>
        <v/>
      </c>
      <c r="AD91" s="130" t="str">
        <f>IF($E91="","",#REF!)</f>
        <v/>
      </c>
      <c r="AE91" s="130" t="str">
        <f>IF($E91="","",#REF!)</f>
        <v/>
      </c>
      <c r="AF91" t="str">
        <f>IF($E91="","",#REF!)</f>
        <v/>
      </c>
      <c r="AG91" s="250" t="str">
        <f>IF($E91="","",#REF!)</f>
        <v/>
      </c>
      <c r="AH91" s="130" t="str">
        <f>IF($E91="","",#REF!)</f>
        <v/>
      </c>
      <c r="AI91" s="130" t="str">
        <f>IF($E91="","",#REF!)</f>
        <v/>
      </c>
      <c r="AJ91" s="130" t="str">
        <f>IF($E91="","",#REF!)</f>
        <v/>
      </c>
      <c r="AK91" s="130" t="str">
        <f>IF($E91="","",#REF!)</f>
        <v/>
      </c>
      <c r="AL91" s="250" t="str">
        <f>IF($E91="","",#REF!)</f>
        <v/>
      </c>
      <c r="AM91" s="130" t="str">
        <f>IF($E91="","",#REF!)</f>
        <v/>
      </c>
      <c r="AN91" s="130" t="str">
        <f>IF($E91="","",#REF!)</f>
        <v/>
      </c>
      <c r="AO91" s="130" t="str">
        <f>IF($E91="","",#REF!)</f>
        <v/>
      </c>
      <c r="AP91" s="250" t="str">
        <f>IF($E91="","",#REF!)</f>
        <v/>
      </c>
      <c r="AR91" s="130"/>
      <c r="AS91" s="130" t="str">
        <f>IF($E91="","",#REF!)</f>
        <v/>
      </c>
      <c r="AT91" s="130" t="str">
        <f>IF($E91="","",'HCAP Worksheet'!$F$65)</f>
        <v/>
      </c>
      <c r="AU91" s="250" t="str">
        <f>IF($E91="","",VLOOKUP(VLOOKUP(E91,'HCAP Robot Script'!$C$2:$AG$97,25,FALSE),#REF!,3,FALSE))</f>
        <v/>
      </c>
      <c r="AV91" s="130" t="str">
        <f>IF($E91="","",VLOOKUP(VLOOKUP(E91,'HCAP Robot Script'!$C$2:$AG$97,25,FALSE),#REF!,5,FALSE))</f>
        <v/>
      </c>
      <c r="AW91" s="130" t="str">
        <f>IF($E91="","",VLOOKUP(VLOOKUP(E91,'HCAP Robot Script'!$C$2:$AG$97,25,FALSE),#REF!,7,FALSE))</f>
        <v/>
      </c>
      <c r="AX91" t="str">
        <f>IF($E91="","",#REF!)</f>
        <v/>
      </c>
      <c r="AY91" s="250" t="str">
        <f>IF($E91="","",#REF!)</f>
        <v/>
      </c>
      <c r="AZ91" s="130" t="str">
        <f>IF($E91="","",#REF!)</f>
        <v/>
      </c>
      <c r="BA91" t="str">
        <f>IF($E91="","",#REF!)</f>
        <v/>
      </c>
      <c r="BB91" s="250" t="str">
        <f>IF($E91="","",#REF!)</f>
        <v/>
      </c>
      <c r="BD91" s="130" t="str">
        <f>IF($E91="","",#REF!)</f>
        <v/>
      </c>
      <c r="BE91" s="130" t="str">
        <f>IF($E91="","",#REF!)</f>
        <v/>
      </c>
      <c r="BF91" s="250" t="str">
        <f>IF($E91="","",#REF!)</f>
        <v/>
      </c>
      <c r="BG91" s="130" t="str">
        <f>IF($E91="","",#REF!)</f>
        <v/>
      </c>
      <c r="BH91" s="130" t="str">
        <f>IF($E91="","",#REF!)</f>
        <v/>
      </c>
      <c r="BI91" t="str">
        <f>IF($E91="","",#REF!)</f>
        <v/>
      </c>
      <c r="BJ91" s="130" t="str">
        <f>IF($E91="","",#REF!)</f>
        <v/>
      </c>
      <c r="BK91" s="250" t="str">
        <f>IF($E91="","",#REF!)</f>
        <v/>
      </c>
      <c r="BL91" s="130" t="str">
        <f>IF($E91="","",#REF!)</f>
        <v/>
      </c>
      <c r="BM91" s="130" t="str">
        <f>IF($E91="","",#REF!)</f>
        <v/>
      </c>
      <c r="BN91" s="130" t="str">
        <f>IF($E91="","",#REF!)</f>
        <v/>
      </c>
      <c r="BO91" s="250" t="str">
        <f>IF($E91="","",#REF!)</f>
        <v/>
      </c>
      <c r="BP91" s="130" t="str">
        <f>IF($E91="","",#REF!)</f>
        <v/>
      </c>
      <c r="BQ91" s="130" t="str">
        <f>IF($E91="","",#REF!)</f>
        <v/>
      </c>
      <c r="BR91" s="250" t="str">
        <f>IF($E91="","",#REF!)</f>
        <v/>
      </c>
      <c r="BS91" s="130" t="str">
        <f>IF($E91="","",#REF!)</f>
        <v/>
      </c>
      <c r="BT91" t="str">
        <f>IF($E91="","",#REF!)</f>
        <v/>
      </c>
      <c r="BU91" s="130" t="str">
        <f>IF($E91="","",#REF!)</f>
        <v/>
      </c>
      <c r="BV91" s="130" t="str">
        <f>IF($E91="","",#REF!)</f>
        <v/>
      </c>
      <c r="BW91" t="str">
        <f>IF($E91="","",#REF!)</f>
        <v/>
      </c>
      <c r="BX91" s="130" t="str">
        <f>IF($E91="","",#REF!)</f>
        <v/>
      </c>
      <c r="BY91" s="130" t="str">
        <f>IF($E91="","",#REF!)</f>
        <v/>
      </c>
      <c r="BZ91" t="str">
        <f>IF($E91="","",VLOOKUP(E91,'HCAP Robot Script'!$C$2:$AG$97,25,FALSE))</f>
        <v/>
      </c>
      <c r="CA91" t="str">
        <f>IF($E91="","",VLOOKUP(BZ91,#REF!,6,FALSE))</f>
        <v/>
      </c>
      <c r="CB91" t="str">
        <f>IF($E91="","",#REF!)</f>
        <v/>
      </c>
      <c r="CC91" s="250" t="str">
        <f>IF($E91="","",#REF!)</f>
        <v/>
      </c>
      <c r="CD91" t="str">
        <f>IF($E91="","",#REF!)</f>
        <v/>
      </c>
      <c r="CE91" t="str">
        <f>IF($E91="","",#REF!)</f>
        <v/>
      </c>
    </row>
    <row r="92" spans="1:83" x14ac:dyDescent="0.2">
      <c r="A92" t="str">
        <f>IF($E92="","",'HCAP Booking'!$C$4)</f>
        <v/>
      </c>
      <c r="B92" s="130" t="str">
        <f>IF($E92="","",'HCAP Booking'!$C$5)</f>
        <v/>
      </c>
      <c r="C92" t="str">
        <f>IF($E92="","",'HCAP Booking'!$F$5)</f>
        <v/>
      </c>
      <c r="D92" t="str">
        <f>IF($E92="","",'HCAP Booking'!E98)</f>
        <v/>
      </c>
      <c r="E92" t="str">
        <f>IF('HCAP Booking'!J98="","",'HCAP Booking'!J98)</f>
        <v/>
      </c>
      <c r="F92" t="str">
        <f>IF($E92="","",'HCAP Booking'!H98)</f>
        <v/>
      </c>
      <c r="G92" t="str">
        <f>IF($E92="","",'HCAP Booking'!G98)</f>
        <v/>
      </c>
      <c r="H92" t="str">
        <f>IF($E92="","",#REF!)</f>
        <v/>
      </c>
      <c r="I92" s="250" t="str">
        <f>IF($E92="","",#REF!)</f>
        <v/>
      </c>
      <c r="J92" s="130" t="str">
        <f>IF($E92="","",#REF!)</f>
        <v/>
      </c>
      <c r="K92" t="str">
        <f>IF($E92="","",#REF!)</f>
        <v/>
      </c>
      <c r="L92" s="250" t="str">
        <f>IF($E92="","",#REF!)</f>
        <v/>
      </c>
      <c r="M92" s="130" t="str">
        <f>IF($E92="","",#REF!)</f>
        <v/>
      </c>
      <c r="N92" t="str">
        <f>IF($E92="","",#REF!)</f>
        <v/>
      </c>
      <c r="O92" s="130" t="str">
        <f>IF($E92="","",#REF!)</f>
        <v/>
      </c>
      <c r="P92" s="250" t="str">
        <f>IF($E92="","",#REF!)</f>
        <v/>
      </c>
      <c r="Q92" s="130" t="str">
        <f>IF($E92="","",#REF!)</f>
        <v/>
      </c>
      <c r="R92" s="130" t="str">
        <f>IF($E92="","",#REF!)</f>
        <v/>
      </c>
      <c r="S92" s="130" t="str">
        <f>IF($E92="","",#REF!)</f>
        <v/>
      </c>
      <c r="T92" s="250" t="str">
        <f>IF($E92="","",#REF!)</f>
        <v/>
      </c>
      <c r="U92" s="130" t="str">
        <f>IF($E92="","",#REF!)</f>
        <v/>
      </c>
      <c r="V92" s="130" t="str">
        <f>IF($E92="","",#REF!)</f>
        <v/>
      </c>
      <c r="W92" s="130" t="str">
        <f>IF($E92="","",#REF!)</f>
        <v/>
      </c>
      <c r="X92" s="250" t="str">
        <f>IF($E92="","",#REF!)</f>
        <v/>
      </c>
      <c r="Y92" s="250" t="str">
        <f>IF($E92="","",#REF!)</f>
        <v/>
      </c>
      <c r="Z92" s="130" t="str">
        <f>IF($E92="","",#REF!)</f>
        <v/>
      </c>
      <c r="AA92" s="130" t="str">
        <f>IF($E92="","",#REF!)</f>
        <v/>
      </c>
      <c r="AB92" s="130" t="str">
        <f>IF($E92="","",#REF!)</f>
        <v/>
      </c>
      <c r="AC92" s="250" t="str">
        <f>IF($E92="","",#REF!)</f>
        <v/>
      </c>
      <c r="AD92" s="130" t="str">
        <f>IF($E92="","",#REF!)</f>
        <v/>
      </c>
      <c r="AE92" s="130" t="str">
        <f>IF($E92="","",#REF!)</f>
        <v/>
      </c>
      <c r="AF92" t="str">
        <f>IF($E92="","",#REF!)</f>
        <v/>
      </c>
      <c r="AG92" s="250" t="str">
        <f>IF($E92="","",#REF!)</f>
        <v/>
      </c>
      <c r="AH92" s="130" t="str">
        <f>IF($E92="","",#REF!)</f>
        <v/>
      </c>
      <c r="AI92" s="130" t="str">
        <f>IF($E92="","",#REF!)</f>
        <v/>
      </c>
      <c r="AJ92" s="130" t="str">
        <f>IF($E92="","",#REF!)</f>
        <v/>
      </c>
      <c r="AK92" s="130" t="str">
        <f>IF($E92="","",#REF!)</f>
        <v/>
      </c>
      <c r="AL92" s="250" t="str">
        <f>IF($E92="","",#REF!)</f>
        <v/>
      </c>
      <c r="AM92" s="130" t="str">
        <f>IF($E92="","",#REF!)</f>
        <v/>
      </c>
      <c r="AN92" s="130" t="str">
        <f>IF($E92="","",#REF!)</f>
        <v/>
      </c>
      <c r="AO92" s="130" t="str">
        <f>IF($E92="","",#REF!)</f>
        <v/>
      </c>
      <c r="AP92" s="250" t="str">
        <f>IF($E92="","",#REF!)</f>
        <v/>
      </c>
      <c r="AR92" s="130"/>
      <c r="AS92" s="130" t="str">
        <f>IF($E92="","",#REF!)</f>
        <v/>
      </c>
      <c r="AT92" s="130" t="str">
        <f>IF($E92="","",'HCAP Worksheet'!$F$65)</f>
        <v/>
      </c>
      <c r="AU92" s="250" t="str">
        <f>IF($E92="","",VLOOKUP(VLOOKUP(E92,'HCAP Robot Script'!$C$2:$AG$97,25,FALSE),#REF!,3,FALSE))</f>
        <v/>
      </c>
      <c r="AV92" s="130" t="str">
        <f>IF($E92="","",VLOOKUP(VLOOKUP(E92,'HCAP Robot Script'!$C$2:$AG$97,25,FALSE),#REF!,5,FALSE))</f>
        <v/>
      </c>
      <c r="AW92" s="130" t="str">
        <f>IF($E92="","",VLOOKUP(VLOOKUP(E92,'HCAP Robot Script'!$C$2:$AG$97,25,FALSE),#REF!,7,FALSE))</f>
        <v/>
      </c>
      <c r="AX92" t="str">
        <f>IF($E92="","",#REF!)</f>
        <v/>
      </c>
      <c r="AY92" s="250" t="str">
        <f>IF($E92="","",#REF!)</f>
        <v/>
      </c>
      <c r="AZ92" s="130" t="str">
        <f>IF($E92="","",#REF!)</f>
        <v/>
      </c>
      <c r="BA92" t="str">
        <f>IF($E92="","",#REF!)</f>
        <v/>
      </c>
      <c r="BB92" s="250" t="str">
        <f>IF($E92="","",#REF!)</f>
        <v/>
      </c>
      <c r="BD92" s="130" t="str">
        <f>IF($E92="","",#REF!)</f>
        <v/>
      </c>
      <c r="BE92" s="130" t="str">
        <f>IF($E92="","",#REF!)</f>
        <v/>
      </c>
      <c r="BF92" s="250" t="str">
        <f>IF($E92="","",#REF!)</f>
        <v/>
      </c>
      <c r="BG92" s="130" t="str">
        <f>IF($E92="","",#REF!)</f>
        <v/>
      </c>
      <c r="BH92" s="130" t="str">
        <f>IF($E92="","",#REF!)</f>
        <v/>
      </c>
      <c r="BI92" t="str">
        <f>IF($E92="","",#REF!)</f>
        <v/>
      </c>
      <c r="BJ92" s="130" t="str">
        <f>IF($E92="","",#REF!)</f>
        <v/>
      </c>
      <c r="BK92" s="250" t="str">
        <f>IF($E92="","",#REF!)</f>
        <v/>
      </c>
      <c r="BL92" s="130" t="str">
        <f>IF($E92="","",#REF!)</f>
        <v/>
      </c>
      <c r="BM92" s="130" t="str">
        <f>IF($E92="","",#REF!)</f>
        <v/>
      </c>
      <c r="BN92" s="130" t="str">
        <f>IF($E92="","",#REF!)</f>
        <v/>
      </c>
      <c r="BO92" s="250" t="str">
        <f>IF($E92="","",#REF!)</f>
        <v/>
      </c>
      <c r="BP92" s="130" t="str">
        <f>IF($E92="","",#REF!)</f>
        <v/>
      </c>
      <c r="BQ92" s="130" t="str">
        <f>IF($E92="","",#REF!)</f>
        <v/>
      </c>
      <c r="BR92" s="250" t="str">
        <f>IF($E92="","",#REF!)</f>
        <v/>
      </c>
      <c r="BS92" s="130" t="str">
        <f>IF($E92="","",#REF!)</f>
        <v/>
      </c>
      <c r="BT92" t="str">
        <f>IF($E92="","",#REF!)</f>
        <v/>
      </c>
      <c r="BU92" s="130" t="str">
        <f>IF($E92="","",#REF!)</f>
        <v/>
      </c>
      <c r="BV92" s="130" t="str">
        <f>IF($E92="","",#REF!)</f>
        <v/>
      </c>
      <c r="BW92" t="str">
        <f>IF($E92="","",#REF!)</f>
        <v/>
      </c>
      <c r="BX92" s="130" t="str">
        <f>IF($E92="","",#REF!)</f>
        <v/>
      </c>
      <c r="BY92" s="130" t="str">
        <f>IF($E92="","",#REF!)</f>
        <v/>
      </c>
      <c r="BZ92" t="str">
        <f>IF($E92="","",VLOOKUP(E92,'HCAP Robot Script'!$C$2:$AG$97,25,FALSE))</f>
        <v/>
      </c>
      <c r="CA92" t="str">
        <f>IF($E92="","",VLOOKUP(BZ92,#REF!,6,FALSE))</f>
        <v/>
      </c>
      <c r="CB92" t="str">
        <f>IF($E92="","",#REF!)</f>
        <v/>
      </c>
      <c r="CC92" s="250" t="str">
        <f>IF($E92="","",#REF!)</f>
        <v/>
      </c>
      <c r="CD92" t="str">
        <f>IF($E92="","",#REF!)</f>
        <v/>
      </c>
      <c r="CE92" t="str">
        <f>IF($E92="","",#REF!)</f>
        <v/>
      </c>
    </row>
    <row r="93" spans="1:83" x14ac:dyDescent="0.2">
      <c r="A93" t="str">
        <f>IF($E93="","",'HCAP Booking'!$C$4)</f>
        <v/>
      </c>
      <c r="B93" s="130" t="str">
        <f>IF($E93="","",'HCAP Booking'!$C$5)</f>
        <v/>
      </c>
      <c r="C93" t="str">
        <f>IF($E93="","",'HCAP Booking'!$F$5)</f>
        <v/>
      </c>
      <c r="D93" t="str">
        <f>IF($E93="","",'HCAP Booking'!E99)</f>
        <v/>
      </c>
      <c r="E93" t="str">
        <f>IF('HCAP Booking'!J99="","",'HCAP Booking'!J99)</f>
        <v/>
      </c>
      <c r="F93" t="str">
        <f>IF($E93="","",'HCAP Booking'!H99)</f>
        <v/>
      </c>
      <c r="G93" t="str">
        <f>IF($E93="","",'HCAP Booking'!G99)</f>
        <v/>
      </c>
      <c r="H93" t="str">
        <f>IF($E93="","",#REF!)</f>
        <v/>
      </c>
      <c r="I93" s="250" t="str">
        <f>IF($E93="","",#REF!)</f>
        <v/>
      </c>
      <c r="J93" s="130" t="str">
        <f>IF($E93="","",#REF!)</f>
        <v/>
      </c>
      <c r="K93" t="str">
        <f>IF($E93="","",#REF!)</f>
        <v/>
      </c>
      <c r="L93" s="250" t="str">
        <f>IF($E93="","",#REF!)</f>
        <v/>
      </c>
      <c r="M93" s="130" t="str">
        <f>IF($E93="","",#REF!)</f>
        <v/>
      </c>
      <c r="N93" t="str">
        <f>IF($E93="","",#REF!)</f>
        <v/>
      </c>
      <c r="O93" s="130" t="str">
        <f>IF($E93="","",#REF!)</f>
        <v/>
      </c>
      <c r="P93" s="250" t="str">
        <f>IF($E93="","",#REF!)</f>
        <v/>
      </c>
      <c r="Q93" s="130" t="str">
        <f>IF($E93="","",#REF!)</f>
        <v/>
      </c>
      <c r="R93" s="130" t="str">
        <f>IF($E93="","",#REF!)</f>
        <v/>
      </c>
      <c r="S93" s="130" t="str">
        <f>IF($E93="","",#REF!)</f>
        <v/>
      </c>
      <c r="T93" s="250" t="str">
        <f>IF($E93="","",#REF!)</f>
        <v/>
      </c>
      <c r="U93" s="130" t="str">
        <f>IF($E93="","",#REF!)</f>
        <v/>
      </c>
      <c r="V93" s="130" t="str">
        <f>IF($E93="","",#REF!)</f>
        <v/>
      </c>
      <c r="W93" s="130" t="str">
        <f>IF($E93="","",#REF!)</f>
        <v/>
      </c>
      <c r="X93" s="250" t="str">
        <f>IF($E93="","",#REF!)</f>
        <v/>
      </c>
      <c r="Y93" s="250" t="str">
        <f>IF($E93="","",#REF!)</f>
        <v/>
      </c>
      <c r="Z93" s="130" t="str">
        <f>IF($E93="","",#REF!)</f>
        <v/>
      </c>
      <c r="AA93" s="130" t="str">
        <f>IF($E93="","",#REF!)</f>
        <v/>
      </c>
      <c r="AB93" s="130" t="str">
        <f>IF($E93="","",#REF!)</f>
        <v/>
      </c>
      <c r="AC93" s="250" t="str">
        <f>IF($E93="","",#REF!)</f>
        <v/>
      </c>
      <c r="AD93" s="130" t="str">
        <f>IF($E93="","",#REF!)</f>
        <v/>
      </c>
      <c r="AE93" s="130" t="str">
        <f>IF($E93="","",#REF!)</f>
        <v/>
      </c>
      <c r="AF93" t="str">
        <f>IF($E93="","",#REF!)</f>
        <v/>
      </c>
      <c r="AG93" s="250" t="str">
        <f>IF($E93="","",#REF!)</f>
        <v/>
      </c>
      <c r="AH93" s="130" t="str">
        <f>IF($E93="","",#REF!)</f>
        <v/>
      </c>
      <c r="AI93" s="130" t="str">
        <f>IF($E93="","",#REF!)</f>
        <v/>
      </c>
      <c r="AJ93" s="130" t="str">
        <f>IF($E93="","",#REF!)</f>
        <v/>
      </c>
      <c r="AK93" s="130" t="str">
        <f>IF($E93="","",#REF!)</f>
        <v/>
      </c>
      <c r="AL93" s="250" t="str">
        <f>IF($E93="","",#REF!)</f>
        <v/>
      </c>
      <c r="AM93" s="130" t="str">
        <f>IF($E93="","",#REF!)</f>
        <v/>
      </c>
      <c r="AN93" s="130" t="str">
        <f>IF($E93="","",#REF!)</f>
        <v/>
      </c>
      <c r="AO93" s="130" t="str">
        <f>IF($E93="","",#REF!)</f>
        <v/>
      </c>
      <c r="AP93" s="250" t="str">
        <f>IF($E93="","",#REF!)</f>
        <v/>
      </c>
      <c r="AR93" s="130"/>
      <c r="AS93" s="130" t="str">
        <f>IF($E93="","",#REF!)</f>
        <v/>
      </c>
      <c r="AT93" s="130" t="str">
        <f>IF($E93="","",'HCAP Worksheet'!$F$65)</f>
        <v/>
      </c>
      <c r="AU93" s="250" t="str">
        <f>IF($E93="","",VLOOKUP(VLOOKUP(E93,'HCAP Robot Script'!$C$2:$AG$97,25,FALSE),#REF!,3,FALSE))</f>
        <v/>
      </c>
      <c r="AV93" s="130" t="str">
        <f>IF($E93="","",VLOOKUP(VLOOKUP(E93,'HCAP Robot Script'!$C$2:$AG$97,25,FALSE),#REF!,5,FALSE))</f>
        <v/>
      </c>
      <c r="AW93" s="130" t="str">
        <f>IF($E93="","",VLOOKUP(VLOOKUP(E93,'HCAP Robot Script'!$C$2:$AG$97,25,FALSE),#REF!,7,FALSE))</f>
        <v/>
      </c>
      <c r="AX93" t="str">
        <f>IF($E93="","",#REF!)</f>
        <v/>
      </c>
      <c r="AY93" s="250" t="str">
        <f>IF($E93="","",#REF!)</f>
        <v/>
      </c>
      <c r="AZ93" s="130" t="str">
        <f>IF($E93="","",#REF!)</f>
        <v/>
      </c>
      <c r="BA93" t="str">
        <f>IF($E93="","",#REF!)</f>
        <v/>
      </c>
      <c r="BB93" s="250" t="str">
        <f>IF($E93="","",#REF!)</f>
        <v/>
      </c>
      <c r="BD93" s="130" t="str">
        <f>IF($E93="","",#REF!)</f>
        <v/>
      </c>
      <c r="BE93" s="130" t="str">
        <f>IF($E93="","",#REF!)</f>
        <v/>
      </c>
      <c r="BF93" s="250" t="str">
        <f>IF($E93="","",#REF!)</f>
        <v/>
      </c>
      <c r="BG93" s="130" t="str">
        <f>IF($E93="","",#REF!)</f>
        <v/>
      </c>
      <c r="BH93" s="130" t="str">
        <f>IF($E93="","",#REF!)</f>
        <v/>
      </c>
      <c r="BI93" t="str">
        <f>IF($E93="","",#REF!)</f>
        <v/>
      </c>
      <c r="BJ93" s="130" t="str">
        <f>IF($E93="","",#REF!)</f>
        <v/>
      </c>
      <c r="BK93" s="250" t="str">
        <f>IF($E93="","",#REF!)</f>
        <v/>
      </c>
      <c r="BL93" s="130" t="str">
        <f>IF($E93="","",#REF!)</f>
        <v/>
      </c>
      <c r="BM93" s="130" t="str">
        <f>IF($E93="","",#REF!)</f>
        <v/>
      </c>
      <c r="BN93" s="130" t="str">
        <f>IF($E93="","",#REF!)</f>
        <v/>
      </c>
      <c r="BO93" s="250" t="str">
        <f>IF($E93="","",#REF!)</f>
        <v/>
      </c>
      <c r="BP93" s="130" t="str">
        <f>IF($E93="","",#REF!)</f>
        <v/>
      </c>
      <c r="BQ93" s="130" t="str">
        <f>IF($E93="","",#REF!)</f>
        <v/>
      </c>
      <c r="BR93" s="250" t="str">
        <f>IF($E93="","",#REF!)</f>
        <v/>
      </c>
      <c r="BS93" s="130" t="str">
        <f>IF($E93="","",#REF!)</f>
        <v/>
      </c>
      <c r="BT93" t="str">
        <f>IF($E93="","",#REF!)</f>
        <v/>
      </c>
      <c r="BU93" s="130" t="str">
        <f>IF($E93="","",#REF!)</f>
        <v/>
      </c>
      <c r="BV93" s="130" t="str">
        <f>IF($E93="","",#REF!)</f>
        <v/>
      </c>
      <c r="BW93" t="str">
        <f>IF($E93="","",#REF!)</f>
        <v/>
      </c>
      <c r="BX93" s="130" t="str">
        <f>IF($E93="","",#REF!)</f>
        <v/>
      </c>
      <c r="BY93" s="130" t="str">
        <f>IF($E93="","",#REF!)</f>
        <v/>
      </c>
      <c r="BZ93" t="str">
        <f>IF($E93="","",VLOOKUP(E93,'HCAP Robot Script'!$C$2:$AG$97,25,FALSE))</f>
        <v/>
      </c>
      <c r="CA93" t="str">
        <f>IF($E93="","",VLOOKUP(BZ93,#REF!,6,FALSE))</f>
        <v/>
      </c>
      <c r="CB93" t="str">
        <f>IF($E93="","",#REF!)</f>
        <v/>
      </c>
      <c r="CC93" s="250" t="str">
        <f>IF($E93="","",#REF!)</f>
        <v/>
      </c>
      <c r="CD93" t="str">
        <f>IF($E93="","",#REF!)</f>
        <v/>
      </c>
      <c r="CE93" t="str">
        <f>IF($E93="","",#REF!)</f>
        <v/>
      </c>
    </row>
    <row r="94" spans="1:83" x14ac:dyDescent="0.2">
      <c r="A94" t="str">
        <f>IF($E94="","",'HCAP Booking'!$C$4)</f>
        <v/>
      </c>
      <c r="B94" s="130" t="str">
        <f>IF($E94="","",'HCAP Booking'!$C$5)</f>
        <v/>
      </c>
      <c r="C94" t="str">
        <f>IF($E94="","",'HCAP Booking'!$F$5)</f>
        <v/>
      </c>
      <c r="D94" t="str">
        <f>IF($E94="","",'HCAP Booking'!E100)</f>
        <v/>
      </c>
      <c r="E94" t="str">
        <f>IF('HCAP Booking'!J100="","",'HCAP Booking'!J100)</f>
        <v/>
      </c>
      <c r="F94" t="str">
        <f>IF($E94="","",'HCAP Booking'!H100)</f>
        <v/>
      </c>
      <c r="G94" t="str">
        <f>IF($E94="","",'HCAP Booking'!G100)</f>
        <v/>
      </c>
      <c r="H94" t="str">
        <f>IF($E94="","",#REF!)</f>
        <v/>
      </c>
      <c r="I94" s="250" t="str">
        <f>IF($E94="","",#REF!)</f>
        <v/>
      </c>
      <c r="J94" s="130" t="str">
        <f>IF($E94="","",#REF!)</f>
        <v/>
      </c>
      <c r="K94" t="str">
        <f>IF($E94="","",#REF!)</f>
        <v/>
      </c>
      <c r="L94" s="250" t="str">
        <f>IF($E94="","",#REF!)</f>
        <v/>
      </c>
      <c r="M94" s="130" t="str">
        <f>IF($E94="","",#REF!)</f>
        <v/>
      </c>
      <c r="N94" t="str">
        <f>IF($E94="","",#REF!)</f>
        <v/>
      </c>
      <c r="O94" s="130" t="str">
        <f>IF($E94="","",#REF!)</f>
        <v/>
      </c>
      <c r="P94" s="250" t="str">
        <f>IF($E94="","",#REF!)</f>
        <v/>
      </c>
      <c r="Q94" s="130" t="str">
        <f>IF($E94="","",#REF!)</f>
        <v/>
      </c>
      <c r="R94" s="130" t="str">
        <f>IF($E94="","",#REF!)</f>
        <v/>
      </c>
      <c r="S94" s="130" t="str">
        <f>IF($E94="","",#REF!)</f>
        <v/>
      </c>
      <c r="T94" s="250" t="str">
        <f>IF($E94="","",#REF!)</f>
        <v/>
      </c>
      <c r="U94" s="130" t="str">
        <f>IF($E94="","",#REF!)</f>
        <v/>
      </c>
      <c r="V94" s="130" t="str">
        <f>IF($E94="","",#REF!)</f>
        <v/>
      </c>
      <c r="W94" s="130" t="str">
        <f>IF($E94="","",#REF!)</f>
        <v/>
      </c>
      <c r="X94" s="250" t="str">
        <f>IF($E94="","",#REF!)</f>
        <v/>
      </c>
      <c r="Y94" s="250" t="str">
        <f>IF($E94="","",#REF!)</f>
        <v/>
      </c>
      <c r="Z94" s="130" t="str">
        <f>IF($E94="","",#REF!)</f>
        <v/>
      </c>
      <c r="AA94" s="130" t="str">
        <f>IF($E94="","",#REF!)</f>
        <v/>
      </c>
      <c r="AB94" s="130" t="str">
        <f>IF($E94="","",#REF!)</f>
        <v/>
      </c>
      <c r="AC94" s="250" t="str">
        <f>IF($E94="","",#REF!)</f>
        <v/>
      </c>
      <c r="AD94" s="130" t="str">
        <f>IF($E94="","",#REF!)</f>
        <v/>
      </c>
      <c r="AE94" s="130" t="str">
        <f>IF($E94="","",#REF!)</f>
        <v/>
      </c>
      <c r="AF94" t="str">
        <f>IF($E94="","",#REF!)</f>
        <v/>
      </c>
      <c r="AG94" s="250" t="str">
        <f>IF($E94="","",#REF!)</f>
        <v/>
      </c>
      <c r="AH94" s="130" t="str">
        <f>IF($E94="","",#REF!)</f>
        <v/>
      </c>
      <c r="AI94" s="130" t="str">
        <f>IF($E94="","",#REF!)</f>
        <v/>
      </c>
      <c r="AJ94" s="130" t="str">
        <f>IF($E94="","",#REF!)</f>
        <v/>
      </c>
      <c r="AK94" s="130" t="str">
        <f>IF($E94="","",#REF!)</f>
        <v/>
      </c>
      <c r="AL94" s="250" t="str">
        <f>IF($E94="","",#REF!)</f>
        <v/>
      </c>
      <c r="AM94" s="130" t="str">
        <f>IF($E94="","",#REF!)</f>
        <v/>
      </c>
      <c r="AN94" s="130" t="str">
        <f>IF($E94="","",#REF!)</f>
        <v/>
      </c>
      <c r="AO94" s="130" t="str">
        <f>IF($E94="","",#REF!)</f>
        <v/>
      </c>
      <c r="AP94" s="250" t="str">
        <f>IF($E94="","",#REF!)</f>
        <v/>
      </c>
      <c r="AR94" s="130"/>
      <c r="AS94" s="130" t="str">
        <f>IF($E94="","",#REF!)</f>
        <v/>
      </c>
      <c r="AT94" s="130" t="str">
        <f>IF($E94="","",'HCAP Worksheet'!$F$65)</f>
        <v/>
      </c>
      <c r="AU94" s="250" t="str">
        <f>IF($E94="","",VLOOKUP(VLOOKUP(E94,'HCAP Robot Script'!$C$2:$AG$97,25,FALSE),#REF!,3,FALSE))</f>
        <v/>
      </c>
      <c r="AV94" s="130" t="str">
        <f>IF($E94="","",VLOOKUP(VLOOKUP(E94,'HCAP Robot Script'!$C$2:$AG$97,25,FALSE),#REF!,5,FALSE))</f>
        <v/>
      </c>
      <c r="AW94" s="130" t="str">
        <f>IF($E94="","",VLOOKUP(VLOOKUP(E94,'HCAP Robot Script'!$C$2:$AG$97,25,FALSE),#REF!,7,FALSE))</f>
        <v/>
      </c>
      <c r="AX94" t="str">
        <f>IF($E94="","",#REF!)</f>
        <v/>
      </c>
      <c r="AY94" s="250" t="str">
        <f>IF($E94="","",#REF!)</f>
        <v/>
      </c>
      <c r="AZ94" s="130" t="str">
        <f>IF($E94="","",#REF!)</f>
        <v/>
      </c>
      <c r="BA94" t="str">
        <f>IF($E94="","",#REF!)</f>
        <v/>
      </c>
      <c r="BB94" s="250" t="str">
        <f>IF($E94="","",#REF!)</f>
        <v/>
      </c>
      <c r="BD94" s="130" t="str">
        <f>IF($E94="","",#REF!)</f>
        <v/>
      </c>
      <c r="BE94" s="130" t="str">
        <f>IF($E94="","",#REF!)</f>
        <v/>
      </c>
      <c r="BF94" s="250" t="str">
        <f>IF($E94="","",#REF!)</f>
        <v/>
      </c>
      <c r="BG94" s="130" t="str">
        <f>IF($E94="","",#REF!)</f>
        <v/>
      </c>
      <c r="BH94" s="130" t="str">
        <f>IF($E94="","",#REF!)</f>
        <v/>
      </c>
      <c r="BI94" t="str">
        <f>IF($E94="","",#REF!)</f>
        <v/>
      </c>
      <c r="BJ94" s="130" t="str">
        <f>IF($E94="","",#REF!)</f>
        <v/>
      </c>
      <c r="BK94" s="250" t="str">
        <f>IF($E94="","",#REF!)</f>
        <v/>
      </c>
      <c r="BL94" s="130" t="str">
        <f>IF($E94="","",#REF!)</f>
        <v/>
      </c>
      <c r="BM94" s="130" t="str">
        <f>IF($E94="","",#REF!)</f>
        <v/>
      </c>
      <c r="BN94" s="130" t="str">
        <f>IF($E94="","",#REF!)</f>
        <v/>
      </c>
      <c r="BO94" s="250" t="str">
        <f>IF($E94="","",#REF!)</f>
        <v/>
      </c>
      <c r="BP94" s="130" t="str">
        <f>IF($E94="","",#REF!)</f>
        <v/>
      </c>
      <c r="BQ94" s="130" t="str">
        <f>IF($E94="","",#REF!)</f>
        <v/>
      </c>
      <c r="BR94" s="250" t="str">
        <f>IF($E94="","",#REF!)</f>
        <v/>
      </c>
      <c r="BS94" s="130" t="str">
        <f>IF($E94="","",#REF!)</f>
        <v/>
      </c>
      <c r="BT94" t="str">
        <f>IF($E94="","",#REF!)</f>
        <v/>
      </c>
      <c r="BU94" s="130" t="str">
        <f>IF($E94="","",#REF!)</f>
        <v/>
      </c>
      <c r="BV94" s="130" t="str">
        <f>IF($E94="","",#REF!)</f>
        <v/>
      </c>
      <c r="BW94" t="str">
        <f>IF($E94="","",#REF!)</f>
        <v/>
      </c>
      <c r="BX94" s="130" t="str">
        <f>IF($E94="","",#REF!)</f>
        <v/>
      </c>
      <c r="BY94" s="130" t="str">
        <f>IF($E94="","",#REF!)</f>
        <v/>
      </c>
      <c r="BZ94" t="str">
        <f>IF($E94="","",VLOOKUP(E94,'HCAP Robot Script'!$C$2:$AG$97,25,FALSE))</f>
        <v/>
      </c>
      <c r="CA94" t="str">
        <f>IF($E94="","",VLOOKUP(BZ94,#REF!,6,FALSE))</f>
        <v/>
      </c>
      <c r="CB94" t="str">
        <f>IF($E94="","",#REF!)</f>
        <v/>
      </c>
      <c r="CC94" s="250" t="str">
        <f>IF($E94="","",#REF!)</f>
        <v/>
      </c>
      <c r="CD94" t="str">
        <f>IF($E94="","",#REF!)</f>
        <v/>
      </c>
      <c r="CE94" t="str">
        <f>IF($E94="","",#REF!)</f>
        <v/>
      </c>
    </row>
    <row r="95" spans="1:83" x14ac:dyDescent="0.2">
      <c r="A95" t="str">
        <f>IF($E95="","",'HCAP Booking'!$C$4)</f>
        <v/>
      </c>
      <c r="B95" s="130" t="str">
        <f>IF($E95="","",'HCAP Booking'!$C$5)</f>
        <v/>
      </c>
      <c r="C95" t="str">
        <f>IF($E95="","",'HCAP Booking'!$F$5)</f>
        <v/>
      </c>
      <c r="D95" t="str">
        <f>IF($E95="","",'HCAP Booking'!E101)</f>
        <v/>
      </c>
      <c r="E95" t="str">
        <f>IF('HCAP Booking'!J101="","",'HCAP Booking'!J101)</f>
        <v/>
      </c>
      <c r="F95" t="str">
        <f>IF($E95="","",'HCAP Booking'!H101)</f>
        <v/>
      </c>
      <c r="G95" t="str">
        <f>IF($E95="","",'HCAP Booking'!G101)</f>
        <v/>
      </c>
      <c r="H95" t="str">
        <f>IF($E95="","",#REF!)</f>
        <v/>
      </c>
      <c r="I95" s="250" t="str">
        <f>IF($E95="","",#REF!)</f>
        <v/>
      </c>
      <c r="J95" s="130" t="str">
        <f>IF($E95="","",#REF!)</f>
        <v/>
      </c>
      <c r="K95" t="str">
        <f>IF($E95="","",#REF!)</f>
        <v/>
      </c>
      <c r="L95" s="250" t="str">
        <f>IF($E95="","",#REF!)</f>
        <v/>
      </c>
      <c r="M95" s="130" t="str">
        <f>IF($E95="","",#REF!)</f>
        <v/>
      </c>
      <c r="N95" t="str">
        <f>IF($E95="","",#REF!)</f>
        <v/>
      </c>
      <c r="O95" s="130" t="str">
        <f>IF($E95="","",#REF!)</f>
        <v/>
      </c>
      <c r="P95" s="250" t="str">
        <f>IF($E95="","",#REF!)</f>
        <v/>
      </c>
      <c r="Q95" s="130" t="str">
        <f>IF($E95="","",#REF!)</f>
        <v/>
      </c>
      <c r="R95" s="130" t="str">
        <f>IF($E95="","",#REF!)</f>
        <v/>
      </c>
      <c r="S95" s="130" t="str">
        <f>IF($E95="","",#REF!)</f>
        <v/>
      </c>
      <c r="T95" s="250" t="str">
        <f>IF($E95="","",#REF!)</f>
        <v/>
      </c>
      <c r="U95" s="130" t="str">
        <f>IF($E95="","",#REF!)</f>
        <v/>
      </c>
      <c r="V95" s="130" t="str">
        <f>IF($E95="","",#REF!)</f>
        <v/>
      </c>
      <c r="W95" s="130" t="str">
        <f>IF($E95="","",#REF!)</f>
        <v/>
      </c>
      <c r="X95" s="250" t="str">
        <f>IF($E95="","",#REF!)</f>
        <v/>
      </c>
      <c r="Y95" s="250" t="str">
        <f>IF($E95="","",#REF!)</f>
        <v/>
      </c>
      <c r="Z95" s="130" t="str">
        <f>IF($E95="","",#REF!)</f>
        <v/>
      </c>
      <c r="AA95" s="130" t="str">
        <f>IF($E95="","",#REF!)</f>
        <v/>
      </c>
      <c r="AB95" s="130" t="str">
        <f>IF($E95="","",#REF!)</f>
        <v/>
      </c>
      <c r="AC95" s="250" t="str">
        <f>IF($E95="","",#REF!)</f>
        <v/>
      </c>
      <c r="AD95" s="130" t="str">
        <f>IF($E95="","",#REF!)</f>
        <v/>
      </c>
      <c r="AE95" s="130" t="str">
        <f>IF($E95="","",#REF!)</f>
        <v/>
      </c>
      <c r="AF95" t="str">
        <f>IF($E95="","",#REF!)</f>
        <v/>
      </c>
      <c r="AG95" s="250" t="str">
        <f>IF($E95="","",#REF!)</f>
        <v/>
      </c>
      <c r="AH95" s="130" t="str">
        <f>IF($E95="","",#REF!)</f>
        <v/>
      </c>
      <c r="AI95" s="130" t="str">
        <f>IF($E95="","",#REF!)</f>
        <v/>
      </c>
      <c r="AJ95" s="130" t="str">
        <f>IF($E95="","",#REF!)</f>
        <v/>
      </c>
      <c r="AK95" s="130" t="str">
        <f>IF($E95="","",#REF!)</f>
        <v/>
      </c>
      <c r="AL95" s="250" t="str">
        <f>IF($E95="","",#REF!)</f>
        <v/>
      </c>
      <c r="AM95" s="130" t="str">
        <f>IF($E95="","",#REF!)</f>
        <v/>
      </c>
      <c r="AN95" s="130" t="str">
        <f>IF($E95="","",#REF!)</f>
        <v/>
      </c>
      <c r="AO95" s="130" t="str">
        <f>IF($E95="","",#REF!)</f>
        <v/>
      </c>
      <c r="AP95" s="250" t="str">
        <f>IF($E95="","",#REF!)</f>
        <v/>
      </c>
      <c r="AR95" s="130"/>
      <c r="AS95" s="130" t="str">
        <f>IF($E95="","",#REF!)</f>
        <v/>
      </c>
      <c r="AT95" s="130" t="str">
        <f>IF($E95="","",'HCAP Worksheet'!$F$65)</f>
        <v/>
      </c>
      <c r="AU95" s="250" t="str">
        <f>IF($E95="","",VLOOKUP(VLOOKUP(E95,'HCAP Robot Script'!$C$2:$AG$97,25,FALSE),#REF!,3,FALSE))</f>
        <v/>
      </c>
      <c r="AV95" s="130" t="str">
        <f>IF($E95="","",VLOOKUP(VLOOKUP(E95,'HCAP Robot Script'!$C$2:$AG$97,25,FALSE),#REF!,5,FALSE))</f>
        <v/>
      </c>
      <c r="AW95" s="130" t="str">
        <f>IF($E95="","",VLOOKUP(VLOOKUP(E95,'HCAP Robot Script'!$C$2:$AG$97,25,FALSE),#REF!,7,FALSE))</f>
        <v/>
      </c>
      <c r="AX95" t="str">
        <f>IF($E95="","",#REF!)</f>
        <v/>
      </c>
      <c r="AY95" s="250" t="str">
        <f>IF($E95="","",#REF!)</f>
        <v/>
      </c>
      <c r="AZ95" s="130" t="str">
        <f>IF($E95="","",#REF!)</f>
        <v/>
      </c>
      <c r="BA95" t="str">
        <f>IF($E95="","",#REF!)</f>
        <v/>
      </c>
      <c r="BB95" s="250" t="str">
        <f>IF($E95="","",#REF!)</f>
        <v/>
      </c>
      <c r="BD95" s="130" t="str">
        <f>IF($E95="","",#REF!)</f>
        <v/>
      </c>
      <c r="BE95" s="130" t="str">
        <f>IF($E95="","",#REF!)</f>
        <v/>
      </c>
      <c r="BF95" s="250" t="str">
        <f>IF($E95="","",#REF!)</f>
        <v/>
      </c>
      <c r="BG95" s="130" t="str">
        <f>IF($E95="","",#REF!)</f>
        <v/>
      </c>
      <c r="BH95" s="130" t="str">
        <f>IF($E95="","",#REF!)</f>
        <v/>
      </c>
      <c r="BI95" t="str">
        <f>IF($E95="","",#REF!)</f>
        <v/>
      </c>
      <c r="BJ95" s="130" t="str">
        <f>IF($E95="","",#REF!)</f>
        <v/>
      </c>
      <c r="BK95" s="250" t="str">
        <f>IF($E95="","",#REF!)</f>
        <v/>
      </c>
      <c r="BL95" s="130" t="str">
        <f>IF($E95="","",#REF!)</f>
        <v/>
      </c>
      <c r="BM95" s="130" t="str">
        <f>IF($E95="","",#REF!)</f>
        <v/>
      </c>
      <c r="BN95" s="130" t="str">
        <f>IF($E95="","",#REF!)</f>
        <v/>
      </c>
      <c r="BO95" s="250" t="str">
        <f>IF($E95="","",#REF!)</f>
        <v/>
      </c>
      <c r="BP95" s="130" t="str">
        <f>IF($E95="","",#REF!)</f>
        <v/>
      </c>
      <c r="BQ95" s="130" t="str">
        <f>IF($E95="","",#REF!)</f>
        <v/>
      </c>
      <c r="BR95" s="250" t="str">
        <f>IF($E95="","",#REF!)</f>
        <v/>
      </c>
      <c r="BS95" s="130" t="str">
        <f>IF($E95="","",#REF!)</f>
        <v/>
      </c>
      <c r="BT95" t="str">
        <f>IF($E95="","",#REF!)</f>
        <v/>
      </c>
      <c r="BU95" s="130" t="str">
        <f>IF($E95="","",#REF!)</f>
        <v/>
      </c>
      <c r="BV95" s="130" t="str">
        <f>IF($E95="","",#REF!)</f>
        <v/>
      </c>
      <c r="BW95" t="str">
        <f>IF($E95="","",#REF!)</f>
        <v/>
      </c>
      <c r="BX95" s="130" t="str">
        <f>IF($E95="","",#REF!)</f>
        <v/>
      </c>
      <c r="BY95" s="130" t="str">
        <f>IF($E95="","",#REF!)</f>
        <v/>
      </c>
      <c r="BZ95" t="str">
        <f>IF($E95="","",VLOOKUP(E95,'HCAP Robot Script'!$C$2:$AG$97,25,FALSE))</f>
        <v/>
      </c>
      <c r="CA95" t="str">
        <f>IF($E95="","",VLOOKUP(BZ95,#REF!,6,FALSE))</f>
        <v/>
      </c>
      <c r="CB95" t="str">
        <f>IF($E95="","",#REF!)</f>
        <v/>
      </c>
      <c r="CC95" s="250" t="str">
        <f>IF($E95="","",#REF!)</f>
        <v/>
      </c>
      <c r="CD95" t="str">
        <f>IF($E95="","",#REF!)</f>
        <v/>
      </c>
      <c r="CE95" t="str">
        <f>IF($E95="","",#REF!)</f>
        <v/>
      </c>
    </row>
    <row r="96" spans="1:83" x14ac:dyDescent="0.2">
      <c r="A96" t="str">
        <f>IF($E96="","",'HCAP Booking'!$C$4)</f>
        <v/>
      </c>
      <c r="B96" s="130" t="str">
        <f>IF($E96="","",'HCAP Booking'!$C$5)</f>
        <v/>
      </c>
      <c r="C96" t="str">
        <f>IF($E96="","",'HCAP Booking'!$F$5)</f>
        <v/>
      </c>
      <c r="D96" t="str">
        <f>IF($E96="","",'HCAP Booking'!E102)</f>
        <v/>
      </c>
      <c r="E96" t="str">
        <f>IF('HCAP Booking'!J102="","",'HCAP Booking'!J102)</f>
        <v/>
      </c>
      <c r="F96" t="str">
        <f>IF($E96="","",'HCAP Booking'!H102)</f>
        <v/>
      </c>
      <c r="G96" t="str">
        <f>IF($E96="","",'HCAP Booking'!G102)</f>
        <v/>
      </c>
      <c r="H96" t="str">
        <f>IF($E96="","",#REF!)</f>
        <v/>
      </c>
      <c r="I96" s="250" t="str">
        <f>IF($E96="","",#REF!)</f>
        <v/>
      </c>
      <c r="J96" s="130" t="str">
        <f>IF($E96="","",#REF!)</f>
        <v/>
      </c>
      <c r="K96" t="str">
        <f>IF($E96="","",#REF!)</f>
        <v/>
      </c>
      <c r="L96" s="250" t="str">
        <f>IF($E96="","",#REF!)</f>
        <v/>
      </c>
      <c r="M96" s="130" t="str">
        <f>IF($E96="","",#REF!)</f>
        <v/>
      </c>
      <c r="N96" t="str">
        <f>IF($E96="","",#REF!)</f>
        <v/>
      </c>
      <c r="O96" s="130" t="str">
        <f>IF($E96="","",#REF!)</f>
        <v/>
      </c>
      <c r="P96" s="250" t="str">
        <f>IF($E96="","",#REF!)</f>
        <v/>
      </c>
      <c r="Q96" s="130" t="str">
        <f>IF($E96="","",#REF!)</f>
        <v/>
      </c>
      <c r="R96" s="130" t="str">
        <f>IF($E96="","",#REF!)</f>
        <v/>
      </c>
      <c r="S96" s="130" t="str">
        <f>IF($E96="","",#REF!)</f>
        <v/>
      </c>
      <c r="T96" s="250" t="str">
        <f>IF($E96="","",#REF!)</f>
        <v/>
      </c>
      <c r="U96" s="130" t="str">
        <f>IF($E96="","",#REF!)</f>
        <v/>
      </c>
      <c r="V96" s="130" t="str">
        <f>IF($E96="","",#REF!)</f>
        <v/>
      </c>
      <c r="W96" s="130" t="str">
        <f>IF($E96="","",#REF!)</f>
        <v/>
      </c>
      <c r="X96" s="250" t="str">
        <f>IF($E96="","",#REF!)</f>
        <v/>
      </c>
      <c r="Y96" s="250" t="str">
        <f>IF($E96="","",#REF!)</f>
        <v/>
      </c>
      <c r="Z96" s="130" t="str">
        <f>IF($E96="","",#REF!)</f>
        <v/>
      </c>
      <c r="AA96" s="130" t="str">
        <f>IF($E96="","",#REF!)</f>
        <v/>
      </c>
      <c r="AB96" s="130" t="str">
        <f>IF($E96="","",#REF!)</f>
        <v/>
      </c>
      <c r="AC96" s="250" t="str">
        <f>IF($E96="","",#REF!)</f>
        <v/>
      </c>
      <c r="AD96" s="130" t="str">
        <f>IF($E96="","",#REF!)</f>
        <v/>
      </c>
      <c r="AE96" s="130" t="str">
        <f>IF($E96="","",#REF!)</f>
        <v/>
      </c>
      <c r="AF96" t="str">
        <f>IF($E96="","",#REF!)</f>
        <v/>
      </c>
      <c r="AG96" s="250" t="str">
        <f>IF($E96="","",#REF!)</f>
        <v/>
      </c>
      <c r="AH96" s="130" t="str">
        <f>IF($E96="","",#REF!)</f>
        <v/>
      </c>
      <c r="AI96" s="130" t="str">
        <f>IF($E96="","",#REF!)</f>
        <v/>
      </c>
      <c r="AJ96" s="130" t="str">
        <f>IF($E96="","",#REF!)</f>
        <v/>
      </c>
      <c r="AK96" s="130" t="str">
        <f>IF($E96="","",#REF!)</f>
        <v/>
      </c>
      <c r="AL96" s="250" t="str">
        <f>IF($E96="","",#REF!)</f>
        <v/>
      </c>
      <c r="AM96" s="130" t="str">
        <f>IF($E96="","",#REF!)</f>
        <v/>
      </c>
      <c r="AN96" s="130" t="str">
        <f>IF($E96="","",#REF!)</f>
        <v/>
      </c>
      <c r="AO96" s="130" t="str">
        <f>IF($E96="","",#REF!)</f>
        <v/>
      </c>
      <c r="AP96" s="250" t="str">
        <f>IF($E96="","",#REF!)</f>
        <v/>
      </c>
      <c r="AR96" s="130"/>
      <c r="AS96" s="130" t="str">
        <f>IF($E96="","",#REF!)</f>
        <v/>
      </c>
      <c r="AT96" s="130" t="str">
        <f>IF($E96="","",'HCAP Worksheet'!$F$65)</f>
        <v/>
      </c>
      <c r="AU96" s="250" t="str">
        <f>IF($E96="","",VLOOKUP(VLOOKUP(E96,'HCAP Robot Script'!$C$2:$AG$97,25,FALSE),#REF!,3,FALSE))</f>
        <v/>
      </c>
      <c r="AV96" s="130" t="str">
        <f>IF($E96="","",VLOOKUP(VLOOKUP(E96,'HCAP Robot Script'!$C$2:$AG$97,25,FALSE),#REF!,5,FALSE))</f>
        <v/>
      </c>
      <c r="AW96" s="130" t="str">
        <f>IF($E96="","",VLOOKUP(VLOOKUP(E96,'HCAP Robot Script'!$C$2:$AG$97,25,FALSE),#REF!,7,FALSE))</f>
        <v/>
      </c>
      <c r="AX96" t="str">
        <f>IF($E96="","",#REF!)</f>
        <v/>
      </c>
      <c r="AY96" s="250" t="str">
        <f>IF($E96="","",#REF!)</f>
        <v/>
      </c>
      <c r="AZ96" s="130" t="str">
        <f>IF($E96="","",#REF!)</f>
        <v/>
      </c>
      <c r="BA96" t="str">
        <f>IF($E96="","",#REF!)</f>
        <v/>
      </c>
      <c r="BB96" s="250" t="str">
        <f>IF($E96="","",#REF!)</f>
        <v/>
      </c>
      <c r="BD96" s="130" t="str">
        <f>IF($E96="","",#REF!)</f>
        <v/>
      </c>
      <c r="BE96" s="130" t="str">
        <f>IF($E96="","",#REF!)</f>
        <v/>
      </c>
      <c r="BF96" s="250" t="str">
        <f>IF($E96="","",#REF!)</f>
        <v/>
      </c>
      <c r="BG96" s="130" t="str">
        <f>IF($E96="","",#REF!)</f>
        <v/>
      </c>
      <c r="BH96" s="130" t="str">
        <f>IF($E96="","",#REF!)</f>
        <v/>
      </c>
      <c r="BI96" t="str">
        <f>IF($E96="","",#REF!)</f>
        <v/>
      </c>
      <c r="BJ96" s="130" t="str">
        <f>IF($E96="","",#REF!)</f>
        <v/>
      </c>
      <c r="BK96" s="250" t="str">
        <f>IF($E96="","",#REF!)</f>
        <v/>
      </c>
      <c r="BL96" s="130" t="str">
        <f>IF($E96="","",#REF!)</f>
        <v/>
      </c>
      <c r="BM96" s="130" t="str">
        <f>IF($E96="","",#REF!)</f>
        <v/>
      </c>
      <c r="BN96" s="130" t="str">
        <f>IF($E96="","",#REF!)</f>
        <v/>
      </c>
      <c r="BO96" s="250" t="str">
        <f>IF($E96="","",#REF!)</f>
        <v/>
      </c>
      <c r="BP96" s="130" t="str">
        <f>IF($E96="","",#REF!)</f>
        <v/>
      </c>
      <c r="BQ96" s="130" t="str">
        <f>IF($E96="","",#REF!)</f>
        <v/>
      </c>
      <c r="BR96" s="250" t="str">
        <f>IF($E96="","",#REF!)</f>
        <v/>
      </c>
      <c r="BS96" s="130" t="str">
        <f>IF($E96="","",#REF!)</f>
        <v/>
      </c>
      <c r="BT96" t="str">
        <f>IF($E96="","",#REF!)</f>
        <v/>
      </c>
      <c r="BU96" s="130" t="str">
        <f>IF($E96="","",#REF!)</f>
        <v/>
      </c>
      <c r="BV96" s="130" t="str">
        <f>IF($E96="","",#REF!)</f>
        <v/>
      </c>
      <c r="BW96" t="str">
        <f>IF($E96="","",#REF!)</f>
        <v/>
      </c>
      <c r="BX96" s="130" t="str">
        <f>IF($E96="","",#REF!)</f>
        <v/>
      </c>
      <c r="BY96" s="130" t="str">
        <f>IF($E96="","",#REF!)</f>
        <v/>
      </c>
      <c r="BZ96" t="str">
        <f>IF($E96="","",VLOOKUP(E96,'HCAP Robot Script'!$C$2:$AG$97,25,FALSE))</f>
        <v/>
      </c>
      <c r="CA96" t="str">
        <f>IF($E96="","",VLOOKUP(BZ96,#REF!,6,FALSE))</f>
        <v/>
      </c>
      <c r="CB96" t="str">
        <f>IF($E96="","",#REF!)</f>
        <v/>
      </c>
      <c r="CC96" s="250" t="str">
        <f>IF($E96="","",#REF!)</f>
        <v/>
      </c>
      <c r="CD96" t="str">
        <f>IF($E96="","",#REF!)</f>
        <v/>
      </c>
      <c r="CE96" t="str">
        <f>IF($E96="","",#REF!)</f>
        <v/>
      </c>
    </row>
    <row r="97" spans="1:83" x14ac:dyDescent="0.2">
      <c r="A97" t="str">
        <f>IF($E97="","",'HCAP Booking'!$C$4)</f>
        <v/>
      </c>
      <c r="B97" s="130" t="str">
        <f>IF($E97="","",'HCAP Booking'!$C$5)</f>
        <v/>
      </c>
      <c r="C97" t="str">
        <f>IF($E97="","",'HCAP Booking'!$F$5)</f>
        <v/>
      </c>
      <c r="D97" t="str">
        <f>IF($E97="","",'HCAP Booking'!E103)</f>
        <v/>
      </c>
      <c r="E97" t="str">
        <f>IF('HCAP Booking'!J103="","",'HCAP Booking'!J103)</f>
        <v/>
      </c>
      <c r="F97" t="str">
        <f>IF($E97="","",'HCAP Booking'!H103)</f>
        <v/>
      </c>
      <c r="G97" t="str">
        <f>IF($E97="","",'HCAP Booking'!G103)</f>
        <v/>
      </c>
      <c r="H97" t="str">
        <f>IF($E97="","",#REF!)</f>
        <v/>
      </c>
      <c r="I97" s="250" t="str">
        <f>IF($E97="","",#REF!)</f>
        <v/>
      </c>
      <c r="J97" s="130" t="str">
        <f>IF($E97="","",#REF!)</f>
        <v/>
      </c>
      <c r="K97" t="str">
        <f>IF($E97="","",#REF!)</f>
        <v/>
      </c>
      <c r="L97" s="250" t="str">
        <f>IF($E97="","",#REF!)</f>
        <v/>
      </c>
      <c r="M97" s="130" t="str">
        <f>IF($E97="","",#REF!)</f>
        <v/>
      </c>
      <c r="N97" t="str">
        <f>IF($E97="","",#REF!)</f>
        <v/>
      </c>
      <c r="O97" s="130" t="str">
        <f>IF($E97="","",#REF!)</f>
        <v/>
      </c>
      <c r="P97" s="250" t="str">
        <f>IF($E97="","",#REF!)</f>
        <v/>
      </c>
      <c r="Q97" s="130" t="str">
        <f>IF($E97="","",#REF!)</f>
        <v/>
      </c>
      <c r="R97" s="130" t="str">
        <f>IF($E97="","",#REF!)</f>
        <v/>
      </c>
      <c r="S97" s="130" t="str">
        <f>IF($E97="","",#REF!)</f>
        <v/>
      </c>
      <c r="T97" s="250" t="str">
        <f>IF($E97="","",#REF!)</f>
        <v/>
      </c>
      <c r="U97" s="130" t="str">
        <f>IF($E97="","",#REF!)</f>
        <v/>
      </c>
      <c r="V97" s="130" t="str">
        <f>IF($E97="","",#REF!)</f>
        <v/>
      </c>
      <c r="W97" s="130" t="str">
        <f>IF($E97="","",#REF!)</f>
        <v/>
      </c>
      <c r="X97" s="250" t="str">
        <f>IF($E97="","",#REF!)</f>
        <v/>
      </c>
      <c r="Y97" s="250" t="str">
        <f>IF($E97="","",#REF!)</f>
        <v/>
      </c>
      <c r="Z97" s="130" t="str">
        <f>IF($E97="","",#REF!)</f>
        <v/>
      </c>
      <c r="AA97" s="130" t="str">
        <f>IF($E97="","",#REF!)</f>
        <v/>
      </c>
      <c r="AB97" s="130" t="str">
        <f>IF($E97="","",#REF!)</f>
        <v/>
      </c>
      <c r="AC97" s="250" t="str">
        <f>IF($E97="","",#REF!)</f>
        <v/>
      </c>
      <c r="AD97" s="130" t="str">
        <f>IF($E97="","",#REF!)</f>
        <v/>
      </c>
      <c r="AE97" s="130" t="str">
        <f>IF($E97="","",#REF!)</f>
        <v/>
      </c>
      <c r="AF97" t="str">
        <f>IF($E97="","",#REF!)</f>
        <v/>
      </c>
      <c r="AG97" s="250" t="str">
        <f>IF($E97="","",#REF!)</f>
        <v/>
      </c>
      <c r="AH97" s="130" t="str">
        <f>IF($E97="","",#REF!)</f>
        <v/>
      </c>
      <c r="AI97" s="130" t="str">
        <f>IF($E97="","",#REF!)</f>
        <v/>
      </c>
      <c r="AJ97" s="130" t="str">
        <f>IF($E97="","",#REF!)</f>
        <v/>
      </c>
      <c r="AK97" s="130" t="str">
        <f>IF($E97="","",#REF!)</f>
        <v/>
      </c>
      <c r="AL97" s="250" t="str">
        <f>IF($E97="","",#REF!)</f>
        <v/>
      </c>
      <c r="AM97" s="130" t="str">
        <f>IF($E97="","",#REF!)</f>
        <v/>
      </c>
      <c r="AN97" s="130" t="str">
        <f>IF($E97="","",#REF!)</f>
        <v/>
      </c>
      <c r="AO97" s="130" t="str">
        <f>IF($E97="","",#REF!)</f>
        <v/>
      </c>
      <c r="AP97" s="250" t="str">
        <f>IF($E97="","",#REF!)</f>
        <v/>
      </c>
      <c r="AR97" s="130"/>
      <c r="AS97" s="130" t="str">
        <f>IF($E97="","",#REF!)</f>
        <v/>
      </c>
      <c r="AT97" s="130" t="str">
        <f>IF($E97="","",'HCAP Worksheet'!$F$65)</f>
        <v/>
      </c>
      <c r="AU97" s="250" t="str">
        <f>IF($E97="","",VLOOKUP(VLOOKUP(E97,'HCAP Robot Script'!$C$2:$AG$97,25,FALSE),#REF!,3,FALSE))</f>
        <v/>
      </c>
      <c r="AV97" s="130" t="str">
        <f>IF($E97="","",VLOOKUP(VLOOKUP(E97,'HCAP Robot Script'!$C$2:$AG$97,25,FALSE),#REF!,5,FALSE))</f>
        <v/>
      </c>
      <c r="AW97" s="130" t="str">
        <f>IF($E97="","",VLOOKUP(VLOOKUP(E97,'HCAP Robot Script'!$C$2:$AG$97,25,FALSE),#REF!,7,FALSE))</f>
        <v/>
      </c>
      <c r="AX97" t="str">
        <f>IF($E97="","",#REF!)</f>
        <v/>
      </c>
      <c r="AY97" s="250" t="str">
        <f>IF($E97="","",#REF!)</f>
        <v/>
      </c>
      <c r="AZ97" s="130" t="str">
        <f>IF($E97="","",#REF!)</f>
        <v/>
      </c>
      <c r="BA97" t="str">
        <f>IF($E97="","",#REF!)</f>
        <v/>
      </c>
      <c r="BB97" s="250" t="str">
        <f>IF($E97="","",#REF!)</f>
        <v/>
      </c>
      <c r="BD97" s="130" t="str">
        <f>IF($E97="","",#REF!)</f>
        <v/>
      </c>
      <c r="BE97" s="130" t="str">
        <f>IF($E97="","",#REF!)</f>
        <v/>
      </c>
      <c r="BF97" s="250" t="str">
        <f>IF($E97="","",#REF!)</f>
        <v/>
      </c>
      <c r="BG97" s="130" t="str">
        <f>IF($E97="","",#REF!)</f>
        <v/>
      </c>
      <c r="BH97" s="130" t="str">
        <f>IF($E97="","",#REF!)</f>
        <v/>
      </c>
      <c r="BI97" t="str">
        <f>IF($E97="","",#REF!)</f>
        <v/>
      </c>
      <c r="BJ97" s="130" t="str">
        <f>IF($E97="","",#REF!)</f>
        <v/>
      </c>
      <c r="BK97" s="250" t="str">
        <f>IF($E97="","",#REF!)</f>
        <v/>
      </c>
      <c r="BL97" s="130" t="str">
        <f>IF($E97="","",#REF!)</f>
        <v/>
      </c>
      <c r="BM97" s="130" t="str">
        <f>IF($E97="","",#REF!)</f>
        <v/>
      </c>
      <c r="BN97" s="130" t="str">
        <f>IF($E97="","",#REF!)</f>
        <v/>
      </c>
      <c r="BO97" s="250" t="str">
        <f>IF($E97="","",#REF!)</f>
        <v/>
      </c>
      <c r="BP97" s="130" t="str">
        <f>IF($E97="","",#REF!)</f>
        <v/>
      </c>
      <c r="BQ97" s="130" t="str">
        <f>IF($E97="","",#REF!)</f>
        <v/>
      </c>
      <c r="BR97" s="250" t="str">
        <f>IF($E97="","",#REF!)</f>
        <v/>
      </c>
      <c r="BS97" s="130" t="str">
        <f>IF($E97="","",#REF!)</f>
        <v/>
      </c>
      <c r="BT97" t="str">
        <f>IF($E97="","",#REF!)</f>
        <v/>
      </c>
      <c r="BU97" s="130" t="str">
        <f>IF($E97="","",#REF!)</f>
        <v/>
      </c>
      <c r="BV97" s="130" t="str">
        <f>IF($E97="","",#REF!)</f>
        <v/>
      </c>
      <c r="BW97" t="str">
        <f>IF($E97="","",#REF!)</f>
        <v/>
      </c>
      <c r="BX97" s="130" t="str">
        <f>IF($E97="","",#REF!)</f>
        <v/>
      </c>
      <c r="BY97" s="130" t="str">
        <f>IF($E97="","",#REF!)</f>
        <v/>
      </c>
      <c r="BZ97" t="str">
        <f>IF($E97="","",VLOOKUP(E97,'HCAP Robot Script'!$C$2:$AG$97,25,FALSE))</f>
        <v/>
      </c>
      <c r="CA97" t="str">
        <f>IF($E97="","",VLOOKUP(BZ97,#REF!,6,FALSE))</f>
        <v/>
      </c>
      <c r="CB97" t="str">
        <f>IF($E97="","",#REF!)</f>
        <v/>
      </c>
      <c r="CC97" s="250" t="str">
        <f>IF($E97="","",#REF!)</f>
        <v/>
      </c>
      <c r="CD97" t="str">
        <f>IF($E97="","",#REF!)</f>
        <v/>
      </c>
      <c r="CE97" t="str">
        <f>IF($E97="","",#REF!)</f>
        <v/>
      </c>
    </row>
    <row r="98" spans="1:83" x14ac:dyDescent="0.2">
      <c r="A98" t="str">
        <f>IF($E98="","",'HCAP Booking'!$C$4)</f>
        <v/>
      </c>
      <c r="B98" s="130" t="str">
        <f>IF($E98="","",'HCAP Booking'!$C$5)</f>
        <v/>
      </c>
      <c r="C98" t="str">
        <f>IF($E98="","",'HCAP Booking'!$F$5)</f>
        <v/>
      </c>
      <c r="D98" t="str">
        <f>IF($E98="","",'HCAP Booking'!E104)</f>
        <v/>
      </c>
      <c r="E98" t="str">
        <f>IF('HCAP Booking'!J104="","",'HCAP Booking'!J104)</f>
        <v/>
      </c>
      <c r="F98" t="str">
        <f>IF($E98="","",'HCAP Booking'!H104)</f>
        <v/>
      </c>
      <c r="G98" t="str">
        <f>IF($E98="","",'HCAP Booking'!G104)</f>
        <v/>
      </c>
      <c r="H98" t="str">
        <f>IF($E98="","",#REF!)</f>
        <v/>
      </c>
      <c r="I98" s="250" t="str">
        <f>IF($E98="","",#REF!)</f>
        <v/>
      </c>
      <c r="J98" s="130" t="str">
        <f>IF($E98="","",#REF!)</f>
        <v/>
      </c>
      <c r="K98" t="str">
        <f>IF($E98="","",#REF!)</f>
        <v/>
      </c>
      <c r="L98" s="250" t="str">
        <f>IF($E98="","",#REF!)</f>
        <v/>
      </c>
      <c r="M98" s="130" t="str">
        <f>IF($E98="","",#REF!)</f>
        <v/>
      </c>
      <c r="N98" t="str">
        <f>IF($E98="","",#REF!)</f>
        <v/>
      </c>
      <c r="O98" s="130" t="str">
        <f>IF($E98="","",#REF!)</f>
        <v/>
      </c>
      <c r="P98" s="250" t="str">
        <f>IF($E98="","",#REF!)</f>
        <v/>
      </c>
      <c r="Q98" s="130" t="str">
        <f>IF($E98="","",#REF!)</f>
        <v/>
      </c>
      <c r="R98" s="130" t="str">
        <f>IF($E98="","",#REF!)</f>
        <v/>
      </c>
      <c r="S98" s="130" t="str">
        <f>IF($E98="","",#REF!)</f>
        <v/>
      </c>
      <c r="T98" s="250" t="str">
        <f>IF($E98="","",#REF!)</f>
        <v/>
      </c>
      <c r="U98" s="130" t="str">
        <f>IF($E98="","",#REF!)</f>
        <v/>
      </c>
      <c r="V98" s="130" t="str">
        <f>IF($E98="","",#REF!)</f>
        <v/>
      </c>
      <c r="W98" s="130" t="str">
        <f>IF($E98="","",#REF!)</f>
        <v/>
      </c>
      <c r="X98" s="250" t="str">
        <f>IF($E98="","",#REF!)</f>
        <v/>
      </c>
      <c r="Y98" s="250" t="str">
        <f>IF($E98="","",#REF!)</f>
        <v/>
      </c>
      <c r="Z98" s="130" t="str">
        <f>IF($E98="","",#REF!)</f>
        <v/>
      </c>
      <c r="AA98" s="130" t="str">
        <f>IF($E98="","",#REF!)</f>
        <v/>
      </c>
      <c r="AB98" s="130" t="str">
        <f>IF($E98="","",#REF!)</f>
        <v/>
      </c>
      <c r="AC98" s="250" t="str">
        <f>IF($E98="","",#REF!)</f>
        <v/>
      </c>
      <c r="AD98" s="130" t="str">
        <f>IF($E98="","",#REF!)</f>
        <v/>
      </c>
      <c r="AE98" s="130" t="str">
        <f>IF($E98="","",#REF!)</f>
        <v/>
      </c>
      <c r="AF98" t="str">
        <f>IF($E98="","",#REF!)</f>
        <v/>
      </c>
      <c r="AG98" s="250" t="str">
        <f>IF($E98="","",#REF!)</f>
        <v/>
      </c>
      <c r="AH98" s="130" t="str">
        <f>IF($E98="","",#REF!)</f>
        <v/>
      </c>
      <c r="AI98" s="130" t="str">
        <f>IF($E98="","",#REF!)</f>
        <v/>
      </c>
      <c r="AJ98" s="130" t="str">
        <f>IF($E98="","",#REF!)</f>
        <v/>
      </c>
      <c r="AK98" s="130" t="str">
        <f>IF($E98="","",#REF!)</f>
        <v/>
      </c>
      <c r="AL98" s="250" t="str">
        <f>IF($E98="","",#REF!)</f>
        <v/>
      </c>
      <c r="AM98" s="130" t="str">
        <f>IF($E98="","",#REF!)</f>
        <v/>
      </c>
      <c r="AN98" s="130" t="str">
        <f>IF($E98="","",#REF!)</f>
        <v/>
      </c>
      <c r="AO98" s="130" t="str">
        <f>IF($E98="","",#REF!)</f>
        <v/>
      </c>
      <c r="AP98" s="250" t="str">
        <f>IF($E98="","",#REF!)</f>
        <v/>
      </c>
      <c r="AR98" s="130"/>
      <c r="AS98" s="130" t="str">
        <f>IF($E98="","",#REF!)</f>
        <v/>
      </c>
      <c r="AT98" s="130" t="str">
        <f>IF($E98="","",'HCAP Worksheet'!$F$65)</f>
        <v/>
      </c>
      <c r="AU98" s="250" t="str">
        <f>IF($E98="","",VLOOKUP(VLOOKUP(E98,'HCAP Robot Script'!$C$2:$AG$97,25,FALSE),#REF!,3,FALSE))</f>
        <v/>
      </c>
      <c r="AV98" s="130" t="str">
        <f>IF($E98="","",VLOOKUP(VLOOKUP(E98,'HCAP Robot Script'!$C$2:$AG$97,25,FALSE),#REF!,5,FALSE))</f>
        <v/>
      </c>
      <c r="AW98" s="130" t="str">
        <f>IF($E98="","",VLOOKUP(VLOOKUP(E98,'HCAP Robot Script'!$C$2:$AG$97,25,FALSE),#REF!,7,FALSE))</f>
        <v/>
      </c>
      <c r="AX98" t="str">
        <f>IF($E98="","",#REF!)</f>
        <v/>
      </c>
      <c r="AY98" s="250" t="str">
        <f>IF($E98="","",#REF!)</f>
        <v/>
      </c>
      <c r="AZ98" s="130" t="str">
        <f>IF($E98="","",#REF!)</f>
        <v/>
      </c>
      <c r="BA98" t="str">
        <f>IF($E98="","",#REF!)</f>
        <v/>
      </c>
      <c r="BB98" s="250" t="str">
        <f>IF($E98="","",#REF!)</f>
        <v/>
      </c>
      <c r="BD98" s="130" t="str">
        <f>IF($E98="","",#REF!)</f>
        <v/>
      </c>
      <c r="BE98" s="130" t="str">
        <f>IF($E98="","",#REF!)</f>
        <v/>
      </c>
      <c r="BF98" s="250" t="str">
        <f>IF($E98="","",#REF!)</f>
        <v/>
      </c>
      <c r="BG98" s="130" t="str">
        <f>IF($E98="","",#REF!)</f>
        <v/>
      </c>
      <c r="BH98" s="130" t="str">
        <f>IF($E98="","",#REF!)</f>
        <v/>
      </c>
      <c r="BI98" t="str">
        <f>IF($E98="","",#REF!)</f>
        <v/>
      </c>
      <c r="BJ98" s="130" t="str">
        <f>IF($E98="","",#REF!)</f>
        <v/>
      </c>
      <c r="BK98" s="250" t="str">
        <f>IF($E98="","",#REF!)</f>
        <v/>
      </c>
      <c r="BL98" s="130" t="str">
        <f>IF($E98="","",#REF!)</f>
        <v/>
      </c>
      <c r="BM98" s="130" t="str">
        <f>IF($E98="","",#REF!)</f>
        <v/>
      </c>
      <c r="BN98" s="130" t="str">
        <f>IF($E98="","",#REF!)</f>
        <v/>
      </c>
      <c r="BO98" s="250" t="str">
        <f>IF($E98="","",#REF!)</f>
        <v/>
      </c>
      <c r="BP98" s="130" t="str">
        <f>IF($E98="","",#REF!)</f>
        <v/>
      </c>
      <c r="BQ98" s="130" t="str">
        <f>IF($E98="","",#REF!)</f>
        <v/>
      </c>
      <c r="BR98" s="250" t="str">
        <f>IF($E98="","",#REF!)</f>
        <v/>
      </c>
      <c r="BS98" s="130" t="str">
        <f>IF($E98="","",#REF!)</f>
        <v/>
      </c>
      <c r="BT98" t="str">
        <f>IF($E98="","",#REF!)</f>
        <v/>
      </c>
      <c r="BU98" s="130" t="str">
        <f>IF($E98="","",#REF!)</f>
        <v/>
      </c>
      <c r="BV98" s="130" t="str">
        <f>IF($E98="","",#REF!)</f>
        <v/>
      </c>
      <c r="BW98" t="str">
        <f>IF($E98="","",#REF!)</f>
        <v/>
      </c>
      <c r="BX98" s="130" t="str">
        <f>IF($E98="","",#REF!)</f>
        <v/>
      </c>
      <c r="BY98" s="130" t="str">
        <f>IF($E98="","",#REF!)</f>
        <v/>
      </c>
      <c r="BZ98" t="str">
        <f>IF($E98="","",VLOOKUP(E98,'HCAP Robot Script'!$C$2:$AG$97,25,FALSE))</f>
        <v/>
      </c>
      <c r="CA98" t="str">
        <f>IF($E98="","",VLOOKUP(BZ98,#REF!,6,FALSE))</f>
        <v/>
      </c>
      <c r="CB98" t="str">
        <f>IF($E98="","",#REF!)</f>
        <v/>
      </c>
      <c r="CC98" s="250" t="str">
        <f>IF($E98="","",#REF!)</f>
        <v/>
      </c>
      <c r="CD98" t="str">
        <f>IF($E98="","",#REF!)</f>
        <v/>
      </c>
      <c r="CE98" t="str">
        <f>IF($E98="","",#REF!)</f>
        <v/>
      </c>
    </row>
  </sheetData>
  <autoFilter ref="A2:CM2" xr:uid="{00000000-0001-0000-0600-00000000000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8"/>
  <sheetViews>
    <sheetView topLeftCell="W1" workbookViewId="0">
      <selection activeCell="AQ2" sqref="AQ2"/>
    </sheetView>
  </sheetViews>
  <sheetFormatPr defaultRowHeight="12.75" x14ac:dyDescent="0.2"/>
  <cols>
    <col min="1" max="1" width="11.7109375" customWidth="1"/>
    <col min="2" max="2" width="10.140625" bestFit="1" customWidth="1"/>
    <col min="3" max="4" width="10.140625" customWidth="1"/>
    <col min="5" max="5" width="11.5703125" customWidth="1"/>
    <col min="6" max="6" width="10.85546875" customWidth="1"/>
    <col min="7" max="7" width="14.85546875" customWidth="1"/>
    <col min="8" max="8" width="20.42578125" customWidth="1"/>
    <col min="9" max="9" width="17.5703125" customWidth="1"/>
    <col min="10" max="10" width="11.5703125" customWidth="1"/>
    <col min="16" max="17" width="10.140625" bestFit="1" customWidth="1"/>
    <col min="19" max="20" width="10.140625" bestFit="1" customWidth="1"/>
    <col min="21" max="23" width="10.140625" customWidth="1"/>
    <col min="26" max="27" width="10.140625" bestFit="1" customWidth="1"/>
    <col min="30" max="31" width="10.140625" bestFit="1" customWidth="1"/>
    <col min="33" max="33" width="10.140625" style="250" bestFit="1" customWidth="1"/>
    <col min="34" max="35" width="10.140625" bestFit="1" customWidth="1"/>
    <col min="38" max="39" width="10.140625" bestFit="1" customWidth="1"/>
    <col min="41" max="41" width="10.140625" style="250" bestFit="1" customWidth="1"/>
    <col min="42" max="42" width="10.140625" bestFit="1" customWidth="1"/>
    <col min="43" max="43" width="11.5703125" customWidth="1"/>
    <col min="44" max="44" width="14.85546875" customWidth="1"/>
  </cols>
  <sheetData>
    <row r="1" spans="1:49" x14ac:dyDescent="0.2">
      <c r="A1" s="224" t="s">
        <v>823</v>
      </c>
      <c r="B1" s="223"/>
      <c r="C1" s="223"/>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561"/>
      <c r="AH1" s="223"/>
      <c r="AI1" s="223"/>
      <c r="AJ1" s="223"/>
      <c r="AK1" s="223"/>
      <c r="AL1" s="223"/>
      <c r="AM1" s="223"/>
      <c r="AN1" s="223"/>
      <c r="AO1" s="561"/>
      <c r="AP1" s="223"/>
    </row>
    <row r="2" spans="1:49" ht="15" x14ac:dyDescent="0.25">
      <c r="A2" s="272" t="s">
        <v>224</v>
      </c>
      <c r="B2" s="272" t="s">
        <v>1</v>
      </c>
      <c r="C2" s="272" t="s">
        <v>661</v>
      </c>
      <c r="D2" s="272" t="s">
        <v>128</v>
      </c>
      <c r="E2" s="272" t="s">
        <v>2</v>
      </c>
      <c r="F2" s="272" t="s">
        <v>236</v>
      </c>
      <c r="G2" s="272" t="s">
        <v>650</v>
      </c>
      <c r="H2" s="272" t="s">
        <v>710</v>
      </c>
      <c r="I2" s="272" t="s">
        <v>708</v>
      </c>
      <c r="J2" s="272" t="s">
        <v>2318</v>
      </c>
      <c r="K2" s="272" t="s">
        <v>211</v>
      </c>
      <c r="L2" s="272" t="s">
        <v>212</v>
      </c>
      <c r="M2" s="272" t="s">
        <v>213</v>
      </c>
      <c r="N2" s="272" t="s">
        <v>709</v>
      </c>
      <c r="O2" s="272" t="s">
        <v>728</v>
      </c>
      <c r="P2" s="272" t="s">
        <v>203</v>
      </c>
      <c r="Q2" s="272" t="s">
        <v>204</v>
      </c>
      <c r="R2" s="559" t="s">
        <v>2319</v>
      </c>
      <c r="S2" s="559" t="s">
        <v>2320</v>
      </c>
      <c r="T2" s="559" t="s">
        <v>2321</v>
      </c>
      <c r="U2" s="549" t="s">
        <v>729</v>
      </c>
      <c r="V2" s="554" t="s">
        <v>2320</v>
      </c>
      <c r="W2" s="554" t="s">
        <v>2321</v>
      </c>
      <c r="X2" s="272" t="s">
        <v>730</v>
      </c>
      <c r="Y2" s="272" t="s">
        <v>202</v>
      </c>
      <c r="Z2" s="272" t="s">
        <v>2322</v>
      </c>
      <c r="AA2" s="272" t="s">
        <v>2323</v>
      </c>
      <c r="AB2" s="272" t="s">
        <v>2324</v>
      </c>
      <c r="AC2" s="272" t="s">
        <v>2325</v>
      </c>
      <c r="AD2" s="272" t="s">
        <v>2326</v>
      </c>
      <c r="AE2" s="272" t="s">
        <v>2327</v>
      </c>
      <c r="AF2" s="272" t="s">
        <v>2328</v>
      </c>
      <c r="AG2" s="562" t="s">
        <v>2329</v>
      </c>
      <c r="AH2" s="272" t="s">
        <v>2330</v>
      </c>
      <c r="AI2" s="272" t="s">
        <v>2331</v>
      </c>
      <c r="AJ2" s="272" t="s">
        <v>732</v>
      </c>
      <c r="AK2" s="272" t="s">
        <v>2332</v>
      </c>
      <c r="AL2" s="272" t="s">
        <v>2333</v>
      </c>
      <c r="AM2" s="272" t="s">
        <v>2334</v>
      </c>
      <c r="AN2" s="272" t="s">
        <v>2335</v>
      </c>
      <c r="AO2" s="562" t="s">
        <v>2336</v>
      </c>
      <c r="AP2" s="272" t="s">
        <v>2337</v>
      </c>
      <c r="AQ2" s="272" t="s">
        <v>2338</v>
      </c>
      <c r="AR2" s="559" t="s">
        <v>2339</v>
      </c>
      <c r="AS2" s="559" t="s">
        <v>2340</v>
      </c>
      <c r="AT2" s="559" t="s">
        <v>2341</v>
      </c>
      <c r="AU2" s="272" t="s">
        <v>2342</v>
      </c>
      <c r="AV2" s="272" t="s">
        <v>2343</v>
      </c>
      <c r="AW2" s="272" t="s">
        <v>2344</v>
      </c>
    </row>
    <row r="3" spans="1:49" x14ac:dyDescent="0.2">
      <c r="A3" t="str">
        <f>'HCAP Booking'!$C$4</f>
        <v>2303550</v>
      </c>
      <c r="B3" s="130">
        <f>'Auto Pooling Robot Script'!$K$42</f>
        <v>44989</v>
      </c>
      <c r="C3" s="130" t="s">
        <v>2139</v>
      </c>
      <c r="D3" s="130" t="str">
        <f>'HCAP Booking'!H9</f>
        <v>Roche DNA Solid Tumour Prep</v>
      </c>
      <c r="E3" t="str">
        <f>'Auto Pooling Robot Script'!$I$42</f>
        <v>AJ</v>
      </c>
      <c r="F3" t="str">
        <f>'Auto Pooling Robot Script'!$I$17</f>
        <v>NovaSeq Side B</v>
      </c>
      <c r="G3" t="str">
        <f>'Auto Pooling Robot Script'!$I$18</f>
        <v>SP Kit V1.5 200</v>
      </c>
      <c r="H3">
        <f ca="1">COUNTIF('HCAP Robot Script'!BT2:BT97,TRUE)</f>
        <v>48</v>
      </c>
      <c r="I3">
        <f>'Auto Pooling Robot Script'!$I$80</f>
        <v>200</v>
      </c>
      <c r="J3">
        <f>'Auto Pooling Robot Script'!$I$83</f>
        <v>0</v>
      </c>
      <c r="K3" s="195">
        <f>'Auto Pooling Robot Script'!$I$84</f>
        <v>0</v>
      </c>
      <c r="L3" s="195">
        <f>'Auto Pooling Robot Script'!$I$85</f>
        <v>0</v>
      </c>
      <c r="M3">
        <f>'Auto Pooling Robot Script'!$I$86</f>
        <v>0</v>
      </c>
      <c r="N3">
        <f>'Auto Pooling Robot Script'!$I$56</f>
        <v>5</v>
      </c>
      <c r="O3">
        <f>'Auto Pooling Robot Script'!$I$62</f>
        <v>0</v>
      </c>
      <c r="P3" s="130">
        <f>'Auto Pooling Robot Script'!$K$62</f>
        <v>0</v>
      </c>
      <c r="Q3" s="130">
        <f>'Auto Pooling Robot Script'!$L$62</f>
        <v>0</v>
      </c>
      <c r="R3" s="293">
        <f>'Auto Pooling Robot Script'!$I$63</f>
        <v>0</v>
      </c>
      <c r="S3" s="560">
        <f>'Auto Pooling Robot Script'!$K$63</f>
        <v>0</v>
      </c>
      <c r="T3" s="560">
        <f>'Auto Pooling Robot Script'!$L$63</f>
        <v>0</v>
      </c>
      <c r="U3">
        <f>'Auto Pooling Robot Script'!$I$63</f>
        <v>0</v>
      </c>
      <c r="V3" s="130">
        <f>'Auto Pooling Robot Script'!$K$63</f>
        <v>0</v>
      </c>
      <c r="W3" s="130">
        <f>'Auto Pooling Robot Script'!$L$63</f>
        <v>0</v>
      </c>
      <c r="X3">
        <f>'Auto Pooling Robot Script'!$I$64</f>
        <v>0</v>
      </c>
      <c r="Y3">
        <f>'Auto Pooling Robot Script'!$J$64</f>
        <v>0</v>
      </c>
      <c r="Z3" s="130">
        <f>'Auto Pooling Robot Script'!$K$64</f>
        <v>0</v>
      </c>
      <c r="AA3" s="130">
        <f>'Auto Pooling Robot Script'!$L$64</f>
        <v>0</v>
      </c>
      <c r="AB3">
        <f>'Auto Pooling Robot Script'!$I$66</f>
        <v>0</v>
      </c>
      <c r="AC3">
        <f>'Auto Pooling Robot Script'!$J$66</f>
        <v>0</v>
      </c>
      <c r="AD3" s="130">
        <f>'Auto Pooling Robot Script'!$K$66</f>
        <v>0</v>
      </c>
      <c r="AE3" s="130">
        <f>'Auto Pooling Robot Script'!$L$66</f>
        <v>0</v>
      </c>
      <c r="AF3">
        <f>'Auto Pooling Robot Script'!$I$65</f>
        <v>0</v>
      </c>
      <c r="AG3" s="250">
        <f>'Auto Pooling Robot Script'!$J$65</f>
        <v>0</v>
      </c>
      <c r="AH3" s="130">
        <f>'Auto Pooling Robot Script'!$K$65</f>
        <v>0</v>
      </c>
      <c r="AI3" s="130">
        <f>'Auto Pooling Robot Script'!$L$65</f>
        <v>0</v>
      </c>
      <c r="AJ3">
        <f>'Auto Pooling Robot Script'!$I$67</f>
        <v>0</v>
      </c>
      <c r="AK3">
        <f>'Auto Pooling Robot Script'!$J$67</f>
        <v>0</v>
      </c>
      <c r="AL3" s="130">
        <f>'Auto Pooling Robot Script'!$K$67</f>
        <v>0</v>
      </c>
      <c r="AM3" s="130">
        <f>'Auto Pooling Robot Script'!$L$67</f>
        <v>0</v>
      </c>
      <c r="AN3">
        <f>'Auto Pooling Robot Script'!$I$68</f>
        <v>0</v>
      </c>
      <c r="AO3" s="250">
        <f>'Auto Pooling Robot Script'!$J$68</f>
        <v>0</v>
      </c>
      <c r="AP3" s="130">
        <f>'Auto Pooling Robot Script'!$K$68</f>
        <v>0</v>
      </c>
      <c r="AQ3" s="130">
        <f>'Auto Pooling Robot Script'!$L$68</f>
        <v>0</v>
      </c>
      <c r="AR3" s="564"/>
      <c r="AS3" s="564"/>
      <c r="AT3" s="293"/>
    </row>
    <row r="6" spans="1:49" x14ac:dyDescent="0.2">
      <c r="A6" s="224" t="s">
        <v>243</v>
      </c>
      <c r="B6" s="223"/>
      <c r="C6" s="223"/>
      <c r="D6" s="223"/>
      <c r="E6" s="223"/>
      <c r="F6" s="223"/>
      <c r="G6" s="223"/>
      <c r="H6" s="223"/>
      <c r="I6" s="223"/>
      <c r="J6" s="223"/>
      <c r="K6" s="223"/>
      <c r="L6" s="223"/>
      <c r="M6" s="223"/>
      <c r="N6" s="223"/>
      <c r="O6" s="223"/>
      <c r="P6" s="223"/>
      <c r="Q6" s="223"/>
      <c r="R6" s="223"/>
      <c r="S6" s="223"/>
      <c r="T6" s="223"/>
      <c r="U6" s="223"/>
      <c r="V6" s="223"/>
      <c r="W6" s="223"/>
      <c r="X6" s="223"/>
      <c r="Y6" s="223"/>
      <c r="Z6" s="223"/>
      <c r="AA6" s="223"/>
      <c r="AB6" s="223"/>
      <c r="AC6" s="223"/>
      <c r="AD6" s="223"/>
      <c r="AE6" s="223"/>
      <c r="AF6" s="223"/>
      <c r="AG6" s="561"/>
      <c r="AH6" s="223"/>
    </row>
    <row r="7" spans="1:49" ht="17.25" x14ac:dyDescent="0.2">
      <c r="A7" s="549" t="s">
        <v>224</v>
      </c>
      <c r="B7" s="550" t="s">
        <v>1</v>
      </c>
      <c r="C7" s="551" t="s">
        <v>661</v>
      </c>
      <c r="D7" s="551" t="s">
        <v>128</v>
      </c>
      <c r="E7" s="551" t="s">
        <v>2</v>
      </c>
      <c r="F7" s="551" t="s">
        <v>236</v>
      </c>
      <c r="G7" s="551" t="s">
        <v>650</v>
      </c>
      <c r="H7" s="549" t="s">
        <v>710</v>
      </c>
      <c r="I7" s="549" t="s">
        <v>708</v>
      </c>
      <c r="J7" s="552" t="s">
        <v>739</v>
      </c>
      <c r="K7" s="553" t="s">
        <v>211</v>
      </c>
      <c r="L7" s="553" t="s">
        <v>212</v>
      </c>
      <c r="M7" s="549" t="s">
        <v>213</v>
      </c>
      <c r="N7" s="549" t="s">
        <v>709</v>
      </c>
      <c r="O7" s="549" t="s">
        <v>728</v>
      </c>
      <c r="P7" s="550" t="s">
        <v>203</v>
      </c>
      <c r="Q7" s="550" t="s">
        <v>204</v>
      </c>
      <c r="R7" s="549" t="s">
        <v>729</v>
      </c>
      <c r="S7" s="554" t="s">
        <v>2320</v>
      </c>
      <c r="T7" s="554" t="s">
        <v>2321</v>
      </c>
      <c r="U7" s="549" t="s">
        <v>730</v>
      </c>
      <c r="V7" s="549" t="s">
        <v>202</v>
      </c>
      <c r="W7" s="550" t="s">
        <v>2322</v>
      </c>
      <c r="X7" s="550" t="s">
        <v>2323</v>
      </c>
      <c r="Y7" s="549" t="s">
        <v>731</v>
      </c>
      <c r="Z7" s="549" t="s">
        <v>2325</v>
      </c>
      <c r="AA7" s="550" t="s">
        <v>2326</v>
      </c>
      <c r="AB7" s="550" t="s">
        <v>2327</v>
      </c>
      <c r="AC7" s="549" t="s">
        <v>732</v>
      </c>
      <c r="AD7" s="563" t="s">
        <v>2332</v>
      </c>
      <c r="AE7" s="550" t="s">
        <v>2333</v>
      </c>
      <c r="AF7" s="550" t="s">
        <v>2334</v>
      </c>
      <c r="AG7" s="549" t="s">
        <v>733</v>
      </c>
      <c r="AH7" s="551" t="s">
        <v>2336</v>
      </c>
      <c r="AI7" s="550" t="s">
        <v>2337</v>
      </c>
      <c r="AJ7" s="550" t="s">
        <v>2338</v>
      </c>
      <c r="AK7" s="549" t="s">
        <v>734</v>
      </c>
      <c r="AL7" s="563" t="s">
        <v>2340</v>
      </c>
      <c r="AM7" s="550" t="s">
        <v>2341</v>
      </c>
      <c r="AN7" s="550" t="s">
        <v>2342</v>
      </c>
      <c r="AO7" s="550" t="s">
        <v>2343</v>
      </c>
      <c r="AP7" s="549" t="s">
        <v>2344</v>
      </c>
      <c r="AQ7" s="551" t="s">
        <v>2345</v>
      </c>
    </row>
    <row r="8" spans="1:49" x14ac:dyDescent="0.2">
      <c r="A8" t="str">
        <f>'HCAP Booking'!$C$4</f>
        <v>2303550</v>
      </c>
      <c r="B8" s="130">
        <f>'Auto Pooling Robot Script'!$K$42</f>
        <v>44989</v>
      </c>
      <c r="C8" s="130" t="s">
        <v>2139</v>
      </c>
      <c r="D8" s="130" t="str">
        <f>'HCAP Booking'!H9</f>
        <v>Roche DNA Solid Tumour Prep</v>
      </c>
      <c r="E8" t="str">
        <f>'Auto Pooling Robot Script'!$I$42</f>
        <v>AJ</v>
      </c>
      <c r="F8" t="str">
        <f>'Auto Pooling Robot Script'!$I$17</f>
        <v>NovaSeq Side B</v>
      </c>
      <c r="G8" t="str">
        <f>'Auto Pooling Robot Script'!$I$18</f>
        <v>SP Kit V1.5 200</v>
      </c>
      <c r="H8">
        <f ca="1">COUNTIF('HCAP Robot Script'!BT2:BT97,TRUE)</f>
        <v>48</v>
      </c>
      <c r="I8">
        <f>'Auto Pooling Robot Script'!$I$80</f>
        <v>200</v>
      </c>
      <c r="J8">
        <f>'Auto Pooling Robot Script'!$I$83</f>
        <v>0</v>
      </c>
      <c r="K8" s="195">
        <f>'Auto Pooling Robot Script'!$I$84</f>
        <v>0</v>
      </c>
      <c r="L8" s="195">
        <f>'Auto Pooling Robot Script'!$I$85</f>
        <v>0</v>
      </c>
      <c r="M8">
        <f>'Auto Pooling Robot Script'!$I$86</f>
        <v>0</v>
      </c>
      <c r="N8">
        <f>'Auto Pooling Robot Script'!$I$56</f>
        <v>5</v>
      </c>
      <c r="O8">
        <f>'Auto Pooling Robot Script'!$I$72</f>
        <v>0</v>
      </c>
      <c r="P8" s="130">
        <f>'Auto Pooling Robot Script'!$K$72</f>
        <v>0</v>
      </c>
      <c r="Q8" s="130">
        <f>'Auto Pooling Robot Script'!$L$72</f>
        <v>0</v>
      </c>
      <c r="R8">
        <f>'Auto Pooling Robot Script'!$I$73</f>
        <v>0</v>
      </c>
      <c r="S8" s="130">
        <f>'Auto Pooling Robot Script'!$K$73</f>
        <v>0</v>
      </c>
      <c r="T8" s="130">
        <f>'Auto Pooling Robot Script'!$L$73</f>
        <v>0</v>
      </c>
      <c r="U8">
        <f>'Auto Pooling Robot Script'!$I$74</f>
        <v>0</v>
      </c>
      <c r="V8">
        <f>'Auto Pooling Robot Script'!$J$74</f>
        <v>0</v>
      </c>
      <c r="W8" s="130">
        <f>'Auto Pooling Robot Script'!$K$74</f>
        <v>0</v>
      </c>
      <c r="X8" s="130">
        <f>'Auto Pooling Robot Script'!$L$74</f>
        <v>0</v>
      </c>
      <c r="Y8">
        <f>'Auto Pooling Robot Script'!$I$75</f>
        <v>0</v>
      </c>
      <c r="Z8">
        <f>'Auto Pooling Robot Script'!$J$75</f>
        <v>0</v>
      </c>
      <c r="AA8" s="130">
        <f>'Auto Pooling Robot Script'!$K$75</f>
        <v>0</v>
      </c>
      <c r="AB8" s="130">
        <f>'Auto Pooling Robot Script'!$L$75</f>
        <v>0</v>
      </c>
      <c r="AC8">
        <f>'Auto Pooling Robot Script'!$I$76</f>
        <v>0</v>
      </c>
      <c r="AD8" s="250">
        <f>'Auto Pooling Robot Script'!$J$76</f>
        <v>0</v>
      </c>
      <c r="AE8" s="130">
        <f>'Auto Pooling Robot Script'!$K$76</f>
        <v>0</v>
      </c>
      <c r="AF8" s="130">
        <f>'Auto Pooling Robot Script'!$L$76</f>
        <v>0</v>
      </c>
      <c r="AG8">
        <f>'Auto Pooling Robot Script'!$I$77</f>
        <v>0</v>
      </c>
      <c r="AH8" s="250">
        <f>'Auto Pooling Robot Script'!$J$77</f>
        <v>0</v>
      </c>
      <c r="AI8" s="130">
        <f>'Auto Pooling Robot Script'!$K$77</f>
        <v>0</v>
      </c>
      <c r="AJ8" s="130">
        <f>'Auto Pooling Robot Script'!$L$77</f>
        <v>0</v>
      </c>
      <c r="AK8">
        <f>'Auto Pooling Robot Script'!$I$78</f>
        <v>0</v>
      </c>
      <c r="AL8" s="130">
        <f>'Auto Pooling Robot Script'!$K$78</f>
        <v>0</v>
      </c>
      <c r="AM8" s="130">
        <f>'Auto Pooling Robot Script'!$L$78</f>
        <v>0</v>
      </c>
      <c r="AO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86"/>
  <sheetViews>
    <sheetView workbookViewId="0">
      <selection activeCell="B5" sqref="B5"/>
    </sheetView>
  </sheetViews>
  <sheetFormatPr defaultRowHeight="12.75" x14ac:dyDescent="0.2"/>
  <cols>
    <col min="2" max="2" width="11.5703125" customWidth="1"/>
    <col min="3" max="3" width="16.42578125" customWidth="1"/>
    <col min="4" max="4" width="13" customWidth="1"/>
    <col min="5" max="5" width="19.42578125" customWidth="1"/>
    <col min="6" max="6" width="15.7109375" customWidth="1"/>
    <col min="7" max="8" width="22.7109375" customWidth="1"/>
    <col min="12" max="12" width="12.140625" customWidth="1"/>
    <col min="13" max="14" width="33.5703125" customWidth="1"/>
  </cols>
  <sheetData>
    <row r="1" spans="1:9" x14ac:dyDescent="0.2">
      <c r="A1" t="s">
        <v>2087</v>
      </c>
    </row>
    <row r="2" spans="1:9" ht="51" x14ac:dyDescent="0.2">
      <c r="A2" t="s">
        <v>106</v>
      </c>
      <c r="B2" s="163" t="s">
        <v>244</v>
      </c>
      <c r="C2" s="163" t="s">
        <v>245</v>
      </c>
      <c r="D2" s="163" t="s">
        <v>246</v>
      </c>
      <c r="E2" s="163" t="s">
        <v>247</v>
      </c>
      <c r="F2" s="163" t="s">
        <v>164</v>
      </c>
      <c r="G2" s="163" t="s">
        <v>248</v>
      </c>
      <c r="H2" s="163" t="s">
        <v>249</v>
      </c>
    </row>
    <row r="3" spans="1:9" x14ac:dyDescent="0.2">
      <c r="A3">
        <v>1</v>
      </c>
      <c r="B3" t="s">
        <v>29</v>
      </c>
      <c r="C3" t="str">
        <f>A3&amp;"_"&amp;B3</f>
        <v>1_A1</v>
      </c>
      <c r="D3" t="s">
        <v>250</v>
      </c>
      <c r="F3" t="s">
        <v>918</v>
      </c>
      <c r="G3" t="s">
        <v>1295</v>
      </c>
      <c r="H3" t="s">
        <v>1302</v>
      </c>
      <c r="I3">
        <v>1</v>
      </c>
    </row>
    <row r="4" spans="1:9" x14ac:dyDescent="0.2">
      <c r="A4">
        <v>1</v>
      </c>
      <c r="B4" t="s">
        <v>32</v>
      </c>
      <c r="C4" t="str">
        <f t="shared" ref="C4:C67" si="0">A4&amp;"_"&amp;B4</f>
        <v>1_B1</v>
      </c>
      <c r="D4" t="s">
        <v>251</v>
      </c>
      <c r="F4" t="s">
        <v>919</v>
      </c>
      <c r="G4" t="s">
        <v>1294</v>
      </c>
      <c r="H4" t="s">
        <v>1303</v>
      </c>
      <c r="I4">
        <v>2</v>
      </c>
    </row>
    <row r="5" spans="1:9" x14ac:dyDescent="0.2">
      <c r="A5">
        <v>1</v>
      </c>
      <c r="B5" t="s">
        <v>34</v>
      </c>
      <c r="C5" t="str">
        <f t="shared" si="0"/>
        <v>1_C1</v>
      </c>
      <c r="D5" t="s">
        <v>252</v>
      </c>
      <c r="F5" t="s">
        <v>920</v>
      </c>
      <c r="G5" t="s">
        <v>1304</v>
      </c>
      <c r="H5" t="s">
        <v>1305</v>
      </c>
      <c r="I5">
        <v>3</v>
      </c>
    </row>
    <row r="6" spans="1:9" x14ac:dyDescent="0.2">
      <c r="A6">
        <v>1</v>
      </c>
      <c r="B6" t="s">
        <v>36</v>
      </c>
      <c r="C6" t="str">
        <f t="shared" si="0"/>
        <v>1_D1</v>
      </c>
      <c r="D6" t="s">
        <v>253</v>
      </c>
      <c r="F6" t="s">
        <v>921</v>
      </c>
      <c r="G6" t="s">
        <v>1306</v>
      </c>
      <c r="H6" t="s">
        <v>1307</v>
      </c>
      <c r="I6">
        <v>4</v>
      </c>
    </row>
    <row r="7" spans="1:9" x14ac:dyDescent="0.2">
      <c r="A7">
        <v>1</v>
      </c>
      <c r="B7" t="s">
        <v>38</v>
      </c>
      <c r="C7" t="str">
        <f t="shared" si="0"/>
        <v>1_E1</v>
      </c>
      <c r="D7" t="s">
        <v>254</v>
      </c>
      <c r="F7" t="s">
        <v>922</v>
      </c>
      <c r="G7" t="s">
        <v>1308</v>
      </c>
      <c r="H7" t="s">
        <v>1309</v>
      </c>
      <c r="I7">
        <v>5</v>
      </c>
    </row>
    <row r="8" spans="1:9" x14ac:dyDescent="0.2">
      <c r="A8">
        <v>1</v>
      </c>
      <c r="B8" t="s">
        <v>40</v>
      </c>
      <c r="C8" t="str">
        <f t="shared" si="0"/>
        <v>1_F1</v>
      </c>
      <c r="D8" t="s">
        <v>255</v>
      </c>
      <c r="F8" t="s">
        <v>923</v>
      </c>
      <c r="G8" t="s">
        <v>1310</v>
      </c>
      <c r="H8" t="s">
        <v>1311</v>
      </c>
      <c r="I8">
        <v>6</v>
      </c>
    </row>
    <row r="9" spans="1:9" x14ac:dyDescent="0.2">
      <c r="A9">
        <v>1</v>
      </c>
      <c r="B9" t="s">
        <v>41</v>
      </c>
      <c r="C9" t="str">
        <f t="shared" si="0"/>
        <v>1_G1</v>
      </c>
      <c r="D9" t="s">
        <v>256</v>
      </c>
      <c r="F9" t="s">
        <v>924</v>
      </c>
      <c r="G9" t="s">
        <v>1312</v>
      </c>
      <c r="H9" t="s">
        <v>1313</v>
      </c>
      <c r="I9">
        <v>7</v>
      </c>
    </row>
    <row r="10" spans="1:9" x14ac:dyDescent="0.2">
      <c r="A10">
        <v>1</v>
      </c>
      <c r="B10" t="s">
        <v>43</v>
      </c>
      <c r="C10" t="str">
        <f t="shared" si="0"/>
        <v>1_H1</v>
      </c>
      <c r="D10" t="s">
        <v>257</v>
      </c>
      <c r="F10" t="s">
        <v>925</v>
      </c>
      <c r="G10" t="s">
        <v>1314</v>
      </c>
      <c r="H10" t="s">
        <v>1315</v>
      </c>
      <c r="I10">
        <v>8</v>
      </c>
    </row>
    <row r="11" spans="1:9" x14ac:dyDescent="0.2">
      <c r="A11">
        <v>1</v>
      </c>
      <c r="B11" t="s">
        <v>31</v>
      </c>
      <c r="C11" t="str">
        <f t="shared" si="0"/>
        <v>1_A2</v>
      </c>
      <c r="D11" t="s">
        <v>258</v>
      </c>
      <c r="F11" t="s">
        <v>926</v>
      </c>
      <c r="G11" t="s">
        <v>1316</v>
      </c>
      <c r="H11" t="s">
        <v>1317</v>
      </c>
      <c r="I11">
        <v>9</v>
      </c>
    </row>
    <row r="12" spans="1:9" x14ac:dyDescent="0.2">
      <c r="A12">
        <v>1</v>
      </c>
      <c r="B12" t="s">
        <v>42</v>
      </c>
      <c r="C12" t="str">
        <f t="shared" si="0"/>
        <v>1_B2</v>
      </c>
      <c r="D12" t="s">
        <v>259</v>
      </c>
      <c r="F12" t="s">
        <v>927</v>
      </c>
      <c r="G12" t="s">
        <v>1318</v>
      </c>
      <c r="H12" t="s">
        <v>1319</v>
      </c>
      <c r="I12">
        <v>10</v>
      </c>
    </row>
    <row r="13" spans="1:9" x14ac:dyDescent="0.2">
      <c r="A13">
        <v>1</v>
      </c>
      <c r="B13" t="s">
        <v>47</v>
      </c>
      <c r="C13" t="str">
        <f t="shared" si="0"/>
        <v>1_C2</v>
      </c>
      <c r="D13" t="s">
        <v>260</v>
      </c>
      <c r="F13" t="s">
        <v>928</v>
      </c>
      <c r="G13" t="s">
        <v>1320</v>
      </c>
      <c r="H13" t="s">
        <v>1321</v>
      </c>
      <c r="I13">
        <v>11</v>
      </c>
    </row>
    <row r="14" spans="1:9" x14ac:dyDescent="0.2">
      <c r="A14">
        <v>1</v>
      </c>
      <c r="B14" t="s">
        <v>49</v>
      </c>
      <c r="C14" t="str">
        <f t="shared" si="0"/>
        <v>1_D2</v>
      </c>
      <c r="D14" t="s">
        <v>261</v>
      </c>
      <c r="F14" t="s">
        <v>929</v>
      </c>
      <c r="G14" t="s">
        <v>1322</v>
      </c>
      <c r="H14" t="s">
        <v>1323</v>
      </c>
      <c r="I14">
        <v>12</v>
      </c>
    </row>
    <row r="15" spans="1:9" x14ac:dyDescent="0.2">
      <c r="A15">
        <v>1</v>
      </c>
      <c r="B15" t="s">
        <v>50</v>
      </c>
      <c r="C15" t="str">
        <f t="shared" si="0"/>
        <v>1_E2</v>
      </c>
      <c r="D15" t="s">
        <v>262</v>
      </c>
      <c r="F15" t="s">
        <v>930</v>
      </c>
      <c r="G15" t="s">
        <v>1324</v>
      </c>
      <c r="H15" t="s">
        <v>1325</v>
      </c>
      <c r="I15">
        <v>13</v>
      </c>
    </row>
    <row r="16" spans="1:9" x14ac:dyDescent="0.2">
      <c r="A16">
        <v>1</v>
      </c>
      <c r="B16" t="s">
        <v>51</v>
      </c>
      <c r="C16" t="str">
        <f t="shared" si="0"/>
        <v>1_F2</v>
      </c>
      <c r="D16" t="s">
        <v>263</v>
      </c>
      <c r="F16" t="s">
        <v>931</v>
      </c>
      <c r="G16" t="s">
        <v>1326</v>
      </c>
      <c r="H16" t="s">
        <v>1327</v>
      </c>
      <c r="I16">
        <v>14</v>
      </c>
    </row>
    <row r="17" spans="1:9" x14ac:dyDescent="0.2">
      <c r="A17">
        <v>1</v>
      </c>
      <c r="B17" t="s">
        <v>53</v>
      </c>
      <c r="C17" t="str">
        <f t="shared" si="0"/>
        <v>1_G2</v>
      </c>
      <c r="D17" t="s">
        <v>264</v>
      </c>
      <c r="F17" t="s">
        <v>932</v>
      </c>
      <c r="G17" t="s">
        <v>1171</v>
      </c>
      <c r="H17" t="s">
        <v>1328</v>
      </c>
      <c r="I17">
        <v>15</v>
      </c>
    </row>
    <row r="18" spans="1:9" x14ac:dyDescent="0.2">
      <c r="A18">
        <v>1</v>
      </c>
      <c r="B18" t="s">
        <v>55</v>
      </c>
      <c r="C18" t="str">
        <f t="shared" si="0"/>
        <v>1_H2</v>
      </c>
      <c r="D18" t="s">
        <v>265</v>
      </c>
      <c r="F18" t="s">
        <v>933</v>
      </c>
      <c r="G18" t="s">
        <v>1170</v>
      </c>
      <c r="H18" t="s">
        <v>1329</v>
      </c>
      <c r="I18">
        <v>16</v>
      </c>
    </row>
    <row r="19" spans="1:9" x14ac:dyDescent="0.2">
      <c r="A19">
        <v>1</v>
      </c>
      <c r="B19" t="s">
        <v>33</v>
      </c>
      <c r="C19" t="str">
        <f t="shared" si="0"/>
        <v>1_A3</v>
      </c>
      <c r="D19" t="s">
        <v>266</v>
      </c>
      <c r="F19" t="s">
        <v>934</v>
      </c>
      <c r="G19" t="s">
        <v>1330</v>
      </c>
      <c r="H19" t="s">
        <v>1331</v>
      </c>
      <c r="I19">
        <v>17</v>
      </c>
    </row>
    <row r="20" spans="1:9" x14ac:dyDescent="0.2">
      <c r="A20">
        <v>1</v>
      </c>
      <c r="B20" t="s">
        <v>44</v>
      </c>
      <c r="C20" t="str">
        <f t="shared" si="0"/>
        <v>1_B3</v>
      </c>
      <c r="D20" t="s">
        <v>267</v>
      </c>
      <c r="F20" t="s">
        <v>935</v>
      </c>
      <c r="G20" t="s">
        <v>1332</v>
      </c>
      <c r="H20" t="s">
        <v>1333</v>
      </c>
      <c r="I20">
        <v>18</v>
      </c>
    </row>
    <row r="21" spans="1:9" x14ac:dyDescent="0.2">
      <c r="A21">
        <v>1</v>
      </c>
      <c r="B21" t="s">
        <v>52</v>
      </c>
      <c r="C21" t="str">
        <f t="shared" si="0"/>
        <v>1_C3</v>
      </c>
      <c r="D21" t="s">
        <v>268</v>
      </c>
      <c r="F21" t="s">
        <v>936</v>
      </c>
      <c r="G21" t="s">
        <v>1334</v>
      </c>
      <c r="H21" t="s">
        <v>1335</v>
      </c>
      <c r="I21">
        <v>19</v>
      </c>
    </row>
    <row r="22" spans="1:9" x14ac:dyDescent="0.2">
      <c r="A22">
        <v>1</v>
      </c>
      <c r="B22" t="s">
        <v>58</v>
      </c>
      <c r="C22" t="str">
        <f t="shared" si="0"/>
        <v>1_D3</v>
      </c>
      <c r="D22" t="s">
        <v>269</v>
      </c>
      <c r="F22" t="s">
        <v>937</v>
      </c>
      <c r="G22" t="s">
        <v>1336</v>
      </c>
      <c r="H22" t="s">
        <v>1337</v>
      </c>
      <c r="I22">
        <v>20</v>
      </c>
    </row>
    <row r="23" spans="1:9" x14ac:dyDescent="0.2">
      <c r="A23">
        <v>1</v>
      </c>
      <c r="B23" t="s">
        <v>59</v>
      </c>
      <c r="C23" t="str">
        <f t="shared" si="0"/>
        <v>1_E3</v>
      </c>
      <c r="D23" t="s">
        <v>270</v>
      </c>
      <c r="F23" t="s">
        <v>938</v>
      </c>
      <c r="G23" t="s">
        <v>1338</v>
      </c>
      <c r="H23" t="s">
        <v>1339</v>
      </c>
      <c r="I23">
        <v>21</v>
      </c>
    </row>
    <row r="24" spans="1:9" x14ac:dyDescent="0.2">
      <c r="A24">
        <v>1</v>
      </c>
      <c r="B24" t="s">
        <v>61</v>
      </c>
      <c r="C24" t="str">
        <f t="shared" si="0"/>
        <v>1_F3</v>
      </c>
      <c r="D24" t="s">
        <v>271</v>
      </c>
      <c r="F24" t="s">
        <v>939</v>
      </c>
      <c r="G24" t="s">
        <v>1340</v>
      </c>
      <c r="H24" t="s">
        <v>1341</v>
      </c>
      <c r="I24">
        <v>22</v>
      </c>
    </row>
    <row r="25" spans="1:9" x14ac:dyDescent="0.2">
      <c r="A25">
        <v>1</v>
      </c>
      <c r="B25" t="s">
        <v>63</v>
      </c>
      <c r="C25" t="str">
        <f t="shared" si="0"/>
        <v>1_G3</v>
      </c>
      <c r="D25" t="s">
        <v>272</v>
      </c>
      <c r="F25" t="s">
        <v>940</v>
      </c>
      <c r="G25" t="s">
        <v>1342</v>
      </c>
      <c r="H25" t="s">
        <v>1343</v>
      </c>
      <c r="I25">
        <v>23</v>
      </c>
    </row>
    <row r="26" spans="1:9" x14ac:dyDescent="0.2">
      <c r="A26">
        <v>1</v>
      </c>
      <c r="B26" t="s">
        <v>64</v>
      </c>
      <c r="C26" t="str">
        <f t="shared" si="0"/>
        <v>1_H3</v>
      </c>
      <c r="D26" t="s">
        <v>273</v>
      </c>
      <c r="F26" t="s">
        <v>941</v>
      </c>
      <c r="G26" t="s">
        <v>1344</v>
      </c>
      <c r="H26" t="s">
        <v>1345</v>
      </c>
      <c r="I26">
        <v>24</v>
      </c>
    </row>
    <row r="27" spans="1:9" x14ac:dyDescent="0.2">
      <c r="A27">
        <v>1</v>
      </c>
      <c r="B27" t="s">
        <v>35</v>
      </c>
      <c r="C27" t="str">
        <f t="shared" si="0"/>
        <v>1_A4</v>
      </c>
      <c r="D27" t="s">
        <v>274</v>
      </c>
      <c r="F27" t="s">
        <v>942</v>
      </c>
      <c r="G27" t="s">
        <v>1346</v>
      </c>
      <c r="H27" t="s">
        <v>981</v>
      </c>
      <c r="I27">
        <v>25</v>
      </c>
    </row>
    <row r="28" spans="1:9" x14ac:dyDescent="0.2">
      <c r="A28">
        <v>1</v>
      </c>
      <c r="B28" t="s">
        <v>45</v>
      </c>
      <c r="C28" t="str">
        <f t="shared" si="0"/>
        <v>1_B4</v>
      </c>
      <c r="D28" t="s">
        <v>275</v>
      </c>
      <c r="F28" t="s">
        <v>943</v>
      </c>
      <c r="G28" t="s">
        <v>1347</v>
      </c>
      <c r="H28" t="s">
        <v>980</v>
      </c>
      <c r="I28">
        <v>26</v>
      </c>
    </row>
    <row r="29" spans="1:9" x14ac:dyDescent="0.2">
      <c r="A29">
        <v>1</v>
      </c>
      <c r="B29" t="s">
        <v>54</v>
      </c>
      <c r="C29" t="str">
        <f t="shared" si="0"/>
        <v>1_C4</v>
      </c>
      <c r="D29" t="s">
        <v>276</v>
      </c>
      <c r="F29" t="s">
        <v>944</v>
      </c>
      <c r="G29" t="s">
        <v>1348</v>
      </c>
      <c r="H29" t="s">
        <v>1349</v>
      </c>
      <c r="I29">
        <v>27</v>
      </c>
    </row>
    <row r="30" spans="1:9" x14ac:dyDescent="0.2">
      <c r="A30">
        <v>1</v>
      </c>
      <c r="B30" t="s">
        <v>60</v>
      </c>
      <c r="C30" t="str">
        <f t="shared" si="0"/>
        <v>1_D4</v>
      </c>
      <c r="D30" t="s">
        <v>277</v>
      </c>
      <c r="F30" t="s">
        <v>945</v>
      </c>
      <c r="G30" t="s">
        <v>1350</v>
      </c>
      <c r="H30" t="s">
        <v>1351</v>
      </c>
      <c r="I30">
        <v>28</v>
      </c>
    </row>
    <row r="31" spans="1:9" x14ac:dyDescent="0.2">
      <c r="A31">
        <v>1</v>
      </c>
      <c r="B31" t="s">
        <v>67</v>
      </c>
      <c r="C31" t="str">
        <f t="shared" si="0"/>
        <v>1_E4</v>
      </c>
      <c r="D31" t="s">
        <v>278</v>
      </c>
      <c r="F31" t="s">
        <v>946</v>
      </c>
      <c r="G31" t="s">
        <v>1352</v>
      </c>
      <c r="H31" t="s">
        <v>1353</v>
      </c>
      <c r="I31">
        <v>29</v>
      </c>
    </row>
    <row r="32" spans="1:9" x14ac:dyDescent="0.2">
      <c r="A32">
        <v>1</v>
      </c>
      <c r="B32" t="s">
        <v>68</v>
      </c>
      <c r="C32" t="str">
        <f t="shared" si="0"/>
        <v>1_F4</v>
      </c>
      <c r="D32" t="s">
        <v>279</v>
      </c>
      <c r="F32" t="s">
        <v>947</v>
      </c>
      <c r="G32" t="s">
        <v>1354</v>
      </c>
      <c r="H32" t="s">
        <v>1355</v>
      </c>
      <c r="I32">
        <v>30</v>
      </c>
    </row>
    <row r="33" spans="1:9" x14ac:dyDescent="0.2">
      <c r="A33">
        <v>1</v>
      </c>
      <c r="B33" t="s">
        <v>69</v>
      </c>
      <c r="C33" t="str">
        <f t="shared" si="0"/>
        <v>1_G4</v>
      </c>
      <c r="D33" t="s">
        <v>280</v>
      </c>
      <c r="F33" t="s">
        <v>948</v>
      </c>
      <c r="G33" t="s">
        <v>1356</v>
      </c>
      <c r="H33" t="s">
        <v>1357</v>
      </c>
      <c r="I33">
        <v>31</v>
      </c>
    </row>
    <row r="34" spans="1:9" x14ac:dyDescent="0.2">
      <c r="A34">
        <v>1</v>
      </c>
      <c r="B34" t="s">
        <v>70</v>
      </c>
      <c r="C34" t="str">
        <f t="shared" si="0"/>
        <v>1_H4</v>
      </c>
      <c r="D34" t="s">
        <v>281</v>
      </c>
      <c r="F34" t="s">
        <v>949</v>
      </c>
      <c r="G34" t="s">
        <v>1358</v>
      </c>
      <c r="H34" t="s">
        <v>1359</v>
      </c>
      <c r="I34">
        <v>32</v>
      </c>
    </row>
    <row r="35" spans="1:9" x14ac:dyDescent="0.2">
      <c r="A35">
        <v>1</v>
      </c>
      <c r="B35" t="s">
        <v>37</v>
      </c>
      <c r="C35" t="str">
        <f t="shared" si="0"/>
        <v>1_A5</v>
      </c>
      <c r="D35" t="s">
        <v>282</v>
      </c>
      <c r="F35" t="s">
        <v>950</v>
      </c>
      <c r="G35" t="s">
        <v>1360</v>
      </c>
      <c r="H35" t="s">
        <v>1361</v>
      </c>
      <c r="I35">
        <v>33</v>
      </c>
    </row>
    <row r="36" spans="1:9" x14ac:dyDescent="0.2">
      <c r="A36">
        <v>1</v>
      </c>
      <c r="B36" t="s">
        <v>46</v>
      </c>
      <c r="C36" t="str">
        <f t="shared" si="0"/>
        <v>1_B5</v>
      </c>
      <c r="D36" t="s">
        <v>283</v>
      </c>
      <c r="F36" t="s">
        <v>951</v>
      </c>
      <c r="G36" t="s">
        <v>1362</v>
      </c>
      <c r="H36" t="s">
        <v>1363</v>
      </c>
      <c r="I36">
        <v>34</v>
      </c>
    </row>
    <row r="37" spans="1:9" x14ac:dyDescent="0.2">
      <c r="A37">
        <v>1</v>
      </c>
      <c r="B37" t="s">
        <v>56</v>
      </c>
      <c r="C37" t="str">
        <f t="shared" si="0"/>
        <v>1_C5</v>
      </c>
      <c r="D37" t="s">
        <v>284</v>
      </c>
      <c r="F37" t="s">
        <v>952</v>
      </c>
      <c r="G37" t="s">
        <v>1364</v>
      </c>
      <c r="H37" t="s">
        <v>1365</v>
      </c>
      <c r="I37">
        <v>35</v>
      </c>
    </row>
    <row r="38" spans="1:9" x14ac:dyDescent="0.2">
      <c r="A38">
        <v>1</v>
      </c>
      <c r="B38" t="s">
        <v>62</v>
      </c>
      <c r="C38" t="str">
        <f t="shared" si="0"/>
        <v>1_D5</v>
      </c>
      <c r="D38" t="s">
        <v>285</v>
      </c>
      <c r="F38" t="s">
        <v>953</v>
      </c>
      <c r="G38" t="s">
        <v>1366</v>
      </c>
      <c r="H38" t="s">
        <v>1367</v>
      </c>
      <c r="I38">
        <v>36</v>
      </c>
    </row>
    <row r="39" spans="1:9" x14ac:dyDescent="0.2">
      <c r="A39">
        <v>1</v>
      </c>
      <c r="B39" t="s">
        <v>71</v>
      </c>
      <c r="C39" t="str">
        <f t="shared" si="0"/>
        <v>1_E5</v>
      </c>
      <c r="D39" t="s">
        <v>286</v>
      </c>
      <c r="F39" t="s">
        <v>954</v>
      </c>
      <c r="G39" t="s">
        <v>1368</v>
      </c>
      <c r="H39" t="s">
        <v>1369</v>
      </c>
      <c r="I39">
        <v>37</v>
      </c>
    </row>
    <row r="40" spans="1:9" x14ac:dyDescent="0.2">
      <c r="A40">
        <v>1</v>
      </c>
      <c r="B40" t="s">
        <v>72</v>
      </c>
      <c r="C40" t="str">
        <f t="shared" si="0"/>
        <v>1_F5</v>
      </c>
      <c r="D40" t="s">
        <v>287</v>
      </c>
      <c r="F40" t="s">
        <v>955</v>
      </c>
      <c r="G40" t="s">
        <v>1370</v>
      </c>
      <c r="H40" t="s">
        <v>1371</v>
      </c>
      <c r="I40">
        <v>38</v>
      </c>
    </row>
    <row r="41" spans="1:9" x14ac:dyDescent="0.2">
      <c r="A41">
        <v>1</v>
      </c>
      <c r="B41" t="s">
        <v>73</v>
      </c>
      <c r="C41" t="str">
        <f t="shared" si="0"/>
        <v>1_G5</v>
      </c>
      <c r="D41" t="s">
        <v>288</v>
      </c>
      <c r="F41" t="s">
        <v>956</v>
      </c>
      <c r="G41" t="s">
        <v>1372</v>
      </c>
      <c r="H41" t="s">
        <v>1373</v>
      </c>
      <c r="I41">
        <v>39</v>
      </c>
    </row>
    <row r="42" spans="1:9" x14ac:dyDescent="0.2">
      <c r="A42">
        <v>1</v>
      </c>
      <c r="B42" t="s">
        <v>74</v>
      </c>
      <c r="C42" t="str">
        <f t="shared" si="0"/>
        <v>1_H5</v>
      </c>
      <c r="D42" t="s">
        <v>289</v>
      </c>
      <c r="F42" t="s">
        <v>957</v>
      </c>
      <c r="G42" t="s">
        <v>1374</v>
      </c>
      <c r="H42" t="s">
        <v>1375</v>
      </c>
      <c r="I42">
        <v>40</v>
      </c>
    </row>
    <row r="43" spans="1:9" x14ac:dyDescent="0.2">
      <c r="A43">
        <v>1</v>
      </c>
      <c r="B43" t="s">
        <v>39</v>
      </c>
      <c r="C43" t="str">
        <f t="shared" si="0"/>
        <v>1_A6</v>
      </c>
      <c r="D43" t="s">
        <v>290</v>
      </c>
      <c r="F43" t="s">
        <v>958</v>
      </c>
      <c r="G43" t="s">
        <v>1376</v>
      </c>
      <c r="H43" t="s">
        <v>1377</v>
      </c>
      <c r="I43">
        <v>41</v>
      </c>
    </row>
    <row r="44" spans="1:9" x14ac:dyDescent="0.2">
      <c r="A44">
        <v>1</v>
      </c>
      <c r="B44" t="s">
        <v>48</v>
      </c>
      <c r="C44" t="str">
        <f t="shared" si="0"/>
        <v>1_B6</v>
      </c>
      <c r="D44" t="s">
        <v>291</v>
      </c>
      <c r="F44" t="s">
        <v>959</v>
      </c>
      <c r="G44" t="s">
        <v>1378</v>
      </c>
      <c r="H44" t="s">
        <v>1379</v>
      </c>
      <c r="I44">
        <v>42</v>
      </c>
    </row>
    <row r="45" spans="1:9" x14ac:dyDescent="0.2">
      <c r="A45">
        <v>1</v>
      </c>
      <c r="B45" t="s">
        <v>57</v>
      </c>
      <c r="C45" t="str">
        <f t="shared" si="0"/>
        <v>1_C6</v>
      </c>
      <c r="D45" t="s">
        <v>292</v>
      </c>
      <c r="F45" t="s">
        <v>960</v>
      </c>
      <c r="G45" t="s">
        <v>1380</v>
      </c>
      <c r="H45" t="s">
        <v>1381</v>
      </c>
      <c r="I45">
        <v>43</v>
      </c>
    </row>
    <row r="46" spans="1:9" x14ac:dyDescent="0.2">
      <c r="A46">
        <v>1</v>
      </c>
      <c r="B46" t="s">
        <v>28</v>
      </c>
      <c r="C46" t="str">
        <f t="shared" si="0"/>
        <v>1_D6</v>
      </c>
      <c r="D46" t="s">
        <v>293</v>
      </c>
      <c r="F46" t="s">
        <v>961</v>
      </c>
      <c r="G46" t="s">
        <v>1382</v>
      </c>
      <c r="H46" t="s">
        <v>1383</v>
      </c>
      <c r="I46">
        <v>44</v>
      </c>
    </row>
    <row r="47" spans="1:9" x14ac:dyDescent="0.2">
      <c r="A47">
        <v>1</v>
      </c>
      <c r="B47" t="s">
        <v>75</v>
      </c>
      <c r="C47" t="str">
        <f t="shared" si="0"/>
        <v>1_E6</v>
      </c>
      <c r="D47" t="s">
        <v>294</v>
      </c>
      <c r="F47" t="s">
        <v>962</v>
      </c>
      <c r="G47" t="s">
        <v>1384</v>
      </c>
      <c r="H47" t="s">
        <v>1385</v>
      </c>
      <c r="I47">
        <v>45</v>
      </c>
    </row>
    <row r="48" spans="1:9" x14ac:dyDescent="0.2">
      <c r="A48">
        <v>1</v>
      </c>
      <c r="B48" t="s">
        <v>76</v>
      </c>
      <c r="C48" t="str">
        <f t="shared" si="0"/>
        <v>1_F6</v>
      </c>
      <c r="D48" t="s">
        <v>295</v>
      </c>
      <c r="F48" t="s">
        <v>963</v>
      </c>
      <c r="G48" t="s">
        <v>1386</v>
      </c>
      <c r="H48" t="s">
        <v>1387</v>
      </c>
      <c r="I48">
        <v>46</v>
      </c>
    </row>
    <row r="49" spans="1:9" x14ac:dyDescent="0.2">
      <c r="A49">
        <v>1</v>
      </c>
      <c r="B49" t="s">
        <v>77</v>
      </c>
      <c r="C49" t="str">
        <f t="shared" si="0"/>
        <v>1_G6</v>
      </c>
      <c r="D49" t="s">
        <v>296</v>
      </c>
      <c r="F49" t="s">
        <v>964</v>
      </c>
      <c r="G49" t="s">
        <v>1388</v>
      </c>
      <c r="H49" t="s">
        <v>1050</v>
      </c>
      <c r="I49">
        <v>47</v>
      </c>
    </row>
    <row r="50" spans="1:9" x14ac:dyDescent="0.2">
      <c r="A50">
        <v>1</v>
      </c>
      <c r="B50" t="s">
        <v>78</v>
      </c>
      <c r="C50" t="str">
        <f t="shared" si="0"/>
        <v>1_H6</v>
      </c>
      <c r="D50" t="s">
        <v>297</v>
      </c>
      <c r="F50" t="s">
        <v>965</v>
      </c>
      <c r="G50" t="s">
        <v>1389</v>
      </c>
      <c r="H50" t="s">
        <v>1051</v>
      </c>
      <c r="I50">
        <v>48</v>
      </c>
    </row>
    <row r="51" spans="1:9" x14ac:dyDescent="0.2">
      <c r="A51">
        <v>1</v>
      </c>
      <c r="B51" t="s">
        <v>139</v>
      </c>
      <c r="C51" t="str">
        <f t="shared" si="0"/>
        <v>1_A7</v>
      </c>
      <c r="D51" t="s">
        <v>298</v>
      </c>
      <c r="F51" t="s">
        <v>966</v>
      </c>
      <c r="G51" t="s">
        <v>1247</v>
      </c>
      <c r="H51" t="s">
        <v>1390</v>
      </c>
      <c r="I51">
        <v>49</v>
      </c>
    </row>
    <row r="52" spans="1:9" x14ac:dyDescent="0.2">
      <c r="A52">
        <v>1</v>
      </c>
      <c r="B52" t="s">
        <v>140</v>
      </c>
      <c r="C52" t="str">
        <f t="shared" si="0"/>
        <v>1_B7</v>
      </c>
      <c r="D52" t="s">
        <v>299</v>
      </c>
      <c r="F52" t="s">
        <v>967</v>
      </c>
      <c r="G52" t="s">
        <v>1246</v>
      </c>
      <c r="H52" t="s">
        <v>1391</v>
      </c>
      <c r="I52">
        <v>50</v>
      </c>
    </row>
    <row r="53" spans="1:9" x14ac:dyDescent="0.2">
      <c r="A53">
        <v>1</v>
      </c>
      <c r="B53" t="s">
        <v>141</v>
      </c>
      <c r="C53" t="str">
        <f t="shared" si="0"/>
        <v>1_C7</v>
      </c>
      <c r="D53" t="s">
        <v>300</v>
      </c>
      <c r="F53" t="s">
        <v>968</v>
      </c>
      <c r="G53" t="s">
        <v>1243</v>
      </c>
      <c r="H53" t="s">
        <v>1392</v>
      </c>
      <c r="I53">
        <v>51</v>
      </c>
    </row>
    <row r="54" spans="1:9" x14ac:dyDescent="0.2">
      <c r="A54">
        <v>1</v>
      </c>
      <c r="B54" t="s">
        <v>142</v>
      </c>
      <c r="C54" t="str">
        <f t="shared" si="0"/>
        <v>1_D7</v>
      </c>
      <c r="D54" t="s">
        <v>301</v>
      </c>
      <c r="F54" t="s">
        <v>969</v>
      </c>
      <c r="G54" t="s">
        <v>1242</v>
      </c>
      <c r="H54" t="s">
        <v>1393</v>
      </c>
      <c r="I54">
        <v>52</v>
      </c>
    </row>
    <row r="55" spans="1:9" x14ac:dyDescent="0.2">
      <c r="A55">
        <v>1</v>
      </c>
      <c r="B55" t="s">
        <v>143</v>
      </c>
      <c r="C55" t="str">
        <f t="shared" si="0"/>
        <v>1_E7</v>
      </c>
      <c r="D55" t="s">
        <v>302</v>
      </c>
      <c r="F55" t="s">
        <v>970</v>
      </c>
      <c r="G55" t="s">
        <v>1394</v>
      </c>
      <c r="H55" t="s">
        <v>1395</v>
      </c>
      <c r="I55">
        <v>53</v>
      </c>
    </row>
    <row r="56" spans="1:9" x14ac:dyDescent="0.2">
      <c r="A56">
        <v>1</v>
      </c>
      <c r="B56" t="s">
        <v>144</v>
      </c>
      <c r="C56" t="str">
        <f t="shared" si="0"/>
        <v>1_F7</v>
      </c>
      <c r="D56" t="s">
        <v>303</v>
      </c>
      <c r="F56" t="s">
        <v>971</v>
      </c>
      <c r="G56" t="s">
        <v>1396</v>
      </c>
      <c r="H56" t="s">
        <v>1397</v>
      </c>
      <c r="I56">
        <v>54</v>
      </c>
    </row>
    <row r="57" spans="1:9" x14ac:dyDescent="0.2">
      <c r="A57">
        <v>1</v>
      </c>
      <c r="B57" t="s">
        <v>145</v>
      </c>
      <c r="C57" t="str">
        <f t="shared" si="0"/>
        <v>1_G7</v>
      </c>
      <c r="D57" t="s">
        <v>304</v>
      </c>
      <c r="F57" t="s">
        <v>972</v>
      </c>
      <c r="G57" t="s">
        <v>1398</v>
      </c>
      <c r="H57" t="s">
        <v>1399</v>
      </c>
      <c r="I57">
        <v>55</v>
      </c>
    </row>
    <row r="58" spans="1:9" x14ac:dyDescent="0.2">
      <c r="A58">
        <v>1</v>
      </c>
      <c r="B58" t="s">
        <v>146</v>
      </c>
      <c r="C58" t="str">
        <f t="shared" si="0"/>
        <v>1_H7</v>
      </c>
      <c r="D58" t="s">
        <v>305</v>
      </c>
      <c r="F58" t="s">
        <v>973</v>
      </c>
      <c r="G58" t="s">
        <v>1400</v>
      </c>
      <c r="H58" t="s">
        <v>1401</v>
      </c>
      <c r="I58">
        <v>56</v>
      </c>
    </row>
    <row r="59" spans="1:9" x14ac:dyDescent="0.2">
      <c r="A59">
        <v>1</v>
      </c>
      <c r="B59" t="s">
        <v>147</v>
      </c>
      <c r="C59" t="str">
        <f t="shared" si="0"/>
        <v>1_A8</v>
      </c>
      <c r="D59" t="s">
        <v>306</v>
      </c>
      <c r="F59" t="s">
        <v>974</v>
      </c>
      <c r="G59" t="s">
        <v>1402</v>
      </c>
      <c r="H59" t="s">
        <v>1403</v>
      </c>
      <c r="I59">
        <v>57</v>
      </c>
    </row>
    <row r="60" spans="1:9" x14ac:dyDescent="0.2">
      <c r="A60">
        <v>1</v>
      </c>
      <c r="B60" t="s">
        <v>148</v>
      </c>
      <c r="C60" t="str">
        <f t="shared" si="0"/>
        <v>1_B8</v>
      </c>
      <c r="D60" t="s">
        <v>307</v>
      </c>
      <c r="F60" t="s">
        <v>975</v>
      </c>
      <c r="G60" t="s">
        <v>1404</v>
      </c>
      <c r="H60" t="s">
        <v>1405</v>
      </c>
      <c r="I60">
        <v>58</v>
      </c>
    </row>
    <row r="61" spans="1:9" x14ac:dyDescent="0.2">
      <c r="A61">
        <v>1</v>
      </c>
      <c r="B61" t="s">
        <v>149</v>
      </c>
      <c r="C61" t="str">
        <f t="shared" si="0"/>
        <v>1_C8</v>
      </c>
      <c r="D61" t="s">
        <v>308</v>
      </c>
      <c r="F61" t="s">
        <v>976</v>
      </c>
      <c r="G61" t="s">
        <v>1406</v>
      </c>
      <c r="H61" t="s">
        <v>1407</v>
      </c>
      <c r="I61">
        <v>59</v>
      </c>
    </row>
    <row r="62" spans="1:9" x14ac:dyDescent="0.2">
      <c r="A62">
        <v>1</v>
      </c>
      <c r="B62" t="s">
        <v>150</v>
      </c>
      <c r="C62" t="str">
        <f t="shared" si="0"/>
        <v>1_D8</v>
      </c>
      <c r="D62" t="s">
        <v>309</v>
      </c>
      <c r="F62" t="s">
        <v>977</v>
      </c>
      <c r="G62" t="s">
        <v>1408</v>
      </c>
      <c r="H62" t="s">
        <v>1409</v>
      </c>
      <c r="I62">
        <v>60</v>
      </c>
    </row>
    <row r="63" spans="1:9" x14ac:dyDescent="0.2">
      <c r="A63">
        <v>1</v>
      </c>
      <c r="B63" t="s">
        <v>151</v>
      </c>
      <c r="C63" t="str">
        <f t="shared" si="0"/>
        <v>1_E8</v>
      </c>
      <c r="D63" t="s">
        <v>310</v>
      </c>
      <c r="F63" t="s">
        <v>978</v>
      </c>
      <c r="G63" t="s">
        <v>1410</v>
      </c>
      <c r="H63" t="s">
        <v>1411</v>
      </c>
      <c r="I63">
        <v>61</v>
      </c>
    </row>
    <row r="64" spans="1:9" x14ac:dyDescent="0.2">
      <c r="A64">
        <v>1</v>
      </c>
      <c r="B64" t="s">
        <v>152</v>
      </c>
      <c r="C64" t="str">
        <f t="shared" si="0"/>
        <v>1_F8</v>
      </c>
      <c r="D64" t="s">
        <v>311</v>
      </c>
      <c r="F64" t="s">
        <v>979</v>
      </c>
      <c r="G64" t="s">
        <v>1412</v>
      </c>
      <c r="H64" t="s">
        <v>1413</v>
      </c>
      <c r="I64">
        <v>62</v>
      </c>
    </row>
    <row r="65" spans="1:9" x14ac:dyDescent="0.2">
      <c r="A65">
        <v>1</v>
      </c>
      <c r="B65" t="s">
        <v>153</v>
      </c>
      <c r="C65" t="str">
        <f t="shared" si="0"/>
        <v>1_G8</v>
      </c>
      <c r="D65" t="s">
        <v>312</v>
      </c>
      <c r="F65" t="s">
        <v>980</v>
      </c>
      <c r="G65" t="s">
        <v>1414</v>
      </c>
      <c r="H65" t="s">
        <v>943</v>
      </c>
      <c r="I65">
        <v>63</v>
      </c>
    </row>
    <row r="66" spans="1:9" x14ac:dyDescent="0.2">
      <c r="A66">
        <v>1</v>
      </c>
      <c r="B66" t="s">
        <v>154</v>
      </c>
      <c r="C66" t="str">
        <f t="shared" si="0"/>
        <v>1_H8</v>
      </c>
      <c r="D66" t="s">
        <v>313</v>
      </c>
      <c r="F66" t="s">
        <v>981</v>
      </c>
      <c r="G66" t="s">
        <v>1415</v>
      </c>
      <c r="H66" t="s">
        <v>942</v>
      </c>
      <c r="I66">
        <v>64</v>
      </c>
    </row>
    <row r="67" spans="1:9" x14ac:dyDescent="0.2">
      <c r="A67">
        <v>1</v>
      </c>
      <c r="B67" t="s">
        <v>155</v>
      </c>
      <c r="C67" t="str">
        <f t="shared" si="0"/>
        <v>1_A9</v>
      </c>
      <c r="D67" t="s">
        <v>314</v>
      </c>
      <c r="F67" t="s">
        <v>982</v>
      </c>
      <c r="G67" t="s">
        <v>1416</v>
      </c>
      <c r="H67" t="s">
        <v>1417</v>
      </c>
      <c r="I67">
        <v>65</v>
      </c>
    </row>
    <row r="68" spans="1:9" x14ac:dyDescent="0.2">
      <c r="A68">
        <v>1</v>
      </c>
      <c r="B68" t="s">
        <v>156</v>
      </c>
      <c r="C68" t="str">
        <f t="shared" ref="C68:C131" si="1">A68&amp;"_"&amp;B68</f>
        <v>1_B9</v>
      </c>
      <c r="D68" t="s">
        <v>315</v>
      </c>
      <c r="F68" t="s">
        <v>983</v>
      </c>
      <c r="G68" t="s">
        <v>1418</v>
      </c>
      <c r="H68" t="s">
        <v>1419</v>
      </c>
      <c r="I68">
        <v>66</v>
      </c>
    </row>
    <row r="69" spans="1:9" x14ac:dyDescent="0.2">
      <c r="A69">
        <v>1</v>
      </c>
      <c r="B69" t="s">
        <v>157</v>
      </c>
      <c r="C69" t="str">
        <f t="shared" si="1"/>
        <v>1_C9</v>
      </c>
      <c r="D69" t="s">
        <v>316</v>
      </c>
      <c r="F69" t="s">
        <v>984</v>
      </c>
      <c r="G69" t="s">
        <v>1420</v>
      </c>
      <c r="H69" t="s">
        <v>1421</v>
      </c>
      <c r="I69">
        <v>67</v>
      </c>
    </row>
    <row r="70" spans="1:9" x14ac:dyDescent="0.2">
      <c r="A70">
        <v>1</v>
      </c>
      <c r="B70" t="s">
        <v>158</v>
      </c>
      <c r="C70" t="str">
        <f t="shared" si="1"/>
        <v>1_D9</v>
      </c>
      <c r="D70" t="s">
        <v>317</v>
      </c>
      <c r="F70" t="s">
        <v>985</v>
      </c>
      <c r="G70" t="s">
        <v>1422</v>
      </c>
      <c r="H70" t="s">
        <v>1423</v>
      </c>
      <c r="I70">
        <v>68</v>
      </c>
    </row>
    <row r="71" spans="1:9" x14ac:dyDescent="0.2">
      <c r="A71">
        <v>1</v>
      </c>
      <c r="B71" t="s">
        <v>159</v>
      </c>
      <c r="C71" t="str">
        <f t="shared" si="1"/>
        <v>1_E9</v>
      </c>
      <c r="D71" t="s">
        <v>318</v>
      </c>
      <c r="F71" t="s">
        <v>986</v>
      </c>
      <c r="G71" t="s">
        <v>1424</v>
      </c>
      <c r="H71" t="s">
        <v>1425</v>
      </c>
      <c r="I71">
        <v>69</v>
      </c>
    </row>
    <row r="72" spans="1:9" x14ac:dyDescent="0.2">
      <c r="A72">
        <v>1</v>
      </c>
      <c r="B72" t="s">
        <v>160</v>
      </c>
      <c r="C72" t="str">
        <f t="shared" si="1"/>
        <v>1_F9</v>
      </c>
      <c r="D72" t="s">
        <v>319</v>
      </c>
      <c r="F72" t="s">
        <v>987</v>
      </c>
      <c r="G72" t="s">
        <v>1426</v>
      </c>
      <c r="H72" t="s">
        <v>1427</v>
      </c>
      <c r="I72">
        <v>70</v>
      </c>
    </row>
    <row r="73" spans="1:9" x14ac:dyDescent="0.2">
      <c r="A73">
        <v>1</v>
      </c>
      <c r="B73" t="s">
        <v>161</v>
      </c>
      <c r="C73" t="str">
        <f t="shared" si="1"/>
        <v>1_G9</v>
      </c>
      <c r="D73" t="s">
        <v>320</v>
      </c>
      <c r="F73" t="s">
        <v>988</v>
      </c>
      <c r="G73" t="s">
        <v>1428</v>
      </c>
      <c r="H73" t="s">
        <v>1429</v>
      </c>
      <c r="I73">
        <v>71</v>
      </c>
    </row>
    <row r="74" spans="1:9" x14ac:dyDescent="0.2">
      <c r="A74">
        <v>1</v>
      </c>
      <c r="B74" t="s">
        <v>162</v>
      </c>
      <c r="C74" t="str">
        <f t="shared" si="1"/>
        <v>1_H9</v>
      </c>
      <c r="D74" t="s">
        <v>321</v>
      </c>
      <c r="F74" t="s">
        <v>989</v>
      </c>
      <c r="G74" t="s">
        <v>1430</v>
      </c>
      <c r="H74" t="s">
        <v>1431</v>
      </c>
      <c r="I74">
        <v>72</v>
      </c>
    </row>
    <row r="75" spans="1:9" x14ac:dyDescent="0.2">
      <c r="A75">
        <v>1</v>
      </c>
      <c r="B75" t="s">
        <v>81</v>
      </c>
      <c r="C75" t="str">
        <f t="shared" si="1"/>
        <v>1_A10</v>
      </c>
      <c r="D75" t="s">
        <v>322</v>
      </c>
      <c r="F75" t="s">
        <v>990</v>
      </c>
      <c r="G75" t="s">
        <v>1432</v>
      </c>
      <c r="H75" t="s">
        <v>991</v>
      </c>
      <c r="I75">
        <v>73</v>
      </c>
    </row>
    <row r="76" spans="1:9" x14ac:dyDescent="0.2">
      <c r="A76">
        <v>1</v>
      </c>
      <c r="B76" t="s">
        <v>82</v>
      </c>
      <c r="C76" t="str">
        <f t="shared" si="1"/>
        <v>1_B10</v>
      </c>
      <c r="D76" t="s">
        <v>323</v>
      </c>
      <c r="F76" t="s">
        <v>991</v>
      </c>
      <c r="G76" t="s">
        <v>1433</v>
      </c>
      <c r="H76" t="s">
        <v>990</v>
      </c>
      <c r="I76">
        <v>74</v>
      </c>
    </row>
    <row r="77" spans="1:9" x14ac:dyDescent="0.2">
      <c r="A77">
        <v>1</v>
      </c>
      <c r="B77" t="s">
        <v>83</v>
      </c>
      <c r="C77" t="str">
        <f t="shared" si="1"/>
        <v>1_C10</v>
      </c>
      <c r="D77" t="s">
        <v>324</v>
      </c>
      <c r="F77" t="s">
        <v>992</v>
      </c>
      <c r="G77" t="s">
        <v>1434</v>
      </c>
      <c r="H77" t="s">
        <v>1435</v>
      </c>
      <c r="I77">
        <v>75</v>
      </c>
    </row>
    <row r="78" spans="1:9" x14ac:dyDescent="0.2">
      <c r="A78">
        <v>1</v>
      </c>
      <c r="B78" t="s">
        <v>84</v>
      </c>
      <c r="C78" t="str">
        <f t="shared" si="1"/>
        <v>1_D10</v>
      </c>
      <c r="D78" t="s">
        <v>325</v>
      </c>
      <c r="F78" t="s">
        <v>993</v>
      </c>
      <c r="G78" t="s">
        <v>1436</v>
      </c>
      <c r="H78" t="s">
        <v>1437</v>
      </c>
      <c r="I78">
        <v>76</v>
      </c>
    </row>
    <row r="79" spans="1:9" x14ac:dyDescent="0.2">
      <c r="A79">
        <v>1</v>
      </c>
      <c r="B79" t="s">
        <v>85</v>
      </c>
      <c r="C79" t="str">
        <f t="shared" si="1"/>
        <v>1_E10</v>
      </c>
      <c r="D79" t="s">
        <v>326</v>
      </c>
      <c r="F79" t="s">
        <v>994</v>
      </c>
      <c r="G79" t="s">
        <v>1438</v>
      </c>
      <c r="H79" t="s">
        <v>1439</v>
      </c>
      <c r="I79">
        <v>77</v>
      </c>
    </row>
    <row r="80" spans="1:9" x14ac:dyDescent="0.2">
      <c r="A80">
        <v>1</v>
      </c>
      <c r="B80" t="s">
        <v>86</v>
      </c>
      <c r="C80" t="str">
        <f t="shared" si="1"/>
        <v>1_F10</v>
      </c>
      <c r="D80" t="s">
        <v>327</v>
      </c>
      <c r="F80" t="s">
        <v>995</v>
      </c>
      <c r="G80" t="s">
        <v>1440</v>
      </c>
      <c r="H80" t="s">
        <v>1441</v>
      </c>
      <c r="I80">
        <v>78</v>
      </c>
    </row>
    <row r="81" spans="1:9" x14ac:dyDescent="0.2">
      <c r="A81">
        <v>1</v>
      </c>
      <c r="B81" t="s">
        <v>87</v>
      </c>
      <c r="C81" t="str">
        <f t="shared" si="1"/>
        <v>1_G10</v>
      </c>
      <c r="D81" t="s">
        <v>328</v>
      </c>
      <c r="F81" t="s">
        <v>996</v>
      </c>
      <c r="G81" t="s">
        <v>1442</v>
      </c>
      <c r="H81" t="s">
        <v>1443</v>
      </c>
      <c r="I81">
        <v>79</v>
      </c>
    </row>
    <row r="82" spans="1:9" x14ac:dyDescent="0.2">
      <c r="A82">
        <v>1</v>
      </c>
      <c r="B82" t="s">
        <v>88</v>
      </c>
      <c r="C82" t="str">
        <f t="shared" si="1"/>
        <v>1_H10</v>
      </c>
      <c r="D82" t="s">
        <v>329</v>
      </c>
      <c r="F82" t="s">
        <v>997</v>
      </c>
      <c r="G82" t="s">
        <v>1444</v>
      </c>
      <c r="H82" t="s">
        <v>1445</v>
      </c>
      <c r="I82">
        <v>80</v>
      </c>
    </row>
    <row r="83" spans="1:9" x14ac:dyDescent="0.2">
      <c r="A83">
        <v>1</v>
      </c>
      <c r="B83" t="s">
        <v>89</v>
      </c>
      <c r="C83" t="str">
        <f t="shared" si="1"/>
        <v>1_A11</v>
      </c>
      <c r="D83" t="s">
        <v>330</v>
      </c>
      <c r="F83" t="s">
        <v>998</v>
      </c>
      <c r="G83" t="s">
        <v>1446</v>
      </c>
      <c r="H83" t="s">
        <v>1447</v>
      </c>
      <c r="I83">
        <v>81</v>
      </c>
    </row>
    <row r="84" spans="1:9" x14ac:dyDescent="0.2">
      <c r="A84">
        <v>1</v>
      </c>
      <c r="B84" t="s">
        <v>90</v>
      </c>
      <c r="C84" t="str">
        <f t="shared" si="1"/>
        <v>1_B11</v>
      </c>
      <c r="D84" t="s">
        <v>331</v>
      </c>
      <c r="F84" t="s">
        <v>999</v>
      </c>
      <c r="G84" t="s">
        <v>1448</v>
      </c>
      <c r="H84" t="s">
        <v>1449</v>
      </c>
      <c r="I84">
        <v>82</v>
      </c>
    </row>
    <row r="85" spans="1:9" x14ac:dyDescent="0.2">
      <c r="A85">
        <v>1</v>
      </c>
      <c r="B85" t="s">
        <v>91</v>
      </c>
      <c r="C85" t="str">
        <f t="shared" si="1"/>
        <v>1_C11</v>
      </c>
      <c r="D85" t="s">
        <v>332</v>
      </c>
      <c r="F85" t="s">
        <v>1000</v>
      </c>
      <c r="G85" t="s">
        <v>1450</v>
      </c>
      <c r="H85" t="s">
        <v>1451</v>
      </c>
      <c r="I85">
        <v>83</v>
      </c>
    </row>
    <row r="86" spans="1:9" x14ac:dyDescent="0.2">
      <c r="A86">
        <v>1</v>
      </c>
      <c r="B86" t="s">
        <v>92</v>
      </c>
      <c r="C86" t="str">
        <f t="shared" si="1"/>
        <v>1_D11</v>
      </c>
      <c r="D86" t="s">
        <v>333</v>
      </c>
      <c r="F86" t="s">
        <v>1001</v>
      </c>
      <c r="G86" t="s">
        <v>1452</v>
      </c>
      <c r="H86" t="s">
        <v>1453</v>
      </c>
      <c r="I86">
        <v>84</v>
      </c>
    </row>
    <row r="87" spans="1:9" x14ac:dyDescent="0.2">
      <c r="A87">
        <v>1</v>
      </c>
      <c r="B87" t="s">
        <v>93</v>
      </c>
      <c r="C87" t="str">
        <f t="shared" si="1"/>
        <v>1_E11</v>
      </c>
      <c r="D87" t="s">
        <v>334</v>
      </c>
      <c r="F87" t="s">
        <v>1002</v>
      </c>
      <c r="G87" t="s">
        <v>1454</v>
      </c>
      <c r="H87" t="s">
        <v>1455</v>
      </c>
      <c r="I87">
        <v>85</v>
      </c>
    </row>
    <row r="88" spans="1:9" x14ac:dyDescent="0.2">
      <c r="A88">
        <v>1</v>
      </c>
      <c r="B88" t="s">
        <v>94</v>
      </c>
      <c r="C88" t="str">
        <f t="shared" si="1"/>
        <v>1_F11</v>
      </c>
      <c r="D88" t="s">
        <v>335</v>
      </c>
      <c r="F88" t="s">
        <v>1003</v>
      </c>
      <c r="G88" t="s">
        <v>1456</v>
      </c>
      <c r="H88" t="s">
        <v>1457</v>
      </c>
      <c r="I88">
        <v>86</v>
      </c>
    </row>
    <row r="89" spans="1:9" x14ac:dyDescent="0.2">
      <c r="A89">
        <v>1</v>
      </c>
      <c r="B89" t="s">
        <v>95</v>
      </c>
      <c r="C89" t="str">
        <f t="shared" si="1"/>
        <v>1_G11</v>
      </c>
      <c r="D89" t="s">
        <v>336</v>
      </c>
      <c r="F89" t="s">
        <v>1004</v>
      </c>
      <c r="G89" t="s">
        <v>1458</v>
      </c>
      <c r="H89" t="s">
        <v>1459</v>
      </c>
      <c r="I89">
        <v>87</v>
      </c>
    </row>
    <row r="90" spans="1:9" x14ac:dyDescent="0.2">
      <c r="A90">
        <v>1</v>
      </c>
      <c r="B90" t="s">
        <v>96</v>
      </c>
      <c r="C90" t="str">
        <f t="shared" si="1"/>
        <v>1_H11</v>
      </c>
      <c r="D90" t="s">
        <v>337</v>
      </c>
      <c r="F90" t="s">
        <v>1005</v>
      </c>
      <c r="G90" t="s">
        <v>1460</v>
      </c>
      <c r="H90" t="s">
        <v>1461</v>
      </c>
      <c r="I90">
        <v>88</v>
      </c>
    </row>
    <row r="91" spans="1:9" x14ac:dyDescent="0.2">
      <c r="A91">
        <v>1</v>
      </c>
      <c r="B91" t="s">
        <v>97</v>
      </c>
      <c r="C91" t="str">
        <f t="shared" si="1"/>
        <v>1_A12</v>
      </c>
      <c r="D91" t="s">
        <v>338</v>
      </c>
      <c r="F91" t="s">
        <v>1006</v>
      </c>
      <c r="G91" t="s">
        <v>1462</v>
      </c>
      <c r="H91" t="s">
        <v>1463</v>
      </c>
      <c r="I91">
        <v>89</v>
      </c>
    </row>
    <row r="92" spans="1:9" x14ac:dyDescent="0.2">
      <c r="A92">
        <v>1</v>
      </c>
      <c r="B92" t="s">
        <v>98</v>
      </c>
      <c r="C92" t="str">
        <f t="shared" si="1"/>
        <v>1_B12</v>
      </c>
      <c r="D92" t="s">
        <v>339</v>
      </c>
      <c r="F92" t="s">
        <v>1007</v>
      </c>
      <c r="G92" t="s">
        <v>1464</v>
      </c>
      <c r="H92" t="s">
        <v>1465</v>
      </c>
      <c r="I92">
        <v>90</v>
      </c>
    </row>
    <row r="93" spans="1:9" x14ac:dyDescent="0.2">
      <c r="A93">
        <v>1</v>
      </c>
      <c r="B93" t="s">
        <v>99</v>
      </c>
      <c r="C93" t="str">
        <f t="shared" si="1"/>
        <v>1_C12</v>
      </c>
      <c r="D93" t="s">
        <v>340</v>
      </c>
      <c r="F93" t="s">
        <v>1008</v>
      </c>
      <c r="G93" t="s">
        <v>1466</v>
      </c>
      <c r="H93" t="s">
        <v>1467</v>
      </c>
      <c r="I93">
        <v>91</v>
      </c>
    </row>
    <row r="94" spans="1:9" x14ac:dyDescent="0.2">
      <c r="A94">
        <v>1</v>
      </c>
      <c r="B94" t="s">
        <v>100</v>
      </c>
      <c r="C94" t="str">
        <f t="shared" si="1"/>
        <v>1_D12</v>
      </c>
      <c r="D94" t="s">
        <v>341</v>
      </c>
      <c r="F94" t="s">
        <v>1009</v>
      </c>
      <c r="G94" t="s">
        <v>1468</v>
      </c>
      <c r="H94" t="s">
        <v>1469</v>
      </c>
      <c r="I94">
        <v>92</v>
      </c>
    </row>
    <row r="95" spans="1:9" x14ac:dyDescent="0.2">
      <c r="A95">
        <v>1</v>
      </c>
      <c r="B95" t="s">
        <v>101</v>
      </c>
      <c r="C95" t="str">
        <f t="shared" si="1"/>
        <v>1_E12</v>
      </c>
      <c r="D95" t="s">
        <v>342</v>
      </c>
      <c r="F95" t="s">
        <v>1010</v>
      </c>
      <c r="G95" t="s">
        <v>1470</v>
      </c>
      <c r="H95" t="s">
        <v>1471</v>
      </c>
      <c r="I95">
        <v>93</v>
      </c>
    </row>
    <row r="96" spans="1:9" x14ac:dyDescent="0.2">
      <c r="A96">
        <v>1</v>
      </c>
      <c r="B96" t="s">
        <v>102</v>
      </c>
      <c r="C96" t="str">
        <f t="shared" si="1"/>
        <v>1_F12</v>
      </c>
      <c r="D96" t="s">
        <v>343</v>
      </c>
      <c r="F96" t="s">
        <v>1011</v>
      </c>
      <c r="G96" t="s">
        <v>1472</v>
      </c>
      <c r="H96" t="s">
        <v>1473</v>
      </c>
      <c r="I96">
        <v>94</v>
      </c>
    </row>
    <row r="97" spans="1:9" x14ac:dyDescent="0.2">
      <c r="A97">
        <v>1</v>
      </c>
      <c r="B97" t="s">
        <v>103</v>
      </c>
      <c r="C97" t="str">
        <f t="shared" si="1"/>
        <v>1_G12</v>
      </c>
      <c r="D97" t="s">
        <v>344</v>
      </c>
      <c r="F97" t="s">
        <v>1012</v>
      </c>
      <c r="G97" t="s">
        <v>1474</v>
      </c>
      <c r="H97" t="s">
        <v>1475</v>
      </c>
      <c r="I97">
        <v>95</v>
      </c>
    </row>
    <row r="98" spans="1:9" x14ac:dyDescent="0.2">
      <c r="A98">
        <v>1</v>
      </c>
      <c r="B98" t="s">
        <v>104</v>
      </c>
      <c r="C98" t="str">
        <f t="shared" si="1"/>
        <v>1_H12</v>
      </c>
      <c r="D98" t="s">
        <v>345</v>
      </c>
      <c r="F98" t="s">
        <v>1013</v>
      </c>
      <c r="G98" t="s">
        <v>1476</v>
      </c>
      <c r="H98" t="s">
        <v>1477</v>
      </c>
      <c r="I98">
        <v>96</v>
      </c>
    </row>
    <row r="99" spans="1:9" x14ac:dyDescent="0.2">
      <c r="A99">
        <v>2</v>
      </c>
      <c r="B99" t="s">
        <v>29</v>
      </c>
      <c r="C99" t="str">
        <f t="shared" si="1"/>
        <v>2_A1</v>
      </c>
      <c r="D99" t="s">
        <v>346</v>
      </c>
      <c r="F99" t="s">
        <v>1014</v>
      </c>
      <c r="G99" t="s">
        <v>1478</v>
      </c>
      <c r="H99" t="s">
        <v>1479</v>
      </c>
      <c r="I99">
        <v>97</v>
      </c>
    </row>
    <row r="100" spans="1:9" x14ac:dyDescent="0.2">
      <c r="A100">
        <v>2</v>
      </c>
      <c r="B100" t="s">
        <v>32</v>
      </c>
      <c r="C100" t="str">
        <f t="shared" si="1"/>
        <v>2_B1</v>
      </c>
      <c r="D100" t="s">
        <v>347</v>
      </c>
      <c r="F100" t="s">
        <v>1015</v>
      </c>
      <c r="G100" t="s">
        <v>1480</v>
      </c>
      <c r="H100" t="s">
        <v>1481</v>
      </c>
      <c r="I100">
        <v>98</v>
      </c>
    </row>
    <row r="101" spans="1:9" x14ac:dyDescent="0.2">
      <c r="A101">
        <v>2</v>
      </c>
      <c r="B101" t="s">
        <v>34</v>
      </c>
      <c r="C101" t="str">
        <f t="shared" si="1"/>
        <v>2_C1</v>
      </c>
      <c r="D101" t="s">
        <v>348</v>
      </c>
      <c r="F101" t="s">
        <v>1016</v>
      </c>
      <c r="G101" t="s">
        <v>1482</v>
      </c>
      <c r="H101" t="s">
        <v>1483</v>
      </c>
      <c r="I101">
        <v>99</v>
      </c>
    </row>
    <row r="102" spans="1:9" x14ac:dyDescent="0.2">
      <c r="A102">
        <v>2</v>
      </c>
      <c r="B102" t="s">
        <v>36</v>
      </c>
      <c r="C102" t="str">
        <f t="shared" si="1"/>
        <v>2_D1</v>
      </c>
      <c r="D102" t="s">
        <v>349</v>
      </c>
      <c r="F102" t="s">
        <v>1017</v>
      </c>
      <c r="G102" t="s">
        <v>1484</v>
      </c>
      <c r="H102" t="s">
        <v>1485</v>
      </c>
      <c r="I102">
        <v>100</v>
      </c>
    </row>
    <row r="103" spans="1:9" x14ac:dyDescent="0.2">
      <c r="A103">
        <v>2</v>
      </c>
      <c r="B103" t="s">
        <v>38</v>
      </c>
      <c r="C103" t="str">
        <f t="shared" si="1"/>
        <v>2_E1</v>
      </c>
      <c r="D103" t="s">
        <v>350</v>
      </c>
      <c r="F103" t="s">
        <v>1018</v>
      </c>
      <c r="G103" t="s">
        <v>1486</v>
      </c>
      <c r="H103" t="s">
        <v>1487</v>
      </c>
      <c r="I103">
        <v>101</v>
      </c>
    </row>
    <row r="104" spans="1:9" x14ac:dyDescent="0.2">
      <c r="A104">
        <v>2</v>
      </c>
      <c r="B104" t="s">
        <v>40</v>
      </c>
      <c r="C104" t="str">
        <f t="shared" si="1"/>
        <v>2_F1</v>
      </c>
      <c r="D104" t="s">
        <v>351</v>
      </c>
      <c r="F104" t="s">
        <v>1019</v>
      </c>
      <c r="G104" t="s">
        <v>1488</v>
      </c>
      <c r="H104" t="s">
        <v>1489</v>
      </c>
      <c r="I104">
        <v>102</v>
      </c>
    </row>
    <row r="105" spans="1:9" x14ac:dyDescent="0.2">
      <c r="A105">
        <v>2</v>
      </c>
      <c r="B105" t="s">
        <v>41</v>
      </c>
      <c r="C105" t="str">
        <f t="shared" si="1"/>
        <v>2_G1</v>
      </c>
      <c r="D105" t="s">
        <v>352</v>
      </c>
      <c r="F105" t="s">
        <v>1020</v>
      </c>
      <c r="G105" t="s">
        <v>1490</v>
      </c>
      <c r="H105" t="s">
        <v>1491</v>
      </c>
      <c r="I105">
        <v>103</v>
      </c>
    </row>
    <row r="106" spans="1:9" x14ac:dyDescent="0.2">
      <c r="A106">
        <v>2</v>
      </c>
      <c r="B106" t="s">
        <v>43</v>
      </c>
      <c r="C106" t="str">
        <f t="shared" si="1"/>
        <v>2_H1</v>
      </c>
      <c r="D106" t="s">
        <v>353</v>
      </c>
      <c r="F106" t="s">
        <v>1021</v>
      </c>
      <c r="G106" t="s">
        <v>1492</v>
      </c>
      <c r="H106" t="s">
        <v>1493</v>
      </c>
      <c r="I106">
        <v>104</v>
      </c>
    </row>
    <row r="107" spans="1:9" x14ac:dyDescent="0.2">
      <c r="A107">
        <v>2</v>
      </c>
      <c r="B107" t="s">
        <v>31</v>
      </c>
      <c r="C107" t="str">
        <f t="shared" si="1"/>
        <v>2_A2</v>
      </c>
      <c r="D107" t="s">
        <v>354</v>
      </c>
      <c r="F107" t="s">
        <v>1022</v>
      </c>
      <c r="G107" t="s">
        <v>1494</v>
      </c>
      <c r="H107" t="s">
        <v>1495</v>
      </c>
      <c r="I107">
        <v>105</v>
      </c>
    </row>
    <row r="108" spans="1:9" x14ac:dyDescent="0.2">
      <c r="A108">
        <v>2</v>
      </c>
      <c r="B108" t="s">
        <v>42</v>
      </c>
      <c r="C108" t="str">
        <f t="shared" si="1"/>
        <v>2_B2</v>
      </c>
      <c r="D108" t="s">
        <v>355</v>
      </c>
      <c r="F108" t="s">
        <v>1023</v>
      </c>
      <c r="G108" t="s">
        <v>1496</v>
      </c>
      <c r="H108" t="s">
        <v>1497</v>
      </c>
      <c r="I108">
        <v>106</v>
      </c>
    </row>
    <row r="109" spans="1:9" x14ac:dyDescent="0.2">
      <c r="A109">
        <v>2</v>
      </c>
      <c r="B109" t="s">
        <v>47</v>
      </c>
      <c r="C109" t="str">
        <f t="shared" si="1"/>
        <v>2_C2</v>
      </c>
      <c r="D109" t="s">
        <v>356</v>
      </c>
      <c r="F109" t="s">
        <v>1024</v>
      </c>
      <c r="G109" t="s">
        <v>1498</v>
      </c>
      <c r="H109" t="s">
        <v>1499</v>
      </c>
      <c r="I109">
        <v>107</v>
      </c>
    </row>
    <row r="110" spans="1:9" x14ac:dyDescent="0.2">
      <c r="A110">
        <v>2</v>
      </c>
      <c r="B110" t="s">
        <v>49</v>
      </c>
      <c r="C110" t="str">
        <f t="shared" si="1"/>
        <v>2_D2</v>
      </c>
      <c r="D110" t="s">
        <v>357</v>
      </c>
      <c r="F110" t="s">
        <v>1025</v>
      </c>
      <c r="G110" t="s">
        <v>1500</v>
      </c>
      <c r="H110" t="s">
        <v>1501</v>
      </c>
      <c r="I110">
        <v>108</v>
      </c>
    </row>
    <row r="111" spans="1:9" x14ac:dyDescent="0.2">
      <c r="A111">
        <v>2</v>
      </c>
      <c r="B111" t="s">
        <v>50</v>
      </c>
      <c r="C111" t="str">
        <f t="shared" si="1"/>
        <v>2_E2</v>
      </c>
      <c r="D111" t="s">
        <v>358</v>
      </c>
      <c r="F111" t="s">
        <v>1026</v>
      </c>
      <c r="G111" t="s">
        <v>1502</v>
      </c>
      <c r="H111" t="s">
        <v>1503</v>
      </c>
      <c r="I111">
        <v>109</v>
      </c>
    </row>
    <row r="112" spans="1:9" x14ac:dyDescent="0.2">
      <c r="A112">
        <v>2</v>
      </c>
      <c r="B112" t="s">
        <v>51</v>
      </c>
      <c r="C112" t="str">
        <f t="shared" si="1"/>
        <v>2_F2</v>
      </c>
      <c r="D112" t="s">
        <v>359</v>
      </c>
      <c r="F112" t="s">
        <v>1027</v>
      </c>
      <c r="G112" t="s">
        <v>1504</v>
      </c>
      <c r="H112" t="s">
        <v>1505</v>
      </c>
      <c r="I112">
        <v>110</v>
      </c>
    </row>
    <row r="113" spans="1:9" x14ac:dyDescent="0.2">
      <c r="A113">
        <v>2</v>
      </c>
      <c r="B113" t="s">
        <v>53</v>
      </c>
      <c r="C113" t="str">
        <f t="shared" si="1"/>
        <v>2_G2</v>
      </c>
      <c r="D113" t="s">
        <v>360</v>
      </c>
      <c r="F113" t="s">
        <v>1028</v>
      </c>
      <c r="G113" t="s">
        <v>1506</v>
      </c>
      <c r="H113" t="s">
        <v>1507</v>
      </c>
      <c r="I113">
        <v>111</v>
      </c>
    </row>
    <row r="114" spans="1:9" x14ac:dyDescent="0.2">
      <c r="A114">
        <v>2</v>
      </c>
      <c r="B114" t="s">
        <v>55</v>
      </c>
      <c r="C114" t="str">
        <f t="shared" si="1"/>
        <v>2_H2</v>
      </c>
      <c r="D114" t="s">
        <v>361</v>
      </c>
      <c r="F114" t="s">
        <v>1029</v>
      </c>
      <c r="G114" t="s">
        <v>1508</v>
      </c>
      <c r="H114" t="s">
        <v>1509</v>
      </c>
      <c r="I114">
        <v>112</v>
      </c>
    </row>
    <row r="115" spans="1:9" x14ac:dyDescent="0.2">
      <c r="A115">
        <v>2</v>
      </c>
      <c r="B115" t="s">
        <v>33</v>
      </c>
      <c r="C115" t="str">
        <f t="shared" si="1"/>
        <v>2_A3</v>
      </c>
      <c r="D115" t="s">
        <v>362</v>
      </c>
      <c r="F115" t="s">
        <v>1030</v>
      </c>
      <c r="G115" t="s">
        <v>1510</v>
      </c>
      <c r="H115" t="s">
        <v>1511</v>
      </c>
      <c r="I115">
        <v>113</v>
      </c>
    </row>
    <row r="116" spans="1:9" x14ac:dyDescent="0.2">
      <c r="A116">
        <v>2</v>
      </c>
      <c r="B116" t="s">
        <v>44</v>
      </c>
      <c r="C116" t="str">
        <f t="shared" si="1"/>
        <v>2_B3</v>
      </c>
      <c r="D116" t="s">
        <v>363</v>
      </c>
      <c r="F116" t="s">
        <v>1031</v>
      </c>
      <c r="G116" t="s">
        <v>1512</v>
      </c>
      <c r="H116" t="s">
        <v>1513</v>
      </c>
      <c r="I116">
        <v>114</v>
      </c>
    </row>
    <row r="117" spans="1:9" x14ac:dyDescent="0.2">
      <c r="A117">
        <v>2</v>
      </c>
      <c r="B117" t="s">
        <v>52</v>
      </c>
      <c r="C117" t="str">
        <f t="shared" si="1"/>
        <v>2_C3</v>
      </c>
      <c r="D117" t="s">
        <v>364</v>
      </c>
      <c r="F117" t="s">
        <v>1032</v>
      </c>
      <c r="G117" t="s">
        <v>1514</v>
      </c>
      <c r="H117" t="s">
        <v>1515</v>
      </c>
      <c r="I117">
        <v>115</v>
      </c>
    </row>
    <row r="118" spans="1:9" x14ac:dyDescent="0.2">
      <c r="A118">
        <v>2</v>
      </c>
      <c r="B118" t="s">
        <v>58</v>
      </c>
      <c r="C118" t="str">
        <f t="shared" si="1"/>
        <v>2_D3</v>
      </c>
      <c r="D118" t="s">
        <v>365</v>
      </c>
      <c r="F118" t="s">
        <v>1033</v>
      </c>
      <c r="G118" t="s">
        <v>1516</v>
      </c>
      <c r="H118" t="s">
        <v>1517</v>
      </c>
      <c r="I118">
        <v>116</v>
      </c>
    </row>
    <row r="119" spans="1:9" x14ac:dyDescent="0.2">
      <c r="A119">
        <v>2</v>
      </c>
      <c r="B119" t="s">
        <v>59</v>
      </c>
      <c r="C119" t="str">
        <f t="shared" si="1"/>
        <v>2_E3</v>
      </c>
      <c r="D119" t="s">
        <v>366</v>
      </c>
      <c r="F119" t="s">
        <v>1034</v>
      </c>
      <c r="G119" t="s">
        <v>1518</v>
      </c>
      <c r="H119" t="s">
        <v>1519</v>
      </c>
      <c r="I119">
        <v>117</v>
      </c>
    </row>
    <row r="120" spans="1:9" x14ac:dyDescent="0.2">
      <c r="A120">
        <v>2</v>
      </c>
      <c r="B120" t="s">
        <v>61</v>
      </c>
      <c r="C120" t="str">
        <f t="shared" si="1"/>
        <v>2_F3</v>
      </c>
      <c r="D120" t="s">
        <v>367</v>
      </c>
      <c r="F120" t="s">
        <v>1035</v>
      </c>
      <c r="G120" t="s">
        <v>1520</v>
      </c>
      <c r="H120" t="s">
        <v>1521</v>
      </c>
      <c r="I120">
        <v>118</v>
      </c>
    </row>
    <row r="121" spans="1:9" x14ac:dyDescent="0.2">
      <c r="A121">
        <v>2</v>
      </c>
      <c r="B121" t="s">
        <v>63</v>
      </c>
      <c r="C121" t="str">
        <f t="shared" si="1"/>
        <v>2_G3</v>
      </c>
      <c r="D121" t="s">
        <v>368</v>
      </c>
      <c r="F121" t="s">
        <v>1036</v>
      </c>
      <c r="G121" t="s">
        <v>1522</v>
      </c>
      <c r="H121" t="s">
        <v>1523</v>
      </c>
      <c r="I121">
        <v>119</v>
      </c>
    </row>
    <row r="122" spans="1:9" x14ac:dyDescent="0.2">
      <c r="A122">
        <v>2</v>
      </c>
      <c r="B122" t="s">
        <v>64</v>
      </c>
      <c r="C122" t="str">
        <f t="shared" si="1"/>
        <v>2_H3</v>
      </c>
      <c r="D122" t="s">
        <v>369</v>
      </c>
      <c r="F122" t="s">
        <v>1037</v>
      </c>
      <c r="G122" t="s">
        <v>1524</v>
      </c>
      <c r="H122" t="s">
        <v>1525</v>
      </c>
      <c r="I122">
        <v>120</v>
      </c>
    </row>
    <row r="123" spans="1:9" x14ac:dyDescent="0.2">
      <c r="A123">
        <v>2</v>
      </c>
      <c r="B123" t="s">
        <v>35</v>
      </c>
      <c r="C123" t="str">
        <f t="shared" si="1"/>
        <v>2_A4</v>
      </c>
      <c r="D123" t="s">
        <v>370</v>
      </c>
      <c r="F123" t="s">
        <v>1038</v>
      </c>
      <c r="G123" t="s">
        <v>1526</v>
      </c>
      <c r="H123" t="s">
        <v>1527</v>
      </c>
      <c r="I123">
        <v>121</v>
      </c>
    </row>
    <row r="124" spans="1:9" x14ac:dyDescent="0.2">
      <c r="A124">
        <v>2</v>
      </c>
      <c r="B124" t="s">
        <v>45</v>
      </c>
      <c r="C124" t="str">
        <f t="shared" si="1"/>
        <v>2_B4</v>
      </c>
      <c r="D124" t="s">
        <v>371</v>
      </c>
      <c r="F124" t="s">
        <v>1039</v>
      </c>
      <c r="G124" t="s">
        <v>1528</v>
      </c>
      <c r="H124" t="s">
        <v>1529</v>
      </c>
      <c r="I124">
        <v>122</v>
      </c>
    </row>
    <row r="125" spans="1:9" x14ac:dyDescent="0.2">
      <c r="A125">
        <v>2</v>
      </c>
      <c r="B125" t="s">
        <v>54</v>
      </c>
      <c r="C125" t="str">
        <f t="shared" si="1"/>
        <v>2_C4</v>
      </c>
      <c r="D125" t="s">
        <v>372</v>
      </c>
      <c r="F125" t="s">
        <v>1040</v>
      </c>
      <c r="G125" t="s">
        <v>1530</v>
      </c>
      <c r="H125" t="s">
        <v>1531</v>
      </c>
      <c r="I125">
        <v>123</v>
      </c>
    </row>
    <row r="126" spans="1:9" x14ac:dyDescent="0.2">
      <c r="A126">
        <v>2</v>
      </c>
      <c r="B126" t="s">
        <v>60</v>
      </c>
      <c r="C126" t="str">
        <f t="shared" si="1"/>
        <v>2_D4</v>
      </c>
      <c r="D126" t="s">
        <v>373</v>
      </c>
      <c r="F126" t="s">
        <v>1041</v>
      </c>
      <c r="G126" t="s">
        <v>1532</v>
      </c>
      <c r="H126" t="s">
        <v>1533</v>
      </c>
      <c r="I126">
        <v>124</v>
      </c>
    </row>
    <row r="127" spans="1:9" x14ac:dyDescent="0.2">
      <c r="A127">
        <v>2</v>
      </c>
      <c r="B127" t="s">
        <v>67</v>
      </c>
      <c r="C127" t="str">
        <f t="shared" si="1"/>
        <v>2_E4</v>
      </c>
      <c r="D127" t="s">
        <v>374</v>
      </c>
      <c r="F127" t="s">
        <v>1042</v>
      </c>
      <c r="G127" t="s">
        <v>1534</v>
      </c>
      <c r="H127" t="s">
        <v>1535</v>
      </c>
      <c r="I127">
        <v>125</v>
      </c>
    </row>
    <row r="128" spans="1:9" x14ac:dyDescent="0.2">
      <c r="A128">
        <v>2</v>
      </c>
      <c r="B128" t="s">
        <v>68</v>
      </c>
      <c r="C128" t="str">
        <f t="shared" si="1"/>
        <v>2_F4</v>
      </c>
      <c r="D128" t="s">
        <v>375</v>
      </c>
      <c r="F128" t="s">
        <v>1043</v>
      </c>
      <c r="G128" t="s">
        <v>1536</v>
      </c>
      <c r="H128" t="s">
        <v>1537</v>
      </c>
      <c r="I128">
        <v>126</v>
      </c>
    </row>
    <row r="129" spans="1:9" x14ac:dyDescent="0.2">
      <c r="A129">
        <v>2</v>
      </c>
      <c r="B129" t="s">
        <v>69</v>
      </c>
      <c r="C129" t="str">
        <f t="shared" si="1"/>
        <v>2_G4</v>
      </c>
      <c r="D129" t="s">
        <v>376</v>
      </c>
      <c r="F129" t="s">
        <v>1044</v>
      </c>
      <c r="G129" t="s">
        <v>1538</v>
      </c>
      <c r="H129" t="s">
        <v>1539</v>
      </c>
      <c r="I129">
        <v>127</v>
      </c>
    </row>
    <row r="130" spans="1:9" x14ac:dyDescent="0.2">
      <c r="A130">
        <v>2</v>
      </c>
      <c r="B130" t="s">
        <v>70</v>
      </c>
      <c r="C130" t="str">
        <f t="shared" si="1"/>
        <v>2_H4</v>
      </c>
      <c r="D130" t="s">
        <v>377</v>
      </c>
      <c r="F130" t="s">
        <v>1045</v>
      </c>
      <c r="G130" t="s">
        <v>1540</v>
      </c>
      <c r="H130" t="s">
        <v>1541</v>
      </c>
      <c r="I130">
        <v>128</v>
      </c>
    </row>
    <row r="131" spans="1:9" x14ac:dyDescent="0.2">
      <c r="A131">
        <v>2</v>
      </c>
      <c r="B131" t="s">
        <v>37</v>
      </c>
      <c r="C131" t="str">
        <f t="shared" si="1"/>
        <v>2_A5</v>
      </c>
      <c r="D131" t="s">
        <v>378</v>
      </c>
      <c r="F131" t="s">
        <v>1046</v>
      </c>
      <c r="G131" t="s">
        <v>1542</v>
      </c>
      <c r="H131" t="s">
        <v>1543</v>
      </c>
      <c r="I131">
        <v>129</v>
      </c>
    </row>
    <row r="132" spans="1:9" x14ac:dyDescent="0.2">
      <c r="A132">
        <v>2</v>
      </c>
      <c r="B132" t="s">
        <v>46</v>
      </c>
      <c r="C132" t="str">
        <f t="shared" ref="C132:C195" si="2">A132&amp;"_"&amp;B132</f>
        <v>2_B5</v>
      </c>
      <c r="D132" t="s">
        <v>379</v>
      </c>
      <c r="F132" t="s">
        <v>1047</v>
      </c>
      <c r="G132" t="s">
        <v>1544</v>
      </c>
      <c r="H132" t="s">
        <v>1545</v>
      </c>
      <c r="I132">
        <v>130</v>
      </c>
    </row>
    <row r="133" spans="1:9" x14ac:dyDescent="0.2">
      <c r="A133">
        <v>2</v>
      </c>
      <c r="B133" t="s">
        <v>56</v>
      </c>
      <c r="C133" t="str">
        <f t="shared" si="2"/>
        <v>2_C5</v>
      </c>
      <c r="D133" t="s">
        <v>380</v>
      </c>
      <c r="F133" t="s">
        <v>1048</v>
      </c>
      <c r="G133" t="s">
        <v>1546</v>
      </c>
      <c r="H133" t="s">
        <v>1547</v>
      </c>
      <c r="I133">
        <v>131</v>
      </c>
    </row>
    <row r="134" spans="1:9" x14ac:dyDescent="0.2">
      <c r="A134">
        <v>2</v>
      </c>
      <c r="B134" t="s">
        <v>62</v>
      </c>
      <c r="C134" t="str">
        <f t="shared" si="2"/>
        <v>2_D5</v>
      </c>
      <c r="D134" t="s">
        <v>381</v>
      </c>
      <c r="F134" t="s">
        <v>1049</v>
      </c>
      <c r="G134" t="s">
        <v>1548</v>
      </c>
      <c r="H134" t="s">
        <v>1549</v>
      </c>
      <c r="I134">
        <v>132</v>
      </c>
    </row>
    <row r="135" spans="1:9" x14ac:dyDescent="0.2">
      <c r="A135">
        <v>2</v>
      </c>
      <c r="B135" t="s">
        <v>71</v>
      </c>
      <c r="C135" t="str">
        <f t="shared" si="2"/>
        <v>2_E5</v>
      </c>
      <c r="D135" t="s">
        <v>382</v>
      </c>
      <c r="F135" t="s">
        <v>1050</v>
      </c>
      <c r="G135" t="s">
        <v>1550</v>
      </c>
      <c r="H135" t="s">
        <v>964</v>
      </c>
      <c r="I135">
        <v>133</v>
      </c>
    </row>
    <row r="136" spans="1:9" x14ac:dyDescent="0.2">
      <c r="A136">
        <v>2</v>
      </c>
      <c r="B136" t="s">
        <v>72</v>
      </c>
      <c r="C136" t="str">
        <f t="shared" si="2"/>
        <v>2_F5</v>
      </c>
      <c r="D136" t="s">
        <v>383</v>
      </c>
      <c r="F136" t="s">
        <v>1051</v>
      </c>
      <c r="G136" t="s">
        <v>1551</v>
      </c>
      <c r="H136" t="s">
        <v>965</v>
      </c>
      <c r="I136">
        <v>134</v>
      </c>
    </row>
    <row r="137" spans="1:9" x14ac:dyDescent="0.2">
      <c r="A137">
        <v>2</v>
      </c>
      <c r="B137" t="s">
        <v>73</v>
      </c>
      <c r="C137" t="str">
        <f t="shared" si="2"/>
        <v>2_G5</v>
      </c>
      <c r="D137" t="s">
        <v>384</v>
      </c>
      <c r="F137" t="s">
        <v>1052</v>
      </c>
      <c r="G137" t="s">
        <v>1552</v>
      </c>
      <c r="H137" t="s">
        <v>1553</v>
      </c>
      <c r="I137">
        <v>135</v>
      </c>
    </row>
    <row r="138" spans="1:9" x14ac:dyDescent="0.2">
      <c r="A138">
        <v>2</v>
      </c>
      <c r="B138" t="s">
        <v>74</v>
      </c>
      <c r="C138" t="str">
        <f t="shared" si="2"/>
        <v>2_H5</v>
      </c>
      <c r="D138" t="s">
        <v>385</v>
      </c>
      <c r="F138" t="s">
        <v>1053</v>
      </c>
      <c r="G138" t="s">
        <v>1554</v>
      </c>
      <c r="H138" t="s">
        <v>1555</v>
      </c>
      <c r="I138">
        <v>136</v>
      </c>
    </row>
    <row r="139" spans="1:9" x14ac:dyDescent="0.2">
      <c r="A139">
        <v>2</v>
      </c>
      <c r="B139" t="s">
        <v>39</v>
      </c>
      <c r="C139" t="str">
        <f t="shared" si="2"/>
        <v>2_A6</v>
      </c>
      <c r="D139" t="s">
        <v>386</v>
      </c>
      <c r="F139" t="s">
        <v>1054</v>
      </c>
      <c r="G139" t="s">
        <v>1556</v>
      </c>
      <c r="H139" t="s">
        <v>1557</v>
      </c>
      <c r="I139">
        <v>137</v>
      </c>
    </row>
    <row r="140" spans="1:9" x14ac:dyDescent="0.2">
      <c r="A140">
        <v>2</v>
      </c>
      <c r="B140" t="s">
        <v>48</v>
      </c>
      <c r="C140" t="str">
        <f t="shared" si="2"/>
        <v>2_B6</v>
      </c>
      <c r="D140" t="s">
        <v>387</v>
      </c>
      <c r="F140" t="s">
        <v>1055</v>
      </c>
      <c r="G140" t="s">
        <v>1558</v>
      </c>
      <c r="H140" t="s">
        <v>1559</v>
      </c>
      <c r="I140">
        <v>138</v>
      </c>
    </row>
    <row r="141" spans="1:9" x14ac:dyDescent="0.2">
      <c r="A141">
        <v>2</v>
      </c>
      <c r="B141" t="s">
        <v>57</v>
      </c>
      <c r="C141" t="str">
        <f t="shared" si="2"/>
        <v>2_C6</v>
      </c>
      <c r="D141" t="s">
        <v>388</v>
      </c>
      <c r="F141" t="s">
        <v>1056</v>
      </c>
      <c r="G141" t="s">
        <v>1560</v>
      </c>
      <c r="H141" t="s">
        <v>1561</v>
      </c>
      <c r="I141">
        <v>139</v>
      </c>
    </row>
    <row r="142" spans="1:9" x14ac:dyDescent="0.2">
      <c r="A142">
        <v>2</v>
      </c>
      <c r="B142" t="s">
        <v>28</v>
      </c>
      <c r="C142" t="str">
        <f t="shared" si="2"/>
        <v>2_D6</v>
      </c>
      <c r="D142" t="s">
        <v>389</v>
      </c>
      <c r="F142" t="s">
        <v>1057</v>
      </c>
      <c r="G142" t="s">
        <v>1562</v>
      </c>
      <c r="H142" t="s">
        <v>1563</v>
      </c>
      <c r="I142">
        <v>140</v>
      </c>
    </row>
    <row r="143" spans="1:9" x14ac:dyDescent="0.2">
      <c r="A143">
        <v>2</v>
      </c>
      <c r="B143" t="s">
        <v>75</v>
      </c>
      <c r="C143" t="str">
        <f t="shared" si="2"/>
        <v>2_E6</v>
      </c>
      <c r="D143" t="s">
        <v>390</v>
      </c>
      <c r="F143" t="s">
        <v>1058</v>
      </c>
      <c r="G143" t="s">
        <v>1564</v>
      </c>
      <c r="H143" t="s">
        <v>1059</v>
      </c>
      <c r="I143">
        <v>141</v>
      </c>
    </row>
    <row r="144" spans="1:9" x14ac:dyDescent="0.2">
      <c r="A144">
        <v>2</v>
      </c>
      <c r="B144" t="s">
        <v>76</v>
      </c>
      <c r="C144" t="str">
        <f t="shared" si="2"/>
        <v>2_F6</v>
      </c>
      <c r="D144" t="s">
        <v>391</v>
      </c>
      <c r="F144" t="s">
        <v>1059</v>
      </c>
      <c r="G144" t="s">
        <v>1565</v>
      </c>
      <c r="H144" t="s">
        <v>1058</v>
      </c>
      <c r="I144">
        <v>142</v>
      </c>
    </row>
    <row r="145" spans="1:9" x14ac:dyDescent="0.2">
      <c r="A145">
        <v>2</v>
      </c>
      <c r="B145" t="s">
        <v>77</v>
      </c>
      <c r="C145" t="str">
        <f t="shared" si="2"/>
        <v>2_G6</v>
      </c>
      <c r="D145" t="s">
        <v>392</v>
      </c>
      <c r="F145" t="s">
        <v>1060</v>
      </c>
      <c r="G145" t="s">
        <v>1566</v>
      </c>
      <c r="H145" t="s">
        <v>1567</v>
      </c>
      <c r="I145">
        <v>143</v>
      </c>
    </row>
    <row r="146" spans="1:9" x14ac:dyDescent="0.2">
      <c r="A146">
        <v>2</v>
      </c>
      <c r="B146" t="s">
        <v>78</v>
      </c>
      <c r="C146" t="str">
        <f t="shared" si="2"/>
        <v>2_H6</v>
      </c>
      <c r="D146" t="s">
        <v>393</v>
      </c>
      <c r="F146" t="s">
        <v>1061</v>
      </c>
      <c r="G146" t="s">
        <v>1568</v>
      </c>
      <c r="H146" t="s">
        <v>1569</v>
      </c>
      <c r="I146">
        <v>144</v>
      </c>
    </row>
    <row r="147" spans="1:9" x14ac:dyDescent="0.2">
      <c r="A147">
        <v>2</v>
      </c>
      <c r="B147" t="s">
        <v>139</v>
      </c>
      <c r="C147" t="str">
        <f t="shared" si="2"/>
        <v>2_A7</v>
      </c>
      <c r="D147" t="s">
        <v>394</v>
      </c>
      <c r="F147" t="s">
        <v>1062</v>
      </c>
      <c r="G147" t="s">
        <v>1570</v>
      </c>
      <c r="H147" t="s">
        <v>1571</v>
      </c>
      <c r="I147">
        <v>145</v>
      </c>
    </row>
    <row r="148" spans="1:9" x14ac:dyDescent="0.2">
      <c r="A148">
        <v>2</v>
      </c>
      <c r="B148" t="s">
        <v>140</v>
      </c>
      <c r="C148" t="str">
        <f t="shared" si="2"/>
        <v>2_B7</v>
      </c>
      <c r="D148" t="s">
        <v>395</v>
      </c>
      <c r="F148" t="s">
        <v>1063</v>
      </c>
      <c r="G148" t="s">
        <v>1572</v>
      </c>
      <c r="H148" t="s">
        <v>1573</v>
      </c>
      <c r="I148">
        <v>146</v>
      </c>
    </row>
    <row r="149" spans="1:9" x14ac:dyDescent="0.2">
      <c r="A149">
        <v>2</v>
      </c>
      <c r="B149" t="s">
        <v>141</v>
      </c>
      <c r="C149" t="str">
        <f t="shared" si="2"/>
        <v>2_C7</v>
      </c>
      <c r="D149" t="s">
        <v>396</v>
      </c>
      <c r="F149" t="s">
        <v>1064</v>
      </c>
      <c r="G149" t="s">
        <v>1574</v>
      </c>
      <c r="H149" t="s">
        <v>1575</v>
      </c>
      <c r="I149">
        <v>147</v>
      </c>
    </row>
    <row r="150" spans="1:9" x14ac:dyDescent="0.2">
      <c r="A150">
        <v>2</v>
      </c>
      <c r="B150" t="s">
        <v>142</v>
      </c>
      <c r="C150" t="str">
        <f t="shared" si="2"/>
        <v>2_D7</v>
      </c>
      <c r="D150" t="s">
        <v>397</v>
      </c>
      <c r="F150" t="s">
        <v>1065</v>
      </c>
      <c r="G150" t="s">
        <v>1576</v>
      </c>
      <c r="H150" t="s">
        <v>1577</v>
      </c>
      <c r="I150">
        <v>148</v>
      </c>
    </row>
    <row r="151" spans="1:9" x14ac:dyDescent="0.2">
      <c r="A151">
        <v>2</v>
      </c>
      <c r="B151" t="s">
        <v>143</v>
      </c>
      <c r="C151" t="str">
        <f t="shared" si="2"/>
        <v>2_E7</v>
      </c>
      <c r="D151" t="s">
        <v>398</v>
      </c>
      <c r="F151" t="s">
        <v>1066</v>
      </c>
      <c r="G151" t="s">
        <v>1578</v>
      </c>
      <c r="H151" t="s">
        <v>1579</v>
      </c>
      <c r="I151">
        <v>149</v>
      </c>
    </row>
    <row r="152" spans="1:9" x14ac:dyDescent="0.2">
      <c r="A152">
        <v>2</v>
      </c>
      <c r="B152" t="s">
        <v>144</v>
      </c>
      <c r="C152" t="str">
        <f t="shared" si="2"/>
        <v>2_F7</v>
      </c>
      <c r="D152" t="s">
        <v>399</v>
      </c>
      <c r="F152" t="s">
        <v>1067</v>
      </c>
      <c r="G152" t="s">
        <v>1580</v>
      </c>
      <c r="H152" t="s">
        <v>1581</v>
      </c>
      <c r="I152">
        <v>150</v>
      </c>
    </row>
    <row r="153" spans="1:9" x14ac:dyDescent="0.2">
      <c r="A153">
        <v>2</v>
      </c>
      <c r="B153" t="s">
        <v>145</v>
      </c>
      <c r="C153" t="str">
        <f t="shared" si="2"/>
        <v>2_G7</v>
      </c>
      <c r="D153" t="s">
        <v>400</v>
      </c>
      <c r="F153" t="s">
        <v>1068</v>
      </c>
      <c r="G153" t="s">
        <v>1582</v>
      </c>
      <c r="H153" t="s">
        <v>1583</v>
      </c>
      <c r="I153">
        <v>151</v>
      </c>
    </row>
    <row r="154" spans="1:9" x14ac:dyDescent="0.2">
      <c r="A154">
        <v>2</v>
      </c>
      <c r="B154" t="s">
        <v>146</v>
      </c>
      <c r="C154" t="str">
        <f t="shared" si="2"/>
        <v>2_H7</v>
      </c>
      <c r="D154" t="s">
        <v>401</v>
      </c>
      <c r="F154" t="s">
        <v>1069</v>
      </c>
      <c r="G154" t="s">
        <v>1584</v>
      </c>
      <c r="H154" t="s">
        <v>1585</v>
      </c>
      <c r="I154">
        <v>152</v>
      </c>
    </row>
    <row r="155" spans="1:9" x14ac:dyDescent="0.2">
      <c r="A155">
        <v>2</v>
      </c>
      <c r="B155" t="s">
        <v>147</v>
      </c>
      <c r="C155" t="str">
        <f t="shared" si="2"/>
        <v>2_A8</v>
      </c>
      <c r="D155" t="s">
        <v>402</v>
      </c>
      <c r="F155" t="s">
        <v>1070</v>
      </c>
      <c r="G155" t="s">
        <v>1586</v>
      </c>
      <c r="H155" t="s">
        <v>1587</v>
      </c>
      <c r="I155">
        <v>153</v>
      </c>
    </row>
    <row r="156" spans="1:9" x14ac:dyDescent="0.2">
      <c r="A156">
        <v>2</v>
      </c>
      <c r="B156" t="s">
        <v>148</v>
      </c>
      <c r="C156" t="str">
        <f t="shared" si="2"/>
        <v>2_B8</v>
      </c>
      <c r="D156" t="s">
        <v>403</v>
      </c>
      <c r="F156" t="s">
        <v>1071</v>
      </c>
      <c r="G156" t="s">
        <v>1588</v>
      </c>
      <c r="H156" t="s">
        <v>1589</v>
      </c>
      <c r="I156">
        <v>154</v>
      </c>
    </row>
    <row r="157" spans="1:9" x14ac:dyDescent="0.2">
      <c r="A157">
        <v>2</v>
      </c>
      <c r="B157" t="s">
        <v>149</v>
      </c>
      <c r="C157" t="str">
        <f t="shared" si="2"/>
        <v>2_C8</v>
      </c>
      <c r="D157" t="s">
        <v>404</v>
      </c>
      <c r="F157" t="s">
        <v>1072</v>
      </c>
      <c r="G157" t="s">
        <v>1590</v>
      </c>
      <c r="H157" t="s">
        <v>1591</v>
      </c>
      <c r="I157">
        <v>155</v>
      </c>
    </row>
    <row r="158" spans="1:9" x14ac:dyDescent="0.2">
      <c r="A158">
        <v>2</v>
      </c>
      <c r="B158" t="s">
        <v>150</v>
      </c>
      <c r="C158" t="str">
        <f t="shared" si="2"/>
        <v>2_D8</v>
      </c>
      <c r="D158" t="s">
        <v>405</v>
      </c>
      <c r="F158" t="s">
        <v>1073</v>
      </c>
      <c r="G158" t="s">
        <v>1592</v>
      </c>
      <c r="H158" t="s">
        <v>1593</v>
      </c>
      <c r="I158">
        <v>156</v>
      </c>
    </row>
    <row r="159" spans="1:9" x14ac:dyDescent="0.2">
      <c r="A159">
        <v>2</v>
      </c>
      <c r="B159" t="s">
        <v>151</v>
      </c>
      <c r="C159" t="str">
        <f t="shared" si="2"/>
        <v>2_E8</v>
      </c>
      <c r="D159" t="s">
        <v>406</v>
      </c>
      <c r="F159" t="s">
        <v>1074</v>
      </c>
      <c r="G159" t="s">
        <v>1594</v>
      </c>
      <c r="H159" t="s">
        <v>1595</v>
      </c>
      <c r="I159">
        <v>157</v>
      </c>
    </row>
    <row r="160" spans="1:9" x14ac:dyDescent="0.2">
      <c r="A160">
        <v>2</v>
      </c>
      <c r="B160" t="s">
        <v>152</v>
      </c>
      <c r="C160" t="str">
        <f t="shared" si="2"/>
        <v>2_F8</v>
      </c>
      <c r="D160" t="s">
        <v>407</v>
      </c>
      <c r="F160" t="s">
        <v>1075</v>
      </c>
      <c r="G160" t="s">
        <v>1596</v>
      </c>
      <c r="H160" t="s">
        <v>1597</v>
      </c>
      <c r="I160">
        <v>158</v>
      </c>
    </row>
    <row r="161" spans="1:9" x14ac:dyDescent="0.2">
      <c r="A161">
        <v>2</v>
      </c>
      <c r="B161" t="s">
        <v>153</v>
      </c>
      <c r="C161" t="str">
        <f t="shared" si="2"/>
        <v>2_G8</v>
      </c>
      <c r="D161" t="s">
        <v>408</v>
      </c>
      <c r="F161" t="s">
        <v>1076</v>
      </c>
      <c r="G161" t="s">
        <v>1598</v>
      </c>
      <c r="H161" t="s">
        <v>1599</v>
      </c>
      <c r="I161">
        <v>159</v>
      </c>
    </row>
    <row r="162" spans="1:9" x14ac:dyDescent="0.2">
      <c r="A162">
        <v>2</v>
      </c>
      <c r="B162" t="s">
        <v>154</v>
      </c>
      <c r="C162" t="str">
        <f t="shared" si="2"/>
        <v>2_H8</v>
      </c>
      <c r="D162" t="s">
        <v>409</v>
      </c>
      <c r="F162" t="s">
        <v>1077</v>
      </c>
      <c r="G162" t="s">
        <v>1600</v>
      </c>
      <c r="H162" t="s">
        <v>1601</v>
      </c>
      <c r="I162">
        <v>160</v>
      </c>
    </row>
    <row r="163" spans="1:9" x14ac:dyDescent="0.2">
      <c r="A163">
        <v>2</v>
      </c>
      <c r="B163" t="s">
        <v>155</v>
      </c>
      <c r="C163" t="str">
        <f t="shared" si="2"/>
        <v>2_A9</v>
      </c>
      <c r="D163" t="s">
        <v>410</v>
      </c>
      <c r="F163" t="s">
        <v>1078</v>
      </c>
      <c r="G163" t="s">
        <v>1602</v>
      </c>
      <c r="H163" t="s">
        <v>1603</v>
      </c>
      <c r="I163">
        <v>161</v>
      </c>
    </row>
    <row r="164" spans="1:9" x14ac:dyDescent="0.2">
      <c r="A164">
        <v>2</v>
      </c>
      <c r="B164" t="s">
        <v>156</v>
      </c>
      <c r="C164" t="str">
        <f t="shared" si="2"/>
        <v>2_B9</v>
      </c>
      <c r="D164" t="s">
        <v>411</v>
      </c>
      <c r="F164" t="s">
        <v>1079</v>
      </c>
      <c r="G164" t="s">
        <v>1604</v>
      </c>
      <c r="H164" t="s">
        <v>1605</v>
      </c>
      <c r="I164">
        <v>162</v>
      </c>
    </row>
    <row r="165" spans="1:9" x14ac:dyDescent="0.2">
      <c r="A165">
        <v>2</v>
      </c>
      <c r="B165" t="s">
        <v>157</v>
      </c>
      <c r="C165" t="str">
        <f t="shared" si="2"/>
        <v>2_C9</v>
      </c>
      <c r="D165" t="s">
        <v>412</v>
      </c>
      <c r="F165" t="s">
        <v>1080</v>
      </c>
      <c r="G165" t="s">
        <v>1606</v>
      </c>
      <c r="H165" t="s">
        <v>1607</v>
      </c>
      <c r="I165">
        <v>163</v>
      </c>
    </row>
    <row r="166" spans="1:9" x14ac:dyDescent="0.2">
      <c r="A166">
        <v>2</v>
      </c>
      <c r="B166" t="s">
        <v>158</v>
      </c>
      <c r="C166" t="str">
        <f t="shared" si="2"/>
        <v>2_D9</v>
      </c>
      <c r="D166" t="s">
        <v>413</v>
      </c>
      <c r="F166" t="s">
        <v>1081</v>
      </c>
      <c r="G166" t="s">
        <v>1608</v>
      </c>
      <c r="H166" t="s">
        <v>1609</v>
      </c>
      <c r="I166">
        <v>164</v>
      </c>
    </row>
    <row r="167" spans="1:9" x14ac:dyDescent="0.2">
      <c r="A167">
        <v>2</v>
      </c>
      <c r="B167" t="s">
        <v>159</v>
      </c>
      <c r="C167" t="str">
        <f t="shared" si="2"/>
        <v>2_E9</v>
      </c>
      <c r="D167" t="s">
        <v>414</v>
      </c>
      <c r="F167" t="s">
        <v>1082</v>
      </c>
      <c r="G167" t="s">
        <v>1610</v>
      </c>
      <c r="H167" t="s">
        <v>1611</v>
      </c>
      <c r="I167">
        <v>165</v>
      </c>
    </row>
    <row r="168" spans="1:9" x14ac:dyDescent="0.2">
      <c r="A168">
        <v>2</v>
      </c>
      <c r="B168" t="s">
        <v>160</v>
      </c>
      <c r="C168" t="str">
        <f t="shared" si="2"/>
        <v>2_F9</v>
      </c>
      <c r="D168" t="s">
        <v>415</v>
      </c>
      <c r="F168" t="s">
        <v>1083</v>
      </c>
      <c r="G168" t="s">
        <v>1612</v>
      </c>
      <c r="H168" t="s">
        <v>1613</v>
      </c>
      <c r="I168">
        <v>166</v>
      </c>
    </row>
    <row r="169" spans="1:9" x14ac:dyDescent="0.2">
      <c r="A169">
        <v>2</v>
      </c>
      <c r="B169" t="s">
        <v>161</v>
      </c>
      <c r="C169" t="str">
        <f t="shared" si="2"/>
        <v>2_G9</v>
      </c>
      <c r="D169" t="s">
        <v>416</v>
      </c>
      <c r="F169" t="s">
        <v>1084</v>
      </c>
      <c r="G169" t="s">
        <v>1614</v>
      </c>
      <c r="H169" t="s">
        <v>1615</v>
      </c>
      <c r="I169">
        <v>167</v>
      </c>
    </row>
    <row r="170" spans="1:9" x14ac:dyDescent="0.2">
      <c r="A170">
        <v>2</v>
      </c>
      <c r="B170" t="s">
        <v>162</v>
      </c>
      <c r="C170" t="str">
        <f t="shared" si="2"/>
        <v>2_H9</v>
      </c>
      <c r="D170" t="s">
        <v>417</v>
      </c>
      <c r="F170" t="s">
        <v>1085</v>
      </c>
      <c r="G170" t="s">
        <v>1616</v>
      </c>
      <c r="H170" t="s">
        <v>1617</v>
      </c>
      <c r="I170">
        <v>168</v>
      </c>
    </row>
    <row r="171" spans="1:9" x14ac:dyDescent="0.2">
      <c r="A171">
        <v>2</v>
      </c>
      <c r="B171" t="s">
        <v>81</v>
      </c>
      <c r="C171" t="str">
        <f t="shared" si="2"/>
        <v>2_A10</v>
      </c>
      <c r="D171" t="s">
        <v>418</v>
      </c>
      <c r="F171" t="s">
        <v>1086</v>
      </c>
      <c r="G171" t="s">
        <v>1618</v>
      </c>
      <c r="H171" t="s">
        <v>1619</v>
      </c>
      <c r="I171">
        <v>169</v>
      </c>
    </row>
    <row r="172" spans="1:9" x14ac:dyDescent="0.2">
      <c r="A172">
        <v>2</v>
      </c>
      <c r="B172" t="s">
        <v>82</v>
      </c>
      <c r="C172" t="str">
        <f t="shared" si="2"/>
        <v>2_B10</v>
      </c>
      <c r="D172" t="s">
        <v>419</v>
      </c>
      <c r="F172" t="s">
        <v>1087</v>
      </c>
      <c r="G172" t="s">
        <v>1620</v>
      </c>
      <c r="H172" t="s">
        <v>1621</v>
      </c>
      <c r="I172">
        <v>170</v>
      </c>
    </row>
    <row r="173" spans="1:9" x14ac:dyDescent="0.2">
      <c r="A173">
        <v>2</v>
      </c>
      <c r="B173" t="s">
        <v>83</v>
      </c>
      <c r="C173" t="str">
        <f t="shared" si="2"/>
        <v>2_C10</v>
      </c>
      <c r="D173" t="s">
        <v>420</v>
      </c>
      <c r="F173" t="s">
        <v>1088</v>
      </c>
      <c r="G173" t="s">
        <v>1622</v>
      </c>
      <c r="H173" t="s">
        <v>1623</v>
      </c>
      <c r="I173">
        <v>171</v>
      </c>
    </row>
    <row r="174" spans="1:9" x14ac:dyDescent="0.2">
      <c r="A174">
        <v>2</v>
      </c>
      <c r="B174" t="s">
        <v>84</v>
      </c>
      <c r="C174" t="str">
        <f t="shared" si="2"/>
        <v>2_D10</v>
      </c>
      <c r="D174" t="s">
        <v>421</v>
      </c>
      <c r="F174" t="s">
        <v>1089</v>
      </c>
      <c r="G174" t="s">
        <v>1624</v>
      </c>
      <c r="H174" t="s">
        <v>1625</v>
      </c>
      <c r="I174">
        <v>172</v>
      </c>
    </row>
    <row r="175" spans="1:9" x14ac:dyDescent="0.2">
      <c r="A175">
        <v>2</v>
      </c>
      <c r="B175" t="s">
        <v>85</v>
      </c>
      <c r="C175" t="str">
        <f t="shared" si="2"/>
        <v>2_E10</v>
      </c>
      <c r="D175" t="s">
        <v>422</v>
      </c>
      <c r="F175" t="s">
        <v>1090</v>
      </c>
      <c r="G175" t="s">
        <v>1626</v>
      </c>
      <c r="H175" t="s">
        <v>1627</v>
      </c>
      <c r="I175">
        <v>173</v>
      </c>
    </row>
    <row r="176" spans="1:9" x14ac:dyDescent="0.2">
      <c r="A176">
        <v>2</v>
      </c>
      <c r="B176" t="s">
        <v>86</v>
      </c>
      <c r="C176" t="str">
        <f t="shared" si="2"/>
        <v>2_F10</v>
      </c>
      <c r="D176" t="s">
        <v>423</v>
      </c>
      <c r="F176" t="s">
        <v>1091</v>
      </c>
      <c r="G176" t="s">
        <v>1628</v>
      </c>
      <c r="H176" t="s">
        <v>1629</v>
      </c>
      <c r="I176">
        <v>174</v>
      </c>
    </row>
    <row r="177" spans="1:9" x14ac:dyDescent="0.2">
      <c r="A177">
        <v>2</v>
      </c>
      <c r="B177" t="s">
        <v>87</v>
      </c>
      <c r="C177" t="str">
        <f t="shared" si="2"/>
        <v>2_G10</v>
      </c>
      <c r="D177" t="s">
        <v>424</v>
      </c>
      <c r="F177" t="s">
        <v>1092</v>
      </c>
      <c r="G177" t="s">
        <v>1630</v>
      </c>
      <c r="H177" t="s">
        <v>1631</v>
      </c>
      <c r="I177">
        <v>175</v>
      </c>
    </row>
    <row r="178" spans="1:9" x14ac:dyDescent="0.2">
      <c r="A178">
        <v>2</v>
      </c>
      <c r="B178" t="s">
        <v>88</v>
      </c>
      <c r="C178" t="str">
        <f t="shared" si="2"/>
        <v>2_H10</v>
      </c>
      <c r="D178" t="s">
        <v>425</v>
      </c>
      <c r="F178" t="s">
        <v>1093</v>
      </c>
      <c r="G178" t="s">
        <v>1632</v>
      </c>
      <c r="H178" t="s">
        <v>1633</v>
      </c>
      <c r="I178">
        <v>176</v>
      </c>
    </row>
    <row r="179" spans="1:9" x14ac:dyDescent="0.2">
      <c r="A179">
        <v>2</v>
      </c>
      <c r="B179" t="s">
        <v>89</v>
      </c>
      <c r="C179" t="str">
        <f t="shared" si="2"/>
        <v>2_A11</v>
      </c>
      <c r="D179" t="s">
        <v>426</v>
      </c>
      <c r="F179" t="s">
        <v>1094</v>
      </c>
      <c r="G179" t="s">
        <v>1634</v>
      </c>
      <c r="H179" t="s">
        <v>1635</v>
      </c>
      <c r="I179">
        <v>177</v>
      </c>
    </row>
    <row r="180" spans="1:9" x14ac:dyDescent="0.2">
      <c r="A180">
        <v>2</v>
      </c>
      <c r="B180" t="s">
        <v>90</v>
      </c>
      <c r="C180" t="str">
        <f t="shared" si="2"/>
        <v>2_B11</v>
      </c>
      <c r="D180" t="s">
        <v>427</v>
      </c>
      <c r="F180" t="s">
        <v>1095</v>
      </c>
      <c r="G180" t="s">
        <v>1636</v>
      </c>
      <c r="H180" t="s">
        <v>1637</v>
      </c>
      <c r="I180">
        <v>178</v>
      </c>
    </row>
    <row r="181" spans="1:9" x14ac:dyDescent="0.2">
      <c r="A181">
        <v>2</v>
      </c>
      <c r="B181" t="s">
        <v>91</v>
      </c>
      <c r="C181" t="str">
        <f t="shared" si="2"/>
        <v>2_C11</v>
      </c>
      <c r="D181" t="s">
        <v>428</v>
      </c>
      <c r="F181" t="s">
        <v>1096</v>
      </c>
      <c r="G181" t="s">
        <v>1638</v>
      </c>
      <c r="H181" t="s">
        <v>1639</v>
      </c>
      <c r="I181">
        <v>179</v>
      </c>
    </row>
    <row r="182" spans="1:9" x14ac:dyDescent="0.2">
      <c r="A182">
        <v>2</v>
      </c>
      <c r="B182" t="s">
        <v>92</v>
      </c>
      <c r="C182" t="str">
        <f t="shared" si="2"/>
        <v>2_D11</v>
      </c>
      <c r="D182" t="s">
        <v>429</v>
      </c>
      <c r="F182" t="s">
        <v>1097</v>
      </c>
      <c r="G182" t="s">
        <v>1640</v>
      </c>
      <c r="H182" t="s">
        <v>1641</v>
      </c>
      <c r="I182">
        <v>180</v>
      </c>
    </row>
    <row r="183" spans="1:9" x14ac:dyDescent="0.2">
      <c r="A183">
        <v>2</v>
      </c>
      <c r="B183" t="s">
        <v>93</v>
      </c>
      <c r="C183" t="str">
        <f t="shared" si="2"/>
        <v>2_E11</v>
      </c>
      <c r="D183" t="s">
        <v>430</v>
      </c>
      <c r="F183" t="s">
        <v>1098</v>
      </c>
      <c r="G183" t="s">
        <v>1642</v>
      </c>
      <c r="H183" t="s">
        <v>1643</v>
      </c>
      <c r="I183">
        <v>181</v>
      </c>
    </row>
    <row r="184" spans="1:9" x14ac:dyDescent="0.2">
      <c r="A184">
        <v>2</v>
      </c>
      <c r="B184" t="s">
        <v>94</v>
      </c>
      <c r="C184" t="str">
        <f t="shared" si="2"/>
        <v>2_F11</v>
      </c>
      <c r="D184" t="s">
        <v>431</v>
      </c>
      <c r="F184" t="s">
        <v>1099</v>
      </c>
      <c r="G184" t="s">
        <v>1644</v>
      </c>
      <c r="H184" t="s">
        <v>1645</v>
      </c>
      <c r="I184">
        <v>182</v>
      </c>
    </row>
    <row r="185" spans="1:9" x14ac:dyDescent="0.2">
      <c r="A185">
        <v>2</v>
      </c>
      <c r="B185" t="s">
        <v>95</v>
      </c>
      <c r="C185" t="str">
        <f t="shared" si="2"/>
        <v>2_G11</v>
      </c>
      <c r="D185" t="s">
        <v>432</v>
      </c>
      <c r="F185" t="s">
        <v>1100</v>
      </c>
      <c r="G185" t="s">
        <v>1646</v>
      </c>
      <c r="H185" t="s">
        <v>1647</v>
      </c>
      <c r="I185">
        <v>183</v>
      </c>
    </row>
    <row r="186" spans="1:9" x14ac:dyDescent="0.2">
      <c r="A186">
        <v>2</v>
      </c>
      <c r="B186" t="s">
        <v>96</v>
      </c>
      <c r="C186" t="str">
        <f t="shared" si="2"/>
        <v>2_H11</v>
      </c>
      <c r="D186" t="s">
        <v>433</v>
      </c>
      <c r="F186" t="s">
        <v>1101</v>
      </c>
      <c r="G186" t="s">
        <v>1648</v>
      </c>
      <c r="H186" t="s">
        <v>1649</v>
      </c>
      <c r="I186">
        <v>184</v>
      </c>
    </row>
    <row r="187" spans="1:9" x14ac:dyDescent="0.2">
      <c r="A187">
        <v>2</v>
      </c>
      <c r="B187" t="s">
        <v>97</v>
      </c>
      <c r="C187" t="str">
        <f t="shared" si="2"/>
        <v>2_A12</v>
      </c>
      <c r="D187" t="s">
        <v>434</v>
      </c>
      <c r="F187" t="s">
        <v>1102</v>
      </c>
      <c r="G187" t="s">
        <v>1650</v>
      </c>
      <c r="H187" t="s">
        <v>1651</v>
      </c>
      <c r="I187">
        <v>185</v>
      </c>
    </row>
    <row r="188" spans="1:9" x14ac:dyDescent="0.2">
      <c r="A188">
        <v>2</v>
      </c>
      <c r="B188" t="s">
        <v>98</v>
      </c>
      <c r="C188" t="str">
        <f t="shared" si="2"/>
        <v>2_B12</v>
      </c>
      <c r="D188" t="s">
        <v>435</v>
      </c>
      <c r="F188" t="s">
        <v>1103</v>
      </c>
      <c r="G188" t="s">
        <v>1652</v>
      </c>
      <c r="H188" t="s">
        <v>1653</v>
      </c>
      <c r="I188">
        <v>186</v>
      </c>
    </row>
    <row r="189" spans="1:9" x14ac:dyDescent="0.2">
      <c r="A189">
        <v>2</v>
      </c>
      <c r="B189" t="s">
        <v>99</v>
      </c>
      <c r="C189" t="str">
        <f t="shared" si="2"/>
        <v>2_C12</v>
      </c>
      <c r="D189" t="s">
        <v>436</v>
      </c>
      <c r="F189" t="s">
        <v>1104</v>
      </c>
      <c r="G189" t="s">
        <v>1654</v>
      </c>
      <c r="H189" t="s">
        <v>1655</v>
      </c>
      <c r="I189">
        <v>187</v>
      </c>
    </row>
    <row r="190" spans="1:9" x14ac:dyDescent="0.2">
      <c r="A190">
        <v>2</v>
      </c>
      <c r="B190" t="s">
        <v>100</v>
      </c>
      <c r="C190" t="str">
        <f t="shared" si="2"/>
        <v>2_D12</v>
      </c>
      <c r="D190" t="s">
        <v>437</v>
      </c>
      <c r="F190" t="s">
        <v>1105</v>
      </c>
      <c r="G190" t="s">
        <v>1656</v>
      </c>
      <c r="H190" t="s">
        <v>1657</v>
      </c>
      <c r="I190">
        <v>188</v>
      </c>
    </row>
    <row r="191" spans="1:9" x14ac:dyDescent="0.2">
      <c r="A191">
        <v>2</v>
      </c>
      <c r="B191" t="s">
        <v>101</v>
      </c>
      <c r="C191" t="str">
        <f t="shared" si="2"/>
        <v>2_E12</v>
      </c>
      <c r="D191" t="s">
        <v>438</v>
      </c>
      <c r="F191" t="s">
        <v>1106</v>
      </c>
      <c r="G191" t="s">
        <v>1658</v>
      </c>
      <c r="H191" t="s">
        <v>1659</v>
      </c>
      <c r="I191">
        <v>189</v>
      </c>
    </row>
    <row r="192" spans="1:9" x14ac:dyDescent="0.2">
      <c r="A192">
        <v>2</v>
      </c>
      <c r="B192" t="s">
        <v>102</v>
      </c>
      <c r="C192" t="str">
        <f t="shared" si="2"/>
        <v>2_F12</v>
      </c>
      <c r="D192" t="s">
        <v>439</v>
      </c>
      <c r="F192" t="s">
        <v>1107</v>
      </c>
      <c r="G192" t="s">
        <v>1659</v>
      </c>
      <c r="H192" t="s">
        <v>1658</v>
      </c>
      <c r="I192">
        <v>190</v>
      </c>
    </row>
    <row r="193" spans="1:9" x14ac:dyDescent="0.2">
      <c r="A193">
        <v>2</v>
      </c>
      <c r="B193" t="s">
        <v>103</v>
      </c>
      <c r="C193" t="str">
        <f t="shared" si="2"/>
        <v>2_G12</v>
      </c>
      <c r="D193" t="s">
        <v>440</v>
      </c>
      <c r="F193" t="s">
        <v>1108</v>
      </c>
      <c r="G193" t="s">
        <v>1660</v>
      </c>
      <c r="H193" t="s">
        <v>1661</v>
      </c>
      <c r="I193">
        <v>191</v>
      </c>
    </row>
    <row r="194" spans="1:9" x14ac:dyDescent="0.2">
      <c r="A194">
        <v>2</v>
      </c>
      <c r="B194" t="s">
        <v>104</v>
      </c>
      <c r="C194" t="str">
        <f t="shared" si="2"/>
        <v>2_H12</v>
      </c>
      <c r="D194" t="s">
        <v>441</v>
      </c>
      <c r="F194" t="s">
        <v>1109</v>
      </c>
      <c r="G194" t="s">
        <v>1662</v>
      </c>
      <c r="H194" t="s">
        <v>1663</v>
      </c>
      <c r="I194">
        <v>192</v>
      </c>
    </row>
    <row r="195" spans="1:9" x14ac:dyDescent="0.2">
      <c r="A195">
        <v>3</v>
      </c>
      <c r="B195" t="s">
        <v>29</v>
      </c>
      <c r="C195" t="str">
        <f t="shared" si="2"/>
        <v>3_A1</v>
      </c>
      <c r="D195" t="s">
        <v>442</v>
      </c>
      <c r="F195" t="s">
        <v>1110</v>
      </c>
      <c r="G195" t="s">
        <v>1664</v>
      </c>
      <c r="H195" t="s">
        <v>1665</v>
      </c>
      <c r="I195">
        <v>193</v>
      </c>
    </row>
    <row r="196" spans="1:9" x14ac:dyDescent="0.2">
      <c r="A196">
        <v>3</v>
      </c>
      <c r="B196" t="s">
        <v>32</v>
      </c>
      <c r="C196" t="str">
        <f t="shared" ref="C196:C259" si="3">A196&amp;"_"&amp;B196</f>
        <v>3_B1</v>
      </c>
      <c r="D196" t="s">
        <v>443</v>
      </c>
      <c r="F196" t="s">
        <v>1111</v>
      </c>
      <c r="G196" t="s">
        <v>1666</v>
      </c>
      <c r="H196" t="s">
        <v>1667</v>
      </c>
      <c r="I196">
        <v>194</v>
      </c>
    </row>
    <row r="197" spans="1:9" x14ac:dyDescent="0.2">
      <c r="A197">
        <v>3</v>
      </c>
      <c r="B197" t="s">
        <v>34</v>
      </c>
      <c r="C197" t="str">
        <f t="shared" si="3"/>
        <v>3_C1</v>
      </c>
      <c r="D197" t="s">
        <v>444</v>
      </c>
      <c r="F197" t="s">
        <v>1112</v>
      </c>
      <c r="G197" t="s">
        <v>1668</v>
      </c>
      <c r="H197" t="s">
        <v>1669</v>
      </c>
      <c r="I197">
        <v>195</v>
      </c>
    </row>
    <row r="198" spans="1:9" x14ac:dyDescent="0.2">
      <c r="A198">
        <v>3</v>
      </c>
      <c r="B198" t="s">
        <v>36</v>
      </c>
      <c r="C198" t="str">
        <f t="shared" si="3"/>
        <v>3_D1</v>
      </c>
      <c r="D198" t="s">
        <v>445</v>
      </c>
      <c r="F198" t="s">
        <v>1113</v>
      </c>
      <c r="G198" t="s">
        <v>1670</v>
      </c>
      <c r="H198" t="s">
        <v>1671</v>
      </c>
      <c r="I198">
        <v>196</v>
      </c>
    </row>
    <row r="199" spans="1:9" x14ac:dyDescent="0.2">
      <c r="A199">
        <v>3</v>
      </c>
      <c r="B199" t="s">
        <v>38</v>
      </c>
      <c r="C199" t="str">
        <f t="shared" si="3"/>
        <v>3_E1</v>
      </c>
      <c r="D199" t="s">
        <v>446</v>
      </c>
      <c r="F199" t="s">
        <v>1114</v>
      </c>
      <c r="G199" t="s">
        <v>1672</v>
      </c>
      <c r="H199" t="s">
        <v>1673</v>
      </c>
      <c r="I199">
        <v>197</v>
      </c>
    </row>
    <row r="200" spans="1:9" x14ac:dyDescent="0.2">
      <c r="A200">
        <v>3</v>
      </c>
      <c r="B200" t="s">
        <v>40</v>
      </c>
      <c r="C200" t="str">
        <f t="shared" si="3"/>
        <v>3_F1</v>
      </c>
      <c r="D200" t="s">
        <v>447</v>
      </c>
      <c r="F200" t="s">
        <v>1115</v>
      </c>
      <c r="G200" t="s">
        <v>1674</v>
      </c>
      <c r="H200" t="s">
        <v>1675</v>
      </c>
      <c r="I200">
        <v>198</v>
      </c>
    </row>
    <row r="201" spans="1:9" x14ac:dyDescent="0.2">
      <c r="A201">
        <v>3</v>
      </c>
      <c r="B201" t="s">
        <v>41</v>
      </c>
      <c r="C201" t="str">
        <f t="shared" si="3"/>
        <v>3_G1</v>
      </c>
      <c r="D201" t="s">
        <v>448</v>
      </c>
      <c r="F201" t="s">
        <v>1116</v>
      </c>
      <c r="G201" t="s">
        <v>1676</v>
      </c>
      <c r="H201" t="s">
        <v>1677</v>
      </c>
      <c r="I201">
        <v>199</v>
      </c>
    </row>
    <row r="202" spans="1:9" x14ac:dyDescent="0.2">
      <c r="A202">
        <v>3</v>
      </c>
      <c r="B202" t="s">
        <v>43</v>
      </c>
      <c r="C202" t="str">
        <f t="shared" si="3"/>
        <v>3_H1</v>
      </c>
      <c r="D202" t="s">
        <v>449</v>
      </c>
      <c r="F202" t="s">
        <v>1117</v>
      </c>
      <c r="G202" t="s">
        <v>1678</v>
      </c>
      <c r="H202" t="s">
        <v>1679</v>
      </c>
      <c r="I202">
        <v>200</v>
      </c>
    </row>
    <row r="203" spans="1:9" x14ac:dyDescent="0.2">
      <c r="A203">
        <v>3</v>
      </c>
      <c r="B203" t="s">
        <v>31</v>
      </c>
      <c r="C203" t="str">
        <f t="shared" si="3"/>
        <v>3_A2</v>
      </c>
      <c r="D203" t="s">
        <v>450</v>
      </c>
      <c r="F203" t="s">
        <v>1118</v>
      </c>
      <c r="G203" t="s">
        <v>1680</v>
      </c>
      <c r="H203" t="s">
        <v>1681</v>
      </c>
      <c r="I203">
        <v>201</v>
      </c>
    </row>
    <row r="204" spans="1:9" x14ac:dyDescent="0.2">
      <c r="A204">
        <v>3</v>
      </c>
      <c r="B204" t="s">
        <v>42</v>
      </c>
      <c r="C204" t="str">
        <f t="shared" si="3"/>
        <v>3_B2</v>
      </c>
      <c r="D204" t="s">
        <v>451</v>
      </c>
      <c r="F204" t="s">
        <v>1119</v>
      </c>
      <c r="G204" t="s">
        <v>1682</v>
      </c>
      <c r="H204" t="s">
        <v>1683</v>
      </c>
      <c r="I204">
        <v>202</v>
      </c>
    </row>
    <row r="205" spans="1:9" x14ac:dyDescent="0.2">
      <c r="A205">
        <v>3</v>
      </c>
      <c r="B205" t="s">
        <v>47</v>
      </c>
      <c r="C205" t="str">
        <f t="shared" si="3"/>
        <v>3_C2</v>
      </c>
      <c r="D205" t="s">
        <v>452</v>
      </c>
      <c r="F205" t="s">
        <v>1120</v>
      </c>
      <c r="G205" t="s">
        <v>1684</v>
      </c>
      <c r="H205" t="s">
        <v>1204</v>
      </c>
      <c r="I205">
        <v>203</v>
      </c>
    </row>
    <row r="206" spans="1:9" x14ac:dyDescent="0.2">
      <c r="A206">
        <v>3</v>
      </c>
      <c r="B206" t="s">
        <v>49</v>
      </c>
      <c r="C206" t="str">
        <f t="shared" si="3"/>
        <v>3_D2</v>
      </c>
      <c r="D206" t="s">
        <v>453</v>
      </c>
      <c r="F206" t="s">
        <v>1121</v>
      </c>
      <c r="G206" t="s">
        <v>1685</v>
      </c>
      <c r="H206" t="s">
        <v>1205</v>
      </c>
      <c r="I206">
        <v>204</v>
      </c>
    </row>
    <row r="207" spans="1:9" x14ac:dyDescent="0.2">
      <c r="A207">
        <v>3</v>
      </c>
      <c r="B207" t="s">
        <v>50</v>
      </c>
      <c r="C207" t="str">
        <f t="shared" si="3"/>
        <v>3_E2</v>
      </c>
      <c r="D207" t="s">
        <v>454</v>
      </c>
      <c r="F207" t="s">
        <v>1122</v>
      </c>
      <c r="G207" t="s">
        <v>1686</v>
      </c>
      <c r="H207" t="s">
        <v>1687</v>
      </c>
      <c r="I207">
        <v>205</v>
      </c>
    </row>
    <row r="208" spans="1:9" x14ac:dyDescent="0.2">
      <c r="A208">
        <v>3</v>
      </c>
      <c r="B208" t="s">
        <v>51</v>
      </c>
      <c r="C208" t="str">
        <f t="shared" si="3"/>
        <v>3_F2</v>
      </c>
      <c r="D208" t="s">
        <v>455</v>
      </c>
      <c r="F208" t="s">
        <v>1123</v>
      </c>
      <c r="G208" t="s">
        <v>1688</v>
      </c>
      <c r="H208" t="s">
        <v>1689</v>
      </c>
      <c r="I208">
        <v>206</v>
      </c>
    </row>
    <row r="209" spans="1:9" x14ac:dyDescent="0.2">
      <c r="A209">
        <v>3</v>
      </c>
      <c r="B209" t="s">
        <v>53</v>
      </c>
      <c r="C209" t="str">
        <f t="shared" si="3"/>
        <v>3_G2</v>
      </c>
      <c r="D209" t="s">
        <v>456</v>
      </c>
      <c r="F209" t="s">
        <v>1124</v>
      </c>
      <c r="G209" t="s">
        <v>1690</v>
      </c>
      <c r="H209" t="s">
        <v>1691</v>
      </c>
      <c r="I209">
        <v>207</v>
      </c>
    </row>
    <row r="210" spans="1:9" x14ac:dyDescent="0.2">
      <c r="A210">
        <v>3</v>
      </c>
      <c r="B210" t="s">
        <v>55</v>
      </c>
      <c r="C210" t="str">
        <f t="shared" si="3"/>
        <v>3_H2</v>
      </c>
      <c r="D210" t="s">
        <v>457</v>
      </c>
      <c r="F210" t="s">
        <v>1125</v>
      </c>
      <c r="G210" t="s">
        <v>1692</v>
      </c>
      <c r="H210" t="s">
        <v>1693</v>
      </c>
      <c r="I210">
        <v>208</v>
      </c>
    </row>
    <row r="211" spans="1:9" x14ac:dyDescent="0.2">
      <c r="A211">
        <v>3</v>
      </c>
      <c r="B211" t="s">
        <v>33</v>
      </c>
      <c r="C211" t="str">
        <f t="shared" si="3"/>
        <v>3_A3</v>
      </c>
      <c r="D211" t="s">
        <v>458</v>
      </c>
      <c r="F211" t="s">
        <v>1126</v>
      </c>
      <c r="G211" t="s">
        <v>1694</v>
      </c>
      <c r="H211" t="s">
        <v>1695</v>
      </c>
      <c r="I211">
        <v>209</v>
      </c>
    </row>
    <row r="212" spans="1:9" x14ac:dyDescent="0.2">
      <c r="A212">
        <v>3</v>
      </c>
      <c r="B212" t="s">
        <v>44</v>
      </c>
      <c r="C212" t="str">
        <f t="shared" si="3"/>
        <v>3_B3</v>
      </c>
      <c r="D212" t="s">
        <v>459</v>
      </c>
      <c r="F212" t="s">
        <v>1127</v>
      </c>
      <c r="G212" t="s">
        <v>1696</v>
      </c>
      <c r="H212" t="s">
        <v>1697</v>
      </c>
      <c r="I212">
        <v>210</v>
      </c>
    </row>
    <row r="213" spans="1:9" x14ac:dyDescent="0.2">
      <c r="A213">
        <v>3</v>
      </c>
      <c r="B213" t="s">
        <v>52</v>
      </c>
      <c r="C213" t="str">
        <f t="shared" si="3"/>
        <v>3_C3</v>
      </c>
      <c r="D213" t="s">
        <v>460</v>
      </c>
      <c r="F213" t="s">
        <v>1128</v>
      </c>
      <c r="G213" t="s">
        <v>1698</v>
      </c>
      <c r="H213" t="s">
        <v>1699</v>
      </c>
      <c r="I213">
        <v>211</v>
      </c>
    </row>
    <row r="214" spans="1:9" x14ac:dyDescent="0.2">
      <c r="A214">
        <v>3</v>
      </c>
      <c r="B214" t="s">
        <v>58</v>
      </c>
      <c r="C214" t="str">
        <f t="shared" si="3"/>
        <v>3_D3</v>
      </c>
      <c r="D214" t="s">
        <v>461</v>
      </c>
      <c r="F214" t="s">
        <v>1129</v>
      </c>
      <c r="G214" t="s">
        <v>1700</v>
      </c>
      <c r="H214" t="s">
        <v>1701</v>
      </c>
      <c r="I214">
        <v>212</v>
      </c>
    </row>
    <row r="215" spans="1:9" x14ac:dyDescent="0.2">
      <c r="A215">
        <v>3</v>
      </c>
      <c r="B215" t="s">
        <v>59</v>
      </c>
      <c r="C215" t="str">
        <f t="shared" si="3"/>
        <v>3_E3</v>
      </c>
      <c r="D215" t="s">
        <v>462</v>
      </c>
      <c r="F215" t="s">
        <v>1130</v>
      </c>
      <c r="G215" t="s">
        <v>1702</v>
      </c>
      <c r="H215" t="s">
        <v>1703</v>
      </c>
      <c r="I215">
        <v>213</v>
      </c>
    </row>
    <row r="216" spans="1:9" x14ac:dyDescent="0.2">
      <c r="A216">
        <v>3</v>
      </c>
      <c r="B216" t="s">
        <v>61</v>
      </c>
      <c r="C216" t="str">
        <f t="shared" si="3"/>
        <v>3_F3</v>
      </c>
      <c r="D216" t="s">
        <v>463</v>
      </c>
      <c r="F216" t="s">
        <v>1131</v>
      </c>
      <c r="G216" t="s">
        <v>1704</v>
      </c>
      <c r="H216" t="s">
        <v>1705</v>
      </c>
      <c r="I216">
        <v>214</v>
      </c>
    </row>
    <row r="217" spans="1:9" x14ac:dyDescent="0.2">
      <c r="A217">
        <v>3</v>
      </c>
      <c r="B217" t="s">
        <v>63</v>
      </c>
      <c r="C217" t="str">
        <f t="shared" si="3"/>
        <v>3_G3</v>
      </c>
      <c r="D217" t="s">
        <v>464</v>
      </c>
      <c r="F217" t="s">
        <v>1132</v>
      </c>
      <c r="G217" t="s">
        <v>1706</v>
      </c>
      <c r="H217" t="s">
        <v>1707</v>
      </c>
      <c r="I217">
        <v>215</v>
      </c>
    </row>
    <row r="218" spans="1:9" x14ac:dyDescent="0.2">
      <c r="A218">
        <v>3</v>
      </c>
      <c r="B218" t="s">
        <v>64</v>
      </c>
      <c r="C218" t="str">
        <f t="shared" si="3"/>
        <v>3_H3</v>
      </c>
      <c r="D218" t="s">
        <v>465</v>
      </c>
      <c r="F218" t="s">
        <v>1133</v>
      </c>
      <c r="G218" t="s">
        <v>1708</v>
      </c>
      <c r="H218" t="s">
        <v>1709</v>
      </c>
      <c r="I218">
        <v>216</v>
      </c>
    </row>
    <row r="219" spans="1:9" x14ac:dyDescent="0.2">
      <c r="A219">
        <v>3</v>
      </c>
      <c r="B219" t="s">
        <v>35</v>
      </c>
      <c r="C219" t="str">
        <f t="shared" si="3"/>
        <v>3_A4</v>
      </c>
      <c r="D219" t="s">
        <v>466</v>
      </c>
      <c r="F219" t="s">
        <v>1134</v>
      </c>
      <c r="G219" t="s">
        <v>1710</v>
      </c>
      <c r="H219" t="s">
        <v>1711</v>
      </c>
      <c r="I219">
        <v>217</v>
      </c>
    </row>
    <row r="220" spans="1:9" x14ac:dyDescent="0.2">
      <c r="A220">
        <v>3</v>
      </c>
      <c r="B220" t="s">
        <v>45</v>
      </c>
      <c r="C220" t="str">
        <f t="shared" si="3"/>
        <v>3_B4</v>
      </c>
      <c r="D220" t="s">
        <v>467</v>
      </c>
      <c r="F220" t="s">
        <v>1135</v>
      </c>
      <c r="G220" t="s">
        <v>1712</v>
      </c>
      <c r="H220" t="s">
        <v>1713</v>
      </c>
      <c r="I220">
        <v>218</v>
      </c>
    </row>
    <row r="221" spans="1:9" x14ac:dyDescent="0.2">
      <c r="A221">
        <v>3</v>
      </c>
      <c r="B221" t="s">
        <v>54</v>
      </c>
      <c r="C221" t="str">
        <f t="shared" si="3"/>
        <v>3_C4</v>
      </c>
      <c r="D221" t="s">
        <v>468</v>
      </c>
      <c r="F221" t="s">
        <v>1136</v>
      </c>
      <c r="G221" t="s">
        <v>1714</v>
      </c>
      <c r="H221" t="s">
        <v>1715</v>
      </c>
      <c r="I221">
        <v>219</v>
      </c>
    </row>
    <row r="222" spans="1:9" x14ac:dyDescent="0.2">
      <c r="A222">
        <v>3</v>
      </c>
      <c r="B222" t="s">
        <v>60</v>
      </c>
      <c r="C222" t="str">
        <f t="shared" si="3"/>
        <v>3_D4</v>
      </c>
      <c r="D222" t="s">
        <v>469</v>
      </c>
      <c r="F222" t="s">
        <v>1137</v>
      </c>
      <c r="G222" t="s">
        <v>1716</v>
      </c>
      <c r="H222" t="s">
        <v>1717</v>
      </c>
      <c r="I222">
        <v>220</v>
      </c>
    </row>
    <row r="223" spans="1:9" x14ac:dyDescent="0.2">
      <c r="A223">
        <v>3</v>
      </c>
      <c r="B223" t="s">
        <v>67</v>
      </c>
      <c r="C223" t="str">
        <f t="shared" si="3"/>
        <v>3_E4</v>
      </c>
      <c r="D223" t="s">
        <v>470</v>
      </c>
      <c r="F223" t="s">
        <v>1138</v>
      </c>
      <c r="G223" t="s">
        <v>1718</v>
      </c>
      <c r="H223" t="s">
        <v>1719</v>
      </c>
      <c r="I223">
        <v>221</v>
      </c>
    </row>
    <row r="224" spans="1:9" x14ac:dyDescent="0.2">
      <c r="A224">
        <v>3</v>
      </c>
      <c r="B224" t="s">
        <v>68</v>
      </c>
      <c r="C224" t="str">
        <f t="shared" si="3"/>
        <v>3_F4</v>
      </c>
      <c r="D224" t="s">
        <v>471</v>
      </c>
      <c r="F224" t="s">
        <v>1139</v>
      </c>
      <c r="G224" t="s">
        <v>1720</v>
      </c>
      <c r="H224" t="s">
        <v>1721</v>
      </c>
      <c r="I224">
        <v>222</v>
      </c>
    </row>
    <row r="225" spans="1:9" x14ac:dyDescent="0.2">
      <c r="A225">
        <v>3</v>
      </c>
      <c r="B225" t="s">
        <v>69</v>
      </c>
      <c r="C225" t="str">
        <f t="shared" si="3"/>
        <v>3_G4</v>
      </c>
      <c r="D225" t="s">
        <v>472</v>
      </c>
      <c r="F225" t="s">
        <v>1140</v>
      </c>
      <c r="G225" t="s">
        <v>1722</v>
      </c>
      <c r="H225" t="s">
        <v>1723</v>
      </c>
      <c r="I225">
        <v>223</v>
      </c>
    </row>
    <row r="226" spans="1:9" x14ac:dyDescent="0.2">
      <c r="A226">
        <v>3</v>
      </c>
      <c r="B226" t="s">
        <v>70</v>
      </c>
      <c r="C226" t="str">
        <f t="shared" si="3"/>
        <v>3_H4</v>
      </c>
      <c r="D226" t="s">
        <v>473</v>
      </c>
      <c r="F226" t="s">
        <v>1141</v>
      </c>
      <c r="G226" t="s">
        <v>1724</v>
      </c>
      <c r="H226" t="s">
        <v>1725</v>
      </c>
      <c r="I226">
        <v>224</v>
      </c>
    </row>
    <row r="227" spans="1:9" x14ac:dyDescent="0.2">
      <c r="A227">
        <v>3</v>
      </c>
      <c r="B227" t="s">
        <v>37</v>
      </c>
      <c r="C227" t="str">
        <f t="shared" si="3"/>
        <v>3_A5</v>
      </c>
      <c r="D227" t="s">
        <v>474</v>
      </c>
      <c r="F227" t="s">
        <v>1142</v>
      </c>
      <c r="G227" t="s">
        <v>1726</v>
      </c>
      <c r="H227" t="s">
        <v>1727</v>
      </c>
      <c r="I227">
        <v>225</v>
      </c>
    </row>
    <row r="228" spans="1:9" x14ac:dyDescent="0.2">
      <c r="A228">
        <v>3</v>
      </c>
      <c r="B228" t="s">
        <v>46</v>
      </c>
      <c r="C228" t="str">
        <f t="shared" si="3"/>
        <v>3_B5</v>
      </c>
      <c r="D228" t="s">
        <v>475</v>
      </c>
      <c r="F228" t="s">
        <v>1143</v>
      </c>
      <c r="G228" t="s">
        <v>1728</v>
      </c>
      <c r="H228" t="s">
        <v>1729</v>
      </c>
      <c r="I228">
        <v>226</v>
      </c>
    </row>
    <row r="229" spans="1:9" x14ac:dyDescent="0.2">
      <c r="A229">
        <v>3</v>
      </c>
      <c r="B229" t="s">
        <v>56</v>
      </c>
      <c r="C229" t="str">
        <f t="shared" si="3"/>
        <v>3_C5</v>
      </c>
      <c r="D229" t="s">
        <v>476</v>
      </c>
      <c r="F229" t="s">
        <v>1144</v>
      </c>
      <c r="G229" t="s">
        <v>1730</v>
      </c>
      <c r="H229" t="s">
        <v>1731</v>
      </c>
      <c r="I229">
        <v>227</v>
      </c>
    </row>
    <row r="230" spans="1:9" x14ac:dyDescent="0.2">
      <c r="A230">
        <v>3</v>
      </c>
      <c r="B230" t="s">
        <v>62</v>
      </c>
      <c r="C230" t="str">
        <f t="shared" si="3"/>
        <v>3_D5</v>
      </c>
      <c r="D230" t="s">
        <v>477</v>
      </c>
      <c r="F230" t="s">
        <v>1145</v>
      </c>
      <c r="G230" t="s">
        <v>1732</v>
      </c>
      <c r="H230" t="s">
        <v>1733</v>
      </c>
      <c r="I230">
        <v>228</v>
      </c>
    </row>
    <row r="231" spans="1:9" x14ac:dyDescent="0.2">
      <c r="A231">
        <v>3</v>
      </c>
      <c r="B231" t="s">
        <v>71</v>
      </c>
      <c r="C231" t="str">
        <f t="shared" si="3"/>
        <v>3_E5</v>
      </c>
      <c r="D231" t="s">
        <v>478</v>
      </c>
      <c r="F231" t="s">
        <v>1146</v>
      </c>
      <c r="G231" t="s">
        <v>1734</v>
      </c>
      <c r="H231" t="s">
        <v>1735</v>
      </c>
      <c r="I231">
        <v>229</v>
      </c>
    </row>
    <row r="232" spans="1:9" x14ac:dyDescent="0.2">
      <c r="A232">
        <v>3</v>
      </c>
      <c r="B232" t="s">
        <v>72</v>
      </c>
      <c r="C232" t="str">
        <f t="shared" si="3"/>
        <v>3_F5</v>
      </c>
      <c r="D232" t="s">
        <v>479</v>
      </c>
      <c r="F232" t="s">
        <v>1147</v>
      </c>
      <c r="G232" t="s">
        <v>1736</v>
      </c>
      <c r="H232" t="s">
        <v>1737</v>
      </c>
      <c r="I232">
        <v>230</v>
      </c>
    </row>
    <row r="233" spans="1:9" x14ac:dyDescent="0.2">
      <c r="A233">
        <v>3</v>
      </c>
      <c r="B233" t="s">
        <v>73</v>
      </c>
      <c r="C233" t="str">
        <f t="shared" si="3"/>
        <v>3_G5</v>
      </c>
      <c r="D233" t="s">
        <v>480</v>
      </c>
      <c r="F233" t="s">
        <v>1148</v>
      </c>
      <c r="G233" t="s">
        <v>1738</v>
      </c>
      <c r="H233" t="s">
        <v>1739</v>
      </c>
      <c r="I233">
        <v>231</v>
      </c>
    </row>
    <row r="234" spans="1:9" x14ac:dyDescent="0.2">
      <c r="A234">
        <v>3</v>
      </c>
      <c r="B234" t="s">
        <v>74</v>
      </c>
      <c r="C234" t="str">
        <f t="shared" si="3"/>
        <v>3_H5</v>
      </c>
      <c r="D234" t="s">
        <v>481</v>
      </c>
      <c r="F234" t="s">
        <v>1149</v>
      </c>
      <c r="G234" t="s">
        <v>1740</v>
      </c>
      <c r="H234" t="s">
        <v>1741</v>
      </c>
      <c r="I234">
        <v>232</v>
      </c>
    </row>
    <row r="235" spans="1:9" x14ac:dyDescent="0.2">
      <c r="A235">
        <v>3</v>
      </c>
      <c r="B235" t="s">
        <v>39</v>
      </c>
      <c r="C235" t="str">
        <f t="shared" si="3"/>
        <v>3_A6</v>
      </c>
      <c r="D235" t="s">
        <v>482</v>
      </c>
      <c r="F235" t="s">
        <v>1150</v>
      </c>
      <c r="G235" t="s">
        <v>1742</v>
      </c>
      <c r="H235" t="s">
        <v>1743</v>
      </c>
      <c r="I235">
        <v>233</v>
      </c>
    </row>
    <row r="236" spans="1:9" x14ac:dyDescent="0.2">
      <c r="A236">
        <v>3</v>
      </c>
      <c r="B236" t="s">
        <v>48</v>
      </c>
      <c r="C236" t="str">
        <f t="shared" si="3"/>
        <v>3_B6</v>
      </c>
      <c r="D236" t="s">
        <v>483</v>
      </c>
      <c r="F236" t="s">
        <v>1151</v>
      </c>
      <c r="G236" t="s">
        <v>1744</v>
      </c>
      <c r="H236" t="s">
        <v>1745</v>
      </c>
      <c r="I236">
        <v>234</v>
      </c>
    </row>
    <row r="237" spans="1:9" x14ac:dyDescent="0.2">
      <c r="A237">
        <v>3</v>
      </c>
      <c r="B237" t="s">
        <v>57</v>
      </c>
      <c r="C237" t="str">
        <f t="shared" si="3"/>
        <v>3_C6</v>
      </c>
      <c r="D237" t="s">
        <v>484</v>
      </c>
      <c r="F237" t="s">
        <v>1152</v>
      </c>
      <c r="G237" t="s">
        <v>1746</v>
      </c>
      <c r="H237" t="s">
        <v>1747</v>
      </c>
      <c r="I237">
        <v>235</v>
      </c>
    </row>
    <row r="238" spans="1:9" x14ac:dyDescent="0.2">
      <c r="A238">
        <v>3</v>
      </c>
      <c r="B238" t="s">
        <v>28</v>
      </c>
      <c r="C238" t="str">
        <f t="shared" si="3"/>
        <v>3_D6</v>
      </c>
      <c r="D238" t="s">
        <v>485</v>
      </c>
      <c r="F238" t="s">
        <v>1153</v>
      </c>
      <c r="G238" t="s">
        <v>1748</v>
      </c>
      <c r="H238" t="s">
        <v>1749</v>
      </c>
      <c r="I238">
        <v>236</v>
      </c>
    </row>
    <row r="239" spans="1:9" x14ac:dyDescent="0.2">
      <c r="A239">
        <v>3</v>
      </c>
      <c r="B239" t="s">
        <v>75</v>
      </c>
      <c r="C239" t="str">
        <f t="shared" si="3"/>
        <v>3_E6</v>
      </c>
      <c r="D239" t="s">
        <v>486</v>
      </c>
      <c r="F239" t="s">
        <v>1154</v>
      </c>
      <c r="G239" t="s">
        <v>1750</v>
      </c>
      <c r="H239" t="s">
        <v>1751</v>
      </c>
      <c r="I239">
        <v>237</v>
      </c>
    </row>
    <row r="240" spans="1:9" x14ac:dyDescent="0.2">
      <c r="A240">
        <v>3</v>
      </c>
      <c r="B240" t="s">
        <v>76</v>
      </c>
      <c r="C240" t="str">
        <f t="shared" si="3"/>
        <v>3_F6</v>
      </c>
      <c r="D240" t="s">
        <v>487</v>
      </c>
      <c r="F240" t="s">
        <v>1155</v>
      </c>
      <c r="G240" t="s">
        <v>1752</v>
      </c>
      <c r="H240" t="s">
        <v>1753</v>
      </c>
      <c r="I240">
        <v>238</v>
      </c>
    </row>
    <row r="241" spans="1:9" x14ac:dyDescent="0.2">
      <c r="A241">
        <v>3</v>
      </c>
      <c r="B241" t="s">
        <v>77</v>
      </c>
      <c r="C241" t="str">
        <f t="shared" si="3"/>
        <v>3_G6</v>
      </c>
      <c r="D241" t="s">
        <v>488</v>
      </c>
      <c r="F241" t="s">
        <v>1156</v>
      </c>
      <c r="G241" t="s">
        <v>1754</v>
      </c>
      <c r="H241" t="s">
        <v>1755</v>
      </c>
      <c r="I241">
        <v>239</v>
      </c>
    </row>
    <row r="242" spans="1:9" x14ac:dyDescent="0.2">
      <c r="A242">
        <v>3</v>
      </c>
      <c r="B242" t="s">
        <v>78</v>
      </c>
      <c r="C242" t="str">
        <f t="shared" si="3"/>
        <v>3_H6</v>
      </c>
      <c r="D242" t="s">
        <v>489</v>
      </c>
      <c r="F242" t="s">
        <v>1157</v>
      </c>
      <c r="G242" t="s">
        <v>1756</v>
      </c>
      <c r="H242" t="s">
        <v>1757</v>
      </c>
      <c r="I242">
        <v>240</v>
      </c>
    </row>
    <row r="243" spans="1:9" x14ac:dyDescent="0.2">
      <c r="A243">
        <v>3</v>
      </c>
      <c r="B243" t="s">
        <v>139</v>
      </c>
      <c r="C243" t="str">
        <f t="shared" si="3"/>
        <v>3_A7</v>
      </c>
      <c r="D243" t="s">
        <v>490</v>
      </c>
      <c r="F243" t="s">
        <v>1158</v>
      </c>
      <c r="G243" t="s">
        <v>1758</v>
      </c>
      <c r="H243" t="s">
        <v>1759</v>
      </c>
      <c r="I243">
        <v>241</v>
      </c>
    </row>
    <row r="244" spans="1:9" x14ac:dyDescent="0.2">
      <c r="A244">
        <v>3</v>
      </c>
      <c r="B244" t="s">
        <v>140</v>
      </c>
      <c r="C244" t="str">
        <f t="shared" si="3"/>
        <v>3_B7</v>
      </c>
      <c r="D244" t="s">
        <v>491</v>
      </c>
      <c r="F244" t="s">
        <v>1159</v>
      </c>
      <c r="G244" t="s">
        <v>1760</v>
      </c>
      <c r="H244" t="s">
        <v>1761</v>
      </c>
      <c r="I244">
        <v>242</v>
      </c>
    </row>
    <row r="245" spans="1:9" x14ac:dyDescent="0.2">
      <c r="A245">
        <v>3</v>
      </c>
      <c r="B245" t="s">
        <v>141</v>
      </c>
      <c r="C245" t="str">
        <f t="shared" si="3"/>
        <v>3_C7</v>
      </c>
      <c r="D245" t="s">
        <v>492</v>
      </c>
      <c r="F245" t="s">
        <v>1160</v>
      </c>
      <c r="G245" t="s">
        <v>1762</v>
      </c>
      <c r="H245" t="s">
        <v>1763</v>
      </c>
      <c r="I245">
        <v>243</v>
      </c>
    </row>
    <row r="246" spans="1:9" x14ac:dyDescent="0.2">
      <c r="A246">
        <v>3</v>
      </c>
      <c r="B246" t="s">
        <v>142</v>
      </c>
      <c r="C246" t="str">
        <f t="shared" si="3"/>
        <v>3_D7</v>
      </c>
      <c r="D246" t="s">
        <v>493</v>
      </c>
      <c r="F246" t="s">
        <v>1161</v>
      </c>
      <c r="G246" t="s">
        <v>1764</v>
      </c>
      <c r="H246" t="s">
        <v>1765</v>
      </c>
      <c r="I246">
        <v>244</v>
      </c>
    </row>
    <row r="247" spans="1:9" x14ac:dyDescent="0.2">
      <c r="A247">
        <v>3</v>
      </c>
      <c r="B247" t="s">
        <v>143</v>
      </c>
      <c r="C247" t="str">
        <f t="shared" si="3"/>
        <v>3_E7</v>
      </c>
      <c r="D247" t="s">
        <v>494</v>
      </c>
      <c r="F247" t="s">
        <v>1162</v>
      </c>
      <c r="G247" t="s">
        <v>1766</v>
      </c>
      <c r="H247" t="s">
        <v>1767</v>
      </c>
      <c r="I247">
        <v>245</v>
      </c>
    </row>
    <row r="248" spans="1:9" x14ac:dyDescent="0.2">
      <c r="A248">
        <v>3</v>
      </c>
      <c r="B248" t="s">
        <v>144</v>
      </c>
      <c r="C248" t="str">
        <f t="shared" si="3"/>
        <v>3_F7</v>
      </c>
      <c r="D248" t="s">
        <v>495</v>
      </c>
      <c r="F248" t="s">
        <v>1163</v>
      </c>
      <c r="G248" t="s">
        <v>1768</v>
      </c>
      <c r="H248" t="s">
        <v>1769</v>
      </c>
      <c r="I248">
        <v>246</v>
      </c>
    </row>
    <row r="249" spans="1:9" x14ac:dyDescent="0.2">
      <c r="A249">
        <v>3</v>
      </c>
      <c r="B249" t="s">
        <v>145</v>
      </c>
      <c r="C249" t="str">
        <f t="shared" si="3"/>
        <v>3_G7</v>
      </c>
      <c r="D249" t="s">
        <v>496</v>
      </c>
      <c r="F249" t="s">
        <v>1164</v>
      </c>
      <c r="G249" t="s">
        <v>1770</v>
      </c>
      <c r="H249" t="s">
        <v>1260</v>
      </c>
      <c r="I249">
        <v>247</v>
      </c>
    </row>
    <row r="250" spans="1:9" x14ac:dyDescent="0.2">
      <c r="A250">
        <v>3</v>
      </c>
      <c r="B250" t="s">
        <v>146</v>
      </c>
      <c r="C250" t="str">
        <f t="shared" si="3"/>
        <v>3_H7</v>
      </c>
      <c r="D250" t="s">
        <v>497</v>
      </c>
      <c r="F250" t="s">
        <v>1165</v>
      </c>
      <c r="G250" t="s">
        <v>1771</v>
      </c>
      <c r="H250" t="s">
        <v>1261</v>
      </c>
      <c r="I250">
        <v>248</v>
      </c>
    </row>
    <row r="251" spans="1:9" x14ac:dyDescent="0.2">
      <c r="A251">
        <v>3</v>
      </c>
      <c r="B251" t="s">
        <v>147</v>
      </c>
      <c r="C251" t="str">
        <f t="shared" si="3"/>
        <v>3_A8</v>
      </c>
      <c r="D251" t="s">
        <v>498</v>
      </c>
      <c r="F251" t="s">
        <v>1166</v>
      </c>
      <c r="G251" t="s">
        <v>1772</v>
      </c>
      <c r="H251" t="s">
        <v>1773</v>
      </c>
      <c r="I251">
        <v>249</v>
      </c>
    </row>
    <row r="252" spans="1:9" x14ac:dyDescent="0.2">
      <c r="A252">
        <v>3</v>
      </c>
      <c r="B252" t="s">
        <v>148</v>
      </c>
      <c r="C252" t="str">
        <f t="shared" si="3"/>
        <v>3_B8</v>
      </c>
      <c r="D252" t="s">
        <v>499</v>
      </c>
      <c r="F252" t="s">
        <v>1167</v>
      </c>
      <c r="G252" t="s">
        <v>1774</v>
      </c>
      <c r="H252" t="s">
        <v>1775</v>
      </c>
      <c r="I252">
        <v>250</v>
      </c>
    </row>
    <row r="253" spans="1:9" x14ac:dyDescent="0.2">
      <c r="A253">
        <v>3</v>
      </c>
      <c r="B253" t="s">
        <v>149</v>
      </c>
      <c r="C253" t="str">
        <f t="shared" si="3"/>
        <v>3_C8</v>
      </c>
      <c r="D253" t="s">
        <v>500</v>
      </c>
      <c r="F253" t="s">
        <v>1168</v>
      </c>
      <c r="G253" t="s">
        <v>1776</v>
      </c>
      <c r="H253" t="s">
        <v>1777</v>
      </c>
      <c r="I253">
        <v>251</v>
      </c>
    </row>
    <row r="254" spans="1:9" x14ac:dyDescent="0.2">
      <c r="A254">
        <v>3</v>
      </c>
      <c r="B254" t="s">
        <v>150</v>
      </c>
      <c r="C254" t="str">
        <f t="shared" si="3"/>
        <v>3_D8</v>
      </c>
      <c r="D254" t="s">
        <v>501</v>
      </c>
      <c r="F254" t="s">
        <v>1169</v>
      </c>
      <c r="G254" t="s">
        <v>1778</v>
      </c>
      <c r="H254" t="s">
        <v>1779</v>
      </c>
      <c r="I254">
        <v>252</v>
      </c>
    </row>
    <row r="255" spans="1:9" x14ac:dyDescent="0.2">
      <c r="A255">
        <v>3</v>
      </c>
      <c r="B255" t="s">
        <v>151</v>
      </c>
      <c r="C255" t="str">
        <f t="shared" si="3"/>
        <v>3_E8</v>
      </c>
      <c r="D255" t="s">
        <v>502</v>
      </c>
      <c r="F255" t="s">
        <v>1170</v>
      </c>
      <c r="G255" t="s">
        <v>933</v>
      </c>
      <c r="H255" t="s">
        <v>1780</v>
      </c>
      <c r="I255">
        <v>253</v>
      </c>
    </row>
    <row r="256" spans="1:9" x14ac:dyDescent="0.2">
      <c r="A256">
        <v>3</v>
      </c>
      <c r="B256" t="s">
        <v>152</v>
      </c>
      <c r="C256" t="str">
        <f t="shared" si="3"/>
        <v>3_F8</v>
      </c>
      <c r="D256" t="s">
        <v>503</v>
      </c>
      <c r="F256" t="s">
        <v>1171</v>
      </c>
      <c r="G256" t="s">
        <v>932</v>
      </c>
      <c r="H256" t="s">
        <v>1781</v>
      </c>
      <c r="I256">
        <v>254</v>
      </c>
    </row>
    <row r="257" spans="1:9" x14ac:dyDescent="0.2">
      <c r="A257">
        <v>3</v>
      </c>
      <c r="B257" t="s">
        <v>153</v>
      </c>
      <c r="C257" t="str">
        <f t="shared" si="3"/>
        <v>3_G8</v>
      </c>
      <c r="D257" t="s">
        <v>504</v>
      </c>
      <c r="F257" t="s">
        <v>1172</v>
      </c>
      <c r="G257" t="s">
        <v>1782</v>
      </c>
      <c r="H257" t="s">
        <v>1783</v>
      </c>
      <c r="I257">
        <v>255</v>
      </c>
    </row>
    <row r="258" spans="1:9" x14ac:dyDescent="0.2">
      <c r="A258">
        <v>3</v>
      </c>
      <c r="B258" t="s">
        <v>154</v>
      </c>
      <c r="C258" t="str">
        <f t="shared" si="3"/>
        <v>3_H8</v>
      </c>
      <c r="D258" t="s">
        <v>505</v>
      </c>
      <c r="F258" t="s">
        <v>1173</v>
      </c>
      <c r="G258" t="s">
        <v>1784</v>
      </c>
      <c r="H258" t="s">
        <v>1785</v>
      </c>
      <c r="I258">
        <v>256</v>
      </c>
    </row>
    <row r="259" spans="1:9" x14ac:dyDescent="0.2">
      <c r="A259">
        <v>3</v>
      </c>
      <c r="B259" t="s">
        <v>155</v>
      </c>
      <c r="C259" t="str">
        <f t="shared" si="3"/>
        <v>3_A9</v>
      </c>
      <c r="D259" t="s">
        <v>506</v>
      </c>
      <c r="F259" t="s">
        <v>1174</v>
      </c>
      <c r="G259" t="s">
        <v>1786</v>
      </c>
      <c r="H259" t="s">
        <v>1787</v>
      </c>
      <c r="I259">
        <v>257</v>
      </c>
    </row>
    <row r="260" spans="1:9" x14ac:dyDescent="0.2">
      <c r="A260">
        <v>3</v>
      </c>
      <c r="B260" t="s">
        <v>156</v>
      </c>
      <c r="C260" t="str">
        <f t="shared" ref="C260:C323" si="4">A260&amp;"_"&amp;B260</f>
        <v>3_B9</v>
      </c>
      <c r="D260" t="s">
        <v>507</v>
      </c>
      <c r="F260" t="s">
        <v>1175</v>
      </c>
      <c r="G260" t="s">
        <v>1788</v>
      </c>
      <c r="H260" t="s">
        <v>1789</v>
      </c>
      <c r="I260">
        <v>258</v>
      </c>
    </row>
    <row r="261" spans="1:9" x14ac:dyDescent="0.2">
      <c r="A261">
        <v>3</v>
      </c>
      <c r="B261" t="s">
        <v>157</v>
      </c>
      <c r="C261" t="str">
        <f t="shared" si="4"/>
        <v>3_C9</v>
      </c>
      <c r="D261" t="s">
        <v>508</v>
      </c>
      <c r="F261" t="s">
        <v>1176</v>
      </c>
      <c r="G261" t="s">
        <v>1790</v>
      </c>
      <c r="H261" t="s">
        <v>1791</v>
      </c>
      <c r="I261">
        <v>259</v>
      </c>
    </row>
    <row r="262" spans="1:9" x14ac:dyDescent="0.2">
      <c r="A262">
        <v>3</v>
      </c>
      <c r="B262" t="s">
        <v>158</v>
      </c>
      <c r="C262" t="str">
        <f t="shared" si="4"/>
        <v>3_D9</v>
      </c>
      <c r="D262" t="s">
        <v>509</v>
      </c>
      <c r="F262" t="s">
        <v>1177</v>
      </c>
      <c r="G262" t="s">
        <v>1792</v>
      </c>
      <c r="H262" t="s">
        <v>1793</v>
      </c>
      <c r="I262">
        <v>260</v>
      </c>
    </row>
    <row r="263" spans="1:9" x14ac:dyDescent="0.2">
      <c r="A263">
        <v>3</v>
      </c>
      <c r="B263" t="s">
        <v>159</v>
      </c>
      <c r="C263" t="str">
        <f t="shared" si="4"/>
        <v>3_E9</v>
      </c>
      <c r="D263" t="s">
        <v>510</v>
      </c>
      <c r="F263" t="s">
        <v>1178</v>
      </c>
      <c r="G263" t="s">
        <v>1251</v>
      </c>
      <c r="H263" t="s">
        <v>1794</v>
      </c>
      <c r="I263">
        <v>261</v>
      </c>
    </row>
    <row r="264" spans="1:9" x14ac:dyDescent="0.2">
      <c r="A264">
        <v>3</v>
      </c>
      <c r="B264" t="s">
        <v>160</v>
      </c>
      <c r="C264" t="str">
        <f t="shared" si="4"/>
        <v>3_F9</v>
      </c>
      <c r="D264" t="s">
        <v>511</v>
      </c>
      <c r="F264" t="s">
        <v>1179</v>
      </c>
      <c r="G264" t="s">
        <v>1250</v>
      </c>
      <c r="H264" t="s">
        <v>1795</v>
      </c>
      <c r="I264">
        <v>262</v>
      </c>
    </row>
    <row r="265" spans="1:9" x14ac:dyDescent="0.2">
      <c r="A265">
        <v>3</v>
      </c>
      <c r="B265" t="s">
        <v>161</v>
      </c>
      <c r="C265" t="str">
        <f t="shared" si="4"/>
        <v>3_G9</v>
      </c>
      <c r="D265" t="s">
        <v>512</v>
      </c>
      <c r="F265" t="s">
        <v>1180</v>
      </c>
      <c r="G265" t="s">
        <v>1796</v>
      </c>
      <c r="H265" t="s">
        <v>1797</v>
      </c>
      <c r="I265">
        <v>263</v>
      </c>
    </row>
    <row r="266" spans="1:9" x14ac:dyDescent="0.2">
      <c r="A266">
        <v>3</v>
      </c>
      <c r="B266" t="s">
        <v>162</v>
      </c>
      <c r="C266" t="str">
        <f t="shared" si="4"/>
        <v>3_H9</v>
      </c>
      <c r="D266" t="s">
        <v>513</v>
      </c>
      <c r="F266" t="s">
        <v>1181</v>
      </c>
      <c r="G266" t="s">
        <v>1798</v>
      </c>
      <c r="H266" t="s">
        <v>1799</v>
      </c>
      <c r="I266">
        <v>264</v>
      </c>
    </row>
    <row r="267" spans="1:9" x14ac:dyDescent="0.2">
      <c r="A267">
        <v>3</v>
      </c>
      <c r="B267" t="s">
        <v>81</v>
      </c>
      <c r="C267" t="str">
        <f t="shared" si="4"/>
        <v>3_A10</v>
      </c>
      <c r="D267" t="s">
        <v>514</v>
      </c>
      <c r="F267" t="s">
        <v>1182</v>
      </c>
      <c r="G267" t="s">
        <v>1800</v>
      </c>
      <c r="H267" t="s">
        <v>1801</v>
      </c>
      <c r="I267">
        <v>265</v>
      </c>
    </row>
    <row r="268" spans="1:9" x14ac:dyDescent="0.2">
      <c r="A268">
        <v>3</v>
      </c>
      <c r="B268" t="s">
        <v>82</v>
      </c>
      <c r="C268" t="str">
        <f t="shared" si="4"/>
        <v>3_B10</v>
      </c>
      <c r="D268" t="s">
        <v>515</v>
      </c>
      <c r="F268" t="s">
        <v>1183</v>
      </c>
      <c r="G268" t="s">
        <v>1802</v>
      </c>
      <c r="H268" t="s">
        <v>1803</v>
      </c>
      <c r="I268">
        <v>266</v>
      </c>
    </row>
    <row r="269" spans="1:9" x14ac:dyDescent="0.2">
      <c r="A269">
        <v>3</v>
      </c>
      <c r="B269" t="s">
        <v>83</v>
      </c>
      <c r="C269" t="str">
        <f t="shared" si="4"/>
        <v>3_C10</v>
      </c>
      <c r="D269" t="s">
        <v>516</v>
      </c>
      <c r="F269" t="s">
        <v>1184</v>
      </c>
      <c r="G269" t="s">
        <v>1804</v>
      </c>
      <c r="H269" t="s">
        <v>1805</v>
      </c>
      <c r="I269">
        <v>267</v>
      </c>
    </row>
    <row r="270" spans="1:9" x14ac:dyDescent="0.2">
      <c r="A270">
        <v>3</v>
      </c>
      <c r="B270" t="s">
        <v>84</v>
      </c>
      <c r="C270" t="str">
        <f t="shared" si="4"/>
        <v>3_D10</v>
      </c>
      <c r="D270" t="s">
        <v>517</v>
      </c>
      <c r="F270" t="s">
        <v>1185</v>
      </c>
      <c r="G270" t="s">
        <v>1806</v>
      </c>
      <c r="H270" t="s">
        <v>1807</v>
      </c>
      <c r="I270">
        <v>268</v>
      </c>
    </row>
    <row r="271" spans="1:9" x14ac:dyDescent="0.2">
      <c r="A271">
        <v>3</v>
      </c>
      <c r="B271" t="s">
        <v>85</v>
      </c>
      <c r="C271" t="str">
        <f t="shared" si="4"/>
        <v>3_E10</v>
      </c>
      <c r="D271" t="s">
        <v>518</v>
      </c>
      <c r="F271" t="s">
        <v>1186</v>
      </c>
      <c r="G271" t="s">
        <v>1808</v>
      </c>
      <c r="H271" t="s">
        <v>1809</v>
      </c>
      <c r="I271">
        <v>269</v>
      </c>
    </row>
    <row r="272" spans="1:9" x14ac:dyDescent="0.2">
      <c r="A272">
        <v>3</v>
      </c>
      <c r="B272" t="s">
        <v>86</v>
      </c>
      <c r="C272" t="str">
        <f t="shared" si="4"/>
        <v>3_F10</v>
      </c>
      <c r="D272" t="s">
        <v>519</v>
      </c>
      <c r="F272" t="s">
        <v>1187</v>
      </c>
      <c r="G272" t="s">
        <v>1810</v>
      </c>
      <c r="H272" t="s">
        <v>1811</v>
      </c>
      <c r="I272">
        <v>270</v>
      </c>
    </row>
    <row r="273" spans="1:9" x14ac:dyDescent="0.2">
      <c r="A273">
        <v>3</v>
      </c>
      <c r="B273" t="s">
        <v>87</v>
      </c>
      <c r="C273" t="str">
        <f t="shared" si="4"/>
        <v>3_G10</v>
      </c>
      <c r="D273" t="s">
        <v>520</v>
      </c>
      <c r="F273" t="s">
        <v>1188</v>
      </c>
      <c r="G273" t="s">
        <v>1812</v>
      </c>
      <c r="H273" t="s">
        <v>1813</v>
      </c>
      <c r="I273">
        <v>271</v>
      </c>
    </row>
    <row r="274" spans="1:9" x14ac:dyDescent="0.2">
      <c r="A274">
        <v>3</v>
      </c>
      <c r="B274" t="s">
        <v>88</v>
      </c>
      <c r="C274" t="str">
        <f t="shared" si="4"/>
        <v>3_H10</v>
      </c>
      <c r="D274" t="s">
        <v>521</v>
      </c>
      <c r="F274" t="s">
        <v>1189</v>
      </c>
      <c r="G274" t="s">
        <v>1814</v>
      </c>
      <c r="H274" t="s">
        <v>1815</v>
      </c>
      <c r="I274">
        <v>272</v>
      </c>
    </row>
    <row r="275" spans="1:9" x14ac:dyDescent="0.2">
      <c r="A275">
        <v>3</v>
      </c>
      <c r="B275" t="s">
        <v>89</v>
      </c>
      <c r="C275" t="str">
        <f t="shared" si="4"/>
        <v>3_A11</v>
      </c>
      <c r="D275" t="s">
        <v>522</v>
      </c>
      <c r="F275" t="s">
        <v>1190</v>
      </c>
      <c r="G275" t="s">
        <v>1816</v>
      </c>
      <c r="H275" t="s">
        <v>1817</v>
      </c>
      <c r="I275">
        <v>273</v>
      </c>
    </row>
    <row r="276" spans="1:9" x14ac:dyDescent="0.2">
      <c r="A276">
        <v>3</v>
      </c>
      <c r="B276" t="s">
        <v>90</v>
      </c>
      <c r="C276" t="str">
        <f t="shared" si="4"/>
        <v>3_B11</v>
      </c>
      <c r="D276" t="s">
        <v>523</v>
      </c>
      <c r="F276" t="s">
        <v>1191</v>
      </c>
      <c r="G276" t="s">
        <v>1818</v>
      </c>
      <c r="H276" t="s">
        <v>1819</v>
      </c>
      <c r="I276">
        <v>274</v>
      </c>
    </row>
    <row r="277" spans="1:9" x14ac:dyDescent="0.2">
      <c r="A277">
        <v>3</v>
      </c>
      <c r="B277" t="s">
        <v>91</v>
      </c>
      <c r="C277" t="str">
        <f t="shared" si="4"/>
        <v>3_C11</v>
      </c>
      <c r="D277" t="s">
        <v>524</v>
      </c>
      <c r="F277" t="s">
        <v>1192</v>
      </c>
      <c r="G277" t="s">
        <v>1820</v>
      </c>
      <c r="H277" t="s">
        <v>1821</v>
      </c>
      <c r="I277">
        <v>275</v>
      </c>
    </row>
    <row r="278" spans="1:9" x14ac:dyDescent="0.2">
      <c r="A278">
        <v>3</v>
      </c>
      <c r="B278" t="s">
        <v>92</v>
      </c>
      <c r="C278" t="str">
        <f t="shared" si="4"/>
        <v>3_D11</v>
      </c>
      <c r="D278" t="s">
        <v>525</v>
      </c>
      <c r="F278" t="s">
        <v>1193</v>
      </c>
      <c r="G278" t="s">
        <v>1822</v>
      </c>
      <c r="H278" t="s">
        <v>1823</v>
      </c>
      <c r="I278">
        <v>276</v>
      </c>
    </row>
    <row r="279" spans="1:9" x14ac:dyDescent="0.2">
      <c r="A279">
        <v>3</v>
      </c>
      <c r="B279" t="s">
        <v>93</v>
      </c>
      <c r="C279" t="str">
        <f t="shared" si="4"/>
        <v>3_E11</v>
      </c>
      <c r="D279" t="s">
        <v>526</v>
      </c>
      <c r="F279" t="s">
        <v>1194</v>
      </c>
      <c r="G279" t="s">
        <v>1824</v>
      </c>
      <c r="H279" t="s">
        <v>1825</v>
      </c>
      <c r="I279">
        <v>277</v>
      </c>
    </row>
    <row r="280" spans="1:9" x14ac:dyDescent="0.2">
      <c r="A280">
        <v>3</v>
      </c>
      <c r="B280" t="s">
        <v>94</v>
      </c>
      <c r="C280" t="str">
        <f t="shared" si="4"/>
        <v>3_F11</v>
      </c>
      <c r="D280" t="s">
        <v>527</v>
      </c>
      <c r="F280" t="s">
        <v>1195</v>
      </c>
      <c r="G280" t="s">
        <v>1826</v>
      </c>
      <c r="H280" t="s">
        <v>1827</v>
      </c>
      <c r="I280">
        <v>278</v>
      </c>
    </row>
    <row r="281" spans="1:9" x14ac:dyDescent="0.2">
      <c r="A281">
        <v>3</v>
      </c>
      <c r="B281" t="s">
        <v>95</v>
      </c>
      <c r="C281" t="str">
        <f t="shared" si="4"/>
        <v>3_G11</v>
      </c>
      <c r="D281" t="s">
        <v>528</v>
      </c>
      <c r="F281" t="s">
        <v>1196</v>
      </c>
      <c r="G281" t="s">
        <v>1828</v>
      </c>
      <c r="H281" t="s">
        <v>1829</v>
      </c>
      <c r="I281">
        <v>279</v>
      </c>
    </row>
    <row r="282" spans="1:9" x14ac:dyDescent="0.2">
      <c r="A282">
        <v>3</v>
      </c>
      <c r="B282" t="s">
        <v>96</v>
      </c>
      <c r="C282" t="str">
        <f t="shared" si="4"/>
        <v>3_H11</v>
      </c>
      <c r="D282" t="s">
        <v>529</v>
      </c>
      <c r="F282" t="s">
        <v>1197</v>
      </c>
      <c r="G282" t="s">
        <v>1830</v>
      </c>
      <c r="H282" t="s">
        <v>1831</v>
      </c>
      <c r="I282">
        <v>280</v>
      </c>
    </row>
    <row r="283" spans="1:9" x14ac:dyDescent="0.2">
      <c r="A283">
        <v>3</v>
      </c>
      <c r="B283" t="s">
        <v>97</v>
      </c>
      <c r="C283" t="str">
        <f t="shared" si="4"/>
        <v>3_A12</v>
      </c>
      <c r="D283" t="s">
        <v>530</v>
      </c>
      <c r="F283" t="s">
        <v>1198</v>
      </c>
      <c r="G283" t="s">
        <v>1832</v>
      </c>
      <c r="H283" t="s">
        <v>1833</v>
      </c>
      <c r="I283">
        <v>281</v>
      </c>
    </row>
    <row r="284" spans="1:9" x14ac:dyDescent="0.2">
      <c r="A284">
        <v>3</v>
      </c>
      <c r="B284" t="s">
        <v>98</v>
      </c>
      <c r="C284" t="str">
        <f t="shared" si="4"/>
        <v>3_B12</v>
      </c>
      <c r="D284" t="s">
        <v>531</v>
      </c>
      <c r="F284" t="s">
        <v>1199</v>
      </c>
      <c r="G284" t="s">
        <v>1834</v>
      </c>
      <c r="H284" t="s">
        <v>1835</v>
      </c>
      <c r="I284">
        <v>282</v>
      </c>
    </row>
    <row r="285" spans="1:9" x14ac:dyDescent="0.2">
      <c r="A285">
        <v>3</v>
      </c>
      <c r="B285" t="s">
        <v>99</v>
      </c>
      <c r="C285" t="str">
        <f t="shared" si="4"/>
        <v>3_C12</v>
      </c>
      <c r="D285" t="s">
        <v>532</v>
      </c>
      <c r="F285" t="s">
        <v>1200</v>
      </c>
      <c r="G285" t="s">
        <v>1617</v>
      </c>
      <c r="H285" t="s">
        <v>1616</v>
      </c>
      <c r="I285">
        <v>283</v>
      </c>
    </row>
    <row r="286" spans="1:9" x14ac:dyDescent="0.2">
      <c r="A286">
        <v>3</v>
      </c>
      <c r="B286" t="s">
        <v>100</v>
      </c>
      <c r="C286" t="str">
        <f t="shared" si="4"/>
        <v>3_D12</v>
      </c>
      <c r="D286" t="s">
        <v>533</v>
      </c>
      <c r="F286" t="s">
        <v>1201</v>
      </c>
      <c r="G286" t="s">
        <v>1615</v>
      </c>
      <c r="H286" t="s">
        <v>1614</v>
      </c>
      <c r="I286">
        <v>284</v>
      </c>
    </row>
    <row r="287" spans="1:9" x14ac:dyDescent="0.2">
      <c r="A287">
        <v>3</v>
      </c>
      <c r="B287" t="s">
        <v>101</v>
      </c>
      <c r="C287" t="str">
        <f t="shared" si="4"/>
        <v>3_E12</v>
      </c>
      <c r="D287" t="s">
        <v>534</v>
      </c>
      <c r="F287" t="s">
        <v>1202</v>
      </c>
      <c r="G287" t="s">
        <v>1836</v>
      </c>
      <c r="H287" t="s">
        <v>1837</v>
      </c>
      <c r="I287">
        <v>285</v>
      </c>
    </row>
    <row r="288" spans="1:9" x14ac:dyDescent="0.2">
      <c r="A288">
        <v>3</v>
      </c>
      <c r="B288" t="s">
        <v>102</v>
      </c>
      <c r="C288" t="str">
        <f t="shared" si="4"/>
        <v>3_F12</v>
      </c>
      <c r="D288" t="s">
        <v>535</v>
      </c>
      <c r="F288" t="s">
        <v>1203</v>
      </c>
      <c r="G288" t="s">
        <v>1838</v>
      </c>
      <c r="H288" t="s">
        <v>1839</v>
      </c>
      <c r="I288">
        <v>286</v>
      </c>
    </row>
    <row r="289" spans="1:9" x14ac:dyDescent="0.2">
      <c r="A289">
        <v>3</v>
      </c>
      <c r="B289" t="s">
        <v>103</v>
      </c>
      <c r="C289" t="str">
        <f t="shared" si="4"/>
        <v>3_G12</v>
      </c>
      <c r="D289" t="s">
        <v>536</v>
      </c>
      <c r="F289" t="s">
        <v>1204</v>
      </c>
      <c r="G289" t="s">
        <v>1840</v>
      </c>
      <c r="H289" t="s">
        <v>1120</v>
      </c>
      <c r="I289">
        <v>287</v>
      </c>
    </row>
    <row r="290" spans="1:9" x14ac:dyDescent="0.2">
      <c r="A290">
        <v>3</v>
      </c>
      <c r="B290" t="s">
        <v>104</v>
      </c>
      <c r="C290" t="str">
        <f t="shared" si="4"/>
        <v>3_H12</v>
      </c>
      <c r="D290" t="s">
        <v>537</v>
      </c>
      <c r="F290" t="s">
        <v>1205</v>
      </c>
      <c r="G290" t="s">
        <v>1841</v>
      </c>
      <c r="H290" t="s">
        <v>1121</v>
      </c>
      <c r="I290">
        <v>288</v>
      </c>
    </row>
    <row r="291" spans="1:9" x14ac:dyDescent="0.2">
      <c r="A291">
        <v>4</v>
      </c>
      <c r="B291" t="s">
        <v>29</v>
      </c>
      <c r="C291" t="str">
        <f t="shared" si="4"/>
        <v>4_A1</v>
      </c>
      <c r="D291" t="s">
        <v>538</v>
      </c>
      <c r="F291" t="s">
        <v>1206</v>
      </c>
      <c r="G291" t="s">
        <v>1842</v>
      </c>
      <c r="H291" t="s">
        <v>1843</v>
      </c>
      <c r="I291">
        <v>289</v>
      </c>
    </row>
    <row r="292" spans="1:9" x14ac:dyDescent="0.2">
      <c r="A292">
        <v>4</v>
      </c>
      <c r="B292" t="s">
        <v>32</v>
      </c>
      <c r="C292" t="str">
        <f t="shared" si="4"/>
        <v>4_B1</v>
      </c>
      <c r="D292" t="s">
        <v>539</v>
      </c>
      <c r="F292" t="s">
        <v>1207</v>
      </c>
      <c r="G292" t="s">
        <v>1844</v>
      </c>
      <c r="H292" t="s">
        <v>1845</v>
      </c>
      <c r="I292">
        <v>290</v>
      </c>
    </row>
    <row r="293" spans="1:9" x14ac:dyDescent="0.2">
      <c r="A293">
        <v>4</v>
      </c>
      <c r="B293" t="s">
        <v>34</v>
      </c>
      <c r="C293" t="str">
        <f t="shared" si="4"/>
        <v>4_C1</v>
      </c>
      <c r="D293" t="s">
        <v>540</v>
      </c>
      <c r="F293" t="s">
        <v>1208</v>
      </c>
      <c r="G293" t="s">
        <v>1846</v>
      </c>
      <c r="H293" t="s">
        <v>1847</v>
      </c>
      <c r="I293">
        <v>291</v>
      </c>
    </row>
    <row r="294" spans="1:9" x14ac:dyDescent="0.2">
      <c r="A294">
        <v>4</v>
      </c>
      <c r="B294" t="s">
        <v>36</v>
      </c>
      <c r="C294" t="str">
        <f t="shared" si="4"/>
        <v>4_D1</v>
      </c>
      <c r="D294" t="s">
        <v>541</v>
      </c>
      <c r="F294" t="s">
        <v>1209</v>
      </c>
      <c r="G294" t="s">
        <v>1848</v>
      </c>
      <c r="H294" t="s">
        <v>1849</v>
      </c>
      <c r="I294">
        <v>292</v>
      </c>
    </row>
    <row r="295" spans="1:9" x14ac:dyDescent="0.2">
      <c r="A295">
        <v>4</v>
      </c>
      <c r="B295" t="s">
        <v>38</v>
      </c>
      <c r="C295" t="str">
        <f t="shared" si="4"/>
        <v>4_E1</v>
      </c>
      <c r="D295" t="s">
        <v>542</v>
      </c>
      <c r="F295" t="s">
        <v>1210</v>
      </c>
      <c r="G295" t="s">
        <v>1850</v>
      </c>
      <c r="H295" t="s">
        <v>1851</v>
      </c>
      <c r="I295">
        <v>293</v>
      </c>
    </row>
    <row r="296" spans="1:9" x14ac:dyDescent="0.2">
      <c r="A296">
        <v>4</v>
      </c>
      <c r="B296" t="s">
        <v>40</v>
      </c>
      <c r="C296" t="str">
        <f t="shared" si="4"/>
        <v>4_F1</v>
      </c>
      <c r="D296" t="s">
        <v>543</v>
      </c>
      <c r="F296" t="s">
        <v>1211</v>
      </c>
      <c r="G296" t="s">
        <v>1852</v>
      </c>
      <c r="H296" t="s">
        <v>1853</v>
      </c>
      <c r="I296">
        <v>294</v>
      </c>
    </row>
    <row r="297" spans="1:9" x14ac:dyDescent="0.2">
      <c r="A297">
        <v>4</v>
      </c>
      <c r="B297" t="s">
        <v>41</v>
      </c>
      <c r="C297" t="str">
        <f t="shared" si="4"/>
        <v>4_G1</v>
      </c>
      <c r="D297" t="s">
        <v>544</v>
      </c>
      <c r="F297" t="s">
        <v>1212</v>
      </c>
      <c r="G297" t="s">
        <v>1854</v>
      </c>
      <c r="H297" t="s">
        <v>1855</v>
      </c>
      <c r="I297">
        <v>295</v>
      </c>
    </row>
    <row r="298" spans="1:9" x14ac:dyDescent="0.2">
      <c r="A298">
        <v>4</v>
      </c>
      <c r="B298" t="s">
        <v>43</v>
      </c>
      <c r="C298" t="str">
        <f t="shared" si="4"/>
        <v>4_H1</v>
      </c>
      <c r="D298" t="s">
        <v>545</v>
      </c>
      <c r="F298" t="s">
        <v>1213</v>
      </c>
      <c r="G298" t="s">
        <v>1856</v>
      </c>
      <c r="H298" t="s">
        <v>1857</v>
      </c>
      <c r="I298">
        <v>296</v>
      </c>
    </row>
    <row r="299" spans="1:9" x14ac:dyDescent="0.2">
      <c r="A299">
        <v>4</v>
      </c>
      <c r="B299" t="s">
        <v>31</v>
      </c>
      <c r="C299" t="str">
        <f t="shared" si="4"/>
        <v>4_A2</v>
      </c>
      <c r="D299" t="s">
        <v>546</v>
      </c>
      <c r="F299" t="s">
        <v>1214</v>
      </c>
      <c r="G299" t="s">
        <v>1858</v>
      </c>
      <c r="H299" t="s">
        <v>1859</v>
      </c>
      <c r="I299">
        <v>297</v>
      </c>
    </row>
    <row r="300" spans="1:9" x14ac:dyDescent="0.2">
      <c r="A300">
        <v>4</v>
      </c>
      <c r="B300" t="s">
        <v>42</v>
      </c>
      <c r="C300" t="str">
        <f t="shared" si="4"/>
        <v>4_B2</v>
      </c>
      <c r="D300" t="s">
        <v>547</v>
      </c>
      <c r="F300" t="s">
        <v>1215</v>
      </c>
      <c r="G300" t="s">
        <v>1860</v>
      </c>
      <c r="H300" t="s">
        <v>1861</v>
      </c>
      <c r="I300">
        <v>298</v>
      </c>
    </row>
    <row r="301" spans="1:9" x14ac:dyDescent="0.2">
      <c r="A301">
        <v>4</v>
      </c>
      <c r="B301" t="s">
        <v>47</v>
      </c>
      <c r="C301" t="str">
        <f t="shared" si="4"/>
        <v>4_C2</v>
      </c>
      <c r="D301" t="s">
        <v>548</v>
      </c>
      <c r="F301" t="s">
        <v>1216</v>
      </c>
      <c r="G301" t="s">
        <v>1862</v>
      </c>
      <c r="H301" t="s">
        <v>1863</v>
      </c>
      <c r="I301">
        <v>299</v>
      </c>
    </row>
    <row r="302" spans="1:9" x14ac:dyDescent="0.2">
      <c r="A302">
        <v>4</v>
      </c>
      <c r="B302" t="s">
        <v>49</v>
      </c>
      <c r="C302" t="str">
        <f t="shared" si="4"/>
        <v>4_D2</v>
      </c>
      <c r="D302" t="s">
        <v>549</v>
      </c>
      <c r="F302" t="s">
        <v>1217</v>
      </c>
      <c r="G302" t="s">
        <v>1864</v>
      </c>
      <c r="H302" t="s">
        <v>1865</v>
      </c>
      <c r="I302">
        <v>300</v>
      </c>
    </row>
    <row r="303" spans="1:9" x14ac:dyDescent="0.2">
      <c r="A303">
        <v>4</v>
      </c>
      <c r="B303" t="s">
        <v>50</v>
      </c>
      <c r="C303" t="str">
        <f t="shared" si="4"/>
        <v>4_E2</v>
      </c>
      <c r="D303" t="s">
        <v>550</v>
      </c>
      <c r="F303" t="s">
        <v>1218</v>
      </c>
      <c r="G303" t="s">
        <v>1866</v>
      </c>
      <c r="H303" t="s">
        <v>1867</v>
      </c>
      <c r="I303">
        <v>301</v>
      </c>
    </row>
    <row r="304" spans="1:9" x14ac:dyDescent="0.2">
      <c r="A304">
        <v>4</v>
      </c>
      <c r="B304" t="s">
        <v>51</v>
      </c>
      <c r="C304" t="str">
        <f t="shared" si="4"/>
        <v>4_F2</v>
      </c>
      <c r="D304" t="s">
        <v>551</v>
      </c>
      <c r="F304" t="s">
        <v>1219</v>
      </c>
      <c r="G304" t="s">
        <v>1868</v>
      </c>
      <c r="H304" t="s">
        <v>1869</v>
      </c>
      <c r="I304">
        <v>302</v>
      </c>
    </row>
    <row r="305" spans="1:9" x14ac:dyDescent="0.2">
      <c r="A305">
        <v>4</v>
      </c>
      <c r="B305" t="s">
        <v>53</v>
      </c>
      <c r="C305" t="str">
        <f t="shared" si="4"/>
        <v>4_G2</v>
      </c>
      <c r="D305" t="s">
        <v>552</v>
      </c>
      <c r="F305" t="s">
        <v>1220</v>
      </c>
      <c r="G305" t="s">
        <v>1870</v>
      </c>
      <c r="H305" t="s">
        <v>1871</v>
      </c>
      <c r="I305">
        <v>303</v>
      </c>
    </row>
    <row r="306" spans="1:9" x14ac:dyDescent="0.2">
      <c r="A306">
        <v>4</v>
      </c>
      <c r="B306" t="s">
        <v>55</v>
      </c>
      <c r="C306" t="str">
        <f t="shared" si="4"/>
        <v>4_H2</v>
      </c>
      <c r="D306" t="s">
        <v>553</v>
      </c>
      <c r="F306" t="s">
        <v>1221</v>
      </c>
      <c r="G306" t="s">
        <v>1872</v>
      </c>
      <c r="H306" t="s">
        <v>1873</v>
      </c>
      <c r="I306">
        <v>304</v>
      </c>
    </row>
    <row r="307" spans="1:9" x14ac:dyDescent="0.2">
      <c r="A307">
        <v>4</v>
      </c>
      <c r="B307" t="s">
        <v>33</v>
      </c>
      <c r="C307" t="str">
        <f t="shared" si="4"/>
        <v>4_A3</v>
      </c>
      <c r="D307" t="s">
        <v>554</v>
      </c>
      <c r="F307" t="s">
        <v>1222</v>
      </c>
      <c r="G307" t="s">
        <v>1874</v>
      </c>
      <c r="H307" t="s">
        <v>1875</v>
      </c>
      <c r="I307">
        <v>305</v>
      </c>
    </row>
    <row r="308" spans="1:9" x14ac:dyDescent="0.2">
      <c r="A308">
        <v>4</v>
      </c>
      <c r="B308" t="s">
        <v>44</v>
      </c>
      <c r="C308" t="str">
        <f t="shared" si="4"/>
        <v>4_B3</v>
      </c>
      <c r="D308" t="s">
        <v>555</v>
      </c>
      <c r="F308" t="s">
        <v>1223</v>
      </c>
      <c r="G308" t="s">
        <v>1876</v>
      </c>
      <c r="H308" t="s">
        <v>1877</v>
      </c>
      <c r="I308">
        <v>306</v>
      </c>
    </row>
    <row r="309" spans="1:9" x14ac:dyDescent="0.2">
      <c r="A309">
        <v>4</v>
      </c>
      <c r="B309" t="s">
        <v>52</v>
      </c>
      <c r="C309" t="str">
        <f t="shared" si="4"/>
        <v>4_C3</v>
      </c>
      <c r="D309" t="s">
        <v>556</v>
      </c>
      <c r="F309" t="s">
        <v>1224</v>
      </c>
      <c r="G309" t="s">
        <v>1855</v>
      </c>
      <c r="H309" t="s">
        <v>1854</v>
      </c>
      <c r="I309">
        <v>307</v>
      </c>
    </row>
    <row r="310" spans="1:9" x14ac:dyDescent="0.2">
      <c r="A310">
        <v>4</v>
      </c>
      <c r="B310" t="s">
        <v>58</v>
      </c>
      <c r="C310" t="str">
        <f t="shared" si="4"/>
        <v>4_D3</v>
      </c>
      <c r="D310" t="s">
        <v>557</v>
      </c>
      <c r="F310" t="s">
        <v>1225</v>
      </c>
      <c r="G310" t="s">
        <v>1857</v>
      </c>
      <c r="H310" t="s">
        <v>1878</v>
      </c>
      <c r="I310">
        <v>308</v>
      </c>
    </row>
    <row r="311" spans="1:9" x14ac:dyDescent="0.2">
      <c r="A311">
        <v>4</v>
      </c>
      <c r="B311" t="s">
        <v>59</v>
      </c>
      <c r="C311" t="str">
        <f t="shared" si="4"/>
        <v>4_E3</v>
      </c>
      <c r="D311" t="s">
        <v>558</v>
      </c>
      <c r="F311" t="s">
        <v>1226</v>
      </c>
      <c r="G311" t="s">
        <v>1879</v>
      </c>
      <c r="H311" t="s">
        <v>1880</v>
      </c>
      <c r="I311">
        <v>309</v>
      </c>
    </row>
    <row r="312" spans="1:9" x14ac:dyDescent="0.2">
      <c r="A312">
        <v>4</v>
      </c>
      <c r="B312" t="s">
        <v>61</v>
      </c>
      <c r="C312" t="str">
        <f t="shared" si="4"/>
        <v>4_F3</v>
      </c>
      <c r="D312" t="s">
        <v>559</v>
      </c>
      <c r="F312" t="s">
        <v>1227</v>
      </c>
      <c r="G312" t="s">
        <v>1881</v>
      </c>
      <c r="H312" t="s">
        <v>1882</v>
      </c>
      <c r="I312">
        <v>310</v>
      </c>
    </row>
    <row r="313" spans="1:9" x14ac:dyDescent="0.2">
      <c r="A313">
        <v>4</v>
      </c>
      <c r="B313" t="s">
        <v>63</v>
      </c>
      <c r="C313" t="str">
        <f t="shared" si="4"/>
        <v>4_G3</v>
      </c>
      <c r="D313" t="s">
        <v>560</v>
      </c>
      <c r="F313" t="s">
        <v>1228</v>
      </c>
      <c r="G313" t="s">
        <v>1883</v>
      </c>
      <c r="H313" t="s">
        <v>1884</v>
      </c>
      <c r="I313">
        <v>311</v>
      </c>
    </row>
    <row r="314" spans="1:9" x14ac:dyDescent="0.2">
      <c r="A314">
        <v>4</v>
      </c>
      <c r="B314" t="s">
        <v>64</v>
      </c>
      <c r="C314" t="str">
        <f t="shared" si="4"/>
        <v>4_H3</v>
      </c>
      <c r="D314" t="s">
        <v>561</v>
      </c>
      <c r="F314" t="s">
        <v>1229</v>
      </c>
      <c r="G314" t="s">
        <v>1885</v>
      </c>
      <c r="H314" t="s">
        <v>1886</v>
      </c>
      <c r="I314">
        <v>312</v>
      </c>
    </row>
    <row r="315" spans="1:9" x14ac:dyDescent="0.2">
      <c r="A315">
        <v>4</v>
      </c>
      <c r="B315" t="s">
        <v>35</v>
      </c>
      <c r="C315" t="str">
        <f t="shared" si="4"/>
        <v>4_A4</v>
      </c>
      <c r="D315" t="s">
        <v>562</v>
      </c>
      <c r="F315" t="s">
        <v>1230</v>
      </c>
      <c r="G315" t="s">
        <v>1887</v>
      </c>
      <c r="H315" t="s">
        <v>1888</v>
      </c>
      <c r="I315">
        <v>313</v>
      </c>
    </row>
    <row r="316" spans="1:9" x14ac:dyDescent="0.2">
      <c r="A316">
        <v>4</v>
      </c>
      <c r="B316" t="s">
        <v>45</v>
      </c>
      <c r="C316" t="str">
        <f t="shared" si="4"/>
        <v>4_B4</v>
      </c>
      <c r="D316" t="s">
        <v>563</v>
      </c>
      <c r="F316" t="s">
        <v>1231</v>
      </c>
      <c r="G316" t="s">
        <v>1889</v>
      </c>
      <c r="H316" t="s">
        <v>1890</v>
      </c>
      <c r="I316">
        <v>314</v>
      </c>
    </row>
    <row r="317" spans="1:9" x14ac:dyDescent="0.2">
      <c r="A317">
        <v>4</v>
      </c>
      <c r="B317" t="s">
        <v>54</v>
      </c>
      <c r="C317" t="str">
        <f t="shared" si="4"/>
        <v>4_C4</v>
      </c>
      <c r="D317" t="s">
        <v>564</v>
      </c>
      <c r="F317" t="s">
        <v>1232</v>
      </c>
      <c r="G317" t="s">
        <v>1891</v>
      </c>
      <c r="H317" t="s">
        <v>1892</v>
      </c>
      <c r="I317">
        <v>315</v>
      </c>
    </row>
    <row r="318" spans="1:9" x14ac:dyDescent="0.2">
      <c r="A318">
        <v>4</v>
      </c>
      <c r="B318" t="s">
        <v>60</v>
      </c>
      <c r="C318" t="str">
        <f t="shared" si="4"/>
        <v>4_D4</v>
      </c>
      <c r="D318" t="s">
        <v>565</v>
      </c>
      <c r="F318" t="s">
        <v>1233</v>
      </c>
      <c r="G318" t="s">
        <v>1893</v>
      </c>
      <c r="H318" t="s">
        <v>1894</v>
      </c>
      <c r="I318">
        <v>316</v>
      </c>
    </row>
    <row r="319" spans="1:9" x14ac:dyDescent="0.2">
      <c r="A319">
        <v>4</v>
      </c>
      <c r="B319" t="s">
        <v>67</v>
      </c>
      <c r="C319" t="str">
        <f t="shared" si="4"/>
        <v>4_E4</v>
      </c>
      <c r="D319" t="s">
        <v>566</v>
      </c>
      <c r="F319" t="s">
        <v>1234</v>
      </c>
      <c r="G319" t="s">
        <v>1895</v>
      </c>
      <c r="H319" t="s">
        <v>1896</v>
      </c>
      <c r="I319">
        <v>317</v>
      </c>
    </row>
    <row r="320" spans="1:9" x14ac:dyDescent="0.2">
      <c r="A320">
        <v>4</v>
      </c>
      <c r="B320" t="s">
        <v>68</v>
      </c>
      <c r="C320" t="str">
        <f t="shared" si="4"/>
        <v>4_F4</v>
      </c>
      <c r="D320" t="s">
        <v>567</v>
      </c>
      <c r="F320" t="s">
        <v>1235</v>
      </c>
      <c r="G320" t="s">
        <v>1897</v>
      </c>
      <c r="H320" t="s">
        <v>1898</v>
      </c>
      <c r="I320">
        <v>318</v>
      </c>
    </row>
    <row r="321" spans="1:9" x14ac:dyDescent="0.2">
      <c r="A321">
        <v>4</v>
      </c>
      <c r="B321" t="s">
        <v>69</v>
      </c>
      <c r="C321" t="str">
        <f t="shared" si="4"/>
        <v>4_G4</v>
      </c>
      <c r="D321" t="s">
        <v>568</v>
      </c>
      <c r="F321" t="s">
        <v>1236</v>
      </c>
      <c r="G321" t="s">
        <v>1899</v>
      </c>
      <c r="H321" t="s">
        <v>1900</v>
      </c>
      <c r="I321">
        <v>319</v>
      </c>
    </row>
    <row r="322" spans="1:9" x14ac:dyDescent="0.2">
      <c r="A322">
        <v>4</v>
      </c>
      <c r="B322" t="s">
        <v>70</v>
      </c>
      <c r="C322" t="str">
        <f t="shared" si="4"/>
        <v>4_H4</v>
      </c>
      <c r="D322" t="s">
        <v>569</v>
      </c>
      <c r="F322" t="s">
        <v>1237</v>
      </c>
      <c r="G322" t="s">
        <v>1901</v>
      </c>
      <c r="H322" t="s">
        <v>1902</v>
      </c>
      <c r="I322">
        <v>320</v>
      </c>
    </row>
    <row r="323" spans="1:9" x14ac:dyDescent="0.2">
      <c r="A323">
        <v>4</v>
      </c>
      <c r="B323" t="s">
        <v>37</v>
      </c>
      <c r="C323" t="str">
        <f t="shared" si="4"/>
        <v>4_A5</v>
      </c>
      <c r="D323" t="s">
        <v>570</v>
      </c>
      <c r="F323" t="s">
        <v>1238</v>
      </c>
      <c r="G323" t="s">
        <v>1903</v>
      </c>
      <c r="H323" t="s">
        <v>1904</v>
      </c>
      <c r="I323">
        <v>321</v>
      </c>
    </row>
    <row r="324" spans="1:9" x14ac:dyDescent="0.2">
      <c r="A324">
        <v>4</v>
      </c>
      <c r="B324" t="s">
        <v>46</v>
      </c>
      <c r="C324" t="str">
        <f t="shared" ref="C324:C386" si="5">A324&amp;"_"&amp;B324</f>
        <v>4_B5</v>
      </c>
      <c r="D324" t="s">
        <v>571</v>
      </c>
      <c r="F324" t="s">
        <v>1239</v>
      </c>
      <c r="G324" t="s">
        <v>1905</v>
      </c>
      <c r="H324" t="s">
        <v>1906</v>
      </c>
      <c r="I324">
        <v>322</v>
      </c>
    </row>
    <row r="325" spans="1:9" x14ac:dyDescent="0.2">
      <c r="A325">
        <v>4</v>
      </c>
      <c r="B325" t="s">
        <v>56</v>
      </c>
      <c r="C325" t="str">
        <f t="shared" si="5"/>
        <v>4_C5</v>
      </c>
      <c r="D325" t="s">
        <v>572</v>
      </c>
      <c r="F325" t="s">
        <v>1240</v>
      </c>
      <c r="G325" t="s">
        <v>1907</v>
      </c>
      <c r="H325" t="s">
        <v>1908</v>
      </c>
      <c r="I325">
        <v>323</v>
      </c>
    </row>
    <row r="326" spans="1:9" x14ac:dyDescent="0.2">
      <c r="A326">
        <v>4</v>
      </c>
      <c r="B326" t="s">
        <v>62</v>
      </c>
      <c r="C326" t="str">
        <f t="shared" si="5"/>
        <v>4_D5</v>
      </c>
      <c r="D326" t="s">
        <v>573</v>
      </c>
      <c r="F326" t="s">
        <v>1241</v>
      </c>
      <c r="G326" t="s">
        <v>1909</v>
      </c>
      <c r="H326" t="s">
        <v>1910</v>
      </c>
      <c r="I326">
        <v>324</v>
      </c>
    </row>
    <row r="327" spans="1:9" x14ac:dyDescent="0.2">
      <c r="A327">
        <v>4</v>
      </c>
      <c r="B327" t="s">
        <v>71</v>
      </c>
      <c r="C327" t="str">
        <f t="shared" si="5"/>
        <v>4_E5</v>
      </c>
      <c r="D327" t="s">
        <v>574</v>
      </c>
      <c r="F327" t="s">
        <v>1242</v>
      </c>
      <c r="G327" t="s">
        <v>969</v>
      </c>
      <c r="H327" t="s">
        <v>1911</v>
      </c>
      <c r="I327">
        <v>325</v>
      </c>
    </row>
    <row r="328" spans="1:9" x14ac:dyDescent="0.2">
      <c r="A328">
        <v>4</v>
      </c>
      <c r="B328" t="s">
        <v>72</v>
      </c>
      <c r="C328" t="str">
        <f t="shared" si="5"/>
        <v>4_F5</v>
      </c>
      <c r="D328" t="s">
        <v>575</v>
      </c>
      <c r="F328" t="s">
        <v>1243</v>
      </c>
      <c r="G328" t="s">
        <v>968</v>
      </c>
      <c r="H328" t="s">
        <v>1912</v>
      </c>
      <c r="I328">
        <v>326</v>
      </c>
    </row>
    <row r="329" spans="1:9" x14ac:dyDescent="0.2">
      <c r="A329">
        <v>4</v>
      </c>
      <c r="B329" t="s">
        <v>73</v>
      </c>
      <c r="C329" t="str">
        <f t="shared" si="5"/>
        <v>4_G5</v>
      </c>
      <c r="D329" t="s">
        <v>576</v>
      </c>
      <c r="F329" t="s">
        <v>1244</v>
      </c>
      <c r="G329" t="s">
        <v>1913</v>
      </c>
      <c r="H329" t="s">
        <v>1914</v>
      </c>
      <c r="I329">
        <v>327</v>
      </c>
    </row>
    <row r="330" spans="1:9" x14ac:dyDescent="0.2">
      <c r="A330">
        <v>4</v>
      </c>
      <c r="B330" t="s">
        <v>74</v>
      </c>
      <c r="C330" t="str">
        <f t="shared" si="5"/>
        <v>4_H5</v>
      </c>
      <c r="D330" t="s">
        <v>577</v>
      </c>
      <c r="F330" t="s">
        <v>1245</v>
      </c>
      <c r="G330" t="s">
        <v>1915</v>
      </c>
      <c r="H330" t="s">
        <v>1916</v>
      </c>
      <c r="I330">
        <v>328</v>
      </c>
    </row>
    <row r="331" spans="1:9" x14ac:dyDescent="0.2">
      <c r="A331">
        <v>4</v>
      </c>
      <c r="B331" t="s">
        <v>39</v>
      </c>
      <c r="C331" t="str">
        <f t="shared" si="5"/>
        <v>4_A6</v>
      </c>
      <c r="D331" t="s">
        <v>578</v>
      </c>
      <c r="F331" t="s">
        <v>1246</v>
      </c>
      <c r="G331" t="s">
        <v>967</v>
      </c>
      <c r="H331" t="s">
        <v>1917</v>
      </c>
      <c r="I331">
        <v>329</v>
      </c>
    </row>
    <row r="332" spans="1:9" x14ac:dyDescent="0.2">
      <c r="A332">
        <v>4</v>
      </c>
      <c r="B332" t="s">
        <v>48</v>
      </c>
      <c r="C332" t="str">
        <f t="shared" si="5"/>
        <v>4_B6</v>
      </c>
      <c r="D332" t="s">
        <v>579</v>
      </c>
      <c r="F332" t="s">
        <v>1247</v>
      </c>
      <c r="G332" t="s">
        <v>966</v>
      </c>
      <c r="H332" t="s">
        <v>1918</v>
      </c>
      <c r="I332">
        <v>330</v>
      </c>
    </row>
    <row r="333" spans="1:9" x14ac:dyDescent="0.2">
      <c r="A333">
        <v>4</v>
      </c>
      <c r="B333" t="s">
        <v>57</v>
      </c>
      <c r="C333" t="str">
        <f t="shared" si="5"/>
        <v>4_C6</v>
      </c>
      <c r="D333" t="s">
        <v>580</v>
      </c>
      <c r="F333" t="s">
        <v>1248</v>
      </c>
      <c r="G333" t="s">
        <v>1919</v>
      </c>
      <c r="H333" t="s">
        <v>1920</v>
      </c>
      <c r="I333">
        <v>331</v>
      </c>
    </row>
    <row r="334" spans="1:9" x14ac:dyDescent="0.2">
      <c r="A334">
        <v>4</v>
      </c>
      <c r="B334" t="s">
        <v>28</v>
      </c>
      <c r="C334" t="str">
        <f t="shared" si="5"/>
        <v>4_D6</v>
      </c>
      <c r="D334" t="s">
        <v>581</v>
      </c>
      <c r="F334" t="s">
        <v>1249</v>
      </c>
      <c r="G334" t="s">
        <v>1921</v>
      </c>
      <c r="H334" t="s">
        <v>1922</v>
      </c>
      <c r="I334">
        <v>332</v>
      </c>
    </row>
    <row r="335" spans="1:9" x14ac:dyDescent="0.2">
      <c r="A335">
        <v>4</v>
      </c>
      <c r="B335" t="s">
        <v>75</v>
      </c>
      <c r="C335" t="str">
        <f t="shared" si="5"/>
        <v>4_E6</v>
      </c>
      <c r="D335" t="s">
        <v>582</v>
      </c>
      <c r="F335" t="s">
        <v>1250</v>
      </c>
      <c r="G335" t="s">
        <v>1179</v>
      </c>
      <c r="H335" t="s">
        <v>1923</v>
      </c>
      <c r="I335">
        <v>333</v>
      </c>
    </row>
    <row r="336" spans="1:9" x14ac:dyDescent="0.2">
      <c r="A336">
        <v>4</v>
      </c>
      <c r="B336" t="s">
        <v>76</v>
      </c>
      <c r="C336" t="str">
        <f t="shared" si="5"/>
        <v>4_F6</v>
      </c>
      <c r="D336" t="s">
        <v>583</v>
      </c>
      <c r="F336" t="s">
        <v>1251</v>
      </c>
      <c r="G336" t="s">
        <v>1178</v>
      </c>
      <c r="H336" t="s">
        <v>1924</v>
      </c>
      <c r="I336">
        <v>334</v>
      </c>
    </row>
    <row r="337" spans="1:9" x14ac:dyDescent="0.2">
      <c r="A337">
        <v>4</v>
      </c>
      <c r="B337" t="s">
        <v>77</v>
      </c>
      <c r="C337" t="str">
        <f t="shared" si="5"/>
        <v>4_G6</v>
      </c>
      <c r="D337" t="s">
        <v>584</v>
      </c>
      <c r="F337" t="s">
        <v>1252</v>
      </c>
      <c r="G337" t="s">
        <v>1925</v>
      </c>
      <c r="H337" t="s">
        <v>1926</v>
      </c>
      <c r="I337">
        <v>335</v>
      </c>
    </row>
    <row r="338" spans="1:9" x14ac:dyDescent="0.2">
      <c r="A338">
        <v>4</v>
      </c>
      <c r="B338" t="s">
        <v>78</v>
      </c>
      <c r="C338" t="str">
        <f t="shared" si="5"/>
        <v>4_H6</v>
      </c>
      <c r="D338" t="s">
        <v>585</v>
      </c>
      <c r="F338" t="s">
        <v>1253</v>
      </c>
      <c r="G338" t="s">
        <v>1927</v>
      </c>
      <c r="H338" t="s">
        <v>1928</v>
      </c>
      <c r="I338">
        <v>336</v>
      </c>
    </row>
    <row r="339" spans="1:9" x14ac:dyDescent="0.2">
      <c r="A339">
        <v>4</v>
      </c>
      <c r="B339" t="s">
        <v>139</v>
      </c>
      <c r="C339" t="str">
        <f t="shared" si="5"/>
        <v>4_A7</v>
      </c>
      <c r="D339" t="s">
        <v>586</v>
      </c>
      <c r="F339" t="s">
        <v>1254</v>
      </c>
      <c r="G339" t="s">
        <v>1929</v>
      </c>
      <c r="H339" t="s">
        <v>1930</v>
      </c>
      <c r="I339">
        <v>337</v>
      </c>
    </row>
    <row r="340" spans="1:9" x14ac:dyDescent="0.2">
      <c r="A340">
        <v>4</v>
      </c>
      <c r="B340" t="s">
        <v>140</v>
      </c>
      <c r="C340" t="str">
        <f t="shared" si="5"/>
        <v>4_B7</v>
      </c>
      <c r="D340" t="s">
        <v>587</v>
      </c>
      <c r="F340" t="s">
        <v>1255</v>
      </c>
      <c r="G340" t="s">
        <v>1931</v>
      </c>
      <c r="H340" t="s">
        <v>1932</v>
      </c>
      <c r="I340">
        <v>338</v>
      </c>
    </row>
    <row r="341" spans="1:9" x14ac:dyDescent="0.2">
      <c r="A341">
        <v>4</v>
      </c>
      <c r="B341" t="s">
        <v>141</v>
      </c>
      <c r="C341" t="str">
        <f t="shared" si="5"/>
        <v>4_C7</v>
      </c>
      <c r="D341" t="s">
        <v>588</v>
      </c>
      <c r="F341" t="s">
        <v>1256</v>
      </c>
      <c r="G341" t="s">
        <v>1933</v>
      </c>
      <c r="H341" t="s">
        <v>1934</v>
      </c>
      <c r="I341">
        <v>339</v>
      </c>
    </row>
    <row r="342" spans="1:9" x14ac:dyDescent="0.2">
      <c r="A342">
        <v>4</v>
      </c>
      <c r="B342" t="s">
        <v>142</v>
      </c>
      <c r="C342" t="str">
        <f t="shared" si="5"/>
        <v>4_D7</v>
      </c>
      <c r="D342" t="s">
        <v>589</v>
      </c>
      <c r="F342" t="s">
        <v>1257</v>
      </c>
      <c r="G342" t="s">
        <v>1935</v>
      </c>
      <c r="H342" t="s">
        <v>1936</v>
      </c>
      <c r="I342">
        <v>340</v>
      </c>
    </row>
    <row r="343" spans="1:9" x14ac:dyDescent="0.2">
      <c r="A343">
        <v>4</v>
      </c>
      <c r="B343" t="s">
        <v>143</v>
      </c>
      <c r="C343" t="str">
        <f t="shared" si="5"/>
        <v>4_E7</v>
      </c>
      <c r="D343" t="s">
        <v>590</v>
      </c>
      <c r="F343" t="s">
        <v>1258</v>
      </c>
      <c r="G343" t="s">
        <v>1937</v>
      </c>
      <c r="H343" t="s">
        <v>1938</v>
      </c>
      <c r="I343">
        <v>341</v>
      </c>
    </row>
    <row r="344" spans="1:9" x14ac:dyDescent="0.2">
      <c r="A344">
        <v>4</v>
      </c>
      <c r="B344" t="s">
        <v>144</v>
      </c>
      <c r="C344" t="str">
        <f t="shared" si="5"/>
        <v>4_F7</v>
      </c>
      <c r="D344" t="s">
        <v>591</v>
      </c>
      <c r="F344" t="s">
        <v>1259</v>
      </c>
      <c r="G344" t="s">
        <v>1939</v>
      </c>
      <c r="H344" t="s">
        <v>1940</v>
      </c>
      <c r="I344">
        <v>342</v>
      </c>
    </row>
    <row r="345" spans="1:9" x14ac:dyDescent="0.2">
      <c r="A345">
        <v>4</v>
      </c>
      <c r="B345" t="s">
        <v>145</v>
      </c>
      <c r="C345" t="str">
        <f t="shared" si="5"/>
        <v>4_G7</v>
      </c>
      <c r="D345" t="s">
        <v>592</v>
      </c>
      <c r="F345" t="s">
        <v>1260</v>
      </c>
      <c r="G345" t="s">
        <v>1941</v>
      </c>
      <c r="H345" t="s">
        <v>1164</v>
      </c>
      <c r="I345">
        <v>343</v>
      </c>
    </row>
    <row r="346" spans="1:9" x14ac:dyDescent="0.2">
      <c r="A346">
        <v>4</v>
      </c>
      <c r="B346" t="s">
        <v>146</v>
      </c>
      <c r="C346" t="str">
        <f t="shared" si="5"/>
        <v>4_H7</v>
      </c>
      <c r="D346" t="s">
        <v>593</v>
      </c>
      <c r="F346" t="s">
        <v>1261</v>
      </c>
      <c r="G346" t="s">
        <v>1942</v>
      </c>
      <c r="H346" t="s">
        <v>1165</v>
      </c>
      <c r="I346">
        <v>344</v>
      </c>
    </row>
    <row r="347" spans="1:9" x14ac:dyDescent="0.2">
      <c r="A347">
        <v>4</v>
      </c>
      <c r="B347" t="s">
        <v>147</v>
      </c>
      <c r="C347" t="str">
        <f t="shared" si="5"/>
        <v>4_A8</v>
      </c>
      <c r="D347" t="s">
        <v>594</v>
      </c>
      <c r="F347" t="s">
        <v>1262</v>
      </c>
      <c r="G347" t="s">
        <v>1943</v>
      </c>
      <c r="H347" t="s">
        <v>1944</v>
      </c>
      <c r="I347">
        <v>345</v>
      </c>
    </row>
    <row r="348" spans="1:9" x14ac:dyDescent="0.2">
      <c r="A348">
        <v>4</v>
      </c>
      <c r="B348" t="s">
        <v>148</v>
      </c>
      <c r="C348" t="str">
        <f t="shared" si="5"/>
        <v>4_B8</v>
      </c>
      <c r="D348" t="s">
        <v>595</v>
      </c>
      <c r="F348" t="s">
        <v>1263</v>
      </c>
      <c r="G348" t="s">
        <v>1945</v>
      </c>
      <c r="H348" t="s">
        <v>1946</v>
      </c>
      <c r="I348">
        <v>346</v>
      </c>
    </row>
    <row r="349" spans="1:9" x14ac:dyDescent="0.2">
      <c r="A349">
        <v>4</v>
      </c>
      <c r="B349" t="s">
        <v>149</v>
      </c>
      <c r="C349" t="str">
        <f t="shared" si="5"/>
        <v>4_C8</v>
      </c>
      <c r="D349" t="s">
        <v>596</v>
      </c>
      <c r="F349" t="s">
        <v>1264</v>
      </c>
      <c r="G349" t="s">
        <v>1947</v>
      </c>
      <c r="H349" t="s">
        <v>1948</v>
      </c>
      <c r="I349">
        <v>347</v>
      </c>
    </row>
    <row r="350" spans="1:9" x14ac:dyDescent="0.2">
      <c r="A350">
        <v>4</v>
      </c>
      <c r="B350" t="s">
        <v>150</v>
      </c>
      <c r="C350" t="str">
        <f t="shared" si="5"/>
        <v>4_D8</v>
      </c>
      <c r="D350" t="s">
        <v>597</v>
      </c>
      <c r="F350" t="s">
        <v>1265</v>
      </c>
      <c r="G350" t="s">
        <v>1949</v>
      </c>
      <c r="H350" t="s">
        <v>1950</v>
      </c>
      <c r="I350">
        <v>348</v>
      </c>
    </row>
    <row r="351" spans="1:9" x14ac:dyDescent="0.2">
      <c r="A351">
        <v>4</v>
      </c>
      <c r="B351" t="s">
        <v>151</v>
      </c>
      <c r="C351" t="str">
        <f t="shared" si="5"/>
        <v>4_E8</v>
      </c>
      <c r="D351" t="s">
        <v>598</v>
      </c>
      <c r="F351" t="s">
        <v>1266</v>
      </c>
      <c r="G351" t="s">
        <v>1703</v>
      </c>
      <c r="H351" t="s">
        <v>1702</v>
      </c>
      <c r="I351">
        <v>349</v>
      </c>
    </row>
    <row r="352" spans="1:9" x14ac:dyDescent="0.2">
      <c r="A352">
        <v>4</v>
      </c>
      <c r="B352" t="s">
        <v>152</v>
      </c>
      <c r="C352" t="str">
        <f t="shared" si="5"/>
        <v>4_F8</v>
      </c>
      <c r="D352" t="s">
        <v>599</v>
      </c>
      <c r="F352" t="s">
        <v>1267</v>
      </c>
      <c r="G352" t="s">
        <v>1705</v>
      </c>
      <c r="H352" t="s">
        <v>1704</v>
      </c>
      <c r="I352">
        <v>350</v>
      </c>
    </row>
    <row r="353" spans="1:9" x14ac:dyDescent="0.2">
      <c r="A353">
        <v>4</v>
      </c>
      <c r="B353" t="s">
        <v>153</v>
      </c>
      <c r="C353" t="str">
        <f t="shared" si="5"/>
        <v>4_G8</v>
      </c>
      <c r="D353" t="s">
        <v>600</v>
      </c>
      <c r="F353" t="s">
        <v>1268</v>
      </c>
      <c r="G353" t="s">
        <v>1951</v>
      </c>
      <c r="H353" t="s">
        <v>1952</v>
      </c>
      <c r="I353">
        <v>351</v>
      </c>
    </row>
    <row r="354" spans="1:9" x14ac:dyDescent="0.2">
      <c r="A354">
        <v>4</v>
      </c>
      <c r="B354" t="s">
        <v>154</v>
      </c>
      <c r="C354" t="str">
        <f t="shared" si="5"/>
        <v>4_H8</v>
      </c>
      <c r="D354" t="s">
        <v>601</v>
      </c>
      <c r="F354" t="s">
        <v>1269</v>
      </c>
      <c r="G354" t="s">
        <v>1953</v>
      </c>
      <c r="H354" t="s">
        <v>1954</v>
      </c>
      <c r="I354">
        <v>352</v>
      </c>
    </row>
    <row r="355" spans="1:9" x14ac:dyDescent="0.2">
      <c r="A355">
        <v>4</v>
      </c>
      <c r="B355" t="s">
        <v>155</v>
      </c>
      <c r="C355" t="str">
        <f t="shared" si="5"/>
        <v>4_A9</v>
      </c>
      <c r="D355" t="s">
        <v>602</v>
      </c>
      <c r="F355" t="s">
        <v>1270</v>
      </c>
      <c r="G355" t="s">
        <v>1955</v>
      </c>
      <c r="H355" t="s">
        <v>1956</v>
      </c>
      <c r="I355">
        <v>353</v>
      </c>
    </row>
    <row r="356" spans="1:9" x14ac:dyDescent="0.2">
      <c r="A356">
        <v>4</v>
      </c>
      <c r="B356" t="s">
        <v>156</v>
      </c>
      <c r="C356" t="str">
        <f t="shared" si="5"/>
        <v>4_B9</v>
      </c>
      <c r="D356" t="s">
        <v>603</v>
      </c>
      <c r="F356" t="s">
        <v>1271</v>
      </c>
      <c r="G356" t="s">
        <v>1957</v>
      </c>
      <c r="H356" t="s">
        <v>1958</v>
      </c>
      <c r="I356">
        <v>354</v>
      </c>
    </row>
    <row r="357" spans="1:9" x14ac:dyDescent="0.2">
      <c r="A357">
        <v>4</v>
      </c>
      <c r="B357" t="s">
        <v>157</v>
      </c>
      <c r="C357" t="str">
        <f t="shared" si="5"/>
        <v>4_C9</v>
      </c>
      <c r="D357" t="s">
        <v>604</v>
      </c>
      <c r="F357" t="s">
        <v>1272</v>
      </c>
      <c r="G357" t="s">
        <v>1959</v>
      </c>
      <c r="H357" t="s">
        <v>1960</v>
      </c>
      <c r="I357">
        <v>355</v>
      </c>
    </row>
    <row r="358" spans="1:9" x14ac:dyDescent="0.2">
      <c r="A358">
        <v>4</v>
      </c>
      <c r="B358" t="s">
        <v>158</v>
      </c>
      <c r="C358" t="str">
        <f t="shared" si="5"/>
        <v>4_D9</v>
      </c>
      <c r="D358" t="s">
        <v>605</v>
      </c>
      <c r="F358" t="s">
        <v>1273</v>
      </c>
      <c r="G358" t="s">
        <v>1961</v>
      </c>
      <c r="H358" t="s">
        <v>1962</v>
      </c>
      <c r="I358">
        <v>356</v>
      </c>
    </row>
    <row r="359" spans="1:9" x14ac:dyDescent="0.2">
      <c r="A359">
        <v>4</v>
      </c>
      <c r="B359" t="s">
        <v>159</v>
      </c>
      <c r="C359" t="str">
        <f t="shared" si="5"/>
        <v>4_E9</v>
      </c>
      <c r="D359" t="s">
        <v>606</v>
      </c>
      <c r="F359" t="s">
        <v>1274</v>
      </c>
      <c r="G359" t="s">
        <v>1963</v>
      </c>
      <c r="H359" t="s">
        <v>1964</v>
      </c>
      <c r="I359">
        <v>357</v>
      </c>
    </row>
    <row r="360" spans="1:9" x14ac:dyDescent="0.2">
      <c r="A360">
        <v>4</v>
      </c>
      <c r="B360" t="s">
        <v>160</v>
      </c>
      <c r="C360" t="str">
        <f t="shared" si="5"/>
        <v>4_F9</v>
      </c>
      <c r="D360" t="s">
        <v>607</v>
      </c>
      <c r="F360" t="s">
        <v>1275</v>
      </c>
      <c r="G360" t="s">
        <v>1965</v>
      </c>
      <c r="H360" t="s">
        <v>1966</v>
      </c>
      <c r="I360">
        <v>358</v>
      </c>
    </row>
    <row r="361" spans="1:9" x14ac:dyDescent="0.2">
      <c r="A361">
        <v>4</v>
      </c>
      <c r="B361" t="s">
        <v>161</v>
      </c>
      <c r="C361" t="str">
        <f t="shared" si="5"/>
        <v>4_G9</v>
      </c>
      <c r="D361" t="s">
        <v>608</v>
      </c>
      <c r="F361" t="s">
        <v>1276</v>
      </c>
      <c r="G361" t="s">
        <v>1967</v>
      </c>
      <c r="H361" t="s">
        <v>1968</v>
      </c>
      <c r="I361">
        <v>359</v>
      </c>
    </row>
    <row r="362" spans="1:9" x14ac:dyDescent="0.2">
      <c r="A362">
        <v>4</v>
      </c>
      <c r="B362" t="s">
        <v>162</v>
      </c>
      <c r="C362" t="str">
        <f t="shared" si="5"/>
        <v>4_H9</v>
      </c>
      <c r="D362" t="s">
        <v>609</v>
      </c>
      <c r="F362" t="s">
        <v>1277</v>
      </c>
      <c r="G362" t="s">
        <v>1969</v>
      </c>
      <c r="H362" t="s">
        <v>1970</v>
      </c>
      <c r="I362">
        <v>360</v>
      </c>
    </row>
    <row r="363" spans="1:9" x14ac:dyDescent="0.2">
      <c r="A363">
        <v>4</v>
      </c>
      <c r="B363" t="s">
        <v>81</v>
      </c>
      <c r="C363" t="str">
        <f t="shared" si="5"/>
        <v>4_A10</v>
      </c>
      <c r="D363" t="s">
        <v>610</v>
      </c>
      <c r="F363" t="s">
        <v>1278</v>
      </c>
      <c r="G363" t="s">
        <v>1971</v>
      </c>
      <c r="H363" t="s">
        <v>1972</v>
      </c>
      <c r="I363">
        <v>361</v>
      </c>
    </row>
    <row r="364" spans="1:9" x14ac:dyDescent="0.2">
      <c r="A364">
        <v>4</v>
      </c>
      <c r="B364" t="s">
        <v>82</v>
      </c>
      <c r="C364" t="str">
        <f t="shared" si="5"/>
        <v>4_B10</v>
      </c>
      <c r="D364" t="s">
        <v>611</v>
      </c>
      <c r="F364" t="s">
        <v>1279</v>
      </c>
      <c r="G364" t="s">
        <v>1973</v>
      </c>
      <c r="H364" t="s">
        <v>1974</v>
      </c>
      <c r="I364">
        <v>362</v>
      </c>
    </row>
    <row r="365" spans="1:9" x14ac:dyDescent="0.2">
      <c r="A365">
        <v>4</v>
      </c>
      <c r="B365" t="s">
        <v>83</v>
      </c>
      <c r="C365" t="str">
        <f t="shared" si="5"/>
        <v>4_C10</v>
      </c>
      <c r="D365" t="s">
        <v>612</v>
      </c>
      <c r="F365" t="s">
        <v>1280</v>
      </c>
      <c r="G365" t="s">
        <v>1975</v>
      </c>
      <c r="H365" t="s">
        <v>1976</v>
      </c>
      <c r="I365">
        <v>363</v>
      </c>
    </row>
    <row r="366" spans="1:9" x14ac:dyDescent="0.2">
      <c r="A366">
        <v>4</v>
      </c>
      <c r="B366" t="s">
        <v>84</v>
      </c>
      <c r="C366" t="str">
        <f t="shared" si="5"/>
        <v>4_D10</v>
      </c>
      <c r="D366" t="s">
        <v>613</v>
      </c>
      <c r="F366" t="s">
        <v>1281</v>
      </c>
      <c r="G366" t="s">
        <v>1977</v>
      </c>
      <c r="H366" t="s">
        <v>1978</v>
      </c>
      <c r="I366">
        <v>364</v>
      </c>
    </row>
    <row r="367" spans="1:9" x14ac:dyDescent="0.2">
      <c r="A367">
        <v>4</v>
      </c>
      <c r="B367" t="s">
        <v>85</v>
      </c>
      <c r="C367" t="str">
        <f t="shared" si="5"/>
        <v>4_E10</v>
      </c>
      <c r="D367" t="s">
        <v>614</v>
      </c>
      <c r="F367" t="s">
        <v>1282</v>
      </c>
      <c r="G367" t="s">
        <v>1979</v>
      </c>
      <c r="H367" t="s">
        <v>1980</v>
      </c>
      <c r="I367">
        <v>365</v>
      </c>
    </row>
    <row r="368" spans="1:9" x14ac:dyDescent="0.2">
      <c r="A368">
        <v>4</v>
      </c>
      <c r="B368" t="s">
        <v>86</v>
      </c>
      <c r="C368" t="str">
        <f t="shared" si="5"/>
        <v>4_F10</v>
      </c>
      <c r="D368" t="s">
        <v>615</v>
      </c>
      <c r="F368" t="s">
        <v>1283</v>
      </c>
      <c r="G368" t="s">
        <v>1981</v>
      </c>
      <c r="H368" t="s">
        <v>1982</v>
      </c>
      <c r="I368">
        <v>366</v>
      </c>
    </row>
    <row r="369" spans="1:9" x14ac:dyDescent="0.2">
      <c r="A369">
        <v>4</v>
      </c>
      <c r="B369" t="s">
        <v>87</v>
      </c>
      <c r="C369" t="str">
        <f t="shared" si="5"/>
        <v>4_G10</v>
      </c>
      <c r="D369" t="s">
        <v>616</v>
      </c>
      <c r="F369" t="s">
        <v>1284</v>
      </c>
      <c r="G369" t="s">
        <v>1983</v>
      </c>
      <c r="H369" t="s">
        <v>1984</v>
      </c>
      <c r="I369">
        <v>367</v>
      </c>
    </row>
    <row r="370" spans="1:9" x14ac:dyDescent="0.2">
      <c r="A370">
        <v>4</v>
      </c>
      <c r="B370" t="s">
        <v>88</v>
      </c>
      <c r="C370" t="str">
        <f t="shared" si="5"/>
        <v>4_H10</v>
      </c>
      <c r="D370" t="s">
        <v>617</v>
      </c>
      <c r="F370" t="s">
        <v>1285</v>
      </c>
      <c r="G370" t="s">
        <v>1985</v>
      </c>
      <c r="H370" t="s">
        <v>1986</v>
      </c>
      <c r="I370">
        <v>368</v>
      </c>
    </row>
    <row r="371" spans="1:9" x14ac:dyDescent="0.2">
      <c r="A371">
        <v>4</v>
      </c>
      <c r="B371" t="s">
        <v>89</v>
      </c>
      <c r="C371" t="str">
        <f t="shared" si="5"/>
        <v>4_A11</v>
      </c>
      <c r="D371" t="s">
        <v>618</v>
      </c>
      <c r="F371" t="s">
        <v>1286</v>
      </c>
      <c r="G371" t="s">
        <v>1987</v>
      </c>
      <c r="H371" t="s">
        <v>1988</v>
      </c>
      <c r="I371">
        <v>369</v>
      </c>
    </row>
    <row r="372" spans="1:9" x14ac:dyDescent="0.2">
      <c r="A372">
        <v>4</v>
      </c>
      <c r="B372" t="s">
        <v>90</v>
      </c>
      <c r="C372" t="str">
        <f t="shared" si="5"/>
        <v>4_B11</v>
      </c>
      <c r="D372" t="s">
        <v>619</v>
      </c>
      <c r="F372" t="s">
        <v>1287</v>
      </c>
      <c r="G372" t="s">
        <v>1989</v>
      </c>
      <c r="H372" t="s">
        <v>1990</v>
      </c>
      <c r="I372">
        <v>370</v>
      </c>
    </row>
    <row r="373" spans="1:9" x14ac:dyDescent="0.2">
      <c r="A373">
        <v>4</v>
      </c>
      <c r="B373" t="s">
        <v>91</v>
      </c>
      <c r="C373" t="str">
        <f t="shared" si="5"/>
        <v>4_C11</v>
      </c>
      <c r="D373" t="s">
        <v>620</v>
      </c>
      <c r="F373" t="s">
        <v>1288</v>
      </c>
      <c r="G373" t="s">
        <v>1991</v>
      </c>
      <c r="H373" t="s">
        <v>1992</v>
      </c>
      <c r="I373">
        <v>371</v>
      </c>
    </row>
    <row r="374" spans="1:9" x14ac:dyDescent="0.2">
      <c r="A374">
        <v>4</v>
      </c>
      <c r="B374" t="s">
        <v>92</v>
      </c>
      <c r="C374" t="str">
        <f t="shared" si="5"/>
        <v>4_D11</v>
      </c>
      <c r="D374" t="s">
        <v>621</v>
      </c>
      <c r="F374" t="s">
        <v>1289</v>
      </c>
      <c r="G374" t="s">
        <v>1993</v>
      </c>
      <c r="H374" t="s">
        <v>1994</v>
      </c>
      <c r="I374">
        <v>372</v>
      </c>
    </row>
    <row r="375" spans="1:9" x14ac:dyDescent="0.2">
      <c r="A375">
        <v>4</v>
      </c>
      <c r="B375" t="s">
        <v>93</v>
      </c>
      <c r="C375" t="str">
        <f t="shared" si="5"/>
        <v>4_E11</v>
      </c>
      <c r="D375" t="s">
        <v>622</v>
      </c>
      <c r="F375" t="s">
        <v>1290</v>
      </c>
      <c r="G375" t="s">
        <v>1995</v>
      </c>
      <c r="H375" t="s">
        <v>1996</v>
      </c>
      <c r="I375">
        <v>373</v>
      </c>
    </row>
    <row r="376" spans="1:9" x14ac:dyDescent="0.2">
      <c r="A376">
        <v>4</v>
      </c>
      <c r="B376" t="s">
        <v>94</v>
      </c>
      <c r="C376" t="str">
        <f t="shared" si="5"/>
        <v>4_F11</v>
      </c>
      <c r="D376" t="s">
        <v>623</v>
      </c>
      <c r="F376" t="s">
        <v>1291</v>
      </c>
      <c r="G376" t="s">
        <v>1997</v>
      </c>
      <c r="H376" t="s">
        <v>1998</v>
      </c>
      <c r="I376">
        <v>374</v>
      </c>
    </row>
    <row r="377" spans="1:9" x14ac:dyDescent="0.2">
      <c r="A377">
        <v>4</v>
      </c>
      <c r="B377" t="s">
        <v>95</v>
      </c>
      <c r="C377" t="str">
        <f t="shared" si="5"/>
        <v>4_G11</v>
      </c>
      <c r="D377" t="s">
        <v>624</v>
      </c>
      <c r="F377" t="s">
        <v>1292</v>
      </c>
      <c r="G377" t="s">
        <v>1999</v>
      </c>
      <c r="H377" t="s">
        <v>2000</v>
      </c>
      <c r="I377">
        <v>375</v>
      </c>
    </row>
    <row r="378" spans="1:9" x14ac:dyDescent="0.2">
      <c r="A378">
        <v>4</v>
      </c>
      <c r="B378" t="s">
        <v>96</v>
      </c>
      <c r="C378" t="str">
        <f t="shared" si="5"/>
        <v>4_H11</v>
      </c>
      <c r="D378" t="s">
        <v>625</v>
      </c>
      <c r="F378" t="s">
        <v>1293</v>
      </c>
      <c r="G378" t="s">
        <v>2001</v>
      </c>
      <c r="H378" t="s">
        <v>2002</v>
      </c>
      <c r="I378">
        <v>376</v>
      </c>
    </row>
    <row r="379" spans="1:9" x14ac:dyDescent="0.2">
      <c r="A379">
        <v>4</v>
      </c>
      <c r="B379" t="s">
        <v>97</v>
      </c>
      <c r="C379" t="str">
        <f t="shared" si="5"/>
        <v>4_A12</v>
      </c>
      <c r="D379" t="s">
        <v>626</v>
      </c>
      <c r="F379" t="s">
        <v>1294</v>
      </c>
      <c r="G379" t="s">
        <v>919</v>
      </c>
      <c r="H379" t="s">
        <v>2003</v>
      </c>
      <c r="I379">
        <v>377</v>
      </c>
    </row>
    <row r="380" spans="1:9" x14ac:dyDescent="0.2">
      <c r="A380">
        <v>4</v>
      </c>
      <c r="B380" t="s">
        <v>98</v>
      </c>
      <c r="C380" t="str">
        <f t="shared" si="5"/>
        <v>4_B12</v>
      </c>
      <c r="D380" t="s">
        <v>627</v>
      </c>
      <c r="F380" t="s">
        <v>1295</v>
      </c>
      <c r="G380" t="s">
        <v>918</v>
      </c>
      <c r="H380" t="s">
        <v>2004</v>
      </c>
      <c r="I380">
        <v>378</v>
      </c>
    </row>
    <row r="381" spans="1:9" x14ac:dyDescent="0.2">
      <c r="A381">
        <v>4</v>
      </c>
      <c r="B381" t="s">
        <v>99</v>
      </c>
      <c r="C381" t="str">
        <f t="shared" si="5"/>
        <v>4_C12</v>
      </c>
      <c r="D381" t="s">
        <v>628</v>
      </c>
      <c r="F381" t="s">
        <v>1296</v>
      </c>
      <c r="G381" t="s">
        <v>2005</v>
      </c>
      <c r="H381" t="s">
        <v>2006</v>
      </c>
      <c r="I381">
        <v>379</v>
      </c>
    </row>
    <row r="382" spans="1:9" x14ac:dyDescent="0.2">
      <c r="A382">
        <v>4</v>
      </c>
      <c r="B382" t="s">
        <v>100</v>
      </c>
      <c r="C382" t="str">
        <f t="shared" si="5"/>
        <v>4_D12</v>
      </c>
      <c r="D382" t="s">
        <v>629</v>
      </c>
      <c r="F382" t="s">
        <v>1297</v>
      </c>
      <c r="G382" t="s">
        <v>2007</v>
      </c>
      <c r="H382" t="s">
        <v>2008</v>
      </c>
      <c r="I382">
        <v>380</v>
      </c>
    </row>
    <row r="383" spans="1:9" x14ac:dyDescent="0.2">
      <c r="A383">
        <v>4</v>
      </c>
      <c r="B383" t="s">
        <v>101</v>
      </c>
      <c r="C383" t="str">
        <f t="shared" si="5"/>
        <v>4_E12</v>
      </c>
      <c r="D383" t="s">
        <v>630</v>
      </c>
      <c r="F383" t="s">
        <v>1298</v>
      </c>
      <c r="G383" t="s">
        <v>2009</v>
      </c>
      <c r="H383" t="s">
        <v>2010</v>
      </c>
      <c r="I383">
        <v>381</v>
      </c>
    </row>
    <row r="384" spans="1:9" x14ac:dyDescent="0.2">
      <c r="A384">
        <v>4</v>
      </c>
      <c r="B384" t="s">
        <v>102</v>
      </c>
      <c r="C384" t="str">
        <f t="shared" si="5"/>
        <v>4_F12</v>
      </c>
      <c r="D384" t="s">
        <v>631</v>
      </c>
      <c r="F384" t="s">
        <v>1299</v>
      </c>
      <c r="G384" t="s">
        <v>2010</v>
      </c>
      <c r="H384" t="s">
        <v>2009</v>
      </c>
      <c r="I384">
        <v>382</v>
      </c>
    </row>
    <row r="385" spans="1:9" x14ac:dyDescent="0.2">
      <c r="A385">
        <v>4</v>
      </c>
      <c r="B385" t="s">
        <v>103</v>
      </c>
      <c r="C385" t="str">
        <f t="shared" si="5"/>
        <v>4_G12</v>
      </c>
      <c r="D385" t="s">
        <v>632</v>
      </c>
      <c r="F385" t="s">
        <v>1300</v>
      </c>
      <c r="G385" t="s">
        <v>2011</v>
      </c>
      <c r="H385" t="s">
        <v>2012</v>
      </c>
      <c r="I385">
        <v>383</v>
      </c>
    </row>
    <row r="386" spans="1:9" x14ac:dyDescent="0.2">
      <c r="A386">
        <v>4</v>
      </c>
      <c r="B386" t="s">
        <v>104</v>
      </c>
      <c r="C386" t="str">
        <f t="shared" si="5"/>
        <v>4_H12</v>
      </c>
      <c r="D386" t="s">
        <v>633</v>
      </c>
      <c r="F386" t="s">
        <v>1301</v>
      </c>
      <c r="G386" t="s">
        <v>2013</v>
      </c>
      <c r="H386" t="s">
        <v>2014</v>
      </c>
      <c r="I386">
        <v>384</v>
      </c>
    </row>
  </sheetData>
  <conditionalFormatting sqref="D2:D386">
    <cfRule type="duplicateValues" dxfId="5" priority="5"/>
  </conditionalFormatting>
  <conditionalFormatting sqref="E2:E386">
    <cfRule type="duplicateValues" dxfId="4" priority="4"/>
  </conditionalFormatting>
  <conditionalFormatting sqref="F2:F386">
    <cfRule type="duplicateValues" dxfId="3" priority="3"/>
  </conditionalFormatting>
  <conditionalFormatting sqref="G2:G386">
    <cfRule type="duplicateValues" dxfId="2" priority="2"/>
  </conditionalFormatting>
  <conditionalFormatting sqref="H2:H386">
    <cfRule type="duplicateValues" dxfId="1" priority="1"/>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DC8E7-6CE1-4758-8D71-1EDF00DEA18E}">
  <dimension ref="A1:L118"/>
  <sheetViews>
    <sheetView workbookViewId="0">
      <selection activeCell="J47" sqref="J47"/>
    </sheetView>
  </sheetViews>
  <sheetFormatPr defaultRowHeight="12.75" x14ac:dyDescent="0.2"/>
  <cols>
    <col min="1" max="1" width="21.5703125" style="369" bestFit="1" customWidth="1"/>
    <col min="2" max="2" width="18.140625" style="369" bestFit="1" customWidth="1"/>
    <col min="3" max="3" width="18.5703125" style="369" customWidth="1"/>
    <col min="4" max="4" width="14.140625" style="369" customWidth="1"/>
    <col min="5" max="5" width="12.42578125" style="369" customWidth="1"/>
    <col min="6" max="6" width="14.28515625" style="369" bestFit="1" customWidth="1"/>
    <col min="7" max="7" width="13" style="369" customWidth="1"/>
    <col min="8" max="9" width="9.140625" style="369"/>
    <col min="10" max="10" width="26.140625" style="369" customWidth="1"/>
    <col min="11" max="11" width="14.42578125" style="369" customWidth="1"/>
    <col min="12" max="12" width="27.85546875" style="369" customWidth="1"/>
    <col min="13" max="16384" width="9.140625" style="369"/>
  </cols>
  <sheetData>
    <row r="1" spans="1:2" x14ac:dyDescent="0.2">
      <c r="A1" s="369" t="s">
        <v>656</v>
      </c>
    </row>
    <row r="2" spans="1:2" x14ac:dyDescent="0.2">
      <c r="A2" s="369" t="s">
        <v>657</v>
      </c>
      <c r="B2" s="369">
        <v>4</v>
      </c>
    </row>
    <row r="3" spans="1:2" x14ac:dyDescent="0.2">
      <c r="A3" s="369" t="s">
        <v>658</v>
      </c>
      <c r="B3" s="369" t="str">
        <f>'Auto Pooling Robot Script'!$I$19</f>
        <v>AJ</v>
      </c>
    </row>
    <row r="4" spans="1:2" x14ac:dyDescent="0.2">
      <c r="A4" s="369" t="s">
        <v>659</v>
      </c>
      <c r="B4" s="369" t="str">
        <f>"HCAP_"&amp;'HCAP Booking'!$C$4</f>
        <v>HCAP_2303550</v>
      </c>
    </row>
    <row r="5" spans="1:2" x14ac:dyDescent="0.2">
      <c r="A5" s="369" t="s">
        <v>660</v>
      </c>
      <c r="B5" s="502" t="str">
        <f>'HCAP Booking'!$C$4</f>
        <v>2303550</v>
      </c>
    </row>
    <row r="6" spans="1:2" x14ac:dyDescent="0.2">
      <c r="A6" s="369" t="s">
        <v>1</v>
      </c>
      <c r="B6" s="503">
        <f>'Auto Pooling Robot Script'!$I$20</f>
        <v>44989</v>
      </c>
    </row>
    <row r="7" spans="1:2" x14ac:dyDescent="0.2">
      <c r="A7" s="369" t="s">
        <v>661</v>
      </c>
      <c r="B7" s="369" t="s">
        <v>662</v>
      </c>
    </row>
    <row r="8" spans="1:2" x14ac:dyDescent="0.2">
      <c r="A8" s="369" t="s">
        <v>663</v>
      </c>
      <c r="B8" s="369" t="s">
        <v>664</v>
      </c>
    </row>
    <row r="9" spans="1:2" x14ac:dyDescent="0.2">
      <c r="A9" s="369" t="s">
        <v>27</v>
      </c>
      <c r="B9" s="369" t="str">
        <f ca="1">J23</f>
        <v>RMH200ST</v>
      </c>
    </row>
    <row r="10" spans="1:2" x14ac:dyDescent="0.2">
      <c r="A10" s="369" t="s">
        <v>665</v>
      </c>
    </row>
    <row r="11" spans="1:2" x14ac:dyDescent="0.2">
      <c r="A11" s="369" t="s">
        <v>666</v>
      </c>
      <c r="B11" s="504" t="s">
        <v>667</v>
      </c>
    </row>
    <row r="12" spans="1:2" x14ac:dyDescent="0.2">
      <c r="A12" s="369" t="s">
        <v>668</v>
      </c>
      <c r="B12" s="369" t="s">
        <v>243</v>
      </c>
    </row>
    <row r="14" spans="1:2" x14ac:dyDescent="0.2">
      <c r="A14" s="369" t="s">
        <v>669</v>
      </c>
    </row>
    <row r="15" spans="1:2" x14ac:dyDescent="0.2">
      <c r="A15" s="504">
        <v>101</v>
      </c>
    </row>
    <row r="16" spans="1:2" x14ac:dyDescent="0.2">
      <c r="A16" s="504">
        <v>101</v>
      </c>
    </row>
    <row r="18" spans="1:12" x14ac:dyDescent="0.2">
      <c r="A18" s="369" t="s">
        <v>670</v>
      </c>
    </row>
    <row r="19" spans="1:12" x14ac:dyDescent="0.2">
      <c r="B19" s="504"/>
    </row>
    <row r="20" spans="1:12" x14ac:dyDescent="0.2">
      <c r="B20" s="504"/>
    </row>
    <row r="21" spans="1:12" x14ac:dyDescent="0.2">
      <c r="A21" s="369" t="s">
        <v>671</v>
      </c>
    </row>
    <row r="22" spans="1:12" x14ac:dyDescent="0.2">
      <c r="A22" s="369" t="s">
        <v>685</v>
      </c>
      <c r="B22" s="369" t="s">
        <v>686</v>
      </c>
      <c r="C22" s="504" t="s">
        <v>687</v>
      </c>
      <c r="D22" s="504" t="s">
        <v>688</v>
      </c>
      <c r="E22" s="504" t="s">
        <v>689</v>
      </c>
      <c r="F22" s="504" t="s">
        <v>674</v>
      </c>
      <c r="G22" s="504" t="s">
        <v>690</v>
      </c>
      <c r="H22" s="591" t="s">
        <v>676</v>
      </c>
      <c r="I22" s="504" t="s">
        <v>2189</v>
      </c>
      <c r="J22" s="504" t="s">
        <v>2190</v>
      </c>
      <c r="K22" s="504" t="s">
        <v>677</v>
      </c>
      <c r="L22" s="504" t="s">
        <v>665</v>
      </c>
    </row>
    <row r="23" spans="1:12" x14ac:dyDescent="0.2">
      <c r="A23" s="369">
        <f ca="1">IF(B23="","",Index!I3)</f>
        <v>1</v>
      </c>
      <c r="B23" s="369" t="str">
        <f ca="1">'HCAP Robot Script'!CJ2</f>
        <v>PG_B2238408-002</v>
      </c>
      <c r="C23" s="504" t="str">
        <f ca="1">INDEX('HCAP Robot Script'!$BK$2:$BK$97,MATCH('DNA Sample sheet'!B23,'HCAP Robot Script'!$BJ$2:$BJ$97,0))</f>
        <v>PL2303550-02-01/A01</v>
      </c>
      <c r="D23" s="369" t="str">
        <f ca="1">INDEX('HCAP Robot Script'!$BM$2:$BM$97,MATCH('DNA Sample sheet'!B23,'HCAP Robot Script'!$BJ$2:$BJ$97,0))</f>
        <v>A1</v>
      </c>
      <c r="E23" s="369" t="str">
        <f ca="1">INDEX('HCAP Robot Script'!$BN$2:$BN$97,MATCH('DNA Sample sheet'!B23,'HCAP Robot Script'!$BJ$2:$BJ$97,0))</f>
        <v>UDP0001</v>
      </c>
      <c r="F23" s="369" t="str">
        <f ca="1">INDEX('HCAP Robot Script'!$BO$2:$BO$97,MATCH('DNA Sample sheet'!B23,'HCAP Robot Script'!$BJ$2:$BJ$97,0))</f>
        <v>TGGATCGA</v>
      </c>
      <c r="G23" s="369" t="str">
        <f ca="1">INDEX('HCAP Robot Script'!$BP$2:$BP$97,MATCH('DNA Sample sheet'!B23,'HCAP Robot Script'!$BJ$2:$BJ$97,0))</f>
        <v>UDP0001</v>
      </c>
      <c r="H23" s="369" t="str">
        <f ca="1">INDEX('HCAP Robot Script'!$BR$2:$BR$97,MATCH('DNA Sample sheet'!B23,'HCAP Robot Script'!$BJ$2:$BJ$97,0))</f>
        <v>AGCTAGGT</v>
      </c>
      <c r="J23" s="369" t="str">
        <f ca="1">INDEX('HCAP Robot Script'!$CE$2:$CE$97,MATCH('DNA Sample sheet'!B23,'HCAP Robot Script'!$BJ$2:$BJ$97,0))</f>
        <v>RMH200ST</v>
      </c>
      <c r="L23" s="369" t="str">
        <f ca="1">INDEX('HCAP Robot Script'!$BS$2:$BS$97,MATCH('DNA Sample sheet'!B23,'HCAP Robot Script'!$BJ$2:$BJ$97,0))</f>
        <v>Roche DNA Solid Tumour Prep_1</v>
      </c>
    </row>
    <row r="24" spans="1:12" x14ac:dyDescent="0.2">
      <c r="A24" s="369">
        <f ca="1">IF(B24="","",Index!I4)</f>
        <v>2</v>
      </c>
      <c r="B24" s="369" t="str">
        <f ca="1">'HCAP Robot Script'!CJ3</f>
        <v>JT_B2238423-002</v>
      </c>
      <c r="C24" s="504" t="str">
        <f ca="1">INDEX('HCAP Robot Script'!$BK$2:$BK$97,MATCH('DNA Sample sheet'!B24,'HCAP Robot Script'!$BJ$2:$BJ$97,0))</f>
        <v>PL2303550-02-01/B01</v>
      </c>
      <c r="D24" s="369" t="str">
        <f ca="1">INDEX('HCAP Robot Script'!$BM$2:$BM$97,MATCH('DNA Sample sheet'!B24,'HCAP Robot Script'!$BJ$2:$BJ$97,0))</f>
        <v>B1</v>
      </c>
      <c r="E24" s="369" t="str">
        <f ca="1">INDEX('HCAP Robot Script'!$BN$2:$BN$97,MATCH('DNA Sample sheet'!B24,'HCAP Robot Script'!$BJ$2:$BJ$97,0))</f>
        <v>UDP0002</v>
      </c>
      <c r="F24" s="369" t="str">
        <f ca="1">INDEX('HCAP Robot Script'!$BO$2:$BO$97,MATCH('DNA Sample sheet'!B24,'HCAP Robot Script'!$BJ$2:$BJ$97,0))</f>
        <v>CAAGCTAG</v>
      </c>
      <c r="G24" s="369" t="str">
        <f ca="1">INDEX('HCAP Robot Script'!$BP$2:$BP$97,MATCH('DNA Sample sheet'!B24,'HCAP Robot Script'!$BJ$2:$BJ$97,0))</f>
        <v>UDP0002</v>
      </c>
      <c r="H24" s="369" t="str">
        <f ca="1">INDEX('HCAP Robot Script'!$BR$2:$BR$97,MATCH('DNA Sample sheet'!B24,'HCAP Robot Script'!$BJ$2:$BJ$97,0))</f>
        <v>GATCGAAC</v>
      </c>
      <c r="J24" s="369" t="str">
        <f ca="1">INDEX('HCAP Robot Script'!$CE$2:$CE$97,MATCH('DNA Sample sheet'!B24,'HCAP Robot Script'!$BJ$2:$BJ$97,0))</f>
        <v>RMH200ST</v>
      </c>
      <c r="L24" s="369" t="str">
        <f ca="1">INDEX('HCAP Robot Script'!$BS$2:$BS$97,MATCH('DNA Sample sheet'!B24,'HCAP Robot Script'!$BJ$2:$BJ$97,0))</f>
        <v>Roche DNA Solid Tumour Prep_1</v>
      </c>
    </row>
    <row r="25" spans="1:12" x14ac:dyDescent="0.2">
      <c r="A25" s="369">
        <f ca="1">IF(B25="","",Index!I5)</f>
        <v>3</v>
      </c>
      <c r="B25" s="369" t="str">
        <f ca="1">'HCAP Robot Script'!CJ4</f>
        <v>RS_B2238532-002</v>
      </c>
      <c r="C25" s="504" t="str">
        <f ca="1">INDEX('HCAP Robot Script'!$BK$2:$BK$97,MATCH('DNA Sample sheet'!B25,'HCAP Robot Script'!$BJ$2:$BJ$97,0))</f>
        <v>PL2303550-02-01/C01</v>
      </c>
      <c r="D25" s="369" t="str">
        <f ca="1">INDEX('HCAP Robot Script'!$BM$2:$BM$97,MATCH('DNA Sample sheet'!B25,'HCAP Robot Script'!$BJ$2:$BJ$97,0))</f>
        <v>C1</v>
      </c>
      <c r="E25" s="369" t="str">
        <f ca="1">INDEX('HCAP Robot Script'!$BN$2:$BN$97,MATCH('DNA Sample sheet'!B25,'HCAP Robot Script'!$BJ$2:$BJ$97,0))</f>
        <v>UDP0003</v>
      </c>
      <c r="F25" s="369" t="str">
        <f ca="1">INDEX('HCAP Robot Script'!$BO$2:$BO$97,MATCH('DNA Sample sheet'!B25,'HCAP Robot Script'!$BJ$2:$BJ$97,0))</f>
        <v>GTACCAAG</v>
      </c>
      <c r="G25" s="369" t="str">
        <f ca="1">INDEX('HCAP Robot Script'!$BP$2:$BP$97,MATCH('DNA Sample sheet'!B25,'HCAP Robot Script'!$BJ$2:$BJ$97,0))</f>
        <v>UDP0003</v>
      </c>
      <c r="H25" s="369" t="str">
        <f ca="1">INDEX('HCAP Robot Script'!$BR$2:$BR$97,MATCH('DNA Sample sheet'!B25,'HCAP Robot Script'!$BJ$2:$BJ$97,0))</f>
        <v>GAACCATG</v>
      </c>
      <c r="J25" s="369" t="str">
        <f ca="1">INDEX('HCAP Robot Script'!$CE$2:$CE$97,MATCH('DNA Sample sheet'!B25,'HCAP Robot Script'!$BJ$2:$BJ$97,0))</f>
        <v>RMH200ST</v>
      </c>
      <c r="L25" s="369" t="str">
        <f ca="1">INDEX('HCAP Robot Script'!$BS$2:$BS$97,MATCH('DNA Sample sheet'!B25,'HCAP Robot Script'!$BJ$2:$BJ$97,0))</f>
        <v>Roche DNA Solid Tumour Prep_1</v>
      </c>
    </row>
    <row r="26" spans="1:12" x14ac:dyDescent="0.2">
      <c r="A26" s="369">
        <f ca="1">IF(B26="","",Index!I6)</f>
        <v>4</v>
      </c>
      <c r="B26" s="369" t="str">
        <f ca="1">'HCAP Robot Script'!CJ5</f>
        <v>DR_B2305715-002</v>
      </c>
      <c r="C26" s="504" t="str">
        <f ca="1">INDEX('HCAP Robot Script'!$BK$2:$BK$97,MATCH('DNA Sample sheet'!B26,'HCAP Robot Script'!$BJ$2:$BJ$97,0))</f>
        <v>PL2303550-02-01/D01</v>
      </c>
      <c r="D26" s="369" t="str">
        <f ca="1">INDEX('HCAP Robot Script'!$BM$2:$BM$97,MATCH('DNA Sample sheet'!B26,'HCAP Robot Script'!$BJ$2:$BJ$97,0))</f>
        <v>D1</v>
      </c>
      <c r="E26" s="369" t="str">
        <f ca="1">INDEX('HCAP Robot Script'!$BN$2:$BN$97,MATCH('DNA Sample sheet'!B26,'HCAP Robot Script'!$BJ$2:$BJ$97,0))</f>
        <v>UDP0004</v>
      </c>
      <c r="F26" s="369" t="str">
        <f ca="1">INDEX('HCAP Robot Script'!$BO$2:$BO$97,MATCH('DNA Sample sheet'!B26,'HCAP Robot Script'!$BJ$2:$BJ$97,0))</f>
        <v>ACGTTGGA</v>
      </c>
      <c r="G26" s="369" t="str">
        <f ca="1">INDEX('HCAP Robot Script'!$BP$2:$BP$97,MATCH('DNA Sample sheet'!B26,'HCAP Robot Script'!$BJ$2:$BJ$97,0))</f>
        <v>UDP0004</v>
      </c>
      <c r="H26" s="369" t="str">
        <f ca="1">INDEX('HCAP Robot Script'!$BR$2:$BR$97,MATCH('DNA Sample sheet'!B26,'HCAP Robot Script'!$BJ$2:$BJ$97,0))</f>
        <v>AGGTTGCA</v>
      </c>
      <c r="J26" s="369" t="str">
        <f ca="1">INDEX('HCAP Robot Script'!$CE$2:$CE$97,MATCH('DNA Sample sheet'!B26,'HCAP Robot Script'!$BJ$2:$BJ$97,0))</f>
        <v>RMH200ST</v>
      </c>
      <c r="L26" s="369" t="str">
        <f ca="1">INDEX('HCAP Robot Script'!$BS$2:$BS$97,MATCH('DNA Sample sheet'!B26,'HCAP Robot Script'!$BJ$2:$BJ$97,0))</f>
        <v>Roche DNA Solid Tumour Prep_1</v>
      </c>
    </row>
    <row r="27" spans="1:12" x14ac:dyDescent="0.2">
      <c r="A27" s="369">
        <f ca="1">IF(B27="","",Index!I7)</f>
        <v>5</v>
      </c>
      <c r="B27" s="369" t="str">
        <f ca="1">'HCAP Robot Script'!CJ6</f>
        <v>RP_B2305921-002</v>
      </c>
      <c r="C27" s="504" t="str">
        <f ca="1">INDEX('HCAP Robot Script'!$BK$2:$BK$97,MATCH('DNA Sample sheet'!B27,'HCAP Robot Script'!$BJ$2:$BJ$97,0))</f>
        <v>PL2303550-02-01/E01</v>
      </c>
      <c r="D27" s="369" t="str">
        <f ca="1">INDEX('HCAP Robot Script'!$BM$2:$BM$97,MATCH('DNA Sample sheet'!B27,'HCAP Robot Script'!$BJ$2:$BJ$97,0))</f>
        <v>E1</v>
      </c>
      <c r="E27" s="369" t="str">
        <f ca="1">INDEX('HCAP Robot Script'!$BN$2:$BN$97,MATCH('DNA Sample sheet'!B27,'HCAP Robot Script'!$BJ$2:$BJ$97,0))</f>
        <v>UDP0005</v>
      </c>
      <c r="F27" s="369" t="str">
        <f ca="1">INDEX('HCAP Robot Script'!$BO$2:$BO$97,MATCH('DNA Sample sheet'!B27,'HCAP Robot Script'!$BJ$2:$BJ$97,0))</f>
        <v>TCGTGGTA</v>
      </c>
      <c r="G27" s="369" t="str">
        <f ca="1">INDEX('HCAP Robot Script'!$BP$2:$BP$97,MATCH('DNA Sample sheet'!B27,'HCAP Robot Script'!$BJ$2:$BJ$97,0))</f>
        <v>UDP0005</v>
      </c>
      <c r="H27" s="369" t="str">
        <f ca="1">INDEX('HCAP Robot Script'!$BR$2:$BR$97,MATCH('DNA Sample sheet'!B27,'HCAP Robot Script'!$BJ$2:$BJ$97,0))</f>
        <v>ATGGTGCT</v>
      </c>
      <c r="J27" s="369" t="str">
        <f ca="1">INDEX('HCAP Robot Script'!$CE$2:$CE$97,MATCH('DNA Sample sheet'!B27,'HCAP Robot Script'!$BJ$2:$BJ$97,0))</f>
        <v>RMH200ST</v>
      </c>
      <c r="L27" s="369" t="str">
        <f ca="1">INDEX('HCAP Robot Script'!$BS$2:$BS$97,MATCH('DNA Sample sheet'!B27,'HCAP Robot Script'!$BJ$2:$BJ$97,0))</f>
        <v>Roche DNA Solid Tumour Prep_1</v>
      </c>
    </row>
    <row r="28" spans="1:12" x14ac:dyDescent="0.2">
      <c r="A28" s="369">
        <f ca="1">IF(B28="","",Index!I8)</f>
        <v>6</v>
      </c>
      <c r="B28" s="369" t="str">
        <f ca="1">'HCAP Robot Script'!CJ7</f>
        <v>SK_B2305958-002</v>
      </c>
      <c r="C28" s="504" t="str">
        <f ca="1">INDEX('HCAP Robot Script'!$BK$2:$BK$97,MATCH('DNA Sample sheet'!B28,'HCAP Robot Script'!$BJ$2:$BJ$97,0))</f>
        <v>PL2303550-02-01/F01</v>
      </c>
      <c r="D28" s="369" t="str">
        <f ca="1">INDEX('HCAP Robot Script'!$BM$2:$BM$97,MATCH('DNA Sample sheet'!B28,'HCAP Robot Script'!$BJ$2:$BJ$97,0))</f>
        <v>F1</v>
      </c>
      <c r="E28" s="369" t="str">
        <f ca="1">INDEX('HCAP Robot Script'!$BN$2:$BN$97,MATCH('DNA Sample sheet'!B28,'HCAP Robot Script'!$BJ$2:$BJ$97,0))</f>
        <v>UDP0006</v>
      </c>
      <c r="F28" s="369" t="str">
        <f ca="1">INDEX('HCAP Robot Script'!$BO$2:$BO$97,MATCH('DNA Sample sheet'!B28,'HCAP Robot Script'!$BJ$2:$BJ$97,0))</f>
        <v>CTACAACG</v>
      </c>
      <c r="G28" s="369" t="str">
        <f ca="1">INDEX('HCAP Robot Script'!$BP$2:$BP$97,MATCH('DNA Sample sheet'!B28,'HCAP Robot Script'!$BJ$2:$BJ$97,0))</f>
        <v>UDP0006</v>
      </c>
      <c r="H28" s="369" t="str">
        <f ca="1">INDEX('HCAP Robot Script'!$BR$2:$BR$97,MATCH('DNA Sample sheet'!B28,'HCAP Robot Script'!$BJ$2:$BJ$97,0))</f>
        <v>GCAACATC</v>
      </c>
      <c r="J28" s="369" t="str">
        <f ca="1">INDEX('HCAP Robot Script'!$CE$2:$CE$97,MATCH('DNA Sample sheet'!B28,'HCAP Robot Script'!$BJ$2:$BJ$97,0))</f>
        <v>RMH200ST</v>
      </c>
      <c r="L28" s="369" t="str">
        <f ca="1">INDEX('HCAP Robot Script'!$BS$2:$BS$97,MATCH('DNA Sample sheet'!B28,'HCAP Robot Script'!$BJ$2:$BJ$97,0))</f>
        <v>Roche DNA Solid Tumour Prep_1</v>
      </c>
    </row>
    <row r="29" spans="1:12" x14ac:dyDescent="0.2">
      <c r="A29" s="369">
        <f ca="1">IF(B29="","",Index!I9)</f>
        <v>7</v>
      </c>
      <c r="B29" s="369" t="str">
        <f ca="1">'HCAP Robot Script'!CJ8</f>
        <v>UW_B2306205-002</v>
      </c>
      <c r="C29" s="504" t="str">
        <f ca="1">INDEX('HCAP Robot Script'!$BK$2:$BK$97,MATCH('DNA Sample sheet'!B29,'HCAP Robot Script'!$BJ$2:$BJ$97,0))</f>
        <v>PL2303550-02-01/G01</v>
      </c>
      <c r="D29" s="369" t="str">
        <f ca="1">INDEX('HCAP Robot Script'!$BM$2:$BM$97,MATCH('DNA Sample sheet'!B29,'HCAP Robot Script'!$BJ$2:$BJ$97,0))</f>
        <v>G1</v>
      </c>
      <c r="E29" s="369" t="str">
        <f ca="1">INDEX('HCAP Robot Script'!$BN$2:$BN$97,MATCH('DNA Sample sheet'!B29,'HCAP Robot Script'!$BJ$2:$BJ$97,0))</f>
        <v>UDP0007</v>
      </c>
      <c r="F29" s="369" t="str">
        <f ca="1">INDEX('HCAP Robot Script'!$BO$2:$BO$97,MATCH('DNA Sample sheet'!B29,'HCAP Robot Script'!$BJ$2:$BJ$97,0))</f>
        <v>GTTCAAGG</v>
      </c>
      <c r="G29" s="369" t="str">
        <f ca="1">INDEX('HCAP Robot Script'!$BP$2:$BP$97,MATCH('DNA Sample sheet'!B29,'HCAP Robot Script'!$BJ$2:$BJ$97,0))</f>
        <v>UDP0007</v>
      </c>
      <c r="H29" s="369" t="str">
        <f ca="1">INDEX('HCAP Robot Script'!$BR$2:$BR$97,MATCH('DNA Sample sheet'!B29,'HCAP Robot Script'!$BJ$2:$BJ$97,0))</f>
        <v>GGAACTTG</v>
      </c>
      <c r="J29" s="369" t="str">
        <f ca="1">INDEX('HCAP Robot Script'!$CE$2:$CE$97,MATCH('DNA Sample sheet'!B29,'HCAP Robot Script'!$BJ$2:$BJ$97,0))</f>
        <v>RMH200ST</v>
      </c>
      <c r="L29" s="369" t="str">
        <f ca="1">INDEX('HCAP Robot Script'!$BS$2:$BS$97,MATCH('DNA Sample sheet'!B29,'HCAP Robot Script'!$BJ$2:$BJ$97,0))</f>
        <v>Roche DNA Solid Tumour Prep_1</v>
      </c>
    </row>
    <row r="30" spans="1:12" x14ac:dyDescent="0.2">
      <c r="A30" s="369">
        <f ca="1">IF(B30="","",Index!I10)</f>
        <v>8</v>
      </c>
      <c r="B30" s="369" t="str">
        <f ca="1">'HCAP Robot Script'!CJ9</f>
        <v>VS_B2306215-002</v>
      </c>
      <c r="C30" s="504" t="str">
        <f ca="1">INDEX('HCAP Robot Script'!$BK$2:$BK$97,MATCH('DNA Sample sheet'!B30,'HCAP Robot Script'!$BJ$2:$BJ$97,0))</f>
        <v>PL2303550-02-01/H01</v>
      </c>
      <c r="D30" s="369" t="str">
        <f ca="1">INDEX('HCAP Robot Script'!$BM$2:$BM$97,MATCH('DNA Sample sheet'!B30,'HCAP Robot Script'!$BJ$2:$BJ$97,0))</f>
        <v>H1</v>
      </c>
      <c r="E30" s="369" t="str">
        <f ca="1">INDEX('HCAP Robot Script'!$BN$2:$BN$97,MATCH('DNA Sample sheet'!B30,'HCAP Robot Script'!$BJ$2:$BJ$97,0))</f>
        <v>UDP0008</v>
      </c>
      <c r="F30" s="369" t="str">
        <f ca="1">INDEX('HCAP Robot Script'!$BO$2:$BO$97,MATCH('DNA Sample sheet'!B30,'HCAP Robot Script'!$BJ$2:$BJ$97,0))</f>
        <v>ACCTGGAA</v>
      </c>
      <c r="G30" s="369" t="str">
        <f ca="1">INDEX('HCAP Robot Script'!$BP$2:$BP$97,MATCH('DNA Sample sheet'!B30,'HCAP Robot Script'!$BJ$2:$BJ$97,0))</f>
        <v>UDP0008</v>
      </c>
      <c r="H30" s="369" t="str">
        <f ca="1">INDEX('HCAP Robot Script'!$BR$2:$BR$97,MATCH('DNA Sample sheet'!B30,'HCAP Robot Script'!$BJ$2:$BJ$97,0))</f>
        <v>AAGGTCCA</v>
      </c>
      <c r="J30" s="369" t="str">
        <f ca="1">INDEX('HCAP Robot Script'!$CE$2:$CE$97,MATCH('DNA Sample sheet'!B30,'HCAP Robot Script'!$BJ$2:$BJ$97,0))</f>
        <v>RMH200ST</v>
      </c>
      <c r="L30" s="369" t="str">
        <f ca="1">INDEX('HCAP Robot Script'!$BS$2:$BS$97,MATCH('DNA Sample sheet'!B30,'HCAP Robot Script'!$BJ$2:$BJ$97,0))</f>
        <v>Roche DNA Solid Tumour Prep_1</v>
      </c>
    </row>
    <row r="31" spans="1:12" x14ac:dyDescent="0.2">
      <c r="A31" s="369">
        <f ca="1">IF(B31="","",Index!I11)</f>
        <v>9</v>
      </c>
      <c r="B31" s="369" t="str">
        <f ca="1">'HCAP Robot Script'!CJ10</f>
        <v>AW_B2306247-002</v>
      </c>
      <c r="C31" s="504" t="str">
        <f ca="1">INDEX('HCAP Robot Script'!$BK$2:$BK$97,MATCH('DNA Sample sheet'!B31,'HCAP Robot Script'!$BJ$2:$BJ$97,0))</f>
        <v>PL2303550-02-01/A02</v>
      </c>
      <c r="D31" s="369" t="str">
        <f ca="1">INDEX('HCAP Robot Script'!$BM$2:$BM$97,MATCH('DNA Sample sheet'!B31,'HCAP Robot Script'!$BJ$2:$BJ$97,0))</f>
        <v>A2</v>
      </c>
      <c r="E31" s="369" t="str">
        <f ca="1">INDEX('HCAP Robot Script'!$BN$2:$BN$97,MATCH('DNA Sample sheet'!B31,'HCAP Robot Script'!$BJ$2:$BJ$97,0))</f>
        <v>UDP0009</v>
      </c>
      <c r="F31" s="369" t="str">
        <f ca="1">INDEX('HCAP Robot Script'!$BO$2:$BO$97,MATCH('DNA Sample sheet'!B31,'HCAP Robot Script'!$BJ$2:$BJ$97,0))</f>
        <v>TCTTAGCG</v>
      </c>
      <c r="G31" s="369" t="str">
        <f ca="1">INDEX('HCAP Robot Script'!$BP$2:$BP$97,MATCH('DNA Sample sheet'!B31,'HCAP Robot Script'!$BJ$2:$BJ$97,0))</f>
        <v>UDP0009</v>
      </c>
      <c r="H31" s="369" t="str">
        <f ca="1">INDEX('HCAP Robot Script'!$BR$2:$BR$97,MATCH('DNA Sample sheet'!B31,'HCAP Robot Script'!$BJ$2:$BJ$97,0))</f>
        <v>GCGATTCT</v>
      </c>
      <c r="J31" s="369" t="str">
        <f ca="1">INDEX('HCAP Robot Script'!$CE$2:$CE$97,MATCH('DNA Sample sheet'!B31,'HCAP Robot Script'!$BJ$2:$BJ$97,0))</f>
        <v>RMH200ST</v>
      </c>
      <c r="L31" s="369" t="str">
        <f ca="1">INDEX('HCAP Robot Script'!$BS$2:$BS$97,MATCH('DNA Sample sheet'!B31,'HCAP Robot Script'!$BJ$2:$BJ$97,0))</f>
        <v>Roche DNA Solid Tumour Prep_1</v>
      </c>
    </row>
    <row r="32" spans="1:12" x14ac:dyDescent="0.2">
      <c r="A32" s="369">
        <f ca="1">IF(B32="","",Index!I12)</f>
        <v>10</v>
      </c>
      <c r="B32" s="369" t="str">
        <f ca="1">'HCAP Robot Script'!CJ11</f>
        <v>HB_B2306268-002</v>
      </c>
      <c r="C32" s="504" t="str">
        <f ca="1">INDEX('HCAP Robot Script'!$BK$2:$BK$97,MATCH('DNA Sample sheet'!B32,'HCAP Robot Script'!$BJ$2:$BJ$97,0))</f>
        <v>PL2303550-02-01/B02</v>
      </c>
      <c r="D32" s="369" t="str">
        <f ca="1">INDEX('HCAP Robot Script'!$BM$2:$BM$97,MATCH('DNA Sample sheet'!B32,'HCAP Robot Script'!$BJ$2:$BJ$97,0))</f>
        <v>B2</v>
      </c>
      <c r="E32" s="369" t="str">
        <f ca="1">INDEX('HCAP Robot Script'!$BN$2:$BN$97,MATCH('DNA Sample sheet'!B32,'HCAP Robot Script'!$BJ$2:$BJ$97,0))</f>
        <v>UDP0010</v>
      </c>
      <c r="F32" s="369" t="str">
        <f ca="1">INDEX('HCAP Robot Script'!$BO$2:$BO$97,MATCH('DNA Sample sheet'!B32,'HCAP Robot Script'!$BJ$2:$BJ$97,0))</f>
        <v>CTCCGATA</v>
      </c>
      <c r="G32" s="369" t="str">
        <f ca="1">INDEX('HCAP Robot Script'!$BP$2:$BP$97,MATCH('DNA Sample sheet'!B32,'HCAP Robot Script'!$BJ$2:$BJ$97,0))</f>
        <v>UDP0010</v>
      </c>
      <c r="H32" s="369" t="str">
        <f ca="1">INDEX('HCAP Robot Script'!$BR$2:$BR$97,MATCH('DNA Sample sheet'!B32,'HCAP Robot Script'!$BJ$2:$BJ$97,0))</f>
        <v>ATAGCCTC</v>
      </c>
      <c r="J32" s="369" t="str">
        <f ca="1">INDEX('HCAP Robot Script'!$CE$2:$CE$97,MATCH('DNA Sample sheet'!B32,'HCAP Robot Script'!$BJ$2:$BJ$97,0))</f>
        <v>RMH200ST</v>
      </c>
      <c r="L32" s="369" t="str">
        <f ca="1">INDEX('HCAP Robot Script'!$BS$2:$BS$97,MATCH('DNA Sample sheet'!B32,'HCAP Robot Script'!$BJ$2:$BJ$97,0))</f>
        <v>Roche DNA Solid Tumour Prep_1</v>
      </c>
    </row>
    <row r="33" spans="1:12" x14ac:dyDescent="0.2">
      <c r="A33" s="369">
        <f ca="1">IF(B33="","",Index!I13)</f>
        <v>11</v>
      </c>
      <c r="B33" s="369" t="str">
        <f ca="1">'HCAP Robot Script'!CJ12</f>
        <v>TS_B2306270-002</v>
      </c>
      <c r="C33" s="504" t="str">
        <f ca="1">INDEX('HCAP Robot Script'!$BK$2:$BK$97,MATCH('DNA Sample sheet'!B33,'HCAP Robot Script'!$BJ$2:$BJ$97,0))</f>
        <v>PL2303550-02-01/C02</v>
      </c>
      <c r="D33" s="369" t="str">
        <f ca="1">INDEX('HCAP Robot Script'!$BM$2:$BM$97,MATCH('DNA Sample sheet'!B33,'HCAP Robot Script'!$BJ$2:$BJ$97,0))</f>
        <v>C2</v>
      </c>
      <c r="E33" s="369" t="str">
        <f ca="1">INDEX('HCAP Robot Script'!$BN$2:$BN$97,MATCH('DNA Sample sheet'!B33,'HCAP Robot Script'!$BJ$2:$BJ$97,0))</f>
        <v>UDP0011</v>
      </c>
      <c r="F33" s="369" t="str">
        <f ca="1">INDEX('HCAP Robot Script'!$BO$2:$BO$97,MATCH('DNA Sample sheet'!B33,'HCAP Robot Script'!$BJ$2:$BJ$97,0))</f>
        <v>GTCCTACT</v>
      </c>
      <c r="G33" s="369" t="str">
        <f ca="1">INDEX('HCAP Robot Script'!$BP$2:$BP$97,MATCH('DNA Sample sheet'!B33,'HCAP Robot Script'!$BJ$2:$BJ$97,0))</f>
        <v>UDP0011</v>
      </c>
      <c r="H33" s="369" t="str">
        <f ca="1">INDEX('HCAP Robot Script'!$BR$2:$BR$97,MATCH('DNA Sample sheet'!B33,'HCAP Robot Script'!$BJ$2:$BJ$97,0))</f>
        <v>TCATCCTG</v>
      </c>
      <c r="J33" s="369" t="str">
        <f ca="1">INDEX('HCAP Robot Script'!$CE$2:$CE$97,MATCH('DNA Sample sheet'!B33,'HCAP Robot Script'!$BJ$2:$BJ$97,0))</f>
        <v>RMH200ST</v>
      </c>
      <c r="L33" s="369" t="str">
        <f ca="1">INDEX('HCAP Robot Script'!$BS$2:$BS$97,MATCH('DNA Sample sheet'!B33,'HCAP Robot Script'!$BJ$2:$BJ$97,0))</f>
        <v>Roche DNA Solid Tumour Prep_1</v>
      </c>
    </row>
    <row r="34" spans="1:12" x14ac:dyDescent="0.2">
      <c r="A34" s="369">
        <f ca="1">IF(B34="","",Index!I14)</f>
        <v>12</v>
      </c>
      <c r="B34" s="369" t="str">
        <f ca="1">'HCAP Robot Script'!CJ13</f>
        <v>CF_B2306279-003</v>
      </c>
      <c r="C34" s="504" t="str">
        <f ca="1">INDEX('HCAP Robot Script'!$BK$2:$BK$97,MATCH('DNA Sample sheet'!B34,'HCAP Robot Script'!$BJ$2:$BJ$97,0))</f>
        <v>PL2303550-02-01/D02</v>
      </c>
      <c r="D34" s="369" t="str">
        <f ca="1">INDEX('HCAP Robot Script'!$BM$2:$BM$97,MATCH('DNA Sample sheet'!B34,'HCAP Robot Script'!$BJ$2:$BJ$97,0))</f>
        <v>D2</v>
      </c>
      <c r="E34" s="369" t="str">
        <f ca="1">INDEX('HCAP Robot Script'!$BN$2:$BN$97,MATCH('DNA Sample sheet'!B34,'HCAP Robot Script'!$BJ$2:$BJ$97,0))</f>
        <v>UDP0012</v>
      </c>
      <c r="F34" s="369" t="str">
        <f ca="1">INDEX('HCAP Robot Script'!$BO$2:$BO$97,MATCH('DNA Sample sheet'!B34,'HCAP Robot Script'!$BJ$2:$BJ$97,0))</f>
        <v>ACTTCGTC</v>
      </c>
      <c r="G34" s="369" t="str">
        <f ca="1">INDEX('HCAP Robot Script'!$BP$2:$BP$97,MATCH('DNA Sample sheet'!B34,'HCAP Robot Script'!$BJ$2:$BJ$97,0))</f>
        <v>UDP0012</v>
      </c>
      <c r="H34" s="369" t="str">
        <f ca="1">INDEX('HCAP Robot Script'!$BR$2:$BR$97,MATCH('DNA Sample sheet'!B34,'HCAP Robot Script'!$BJ$2:$BJ$97,0))</f>
        <v>CTGCTTCA</v>
      </c>
      <c r="J34" s="369" t="str">
        <f ca="1">INDEX('HCAP Robot Script'!$CE$2:$CE$97,MATCH('DNA Sample sheet'!B34,'HCAP Robot Script'!$BJ$2:$BJ$97,0))</f>
        <v>RMH200ST</v>
      </c>
      <c r="L34" s="369" t="str">
        <f ca="1">INDEX('HCAP Robot Script'!$BS$2:$BS$97,MATCH('DNA Sample sheet'!B34,'HCAP Robot Script'!$BJ$2:$BJ$97,0))</f>
        <v>Roche DNA Solid Tumour Prep_1</v>
      </c>
    </row>
    <row r="35" spans="1:12" x14ac:dyDescent="0.2">
      <c r="A35" s="369">
        <f ca="1">IF(B35="","",Index!I15)</f>
        <v>13</v>
      </c>
      <c r="B35" s="369" t="str">
        <f ca="1">'HCAP Robot Script'!CJ14</f>
        <v>JM_B2306286-002</v>
      </c>
      <c r="C35" s="504" t="str">
        <f ca="1">INDEX('HCAP Robot Script'!$BK$2:$BK$97,MATCH('DNA Sample sheet'!B35,'HCAP Robot Script'!$BJ$2:$BJ$97,0))</f>
        <v>PL2303550-02-01/E02</v>
      </c>
      <c r="D35" s="369" t="str">
        <f ca="1">INDEX('HCAP Robot Script'!$BM$2:$BM$97,MATCH('DNA Sample sheet'!B35,'HCAP Robot Script'!$BJ$2:$BJ$97,0))</f>
        <v>E2</v>
      </c>
      <c r="E35" s="369" t="str">
        <f ca="1">INDEX('HCAP Robot Script'!$BN$2:$BN$97,MATCH('DNA Sample sheet'!B35,'HCAP Robot Script'!$BJ$2:$BJ$97,0))</f>
        <v>UDP0013</v>
      </c>
      <c r="F35" s="369" t="str">
        <f ca="1">INDEX('HCAP Robot Script'!$BO$2:$BO$97,MATCH('DNA Sample sheet'!B35,'HCAP Robot Script'!$BJ$2:$BJ$97,0))</f>
        <v>TCTACAGG</v>
      </c>
      <c r="G35" s="369" t="str">
        <f ca="1">INDEX('HCAP Robot Script'!$BP$2:$BP$97,MATCH('DNA Sample sheet'!B35,'HCAP Robot Script'!$BJ$2:$BJ$97,0))</f>
        <v>UDP0013</v>
      </c>
      <c r="H35" s="369" t="str">
        <f ca="1">INDEX('HCAP Robot Script'!$BR$2:$BR$97,MATCH('DNA Sample sheet'!B35,'HCAP Robot Script'!$BJ$2:$BJ$97,0))</f>
        <v>GGACATCT</v>
      </c>
      <c r="J35" s="369" t="str">
        <f ca="1">INDEX('HCAP Robot Script'!$CE$2:$CE$97,MATCH('DNA Sample sheet'!B35,'HCAP Robot Script'!$BJ$2:$BJ$97,0))</f>
        <v>RMH200ST</v>
      </c>
      <c r="L35" s="369" t="str">
        <f ca="1">INDEX('HCAP Robot Script'!$BS$2:$BS$97,MATCH('DNA Sample sheet'!B35,'HCAP Robot Script'!$BJ$2:$BJ$97,0))</f>
        <v>Roche DNA Solid Tumour Prep_1</v>
      </c>
    </row>
    <row r="36" spans="1:12" x14ac:dyDescent="0.2">
      <c r="A36" s="369">
        <f ca="1">IF(B36="","",Index!I16)</f>
        <v>14</v>
      </c>
      <c r="B36" s="369" t="str">
        <f ca="1">'HCAP Robot Script'!CJ15</f>
        <v>MC_B2306373-003</v>
      </c>
      <c r="C36" s="504" t="str">
        <f ca="1">INDEX('HCAP Robot Script'!$BK$2:$BK$97,MATCH('DNA Sample sheet'!B36,'HCAP Robot Script'!$BJ$2:$BJ$97,0))</f>
        <v>PL2303550-02-01/F02</v>
      </c>
      <c r="D36" s="369" t="str">
        <f ca="1">INDEX('HCAP Robot Script'!$BM$2:$BM$97,MATCH('DNA Sample sheet'!B36,'HCAP Robot Script'!$BJ$2:$BJ$97,0))</f>
        <v>F2</v>
      </c>
      <c r="E36" s="369" t="str">
        <f ca="1">INDEX('HCAP Robot Script'!$BN$2:$BN$97,MATCH('DNA Sample sheet'!B36,'HCAP Robot Script'!$BJ$2:$BJ$97,0))</f>
        <v>UDP0014</v>
      </c>
      <c r="F36" s="369" t="str">
        <f ca="1">INDEX('HCAP Robot Script'!$BO$2:$BO$97,MATCH('DNA Sample sheet'!B36,'HCAP Robot Script'!$BJ$2:$BJ$97,0))</f>
        <v>CTCGTGAA</v>
      </c>
      <c r="G36" s="369" t="str">
        <f ca="1">INDEX('HCAP Robot Script'!$BP$2:$BP$97,MATCH('DNA Sample sheet'!B36,'HCAP Robot Script'!$BJ$2:$BJ$97,0))</f>
        <v>UDP0014</v>
      </c>
      <c r="H36" s="369" t="str">
        <f ca="1">INDEX('HCAP Robot Script'!$BR$2:$BR$97,MATCH('DNA Sample sheet'!B36,'HCAP Robot Script'!$BJ$2:$BJ$97,0))</f>
        <v>AAGTGCTC</v>
      </c>
      <c r="J36" s="369" t="str">
        <f ca="1">INDEX('HCAP Robot Script'!$CE$2:$CE$97,MATCH('DNA Sample sheet'!B36,'HCAP Robot Script'!$BJ$2:$BJ$97,0))</f>
        <v>RMH200ST</v>
      </c>
      <c r="L36" s="369" t="str">
        <f ca="1">INDEX('HCAP Robot Script'!$BS$2:$BS$97,MATCH('DNA Sample sheet'!B36,'HCAP Robot Script'!$BJ$2:$BJ$97,0))</f>
        <v>Roche DNA Solid Tumour Prep_1</v>
      </c>
    </row>
    <row r="37" spans="1:12" x14ac:dyDescent="0.2">
      <c r="A37" s="369">
        <f ca="1">IF(B37="","",Index!I17)</f>
        <v>15</v>
      </c>
      <c r="B37" s="369" t="str">
        <f ca="1">'HCAP Robot Script'!CJ16</f>
        <v>DG_B2306377-002</v>
      </c>
      <c r="C37" s="504" t="str">
        <f ca="1">INDEX('HCAP Robot Script'!$BK$2:$BK$97,MATCH('DNA Sample sheet'!B37,'HCAP Robot Script'!$BJ$2:$BJ$97,0))</f>
        <v>PL2303550-02-01/G02</v>
      </c>
      <c r="D37" s="369" t="str">
        <f ca="1">INDEX('HCAP Robot Script'!$BM$2:$BM$97,MATCH('DNA Sample sheet'!B37,'HCAP Robot Script'!$BJ$2:$BJ$97,0))</f>
        <v>G2</v>
      </c>
      <c r="E37" s="369" t="str">
        <f ca="1">INDEX('HCAP Robot Script'!$BN$2:$BN$97,MATCH('DNA Sample sheet'!B37,'HCAP Robot Script'!$BJ$2:$BJ$97,0))</f>
        <v>UDP0015</v>
      </c>
      <c r="F37" s="369" t="str">
        <f ca="1">INDEX('HCAP Robot Script'!$BO$2:$BO$97,MATCH('DNA Sample sheet'!B37,'HCAP Robot Script'!$BJ$2:$BJ$97,0))</f>
        <v>GTTCGGAT</v>
      </c>
      <c r="G37" s="369" t="str">
        <f ca="1">INDEX('HCAP Robot Script'!$BP$2:$BP$97,MATCH('DNA Sample sheet'!B37,'HCAP Robot Script'!$BJ$2:$BJ$97,0))</f>
        <v>UDP0015</v>
      </c>
      <c r="H37" s="369" t="str">
        <f ca="1">INDEX('HCAP Robot Script'!$BR$2:$BR$97,MATCH('DNA Sample sheet'!B37,'HCAP Robot Script'!$BJ$2:$BJ$97,0))</f>
        <v>TAGGCTTG</v>
      </c>
      <c r="J37" s="369" t="str">
        <f ca="1">INDEX('HCAP Robot Script'!$CE$2:$CE$97,MATCH('DNA Sample sheet'!B37,'HCAP Robot Script'!$BJ$2:$BJ$97,0))</f>
        <v>RMH200ST</v>
      </c>
      <c r="L37" s="369" t="str">
        <f ca="1">INDEX('HCAP Robot Script'!$BS$2:$BS$97,MATCH('DNA Sample sheet'!B37,'HCAP Robot Script'!$BJ$2:$BJ$97,0))</f>
        <v>Roche DNA Solid Tumour Prep_1</v>
      </c>
    </row>
    <row r="38" spans="1:12" x14ac:dyDescent="0.2">
      <c r="A38" s="369">
        <f ca="1">IF(B38="","",Index!I18)</f>
        <v>16</v>
      </c>
      <c r="B38" s="369" t="str">
        <f ca="1">'HCAP Robot Script'!CJ17</f>
        <v>PV_B2306387-003</v>
      </c>
      <c r="C38" s="504" t="str">
        <f ca="1">INDEX('HCAP Robot Script'!$BK$2:$BK$97,MATCH('DNA Sample sheet'!B38,'HCAP Robot Script'!$BJ$2:$BJ$97,0))</f>
        <v>PL2303550-02-01/H02</v>
      </c>
      <c r="D38" s="369" t="str">
        <f ca="1">INDEX('HCAP Robot Script'!$BM$2:$BM$97,MATCH('DNA Sample sheet'!B38,'HCAP Robot Script'!$BJ$2:$BJ$97,0))</f>
        <v>H2</v>
      </c>
      <c r="E38" s="369" t="str">
        <f ca="1">INDEX('HCAP Robot Script'!$BN$2:$BN$97,MATCH('DNA Sample sheet'!B38,'HCAP Robot Script'!$BJ$2:$BJ$97,0))</f>
        <v>UDP0016</v>
      </c>
      <c r="F38" s="369" t="str">
        <f ca="1">INDEX('HCAP Robot Script'!$BO$2:$BO$97,MATCH('DNA Sample sheet'!B38,'HCAP Robot Script'!$BJ$2:$BJ$97,0))</f>
        <v>ACCTAAGC</v>
      </c>
      <c r="G38" s="369" t="str">
        <f ca="1">INDEX('HCAP Robot Script'!$BP$2:$BP$97,MATCH('DNA Sample sheet'!B38,'HCAP Robot Script'!$BJ$2:$BJ$97,0))</f>
        <v>UDP0016</v>
      </c>
      <c r="H38" s="369" t="str">
        <f ca="1">INDEX('HCAP Robot Script'!$BR$2:$BR$97,MATCH('DNA Sample sheet'!B38,'HCAP Robot Script'!$BJ$2:$BJ$97,0))</f>
        <v>CGAATCCA</v>
      </c>
      <c r="J38" s="369" t="str">
        <f ca="1">INDEX('HCAP Robot Script'!$CE$2:$CE$97,MATCH('DNA Sample sheet'!B38,'HCAP Robot Script'!$BJ$2:$BJ$97,0))</f>
        <v>RMH200ST</v>
      </c>
      <c r="L38" s="369" t="str">
        <f ca="1">INDEX('HCAP Robot Script'!$BS$2:$BS$97,MATCH('DNA Sample sheet'!B38,'HCAP Robot Script'!$BJ$2:$BJ$97,0))</f>
        <v>Roche DNA Solid Tumour Prep_1</v>
      </c>
    </row>
    <row r="39" spans="1:12" x14ac:dyDescent="0.2">
      <c r="A39" s="369">
        <f ca="1">IF(B39="","",Index!I19)</f>
        <v>17</v>
      </c>
      <c r="B39" s="369" t="str">
        <f ca="1">'HCAP Robot Script'!CJ18</f>
        <v>JW_B2306389-003</v>
      </c>
      <c r="C39" s="504" t="str">
        <f ca="1">INDEX('HCAP Robot Script'!$BK$2:$BK$97,MATCH('DNA Sample sheet'!B39,'HCAP Robot Script'!$BJ$2:$BJ$97,0))</f>
        <v>PL2303550-02-01/A03</v>
      </c>
      <c r="D39" s="369" t="str">
        <f ca="1">INDEX('HCAP Robot Script'!$BM$2:$BM$97,MATCH('DNA Sample sheet'!B39,'HCAP Robot Script'!$BJ$2:$BJ$97,0))</f>
        <v>A3</v>
      </c>
      <c r="E39" s="369" t="str">
        <f ca="1">INDEX('HCAP Robot Script'!$BN$2:$BN$97,MATCH('DNA Sample sheet'!B39,'HCAP Robot Script'!$BJ$2:$BJ$97,0))</f>
        <v>UDP0017</v>
      </c>
      <c r="F39" s="369" t="str">
        <f ca="1">INDEX('HCAP Robot Script'!$BO$2:$BO$97,MATCH('DNA Sample sheet'!B39,'HCAP Robot Script'!$BJ$2:$BJ$97,0))</f>
        <v>GTTGACTG</v>
      </c>
      <c r="G39" s="369" t="str">
        <f ca="1">INDEX('HCAP Robot Script'!$BP$2:$BP$97,MATCH('DNA Sample sheet'!B39,'HCAP Robot Script'!$BJ$2:$BJ$97,0))</f>
        <v>UDP0017</v>
      </c>
      <c r="H39" s="369" t="str">
        <f ca="1">INDEX('HCAP Robot Script'!$BR$2:$BR$97,MATCH('DNA Sample sheet'!B39,'HCAP Robot Script'!$BJ$2:$BJ$97,0))</f>
        <v>GTCAGTTG</v>
      </c>
      <c r="J39" s="369" t="str">
        <f ca="1">INDEX('HCAP Robot Script'!$CE$2:$CE$97,MATCH('DNA Sample sheet'!B39,'HCAP Robot Script'!$BJ$2:$BJ$97,0))</f>
        <v>RMH200ST</v>
      </c>
      <c r="L39" s="369" t="str">
        <f ca="1">INDEX('HCAP Robot Script'!$BS$2:$BS$97,MATCH('DNA Sample sheet'!B39,'HCAP Robot Script'!$BJ$2:$BJ$97,0))</f>
        <v>Roche DNA Solid Tumour Prep_1</v>
      </c>
    </row>
    <row r="40" spans="1:12" x14ac:dyDescent="0.2">
      <c r="A40" s="369">
        <f ca="1">IF(B40="","",Index!I20)</f>
        <v>18</v>
      </c>
      <c r="B40" s="369" t="str">
        <f ca="1">'HCAP Robot Script'!CJ19</f>
        <v>DP_B2306394-002</v>
      </c>
      <c r="C40" s="504" t="str">
        <f ca="1">INDEX('HCAP Robot Script'!$BK$2:$BK$97,MATCH('DNA Sample sheet'!B40,'HCAP Robot Script'!$BJ$2:$BJ$97,0))</f>
        <v>PL2303550-02-01/B03</v>
      </c>
      <c r="D40" s="369" t="str">
        <f ca="1">INDEX('HCAP Robot Script'!$BM$2:$BM$97,MATCH('DNA Sample sheet'!B40,'HCAP Robot Script'!$BJ$2:$BJ$97,0))</f>
        <v>B3</v>
      </c>
      <c r="E40" s="369" t="str">
        <f ca="1">INDEX('HCAP Robot Script'!$BN$2:$BN$97,MATCH('DNA Sample sheet'!B40,'HCAP Robot Script'!$BJ$2:$BJ$97,0))</f>
        <v>UDP0018</v>
      </c>
      <c r="F40" s="369" t="str">
        <f ca="1">INDEX('HCAP Robot Script'!$BO$2:$BO$97,MATCH('DNA Sample sheet'!B40,'HCAP Robot Script'!$BJ$2:$BJ$97,0))</f>
        <v>ACCAGTCA</v>
      </c>
      <c r="G40" s="369" t="str">
        <f ca="1">INDEX('HCAP Robot Script'!$BP$2:$BP$97,MATCH('DNA Sample sheet'!B40,'HCAP Robot Script'!$BJ$2:$BJ$97,0))</f>
        <v>UDP0018</v>
      </c>
      <c r="H40" s="369" t="str">
        <f ca="1">INDEX('HCAP Robot Script'!$BR$2:$BR$97,MATCH('DNA Sample sheet'!B40,'HCAP Robot Script'!$BJ$2:$BJ$97,0))</f>
        <v>ACTGACCA</v>
      </c>
      <c r="J40" s="369" t="str">
        <f ca="1">INDEX('HCAP Robot Script'!$CE$2:$CE$97,MATCH('DNA Sample sheet'!B40,'HCAP Robot Script'!$BJ$2:$BJ$97,0))</f>
        <v>RMH200ST</v>
      </c>
      <c r="L40" s="369" t="str">
        <f ca="1">INDEX('HCAP Robot Script'!$BS$2:$BS$97,MATCH('DNA Sample sheet'!B40,'HCAP Robot Script'!$BJ$2:$BJ$97,0))</f>
        <v>Roche DNA Solid Tumour Prep_1</v>
      </c>
    </row>
    <row r="41" spans="1:12" x14ac:dyDescent="0.2">
      <c r="A41" s="369">
        <f ca="1">IF(B41="","",Index!I21)</f>
        <v>19</v>
      </c>
      <c r="B41" s="369" t="str">
        <f ca="1">'HCAP Robot Script'!CJ20</f>
        <v>DK_B2306418-003</v>
      </c>
      <c r="C41" s="504" t="str">
        <f ca="1">INDEX('HCAP Robot Script'!$BK$2:$BK$97,MATCH('DNA Sample sheet'!B41,'HCAP Robot Script'!$BJ$2:$BJ$97,0))</f>
        <v>PL2303550-02-01/C03</v>
      </c>
      <c r="D41" s="369" t="str">
        <f ca="1">INDEX('HCAP Robot Script'!$BM$2:$BM$97,MATCH('DNA Sample sheet'!B41,'HCAP Robot Script'!$BJ$2:$BJ$97,0))</f>
        <v>C3</v>
      </c>
      <c r="E41" s="369" t="str">
        <f ca="1">INDEX('HCAP Robot Script'!$BN$2:$BN$97,MATCH('DNA Sample sheet'!B41,'HCAP Robot Script'!$BJ$2:$BJ$97,0))</f>
        <v>UDP0019</v>
      </c>
      <c r="F41" s="369" t="str">
        <f ca="1">INDEX('HCAP Robot Script'!$BO$2:$BO$97,MATCH('DNA Sample sheet'!B41,'HCAP Robot Script'!$BJ$2:$BJ$97,0))</f>
        <v>TACCGGAA</v>
      </c>
      <c r="G41" s="369" t="str">
        <f ca="1">INDEX('HCAP Robot Script'!$BP$2:$BP$97,MATCH('DNA Sample sheet'!B41,'HCAP Robot Script'!$BJ$2:$BJ$97,0))</f>
        <v>UDP0019</v>
      </c>
      <c r="H41" s="369" t="str">
        <f ca="1">INDEX('HCAP Robot Script'!$BR$2:$BR$97,MATCH('DNA Sample sheet'!B41,'HCAP Robot Script'!$BJ$2:$BJ$97,0))</f>
        <v>AAGGCCAT</v>
      </c>
      <c r="J41" s="369" t="str">
        <f ca="1">INDEX('HCAP Robot Script'!$CE$2:$CE$97,MATCH('DNA Sample sheet'!B41,'HCAP Robot Script'!$BJ$2:$BJ$97,0))</f>
        <v>RMH200ST</v>
      </c>
      <c r="L41" s="369" t="str">
        <f ca="1">INDEX('HCAP Robot Script'!$BS$2:$BS$97,MATCH('DNA Sample sheet'!B41,'HCAP Robot Script'!$BJ$2:$BJ$97,0))</f>
        <v>Roche DNA Solid Tumour Prep_1</v>
      </c>
    </row>
    <row r="42" spans="1:12" x14ac:dyDescent="0.2">
      <c r="A42" s="369">
        <f ca="1">IF(B42="","",Index!I22)</f>
        <v>20</v>
      </c>
      <c r="B42" s="369" t="str">
        <f ca="1">'HCAP Robot Script'!CJ21</f>
        <v>TK_B2306480-002</v>
      </c>
      <c r="C42" s="504" t="str">
        <f ca="1">INDEX('HCAP Robot Script'!$BK$2:$BK$97,MATCH('DNA Sample sheet'!B42,'HCAP Robot Script'!$BJ$2:$BJ$97,0))</f>
        <v>PL2303550-02-01/D03</v>
      </c>
      <c r="D42" s="369" t="str">
        <f ca="1">INDEX('HCAP Robot Script'!$BM$2:$BM$97,MATCH('DNA Sample sheet'!B42,'HCAP Robot Script'!$BJ$2:$BJ$97,0))</f>
        <v>D3</v>
      </c>
      <c r="E42" s="369" t="str">
        <f ca="1">INDEX('HCAP Robot Script'!$BN$2:$BN$97,MATCH('DNA Sample sheet'!B42,'HCAP Robot Script'!$BJ$2:$BJ$97,0))</f>
        <v>UDP0020</v>
      </c>
      <c r="F42" s="369" t="str">
        <f ca="1">INDEX('HCAP Robot Script'!$BO$2:$BO$97,MATCH('DNA Sample sheet'!B42,'HCAP Robot Script'!$BJ$2:$BJ$97,0))</f>
        <v>CGTTAAGG</v>
      </c>
      <c r="G42" s="369" t="str">
        <f ca="1">INDEX('HCAP Robot Script'!$BP$2:$BP$97,MATCH('DNA Sample sheet'!B42,'HCAP Robot Script'!$BJ$2:$BJ$97,0))</f>
        <v>UDP0020</v>
      </c>
      <c r="H42" s="369" t="str">
        <f ca="1">INDEX('HCAP Robot Script'!$BR$2:$BR$97,MATCH('DNA Sample sheet'!B42,'HCAP Robot Script'!$BJ$2:$BJ$97,0))</f>
        <v>GGAATTGC</v>
      </c>
      <c r="J42" s="369" t="str">
        <f ca="1">INDEX('HCAP Robot Script'!$CE$2:$CE$97,MATCH('DNA Sample sheet'!B42,'HCAP Robot Script'!$BJ$2:$BJ$97,0))</f>
        <v>RMH200ST</v>
      </c>
      <c r="L42" s="369" t="str">
        <f ca="1">INDEX('HCAP Robot Script'!$BS$2:$BS$97,MATCH('DNA Sample sheet'!B42,'HCAP Robot Script'!$BJ$2:$BJ$97,0))</f>
        <v>Roche DNA Solid Tumour Prep_1</v>
      </c>
    </row>
    <row r="43" spans="1:12" x14ac:dyDescent="0.2">
      <c r="A43" s="369">
        <f ca="1">IF(B43="","",Index!I23)</f>
        <v>21</v>
      </c>
      <c r="B43" s="369" t="str">
        <f ca="1">'HCAP Robot Script'!CJ22</f>
        <v>KO_B2306481-002</v>
      </c>
      <c r="C43" s="504" t="str">
        <f ca="1">INDEX('HCAP Robot Script'!$BK$2:$BK$97,MATCH('DNA Sample sheet'!B43,'HCAP Robot Script'!$BJ$2:$BJ$97,0))</f>
        <v>PL2303550-02-01/E03</v>
      </c>
      <c r="D43" s="369" t="str">
        <f ca="1">INDEX('HCAP Robot Script'!$BM$2:$BM$97,MATCH('DNA Sample sheet'!B43,'HCAP Robot Script'!$BJ$2:$BJ$97,0))</f>
        <v>E3</v>
      </c>
      <c r="E43" s="369" t="str">
        <f ca="1">INDEX('HCAP Robot Script'!$BN$2:$BN$97,MATCH('DNA Sample sheet'!B43,'HCAP Robot Script'!$BJ$2:$BJ$97,0))</f>
        <v>UDP0021</v>
      </c>
      <c r="F43" s="369" t="str">
        <f ca="1">INDEX('HCAP Robot Script'!$BO$2:$BO$97,MATCH('DNA Sample sheet'!B43,'HCAP Robot Script'!$BJ$2:$BJ$97,0))</f>
        <v>GCTATGTC</v>
      </c>
      <c r="G43" s="369" t="str">
        <f ca="1">INDEX('HCAP Robot Script'!$BP$2:$BP$97,MATCH('DNA Sample sheet'!B43,'HCAP Robot Script'!$BJ$2:$BJ$97,0))</f>
        <v>UDP0021</v>
      </c>
      <c r="H43" s="369" t="str">
        <f ca="1">INDEX('HCAP Robot Script'!$BR$2:$BR$97,MATCH('DNA Sample sheet'!B43,'HCAP Robot Script'!$BJ$2:$BJ$97,0))</f>
        <v>CTGTATCG</v>
      </c>
      <c r="J43" s="369" t="str">
        <f ca="1">INDEX('HCAP Robot Script'!$CE$2:$CE$97,MATCH('DNA Sample sheet'!B43,'HCAP Robot Script'!$BJ$2:$BJ$97,0))</f>
        <v>RMH200ST</v>
      </c>
      <c r="L43" s="369" t="str">
        <f ca="1">INDEX('HCAP Robot Script'!$BS$2:$BS$97,MATCH('DNA Sample sheet'!B43,'HCAP Robot Script'!$BJ$2:$BJ$97,0))</f>
        <v>Roche DNA Solid Tumour Prep_1</v>
      </c>
    </row>
    <row r="44" spans="1:12" x14ac:dyDescent="0.2">
      <c r="A44" s="369">
        <f ca="1">IF(B44="","",Index!I24)</f>
        <v>22</v>
      </c>
      <c r="B44" s="369" t="str">
        <f ca="1">'HCAP Robot Script'!CJ23</f>
        <v>SV_B2306487-002</v>
      </c>
      <c r="C44" s="504" t="str">
        <f ca="1">INDEX('HCAP Robot Script'!$BK$2:$BK$97,MATCH('DNA Sample sheet'!B44,'HCAP Robot Script'!$BJ$2:$BJ$97,0))</f>
        <v>PL2303550-02-01/F03</v>
      </c>
      <c r="D44" s="369" t="str">
        <f ca="1">INDEX('HCAP Robot Script'!$BM$2:$BM$97,MATCH('DNA Sample sheet'!B44,'HCAP Robot Script'!$BJ$2:$BJ$97,0))</f>
        <v>F3</v>
      </c>
      <c r="E44" s="369" t="str">
        <f ca="1">INDEX('HCAP Robot Script'!$BN$2:$BN$97,MATCH('DNA Sample sheet'!B44,'HCAP Robot Script'!$BJ$2:$BJ$97,0))</f>
        <v>UDP0022</v>
      </c>
      <c r="F44" s="369" t="str">
        <f ca="1">INDEX('HCAP Robot Script'!$BO$2:$BO$97,MATCH('DNA Sample sheet'!B44,'HCAP Robot Script'!$BJ$2:$BJ$97,0))</f>
        <v>ATCGCACT</v>
      </c>
      <c r="G44" s="369" t="str">
        <f ca="1">INDEX('HCAP Robot Script'!$BP$2:$BP$97,MATCH('DNA Sample sheet'!B44,'HCAP Robot Script'!$BJ$2:$BJ$97,0))</f>
        <v>UDP0022</v>
      </c>
      <c r="H44" s="369" t="str">
        <f ca="1">INDEX('HCAP Robot Script'!$BR$2:$BR$97,MATCH('DNA Sample sheet'!B44,'HCAP Robot Script'!$BJ$2:$BJ$97,0))</f>
        <v>TCACGCTA</v>
      </c>
      <c r="J44" s="369" t="str">
        <f ca="1">INDEX('HCAP Robot Script'!$CE$2:$CE$97,MATCH('DNA Sample sheet'!B44,'HCAP Robot Script'!$BJ$2:$BJ$97,0))</f>
        <v>RMH200ST</v>
      </c>
      <c r="L44" s="369" t="str">
        <f ca="1">INDEX('HCAP Robot Script'!$BS$2:$BS$97,MATCH('DNA Sample sheet'!B44,'HCAP Robot Script'!$BJ$2:$BJ$97,0))</f>
        <v>Roche DNA Solid Tumour Prep_1</v>
      </c>
    </row>
    <row r="45" spans="1:12" x14ac:dyDescent="0.2">
      <c r="A45" s="369">
        <f ca="1">IF(B45="","",Index!I25)</f>
        <v>23</v>
      </c>
      <c r="B45" s="369" t="str">
        <f ca="1">'HCAP Robot Script'!CJ24</f>
        <v>ML_B2306489-002</v>
      </c>
      <c r="C45" s="504" t="str">
        <f ca="1">INDEX('HCAP Robot Script'!$BK$2:$BK$97,MATCH('DNA Sample sheet'!B45,'HCAP Robot Script'!$BJ$2:$BJ$97,0))</f>
        <v>PL2303550-02-01/G03</v>
      </c>
      <c r="D45" s="369" t="str">
        <f ca="1">INDEX('HCAP Robot Script'!$BM$2:$BM$97,MATCH('DNA Sample sheet'!B45,'HCAP Robot Script'!$BJ$2:$BJ$97,0))</f>
        <v>G3</v>
      </c>
      <c r="E45" s="369" t="str">
        <f ca="1">INDEX('HCAP Robot Script'!$BN$2:$BN$97,MATCH('DNA Sample sheet'!B45,'HCAP Robot Script'!$BJ$2:$BJ$97,0))</f>
        <v>UDP0023</v>
      </c>
      <c r="F45" s="369" t="str">
        <f ca="1">INDEX('HCAP Robot Script'!$BO$2:$BO$97,MATCH('DNA Sample sheet'!B45,'HCAP Robot Script'!$BJ$2:$BJ$97,0))</f>
        <v>GCACTTCT</v>
      </c>
      <c r="G45" s="369" t="str">
        <f ca="1">INDEX('HCAP Robot Script'!$BP$2:$BP$97,MATCH('DNA Sample sheet'!B45,'HCAP Robot Script'!$BJ$2:$BJ$97,0))</f>
        <v>UDP0023</v>
      </c>
      <c r="H45" s="369" t="str">
        <f ca="1">INDEX('HCAP Robot Script'!$BR$2:$BR$97,MATCH('DNA Sample sheet'!B45,'HCAP Robot Script'!$BJ$2:$BJ$97,0))</f>
        <v>TCTTCACG</v>
      </c>
      <c r="J45" s="369" t="str">
        <f ca="1">INDEX('HCAP Robot Script'!$CE$2:$CE$97,MATCH('DNA Sample sheet'!B45,'HCAP Robot Script'!$BJ$2:$BJ$97,0))</f>
        <v>RMH200ST</v>
      </c>
      <c r="L45" s="369" t="str">
        <f ca="1">INDEX('HCAP Robot Script'!$BS$2:$BS$97,MATCH('DNA Sample sheet'!B45,'HCAP Robot Script'!$BJ$2:$BJ$97,0))</f>
        <v>Roche DNA Solid Tumour Prep_1</v>
      </c>
    </row>
    <row r="46" spans="1:12" x14ac:dyDescent="0.2">
      <c r="A46" s="369">
        <f ca="1">IF(B46="","",Index!I26)</f>
        <v>24</v>
      </c>
      <c r="B46" s="369" t="str">
        <f ca="1">'HCAP Robot Script'!CJ25</f>
        <v>MR_B2306503-002</v>
      </c>
      <c r="C46" s="504" t="str">
        <f ca="1">INDEX('HCAP Robot Script'!$BK$2:$BK$97,MATCH('DNA Sample sheet'!B46,'HCAP Robot Script'!$BJ$2:$BJ$97,0))</f>
        <v>PL2303550-02-01/H03</v>
      </c>
      <c r="D46" s="369" t="str">
        <f ca="1">INDEX('HCAP Robot Script'!$BM$2:$BM$97,MATCH('DNA Sample sheet'!B46,'HCAP Robot Script'!$BJ$2:$BJ$97,0))</f>
        <v>H3</v>
      </c>
      <c r="E46" s="369" t="str">
        <f ca="1">INDEX('HCAP Robot Script'!$BN$2:$BN$97,MATCH('DNA Sample sheet'!B46,'HCAP Robot Script'!$BJ$2:$BJ$97,0))</f>
        <v>UDP0024</v>
      </c>
      <c r="F46" s="369" t="str">
        <f ca="1">INDEX('HCAP Robot Script'!$BO$2:$BO$97,MATCH('DNA Sample sheet'!B46,'HCAP Robot Script'!$BJ$2:$BJ$97,0))</f>
        <v>ATGTCCTC</v>
      </c>
      <c r="G46" s="369" t="str">
        <f ca="1">INDEX('HCAP Robot Script'!$BP$2:$BP$97,MATCH('DNA Sample sheet'!B46,'HCAP Robot Script'!$BJ$2:$BJ$97,0))</f>
        <v>UDP0024</v>
      </c>
      <c r="H46" s="369" t="str">
        <f ca="1">INDEX('HCAP Robot Script'!$BR$2:$BR$97,MATCH('DNA Sample sheet'!B46,'HCAP Robot Script'!$BJ$2:$BJ$97,0))</f>
        <v>CTCCTGTA</v>
      </c>
      <c r="J46" s="369" t="str">
        <f ca="1">INDEX('HCAP Robot Script'!$CE$2:$CE$97,MATCH('DNA Sample sheet'!B46,'HCAP Robot Script'!$BJ$2:$BJ$97,0))</f>
        <v>RMH200ST</v>
      </c>
      <c r="L46" s="369" t="str">
        <f ca="1">INDEX('HCAP Robot Script'!$BS$2:$BS$97,MATCH('DNA Sample sheet'!B46,'HCAP Robot Script'!$BJ$2:$BJ$97,0))</f>
        <v>Roche DNA Solid Tumour Prep_1</v>
      </c>
    </row>
    <row r="47" spans="1:12" x14ac:dyDescent="0.2">
      <c r="A47" s="369">
        <f ca="1">IF(B47="","",Index!I27)</f>
        <v>25</v>
      </c>
      <c r="B47" s="369" t="str">
        <f ca="1">'HCAP Robot Script'!CJ26</f>
        <v>CU_B2306505-002</v>
      </c>
      <c r="C47" s="504" t="str">
        <f ca="1">INDEX('HCAP Robot Script'!$BK$2:$BK$97,MATCH('DNA Sample sheet'!B47,'HCAP Robot Script'!$BJ$2:$BJ$97,0))</f>
        <v>PL2303550-02-01/A04</v>
      </c>
      <c r="D47" s="369" t="str">
        <f ca="1">INDEX('HCAP Robot Script'!$BM$2:$BM$97,MATCH('DNA Sample sheet'!B47,'HCAP Robot Script'!$BJ$2:$BJ$97,0))</f>
        <v>A4</v>
      </c>
      <c r="E47" s="369" t="str">
        <f ca="1">INDEX('HCAP Robot Script'!$BN$2:$BN$97,MATCH('DNA Sample sheet'!B47,'HCAP Robot Script'!$BJ$2:$BJ$97,0))</f>
        <v>UDP0025</v>
      </c>
      <c r="F47" s="369" t="str">
        <f ca="1">INDEX('HCAP Robot Script'!$BO$2:$BO$97,MATCH('DNA Sample sheet'!B47,'HCAP Robot Script'!$BJ$2:$BJ$97,0))</f>
        <v>GGATGATC</v>
      </c>
      <c r="G47" s="369" t="str">
        <f ca="1">INDEX('HCAP Robot Script'!$BP$2:$BP$97,MATCH('DNA Sample sheet'!B47,'HCAP Robot Script'!$BJ$2:$BJ$97,0))</f>
        <v>UDP0025</v>
      </c>
      <c r="H47" s="369" t="str">
        <f ca="1">INDEX('HCAP Robot Script'!$BR$2:$BR$97,MATCH('DNA Sample sheet'!B47,'HCAP Robot Script'!$BJ$2:$BJ$97,0))</f>
        <v>CTAGTAGG</v>
      </c>
      <c r="J47" s="369" t="str">
        <f ca="1">INDEX('HCAP Robot Script'!$CE$2:$CE$97,MATCH('DNA Sample sheet'!B47,'HCAP Robot Script'!$BJ$2:$BJ$97,0))</f>
        <v>RMH200ST</v>
      </c>
      <c r="L47" s="369" t="str">
        <f ca="1">INDEX('HCAP Robot Script'!$BS$2:$BS$97,MATCH('DNA Sample sheet'!B47,'HCAP Robot Script'!$BJ$2:$BJ$97,0))</f>
        <v>Roche DNA Solid Tumour Prep_2</v>
      </c>
    </row>
    <row r="48" spans="1:12" x14ac:dyDescent="0.2">
      <c r="A48" s="369">
        <f ca="1">IF(B48="","",Index!I28)</f>
        <v>26</v>
      </c>
      <c r="B48" s="369" t="str">
        <f ca="1">'HCAP Robot Script'!CJ27</f>
        <v>BG_B2306514-002</v>
      </c>
      <c r="C48" s="504" t="str">
        <f ca="1">INDEX('HCAP Robot Script'!$BK$2:$BK$97,MATCH('DNA Sample sheet'!B48,'HCAP Robot Script'!$BJ$2:$BJ$97,0))</f>
        <v>PL2303550-02-01/B04</v>
      </c>
      <c r="D48" s="369" t="str">
        <f ca="1">INDEX('HCAP Robot Script'!$BM$2:$BM$97,MATCH('DNA Sample sheet'!B48,'HCAP Robot Script'!$BJ$2:$BJ$97,0))</f>
        <v>B4</v>
      </c>
      <c r="E48" s="369" t="str">
        <f ca="1">INDEX('HCAP Robot Script'!$BN$2:$BN$97,MATCH('DNA Sample sheet'!B48,'HCAP Robot Script'!$BJ$2:$BJ$97,0))</f>
        <v>UDP0026</v>
      </c>
      <c r="F48" s="369" t="str">
        <f ca="1">INDEX('HCAP Robot Script'!$BO$2:$BO$97,MATCH('DNA Sample sheet'!B48,'HCAP Robot Script'!$BJ$2:$BJ$97,0))</f>
        <v>AAGCAGCT</v>
      </c>
      <c r="G48" s="369" t="str">
        <f ca="1">INDEX('HCAP Robot Script'!$BP$2:$BP$97,MATCH('DNA Sample sheet'!B48,'HCAP Robot Script'!$BJ$2:$BJ$97,0))</f>
        <v>UDP0026</v>
      </c>
      <c r="H48" s="369" t="str">
        <f ca="1">INDEX('HCAP Robot Script'!$BR$2:$BR$97,MATCH('DNA Sample sheet'!B48,'HCAP Robot Script'!$BJ$2:$BJ$97,0))</f>
        <v>TCGACGAA</v>
      </c>
      <c r="J48" s="369" t="str">
        <f ca="1">INDEX('HCAP Robot Script'!$CE$2:$CE$97,MATCH('DNA Sample sheet'!B48,'HCAP Robot Script'!$BJ$2:$BJ$97,0))</f>
        <v>RMH200ST</v>
      </c>
      <c r="L48" s="369" t="str">
        <f ca="1">INDEX('HCAP Robot Script'!$BS$2:$BS$97,MATCH('DNA Sample sheet'!B48,'HCAP Robot Script'!$BJ$2:$BJ$97,0))</f>
        <v>Roche DNA Solid Tumour Prep_2</v>
      </c>
    </row>
    <row r="49" spans="1:12" x14ac:dyDescent="0.2">
      <c r="A49" s="369">
        <f ca="1">IF(B49="","",Index!I29)</f>
        <v>27</v>
      </c>
      <c r="B49" s="369" t="str">
        <f ca="1">'HCAP Robot Script'!CJ28</f>
        <v>JB_B2306555-002</v>
      </c>
      <c r="C49" s="504" t="str">
        <f ca="1">INDEX('HCAP Robot Script'!$BK$2:$BK$97,MATCH('DNA Sample sheet'!B49,'HCAP Robot Script'!$BJ$2:$BJ$97,0))</f>
        <v>PL2303550-02-01/C04</v>
      </c>
      <c r="D49" s="369" t="str">
        <f ca="1">INDEX('HCAP Robot Script'!$BM$2:$BM$97,MATCH('DNA Sample sheet'!B49,'HCAP Robot Script'!$BJ$2:$BJ$97,0))</f>
        <v>C4</v>
      </c>
      <c r="E49" s="369" t="str">
        <f ca="1">INDEX('HCAP Robot Script'!$BN$2:$BN$97,MATCH('DNA Sample sheet'!B49,'HCAP Robot Script'!$BJ$2:$BJ$97,0))</f>
        <v>UDP0027</v>
      </c>
      <c r="F49" s="369" t="str">
        <f ca="1">INDEX('HCAP Robot Script'!$BO$2:$BO$97,MATCH('DNA Sample sheet'!B49,'HCAP Robot Script'!$BJ$2:$BJ$97,0))</f>
        <v>TGCTATCG</v>
      </c>
      <c r="G49" s="369" t="str">
        <f ca="1">INDEX('HCAP Robot Script'!$BP$2:$BP$97,MATCH('DNA Sample sheet'!B49,'HCAP Robot Script'!$BJ$2:$BJ$97,0))</f>
        <v>UDP0027</v>
      </c>
      <c r="H49" s="369" t="str">
        <f ca="1">INDEX('HCAP Robot Script'!$BR$2:$BR$97,MATCH('DNA Sample sheet'!B49,'HCAP Robot Script'!$BJ$2:$BJ$97,0))</f>
        <v>GCTATCGT</v>
      </c>
      <c r="J49" s="369" t="str">
        <f ca="1">INDEX('HCAP Robot Script'!$CE$2:$CE$97,MATCH('DNA Sample sheet'!B49,'HCAP Robot Script'!$BJ$2:$BJ$97,0))</f>
        <v>RMH200ST</v>
      </c>
      <c r="L49" s="369" t="str">
        <f ca="1">INDEX('HCAP Robot Script'!$BS$2:$BS$97,MATCH('DNA Sample sheet'!B49,'HCAP Robot Script'!$BJ$2:$BJ$97,0))</f>
        <v>Roche DNA Solid Tumour Prep_2</v>
      </c>
    </row>
    <row r="50" spans="1:12" x14ac:dyDescent="0.2">
      <c r="A50" s="369">
        <f ca="1">IF(B50="","",Index!I30)</f>
        <v>28</v>
      </c>
      <c r="B50" s="369" t="str">
        <f ca="1">'HCAP Robot Script'!CJ29</f>
        <v>AG_B2306633-003</v>
      </c>
      <c r="C50" s="504" t="str">
        <f ca="1">INDEX('HCAP Robot Script'!$BK$2:$BK$97,MATCH('DNA Sample sheet'!B50,'HCAP Robot Script'!$BJ$2:$BJ$97,0))</f>
        <v>PL2303550-02-01/D04</v>
      </c>
      <c r="D50" s="369" t="str">
        <f ca="1">INDEX('HCAP Robot Script'!$BM$2:$BM$97,MATCH('DNA Sample sheet'!B50,'HCAP Robot Script'!$BJ$2:$BJ$97,0))</f>
        <v>D4</v>
      </c>
      <c r="E50" s="369" t="str">
        <f ca="1">INDEX('HCAP Robot Script'!$BN$2:$BN$97,MATCH('DNA Sample sheet'!B50,'HCAP Robot Script'!$BJ$2:$BJ$97,0))</f>
        <v>UDP0028</v>
      </c>
      <c r="F50" s="369" t="str">
        <f ca="1">INDEX('HCAP Robot Script'!$BO$2:$BO$97,MATCH('DNA Sample sheet'!B50,'HCAP Robot Script'!$BJ$2:$BJ$97,0))</f>
        <v>CATCGCTA</v>
      </c>
      <c r="G50" s="369" t="str">
        <f ca="1">INDEX('HCAP Robot Script'!$BP$2:$BP$97,MATCH('DNA Sample sheet'!B50,'HCAP Robot Script'!$BJ$2:$BJ$97,0))</f>
        <v>UDP0028</v>
      </c>
      <c r="H50" s="369" t="str">
        <f ca="1">INDEX('HCAP Robot Script'!$BR$2:$BR$97,MATCH('DNA Sample sheet'!B50,'HCAP Robot Script'!$BJ$2:$BJ$97,0))</f>
        <v>ATCGCTAC</v>
      </c>
      <c r="J50" s="369" t="str">
        <f ca="1">INDEX('HCAP Robot Script'!$CE$2:$CE$97,MATCH('DNA Sample sheet'!B50,'HCAP Robot Script'!$BJ$2:$BJ$97,0))</f>
        <v>RMH200ST</v>
      </c>
      <c r="L50" s="369" t="str">
        <f ca="1">INDEX('HCAP Robot Script'!$BS$2:$BS$97,MATCH('DNA Sample sheet'!B50,'HCAP Robot Script'!$BJ$2:$BJ$97,0))</f>
        <v>Roche DNA Solid Tumour Prep_2</v>
      </c>
    </row>
    <row r="51" spans="1:12" x14ac:dyDescent="0.2">
      <c r="A51" s="369">
        <f ca="1">IF(B51="","",Index!I31)</f>
        <v>29</v>
      </c>
      <c r="B51" s="369" t="str">
        <f ca="1">'HCAP Robot Script'!CJ30</f>
        <v>JO_B2306636-003</v>
      </c>
      <c r="C51" s="504" t="str">
        <f ca="1">INDEX('HCAP Robot Script'!$BK$2:$BK$97,MATCH('DNA Sample sheet'!B51,'HCAP Robot Script'!$BJ$2:$BJ$97,0))</f>
        <v>PL2303550-02-01/E04</v>
      </c>
      <c r="D51" s="369" t="str">
        <f ca="1">INDEX('HCAP Robot Script'!$BM$2:$BM$97,MATCH('DNA Sample sheet'!B51,'HCAP Robot Script'!$BJ$2:$BJ$97,0))</f>
        <v>E4</v>
      </c>
      <c r="E51" s="369" t="str">
        <f ca="1">INDEX('HCAP Robot Script'!$BN$2:$BN$97,MATCH('DNA Sample sheet'!B51,'HCAP Robot Script'!$BJ$2:$BJ$97,0))</f>
        <v>UDP0029</v>
      </c>
      <c r="F51" s="369" t="str">
        <f ca="1">INDEX('HCAP Robot Script'!$BO$2:$BO$97,MATCH('DNA Sample sheet'!B51,'HCAP Robot Script'!$BJ$2:$BJ$97,0))</f>
        <v>TCCTGAGT</v>
      </c>
      <c r="G51" s="369" t="str">
        <f ca="1">INDEX('HCAP Robot Script'!$BP$2:$BP$97,MATCH('DNA Sample sheet'!B51,'HCAP Robot Script'!$BJ$2:$BJ$97,0))</f>
        <v>UDP0029</v>
      </c>
      <c r="H51" s="369" t="str">
        <f ca="1">INDEX('HCAP Robot Script'!$BR$2:$BR$97,MATCH('DNA Sample sheet'!B51,'HCAP Robot Script'!$BJ$2:$BJ$97,0))</f>
        <v>TGAGTCCT</v>
      </c>
      <c r="J51" s="369" t="str">
        <f ca="1">INDEX('HCAP Robot Script'!$CE$2:$CE$97,MATCH('DNA Sample sheet'!B51,'HCAP Robot Script'!$BJ$2:$BJ$97,0))</f>
        <v>RMH200ST</v>
      </c>
      <c r="L51" s="369" t="str">
        <f ca="1">INDEX('HCAP Robot Script'!$BS$2:$BS$97,MATCH('DNA Sample sheet'!B51,'HCAP Robot Script'!$BJ$2:$BJ$97,0))</f>
        <v>Roche DNA Solid Tumour Prep_2</v>
      </c>
    </row>
    <row r="52" spans="1:12" x14ac:dyDescent="0.2">
      <c r="A52" s="369">
        <f ca="1">IF(B52="","",Index!I32)</f>
        <v>30</v>
      </c>
      <c r="B52" s="369" t="str">
        <f ca="1">'HCAP Robot Script'!CJ31</f>
        <v>MC_B2306640-005</v>
      </c>
      <c r="C52" s="504" t="str">
        <f ca="1">INDEX('HCAP Robot Script'!$BK$2:$BK$97,MATCH('DNA Sample sheet'!B52,'HCAP Robot Script'!$BJ$2:$BJ$97,0))</f>
        <v>PL2303550-02-01/F04</v>
      </c>
      <c r="D52" s="369" t="str">
        <f ca="1">INDEX('HCAP Robot Script'!$BM$2:$BM$97,MATCH('DNA Sample sheet'!B52,'HCAP Robot Script'!$BJ$2:$BJ$97,0))</f>
        <v>F4</v>
      </c>
      <c r="E52" s="369" t="str">
        <f ca="1">INDEX('HCAP Robot Script'!$BN$2:$BN$97,MATCH('DNA Sample sheet'!B52,'HCAP Robot Script'!$BJ$2:$BJ$97,0))</f>
        <v>UDP0030</v>
      </c>
      <c r="F52" s="369" t="str">
        <f ca="1">INDEX('HCAP Robot Script'!$BO$2:$BO$97,MATCH('DNA Sample sheet'!B52,'HCAP Robot Script'!$BJ$2:$BJ$97,0))</f>
        <v>CTTCAGAC</v>
      </c>
      <c r="G52" s="369" t="str">
        <f ca="1">INDEX('HCAP Robot Script'!$BP$2:$BP$97,MATCH('DNA Sample sheet'!B52,'HCAP Robot Script'!$BJ$2:$BJ$97,0))</f>
        <v>UDP0030</v>
      </c>
      <c r="H52" s="369" t="str">
        <f ca="1">INDEX('HCAP Robot Script'!$BR$2:$BR$97,MATCH('DNA Sample sheet'!B52,'HCAP Robot Script'!$BJ$2:$BJ$97,0))</f>
        <v>CAGACTTC</v>
      </c>
      <c r="J52" s="369" t="str">
        <f ca="1">INDEX('HCAP Robot Script'!$CE$2:$CE$97,MATCH('DNA Sample sheet'!B52,'HCAP Robot Script'!$BJ$2:$BJ$97,0))</f>
        <v>RMH200ST</v>
      </c>
      <c r="L52" s="369" t="str">
        <f ca="1">INDEX('HCAP Robot Script'!$BS$2:$BS$97,MATCH('DNA Sample sheet'!B52,'HCAP Robot Script'!$BJ$2:$BJ$97,0))</f>
        <v>Roche DNA Solid Tumour Prep_2</v>
      </c>
    </row>
    <row r="53" spans="1:12" x14ac:dyDescent="0.2">
      <c r="A53" s="369">
        <f ca="1">IF(B53="","",Index!I33)</f>
        <v>31</v>
      </c>
      <c r="B53" s="369" t="str">
        <f ca="1">'HCAP Robot Script'!CJ32</f>
        <v>AH_B2306699-002</v>
      </c>
      <c r="C53" s="504" t="str">
        <f ca="1">INDEX('HCAP Robot Script'!$BK$2:$BK$97,MATCH('DNA Sample sheet'!B53,'HCAP Robot Script'!$BJ$2:$BJ$97,0))</f>
        <v>PL2303550-02-01/G04</v>
      </c>
      <c r="D53" s="369" t="str">
        <f ca="1">INDEX('HCAP Robot Script'!$BM$2:$BM$97,MATCH('DNA Sample sheet'!B53,'HCAP Robot Script'!$BJ$2:$BJ$97,0))</f>
        <v>G4</v>
      </c>
      <c r="E53" s="369" t="str">
        <f ca="1">INDEX('HCAP Robot Script'!$BN$2:$BN$97,MATCH('DNA Sample sheet'!B53,'HCAP Robot Script'!$BJ$2:$BJ$97,0))</f>
        <v>UDP0031</v>
      </c>
      <c r="F53" s="369" t="str">
        <f ca="1">INDEX('HCAP Robot Script'!$BO$2:$BO$97,MATCH('DNA Sample sheet'!B53,'HCAP Robot Script'!$BJ$2:$BJ$97,0))</f>
        <v>GATCCTTC</v>
      </c>
      <c r="G53" s="369" t="str">
        <f ca="1">INDEX('HCAP Robot Script'!$BP$2:$BP$97,MATCH('DNA Sample sheet'!B53,'HCAP Robot Script'!$BJ$2:$BJ$97,0))</f>
        <v>UDP0031</v>
      </c>
      <c r="H53" s="369" t="str">
        <f ca="1">INDEX('HCAP Robot Script'!$BR$2:$BR$97,MATCH('DNA Sample sheet'!B53,'HCAP Robot Script'!$BJ$2:$BJ$97,0))</f>
        <v>CTTCCTAG</v>
      </c>
      <c r="J53" s="369" t="str">
        <f ca="1">INDEX('HCAP Robot Script'!$CE$2:$CE$97,MATCH('DNA Sample sheet'!B53,'HCAP Robot Script'!$BJ$2:$BJ$97,0))</f>
        <v>RMH200ST</v>
      </c>
      <c r="L53" s="369" t="str">
        <f ca="1">INDEX('HCAP Robot Script'!$BS$2:$BS$97,MATCH('DNA Sample sheet'!B53,'HCAP Robot Script'!$BJ$2:$BJ$97,0))</f>
        <v>Roche DNA Solid Tumour Prep_2</v>
      </c>
    </row>
    <row r="54" spans="1:12" x14ac:dyDescent="0.2">
      <c r="A54" s="369">
        <f ca="1">IF(B54="","",Index!I34)</f>
        <v>32</v>
      </c>
      <c r="B54" s="369" t="str">
        <f ca="1">'HCAP Robot Script'!CJ33</f>
        <v>JA_B2306700-003</v>
      </c>
      <c r="C54" s="504" t="str">
        <f ca="1">INDEX('HCAP Robot Script'!$BK$2:$BK$97,MATCH('DNA Sample sheet'!B54,'HCAP Robot Script'!$BJ$2:$BJ$97,0))</f>
        <v>PL2303550-02-01/H04</v>
      </c>
      <c r="D54" s="369" t="str">
        <f ca="1">INDEX('HCAP Robot Script'!$BM$2:$BM$97,MATCH('DNA Sample sheet'!B54,'HCAP Robot Script'!$BJ$2:$BJ$97,0))</f>
        <v>H4</v>
      </c>
      <c r="E54" s="369" t="str">
        <f ca="1">INDEX('HCAP Robot Script'!$BN$2:$BN$97,MATCH('DNA Sample sheet'!B54,'HCAP Robot Script'!$BJ$2:$BJ$97,0))</f>
        <v>UDP0032</v>
      </c>
      <c r="F54" s="369" t="str">
        <f ca="1">INDEX('HCAP Robot Script'!$BO$2:$BO$97,MATCH('DNA Sample sheet'!B54,'HCAP Robot Script'!$BJ$2:$BJ$97,0))</f>
        <v>AGCTTCCT</v>
      </c>
      <c r="G54" s="369" t="str">
        <f ca="1">INDEX('HCAP Robot Script'!$BP$2:$BP$97,MATCH('DNA Sample sheet'!B54,'HCAP Robot Script'!$BJ$2:$BJ$97,0))</f>
        <v>UDP0032</v>
      </c>
      <c r="H54" s="369" t="str">
        <f ca="1">INDEX('HCAP Robot Script'!$BR$2:$BR$97,MATCH('DNA Sample sheet'!B54,'HCAP Robot Script'!$BJ$2:$BJ$97,0))</f>
        <v>TCCTTCGA</v>
      </c>
      <c r="J54" s="369" t="str">
        <f ca="1">INDEX('HCAP Robot Script'!$CE$2:$CE$97,MATCH('DNA Sample sheet'!B54,'HCAP Robot Script'!$BJ$2:$BJ$97,0))</f>
        <v>RMH200ST</v>
      </c>
      <c r="L54" s="369" t="str">
        <f ca="1">INDEX('HCAP Robot Script'!$BS$2:$BS$97,MATCH('DNA Sample sheet'!B54,'HCAP Robot Script'!$BJ$2:$BJ$97,0))</f>
        <v>Roche DNA Solid Tumour Prep_2</v>
      </c>
    </row>
    <row r="55" spans="1:12" x14ac:dyDescent="0.2">
      <c r="A55" s="369">
        <f ca="1">IF(B55="","",Index!I35)</f>
        <v>33</v>
      </c>
      <c r="B55" s="369" t="str">
        <f ca="1">'HCAP Robot Script'!CJ34</f>
        <v>LT_B2306702-004</v>
      </c>
      <c r="C55" s="504" t="str">
        <f ca="1">INDEX('HCAP Robot Script'!$BK$2:$BK$97,MATCH('DNA Sample sheet'!B55,'HCAP Robot Script'!$BJ$2:$BJ$97,0))</f>
        <v>PL2303550-02-01/A05</v>
      </c>
      <c r="D55" s="369" t="str">
        <f ca="1">INDEX('HCAP Robot Script'!$BM$2:$BM$97,MATCH('DNA Sample sheet'!B55,'HCAP Robot Script'!$BJ$2:$BJ$97,0))</f>
        <v>A5</v>
      </c>
      <c r="E55" s="369" t="str">
        <f ca="1">INDEX('HCAP Robot Script'!$BN$2:$BN$97,MATCH('DNA Sample sheet'!B55,'HCAP Robot Script'!$BJ$2:$BJ$97,0))</f>
        <v>UDP0033</v>
      </c>
      <c r="F55" s="369" t="str">
        <f ca="1">INDEX('HCAP Robot Script'!$BO$2:$BO$97,MATCH('DNA Sample sheet'!B55,'HCAP Robot Script'!$BJ$2:$BJ$97,0))</f>
        <v>TAGGCAAC</v>
      </c>
      <c r="G55" s="369" t="str">
        <f ca="1">INDEX('HCAP Robot Script'!$BP$2:$BP$97,MATCH('DNA Sample sheet'!B55,'HCAP Robot Script'!$BJ$2:$BJ$97,0))</f>
        <v>UDP0033</v>
      </c>
      <c r="H55" s="369" t="str">
        <f ca="1">INDEX('HCAP Robot Script'!$BR$2:$BR$97,MATCH('DNA Sample sheet'!B55,'HCAP Robot Script'!$BJ$2:$BJ$97,0))</f>
        <v>CAACGGAT</v>
      </c>
      <c r="J55" s="369" t="str">
        <f ca="1">INDEX('HCAP Robot Script'!$CE$2:$CE$97,MATCH('DNA Sample sheet'!B55,'HCAP Robot Script'!$BJ$2:$BJ$97,0))</f>
        <v>RMH200ST</v>
      </c>
      <c r="L55" s="369" t="str">
        <f ca="1">INDEX('HCAP Robot Script'!$BS$2:$BS$97,MATCH('DNA Sample sheet'!B55,'HCAP Robot Script'!$BJ$2:$BJ$97,0))</f>
        <v>Roche DNA Solid Tumour Prep_2</v>
      </c>
    </row>
    <row r="56" spans="1:12" x14ac:dyDescent="0.2">
      <c r="A56" s="369">
        <f ca="1">IF(B56="","",Index!I36)</f>
        <v>34</v>
      </c>
      <c r="B56" s="369" t="str">
        <f ca="1">'HCAP Robot Script'!CJ35</f>
        <v>PS_B2306712-002</v>
      </c>
      <c r="C56" s="504" t="str">
        <f ca="1">INDEX('HCAP Robot Script'!$BK$2:$BK$97,MATCH('DNA Sample sheet'!B56,'HCAP Robot Script'!$BJ$2:$BJ$97,0))</f>
        <v>PL2303550-02-01/B05</v>
      </c>
      <c r="D56" s="369" t="str">
        <f ca="1">INDEX('HCAP Robot Script'!$BM$2:$BM$97,MATCH('DNA Sample sheet'!B56,'HCAP Robot Script'!$BJ$2:$BJ$97,0))</f>
        <v>B5</v>
      </c>
      <c r="E56" s="369" t="str">
        <f ca="1">INDEX('HCAP Robot Script'!$BN$2:$BN$97,MATCH('DNA Sample sheet'!B56,'HCAP Robot Script'!$BJ$2:$BJ$97,0))</f>
        <v>UDP0034</v>
      </c>
      <c r="F56" s="369" t="str">
        <f ca="1">INDEX('HCAP Robot Script'!$BO$2:$BO$97,MATCH('DNA Sample sheet'!B56,'HCAP Robot Script'!$BJ$2:$BJ$97,0))</f>
        <v>CGAATGGT</v>
      </c>
      <c r="G56" s="369" t="str">
        <f ca="1">INDEX('HCAP Robot Script'!$BP$2:$BP$97,MATCH('DNA Sample sheet'!B56,'HCAP Robot Script'!$BJ$2:$BJ$97,0))</f>
        <v>UDP0034</v>
      </c>
      <c r="H56" s="369" t="str">
        <f ca="1">INDEX('HCAP Robot Script'!$BR$2:$BR$97,MATCH('DNA Sample sheet'!B56,'HCAP Robot Script'!$BJ$2:$BJ$97,0))</f>
        <v>TGGTAAGC</v>
      </c>
      <c r="J56" s="369" t="str">
        <f ca="1">INDEX('HCAP Robot Script'!$CE$2:$CE$97,MATCH('DNA Sample sheet'!B56,'HCAP Robot Script'!$BJ$2:$BJ$97,0))</f>
        <v>RMH200ST</v>
      </c>
      <c r="L56" s="369" t="str">
        <f ca="1">INDEX('HCAP Robot Script'!$BS$2:$BS$97,MATCH('DNA Sample sheet'!B56,'HCAP Robot Script'!$BJ$2:$BJ$97,0))</f>
        <v>Roche DNA Solid Tumour Prep_2</v>
      </c>
    </row>
    <row r="57" spans="1:12" x14ac:dyDescent="0.2">
      <c r="A57" s="369">
        <f ca="1">IF(B57="","",Index!I37)</f>
        <v>35</v>
      </c>
      <c r="B57" s="369" t="str">
        <f ca="1">'HCAP Robot Script'!CJ36</f>
        <v>JT_B2306715-003</v>
      </c>
      <c r="C57" s="504" t="str">
        <f ca="1">INDEX('HCAP Robot Script'!$BK$2:$BK$97,MATCH('DNA Sample sheet'!B57,'HCAP Robot Script'!$BJ$2:$BJ$97,0))</f>
        <v>PL2303550-02-01/C05</v>
      </c>
      <c r="D57" s="369" t="str">
        <f ca="1">INDEX('HCAP Robot Script'!$BM$2:$BM$97,MATCH('DNA Sample sheet'!B57,'HCAP Robot Script'!$BJ$2:$BJ$97,0))</f>
        <v>C5</v>
      </c>
      <c r="E57" s="369" t="str">
        <f ca="1">INDEX('HCAP Robot Script'!$BN$2:$BN$97,MATCH('DNA Sample sheet'!B57,'HCAP Robot Script'!$BJ$2:$BJ$97,0))</f>
        <v>UDP0035</v>
      </c>
      <c r="F57" s="369" t="str">
        <f ca="1">INDEX('HCAP Robot Script'!$BO$2:$BO$97,MATCH('DNA Sample sheet'!B57,'HCAP Robot Script'!$BJ$2:$BJ$97,0))</f>
        <v>TCACCAGA</v>
      </c>
      <c r="G57" s="369" t="str">
        <f ca="1">INDEX('HCAP Robot Script'!$BP$2:$BP$97,MATCH('DNA Sample sheet'!B57,'HCAP Robot Script'!$BJ$2:$BJ$97,0))</f>
        <v>UDP0035</v>
      </c>
      <c r="H57" s="369" t="str">
        <f ca="1">INDEX('HCAP Robot Script'!$BR$2:$BR$97,MATCH('DNA Sample sheet'!B57,'HCAP Robot Script'!$BJ$2:$BJ$97,0))</f>
        <v>AGACCACT</v>
      </c>
      <c r="J57" s="369" t="str">
        <f ca="1">INDEX('HCAP Robot Script'!$CE$2:$CE$97,MATCH('DNA Sample sheet'!B57,'HCAP Robot Script'!$BJ$2:$BJ$97,0))</f>
        <v>RMH200ST</v>
      </c>
      <c r="L57" s="369" t="str">
        <f ca="1">INDEX('HCAP Robot Script'!$BS$2:$BS$97,MATCH('DNA Sample sheet'!B57,'HCAP Robot Script'!$BJ$2:$BJ$97,0))</f>
        <v>Roche DNA Solid Tumour Prep_2</v>
      </c>
    </row>
    <row r="58" spans="1:12" x14ac:dyDescent="0.2">
      <c r="A58" s="369">
        <f ca="1">IF(B58="","",Index!I38)</f>
        <v>36</v>
      </c>
      <c r="B58" s="369" t="str">
        <f ca="1">'HCAP Robot Script'!CJ37</f>
        <v>JD_B2306716-003</v>
      </c>
      <c r="C58" s="504" t="str">
        <f ca="1">INDEX('HCAP Robot Script'!$BK$2:$BK$97,MATCH('DNA Sample sheet'!B58,'HCAP Robot Script'!$BJ$2:$BJ$97,0))</f>
        <v>PL2303550-02-01/D05</v>
      </c>
      <c r="D58" s="369" t="str">
        <f ca="1">INDEX('HCAP Robot Script'!$BM$2:$BM$97,MATCH('DNA Sample sheet'!B58,'HCAP Robot Script'!$BJ$2:$BJ$97,0))</f>
        <v>D5</v>
      </c>
      <c r="E58" s="369" t="str">
        <f ca="1">INDEX('HCAP Robot Script'!$BN$2:$BN$97,MATCH('DNA Sample sheet'!B58,'HCAP Robot Script'!$BJ$2:$BJ$97,0))</f>
        <v>UDP0036</v>
      </c>
      <c r="F58" s="369" t="str">
        <f ca="1">INDEX('HCAP Robot Script'!$BO$2:$BO$97,MATCH('DNA Sample sheet'!B58,'HCAP Robot Script'!$BJ$2:$BJ$97,0))</f>
        <v>CTGTTGAG</v>
      </c>
      <c r="G58" s="369" t="str">
        <f ca="1">INDEX('HCAP Robot Script'!$BP$2:$BP$97,MATCH('DNA Sample sheet'!B58,'HCAP Robot Script'!$BJ$2:$BJ$97,0))</f>
        <v>UDP0036</v>
      </c>
      <c r="H58" s="369" t="str">
        <f ca="1">INDEX('HCAP Robot Script'!$BR$2:$BR$97,MATCH('DNA Sample sheet'!B58,'HCAP Robot Script'!$BJ$2:$BJ$97,0))</f>
        <v>GAGTTGTC</v>
      </c>
      <c r="J58" s="369" t="str">
        <f ca="1">INDEX('HCAP Robot Script'!$CE$2:$CE$97,MATCH('DNA Sample sheet'!B58,'HCAP Robot Script'!$BJ$2:$BJ$97,0))</f>
        <v>RMH200ST</v>
      </c>
      <c r="L58" s="369" t="str">
        <f ca="1">INDEX('HCAP Robot Script'!$BS$2:$BS$97,MATCH('DNA Sample sheet'!B58,'HCAP Robot Script'!$BJ$2:$BJ$97,0))</f>
        <v>Roche DNA Solid Tumour Prep_2</v>
      </c>
    </row>
    <row r="59" spans="1:12" x14ac:dyDescent="0.2">
      <c r="A59" s="369">
        <f ca="1">IF(B59="","",Index!I39)</f>
        <v>37</v>
      </c>
      <c r="B59" s="369" t="str">
        <f ca="1">'HCAP Robot Script'!CJ38</f>
        <v>NH_B2306718-002</v>
      </c>
      <c r="C59" s="504" t="str">
        <f ca="1">INDEX('HCAP Robot Script'!$BK$2:$BK$97,MATCH('DNA Sample sheet'!B59,'HCAP Robot Script'!$BJ$2:$BJ$97,0))</f>
        <v>PL2303550-02-01/E05</v>
      </c>
      <c r="D59" s="369" t="str">
        <f ca="1">INDEX('HCAP Robot Script'!$BM$2:$BM$97,MATCH('DNA Sample sheet'!B59,'HCAP Robot Script'!$BJ$2:$BJ$97,0))</f>
        <v>E5</v>
      </c>
      <c r="E59" s="369" t="str">
        <f ca="1">INDEX('HCAP Robot Script'!$BN$2:$BN$97,MATCH('DNA Sample sheet'!B59,'HCAP Robot Script'!$BJ$2:$BJ$97,0))</f>
        <v>UDP0037</v>
      </c>
      <c r="F59" s="369" t="str">
        <f ca="1">INDEX('HCAP Robot Script'!$BO$2:$BO$97,MATCH('DNA Sample sheet'!B59,'HCAP Robot Script'!$BJ$2:$BJ$97,0))</f>
        <v>TCAGCTCA</v>
      </c>
      <c r="G59" s="369" t="str">
        <f ca="1">INDEX('HCAP Robot Script'!$BP$2:$BP$97,MATCH('DNA Sample sheet'!B59,'HCAP Robot Script'!$BJ$2:$BJ$97,0))</f>
        <v>UDP0037</v>
      </c>
      <c r="H59" s="369" t="str">
        <f ca="1">INDEX('HCAP Robot Script'!$BR$2:$BR$97,MATCH('DNA Sample sheet'!B59,'HCAP Robot Script'!$BJ$2:$BJ$97,0))</f>
        <v>ACTCGACT</v>
      </c>
      <c r="J59" s="369" t="str">
        <f ca="1">INDEX('HCAP Robot Script'!$CE$2:$CE$97,MATCH('DNA Sample sheet'!B59,'HCAP Robot Script'!$BJ$2:$BJ$97,0))</f>
        <v>RMH200ST</v>
      </c>
      <c r="L59" s="369" t="str">
        <f ca="1">INDEX('HCAP Robot Script'!$BS$2:$BS$97,MATCH('DNA Sample sheet'!B59,'HCAP Robot Script'!$BJ$2:$BJ$97,0))</f>
        <v>Roche DNA Solid Tumour Prep_2</v>
      </c>
    </row>
    <row r="60" spans="1:12" x14ac:dyDescent="0.2">
      <c r="A60" s="369">
        <f ca="1">IF(B60="","",Index!I40)</f>
        <v>38</v>
      </c>
      <c r="B60" s="369" t="str">
        <f ca="1">'HCAP Robot Script'!CJ39</f>
        <v>MP_B2306723-004</v>
      </c>
      <c r="C60" s="504" t="str">
        <f ca="1">INDEX('HCAP Robot Script'!$BK$2:$BK$97,MATCH('DNA Sample sheet'!B60,'HCAP Robot Script'!$BJ$2:$BJ$97,0))</f>
        <v>PL2303550-02-01/F05</v>
      </c>
      <c r="D60" s="369" t="str">
        <f ca="1">INDEX('HCAP Robot Script'!$BM$2:$BM$97,MATCH('DNA Sample sheet'!B60,'HCAP Robot Script'!$BJ$2:$BJ$97,0))</f>
        <v>F5</v>
      </c>
      <c r="E60" s="369" t="str">
        <f ca="1">INDEX('HCAP Robot Script'!$BN$2:$BN$97,MATCH('DNA Sample sheet'!B60,'HCAP Robot Script'!$BJ$2:$BJ$97,0))</f>
        <v>UDP0038</v>
      </c>
      <c r="F60" s="369" t="str">
        <f ca="1">INDEX('HCAP Robot Script'!$BO$2:$BO$97,MATCH('DNA Sample sheet'!B60,'HCAP Robot Script'!$BJ$2:$BJ$97,0))</f>
        <v>CTGATCTG</v>
      </c>
      <c r="G60" s="369" t="str">
        <f ca="1">INDEX('HCAP Robot Script'!$BP$2:$BP$97,MATCH('DNA Sample sheet'!B60,'HCAP Robot Script'!$BJ$2:$BJ$97,0))</f>
        <v>UDP0038</v>
      </c>
      <c r="H60" s="369" t="str">
        <f ca="1">INDEX('HCAP Robot Script'!$BR$2:$BR$97,MATCH('DNA Sample sheet'!B60,'HCAP Robot Script'!$BJ$2:$BJ$97,0))</f>
        <v>GTCTAGTC</v>
      </c>
      <c r="J60" s="369" t="str">
        <f ca="1">INDEX('HCAP Robot Script'!$CE$2:$CE$97,MATCH('DNA Sample sheet'!B60,'HCAP Robot Script'!$BJ$2:$BJ$97,0))</f>
        <v>RMH200ST</v>
      </c>
      <c r="L60" s="369" t="str">
        <f ca="1">INDEX('HCAP Robot Script'!$BS$2:$BS$97,MATCH('DNA Sample sheet'!B60,'HCAP Robot Script'!$BJ$2:$BJ$97,0))</f>
        <v>Roche DNA Solid Tumour Prep_2</v>
      </c>
    </row>
    <row r="61" spans="1:12" x14ac:dyDescent="0.2">
      <c r="A61" s="369">
        <f ca="1">IF(B61="","",Index!I41)</f>
        <v>39</v>
      </c>
      <c r="B61" s="369" t="str">
        <f ca="1">'HCAP Robot Script'!CJ40</f>
        <v>GI_B2306725-002</v>
      </c>
      <c r="C61" s="504" t="str">
        <f ca="1">INDEX('HCAP Robot Script'!$BK$2:$BK$97,MATCH('DNA Sample sheet'!B61,'HCAP Robot Script'!$BJ$2:$BJ$97,0))</f>
        <v>PL2303550-02-01/G05</v>
      </c>
      <c r="D61" s="369" t="str">
        <f ca="1">INDEX('HCAP Robot Script'!$BM$2:$BM$97,MATCH('DNA Sample sheet'!B61,'HCAP Robot Script'!$BJ$2:$BJ$97,0))</f>
        <v>G5</v>
      </c>
      <c r="E61" s="369" t="str">
        <f ca="1">INDEX('HCAP Robot Script'!$BN$2:$BN$97,MATCH('DNA Sample sheet'!B61,'HCAP Robot Script'!$BJ$2:$BJ$97,0))</f>
        <v>UDP0039</v>
      </c>
      <c r="F61" s="369" t="str">
        <f ca="1">INDEX('HCAP Robot Script'!$BO$2:$BO$97,MATCH('DNA Sample sheet'!B61,'HCAP Robot Script'!$BJ$2:$BJ$97,0))</f>
        <v>GATGGAAC</v>
      </c>
      <c r="G61" s="369" t="str">
        <f ca="1">INDEX('HCAP Robot Script'!$BP$2:$BP$97,MATCH('DNA Sample sheet'!B61,'HCAP Robot Script'!$BJ$2:$BJ$97,0))</f>
        <v>UDP0039</v>
      </c>
      <c r="H61" s="369" t="str">
        <f ca="1">INDEX('HCAP Robot Script'!$BR$2:$BR$97,MATCH('DNA Sample sheet'!B61,'HCAP Robot Script'!$BJ$2:$BJ$97,0))</f>
        <v>CAAGGTAG</v>
      </c>
      <c r="J61" s="369" t="str">
        <f ca="1">INDEX('HCAP Robot Script'!$CE$2:$CE$97,MATCH('DNA Sample sheet'!B61,'HCAP Robot Script'!$BJ$2:$BJ$97,0))</f>
        <v>RMH200ST</v>
      </c>
      <c r="L61" s="369" t="str">
        <f ca="1">INDEX('HCAP Robot Script'!$BS$2:$BS$97,MATCH('DNA Sample sheet'!B61,'HCAP Robot Script'!$BJ$2:$BJ$97,0))</f>
        <v>Roche DNA Solid Tumour Prep_2</v>
      </c>
    </row>
    <row r="62" spans="1:12" x14ac:dyDescent="0.2">
      <c r="A62" s="369">
        <f ca="1">IF(B62="","",Index!I42)</f>
        <v>40</v>
      </c>
      <c r="B62" s="369" t="str">
        <f ca="1">'HCAP Robot Script'!CJ41</f>
        <v>SR_B2306726-005</v>
      </c>
      <c r="C62" s="504" t="str">
        <f ca="1">INDEX('HCAP Robot Script'!$BK$2:$BK$97,MATCH('DNA Sample sheet'!B62,'HCAP Robot Script'!$BJ$2:$BJ$97,0))</f>
        <v>PL2303550-02-01/H05</v>
      </c>
      <c r="D62" s="369" t="str">
        <f ca="1">INDEX('HCAP Robot Script'!$BM$2:$BM$97,MATCH('DNA Sample sheet'!B62,'HCAP Robot Script'!$BJ$2:$BJ$97,0))</f>
        <v>H5</v>
      </c>
      <c r="E62" s="369" t="str">
        <f ca="1">INDEX('HCAP Robot Script'!$BN$2:$BN$97,MATCH('DNA Sample sheet'!B62,'HCAP Robot Script'!$BJ$2:$BJ$97,0))</f>
        <v>UDP0040</v>
      </c>
      <c r="F62" s="369" t="str">
        <f ca="1">INDEX('HCAP Robot Script'!$BO$2:$BO$97,MATCH('DNA Sample sheet'!B62,'HCAP Robot Script'!$BJ$2:$BJ$97,0))</f>
        <v>AGCAAGGT</v>
      </c>
      <c r="G62" s="369" t="str">
        <f ca="1">INDEX('HCAP Robot Script'!$BP$2:$BP$97,MATCH('DNA Sample sheet'!B62,'HCAP Robot Script'!$BJ$2:$BJ$97,0))</f>
        <v>UDP0040</v>
      </c>
      <c r="H62" s="369" t="str">
        <f ca="1">INDEX('HCAP Robot Script'!$BR$2:$BR$97,MATCH('DNA Sample sheet'!B62,'HCAP Robot Script'!$BJ$2:$BJ$97,0))</f>
        <v>TGGAACGA</v>
      </c>
      <c r="J62" s="369" t="str">
        <f ca="1">INDEX('HCAP Robot Script'!$CE$2:$CE$97,MATCH('DNA Sample sheet'!B62,'HCAP Robot Script'!$BJ$2:$BJ$97,0))</f>
        <v>RMH200ST</v>
      </c>
      <c r="L62" s="369" t="str">
        <f ca="1">INDEX('HCAP Robot Script'!$BS$2:$BS$97,MATCH('DNA Sample sheet'!B62,'HCAP Robot Script'!$BJ$2:$BJ$97,0))</f>
        <v>Roche DNA Solid Tumour Prep_2</v>
      </c>
    </row>
    <row r="63" spans="1:12" x14ac:dyDescent="0.2">
      <c r="A63" s="369">
        <f ca="1">IF(B63="","",Index!I43)</f>
        <v>41</v>
      </c>
      <c r="B63" s="369" t="str">
        <f ca="1">'HCAP Robot Script'!CJ42</f>
        <v>PR_B2306727-004</v>
      </c>
      <c r="C63" s="504" t="str">
        <f ca="1">INDEX('HCAP Robot Script'!$BK$2:$BK$97,MATCH('DNA Sample sheet'!B63,'HCAP Robot Script'!$BJ$2:$BJ$97,0))</f>
        <v>PL2303550-02-01/A06</v>
      </c>
      <c r="D63" s="369" t="str">
        <f ca="1">INDEX('HCAP Robot Script'!$BM$2:$BM$97,MATCH('DNA Sample sheet'!B63,'HCAP Robot Script'!$BJ$2:$BJ$97,0))</f>
        <v>A6</v>
      </c>
      <c r="E63" s="369" t="str">
        <f ca="1">INDEX('HCAP Robot Script'!$BN$2:$BN$97,MATCH('DNA Sample sheet'!B63,'HCAP Robot Script'!$BJ$2:$BJ$97,0))</f>
        <v>UDP0041</v>
      </c>
      <c r="F63" s="369" t="str">
        <f ca="1">INDEX('HCAP Robot Script'!$BO$2:$BO$97,MATCH('DNA Sample sheet'!B63,'HCAP Robot Script'!$BJ$2:$BJ$97,0))</f>
        <v>TGTCAGCT</v>
      </c>
      <c r="G63" s="369" t="str">
        <f ca="1">INDEX('HCAP Robot Script'!$BP$2:$BP$97,MATCH('DNA Sample sheet'!B63,'HCAP Robot Script'!$BJ$2:$BJ$97,0))</f>
        <v>UDP0041</v>
      </c>
      <c r="H63" s="369" t="str">
        <f ca="1">INDEX('HCAP Robot Script'!$BR$2:$BR$97,MATCH('DNA Sample sheet'!B63,'HCAP Robot Script'!$BJ$2:$BJ$97,0))</f>
        <v>TCGACTGT</v>
      </c>
      <c r="J63" s="369" t="str">
        <f ca="1">INDEX('HCAP Robot Script'!$CE$2:$CE$97,MATCH('DNA Sample sheet'!B63,'HCAP Robot Script'!$BJ$2:$BJ$97,0))</f>
        <v>RMH200ST</v>
      </c>
      <c r="L63" s="369" t="str">
        <f ca="1">INDEX('HCAP Robot Script'!$BS$2:$BS$97,MATCH('DNA Sample sheet'!B63,'HCAP Robot Script'!$BJ$2:$BJ$97,0))</f>
        <v>Roche DNA Solid Tumour Prep_2</v>
      </c>
    </row>
    <row r="64" spans="1:12" x14ac:dyDescent="0.2">
      <c r="A64" s="369">
        <f ca="1">IF(B64="","",Index!I44)</f>
        <v>42</v>
      </c>
      <c r="B64" s="369" t="str">
        <f ca="1">'HCAP Robot Script'!CJ43</f>
        <v>NJ_B2306745-003</v>
      </c>
      <c r="C64" s="504" t="str">
        <f ca="1">INDEX('HCAP Robot Script'!$BK$2:$BK$97,MATCH('DNA Sample sheet'!B64,'HCAP Robot Script'!$BJ$2:$BJ$97,0))</f>
        <v>PL2303550-02-01/B06</v>
      </c>
      <c r="D64" s="369" t="str">
        <f ca="1">INDEX('HCAP Robot Script'!$BM$2:$BM$97,MATCH('DNA Sample sheet'!B64,'HCAP Robot Script'!$BJ$2:$BJ$97,0))</f>
        <v>B6</v>
      </c>
      <c r="E64" s="369" t="str">
        <f ca="1">INDEX('HCAP Robot Script'!$BN$2:$BN$97,MATCH('DNA Sample sheet'!B64,'HCAP Robot Script'!$BJ$2:$BJ$97,0))</f>
        <v>UDP0042</v>
      </c>
      <c r="F64" s="369" t="str">
        <f ca="1">INDEX('HCAP Robot Script'!$BO$2:$BO$97,MATCH('DNA Sample sheet'!B64,'HCAP Robot Script'!$BJ$2:$BJ$97,0))</f>
        <v>CACTGATC</v>
      </c>
      <c r="G64" s="369" t="str">
        <f ca="1">INDEX('HCAP Robot Script'!$BP$2:$BP$97,MATCH('DNA Sample sheet'!B64,'HCAP Robot Script'!$BJ$2:$BJ$97,0))</f>
        <v>UDP0042</v>
      </c>
      <c r="H64" s="369" t="str">
        <f ca="1">INDEX('HCAP Robot Script'!$BR$2:$BR$97,MATCH('DNA Sample sheet'!B64,'HCAP Robot Script'!$BJ$2:$BJ$97,0))</f>
        <v>CTAGTCAC</v>
      </c>
      <c r="J64" s="369" t="str">
        <f ca="1">INDEX('HCAP Robot Script'!$CE$2:$CE$97,MATCH('DNA Sample sheet'!B64,'HCAP Robot Script'!$BJ$2:$BJ$97,0))</f>
        <v>RMH200ST</v>
      </c>
      <c r="L64" s="369" t="str">
        <f ca="1">INDEX('HCAP Robot Script'!$BS$2:$BS$97,MATCH('DNA Sample sheet'!B64,'HCAP Robot Script'!$BJ$2:$BJ$97,0))</f>
        <v>Roche DNA Solid Tumour Prep_2</v>
      </c>
    </row>
    <row r="65" spans="1:12" x14ac:dyDescent="0.2">
      <c r="A65" s="369">
        <f ca="1">IF(B65="","",Index!I45)</f>
        <v>43</v>
      </c>
      <c r="B65" s="369" t="str">
        <f ca="1">'HCAP Robot Script'!CJ44</f>
        <v>MB_B2306806-004</v>
      </c>
      <c r="C65" s="504" t="str">
        <f ca="1">INDEX('HCAP Robot Script'!$BK$2:$BK$97,MATCH('DNA Sample sheet'!B65,'HCAP Robot Script'!$BJ$2:$BJ$97,0))</f>
        <v>PL2303550-02-01/C06</v>
      </c>
      <c r="D65" s="369" t="str">
        <f ca="1">INDEX('HCAP Robot Script'!$BM$2:$BM$97,MATCH('DNA Sample sheet'!B65,'HCAP Robot Script'!$BJ$2:$BJ$97,0))</f>
        <v>C6</v>
      </c>
      <c r="E65" s="369" t="str">
        <f ca="1">INDEX('HCAP Robot Script'!$BN$2:$BN$97,MATCH('DNA Sample sheet'!B65,'HCAP Robot Script'!$BJ$2:$BJ$97,0))</f>
        <v>UDP0043</v>
      </c>
      <c r="F65" s="369" t="str">
        <f ca="1">INDEX('HCAP Robot Script'!$BO$2:$BO$97,MATCH('DNA Sample sheet'!B65,'HCAP Robot Script'!$BJ$2:$BJ$97,0))</f>
        <v>GTTACGTG</v>
      </c>
      <c r="G65" s="369" t="str">
        <f ca="1">INDEX('HCAP Robot Script'!$BP$2:$BP$97,MATCH('DNA Sample sheet'!B65,'HCAP Robot Script'!$BJ$2:$BJ$97,0))</f>
        <v>UDP0043</v>
      </c>
      <c r="H65" s="369" t="str">
        <f ca="1">INDEX('HCAP Robot Script'!$BR$2:$BR$97,MATCH('DNA Sample sheet'!B65,'HCAP Robot Script'!$BJ$2:$BJ$97,0))</f>
        <v>GTGCATTG</v>
      </c>
      <c r="J65" s="369" t="str">
        <f ca="1">INDEX('HCAP Robot Script'!$CE$2:$CE$97,MATCH('DNA Sample sheet'!B65,'HCAP Robot Script'!$BJ$2:$BJ$97,0))</f>
        <v>RMH200ST</v>
      </c>
      <c r="L65" s="369" t="str">
        <f ca="1">INDEX('HCAP Robot Script'!$BS$2:$BS$97,MATCH('DNA Sample sheet'!B65,'HCAP Robot Script'!$BJ$2:$BJ$97,0))</f>
        <v>Roche DNA Solid Tumour Prep_2</v>
      </c>
    </row>
    <row r="66" spans="1:12" x14ac:dyDescent="0.2">
      <c r="A66" s="369">
        <f ca="1">IF(B66="","",Index!I46)</f>
        <v>44</v>
      </c>
      <c r="B66" s="369" t="str">
        <f ca="1">'HCAP Robot Script'!CJ45</f>
        <v>AM_B2306904-004</v>
      </c>
      <c r="C66" s="504" t="str">
        <f ca="1">INDEX('HCAP Robot Script'!$BK$2:$BK$97,MATCH('DNA Sample sheet'!B66,'HCAP Robot Script'!$BJ$2:$BJ$97,0))</f>
        <v>PL2303550-02-01/D06</v>
      </c>
      <c r="D66" s="369" t="str">
        <f ca="1">INDEX('HCAP Robot Script'!$BM$2:$BM$97,MATCH('DNA Sample sheet'!B66,'HCAP Robot Script'!$BJ$2:$BJ$97,0))</f>
        <v>D6</v>
      </c>
      <c r="E66" s="369" t="str">
        <f ca="1">INDEX('HCAP Robot Script'!$BN$2:$BN$97,MATCH('DNA Sample sheet'!B66,'HCAP Robot Script'!$BJ$2:$BJ$97,0))</f>
        <v>UDP0044</v>
      </c>
      <c r="F66" s="369" t="str">
        <f ca="1">INDEX('HCAP Robot Script'!$BO$2:$BO$97,MATCH('DNA Sample sheet'!B66,'HCAP Robot Script'!$BJ$2:$BJ$97,0))</f>
        <v>ACCGTACA</v>
      </c>
      <c r="G66" s="369" t="str">
        <f ca="1">INDEX('HCAP Robot Script'!$BP$2:$BP$97,MATCH('DNA Sample sheet'!B66,'HCAP Robot Script'!$BJ$2:$BJ$97,0))</f>
        <v>UDP0044</v>
      </c>
      <c r="H66" s="369" t="str">
        <f ca="1">INDEX('HCAP Robot Script'!$BR$2:$BR$97,MATCH('DNA Sample sheet'!B66,'HCAP Robot Script'!$BJ$2:$BJ$97,0))</f>
        <v>ACATGCCA</v>
      </c>
      <c r="J66" s="369" t="str">
        <f ca="1">INDEX('HCAP Robot Script'!$CE$2:$CE$97,MATCH('DNA Sample sheet'!B66,'HCAP Robot Script'!$BJ$2:$BJ$97,0))</f>
        <v>RMH200ST</v>
      </c>
      <c r="L66" s="369" t="str">
        <f ca="1">INDEX('HCAP Robot Script'!$BS$2:$BS$97,MATCH('DNA Sample sheet'!B66,'HCAP Robot Script'!$BJ$2:$BJ$97,0))</f>
        <v>Roche DNA Solid Tumour Prep_2</v>
      </c>
    </row>
    <row r="67" spans="1:12" x14ac:dyDescent="0.2">
      <c r="A67" s="369">
        <f ca="1">IF(B67="","",Index!I47)</f>
        <v>45</v>
      </c>
      <c r="B67" s="369" t="str">
        <f ca="1">'HCAP Robot Script'!CJ46</f>
        <v>PS_B2306905-004</v>
      </c>
      <c r="C67" s="504" t="str">
        <f ca="1">INDEX('HCAP Robot Script'!$BK$2:$BK$97,MATCH('DNA Sample sheet'!B67,'HCAP Robot Script'!$BJ$2:$BJ$97,0))</f>
        <v>PL2303550-02-01/E06</v>
      </c>
      <c r="D67" s="369" t="str">
        <f ca="1">INDEX('HCAP Robot Script'!$BM$2:$BM$97,MATCH('DNA Sample sheet'!B67,'HCAP Robot Script'!$BJ$2:$BJ$97,0))</f>
        <v>E6</v>
      </c>
      <c r="E67" s="369" t="str">
        <f ca="1">INDEX('HCAP Robot Script'!$BN$2:$BN$97,MATCH('DNA Sample sheet'!B67,'HCAP Robot Script'!$BJ$2:$BJ$97,0))</f>
        <v>UDP0045</v>
      </c>
      <c r="F67" s="369" t="str">
        <f ca="1">INDEX('HCAP Robot Script'!$BO$2:$BO$97,MATCH('DNA Sample sheet'!B67,'HCAP Robot Script'!$BJ$2:$BJ$97,0))</f>
        <v>GCAACGTA</v>
      </c>
      <c r="G67" s="369" t="str">
        <f ca="1">INDEX('HCAP Robot Script'!$BP$2:$BP$97,MATCH('DNA Sample sheet'!B67,'HCAP Robot Script'!$BJ$2:$BJ$97,0))</f>
        <v>UDP0045</v>
      </c>
      <c r="H67" s="369" t="str">
        <f ca="1">INDEX('HCAP Robot Script'!$BR$2:$BR$97,MATCH('DNA Sample sheet'!B67,'HCAP Robot Script'!$BJ$2:$BJ$97,0))</f>
        <v>ATGCAACG</v>
      </c>
      <c r="J67" s="369" t="str">
        <f ca="1">INDEX('HCAP Robot Script'!$CE$2:$CE$97,MATCH('DNA Sample sheet'!B67,'HCAP Robot Script'!$BJ$2:$BJ$97,0))</f>
        <v>RMH200ST</v>
      </c>
      <c r="L67" s="369" t="str">
        <f ca="1">INDEX('HCAP Robot Script'!$BS$2:$BS$97,MATCH('DNA Sample sheet'!B67,'HCAP Robot Script'!$BJ$2:$BJ$97,0))</f>
        <v>Roche DNA Solid Tumour Prep_2</v>
      </c>
    </row>
    <row r="68" spans="1:12" x14ac:dyDescent="0.2">
      <c r="A68" s="369">
        <f ca="1">IF(B68="","",Index!I48)</f>
        <v>46</v>
      </c>
      <c r="B68" s="369" t="str">
        <f ca="1">'HCAP Robot Script'!CJ47</f>
        <v>JR_B2306909-004</v>
      </c>
      <c r="C68" s="504" t="str">
        <f ca="1">INDEX('HCAP Robot Script'!$BK$2:$BK$97,MATCH('DNA Sample sheet'!B68,'HCAP Robot Script'!$BJ$2:$BJ$97,0))</f>
        <v>PL2303550-02-01/F06</v>
      </c>
      <c r="D68" s="369" t="str">
        <f ca="1">INDEX('HCAP Robot Script'!$BM$2:$BM$97,MATCH('DNA Sample sheet'!B68,'HCAP Robot Script'!$BJ$2:$BJ$97,0))</f>
        <v>F6</v>
      </c>
      <c r="E68" s="369" t="str">
        <f ca="1">INDEX('HCAP Robot Script'!$BN$2:$BN$97,MATCH('DNA Sample sheet'!B68,'HCAP Robot Script'!$BJ$2:$BJ$97,0))</f>
        <v>UDP0046</v>
      </c>
      <c r="F68" s="369" t="str">
        <f ca="1">INDEX('HCAP Robot Script'!$BO$2:$BO$97,MATCH('DNA Sample sheet'!B68,'HCAP Robot Script'!$BJ$2:$BJ$97,0))</f>
        <v>ATGGTACG</v>
      </c>
      <c r="G68" s="369" t="str">
        <f ca="1">INDEX('HCAP Robot Script'!$BP$2:$BP$97,MATCH('DNA Sample sheet'!B68,'HCAP Robot Script'!$BJ$2:$BJ$97,0))</f>
        <v>UDP0046</v>
      </c>
      <c r="H68" s="369" t="str">
        <f ca="1">INDEX('HCAP Robot Script'!$BR$2:$BR$97,MATCH('DNA Sample sheet'!B68,'HCAP Robot Script'!$BJ$2:$BJ$97,0))</f>
        <v>GCATGGTA</v>
      </c>
      <c r="J68" s="369" t="str">
        <f ca="1">INDEX('HCAP Robot Script'!$CE$2:$CE$97,MATCH('DNA Sample sheet'!B68,'HCAP Robot Script'!$BJ$2:$BJ$97,0))</f>
        <v>RMH200ST</v>
      </c>
      <c r="L68" s="369" t="str">
        <f ca="1">INDEX('HCAP Robot Script'!$BS$2:$BS$97,MATCH('DNA Sample sheet'!B68,'HCAP Robot Script'!$BJ$2:$BJ$97,0))</f>
        <v>Roche DNA Solid Tumour Prep_2</v>
      </c>
    </row>
    <row r="69" spans="1:12" x14ac:dyDescent="0.2">
      <c r="A69" s="369">
        <f ca="1">IF(B69="","",Index!I49)</f>
        <v>47</v>
      </c>
      <c r="B69" s="369" t="str">
        <f ca="1">'HCAP Robot Script'!CJ48</f>
        <v>AJ_B2306916-005</v>
      </c>
      <c r="C69" s="504" t="str">
        <f ca="1">INDEX('HCAP Robot Script'!$BK$2:$BK$97,MATCH('DNA Sample sheet'!B69,'HCAP Robot Script'!$BJ$2:$BJ$97,0))</f>
        <v>PL2303550-02-01/G06</v>
      </c>
      <c r="D69" s="369" t="str">
        <f ca="1">INDEX('HCAP Robot Script'!$BM$2:$BM$97,MATCH('DNA Sample sheet'!B69,'HCAP Robot Script'!$BJ$2:$BJ$97,0))</f>
        <v>G6</v>
      </c>
      <c r="E69" s="369" t="str">
        <f ca="1">INDEX('HCAP Robot Script'!$BN$2:$BN$97,MATCH('DNA Sample sheet'!B69,'HCAP Robot Script'!$BJ$2:$BJ$97,0))</f>
        <v>UDP0047</v>
      </c>
      <c r="F69" s="369" t="str">
        <f ca="1">INDEX('HCAP Robot Script'!$BO$2:$BO$97,MATCH('DNA Sample sheet'!B69,'HCAP Robot Script'!$BJ$2:$BJ$97,0))</f>
        <v>GTGACAGT</v>
      </c>
      <c r="G69" s="369" t="str">
        <f ca="1">INDEX('HCAP Robot Script'!$BP$2:$BP$97,MATCH('DNA Sample sheet'!B69,'HCAP Robot Script'!$BJ$2:$BJ$97,0))</f>
        <v>UDP0047</v>
      </c>
      <c r="H69" s="369" t="str">
        <f ca="1">INDEX('HCAP Robot Script'!$BR$2:$BR$97,MATCH('DNA Sample sheet'!B69,'HCAP Robot Script'!$BJ$2:$BJ$97,0))</f>
        <v>TGACAGTG</v>
      </c>
      <c r="J69" s="369" t="str">
        <f ca="1">INDEX('HCAP Robot Script'!$CE$2:$CE$97,MATCH('DNA Sample sheet'!B69,'HCAP Robot Script'!$BJ$2:$BJ$97,0))</f>
        <v>RMH200ST</v>
      </c>
      <c r="L69" s="369" t="str">
        <f ca="1">INDEX('HCAP Robot Script'!$BS$2:$BS$97,MATCH('DNA Sample sheet'!B69,'HCAP Robot Script'!$BJ$2:$BJ$97,0))</f>
        <v>Roche DNA Solid Tumour Prep_2</v>
      </c>
    </row>
    <row r="70" spans="1:12" x14ac:dyDescent="0.2">
      <c r="A70" s="369">
        <f ca="1">IF(B70="","",Index!I50)</f>
        <v>48</v>
      </c>
      <c r="B70" s="369" t="str">
        <f ca="1">'HCAP Robot Script'!CJ49</f>
        <v>CW_B2306918-005</v>
      </c>
      <c r="C70" s="504" t="str">
        <f ca="1">INDEX('HCAP Robot Script'!$BK$2:$BK$97,MATCH('DNA Sample sheet'!B70,'HCAP Robot Script'!$BJ$2:$BJ$97,0))</f>
        <v>PL2303550-02-01/H06</v>
      </c>
      <c r="D70" s="369" t="str">
        <f ca="1">INDEX('HCAP Robot Script'!$BM$2:$BM$97,MATCH('DNA Sample sheet'!B70,'HCAP Robot Script'!$BJ$2:$BJ$97,0))</f>
        <v>H6</v>
      </c>
      <c r="E70" s="369" t="str">
        <f ca="1">INDEX('HCAP Robot Script'!$BN$2:$BN$97,MATCH('DNA Sample sheet'!B70,'HCAP Robot Script'!$BJ$2:$BJ$97,0))</f>
        <v>UDP0048</v>
      </c>
      <c r="F70" s="369" t="str">
        <f ca="1">INDEX('HCAP Robot Script'!$BO$2:$BO$97,MATCH('DNA Sample sheet'!B70,'HCAP Robot Script'!$BJ$2:$BJ$97,0))</f>
        <v>ACAGTGAC</v>
      </c>
      <c r="G70" s="369" t="str">
        <f ca="1">INDEX('HCAP Robot Script'!$BP$2:$BP$97,MATCH('DNA Sample sheet'!B70,'HCAP Robot Script'!$BJ$2:$BJ$97,0))</f>
        <v>UDP0048</v>
      </c>
      <c r="H70" s="369" t="str">
        <f ca="1">INDEX('HCAP Robot Script'!$BR$2:$BR$97,MATCH('DNA Sample sheet'!B70,'HCAP Robot Script'!$BJ$2:$BJ$97,0))</f>
        <v>CAGTGACA</v>
      </c>
      <c r="J70" s="369" t="str">
        <f ca="1">INDEX('HCAP Robot Script'!$CE$2:$CE$97,MATCH('DNA Sample sheet'!B70,'HCAP Robot Script'!$BJ$2:$BJ$97,0))</f>
        <v>RMH200ST</v>
      </c>
      <c r="L70" s="369" t="str">
        <f ca="1">INDEX('HCAP Robot Script'!$BS$2:$BS$97,MATCH('DNA Sample sheet'!B70,'HCAP Robot Script'!$BJ$2:$BJ$97,0))</f>
        <v>Roche DNA Solid Tumour Prep_2</v>
      </c>
    </row>
    <row r="71" spans="1:12" x14ac:dyDescent="0.2">
      <c r="A71" s="369" t="str">
        <f ca="1">IF(B71="","",Index!I51)</f>
        <v/>
      </c>
      <c r="B71" s="369" t="str">
        <f ca="1">'HCAP Robot Script'!CJ50</f>
        <v/>
      </c>
      <c r="C71" s="504" t="e">
        <f ca="1">INDEX('HCAP Robot Script'!$BK$2:$BK$97,MATCH('DNA Sample sheet'!B71,'HCAP Robot Script'!$BJ$2:$BJ$97,0))</f>
        <v>#N/A</v>
      </c>
      <c r="D71" s="369" t="e">
        <f ca="1">INDEX('HCAP Robot Script'!$BM$2:$BM$97,MATCH('DNA Sample sheet'!B71,'HCAP Robot Script'!$BJ$2:$BJ$97,0))</f>
        <v>#N/A</v>
      </c>
      <c r="E71" s="369" t="e">
        <f ca="1">INDEX('HCAP Robot Script'!$BN$2:$BN$97,MATCH('DNA Sample sheet'!B71,'HCAP Robot Script'!$BJ$2:$BJ$97,0))</f>
        <v>#N/A</v>
      </c>
      <c r="F71" s="369" t="e">
        <f ca="1">INDEX('HCAP Robot Script'!$BO$2:$BO$97,MATCH('DNA Sample sheet'!B71,'HCAP Robot Script'!$BJ$2:$BJ$97,0))</f>
        <v>#N/A</v>
      </c>
      <c r="G71" s="369" t="e">
        <f ca="1">INDEX('HCAP Robot Script'!$BP$2:$BP$97,MATCH('DNA Sample sheet'!B71,'HCAP Robot Script'!$BJ$2:$BJ$97,0))</f>
        <v>#N/A</v>
      </c>
      <c r="H71" s="369" t="e">
        <f ca="1">INDEX('HCAP Robot Script'!$BR$2:$BR$97,MATCH('DNA Sample sheet'!B71,'HCAP Robot Script'!$BJ$2:$BJ$97,0))</f>
        <v>#N/A</v>
      </c>
      <c r="J71" s="369" t="e">
        <f ca="1">INDEX('HCAP Robot Script'!$CE$2:$CE$97,MATCH('DNA Sample sheet'!B71,'HCAP Robot Script'!$BJ$2:$BJ$97,0))</f>
        <v>#N/A</v>
      </c>
      <c r="L71" s="369" t="e">
        <f ca="1">INDEX('HCAP Robot Script'!$BS$2:$BS$97,MATCH('DNA Sample sheet'!B71,'HCAP Robot Script'!$BJ$2:$BJ$97,0))</f>
        <v>#N/A</v>
      </c>
    </row>
    <row r="72" spans="1:12" x14ac:dyDescent="0.2">
      <c r="A72" s="369" t="str">
        <f ca="1">IF(B72="","",Index!I52)</f>
        <v/>
      </c>
      <c r="B72" s="369" t="str">
        <f ca="1">'HCAP Robot Script'!CJ51</f>
        <v/>
      </c>
      <c r="C72" s="504" t="e">
        <f ca="1">INDEX('HCAP Robot Script'!$BK$2:$BK$97,MATCH('DNA Sample sheet'!B72,'HCAP Robot Script'!$BJ$2:$BJ$97,0))</f>
        <v>#N/A</v>
      </c>
      <c r="D72" s="369" t="e">
        <f ca="1">INDEX('HCAP Robot Script'!$BM$2:$BM$97,MATCH('DNA Sample sheet'!B72,'HCAP Robot Script'!$BJ$2:$BJ$97,0))</f>
        <v>#N/A</v>
      </c>
      <c r="E72" s="369" t="e">
        <f ca="1">INDEX('HCAP Robot Script'!$BN$2:$BN$97,MATCH('DNA Sample sheet'!B72,'HCAP Robot Script'!$BJ$2:$BJ$97,0))</f>
        <v>#N/A</v>
      </c>
      <c r="F72" s="369" t="e">
        <f ca="1">INDEX('HCAP Robot Script'!$BO$2:$BO$97,MATCH('DNA Sample sheet'!B72,'HCAP Robot Script'!$BJ$2:$BJ$97,0))</f>
        <v>#N/A</v>
      </c>
      <c r="G72" s="369" t="e">
        <f ca="1">INDEX('HCAP Robot Script'!$BP$2:$BP$97,MATCH('DNA Sample sheet'!B72,'HCAP Robot Script'!$BJ$2:$BJ$97,0))</f>
        <v>#N/A</v>
      </c>
      <c r="H72" s="369" t="e">
        <f ca="1">INDEX('HCAP Robot Script'!$BR$2:$BR$97,MATCH('DNA Sample sheet'!B72,'HCAP Robot Script'!$BJ$2:$BJ$97,0))</f>
        <v>#N/A</v>
      </c>
      <c r="J72" s="369" t="e">
        <f ca="1">INDEX('HCAP Robot Script'!$CE$2:$CE$97,MATCH('DNA Sample sheet'!B72,'HCAP Robot Script'!$BJ$2:$BJ$97,0))</f>
        <v>#N/A</v>
      </c>
      <c r="L72" s="369" t="e">
        <f ca="1">INDEX('HCAP Robot Script'!$BS$2:$BS$97,MATCH('DNA Sample sheet'!B72,'HCAP Robot Script'!$BJ$2:$BJ$97,0))</f>
        <v>#N/A</v>
      </c>
    </row>
    <row r="73" spans="1:12" x14ac:dyDescent="0.2">
      <c r="A73" s="369" t="str">
        <f ca="1">IF(B73="","",Index!I53)</f>
        <v/>
      </c>
      <c r="B73" s="369" t="str">
        <f ca="1">'HCAP Robot Script'!CJ52</f>
        <v/>
      </c>
      <c r="C73" s="504" t="e">
        <f ca="1">INDEX('HCAP Robot Script'!$BK$2:$BK$97,MATCH('DNA Sample sheet'!B73,'HCAP Robot Script'!$BJ$2:$BJ$97,0))</f>
        <v>#N/A</v>
      </c>
      <c r="D73" s="369" t="e">
        <f ca="1">INDEX('HCAP Robot Script'!$BM$2:$BM$97,MATCH('DNA Sample sheet'!B73,'HCAP Robot Script'!$BJ$2:$BJ$97,0))</f>
        <v>#N/A</v>
      </c>
      <c r="E73" s="369" t="e">
        <f ca="1">INDEX('HCAP Robot Script'!$BN$2:$BN$97,MATCH('DNA Sample sheet'!B73,'HCAP Robot Script'!$BJ$2:$BJ$97,0))</f>
        <v>#N/A</v>
      </c>
      <c r="F73" s="369" t="e">
        <f ca="1">INDEX('HCAP Robot Script'!$BO$2:$BO$97,MATCH('DNA Sample sheet'!B73,'HCAP Robot Script'!$BJ$2:$BJ$97,0))</f>
        <v>#N/A</v>
      </c>
      <c r="G73" s="369" t="e">
        <f ca="1">INDEX('HCAP Robot Script'!$BP$2:$BP$97,MATCH('DNA Sample sheet'!B73,'HCAP Robot Script'!$BJ$2:$BJ$97,0))</f>
        <v>#N/A</v>
      </c>
      <c r="H73" s="369" t="e">
        <f ca="1">INDEX('HCAP Robot Script'!$BR$2:$BR$97,MATCH('DNA Sample sheet'!B73,'HCAP Robot Script'!$BJ$2:$BJ$97,0))</f>
        <v>#N/A</v>
      </c>
      <c r="J73" s="369" t="e">
        <f ca="1">INDEX('HCAP Robot Script'!$CE$2:$CE$97,MATCH('DNA Sample sheet'!B73,'HCAP Robot Script'!$BJ$2:$BJ$97,0))</f>
        <v>#N/A</v>
      </c>
      <c r="L73" s="369" t="e">
        <f ca="1">INDEX('HCAP Robot Script'!$BS$2:$BS$97,MATCH('DNA Sample sheet'!B73,'HCAP Robot Script'!$BJ$2:$BJ$97,0))</f>
        <v>#N/A</v>
      </c>
    </row>
    <row r="74" spans="1:12" x14ac:dyDescent="0.2">
      <c r="A74" s="369" t="str">
        <f ca="1">IF(B74="","",Index!I54)</f>
        <v/>
      </c>
      <c r="B74" s="369" t="str">
        <f ca="1">'HCAP Robot Script'!CJ53</f>
        <v/>
      </c>
      <c r="C74" s="504" t="e">
        <f ca="1">INDEX('HCAP Robot Script'!$BK$2:$BK$97,MATCH('DNA Sample sheet'!B74,'HCAP Robot Script'!$BJ$2:$BJ$97,0))</f>
        <v>#N/A</v>
      </c>
      <c r="D74" s="369" t="e">
        <f ca="1">INDEX('HCAP Robot Script'!$BM$2:$BM$97,MATCH('DNA Sample sheet'!B74,'HCAP Robot Script'!$BJ$2:$BJ$97,0))</f>
        <v>#N/A</v>
      </c>
      <c r="E74" s="369" t="e">
        <f ca="1">INDEX('HCAP Robot Script'!$BN$2:$BN$97,MATCH('DNA Sample sheet'!B74,'HCAP Robot Script'!$BJ$2:$BJ$97,0))</f>
        <v>#N/A</v>
      </c>
      <c r="F74" s="369" t="e">
        <f ca="1">INDEX('HCAP Robot Script'!$BO$2:$BO$97,MATCH('DNA Sample sheet'!B74,'HCAP Robot Script'!$BJ$2:$BJ$97,0))</f>
        <v>#N/A</v>
      </c>
      <c r="G74" s="369" t="e">
        <f ca="1">INDEX('HCAP Robot Script'!$BP$2:$BP$97,MATCH('DNA Sample sheet'!B74,'HCAP Robot Script'!$BJ$2:$BJ$97,0))</f>
        <v>#N/A</v>
      </c>
      <c r="H74" s="369" t="e">
        <f ca="1">INDEX('HCAP Robot Script'!$BR$2:$BR$97,MATCH('DNA Sample sheet'!B74,'HCAP Robot Script'!$BJ$2:$BJ$97,0))</f>
        <v>#N/A</v>
      </c>
      <c r="J74" s="369" t="e">
        <f ca="1">INDEX('HCAP Robot Script'!$CE$2:$CE$97,MATCH('DNA Sample sheet'!B74,'HCAP Robot Script'!$BJ$2:$BJ$97,0))</f>
        <v>#N/A</v>
      </c>
      <c r="L74" s="369" t="e">
        <f ca="1">INDEX('HCAP Robot Script'!$BS$2:$BS$97,MATCH('DNA Sample sheet'!B74,'HCAP Robot Script'!$BJ$2:$BJ$97,0))</f>
        <v>#N/A</v>
      </c>
    </row>
    <row r="75" spans="1:12" x14ac:dyDescent="0.2">
      <c r="A75" s="369" t="str">
        <f ca="1">IF(B75="","",Index!I55)</f>
        <v/>
      </c>
      <c r="B75" s="369" t="str">
        <f ca="1">'HCAP Robot Script'!CJ54</f>
        <v/>
      </c>
      <c r="C75" s="504" t="e">
        <f ca="1">INDEX('HCAP Robot Script'!$BK$2:$BK$97,MATCH('DNA Sample sheet'!B75,'HCAP Robot Script'!$BJ$2:$BJ$97,0))</f>
        <v>#N/A</v>
      </c>
      <c r="D75" s="369" t="e">
        <f ca="1">INDEX('HCAP Robot Script'!$BM$2:$BM$97,MATCH('DNA Sample sheet'!B75,'HCAP Robot Script'!$BJ$2:$BJ$97,0))</f>
        <v>#N/A</v>
      </c>
      <c r="E75" s="369" t="e">
        <f ca="1">INDEX('HCAP Robot Script'!$BN$2:$BN$97,MATCH('DNA Sample sheet'!B75,'HCAP Robot Script'!$BJ$2:$BJ$97,0))</f>
        <v>#N/A</v>
      </c>
      <c r="F75" s="369" t="e">
        <f ca="1">INDEX('HCAP Robot Script'!$BO$2:$BO$97,MATCH('DNA Sample sheet'!B75,'HCAP Robot Script'!$BJ$2:$BJ$97,0))</f>
        <v>#N/A</v>
      </c>
      <c r="G75" s="369" t="e">
        <f ca="1">INDEX('HCAP Robot Script'!$BP$2:$BP$97,MATCH('DNA Sample sheet'!B75,'HCAP Robot Script'!$BJ$2:$BJ$97,0))</f>
        <v>#N/A</v>
      </c>
      <c r="H75" s="369" t="e">
        <f ca="1">INDEX('HCAP Robot Script'!$BR$2:$BR$97,MATCH('DNA Sample sheet'!B75,'HCAP Robot Script'!$BJ$2:$BJ$97,0))</f>
        <v>#N/A</v>
      </c>
      <c r="J75" s="369" t="e">
        <f ca="1">INDEX('HCAP Robot Script'!$CE$2:$CE$97,MATCH('DNA Sample sheet'!B75,'HCAP Robot Script'!$BJ$2:$BJ$97,0))</f>
        <v>#N/A</v>
      </c>
      <c r="L75" s="369" t="e">
        <f ca="1">INDEX('HCAP Robot Script'!$BS$2:$BS$97,MATCH('DNA Sample sheet'!B75,'HCAP Robot Script'!$BJ$2:$BJ$97,0))</f>
        <v>#N/A</v>
      </c>
    </row>
    <row r="76" spans="1:12" x14ac:dyDescent="0.2">
      <c r="A76" s="369" t="str">
        <f ca="1">IF(B76="","",Index!I56)</f>
        <v/>
      </c>
      <c r="B76" s="369" t="str">
        <f ca="1">'HCAP Robot Script'!CJ55</f>
        <v/>
      </c>
      <c r="C76" s="504" t="e">
        <f ca="1">INDEX('HCAP Robot Script'!$BK$2:$BK$97,MATCH('DNA Sample sheet'!B76,'HCAP Robot Script'!$BJ$2:$BJ$97,0))</f>
        <v>#N/A</v>
      </c>
      <c r="D76" s="369" t="e">
        <f ca="1">INDEX('HCAP Robot Script'!$BM$2:$BM$97,MATCH('DNA Sample sheet'!B76,'HCAP Robot Script'!$BJ$2:$BJ$97,0))</f>
        <v>#N/A</v>
      </c>
      <c r="E76" s="369" t="e">
        <f ca="1">INDEX('HCAP Robot Script'!$BN$2:$BN$97,MATCH('DNA Sample sheet'!B76,'HCAP Robot Script'!$BJ$2:$BJ$97,0))</f>
        <v>#N/A</v>
      </c>
      <c r="F76" s="369" t="e">
        <f ca="1">INDEX('HCAP Robot Script'!$BO$2:$BO$97,MATCH('DNA Sample sheet'!B76,'HCAP Robot Script'!$BJ$2:$BJ$97,0))</f>
        <v>#N/A</v>
      </c>
      <c r="G76" s="369" t="e">
        <f ca="1">INDEX('HCAP Robot Script'!$BP$2:$BP$97,MATCH('DNA Sample sheet'!B76,'HCAP Robot Script'!$BJ$2:$BJ$97,0))</f>
        <v>#N/A</v>
      </c>
      <c r="H76" s="369" t="e">
        <f ca="1">INDEX('HCAP Robot Script'!$BR$2:$BR$97,MATCH('DNA Sample sheet'!B76,'HCAP Robot Script'!$BJ$2:$BJ$97,0))</f>
        <v>#N/A</v>
      </c>
      <c r="J76" s="369" t="e">
        <f ca="1">INDEX('HCAP Robot Script'!$CE$2:$CE$97,MATCH('DNA Sample sheet'!B76,'HCAP Robot Script'!$BJ$2:$BJ$97,0))</f>
        <v>#N/A</v>
      </c>
      <c r="L76" s="369" t="e">
        <f ca="1">INDEX('HCAP Robot Script'!$BS$2:$BS$97,MATCH('DNA Sample sheet'!B76,'HCAP Robot Script'!$BJ$2:$BJ$97,0))</f>
        <v>#N/A</v>
      </c>
    </row>
    <row r="77" spans="1:12" x14ac:dyDescent="0.2">
      <c r="A77" s="369" t="str">
        <f ca="1">IF(B77="","",Index!I57)</f>
        <v/>
      </c>
      <c r="B77" s="369" t="str">
        <f ca="1">'HCAP Robot Script'!CJ56</f>
        <v/>
      </c>
      <c r="C77" s="504" t="e">
        <f ca="1">INDEX('HCAP Robot Script'!$BK$2:$BK$97,MATCH('DNA Sample sheet'!B77,'HCAP Robot Script'!$BJ$2:$BJ$97,0))</f>
        <v>#N/A</v>
      </c>
      <c r="D77" s="369" t="e">
        <f ca="1">INDEX('HCAP Robot Script'!$BM$2:$BM$97,MATCH('DNA Sample sheet'!B77,'HCAP Robot Script'!$BJ$2:$BJ$97,0))</f>
        <v>#N/A</v>
      </c>
      <c r="E77" s="369" t="e">
        <f ca="1">INDEX('HCAP Robot Script'!$BN$2:$BN$97,MATCH('DNA Sample sheet'!B77,'HCAP Robot Script'!$BJ$2:$BJ$97,0))</f>
        <v>#N/A</v>
      </c>
      <c r="F77" s="369" t="e">
        <f ca="1">INDEX('HCAP Robot Script'!$BO$2:$BO$97,MATCH('DNA Sample sheet'!B77,'HCAP Robot Script'!$BJ$2:$BJ$97,0))</f>
        <v>#N/A</v>
      </c>
      <c r="G77" s="369" t="e">
        <f ca="1">INDEX('HCAP Robot Script'!$BP$2:$BP$97,MATCH('DNA Sample sheet'!B77,'HCAP Robot Script'!$BJ$2:$BJ$97,0))</f>
        <v>#N/A</v>
      </c>
      <c r="H77" s="369" t="e">
        <f ca="1">INDEX('HCAP Robot Script'!$BR$2:$BR$97,MATCH('DNA Sample sheet'!B77,'HCAP Robot Script'!$BJ$2:$BJ$97,0))</f>
        <v>#N/A</v>
      </c>
      <c r="J77" s="369" t="e">
        <f ca="1">INDEX('HCAP Robot Script'!$CE$2:$CE$97,MATCH('DNA Sample sheet'!B77,'HCAP Robot Script'!$BJ$2:$BJ$97,0))</f>
        <v>#N/A</v>
      </c>
      <c r="L77" s="369" t="e">
        <f ca="1">INDEX('HCAP Robot Script'!$BS$2:$BS$97,MATCH('DNA Sample sheet'!B77,'HCAP Robot Script'!$BJ$2:$BJ$97,0))</f>
        <v>#N/A</v>
      </c>
    </row>
    <row r="78" spans="1:12" x14ac:dyDescent="0.2">
      <c r="A78" s="369" t="str">
        <f ca="1">IF(B78="","",Index!I58)</f>
        <v/>
      </c>
      <c r="B78" s="369" t="str">
        <f ca="1">'HCAP Robot Script'!CJ57</f>
        <v/>
      </c>
      <c r="C78" s="504" t="e">
        <f ca="1">INDEX('HCAP Robot Script'!$BK$2:$BK$97,MATCH('DNA Sample sheet'!B78,'HCAP Robot Script'!$BJ$2:$BJ$97,0))</f>
        <v>#N/A</v>
      </c>
      <c r="D78" s="369" t="e">
        <f ca="1">INDEX('HCAP Robot Script'!$BM$2:$BM$97,MATCH('DNA Sample sheet'!B78,'HCAP Robot Script'!$BJ$2:$BJ$97,0))</f>
        <v>#N/A</v>
      </c>
      <c r="E78" s="369" t="e">
        <f ca="1">INDEX('HCAP Robot Script'!$BN$2:$BN$97,MATCH('DNA Sample sheet'!B78,'HCAP Robot Script'!$BJ$2:$BJ$97,0))</f>
        <v>#N/A</v>
      </c>
      <c r="F78" s="369" t="e">
        <f ca="1">INDEX('HCAP Robot Script'!$BO$2:$BO$97,MATCH('DNA Sample sheet'!B78,'HCAP Robot Script'!$BJ$2:$BJ$97,0))</f>
        <v>#N/A</v>
      </c>
      <c r="G78" s="369" t="e">
        <f ca="1">INDEX('HCAP Robot Script'!$BP$2:$BP$97,MATCH('DNA Sample sheet'!B78,'HCAP Robot Script'!$BJ$2:$BJ$97,0))</f>
        <v>#N/A</v>
      </c>
      <c r="H78" s="369" t="e">
        <f ca="1">INDEX('HCAP Robot Script'!$BR$2:$BR$97,MATCH('DNA Sample sheet'!B78,'HCAP Robot Script'!$BJ$2:$BJ$97,0))</f>
        <v>#N/A</v>
      </c>
      <c r="J78" s="369" t="e">
        <f ca="1">INDEX('HCAP Robot Script'!$CE$2:$CE$97,MATCH('DNA Sample sheet'!B78,'HCAP Robot Script'!$BJ$2:$BJ$97,0))</f>
        <v>#N/A</v>
      </c>
      <c r="L78" s="369" t="e">
        <f ca="1">INDEX('HCAP Robot Script'!$BS$2:$BS$97,MATCH('DNA Sample sheet'!B78,'HCAP Robot Script'!$BJ$2:$BJ$97,0))</f>
        <v>#N/A</v>
      </c>
    </row>
    <row r="79" spans="1:12" x14ac:dyDescent="0.2">
      <c r="A79" s="369" t="str">
        <f ca="1">IF(B79="","",Index!I59)</f>
        <v/>
      </c>
      <c r="B79" s="369" t="str">
        <f ca="1">'HCAP Robot Script'!CJ58</f>
        <v/>
      </c>
      <c r="C79" s="504" t="e">
        <f ca="1">INDEX('HCAP Robot Script'!$BK$2:$BK$97,MATCH('DNA Sample sheet'!B79,'HCAP Robot Script'!$BJ$2:$BJ$97,0))</f>
        <v>#N/A</v>
      </c>
      <c r="D79" s="369" t="e">
        <f ca="1">INDEX('HCAP Robot Script'!$BM$2:$BM$97,MATCH('DNA Sample sheet'!B79,'HCAP Robot Script'!$BJ$2:$BJ$97,0))</f>
        <v>#N/A</v>
      </c>
      <c r="E79" s="369" t="e">
        <f ca="1">INDEX('HCAP Robot Script'!$BN$2:$BN$97,MATCH('DNA Sample sheet'!B79,'HCAP Robot Script'!$BJ$2:$BJ$97,0))</f>
        <v>#N/A</v>
      </c>
      <c r="F79" s="369" t="e">
        <f ca="1">INDEX('HCAP Robot Script'!$BO$2:$BO$97,MATCH('DNA Sample sheet'!B79,'HCAP Robot Script'!$BJ$2:$BJ$97,0))</f>
        <v>#N/A</v>
      </c>
      <c r="G79" s="369" t="e">
        <f ca="1">INDEX('HCAP Robot Script'!$BP$2:$BP$97,MATCH('DNA Sample sheet'!B79,'HCAP Robot Script'!$BJ$2:$BJ$97,0))</f>
        <v>#N/A</v>
      </c>
      <c r="H79" s="369" t="e">
        <f ca="1">INDEX('HCAP Robot Script'!$BR$2:$BR$97,MATCH('DNA Sample sheet'!B79,'HCAP Robot Script'!$BJ$2:$BJ$97,0))</f>
        <v>#N/A</v>
      </c>
      <c r="J79" s="369" t="e">
        <f ca="1">INDEX('HCAP Robot Script'!$CE$2:$CE$97,MATCH('DNA Sample sheet'!B79,'HCAP Robot Script'!$BJ$2:$BJ$97,0))</f>
        <v>#N/A</v>
      </c>
      <c r="L79" s="369" t="e">
        <f ca="1">INDEX('HCAP Robot Script'!$BS$2:$BS$97,MATCH('DNA Sample sheet'!B79,'HCAP Robot Script'!$BJ$2:$BJ$97,0))</f>
        <v>#N/A</v>
      </c>
    </row>
    <row r="80" spans="1:12" x14ac:dyDescent="0.2">
      <c r="A80" s="369" t="str">
        <f ca="1">IF(B80="","",Index!I60)</f>
        <v/>
      </c>
      <c r="B80" s="369" t="str">
        <f ca="1">'HCAP Robot Script'!CJ59</f>
        <v/>
      </c>
      <c r="C80" s="504" t="e">
        <f ca="1">INDEX('HCAP Robot Script'!$BK$2:$BK$97,MATCH('DNA Sample sheet'!B80,'HCAP Robot Script'!$BJ$2:$BJ$97,0))</f>
        <v>#N/A</v>
      </c>
      <c r="D80" s="369" t="e">
        <f ca="1">INDEX('HCAP Robot Script'!$BM$2:$BM$97,MATCH('DNA Sample sheet'!B80,'HCAP Robot Script'!$BJ$2:$BJ$97,0))</f>
        <v>#N/A</v>
      </c>
      <c r="E80" s="369" t="e">
        <f ca="1">INDEX('HCAP Robot Script'!$BN$2:$BN$97,MATCH('DNA Sample sheet'!B80,'HCAP Robot Script'!$BJ$2:$BJ$97,0))</f>
        <v>#N/A</v>
      </c>
      <c r="F80" s="369" t="e">
        <f ca="1">INDEX('HCAP Robot Script'!$BO$2:$BO$97,MATCH('DNA Sample sheet'!B80,'HCAP Robot Script'!$BJ$2:$BJ$97,0))</f>
        <v>#N/A</v>
      </c>
      <c r="G80" s="369" t="e">
        <f ca="1">INDEX('HCAP Robot Script'!$BP$2:$BP$97,MATCH('DNA Sample sheet'!B80,'HCAP Robot Script'!$BJ$2:$BJ$97,0))</f>
        <v>#N/A</v>
      </c>
      <c r="H80" s="369" t="e">
        <f ca="1">INDEX('HCAP Robot Script'!$BR$2:$BR$97,MATCH('DNA Sample sheet'!B80,'HCAP Robot Script'!$BJ$2:$BJ$97,0))</f>
        <v>#N/A</v>
      </c>
      <c r="J80" s="369" t="e">
        <f ca="1">INDEX('HCAP Robot Script'!$CE$2:$CE$97,MATCH('DNA Sample sheet'!B80,'HCAP Robot Script'!$BJ$2:$BJ$97,0))</f>
        <v>#N/A</v>
      </c>
      <c r="L80" s="369" t="e">
        <f ca="1">INDEX('HCAP Robot Script'!$BS$2:$BS$97,MATCH('DNA Sample sheet'!B80,'HCAP Robot Script'!$BJ$2:$BJ$97,0))</f>
        <v>#N/A</v>
      </c>
    </row>
    <row r="81" spans="1:12" x14ac:dyDescent="0.2">
      <c r="A81" s="369" t="str">
        <f ca="1">IF(B81="","",Index!I61)</f>
        <v/>
      </c>
      <c r="B81" s="369" t="str">
        <f ca="1">'HCAP Robot Script'!CJ60</f>
        <v/>
      </c>
      <c r="C81" s="504" t="e">
        <f ca="1">INDEX('HCAP Robot Script'!$BK$2:$BK$97,MATCH('DNA Sample sheet'!B81,'HCAP Robot Script'!$BJ$2:$BJ$97,0))</f>
        <v>#N/A</v>
      </c>
      <c r="D81" s="369" t="e">
        <f ca="1">INDEX('HCAP Robot Script'!$BM$2:$BM$97,MATCH('DNA Sample sheet'!B81,'HCAP Robot Script'!$BJ$2:$BJ$97,0))</f>
        <v>#N/A</v>
      </c>
      <c r="E81" s="369" t="e">
        <f ca="1">INDEX('HCAP Robot Script'!$BN$2:$BN$97,MATCH('DNA Sample sheet'!B81,'HCAP Robot Script'!$BJ$2:$BJ$97,0))</f>
        <v>#N/A</v>
      </c>
      <c r="F81" s="369" t="e">
        <f ca="1">INDEX('HCAP Robot Script'!$BO$2:$BO$97,MATCH('DNA Sample sheet'!B81,'HCAP Robot Script'!$BJ$2:$BJ$97,0))</f>
        <v>#N/A</v>
      </c>
      <c r="G81" s="369" t="e">
        <f ca="1">INDEX('HCAP Robot Script'!$BP$2:$BP$97,MATCH('DNA Sample sheet'!B81,'HCAP Robot Script'!$BJ$2:$BJ$97,0))</f>
        <v>#N/A</v>
      </c>
      <c r="H81" s="369" t="e">
        <f ca="1">INDEX('HCAP Robot Script'!$BR$2:$BR$97,MATCH('DNA Sample sheet'!B81,'HCAP Robot Script'!$BJ$2:$BJ$97,0))</f>
        <v>#N/A</v>
      </c>
      <c r="J81" s="369" t="e">
        <f ca="1">INDEX('HCAP Robot Script'!$CE$2:$CE$97,MATCH('DNA Sample sheet'!B81,'HCAP Robot Script'!$BJ$2:$BJ$97,0))</f>
        <v>#N/A</v>
      </c>
      <c r="L81" s="369" t="e">
        <f ca="1">INDEX('HCAP Robot Script'!$BS$2:$BS$97,MATCH('DNA Sample sheet'!B81,'HCAP Robot Script'!$BJ$2:$BJ$97,0))</f>
        <v>#N/A</v>
      </c>
    </row>
    <row r="82" spans="1:12" x14ac:dyDescent="0.2">
      <c r="A82" s="369" t="str">
        <f ca="1">IF(B82="","",Index!I62)</f>
        <v/>
      </c>
      <c r="B82" s="369" t="str">
        <f ca="1">'HCAP Robot Script'!CJ61</f>
        <v/>
      </c>
      <c r="C82" s="504" t="e">
        <f ca="1">INDEX('HCAP Robot Script'!$BK$2:$BK$97,MATCH('DNA Sample sheet'!B82,'HCAP Robot Script'!$BJ$2:$BJ$97,0))</f>
        <v>#N/A</v>
      </c>
      <c r="D82" s="369" t="e">
        <f ca="1">INDEX('HCAP Robot Script'!$BM$2:$BM$97,MATCH('DNA Sample sheet'!B82,'HCAP Robot Script'!$BJ$2:$BJ$97,0))</f>
        <v>#N/A</v>
      </c>
      <c r="E82" s="369" t="e">
        <f ca="1">INDEX('HCAP Robot Script'!$BN$2:$BN$97,MATCH('DNA Sample sheet'!B82,'HCAP Robot Script'!$BJ$2:$BJ$97,0))</f>
        <v>#N/A</v>
      </c>
      <c r="F82" s="369" t="e">
        <f ca="1">INDEX('HCAP Robot Script'!$BO$2:$BO$97,MATCH('DNA Sample sheet'!B82,'HCAP Robot Script'!$BJ$2:$BJ$97,0))</f>
        <v>#N/A</v>
      </c>
      <c r="G82" s="369" t="e">
        <f ca="1">INDEX('HCAP Robot Script'!$BP$2:$BP$97,MATCH('DNA Sample sheet'!B82,'HCAP Robot Script'!$BJ$2:$BJ$97,0))</f>
        <v>#N/A</v>
      </c>
      <c r="H82" s="369" t="e">
        <f ca="1">INDEX('HCAP Robot Script'!$BR$2:$BR$97,MATCH('DNA Sample sheet'!B82,'HCAP Robot Script'!$BJ$2:$BJ$97,0))</f>
        <v>#N/A</v>
      </c>
      <c r="J82" s="369" t="e">
        <f ca="1">INDEX('HCAP Robot Script'!$CE$2:$CE$97,MATCH('DNA Sample sheet'!B82,'HCAP Robot Script'!$BJ$2:$BJ$97,0))</f>
        <v>#N/A</v>
      </c>
      <c r="L82" s="369" t="e">
        <f ca="1">INDEX('HCAP Robot Script'!$BS$2:$BS$97,MATCH('DNA Sample sheet'!B82,'HCAP Robot Script'!$BJ$2:$BJ$97,0))</f>
        <v>#N/A</v>
      </c>
    </row>
    <row r="83" spans="1:12" x14ac:dyDescent="0.2">
      <c r="A83" s="369" t="str">
        <f ca="1">IF(B83="","",Index!I63)</f>
        <v/>
      </c>
      <c r="B83" s="369" t="str">
        <f ca="1">'HCAP Robot Script'!CJ62</f>
        <v/>
      </c>
      <c r="C83" s="504" t="e">
        <f ca="1">INDEX('HCAP Robot Script'!$BK$2:$BK$97,MATCH('DNA Sample sheet'!B83,'HCAP Robot Script'!$BJ$2:$BJ$97,0))</f>
        <v>#N/A</v>
      </c>
      <c r="D83" s="369" t="e">
        <f ca="1">INDEX('HCAP Robot Script'!$BM$2:$BM$97,MATCH('DNA Sample sheet'!B83,'HCAP Robot Script'!$BJ$2:$BJ$97,0))</f>
        <v>#N/A</v>
      </c>
      <c r="E83" s="369" t="e">
        <f ca="1">INDEX('HCAP Robot Script'!$BN$2:$BN$97,MATCH('DNA Sample sheet'!B83,'HCAP Robot Script'!$BJ$2:$BJ$97,0))</f>
        <v>#N/A</v>
      </c>
      <c r="F83" s="369" t="e">
        <f ca="1">INDEX('HCAP Robot Script'!$BO$2:$BO$97,MATCH('DNA Sample sheet'!B83,'HCAP Robot Script'!$BJ$2:$BJ$97,0))</f>
        <v>#N/A</v>
      </c>
      <c r="G83" s="369" t="e">
        <f ca="1">INDEX('HCAP Robot Script'!$BP$2:$BP$97,MATCH('DNA Sample sheet'!B83,'HCAP Robot Script'!$BJ$2:$BJ$97,0))</f>
        <v>#N/A</v>
      </c>
      <c r="H83" s="369" t="e">
        <f ca="1">INDEX('HCAP Robot Script'!$BR$2:$BR$97,MATCH('DNA Sample sheet'!B83,'HCAP Robot Script'!$BJ$2:$BJ$97,0))</f>
        <v>#N/A</v>
      </c>
      <c r="J83" s="369" t="e">
        <f ca="1">INDEX('HCAP Robot Script'!$CE$2:$CE$97,MATCH('DNA Sample sheet'!B83,'HCAP Robot Script'!$BJ$2:$BJ$97,0))</f>
        <v>#N/A</v>
      </c>
      <c r="L83" s="369" t="e">
        <f ca="1">INDEX('HCAP Robot Script'!$BS$2:$BS$97,MATCH('DNA Sample sheet'!B83,'HCAP Robot Script'!$BJ$2:$BJ$97,0))</f>
        <v>#N/A</v>
      </c>
    </row>
    <row r="84" spans="1:12" x14ac:dyDescent="0.2">
      <c r="A84" s="369" t="str">
        <f ca="1">IF(B84="","",Index!I64)</f>
        <v/>
      </c>
      <c r="B84" s="369" t="str">
        <f ca="1">'HCAP Robot Script'!CJ63</f>
        <v/>
      </c>
      <c r="C84" s="504" t="e">
        <f ca="1">INDEX('HCAP Robot Script'!$BK$2:$BK$97,MATCH('DNA Sample sheet'!B84,'HCAP Robot Script'!$BJ$2:$BJ$97,0))</f>
        <v>#N/A</v>
      </c>
      <c r="D84" s="369" t="e">
        <f ca="1">INDEX('HCAP Robot Script'!$BM$2:$BM$97,MATCH('DNA Sample sheet'!B84,'HCAP Robot Script'!$BJ$2:$BJ$97,0))</f>
        <v>#N/A</v>
      </c>
      <c r="E84" s="369" t="e">
        <f ca="1">INDEX('HCAP Robot Script'!$BN$2:$BN$97,MATCH('DNA Sample sheet'!B84,'HCAP Robot Script'!$BJ$2:$BJ$97,0))</f>
        <v>#N/A</v>
      </c>
      <c r="F84" s="369" t="e">
        <f ca="1">INDEX('HCAP Robot Script'!$BO$2:$BO$97,MATCH('DNA Sample sheet'!B84,'HCAP Robot Script'!$BJ$2:$BJ$97,0))</f>
        <v>#N/A</v>
      </c>
      <c r="G84" s="369" t="e">
        <f ca="1">INDEX('HCAP Robot Script'!$BP$2:$BP$97,MATCH('DNA Sample sheet'!B84,'HCAP Robot Script'!$BJ$2:$BJ$97,0))</f>
        <v>#N/A</v>
      </c>
      <c r="H84" s="369" t="e">
        <f ca="1">INDEX('HCAP Robot Script'!$BR$2:$BR$97,MATCH('DNA Sample sheet'!B84,'HCAP Robot Script'!$BJ$2:$BJ$97,0))</f>
        <v>#N/A</v>
      </c>
      <c r="J84" s="369" t="e">
        <f ca="1">INDEX('HCAP Robot Script'!$CE$2:$CE$97,MATCH('DNA Sample sheet'!B84,'HCAP Robot Script'!$BJ$2:$BJ$97,0))</f>
        <v>#N/A</v>
      </c>
      <c r="L84" s="369" t="e">
        <f ca="1">INDEX('HCAP Robot Script'!$BS$2:$BS$97,MATCH('DNA Sample sheet'!B84,'HCAP Robot Script'!$BJ$2:$BJ$97,0))</f>
        <v>#N/A</v>
      </c>
    </row>
    <row r="85" spans="1:12" x14ac:dyDescent="0.2">
      <c r="A85" s="369" t="str">
        <f ca="1">IF(B85="","",Index!I65)</f>
        <v/>
      </c>
      <c r="B85" s="369" t="str">
        <f ca="1">'HCAP Robot Script'!CJ64</f>
        <v/>
      </c>
      <c r="C85" s="504" t="e">
        <f ca="1">INDEX('HCAP Robot Script'!$BK$2:$BK$97,MATCH('DNA Sample sheet'!B85,'HCAP Robot Script'!$BJ$2:$BJ$97,0))</f>
        <v>#N/A</v>
      </c>
      <c r="D85" s="369" t="e">
        <f ca="1">INDEX('HCAP Robot Script'!$BM$2:$BM$97,MATCH('DNA Sample sheet'!B85,'HCAP Robot Script'!$BJ$2:$BJ$97,0))</f>
        <v>#N/A</v>
      </c>
      <c r="E85" s="369" t="e">
        <f ca="1">INDEX('HCAP Robot Script'!$BN$2:$BN$97,MATCH('DNA Sample sheet'!B85,'HCAP Robot Script'!$BJ$2:$BJ$97,0))</f>
        <v>#N/A</v>
      </c>
      <c r="F85" s="369" t="e">
        <f ca="1">INDEX('HCAP Robot Script'!$BO$2:$BO$97,MATCH('DNA Sample sheet'!B85,'HCAP Robot Script'!$BJ$2:$BJ$97,0))</f>
        <v>#N/A</v>
      </c>
      <c r="G85" s="369" t="e">
        <f ca="1">INDEX('HCAP Robot Script'!$BP$2:$BP$97,MATCH('DNA Sample sheet'!B85,'HCAP Robot Script'!$BJ$2:$BJ$97,0))</f>
        <v>#N/A</v>
      </c>
      <c r="H85" s="369" t="e">
        <f ca="1">INDEX('HCAP Robot Script'!$BR$2:$BR$97,MATCH('DNA Sample sheet'!B85,'HCAP Robot Script'!$BJ$2:$BJ$97,0))</f>
        <v>#N/A</v>
      </c>
      <c r="J85" s="369" t="e">
        <f ca="1">INDEX('HCAP Robot Script'!$CE$2:$CE$97,MATCH('DNA Sample sheet'!B85,'HCAP Robot Script'!$BJ$2:$BJ$97,0))</f>
        <v>#N/A</v>
      </c>
      <c r="L85" s="369" t="e">
        <f ca="1">INDEX('HCAP Robot Script'!$BS$2:$BS$97,MATCH('DNA Sample sheet'!B85,'HCAP Robot Script'!$BJ$2:$BJ$97,0))</f>
        <v>#N/A</v>
      </c>
    </row>
    <row r="86" spans="1:12" x14ac:dyDescent="0.2">
      <c r="A86" s="369" t="str">
        <f ca="1">IF(B86="","",Index!I66)</f>
        <v/>
      </c>
      <c r="B86" s="369" t="str">
        <f ca="1">'HCAP Robot Script'!CJ65</f>
        <v/>
      </c>
      <c r="C86" s="504" t="e">
        <f ca="1">INDEX('HCAP Robot Script'!$BK$2:$BK$97,MATCH('DNA Sample sheet'!B86,'HCAP Robot Script'!$BJ$2:$BJ$97,0))</f>
        <v>#N/A</v>
      </c>
      <c r="D86" s="369" t="e">
        <f ca="1">INDEX('HCAP Robot Script'!$BM$2:$BM$97,MATCH('DNA Sample sheet'!B86,'HCAP Robot Script'!$BJ$2:$BJ$97,0))</f>
        <v>#N/A</v>
      </c>
      <c r="E86" s="369" t="e">
        <f ca="1">INDEX('HCAP Robot Script'!$BN$2:$BN$97,MATCH('DNA Sample sheet'!B86,'HCAP Robot Script'!$BJ$2:$BJ$97,0))</f>
        <v>#N/A</v>
      </c>
      <c r="F86" s="369" t="e">
        <f ca="1">INDEX('HCAP Robot Script'!$BO$2:$BO$97,MATCH('DNA Sample sheet'!B86,'HCAP Robot Script'!$BJ$2:$BJ$97,0))</f>
        <v>#N/A</v>
      </c>
      <c r="G86" s="369" t="e">
        <f ca="1">INDEX('HCAP Robot Script'!$BP$2:$BP$97,MATCH('DNA Sample sheet'!B86,'HCAP Robot Script'!$BJ$2:$BJ$97,0))</f>
        <v>#N/A</v>
      </c>
      <c r="H86" s="369" t="e">
        <f ca="1">INDEX('HCAP Robot Script'!$BR$2:$BR$97,MATCH('DNA Sample sheet'!B86,'HCAP Robot Script'!$BJ$2:$BJ$97,0))</f>
        <v>#N/A</v>
      </c>
      <c r="J86" s="369" t="e">
        <f ca="1">INDEX('HCAP Robot Script'!$CE$2:$CE$97,MATCH('DNA Sample sheet'!B86,'HCAP Robot Script'!$BJ$2:$BJ$97,0))</f>
        <v>#N/A</v>
      </c>
      <c r="L86" s="369" t="e">
        <f ca="1">INDEX('HCAP Robot Script'!$BS$2:$BS$97,MATCH('DNA Sample sheet'!B86,'HCAP Robot Script'!$BJ$2:$BJ$97,0))</f>
        <v>#N/A</v>
      </c>
    </row>
    <row r="87" spans="1:12" x14ac:dyDescent="0.2">
      <c r="A87" s="369" t="str">
        <f ca="1">IF(B87="","",Index!I67)</f>
        <v/>
      </c>
      <c r="B87" s="369" t="str">
        <f ca="1">'HCAP Robot Script'!CJ66</f>
        <v/>
      </c>
      <c r="C87" s="504" t="e">
        <f ca="1">INDEX('HCAP Robot Script'!$BK$2:$BK$97,MATCH('DNA Sample sheet'!B87,'HCAP Robot Script'!$BJ$2:$BJ$97,0))</f>
        <v>#N/A</v>
      </c>
      <c r="D87" s="369" t="e">
        <f ca="1">INDEX('HCAP Robot Script'!$BM$2:$BM$97,MATCH('DNA Sample sheet'!B87,'HCAP Robot Script'!$BJ$2:$BJ$97,0))</f>
        <v>#N/A</v>
      </c>
      <c r="E87" s="369" t="e">
        <f ca="1">INDEX('HCAP Robot Script'!$BN$2:$BN$97,MATCH('DNA Sample sheet'!B87,'HCAP Robot Script'!$BJ$2:$BJ$97,0))</f>
        <v>#N/A</v>
      </c>
      <c r="F87" s="369" t="e">
        <f ca="1">INDEX('HCAP Robot Script'!$BO$2:$BO$97,MATCH('DNA Sample sheet'!B87,'HCAP Robot Script'!$BJ$2:$BJ$97,0))</f>
        <v>#N/A</v>
      </c>
      <c r="G87" s="369" t="e">
        <f ca="1">INDEX('HCAP Robot Script'!$BP$2:$BP$97,MATCH('DNA Sample sheet'!B87,'HCAP Robot Script'!$BJ$2:$BJ$97,0))</f>
        <v>#N/A</v>
      </c>
      <c r="H87" s="369" t="e">
        <f ca="1">INDEX('HCAP Robot Script'!$BR$2:$BR$97,MATCH('DNA Sample sheet'!B87,'HCAP Robot Script'!$BJ$2:$BJ$97,0))</f>
        <v>#N/A</v>
      </c>
      <c r="J87" s="369" t="e">
        <f ca="1">INDEX('HCAP Robot Script'!$CE$2:$CE$97,MATCH('DNA Sample sheet'!B87,'HCAP Robot Script'!$BJ$2:$BJ$97,0))</f>
        <v>#N/A</v>
      </c>
      <c r="L87" s="369" t="e">
        <f ca="1">INDEX('HCAP Robot Script'!$BS$2:$BS$97,MATCH('DNA Sample sheet'!B87,'HCAP Robot Script'!$BJ$2:$BJ$97,0))</f>
        <v>#N/A</v>
      </c>
    </row>
    <row r="88" spans="1:12" x14ac:dyDescent="0.2">
      <c r="A88" s="369" t="str">
        <f ca="1">IF(B88="","",Index!I68)</f>
        <v/>
      </c>
      <c r="B88" s="369" t="str">
        <f ca="1">'HCAP Robot Script'!CJ67</f>
        <v/>
      </c>
      <c r="C88" s="504" t="e">
        <f ca="1">INDEX('HCAP Robot Script'!$BK$2:$BK$97,MATCH('DNA Sample sheet'!B88,'HCAP Robot Script'!$BJ$2:$BJ$97,0))</f>
        <v>#N/A</v>
      </c>
      <c r="D88" s="369" t="e">
        <f ca="1">INDEX('HCAP Robot Script'!$BM$2:$BM$97,MATCH('DNA Sample sheet'!B88,'HCAP Robot Script'!$BJ$2:$BJ$97,0))</f>
        <v>#N/A</v>
      </c>
      <c r="E88" s="369" t="e">
        <f ca="1">INDEX('HCAP Robot Script'!$BN$2:$BN$97,MATCH('DNA Sample sheet'!B88,'HCAP Robot Script'!$BJ$2:$BJ$97,0))</f>
        <v>#N/A</v>
      </c>
      <c r="F88" s="369" t="e">
        <f ca="1">INDEX('HCAP Robot Script'!$BO$2:$BO$97,MATCH('DNA Sample sheet'!B88,'HCAP Robot Script'!$BJ$2:$BJ$97,0))</f>
        <v>#N/A</v>
      </c>
      <c r="G88" s="369" t="e">
        <f ca="1">INDEX('HCAP Robot Script'!$BP$2:$BP$97,MATCH('DNA Sample sheet'!B88,'HCAP Robot Script'!$BJ$2:$BJ$97,0))</f>
        <v>#N/A</v>
      </c>
      <c r="H88" s="369" t="e">
        <f ca="1">INDEX('HCAP Robot Script'!$BR$2:$BR$97,MATCH('DNA Sample sheet'!B88,'HCAP Robot Script'!$BJ$2:$BJ$97,0))</f>
        <v>#N/A</v>
      </c>
      <c r="J88" s="369" t="e">
        <f ca="1">INDEX('HCAP Robot Script'!$CE$2:$CE$97,MATCH('DNA Sample sheet'!B88,'HCAP Robot Script'!$BJ$2:$BJ$97,0))</f>
        <v>#N/A</v>
      </c>
      <c r="L88" s="369" t="e">
        <f ca="1">INDEX('HCAP Robot Script'!$BS$2:$BS$97,MATCH('DNA Sample sheet'!B88,'HCAP Robot Script'!$BJ$2:$BJ$97,0))</f>
        <v>#N/A</v>
      </c>
    </row>
    <row r="89" spans="1:12" x14ac:dyDescent="0.2">
      <c r="A89" s="369" t="str">
        <f ca="1">IF(B89="","",Index!I69)</f>
        <v/>
      </c>
      <c r="B89" s="369" t="str">
        <f ca="1">'HCAP Robot Script'!CJ68</f>
        <v/>
      </c>
      <c r="C89" s="504" t="e">
        <f ca="1">INDEX('HCAP Robot Script'!$BK$2:$BK$97,MATCH('DNA Sample sheet'!B89,'HCAP Robot Script'!$BJ$2:$BJ$97,0))</f>
        <v>#N/A</v>
      </c>
      <c r="D89" s="369" t="e">
        <f ca="1">INDEX('HCAP Robot Script'!$BM$2:$BM$97,MATCH('DNA Sample sheet'!B89,'HCAP Robot Script'!$BJ$2:$BJ$97,0))</f>
        <v>#N/A</v>
      </c>
      <c r="E89" s="369" t="e">
        <f ca="1">INDEX('HCAP Robot Script'!$BN$2:$BN$97,MATCH('DNA Sample sheet'!B89,'HCAP Robot Script'!$BJ$2:$BJ$97,0))</f>
        <v>#N/A</v>
      </c>
      <c r="F89" s="369" t="e">
        <f ca="1">INDEX('HCAP Robot Script'!$BO$2:$BO$97,MATCH('DNA Sample sheet'!B89,'HCAP Robot Script'!$BJ$2:$BJ$97,0))</f>
        <v>#N/A</v>
      </c>
      <c r="G89" s="369" t="e">
        <f ca="1">INDEX('HCAP Robot Script'!$BP$2:$BP$97,MATCH('DNA Sample sheet'!B89,'HCAP Robot Script'!$BJ$2:$BJ$97,0))</f>
        <v>#N/A</v>
      </c>
      <c r="H89" s="369" t="e">
        <f ca="1">INDEX('HCAP Robot Script'!$BR$2:$BR$97,MATCH('DNA Sample sheet'!B89,'HCAP Robot Script'!$BJ$2:$BJ$97,0))</f>
        <v>#N/A</v>
      </c>
      <c r="J89" s="369" t="e">
        <f ca="1">INDEX('HCAP Robot Script'!$CE$2:$CE$97,MATCH('DNA Sample sheet'!B89,'HCAP Robot Script'!$BJ$2:$BJ$97,0))</f>
        <v>#N/A</v>
      </c>
      <c r="L89" s="369" t="e">
        <f ca="1">INDEX('HCAP Robot Script'!$BS$2:$BS$97,MATCH('DNA Sample sheet'!B89,'HCAP Robot Script'!$BJ$2:$BJ$97,0))</f>
        <v>#N/A</v>
      </c>
    </row>
    <row r="90" spans="1:12" x14ac:dyDescent="0.2">
      <c r="A90" s="369" t="str">
        <f ca="1">IF(B90="","",Index!I70)</f>
        <v/>
      </c>
      <c r="B90" s="369" t="str">
        <f ca="1">'HCAP Robot Script'!CJ69</f>
        <v/>
      </c>
      <c r="C90" s="504" t="e">
        <f ca="1">INDEX('HCAP Robot Script'!$BK$2:$BK$97,MATCH('DNA Sample sheet'!B90,'HCAP Robot Script'!$BJ$2:$BJ$97,0))</f>
        <v>#N/A</v>
      </c>
      <c r="D90" s="369" t="e">
        <f ca="1">INDEX('HCAP Robot Script'!$BM$2:$BM$97,MATCH('DNA Sample sheet'!B90,'HCAP Robot Script'!$BJ$2:$BJ$97,0))</f>
        <v>#N/A</v>
      </c>
      <c r="E90" s="369" t="e">
        <f ca="1">INDEX('HCAP Robot Script'!$BN$2:$BN$97,MATCH('DNA Sample sheet'!B90,'HCAP Robot Script'!$BJ$2:$BJ$97,0))</f>
        <v>#N/A</v>
      </c>
      <c r="F90" s="369" t="e">
        <f ca="1">INDEX('HCAP Robot Script'!$BO$2:$BO$97,MATCH('DNA Sample sheet'!B90,'HCAP Robot Script'!$BJ$2:$BJ$97,0))</f>
        <v>#N/A</v>
      </c>
      <c r="G90" s="369" t="e">
        <f ca="1">INDEX('HCAP Robot Script'!$BP$2:$BP$97,MATCH('DNA Sample sheet'!B90,'HCAP Robot Script'!$BJ$2:$BJ$97,0))</f>
        <v>#N/A</v>
      </c>
      <c r="H90" s="369" t="e">
        <f ca="1">INDEX('HCAP Robot Script'!$BR$2:$BR$97,MATCH('DNA Sample sheet'!B90,'HCAP Robot Script'!$BJ$2:$BJ$97,0))</f>
        <v>#N/A</v>
      </c>
      <c r="J90" s="369" t="e">
        <f ca="1">INDEX('HCAP Robot Script'!$CE$2:$CE$97,MATCH('DNA Sample sheet'!B90,'HCAP Robot Script'!$BJ$2:$BJ$97,0))</f>
        <v>#N/A</v>
      </c>
      <c r="L90" s="369" t="e">
        <f ca="1">INDEX('HCAP Robot Script'!$BS$2:$BS$97,MATCH('DNA Sample sheet'!B90,'HCAP Robot Script'!$BJ$2:$BJ$97,0))</f>
        <v>#N/A</v>
      </c>
    </row>
    <row r="91" spans="1:12" x14ac:dyDescent="0.2">
      <c r="A91" s="369" t="str">
        <f ca="1">IF(B91="","",Index!I71)</f>
        <v/>
      </c>
      <c r="B91" s="369" t="str">
        <f ca="1">'HCAP Robot Script'!CJ70</f>
        <v/>
      </c>
      <c r="C91" s="504" t="e">
        <f ca="1">INDEX('HCAP Robot Script'!$BK$2:$BK$97,MATCH('DNA Sample sheet'!B91,'HCAP Robot Script'!$BJ$2:$BJ$97,0))</f>
        <v>#N/A</v>
      </c>
      <c r="D91" s="369" t="e">
        <f ca="1">INDEX('HCAP Robot Script'!$BM$2:$BM$97,MATCH('DNA Sample sheet'!B91,'HCAP Robot Script'!$BJ$2:$BJ$97,0))</f>
        <v>#N/A</v>
      </c>
      <c r="E91" s="369" t="e">
        <f ca="1">INDEX('HCAP Robot Script'!$BN$2:$BN$97,MATCH('DNA Sample sheet'!B91,'HCAP Robot Script'!$BJ$2:$BJ$97,0))</f>
        <v>#N/A</v>
      </c>
      <c r="F91" s="369" t="e">
        <f ca="1">INDEX('HCAP Robot Script'!$BO$2:$BO$97,MATCH('DNA Sample sheet'!B91,'HCAP Robot Script'!$BJ$2:$BJ$97,0))</f>
        <v>#N/A</v>
      </c>
      <c r="G91" s="369" t="e">
        <f ca="1">INDEX('HCAP Robot Script'!$BP$2:$BP$97,MATCH('DNA Sample sheet'!B91,'HCAP Robot Script'!$BJ$2:$BJ$97,0))</f>
        <v>#N/A</v>
      </c>
      <c r="H91" s="369" t="e">
        <f ca="1">INDEX('HCAP Robot Script'!$BR$2:$BR$97,MATCH('DNA Sample sheet'!B91,'HCAP Robot Script'!$BJ$2:$BJ$97,0))</f>
        <v>#N/A</v>
      </c>
      <c r="J91" s="369" t="e">
        <f ca="1">INDEX('HCAP Robot Script'!$CE$2:$CE$97,MATCH('DNA Sample sheet'!B91,'HCAP Robot Script'!$BJ$2:$BJ$97,0))</f>
        <v>#N/A</v>
      </c>
      <c r="L91" s="369" t="e">
        <f ca="1">INDEX('HCAP Robot Script'!$BS$2:$BS$97,MATCH('DNA Sample sheet'!B91,'HCAP Robot Script'!$BJ$2:$BJ$97,0))</f>
        <v>#N/A</v>
      </c>
    </row>
    <row r="92" spans="1:12" x14ac:dyDescent="0.2">
      <c r="A92" s="369" t="str">
        <f ca="1">IF(B92="","",Index!I72)</f>
        <v/>
      </c>
      <c r="B92" s="369" t="str">
        <f ca="1">'HCAP Robot Script'!CJ71</f>
        <v/>
      </c>
      <c r="C92" s="504" t="e">
        <f ca="1">INDEX('HCAP Robot Script'!$BK$2:$BK$97,MATCH('DNA Sample sheet'!B92,'HCAP Robot Script'!$BJ$2:$BJ$97,0))</f>
        <v>#N/A</v>
      </c>
      <c r="D92" s="369" t="e">
        <f ca="1">INDEX('HCAP Robot Script'!$BM$2:$BM$97,MATCH('DNA Sample sheet'!B92,'HCAP Robot Script'!$BJ$2:$BJ$97,0))</f>
        <v>#N/A</v>
      </c>
      <c r="E92" s="369" t="e">
        <f ca="1">INDEX('HCAP Robot Script'!$BN$2:$BN$97,MATCH('DNA Sample sheet'!B92,'HCAP Robot Script'!$BJ$2:$BJ$97,0))</f>
        <v>#N/A</v>
      </c>
      <c r="F92" s="369" t="e">
        <f ca="1">INDEX('HCAP Robot Script'!$BO$2:$BO$97,MATCH('DNA Sample sheet'!B92,'HCAP Robot Script'!$BJ$2:$BJ$97,0))</f>
        <v>#N/A</v>
      </c>
      <c r="G92" s="369" t="e">
        <f ca="1">INDEX('HCAP Robot Script'!$BP$2:$BP$97,MATCH('DNA Sample sheet'!B92,'HCAP Robot Script'!$BJ$2:$BJ$97,0))</f>
        <v>#N/A</v>
      </c>
      <c r="H92" s="369" t="e">
        <f ca="1">INDEX('HCAP Robot Script'!$BR$2:$BR$97,MATCH('DNA Sample sheet'!B92,'HCAP Robot Script'!$BJ$2:$BJ$97,0))</f>
        <v>#N/A</v>
      </c>
      <c r="J92" s="369" t="e">
        <f ca="1">INDEX('HCAP Robot Script'!$CE$2:$CE$97,MATCH('DNA Sample sheet'!B92,'HCAP Robot Script'!$BJ$2:$BJ$97,0))</f>
        <v>#N/A</v>
      </c>
      <c r="L92" s="369" t="e">
        <f ca="1">INDEX('HCAP Robot Script'!$BS$2:$BS$97,MATCH('DNA Sample sheet'!B92,'HCAP Robot Script'!$BJ$2:$BJ$97,0))</f>
        <v>#N/A</v>
      </c>
    </row>
    <row r="93" spans="1:12" x14ac:dyDescent="0.2">
      <c r="A93" s="369" t="str">
        <f ca="1">IF(B93="","",Index!I73)</f>
        <v/>
      </c>
      <c r="B93" s="369" t="str">
        <f ca="1">'HCAP Robot Script'!CJ72</f>
        <v/>
      </c>
      <c r="C93" s="504" t="e">
        <f ca="1">INDEX('HCAP Robot Script'!$BK$2:$BK$97,MATCH('DNA Sample sheet'!B93,'HCAP Robot Script'!$BJ$2:$BJ$97,0))</f>
        <v>#N/A</v>
      </c>
      <c r="D93" s="369" t="e">
        <f ca="1">INDEX('HCAP Robot Script'!$BM$2:$BM$97,MATCH('DNA Sample sheet'!B93,'HCAP Robot Script'!$BJ$2:$BJ$97,0))</f>
        <v>#N/A</v>
      </c>
      <c r="E93" s="369" t="e">
        <f ca="1">INDEX('HCAP Robot Script'!$BN$2:$BN$97,MATCH('DNA Sample sheet'!B93,'HCAP Robot Script'!$BJ$2:$BJ$97,0))</f>
        <v>#N/A</v>
      </c>
      <c r="F93" s="369" t="e">
        <f ca="1">INDEX('HCAP Robot Script'!$BO$2:$BO$97,MATCH('DNA Sample sheet'!B93,'HCAP Robot Script'!$BJ$2:$BJ$97,0))</f>
        <v>#N/A</v>
      </c>
      <c r="G93" s="369" t="e">
        <f ca="1">INDEX('HCAP Robot Script'!$BP$2:$BP$97,MATCH('DNA Sample sheet'!B93,'HCAP Robot Script'!$BJ$2:$BJ$97,0))</f>
        <v>#N/A</v>
      </c>
      <c r="H93" s="369" t="e">
        <f ca="1">INDEX('HCAP Robot Script'!$BR$2:$BR$97,MATCH('DNA Sample sheet'!B93,'HCAP Robot Script'!$BJ$2:$BJ$97,0))</f>
        <v>#N/A</v>
      </c>
      <c r="J93" s="369" t="e">
        <f ca="1">INDEX('HCAP Robot Script'!$CE$2:$CE$97,MATCH('DNA Sample sheet'!B93,'HCAP Robot Script'!$BJ$2:$BJ$97,0))</f>
        <v>#N/A</v>
      </c>
      <c r="L93" s="369" t="e">
        <f ca="1">INDEX('HCAP Robot Script'!$BS$2:$BS$97,MATCH('DNA Sample sheet'!B93,'HCAP Robot Script'!$BJ$2:$BJ$97,0))</f>
        <v>#N/A</v>
      </c>
    </row>
    <row r="94" spans="1:12" x14ac:dyDescent="0.2">
      <c r="A94" s="369" t="str">
        <f ca="1">IF(B94="","",Index!I74)</f>
        <v/>
      </c>
      <c r="B94" s="369" t="str">
        <f ca="1">'HCAP Robot Script'!CJ73</f>
        <v/>
      </c>
      <c r="C94" s="504" t="e">
        <f ca="1">INDEX('HCAP Robot Script'!$BK$2:$BK$97,MATCH('DNA Sample sheet'!B94,'HCAP Robot Script'!$BJ$2:$BJ$97,0))</f>
        <v>#N/A</v>
      </c>
      <c r="D94" s="369" t="e">
        <f ca="1">INDEX('HCAP Robot Script'!$BM$2:$BM$97,MATCH('DNA Sample sheet'!B94,'HCAP Robot Script'!$BJ$2:$BJ$97,0))</f>
        <v>#N/A</v>
      </c>
      <c r="E94" s="369" t="e">
        <f ca="1">INDEX('HCAP Robot Script'!$BN$2:$BN$97,MATCH('DNA Sample sheet'!B94,'HCAP Robot Script'!$BJ$2:$BJ$97,0))</f>
        <v>#N/A</v>
      </c>
      <c r="F94" s="369" t="e">
        <f ca="1">INDEX('HCAP Robot Script'!$BO$2:$BO$97,MATCH('DNA Sample sheet'!B94,'HCAP Robot Script'!$BJ$2:$BJ$97,0))</f>
        <v>#N/A</v>
      </c>
      <c r="G94" s="369" t="e">
        <f ca="1">INDEX('HCAP Robot Script'!$BP$2:$BP$97,MATCH('DNA Sample sheet'!B94,'HCAP Robot Script'!$BJ$2:$BJ$97,0))</f>
        <v>#N/A</v>
      </c>
      <c r="H94" s="369" t="e">
        <f ca="1">INDEX('HCAP Robot Script'!$BR$2:$BR$97,MATCH('DNA Sample sheet'!B94,'HCAP Robot Script'!$BJ$2:$BJ$97,0))</f>
        <v>#N/A</v>
      </c>
      <c r="J94" s="369" t="e">
        <f ca="1">INDEX('HCAP Robot Script'!$CE$2:$CE$97,MATCH('DNA Sample sheet'!B94,'HCAP Robot Script'!$BJ$2:$BJ$97,0))</f>
        <v>#N/A</v>
      </c>
      <c r="L94" s="369" t="e">
        <f ca="1">INDEX('HCAP Robot Script'!$BS$2:$BS$97,MATCH('DNA Sample sheet'!B94,'HCAP Robot Script'!$BJ$2:$BJ$97,0))</f>
        <v>#N/A</v>
      </c>
    </row>
    <row r="95" spans="1:12" x14ac:dyDescent="0.2">
      <c r="A95" s="369" t="str">
        <f ca="1">IF(B95="","",Index!I75)</f>
        <v/>
      </c>
      <c r="B95" s="369" t="str">
        <f ca="1">'HCAP Robot Script'!CJ74</f>
        <v/>
      </c>
      <c r="C95" s="504" t="e">
        <f ca="1">INDEX('HCAP Robot Script'!$BK$2:$BK$97,MATCH('DNA Sample sheet'!B95,'HCAP Robot Script'!$BJ$2:$BJ$97,0))</f>
        <v>#N/A</v>
      </c>
      <c r="D95" s="369" t="e">
        <f ca="1">INDEX('HCAP Robot Script'!$BM$2:$BM$97,MATCH('DNA Sample sheet'!B95,'HCAP Robot Script'!$BJ$2:$BJ$97,0))</f>
        <v>#N/A</v>
      </c>
      <c r="E95" s="369" t="e">
        <f ca="1">INDEX('HCAP Robot Script'!$BN$2:$BN$97,MATCH('DNA Sample sheet'!B95,'HCAP Robot Script'!$BJ$2:$BJ$97,0))</f>
        <v>#N/A</v>
      </c>
      <c r="F95" s="369" t="e">
        <f ca="1">INDEX('HCAP Robot Script'!$BO$2:$BO$97,MATCH('DNA Sample sheet'!B95,'HCAP Robot Script'!$BJ$2:$BJ$97,0))</f>
        <v>#N/A</v>
      </c>
      <c r="G95" s="369" t="e">
        <f ca="1">INDEX('HCAP Robot Script'!$BP$2:$BP$97,MATCH('DNA Sample sheet'!B95,'HCAP Robot Script'!$BJ$2:$BJ$97,0))</f>
        <v>#N/A</v>
      </c>
      <c r="H95" s="369" t="e">
        <f ca="1">INDEX('HCAP Robot Script'!$BR$2:$BR$97,MATCH('DNA Sample sheet'!B95,'HCAP Robot Script'!$BJ$2:$BJ$97,0))</f>
        <v>#N/A</v>
      </c>
      <c r="J95" s="369" t="e">
        <f ca="1">INDEX('HCAP Robot Script'!$CE$2:$CE$97,MATCH('DNA Sample sheet'!B95,'HCAP Robot Script'!$BJ$2:$BJ$97,0))</f>
        <v>#N/A</v>
      </c>
      <c r="L95" s="369" t="e">
        <f ca="1">INDEX('HCAP Robot Script'!$BS$2:$BS$97,MATCH('DNA Sample sheet'!B95,'HCAP Robot Script'!$BJ$2:$BJ$97,0))</f>
        <v>#N/A</v>
      </c>
    </row>
    <row r="96" spans="1:12" x14ac:dyDescent="0.2">
      <c r="A96" s="369" t="str">
        <f ca="1">IF(B96="","",Index!I76)</f>
        <v/>
      </c>
      <c r="B96" s="369" t="str">
        <f ca="1">'HCAP Robot Script'!CJ75</f>
        <v/>
      </c>
      <c r="C96" s="504" t="e">
        <f ca="1">INDEX('HCAP Robot Script'!$BK$2:$BK$97,MATCH('DNA Sample sheet'!B96,'HCAP Robot Script'!$BJ$2:$BJ$97,0))</f>
        <v>#N/A</v>
      </c>
      <c r="D96" s="369" t="e">
        <f ca="1">INDEX('HCAP Robot Script'!$BM$2:$BM$97,MATCH('DNA Sample sheet'!B96,'HCAP Robot Script'!$BJ$2:$BJ$97,0))</f>
        <v>#N/A</v>
      </c>
      <c r="E96" s="369" t="e">
        <f ca="1">INDEX('HCAP Robot Script'!$BN$2:$BN$97,MATCH('DNA Sample sheet'!B96,'HCAP Robot Script'!$BJ$2:$BJ$97,0))</f>
        <v>#N/A</v>
      </c>
      <c r="F96" s="369" t="e">
        <f ca="1">INDEX('HCAP Robot Script'!$BO$2:$BO$97,MATCH('DNA Sample sheet'!B96,'HCAP Robot Script'!$BJ$2:$BJ$97,0))</f>
        <v>#N/A</v>
      </c>
      <c r="G96" s="369" t="e">
        <f ca="1">INDEX('HCAP Robot Script'!$BP$2:$BP$97,MATCH('DNA Sample sheet'!B96,'HCAP Robot Script'!$BJ$2:$BJ$97,0))</f>
        <v>#N/A</v>
      </c>
      <c r="H96" s="369" t="e">
        <f ca="1">INDEX('HCAP Robot Script'!$BR$2:$BR$97,MATCH('DNA Sample sheet'!B96,'HCAP Robot Script'!$BJ$2:$BJ$97,0))</f>
        <v>#N/A</v>
      </c>
      <c r="J96" s="369" t="e">
        <f ca="1">INDEX('HCAP Robot Script'!$CE$2:$CE$97,MATCH('DNA Sample sheet'!B96,'HCAP Robot Script'!$BJ$2:$BJ$97,0))</f>
        <v>#N/A</v>
      </c>
      <c r="L96" s="369" t="e">
        <f ca="1">INDEX('HCAP Robot Script'!$BS$2:$BS$97,MATCH('DNA Sample sheet'!B96,'HCAP Robot Script'!$BJ$2:$BJ$97,0))</f>
        <v>#N/A</v>
      </c>
    </row>
    <row r="97" spans="1:12" x14ac:dyDescent="0.2">
      <c r="A97" s="369" t="str">
        <f ca="1">IF(B97="","",Index!I77)</f>
        <v/>
      </c>
      <c r="B97" s="369" t="str">
        <f ca="1">'HCAP Robot Script'!CJ76</f>
        <v/>
      </c>
      <c r="C97" s="504" t="e">
        <f ca="1">INDEX('HCAP Robot Script'!$BK$2:$BK$97,MATCH('DNA Sample sheet'!B97,'HCAP Robot Script'!$BJ$2:$BJ$97,0))</f>
        <v>#N/A</v>
      </c>
      <c r="D97" s="369" t="e">
        <f ca="1">INDEX('HCAP Robot Script'!$BM$2:$BM$97,MATCH('DNA Sample sheet'!B97,'HCAP Robot Script'!$BJ$2:$BJ$97,0))</f>
        <v>#N/A</v>
      </c>
      <c r="E97" s="369" t="e">
        <f ca="1">INDEX('HCAP Robot Script'!$BN$2:$BN$97,MATCH('DNA Sample sheet'!B97,'HCAP Robot Script'!$BJ$2:$BJ$97,0))</f>
        <v>#N/A</v>
      </c>
      <c r="F97" s="369" t="e">
        <f ca="1">INDEX('HCAP Robot Script'!$BO$2:$BO$97,MATCH('DNA Sample sheet'!B97,'HCAP Robot Script'!$BJ$2:$BJ$97,0))</f>
        <v>#N/A</v>
      </c>
      <c r="G97" s="369" t="e">
        <f ca="1">INDEX('HCAP Robot Script'!$BP$2:$BP$97,MATCH('DNA Sample sheet'!B97,'HCAP Robot Script'!$BJ$2:$BJ$97,0))</f>
        <v>#N/A</v>
      </c>
      <c r="H97" s="369" t="e">
        <f ca="1">INDEX('HCAP Robot Script'!$BR$2:$BR$97,MATCH('DNA Sample sheet'!B97,'HCAP Robot Script'!$BJ$2:$BJ$97,0))</f>
        <v>#N/A</v>
      </c>
      <c r="J97" s="369" t="e">
        <f ca="1">INDEX('HCAP Robot Script'!$CE$2:$CE$97,MATCH('DNA Sample sheet'!B97,'HCAP Robot Script'!$BJ$2:$BJ$97,0))</f>
        <v>#N/A</v>
      </c>
      <c r="L97" s="369" t="e">
        <f ca="1">INDEX('HCAP Robot Script'!$BS$2:$BS$97,MATCH('DNA Sample sheet'!B97,'HCAP Robot Script'!$BJ$2:$BJ$97,0))</f>
        <v>#N/A</v>
      </c>
    </row>
    <row r="98" spans="1:12" x14ac:dyDescent="0.2">
      <c r="A98" s="369" t="str">
        <f ca="1">IF(B98="","",Index!I78)</f>
        <v/>
      </c>
      <c r="B98" s="369" t="str">
        <f ca="1">'HCAP Robot Script'!CJ77</f>
        <v/>
      </c>
      <c r="C98" s="504" t="e">
        <f ca="1">INDEX('HCAP Robot Script'!$BK$2:$BK$97,MATCH('DNA Sample sheet'!B98,'HCAP Robot Script'!$BJ$2:$BJ$97,0))</f>
        <v>#N/A</v>
      </c>
      <c r="D98" s="369" t="e">
        <f ca="1">INDEX('HCAP Robot Script'!$BM$2:$BM$97,MATCH('DNA Sample sheet'!B98,'HCAP Robot Script'!$BJ$2:$BJ$97,0))</f>
        <v>#N/A</v>
      </c>
      <c r="E98" s="369" t="e">
        <f ca="1">INDEX('HCAP Robot Script'!$BN$2:$BN$97,MATCH('DNA Sample sheet'!B98,'HCAP Robot Script'!$BJ$2:$BJ$97,0))</f>
        <v>#N/A</v>
      </c>
      <c r="F98" s="369" t="e">
        <f ca="1">INDEX('HCAP Robot Script'!$BO$2:$BO$97,MATCH('DNA Sample sheet'!B98,'HCAP Robot Script'!$BJ$2:$BJ$97,0))</f>
        <v>#N/A</v>
      </c>
      <c r="G98" s="369" t="e">
        <f ca="1">INDEX('HCAP Robot Script'!$BP$2:$BP$97,MATCH('DNA Sample sheet'!B98,'HCAP Robot Script'!$BJ$2:$BJ$97,0))</f>
        <v>#N/A</v>
      </c>
      <c r="H98" s="369" t="e">
        <f ca="1">INDEX('HCAP Robot Script'!$BR$2:$BR$97,MATCH('DNA Sample sheet'!B98,'HCAP Robot Script'!$BJ$2:$BJ$97,0))</f>
        <v>#N/A</v>
      </c>
      <c r="J98" s="369" t="e">
        <f ca="1">INDEX('HCAP Robot Script'!$CE$2:$CE$97,MATCH('DNA Sample sheet'!B98,'HCAP Robot Script'!$BJ$2:$BJ$97,0))</f>
        <v>#N/A</v>
      </c>
      <c r="L98" s="369" t="e">
        <f ca="1">INDEX('HCAP Robot Script'!$BS$2:$BS$97,MATCH('DNA Sample sheet'!B98,'HCAP Robot Script'!$BJ$2:$BJ$97,0))</f>
        <v>#N/A</v>
      </c>
    </row>
    <row r="99" spans="1:12" x14ac:dyDescent="0.2">
      <c r="A99" s="369" t="str">
        <f ca="1">IF(B99="","",Index!I79)</f>
        <v/>
      </c>
      <c r="B99" s="369" t="str">
        <f ca="1">'HCAP Robot Script'!CJ78</f>
        <v/>
      </c>
      <c r="C99" s="504" t="e">
        <f ca="1">INDEX('HCAP Robot Script'!$BK$2:$BK$97,MATCH('DNA Sample sheet'!B99,'HCAP Robot Script'!$BJ$2:$BJ$97,0))</f>
        <v>#N/A</v>
      </c>
      <c r="D99" s="369" t="e">
        <f ca="1">INDEX('HCAP Robot Script'!$BM$2:$BM$97,MATCH('DNA Sample sheet'!B99,'HCAP Robot Script'!$BJ$2:$BJ$97,0))</f>
        <v>#N/A</v>
      </c>
      <c r="E99" s="369" t="e">
        <f ca="1">INDEX('HCAP Robot Script'!$BN$2:$BN$97,MATCH('DNA Sample sheet'!B99,'HCAP Robot Script'!$BJ$2:$BJ$97,0))</f>
        <v>#N/A</v>
      </c>
      <c r="F99" s="369" t="e">
        <f ca="1">INDEX('HCAP Robot Script'!$BO$2:$BO$97,MATCH('DNA Sample sheet'!B99,'HCAP Robot Script'!$BJ$2:$BJ$97,0))</f>
        <v>#N/A</v>
      </c>
      <c r="G99" s="369" t="e">
        <f ca="1">INDEX('HCAP Robot Script'!$BP$2:$BP$97,MATCH('DNA Sample sheet'!B99,'HCAP Robot Script'!$BJ$2:$BJ$97,0))</f>
        <v>#N/A</v>
      </c>
      <c r="H99" s="369" t="e">
        <f ca="1">INDEX('HCAP Robot Script'!$BR$2:$BR$97,MATCH('DNA Sample sheet'!B99,'HCAP Robot Script'!$BJ$2:$BJ$97,0))</f>
        <v>#N/A</v>
      </c>
      <c r="J99" s="369" t="e">
        <f ca="1">INDEX('HCAP Robot Script'!$CE$2:$CE$97,MATCH('DNA Sample sheet'!B99,'HCAP Robot Script'!$BJ$2:$BJ$97,0))</f>
        <v>#N/A</v>
      </c>
      <c r="L99" s="369" t="e">
        <f ca="1">INDEX('HCAP Robot Script'!$BS$2:$BS$97,MATCH('DNA Sample sheet'!B99,'HCAP Robot Script'!$BJ$2:$BJ$97,0))</f>
        <v>#N/A</v>
      </c>
    </row>
    <row r="100" spans="1:12" x14ac:dyDescent="0.2">
      <c r="A100" s="369" t="str">
        <f ca="1">IF(B100="","",Index!I80)</f>
        <v/>
      </c>
      <c r="B100" s="369" t="str">
        <f ca="1">'HCAP Robot Script'!CJ79</f>
        <v/>
      </c>
      <c r="C100" s="504" t="e">
        <f ca="1">INDEX('HCAP Robot Script'!$BK$2:$BK$97,MATCH('DNA Sample sheet'!B100,'HCAP Robot Script'!$BJ$2:$BJ$97,0))</f>
        <v>#N/A</v>
      </c>
      <c r="D100" s="369" t="e">
        <f ca="1">INDEX('HCAP Robot Script'!$BM$2:$BM$97,MATCH('DNA Sample sheet'!B100,'HCAP Robot Script'!$BJ$2:$BJ$97,0))</f>
        <v>#N/A</v>
      </c>
      <c r="E100" s="369" t="e">
        <f ca="1">INDEX('HCAP Robot Script'!$BN$2:$BN$97,MATCH('DNA Sample sheet'!B100,'HCAP Robot Script'!$BJ$2:$BJ$97,0))</f>
        <v>#N/A</v>
      </c>
      <c r="F100" s="369" t="e">
        <f ca="1">INDEX('HCAP Robot Script'!$BO$2:$BO$97,MATCH('DNA Sample sheet'!B100,'HCAP Robot Script'!$BJ$2:$BJ$97,0))</f>
        <v>#N/A</v>
      </c>
      <c r="G100" s="369" t="e">
        <f ca="1">INDEX('HCAP Robot Script'!$BP$2:$BP$97,MATCH('DNA Sample sheet'!B100,'HCAP Robot Script'!$BJ$2:$BJ$97,0))</f>
        <v>#N/A</v>
      </c>
      <c r="H100" s="369" t="e">
        <f ca="1">INDEX('HCAP Robot Script'!$BR$2:$BR$97,MATCH('DNA Sample sheet'!B100,'HCAP Robot Script'!$BJ$2:$BJ$97,0))</f>
        <v>#N/A</v>
      </c>
      <c r="J100" s="369" t="e">
        <f ca="1">INDEX('HCAP Robot Script'!$CE$2:$CE$97,MATCH('DNA Sample sheet'!B100,'HCAP Robot Script'!$BJ$2:$BJ$97,0))</f>
        <v>#N/A</v>
      </c>
      <c r="L100" s="369" t="e">
        <f ca="1">INDEX('HCAP Robot Script'!$BS$2:$BS$97,MATCH('DNA Sample sheet'!B100,'HCAP Robot Script'!$BJ$2:$BJ$97,0))</f>
        <v>#N/A</v>
      </c>
    </row>
    <row r="101" spans="1:12" x14ac:dyDescent="0.2">
      <c r="A101" s="369" t="str">
        <f ca="1">IF(B101="","",Index!I81)</f>
        <v/>
      </c>
      <c r="B101" s="369" t="str">
        <f ca="1">'HCAP Robot Script'!CJ80</f>
        <v/>
      </c>
      <c r="C101" s="504" t="e">
        <f ca="1">INDEX('HCAP Robot Script'!$BK$2:$BK$97,MATCH('DNA Sample sheet'!B101,'HCAP Robot Script'!$BJ$2:$BJ$97,0))</f>
        <v>#N/A</v>
      </c>
      <c r="D101" s="369" t="e">
        <f ca="1">INDEX('HCAP Robot Script'!$BM$2:$BM$97,MATCH('DNA Sample sheet'!B101,'HCAP Robot Script'!$BJ$2:$BJ$97,0))</f>
        <v>#N/A</v>
      </c>
      <c r="E101" s="369" t="e">
        <f ca="1">INDEX('HCAP Robot Script'!$BN$2:$BN$97,MATCH('DNA Sample sheet'!B101,'HCAP Robot Script'!$BJ$2:$BJ$97,0))</f>
        <v>#N/A</v>
      </c>
      <c r="F101" s="369" t="e">
        <f ca="1">INDEX('HCAP Robot Script'!$BO$2:$BO$97,MATCH('DNA Sample sheet'!B101,'HCAP Robot Script'!$BJ$2:$BJ$97,0))</f>
        <v>#N/A</v>
      </c>
      <c r="G101" s="369" t="e">
        <f ca="1">INDEX('HCAP Robot Script'!$BP$2:$BP$97,MATCH('DNA Sample sheet'!B101,'HCAP Robot Script'!$BJ$2:$BJ$97,0))</f>
        <v>#N/A</v>
      </c>
      <c r="H101" s="369" t="e">
        <f ca="1">INDEX('HCAP Robot Script'!$BR$2:$BR$97,MATCH('DNA Sample sheet'!B101,'HCAP Robot Script'!$BJ$2:$BJ$97,0))</f>
        <v>#N/A</v>
      </c>
      <c r="J101" s="369" t="e">
        <f ca="1">INDEX('HCAP Robot Script'!$CE$2:$CE$97,MATCH('DNA Sample sheet'!B101,'HCAP Robot Script'!$BJ$2:$BJ$97,0))</f>
        <v>#N/A</v>
      </c>
      <c r="L101" s="369" t="e">
        <f ca="1">INDEX('HCAP Robot Script'!$BS$2:$BS$97,MATCH('DNA Sample sheet'!B101,'HCAP Robot Script'!$BJ$2:$BJ$97,0))</f>
        <v>#N/A</v>
      </c>
    </row>
    <row r="102" spans="1:12" x14ac:dyDescent="0.2">
      <c r="A102" s="369" t="str">
        <f ca="1">IF(B102="","",Index!I82)</f>
        <v/>
      </c>
      <c r="B102" s="369" t="str">
        <f ca="1">'HCAP Robot Script'!CJ81</f>
        <v/>
      </c>
      <c r="C102" s="504" t="e">
        <f ca="1">INDEX('HCAP Robot Script'!$BK$2:$BK$97,MATCH('DNA Sample sheet'!B102,'HCAP Robot Script'!$BJ$2:$BJ$97,0))</f>
        <v>#N/A</v>
      </c>
      <c r="D102" s="369" t="e">
        <f ca="1">INDEX('HCAP Robot Script'!$BM$2:$BM$97,MATCH('DNA Sample sheet'!B102,'HCAP Robot Script'!$BJ$2:$BJ$97,0))</f>
        <v>#N/A</v>
      </c>
      <c r="E102" s="369" t="e">
        <f ca="1">INDEX('HCAP Robot Script'!$BN$2:$BN$97,MATCH('DNA Sample sheet'!B102,'HCAP Robot Script'!$BJ$2:$BJ$97,0))</f>
        <v>#N/A</v>
      </c>
      <c r="F102" s="369" t="e">
        <f ca="1">INDEX('HCAP Robot Script'!$BO$2:$BO$97,MATCH('DNA Sample sheet'!B102,'HCAP Robot Script'!$BJ$2:$BJ$97,0))</f>
        <v>#N/A</v>
      </c>
      <c r="G102" s="369" t="e">
        <f ca="1">INDEX('HCAP Robot Script'!$BP$2:$BP$97,MATCH('DNA Sample sheet'!B102,'HCAP Robot Script'!$BJ$2:$BJ$97,0))</f>
        <v>#N/A</v>
      </c>
      <c r="H102" s="369" t="e">
        <f ca="1">INDEX('HCAP Robot Script'!$BR$2:$BR$97,MATCH('DNA Sample sheet'!B102,'HCAP Robot Script'!$BJ$2:$BJ$97,0))</f>
        <v>#N/A</v>
      </c>
      <c r="J102" s="369" t="e">
        <f ca="1">INDEX('HCAP Robot Script'!$CE$2:$CE$97,MATCH('DNA Sample sheet'!B102,'HCAP Robot Script'!$BJ$2:$BJ$97,0))</f>
        <v>#N/A</v>
      </c>
      <c r="L102" s="369" t="e">
        <f ca="1">INDEX('HCAP Robot Script'!$BS$2:$BS$97,MATCH('DNA Sample sheet'!B102,'HCAP Robot Script'!$BJ$2:$BJ$97,0))</f>
        <v>#N/A</v>
      </c>
    </row>
    <row r="103" spans="1:12" x14ac:dyDescent="0.2">
      <c r="A103" s="369" t="str">
        <f ca="1">IF(B103="","",Index!I83)</f>
        <v/>
      </c>
      <c r="B103" s="369" t="str">
        <f ca="1">'HCAP Robot Script'!CJ82</f>
        <v/>
      </c>
      <c r="C103" s="504" t="e">
        <f ca="1">INDEX('HCAP Robot Script'!$BK$2:$BK$97,MATCH('DNA Sample sheet'!B103,'HCAP Robot Script'!$BJ$2:$BJ$97,0))</f>
        <v>#N/A</v>
      </c>
      <c r="D103" s="369" t="e">
        <f ca="1">INDEX('HCAP Robot Script'!$BM$2:$BM$97,MATCH('DNA Sample sheet'!B103,'HCAP Robot Script'!$BJ$2:$BJ$97,0))</f>
        <v>#N/A</v>
      </c>
      <c r="E103" s="369" t="e">
        <f ca="1">INDEX('HCAP Robot Script'!$BN$2:$BN$97,MATCH('DNA Sample sheet'!B103,'HCAP Robot Script'!$BJ$2:$BJ$97,0))</f>
        <v>#N/A</v>
      </c>
      <c r="F103" s="369" t="e">
        <f ca="1">INDEX('HCAP Robot Script'!$BO$2:$BO$97,MATCH('DNA Sample sheet'!B103,'HCAP Robot Script'!$BJ$2:$BJ$97,0))</f>
        <v>#N/A</v>
      </c>
      <c r="G103" s="369" t="e">
        <f ca="1">INDEX('HCAP Robot Script'!$BP$2:$BP$97,MATCH('DNA Sample sheet'!B103,'HCAP Robot Script'!$BJ$2:$BJ$97,0))</f>
        <v>#N/A</v>
      </c>
      <c r="H103" s="369" t="e">
        <f ca="1">INDEX('HCAP Robot Script'!$BR$2:$BR$97,MATCH('DNA Sample sheet'!B103,'HCAP Robot Script'!$BJ$2:$BJ$97,0))</f>
        <v>#N/A</v>
      </c>
      <c r="J103" s="369" t="e">
        <f ca="1">INDEX('HCAP Robot Script'!$CE$2:$CE$97,MATCH('DNA Sample sheet'!B103,'HCAP Robot Script'!$BJ$2:$BJ$97,0))</f>
        <v>#N/A</v>
      </c>
      <c r="L103" s="369" t="e">
        <f ca="1">INDEX('HCAP Robot Script'!$BS$2:$BS$97,MATCH('DNA Sample sheet'!B103,'HCAP Robot Script'!$BJ$2:$BJ$97,0))</f>
        <v>#N/A</v>
      </c>
    </row>
    <row r="104" spans="1:12" x14ac:dyDescent="0.2">
      <c r="A104" s="369" t="str">
        <f ca="1">IF(B104="","",Index!I84)</f>
        <v/>
      </c>
      <c r="B104" s="369" t="str">
        <f ca="1">'HCAP Robot Script'!CJ83</f>
        <v/>
      </c>
      <c r="C104" s="504" t="e">
        <f ca="1">INDEX('HCAP Robot Script'!$BK$2:$BK$97,MATCH('DNA Sample sheet'!B104,'HCAP Robot Script'!$BJ$2:$BJ$97,0))</f>
        <v>#N/A</v>
      </c>
      <c r="D104" s="369" t="e">
        <f ca="1">INDEX('HCAP Robot Script'!$BM$2:$BM$97,MATCH('DNA Sample sheet'!B104,'HCAP Robot Script'!$BJ$2:$BJ$97,0))</f>
        <v>#N/A</v>
      </c>
      <c r="E104" s="369" t="e">
        <f ca="1">INDEX('HCAP Robot Script'!$BN$2:$BN$97,MATCH('DNA Sample sheet'!B104,'HCAP Robot Script'!$BJ$2:$BJ$97,0))</f>
        <v>#N/A</v>
      </c>
      <c r="F104" s="369" t="e">
        <f ca="1">INDEX('HCAP Robot Script'!$BO$2:$BO$97,MATCH('DNA Sample sheet'!B104,'HCAP Robot Script'!$BJ$2:$BJ$97,0))</f>
        <v>#N/A</v>
      </c>
      <c r="G104" s="369" t="e">
        <f ca="1">INDEX('HCAP Robot Script'!$BP$2:$BP$97,MATCH('DNA Sample sheet'!B104,'HCAP Robot Script'!$BJ$2:$BJ$97,0))</f>
        <v>#N/A</v>
      </c>
      <c r="H104" s="369" t="e">
        <f ca="1">INDEX('HCAP Robot Script'!$BR$2:$BR$97,MATCH('DNA Sample sheet'!B104,'HCAP Robot Script'!$BJ$2:$BJ$97,0))</f>
        <v>#N/A</v>
      </c>
      <c r="J104" s="369" t="e">
        <f ca="1">INDEX('HCAP Robot Script'!$CE$2:$CE$97,MATCH('DNA Sample sheet'!B104,'HCAP Robot Script'!$BJ$2:$BJ$97,0))</f>
        <v>#N/A</v>
      </c>
      <c r="L104" s="369" t="e">
        <f ca="1">INDEX('HCAP Robot Script'!$BS$2:$BS$97,MATCH('DNA Sample sheet'!B104,'HCAP Robot Script'!$BJ$2:$BJ$97,0))</f>
        <v>#N/A</v>
      </c>
    </row>
    <row r="105" spans="1:12" x14ac:dyDescent="0.2">
      <c r="A105" s="369" t="str">
        <f ca="1">IF(B105="","",Index!I85)</f>
        <v/>
      </c>
      <c r="B105" s="369" t="str">
        <f ca="1">'HCAP Robot Script'!CJ84</f>
        <v/>
      </c>
      <c r="C105" s="504" t="e">
        <f ca="1">INDEX('HCAP Robot Script'!$BK$2:$BK$97,MATCH('DNA Sample sheet'!B105,'HCAP Robot Script'!$BJ$2:$BJ$97,0))</f>
        <v>#N/A</v>
      </c>
      <c r="D105" s="369" t="e">
        <f ca="1">INDEX('HCAP Robot Script'!$BM$2:$BM$97,MATCH('DNA Sample sheet'!B105,'HCAP Robot Script'!$BJ$2:$BJ$97,0))</f>
        <v>#N/A</v>
      </c>
      <c r="E105" s="369" t="e">
        <f ca="1">INDEX('HCAP Robot Script'!$BN$2:$BN$97,MATCH('DNA Sample sheet'!B105,'HCAP Robot Script'!$BJ$2:$BJ$97,0))</f>
        <v>#N/A</v>
      </c>
      <c r="F105" s="369" t="e">
        <f ca="1">INDEX('HCAP Robot Script'!$BO$2:$BO$97,MATCH('DNA Sample sheet'!B105,'HCAP Robot Script'!$BJ$2:$BJ$97,0))</f>
        <v>#N/A</v>
      </c>
      <c r="G105" s="369" t="e">
        <f ca="1">INDEX('HCAP Robot Script'!$BP$2:$BP$97,MATCH('DNA Sample sheet'!B105,'HCAP Robot Script'!$BJ$2:$BJ$97,0))</f>
        <v>#N/A</v>
      </c>
      <c r="H105" s="369" t="e">
        <f ca="1">INDEX('HCAP Robot Script'!$BR$2:$BR$97,MATCH('DNA Sample sheet'!B105,'HCAP Robot Script'!$BJ$2:$BJ$97,0))</f>
        <v>#N/A</v>
      </c>
      <c r="J105" s="369" t="e">
        <f ca="1">INDEX('HCAP Robot Script'!$CE$2:$CE$97,MATCH('DNA Sample sheet'!B105,'HCAP Robot Script'!$BJ$2:$BJ$97,0))</f>
        <v>#N/A</v>
      </c>
      <c r="L105" s="369" t="e">
        <f ca="1">INDEX('HCAP Robot Script'!$BS$2:$BS$97,MATCH('DNA Sample sheet'!B105,'HCAP Robot Script'!$BJ$2:$BJ$97,0))</f>
        <v>#N/A</v>
      </c>
    </row>
    <row r="106" spans="1:12" x14ac:dyDescent="0.2">
      <c r="A106" s="369" t="str">
        <f ca="1">IF(B106="","",Index!I86)</f>
        <v/>
      </c>
      <c r="B106" s="369" t="str">
        <f ca="1">'HCAP Robot Script'!CJ85</f>
        <v/>
      </c>
      <c r="C106" s="504" t="e">
        <f ca="1">INDEX('HCAP Robot Script'!$BK$2:$BK$97,MATCH('DNA Sample sheet'!B106,'HCAP Robot Script'!$BJ$2:$BJ$97,0))</f>
        <v>#N/A</v>
      </c>
      <c r="D106" s="369" t="e">
        <f ca="1">INDEX('HCAP Robot Script'!$BM$2:$BM$97,MATCH('DNA Sample sheet'!B106,'HCAP Robot Script'!$BJ$2:$BJ$97,0))</f>
        <v>#N/A</v>
      </c>
      <c r="E106" s="369" t="e">
        <f ca="1">INDEX('HCAP Robot Script'!$BN$2:$BN$97,MATCH('DNA Sample sheet'!B106,'HCAP Robot Script'!$BJ$2:$BJ$97,0))</f>
        <v>#N/A</v>
      </c>
      <c r="F106" s="369" t="e">
        <f ca="1">INDEX('HCAP Robot Script'!$BO$2:$BO$97,MATCH('DNA Sample sheet'!B106,'HCAP Robot Script'!$BJ$2:$BJ$97,0))</f>
        <v>#N/A</v>
      </c>
      <c r="G106" s="369" t="e">
        <f ca="1">INDEX('HCAP Robot Script'!$BP$2:$BP$97,MATCH('DNA Sample sheet'!B106,'HCAP Robot Script'!$BJ$2:$BJ$97,0))</f>
        <v>#N/A</v>
      </c>
      <c r="H106" s="369" t="e">
        <f ca="1">INDEX('HCAP Robot Script'!$BR$2:$BR$97,MATCH('DNA Sample sheet'!B106,'HCAP Robot Script'!$BJ$2:$BJ$97,0))</f>
        <v>#N/A</v>
      </c>
      <c r="J106" s="369" t="e">
        <f ca="1">INDEX('HCAP Robot Script'!$CE$2:$CE$97,MATCH('DNA Sample sheet'!B106,'HCAP Robot Script'!$BJ$2:$BJ$97,0))</f>
        <v>#N/A</v>
      </c>
      <c r="L106" s="369" t="e">
        <f ca="1">INDEX('HCAP Robot Script'!$BS$2:$BS$97,MATCH('DNA Sample sheet'!B106,'HCAP Robot Script'!$BJ$2:$BJ$97,0))</f>
        <v>#N/A</v>
      </c>
    </row>
    <row r="107" spans="1:12" x14ac:dyDescent="0.2">
      <c r="A107" s="369" t="str">
        <f ca="1">IF(B107="","",Index!I87)</f>
        <v/>
      </c>
      <c r="B107" s="369" t="str">
        <f ca="1">'HCAP Robot Script'!CJ86</f>
        <v/>
      </c>
      <c r="C107" s="504" t="e">
        <f ca="1">INDEX('HCAP Robot Script'!$BK$2:$BK$97,MATCH('DNA Sample sheet'!B107,'HCAP Robot Script'!$BJ$2:$BJ$97,0))</f>
        <v>#N/A</v>
      </c>
      <c r="D107" s="369" t="e">
        <f ca="1">INDEX('HCAP Robot Script'!$BM$2:$BM$97,MATCH('DNA Sample sheet'!B107,'HCAP Robot Script'!$BJ$2:$BJ$97,0))</f>
        <v>#N/A</v>
      </c>
      <c r="E107" s="369" t="e">
        <f ca="1">INDEX('HCAP Robot Script'!$BN$2:$BN$97,MATCH('DNA Sample sheet'!B107,'HCAP Robot Script'!$BJ$2:$BJ$97,0))</f>
        <v>#N/A</v>
      </c>
      <c r="F107" s="369" t="e">
        <f ca="1">INDEX('HCAP Robot Script'!$BO$2:$BO$97,MATCH('DNA Sample sheet'!B107,'HCAP Robot Script'!$BJ$2:$BJ$97,0))</f>
        <v>#N/A</v>
      </c>
      <c r="G107" s="369" t="e">
        <f ca="1">INDEX('HCAP Robot Script'!$BP$2:$BP$97,MATCH('DNA Sample sheet'!B107,'HCAP Robot Script'!$BJ$2:$BJ$97,0))</f>
        <v>#N/A</v>
      </c>
      <c r="H107" s="369" t="e">
        <f ca="1">INDEX('HCAP Robot Script'!$BR$2:$BR$97,MATCH('DNA Sample sheet'!B107,'HCAP Robot Script'!$BJ$2:$BJ$97,0))</f>
        <v>#N/A</v>
      </c>
      <c r="J107" s="369" t="e">
        <f ca="1">INDEX('HCAP Robot Script'!$CE$2:$CE$97,MATCH('DNA Sample sheet'!B107,'HCAP Robot Script'!$BJ$2:$BJ$97,0))</f>
        <v>#N/A</v>
      </c>
      <c r="L107" s="369" t="e">
        <f ca="1">INDEX('HCAP Robot Script'!$BS$2:$BS$97,MATCH('DNA Sample sheet'!B107,'HCAP Robot Script'!$BJ$2:$BJ$97,0))</f>
        <v>#N/A</v>
      </c>
    </row>
    <row r="108" spans="1:12" x14ac:dyDescent="0.2">
      <c r="A108" s="369" t="str">
        <f ca="1">IF(B108="","",Index!I88)</f>
        <v/>
      </c>
      <c r="B108" s="369" t="str">
        <f ca="1">'HCAP Robot Script'!CJ87</f>
        <v/>
      </c>
      <c r="C108" s="504" t="e">
        <f ca="1">INDEX('HCAP Robot Script'!$BK$2:$BK$97,MATCH('DNA Sample sheet'!B108,'HCAP Robot Script'!$BJ$2:$BJ$97,0))</f>
        <v>#N/A</v>
      </c>
      <c r="D108" s="369" t="e">
        <f ca="1">INDEX('HCAP Robot Script'!$BM$2:$BM$97,MATCH('DNA Sample sheet'!B108,'HCAP Robot Script'!$BJ$2:$BJ$97,0))</f>
        <v>#N/A</v>
      </c>
      <c r="E108" s="369" t="e">
        <f ca="1">INDEX('HCAP Robot Script'!$BN$2:$BN$97,MATCH('DNA Sample sheet'!B108,'HCAP Robot Script'!$BJ$2:$BJ$97,0))</f>
        <v>#N/A</v>
      </c>
      <c r="F108" s="369" t="e">
        <f ca="1">INDEX('HCAP Robot Script'!$BO$2:$BO$97,MATCH('DNA Sample sheet'!B108,'HCAP Robot Script'!$BJ$2:$BJ$97,0))</f>
        <v>#N/A</v>
      </c>
      <c r="G108" s="369" t="e">
        <f ca="1">INDEX('HCAP Robot Script'!$BP$2:$BP$97,MATCH('DNA Sample sheet'!B108,'HCAP Robot Script'!$BJ$2:$BJ$97,0))</f>
        <v>#N/A</v>
      </c>
      <c r="H108" s="369" t="e">
        <f ca="1">INDEX('HCAP Robot Script'!$BR$2:$BR$97,MATCH('DNA Sample sheet'!B108,'HCAP Robot Script'!$BJ$2:$BJ$97,0))</f>
        <v>#N/A</v>
      </c>
      <c r="J108" s="369" t="e">
        <f ca="1">INDEX('HCAP Robot Script'!$CE$2:$CE$97,MATCH('DNA Sample sheet'!B108,'HCAP Robot Script'!$BJ$2:$BJ$97,0))</f>
        <v>#N/A</v>
      </c>
      <c r="L108" s="369" t="e">
        <f ca="1">INDEX('HCAP Robot Script'!$BS$2:$BS$97,MATCH('DNA Sample sheet'!B108,'HCAP Robot Script'!$BJ$2:$BJ$97,0))</f>
        <v>#N/A</v>
      </c>
    </row>
    <row r="109" spans="1:12" x14ac:dyDescent="0.2">
      <c r="A109" s="369" t="str">
        <f ca="1">IF(B109="","",Index!I89)</f>
        <v/>
      </c>
      <c r="B109" s="369" t="str">
        <f ca="1">'HCAP Robot Script'!CJ88</f>
        <v/>
      </c>
      <c r="C109" s="504" t="e">
        <f ca="1">INDEX('HCAP Robot Script'!$BK$2:$BK$97,MATCH('DNA Sample sheet'!B109,'HCAP Robot Script'!$BJ$2:$BJ$97,0))</f>
        <v>#N/A</v>
      </c>
      <c r="D109" s="369" t="e">
        <f ca="1">INDEX('HCAP Robot Script'!$BM$2:$BM$97,MATCH('DNA Sample sheet'!B109,'HCAP Robot Script'!$BJ$2:$BJ$97,0))</f>
        <v>#N/A</v>
      </c>
      <c r="E109" s="369" t="e">
        <f ca="1">INDEX('HCAP Robot Script'!$BN$2:$BN$97,MATCH('DNA Sample sheet'!B109,'HCAP Robot Script'!$BJ$2:$BJ$97,0))</f>
        <v>#N/A</v>
      </c>
      <c r="F109" s="369" t="e">
        <f ca="1">INDEX('HCAP Robot Script'!$BO$2:$BO$97,MATCH('DNA Sample sheet'!B109,'HCAP Robot Script'!$BJ$2:$BJ$97,0))</f>
        <v>#N/A</v>
      </c>
      <c r="G109" s="369" t="e">
        <f ca="1">INDEX('HCAP Robot Script'!$BP$2:$BP$97,MATCH('DNA Sample sheet'!B109,'HCAP Robot Script'!$BJ$2:$BJ$97,0))</f>
        <v>#N/A</v>
      </c>
      <c r="H109" s="369" t="e">
        <f ca="1">INDEX('HCAP Robot Script'!$BR$2:$BR$97,MATCH('DNA Sample sheet'!B109,'HCAP Robot Script'!$BJ$2:$BJ$97,0))</f>
        <v>#N/A</v>
      </c>
      <c r="J109" s="369" t="e">
        <f ca="1">INDEX('HCAP Robot Script'!$CE$2:$CE$97,MATCH('DNA Sample sheet'!B109,'HCAP Robot Script'!$BJ$2:$BJ$97,0))</f>
        <v>#N/A</v>
      </c>
      <c r="L109" s="369" t="e">
        <f ca="1">INDEX('HCAP Robot Script'!$BS$2:$BS$97,MATCH('DNA Sample sheet'!B109,'HCAP Robot Script'!$BJ$2:$BJ$97,0))</f>
        <v>#N/A</v>
      </c>
    </row>
    <row r="110" spans="1:12" x14ac:dyDescent="0.2">
      <c r="A110" s="369" t="str">
        <f ca="1">IF(B110="","",Index!I90)</f>
        <v/>
      </c>
      <c r="B110" s="369" t="str">
        <f ca="1">'HCAP Robot Script'!CJ89</f>
        <v/>
      </c>
      <c r="C110" s="504" t="e">
        <f ca="1">INDEX('HCAP Robot Script'!$BK$2:$BK$97,MATCH('DNA Sample sheet'!B110,'HCAP Robot Script'!$BJ$2:$BJ$97,0))</f>
        <v>#N/A</v>
      </c>
      <c r="D110" s="369" t="e">
        <f ca="1">INDEX('HCAP Robot Script'!$BM$2:$BM$97,MATCH('DNA Sample sheet'!B110,'HCAP Robot Script'!$BJ$2:$BJ$97,0))</f>
        <v>#N/A</v>
      </c>
      <c r="E110" s="369" t="e">
        <f ca="1">INDEX('HCAP Robot Script'!$BN$2:$BN$97,MATCH('DNA Sample sheet'!B110,'HCAP Robot Script'!$BJ$2:$BJ$97,0))</f>
        <v>#N/A</v>
      </c>
      <c r="F110" s="369" t="e">
        <f ca="1">INDEX('HCAP Robot Script'!$BO$2:$BO$97,MATCH('DNA Sample sheet'!B110,'HCAP Robot Script'!$BJ$2:$BJ$97,0))</f>
        <v>#N/A</v>
      </c>
      <c r="G110" s="369" t="e">
        <f ca="1">INDEX('HCAP Robot Script'!$BP$2:$BP$97,MATCH('DNA Sample sheet'!B110,'HCAP Robot Script'!$BJ$2:$BJ$97,0))</f>
        <v>#N/A</v>
      </c>
      <c r="H110" s="369" t="e">
        <f ca="1">INDEX('HCAP Robot Script'!$BR$2:$BR$97,MATCH('DNA Sample sheet'!B110,'HCAP Robot Script'!$BJ$2:$BJ$97,0))</f>
        <v>#N/A</v>
      </c>
      <c r="J110" s="369" t="e">
        <f ca="1">INDEX('HCAP Robot Script'!$CE$2:$CE$97,MATCH('DNA Sample sheet'!B110,'HCAP Robot Script'!$BJ$2:$BJ$97,0))</f>
        <v>#N/A</v>
      </c>
      <c r="L110" s="369" t="e">
        <f ca="1">INDEX('HCAP Robot Script'!$BS$2:$BS$97,MATCH('DNA Sample sheet'!B110,'HCAP Robot Script'!$BJ$2:$BJ$97,0))</f>
        <v>#N/A</v>
      </c>
    </row>
    <row r="111" spans="1:12" x14ac:dyDescent="0.2">
      <c r="A111" s="369" t="str">
        <f ca="1">IF(B111="","",Index!I91)</f>
        <v/>
      </c>
      <c r="B111" s="369" t="str">
        <f ca="1">'HCAP Robot Script'!CJ90</f>
        <v/>
      </c>
      <c r="C111" s="504" t="e">
        <f ca="1">INDEX('HCAP Robot Script'!$BK$2:$BK$97,MATCH('DNA Sample sheet'!B111,'HCAP Robot Script'!$BJ$2:$BJ$97,0))</f>
        <v>#N/A</v>
      </c>
      <c r="D111" s="369" t="e">
        <f ca="1">INDEX('HCAP Robot Script'!$BM$2:$BM$97,MATCH('DNA Sample sheet'!B111,'HCAP Robot Script'!$BJ$2:$BJ$97,0))</f>
        <v>#N/A</v>
      </c>
      <c r="E111" s="369" t="e">
        <f ca="1">INDEX('HCAP Robot Script'!$BN$2:$BN$97,MATCH('DNA Sample sheet'!B111,'HCAP Robot Script'!$BJ$2:$BJ$97,0))</f>
        <v>#N/A</v>
      </c>
      <c r="F111" s="369" t="e">
        <f ca="1">INDEX('HCAP Robot Script'!$BO$2:$BO$97,MATCH('DNA Sample sheet'!B111,'HCAP Robot Script'!$BJ$2:$BJ$97,0))</f>
        <v>#N/A</v>
      </c>
      <c r="G111" s="369" t="e">
        <f ca="1">INDEX('HCAP Robot Script'!$BP$2:$BP$97,MATCH('DNA Sample sheet'!B111,'HCAP Robot Script'!$BJ$2:$BJ$97,0))</f>
        <v>#N/A</v>
      </c>
      <c r="H111" s="369" t="e">
        <f ca="1">INDEX('HCAP Robot Script'!$BR$2:$BR$97,MATCH('DNA Sample sheet'!B111,'HCAP Robot Script'!$BJ$2:$BJ$97,0))</f>
        <v>#N/A</v>
      </c>
      <c r="J111" s="369" t="e">
        <f ca="1">INDEX('HCAP Robot Script'!$CE$2:$CE$97,MATCH('DNA Sample sheet'!B111,'HCAP Robot Script'!$BJ$2:$BJ$97,0))</f>
        <v>#N/A</v>
      </c>
      <c r="L111" s="369" t="e">
        <f ca="1">INDEX('HCAP Robot Script'!$BS$2:$BS$97,MATCH('DNA Sample sheet'!B111,'HCAP Robot Script'!$BJ$2:$BJ$97,0))</f>
        <v>#N/A</v>
      </c>
    </row>
    <row r="112" spans="1:12" x14ac:dyDescent="0.2">
      <c r="A112" s="369" t="str">
        <f ca="1">IF(B112="","",Index!I92)</f>
        <v/>
      </c>
      <c r="B112" s="369" t="str">
        <f ca="1">'HCAP Robot Script'!CJ91</f>
        <v/>
      </c>
      <c r="C112" s="504" t="e">
        <f ca="1">INDEX('HCAP Robot Script'!$BK$2:$BK$97,MATCH('DNA Sample sheet'!B112,'HCAP Robot Script'!$BJ$2:$BJ$97,0))</f>
        <v>#N/A</v>
      </c>
      <c r="D112" s="369" t="e">
        <f ca="1">INDEX('HCAP Robot Script'!$BM$2:$BM$97,MATCH('DNA Sample sheet'!B112,'HCAP Robot Script'!$BJ$2:$BJ$97,0))</f>
        <v>#N/A</v>
      </c>
      <c r="E112" s="369" t="e">
        <f ca="1">INDEX('HCAP Robot Script'!$BN$2:$BN$97,MATCH('DNA Sample sheet'!B112,'HCAP Robot Script'!$BJ$2:$BJ$97,0))</f>
        <v>#N/A</v>
      </c>
      <c r="F112" s="369" t="e">
        <f ca="1">INDEX('HCAP Robot Script'!$BO$2:$BO$97,MATCH('DNA Sample sheet'!B112,'HCAP Robot Script'!$BJ$2:$BJ$97,0))</f>
        <v>#N/A</v>
      </c>
      <c r="G112" s="369" t="e">
        <f ca="1">INDEX('HCAP Robot Script'!$BP$2:$BP$97,MATCH('DNA Sample sheet'!B112,'HCAP Robot Script'!$BJ$2:$BJ$97,0))</f>
        <v>#N/A</v>
      </c>
      <c r="H112" s="369" t="e">
        <f ca="1">INDEX('HCAP Robot Script'!$BR$2:$BR$97,MATCH('DNA Sample sheet'!B112,'HCAP Robot Script'!$BJ$2:$BJ$97,0))</f>
        <v>#N/A</v>
      </c>
      <c r="J112" s="369" t="e">
        <f ca="1">INDEX('HCAP Robot Script'!$CE$2:$CE$97,MATCH('DNA Sample sheet'!B112,'HCAP Robot Script'!$BJ$2:$BJ$97,0))</f>
        <v>#N/A</v>
      </c>
      <c r="L112" s="369" t="e">
        <f ca="1">INDEX('HCAP Robot Script'!$BS$2:$BS$97,MATCH('DNA Sample sheet'!B112,'HCAP Robot Script'!$BJ$2:$BJ$97,0))</f>
        <v>#N/A</v>
      </c>
    </row>
    <row r="113" spans="1:12" x14ac:dyDescent="0.2">
      <c r="A113" s="369" t="str">
        <f ca="1">IF(B113="","",Index!I93)</f>
        <v/>
      </c>
      <c r="B113" s="369" t="str">
        <f ca="1">'HCAP Robot Script'!CJ92</f>
        <v/>
      </c>
      <c r="C113" s="504" t="e">
        <f ca="1">INDEX('HCAP Robot Script'!$BK$2:$BK$97,MATCH('DNA Sample sheet'!B113,'HCAP Robot Script'!$BJ$2:$BJ$97,0))</f>
        <v>#N/A</v>
      </c>
      <c r="D113" s="369" t="e">
        <f ca="1">INDEX('HCAP Robot Script'!$BM$2:$BM$97,MATCH('DNA Sample sheet'!B113,'HCAP Robot Script'!$BJ$2:$BJ$97,0))</f>
        <v>#N/A</v>
      </c>
      <c r="E113" s="369" t="e">
        <f ca="1">INDEX('HCAP Robot Script'!$BN$2:$BN$97,MATCH('DNA Sample sheet'!B113,'HCAP Robot Script'!$BJ$2:$BJ$97,0))</f>
        <v>#N/A</v>
      </c>
      <c r="F113" s="369" t="e">
        <f ca="1">INDEX('HCAP Robot Script'!$BO$2:$BO$97,MATCH('DNA Sample sheet'!B113,'HCAP Robot Script'!$BJ$2:$BJ$97,0))</f>
        <v>#N/A</v>
      </c>
      <c r="G113" s="369" t="e">
        <f ca="1">INDEX('HCAP Robot Script'!$BP$2:$BP$97,MATCH('DNA Sample sheet'!B113,'HCAP Robot Script'!$BJ$2:$BJ$97,0))</f>
        <v>#N/A</v>
      </c>
      <c r="H113" s="369" t="e">
        <f ca="1">INDEX('HCAP Robot Script'!$BR$2:$BR$97,MATCH('DNA Sample sheet'!B113,'HCAP Robot Script'!$BJ$2:$BJ$97,0))</f>
        <v>#N/A</v>
      </c>
      <c r="J113" s="369" t="e">
        <f ca="1">INDEX('HCAP Robot Script'!$CE$2:$CE$97,MATCH('DNA Sample sheet'!B113,'HCAP Robot Script'!$BJ$2:$BJ$97,0))</f>
        <v>#N/A</v>
      </c>
      <c r="L113" s="369" t="e">
        <f ca="1">INDEX('HCAP Robot Script'!$BS$2:$BS$97,MATCH('DNA Sample sheet'!B113,'HCAP Robot Script'!$BJ$2:$BJ$97,0))</f>
        <v>#N/A</v>
      </c>
    </row>
    <row r="114" spans="1:12" x14ac:dyDescent="0.2">
      <c r="A114" s="369" t="str">
        <f ca="1">IF(B114="","",Index!I94)</f>
        <v/>
      </c>
      <c r="B114" s="369" t="str">
        <f ca="1">'HCAP Robot Script'!CJ93</f>
        <v/>
      </c>
      <c r="C114" s="504" t="e">
        <f ca="1">INDEX('HCAP Robot Script'!$BK$2:$BK$97,MATCH('DNA Sample sheet'!B114,'HCAP Robot Script'!$BJ$2:$BJ$97,0))</f>
        <v>#N/A</v>
      </c>
      <c r="D114" s="369" t="e">
        <f ca="1">INDEX('HCAP Robot Script'!$BM$2:$BM$97,MATCH('DNA Sample sheet'!B114,'HCAP Robot Script'!$BJ$2:$BJ$97,0))</f>
        <v>#N/A</v>
      </c>
      <c r="E114" s="369" t="e">
        <f ca="1">INDEX('HCAP Robot Script'!$BN$2:$BN$97,MATCH('DNA Sample sheet'!B114,'HCAP Robot Script'!$BJ$2:$BJ$97,0))</f>
        <v>#N/A</v>
      </c>
      <c r="F114" s="369" t="e">
        <f ca="1">INDEX('HCAP Robot Script'!$BO$2:$BO$97,MATCH('DNA Sample sheet'!B114,'HCAP Robot Script'!$BJ$2:$BJ$97,0))</f>
        <v>#N/A</v>
      </c>
      <c r="G114" s="369" t="e">
        <f ca="1">INDEX('HCAP Robot Script'!$BP$2:$BP$97,MATCH('DNA Sample sheet'!B114,'HCAP Robot Script'!$BJ$2:$BJ$97,0))</f>
        <v>#N/A</v>
      </c>
      <c r="H114" s="369" t="e">
        <f ca="1">INDEX('HCAP Robot Script'!$BR$2:$BR$97,MATCH('DNA Sample sheet'!B114,'HCAP Robot Script'!$BJ$2:$BJ$97,0))</f>
        <v>#N/A</v>
      </c>
      <c r="J114" s="369" t="e">
        <f ca="1">INDEX('HCAP Robot Script'!$CE$2:$CE$97,MATCH('DNA Sample sheet'!B114,'HCAP Robot Script'!$BJ$2:$BJ$97,0))</f>
        <v>#N/A</v>
      </c>
      <c r="L114" s="369" t="e">
        <f ca="1">INDEX('HCAP Robot Script'!$BS$2:$BS$97,MATCH('DNA Sample sheet'!B114,'HCAP Robot Script'!$BJ$2:$BJ$97,0))</f>
        <v>#N/A</v>
      </c>
    </row>
    <row r="115" spans="1:12" x14ac:dyDescent="0.2">
      <c r="A115" s="369" t="str">
        <f ca="1">IF(B115="","",Index!I95)</f>
        <v/>
      </c>
      <c r="B115" s="369" t="str">
        <f ca="1">'HCAP Robot Script'!CJ94</f>
        <v/>
      </c>
      <c r="C115" s="504" t="e">
        <f ca="1">INDEX('HCAP Robot Script'!$BK$2:$BK$97,MATCH('DNA Sample sheet'!B115,'HCAP Robot Script'!$BJ$2:$BJ$97,0))</f>
        <v>#N/A</v>
      </c>
      <c r="D115" s="369" t="e">
        <f ca="1">INDEX('HCAP Robot Script'!$BM$2:$BM$97,MATCH('DNA Sample sheet'!B115,'HCAP Robot Script'!$BJ$2:$BJ$97,0))</f>
        <v>#N/A</v>
      </c>
      <c r="E115" s="369" t="e">
        <f ca="1">INDEX('HCAP Robot Script'!$BN$2:$BN$97,MATCH('DNA Sample sheet'!B115,'HCAP Robot Script'!$BJ$2:$BJ$97,0))</f>
        <v>#N/A</v>
      </c>
      <c r="F115" s="369" t="e">
        <f ca="1">INDEX('HCAP Robot Script'!$BO$2:$BO$97,MATCH('DNA Sample sheet'!B115,'HCAP Robot Script'!$BJ$2:$BJ$97,0))</f>
        <v>#N/A</v>
      </c>
      <c r="G115" s="369" t="e">
        <f ca="1">INDEX('HCAP Robot Script'!$BP$2:$BP$97,MATCH('DNA Sample sheet'!B115,'HCAP Robot Script'!$BJ$2:$BJ$97,0))</f>
        <v>#N/A</v>
      </c>
      <c r="H115" s="369" t="e">
        <f ca="1">INDEX('HCAP Robot Script'!$BR$2:$BR$97,MATCH('DNA Sample sheet'!B115,'HCAP Robot Script'!$BJ$2:$BJ$97,0))</f>
        <v>#N/A</v>
      </c>
      <c r="J115" s="369" t="e">
        <f ca="1">INDEX('HCAP Robot Script'!$CE$2:$CE$97,MATCH('DNA Sample sheet'!B115,'HCAP Robot Script'!$BJ$2:$BJ$97,0))</f>
        <v>#N/A</v>
      </c>
      <c r="L115" s="369" t="e">
        <f ca="1">INDEX('HCAP Robot Script'!$BS$2:$BS$97,MATCH('DNA Sample sheet'!B115,'HCAP Robot Script'!$BJ$2:$BJ$97,0))</f>
        <v>#N/A</v>
      </c>
    </row>
    <row r="116" spans="1:12" x14ac:dyDescent="0.2">
      <c r="A116" s="369" t="str">
        <f ca="1">IF(B116="","",Index!I96)</f>
        <v/>
      </c>
      <c r="B116" s="369" t="str">
        <f ca="1">'HCAP Robot Script'!CJ95</f>
        <v/>
      </c>
      <c r="C116" s="504" t="e">
        <f ca="1">INDEX('HCAP Robot Script'!$BK$2:$BK$97,MATCH('DNA Sample sheet'!B116,'HCAP Robot Script'!$BJ$2:$BJ$97,0))</f>
        <v>#N/A</v>
      </c>
      <c r="D116" s="369" t="e">
        <f ca="1">INDEX('HCAP Robot Script'!$BM$2:$BM$97,MATCH('DNA Sample sheet'!B116,'HCAP Robot Script'!$BJ$2:$BJ$97,0))</f>
        <v>#N/A</v>
      </c>
      <c r="E116" s="369" t="e">
        <f ca="1">INDEX('HCAP Robot Script'!$BN$2:$BN$97,MATCH('DNA Sample sheet'!B116,'HCAP Robot Script'!$BJ$2:$BJ$97,0))</f>
        <v>#N/A</v>
      </c>
      <c r="F116" s="369" t="e">
        <f ca="1">INDEX('HCAP Robot Script'!$BO$2:$BO$97,MATCH('DNA Sample sheet'!B116,'HCAP Robot Script'!$BJ$2:$BJ$97,0))</f>
        <v>#N/A</v>
      </c>
      <c r="G116" s="369" t="e">
        <f ca="1">INDEX('HCAP Robot Script'!$BP$2:$BP$97,MATCH('DNA Sample sheet'!B116,'HCAP Robot Script'!$BJ$2:$BJ$97,0))</f>
        <v>#N/A</v>
      </c>
      <c r="H116" s="369" t="e">
        <f ca="1">INDEX('HCAP Robot Script'!$BR$2:$BR$97,MATCH('DNA Sample sheet'!B116,'HCAP Robot Script'!$BJ$2:$BJ$97,0))</f>
        <v>#N/A</v>
      </c>
      <c r="J116" s="369" t="e">
        <f ca="1">INDEX('HCAP Robot Script'!$CE$2:$CE$97,MATCH('DNA Sample sheet'!B116,'HCAP Robot Script'!$BJ$2:$BJ$97,0))</f>
        <v>#N/A</v>
      </c>
      <c r="L116" s="369" t="e">
        <f ca="1">INDEX('HCAP Robot Script'!$BS$2:$BS$97,MATCH('DNA Sample sheet'!B116,'HCAP Robot Script'!$BJ$2:$BJ$97,0))</f>
        <v>#N/A</v>
      </c>
    </row>
    <row r="117" spans="1:12" x14ac:dyDescent="0.2">
      <c r="A117" s="369" t="str">
        <f ca="1">IF(B117="","",Index!I97)</f>
        <v/>
      </c>
      <c r="B117" s="369" t="str">
        <f ca="1">'HCAP Robot Script'!CJ96</f>
        <v/>
      </c>
      <c r="C117" s="504" t="e">
        <f ca="1">INDEX('HCAP Robot Script'!$BK$2:$BK$97,MATCH('DNA Sample sheet'!B117,'HCAP Robot Script'!$BJ$2:$BJ$97,0))</f>
        <v>#N/A</v>
      </c>
      <c r="D117" s="369" t="e">
        <f ca="1">INDEX('HCAP Robot Script'!$BM$2:$BM$97,MATCH('DNA Sample sheet'!B117,'HCAP Robot Script'!$BJ$2:$BJ$97,0))</f>
        <v>#N/A</v>
      </c>
      <c r="E117" s="369" t="e">
        <f ca="1">INDEX('HCAP Robot Script'!$BN$2:$BN$97,MATCH('DNA Sample sheet'!B117,'HCAP Robot Script'!$BJ$2:$BJ$97,0))</f>
        <v>#N/A</v>
      </c>
      <c r="F117" s="369" t="e">
        <f ca="1">INDEX('HCAP Robot Script'!$BO$2:$BO$97,MATCH('DNA Sample sheet'!B117,'HCAP Robot Script'!$BJ$2:$BJ$97,0))</f>
        <v>#N/A</v>
      </c>
      <c r="G117" s="369" t="e">
        <f ca="1">INDEX('HCAP Robot Script'!$BP$2:$BP$97,MATCH('DNA Sample sheet'!B117,'HCAP Robot Script'!$BJ$2:$BJ$97,0))</f>
        <v>#N/A</v>
      </c>
      <c r="H117" s="369" t="e">
        <f ca="1">INDEX('HCAP Robot Script'!$BR$2:$BR$97,MATCH('DNA Sample sheet'!B117,'HCAP Robot Script'!$BJ$2:$BJ$97,0))</f>
        <v>#N/A</v>
      </c>
      <c r="J117" s="369" t="e">
        <f ca="1">INDEX('HCAP Robot Script'!$CE$2:$CE$97,MATCH('DNA Sample sheet'!B117,'HCAP Robot Script'!$BJ$2:$BJ$97,0))</f>
        <v>#N/A</v>
      </c>
      <c r="L117" s="369" t="e">
        <f ca="1">INDEX('HCAP Robot Script'!$BS$2:$BS$97,MATCH('DNA Sample sheet'!B117,'HCAP Robot Script'!$BJ$2:$BJ$97,0))</f>
        <v>#N/A</v>
      </c>
    </row>
    <row r="118" spans="1:12" x14ac:dyDescent="0.2">
      <c r="A118" s="369" t="str">
        <f ca="1">IF(B118="","",Index!I98)</f>
        <v/>
      </c>
      <c r="B118" s="369" t="str">
        <f ca="1">'HCAP Robot Script'!CJ97</f>
        <v/>
      </c>
      <c r="C118" s="504" t="e">
        <f ca="1">INDEX('HCAP Robot Script'!$BK$2:$BK$97,MATCH('DNA Sample sheet'!B118,'HCAP Robot Script'!$BJ$2:$BJ$97,0))</f>
        <v>#N/A</v>
      </c>
      <c r="D118" s="369" t="e">
        <f ca="1">INDEX('HCAP Robot Script'!$BM$2:$BM$97,MATCH('DNA Sample sheet'!B118,'HCAP Robot Script'!$BJ$2:$BJ$97,0))</f>
        <v>#N/A</v>
      </c>
      <c r="E118" s="369" t="e">
        <f ca="1">INDEX('HCAP Robot Script'!$BN$2:$BN$97,MATCH('DNA Sample sheet'!B118,'HCAP Robot Script'!$BJ$2:$BJ$97,0))</f>
        <v>#N/A</v>
      </c>
      <c r="F118" s="369" t="e">
        <f ca="1">INDEX('HCAP Robot Script'!$BO$2:$BO$97,MATCH('DNA Sample sheet'!B118,'HCAP Robot Script'!$BJ$2:$BJ$97,0))</f>
        <v>#N/A</v>
      </c>
      <c r="G118" s="369" t="e">
        <f ca="1">INDEX('HCAP Robot Script'!$BP$2:$BP$97,MATCH('DNA Sample sheet'!B118,'HCAP Robot Script'!$BJ$2:$BJ$97,0))</f>
        <v>#N/A</v>
      </c>
      <c r="H118" s="369" t="e">
        <f ca="1">INDEX('HCAP Robot Script'!$BR$2:$BR$97,MATCH('DNA Sample sheet'!B118,'HCAP Robot Script'!$BJ$2:$BJ$97,0))</f>
        <v>#N/A</v>
      </c>
      <c r="J118" s="369" t="e">
        <f ca="1">INDEX('HCAP Robot Script'!$CE$2:$CE$97,MATCH('DNA Sample sheet'!B118,'HCAP Robot Script'!$BJ$2:$BJ$97,0))</f>
        <v>#N/A</v>
      </c>
      <c r="L118" s="369" t="e">
        <f ca="1">INDEX('HCAP Robot Script'!$BS$2:$BS$97,MATCH('DNA Sample sheet'!B118,'HCAP Robot Script'!$BJ$2:$BJ$97,0))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4A0B-E047-4BB1-9EFD-FE7108215B0C}">
  <dimension ref="A1:L118"/>
  <sheetViews>
    <sheetView topLeftCell="A7" workbookViewId="0">
      <selection activeCell="B18" sqref="B18"/>
    </sheetView>
  </sheetViews>
  <sheetFormatPr defaultRowHeight="12.75" x14ac:dyDescent="0.2"/>
  <cols>
    <col min="1" max="1" width="21.5703125" style="369" bestFit="1" customWidth="1"/>
    <col min="2" max="2" width="18.140625" style="369" bestFit="1" customWidth="1"/>
    <col min="3" max="3" width="18.5703125" style="369" customWidth="1"/>
    <col min="4" max="4" width="14.140625" style="369" customWidth="1"/>
    <col min="5" max="5" width="12.42578125" style="369" customWidth="1"/>
    <col min="6" max="6" width="14.28515625" style="369" bestFit="1" customWidth="1"/>
    <col min="7" max="7" width="13" style="369" customWidth="1"/>
    <col min="8" max="9" width="9.140625" style="369"/>
    <col min="10" max="10" width="26.140625" style="369" customWidth="1"/>
    <col min="11" max="11" width="14.42578125" style="369" customWidth="1"/>
    <col min="12" max="12" width="27.85546875" style="369" customWidth="1"/>
    <col min="13" max="16384" width="9.140625" style="369"/>
  </cols>
  <sheetData>
    <row r="1" spans="1:2" x14ac:dyDescent="0.2">
      <c r="A1" s="369" t="s">
        <v>656</v>
      </c>
    </row>
    <row r="2" spans="1:2" x14ac:dyDescent="0.2">
      <c r="A2" s="369" t="s">
        <v>657</v>
      </c>
      <c r="B2" s="369">
        <v>4</v>
      </c>
    </row>
    <row r="3" spans="1:2" x14ac:dyDescent="0.2">
      <c r="A3" s="369" t="s">
        <v>658</v>
      </c>
      <c r="B3" s="369" t="str">
        <f>'Auto Pooling Robot Script'!$I$19</f>
        <v>AJ</v>
      </c>
    </row>
    <row r="4" spans="1:2" x14ac:dyDescent="0.2">
      <c r="A4" s="369" t="s">
        <v>659</v>
      </c>
      <c r="B4" s="369" t="str">
        <f>"HCAP_"&amp;'HCAP Booking'!$C$4</f>
        <v>HCAP_2303550</v>
      </c>
    </row>
    <row r="5" spans="1:2" x14ac:dyDescent="0.2">
      <c r="A5" s="369" t="s">
        <v>660</v>
      </c>
      <c r="B5" s="502" t="str">
        <f>'HCAP Booking'!$C$4</f>
        <v>2303550</v>
      </c>
    </row>
    <row r="6" spans="1:2" x14ac:dyDescent="0.2">
      <c r="A6" s="369" t="s">
        <v>1</v>
      </c>
      <c r="B6" s="503">
        <f>'Auto Pooling Robot Script'!$I$20</f>
        <v>44989</v>
      </c>
    </row>
    <row r="7" spans="1:2" x14ac:dyDescent="0.2">
      <c r="A7" s="369" t="s">
        <v>661</v>
      </c>
      <c r="B7" s="369" t="s">
        <v>662</v>
      </c>
    </row>
    <row r="8" spans="1:2" x14ac:dyDescent="0.2">
      <c r="A8" s="369" t="s">
        <v>663</v>
      </c>
      <c r="B8" s="369" t="s">
        <v>664</v>
      </c>
    </row>
    <row r="9" spans="1:2" x14ac:dyDescent="0.2">
      <c r="A9" s="369" t="s">
        <v>27</v>
      </c>
      <c r="B9" s="369" t="e">
        <f ca="1">J23</f>
        <v>#N/A</v>
      </c>
    </row>
    <row r="10" spans="1:2" x14ac:dyDescent="0.2">
      <c r="A10" s="369" t="s">
        <v>665</v>
      </c>
    </row>
    <row r="11" spans="1:2" x14ac:dyDescent="0.2">
      <c r="A11" s="369" t="s">
        <v>666</v>
      </c>
      <c r="B11" s="504" t="s">
        <v>667</v>
      </c>
    </row>
    <row r="12" spans="1:2" x14ac:dyDescent="0.2">
      <c r="A12" s="369" t="s">
        <v>668</v>
      </c>
      <c r="B12" s="369" t="s">
        <v>243</v>
      </c>
    </row>
    <row r="14" spans="1:2" x14ac:dyDescent="0.2">
      <c r="A14" s="369" t="s">
        <v>669</v>
      </c>
    </row>
    <row r="15" spans="1:2" x14ac:dyDescent="0.2">
      <c r="A15" s="504">
        <v>101</v>
      </c>
    </row>
    <row r="16" spans="1:2" x14ac:dyDescent="0.2">
      <c r="A16" s="504">
        <v>101</v>
      </c>
    </row>
    <row r="18" spans="1:12" x14ac:dyDescent="0.2">
      <c r="A18" s="369" t="s">
        <v>670</v>
      </c>
    </row>
    <row r="19" spans="1:12" x14ac:dyDescent="0.2">
      <c r="B19" s="504"/>
    </row>
    <row r="20" spans="1:12" x14ac:dyDescent="0.2">
      <c r="B20" s="504"/>
    </row>
    <row r="21" spans="1:12" x14ac:dyDescent="0.2">
      <c r="A21" s="369" t="s">
        <v>671</v>
      </c>
    </row>
    <row r="22" spans="1:12" x14ac:dyDescent="0.2">
      <c r="A22" s="369" t="s">
        <v>685</v>
      </c>
      <c r="B22" s="369" t="s">
        <v>686</v>
      </c>
      <c r="C22" s="504" t="s">
        <v>687</v>
      </c>
      <c r="D22" s="504" t="s">
        <v>688</v>
      </c>
      <c r="E22" s="504" t="s">
        <v>689</v>
      </c>
      <c r="F22" s="504" t="s">
        <v>674</v>
      </c>
      <c r="G22" s="504" t="s">
        <v>690</v>
      </c>
      <c r="H22" s="591" t="s">
        <v>676</v>
      </c>
      <c r="I22" s="504" t="s">
        <v>2189</v>
      </c>
      <c r="J22" s="504" t="s">
        <v>2190</v>
      </c>
      <c r="K22" s="504" t="s">
        <v>677</v>
      </c>
      <c r="L22" s="504" t="s">
        <v>665</v>
      </c>
    </row>
    <row r="23" spans="1:12" x14ac:dyDescent="0.2">
      <c r="A23" s="369" t="str">
        <f ca="1">IF(B23="","",Index!I3)</f>
        <v/>
      </c>
      <c r="B23" s="369" t="str">
        <f ca="1">'HCAP Robot Script'!CK2</f>
        <v/>
      </c>
      <c r="C23" s="504" t="e">
        <f ca="1">INDEX('HCAP Robot Script'!$BK$2:$BK$97,MATCH('RNA Sample sheet'!B23,'HCAP Robot Script'!$BJ$2:$BJ$97,0))</f>
        <v>#N/A</v>
      </c>
      <c r="D23" s="369" t="e">
        <f ca="1">INDEX('HCAP Robot Script'!$BM$2:$BM$97,MATCH('RNA Sample sheet'!B23,'HCAP Robot Script'!$BJ$2:$BJ$97,0))</f>
        <v>#N/A</v>
      </c>
      <c r="E23" s="369" t="e">
        <f ca="1">INDEX('HCAP Robot Script'!$BN$2:$BN$97,MATCH('RNA Sample sheet'!B23,'HCAP Robot Script'!$BJ$2:$BJ$97,0))</f>
        <v>#N/A</v>
      </c>
      <c r="F23" s="369" t="e">
        <f ca="1">INDEX('HCAP Robot Script'!$BO$2:$BO$97,MATCH('RNA Sample sheet'!B23,'HCAP Robot Script'!$BJ$2:$BJ$97,0))</f>
        <v>#N/A</v>
      </c>
      <c r="G23" s="369" t="e">
        <f ca="1">INDEX('HCAP Robot Script'!$BP$2:$BP$97,MATCH('RNA Sample sheet'!B23,'HCAP Robot Script'!$BJ$2:$BJ$97,0))</f>
        <v>#N/A</v>
      </c>
      <c r="H23" s="369" t="e">
        <f ca="1">INDEX('HCAP Robot Script'!$BR$2:$BR$97,MATCH('RNA Sample sheet'!B23,'HCAP Robot Script'!$BJ$2:$BJ$97,0))</f>
        <v>#N/A</v>
      </c>
      <c r="J23" s="369" t="e">
        <f ca="1">INDEX('HCAP Robot Script'!$CE$2:$CE$97,MATCH('RNA Sample sheet'!B23,'HCAP Robot Script'!$BJ$2:$BJ$97,0))</f>
        <v>#N/A</v>
      </c>
      <c r="L23" s="369" t="e">
        <f ca="1">INDEX('HCAP Robot Script'!$BS$2:$BS$97,MATCH('RNA Sample sheet'!B23,'HCAP Robot Script'!$BJ$2:$BJ$97,0))</f>
        <v>#N/A</v>
      </c>
    </row>
    <row r="24" spans="1:12" x14ac:dyDescent="0.2">
      <c r="A24" s="369" t="str">
        <f ca="1">IF(B24="","",Index!I4)</f>
        <v/>
      </c>
      <c r="B24" s="369" t="str">
        <f ca="1">'HCAP Robot Script'!CK3</f>
        <v/>
      </c>
      <c r="C24" s="504" t="e">
        <f ca="1">INDEX('HCAP Robot Script'!$BK$2:$BK$97,MATCH('RNA Sample sheet'!B24,'HCAP Robot Script'!$BJ$2:$BJ$97,0))</f>
        <v>#N/A</v>
      </c>
      <c r="D24" s="369" t="e">
        <f ca="1">INDEX('HCAP Robot Script'!$BM$2:$BM$97,MATCH('RNA Sample sheet'!B24,'HCAP Robot Script'!$BJ$2:$BJ$97,0))</f>
        <v>#N/A</v>
      </c>
      <c r="E24" s="369" t="e">
        <f ca="1">INDEX('HCAP Robot Script'!$BN$2:$BN$97,MATCH('RNA Sample sheet'!B24,'HCAP Robot Script'!$BJ$2:$BJ$97,0))</f>
        <v>#N/A</v>
      </c>
      <c r="F24" s="369" t="e">
        <f ca="1">INDEX('HCAP Robot Script'!$BO$2:$BO$97,MATCH('RNA Sample sheet'!B24,'HCAP Robot Script'!$BJ$2:$BJ$97,0))</f>
        <v>#N/A</v>
      </c>
      <c r="G24" s="369" t="e">
        <f ca="1">INDEX('HCAP Robot Script'!$BP$2:$BP$97,MATCH('RNA Sample sheet'!B24,'HCAP Robot Script'!$BJ$2:$BJ$97,0))</f>
        <v>#N/A</v>
      </c>
      <c r="H24" s="369" t="e">
        <f ca="1">INDEX('HCAP Robot Script'!$BR$2:$BR$97,MATCH('RNA Sample sheet'!B24,'HCAP Robot Script'!$BJ$2:$BJ$97,0))</f>
        <v>#N/A</v>
      </c>
      <c r="J24" s="369" t="e">
        <f ca="1">INDEX('HCAP Robot Script'!$CE$2:$CE$97,MATCH('RNA Sample sheet'!B24,'HCAP Robot Script'!$BJ$2:$BJ$97,0))</f>
        <v>#N/A</v>
      </c>
      <c r="L24" s="369" t="e">
        <f ca="1">INDEX('HCAP Robot Script'!$BS$2:$BS$97,MATCH('RNA Sample sheet'!B24,'HCAP Robot Script'!$BJ$2:$BJ$97,0))</f>
        <v>#N/A</v>
      </c>
    </row>
    <row r="25" spans="1:12" x14ac:dyDescent="0.2">
      <c r="A25" s="369" t="str">
        <f ca="1">IF(B25="","",Index!I5)</f>
        <v/>
      </c>
      <c r="B25" s="369" t="str">
        <f ca="1">'HCAP Robot Script'!CK4</f>
        <v/>
      </c>
      <c r="C25" s="504" t="e">
        <f ca="1">INDEX('HCAP Robot Script'!$BK$2:$BK$97,MATCH('RNA Sample sheet'!B25,'HCAP Robot Script'!$BJ$2:$BJ$97,0))</f>
        <v>#N/A</v>
      </c>
      <c r="D25" s="369" t="e">
        <f ca="1">INDEX('HCAP Robot Script'!$BM$2:$BM$97,MATCH('RNA Sample sheet'!B25,'HCAP Robot Script'!$BJ$2:$BJ$97,0))</f>
        <v>#N/A</v>
      </c>
      <c r="E25" s="369" t="e">
        <f ca="1">INDEX('HCAP Robot Script'!$BN$2:$BN$97,MATCH('RNA Sample sheet'!B25,'HCAP Robot Script'!$BJ$2:$BJ$97,0))</f>
        <v>#N/A</v>
      </c>
      <c r="F25" s="369" t="e">
        <f ca="1">INDEX('HCAP Robot Script'!$BO$2:$BO$97,MATCH('RNA Sample sheet'!B25,'HCAP Robot Script'!$BJ$2:$BJ$97,0))</f>
        <v>#N/A</v>
      </c>
      <c r="G25" s="369" t="e">
        <f ca="1">INDEX('HCAP Robot Script'!$BP$2:$BP$97,MATCH('RNA Sample sheet'!B25,'HCAP Robot Script'!$BJ$2:$BJ$97,0))</f>
        <v>#N/A</v>
      </c>
      <c r="H25" s="369" t="e">
        <f ca="1">INDEX('HCAP Robot Script'!$BR$2:$BR$97,MATCH('RNA Sample sheet'!B25,'HCAP Robot Script'!$BJ$2:$BJ$97,0))</f>
        <v>#N/A</v>
      </c>
      <c r="J25" s="369" t="e">
        <f ca="1">INDEX('HCAP Robot Script'!$CE$2:$CE$97,MATCH('RNA Sample sheet'!B25,'HCAP Robot Script'!$BJ$2:$BJ$97,0))</f>
        <v>#N/A</v>
      </c>
      <c r="L25" s="369" t="e">
        <f ca="1">INDEX('HCAP Robot Script'!$BS$2:$BS$97,MATCH('RNA Sample sheet'!B25,'HCAP Robot Script'!$BJ$2:$BJ$97,0))</f>
        <v>#N/A</v>
      </c>
    </row>
    <row r="26" spans="1:12" x14ac:dyDescent="0.2">
      <c r="A26" s="369" t="str">
        <f ca="1">IF(B26="","",Index!I6)</f>
        <v/>
      </c>
      <c r="B26" s="369" t="str">
        <f ca="1">'HCAP Robot Script'!CK5</f>
        <v/>
      </c>
      <c r="C26" s="504" t="e">
        <f ca="1">INDEX('HCAP Robot Script'!$BK$2:$BK$97,MATCH('RNA Sample sheet'!B26,'HCAP Robot Script'!$BJ$2:$BJ$97,0))</f>
        <v>#N/A</v>
      </c>
      <c r="D26" s="369" t="e">
        <f ca="1">INDEX('HCAP Robot Script'!$BM$2:$BM$97,MATCH('RNA Sample sheet'!B26,'HCAP Robot Script'!$BJ$2:$BJ$97,0))</f>
        <v>#N/A</v>
      </c>
      <c r="E26" s="369" t="e">
        <f ca="1">INDEX('HCAP Robot Script'!$BN$2:$BN$97,MATCH('RNA Sample sheet'!B26,'HCAP Robot Script'!$BJ$2:$BJ$97,0))</f>
        <v>#N/A</v>
      </c>
      <c r="F26" s="369" t="e">
        <f ca="1">INDEX('HCAP Robot Script'!$BO$2:$BO$97,MATCH('RNA Sample sheet'!B26,'HCAP Robot Script'!$BJ$2:$BJ$97,0))</f>
        <v>#N/A</v>
      </c>
      <c r="G26" s="369" t="e">
        <f ca="1">INDEX('HCAP Robot Script'!$BP$2:$BP$97,MATCH('RNA Sample sheet'!B26,'HCAP Robot Script'!$BJ$2:$BJ$97,0))</f>
        <v>#N/A</v>
      </c>
      <c r="H26" s="369" t="e">
        <f ca="1">INDEX('HCAP Robot Script'!$BR$2:$BR$97,MATCH('RNA Sample sheet'!B26,'HCAP Robot Script'!$BJ$2:$BJ$97,0))</f>
        <v>#N/A</v>
      </c>
      <c r="J26" s="369" t="e">
        <f ca="1">INDEX('HCAP Robot Script'!$CE$2:$CE$97,MATCH('RNA Sample sheet'!B26,'HCAP Robot Script'!$BJ$2:$BJ$97,0))</f>
        <v>#N/A</v>
      </c>
      <c r="L26" s="369" t="e">
        <f ca="1">INDEX('HCAP Robot Script'!$BS$2:$BS$97,MATCH('RNA Sample sheet'!B26,'HCAP Robot Script'!$BJ$2:$BJ$97,0))</f>
        <v>#N/A</v>
      </c>
    </row>
    <row r="27" spans="1:12" x14ac:dyDescent="0.2">
      <c r="A27" s="369" t="str">
        <f ca="1">IF(B27="","",Index!I7)</f>
        <v/>
      </c>
      <c r="B27" s="369" t="str">
        <f ca="1">'HCAP Robot Script'!CK6</f>
        <v/>
      </c>
      <c r="C27" s="504" t="e">
        <f ca="1">INDEX('HCAP Robot Script'!$BK$2:$BK$97,MATCH('RNA Sample sheet'!B27,'HCAP Robot Script'!$BJ$2:$BJ$97,0))</f>
        <v>#N/A</v>
      </c>
      <c r="D27" s="369" t="e">
        <f ca="1">INDEX('HCAP Robot Script'!$BM$2:$BM$97,MATCH('RNA Sample sheet'!B27,'HCAP Robot Script'!$BJ$2:$BJ$97,0))</f>
        <v>#N/A</v>
      </c>
      <c r="E27" s="369" t="e">
        <f ca="1">INDEX('HCAP Robot Script'!$BN$2:$BN$97,MATCH('RNA Sample sheet'!B27,'HCAP Robot Script'!$BJ$2:$BJ$97,0))</f>
        <v>#N/A</v>
      </c>
      <c r="F27" s="369" t="e">
        <f ca="1">INDEX('HCAP Robot Script'!$BO$2:$BO$97,MATCH('RNA Sample sheet'!B27,'HCAP Robot Script'!$BJ$2:$BJ$97,0))</f>
        <v>#N/A</v>
      </c>
      <c r="G27" s="369" t="e">
        <f ca="1">INDEX('HCAP Robot Script'!$BP$2:$BP$97,MATCH('RNA Sample sheet'!B27,'HCAP Robot Script'!$BJ$2:$BJ$97,0))</f>
        <v>#N/A</v>
      </c>
      <c r="H27" s="369" t="e">
        <f ca="1">INDEX('HCAP Robot Script'!$BR$2:$BR$97,MATCH('RNA Sample sheet'!B27,'HCAP Robot Script'!$BJ$2:$BJ$97,0))</f>
        <v>#N/A</v>
      </c>
      <c r="J27" s="369" t="e">
        <f ca="1">INDEX('HCAP Robot Script'!$CE$2:$CE$97,MATCH('RNA Sample sheet'!B27,'HCAP Robot Script'!$BJ$2:$BJ$97,0))</f>
        <v>#N/A</v>
      </c>
      <c r="L27" s="369" t="e">
        <f ca="1">INDEX('HCAP Robot Script'!$BS$2:$BS$97,MATCH('RNA Sample sheet'!B27,'HCAP Robot Script'!$BJ$2:$BJ$97,0))</f>
        <v>#N/A</v>
      </c>
    </row>
    <row r="28" spans="1:12" x14ac:dyDescent="0.2">
      <c r="A28" s="369" t="str">
        <f ca="1">IF(B28="","",Index!I8)</f>
        <v/>
      </c>
      <c r="B28" s="369" t="str">
        <f ca="1">'HCAP Robot Script'!CK7</f>
        <v/>
      </c>
      <c r="C28" s="504" t="e">
        <f ca="1">INDEX('HCAP Robot Script'!$BK$2:$BK$97,MATCH('RNA Sample sheet'!B28,'HCAP Robot Script'!$BJ$2:$BJ$97,0))</f>
        <v>#N/A</v>
      </c>
      <c r="D28" s="369" t="e">
        <f ca="1">INDEX('HCAP Robot Script'!$BM$2:$BM$97,MATCH('RNA Sample sheet'!B28,'HCAP Robot Script'!$BJ$2:$BJ$97,0))</f>
        <v>#N/A</v>
      </c>
      <c r="E28" s="369" t="e">
        <f ca="1">INDEX('HCAP Robot Script'!$BN$2:$BN$97,MATCH('RNA Sample sheet'!B28,'HCAP Robot Script'!$BJ$2:$BJ$97,0))</f>
        <v>#N/A</v>
      </c>
      <c r="F28" s="369" t="e">
        <f ca="1">INDEX('HCAP Robot Script'!$BO$2:$BO$97,MATCH('RNA Sample sheet'!B28,'HCAP Robot Script'!$BJ$2:$BJ$97,0))</f>
        <v>#N/A</v>
      </c>
      <c r="G28" s="369" t="e">
        <f ca="1">INDEX('HCAP Robot Script'!$BP$2:$BP$97,MATCH('RNA Sample sheet'!B28,'HCAP Robot Script'!$BJ$2:$BJ$97,0))</f>
        <v>#N/A</v>
      </c>
      <c r="H28" s="369" t="e">
        <f ca="1">INDEX('HCAP Robot Script'!$BR$2:$BR$97,MATCH('RNA Sample sheet'!B28,'HCAP Robot Script'!$BJ$2:$BJ$97,0))</f>
        <v>#N/A</v>
      </c>
      <c r="J28" s="369" t="e">
        <f ca="1">INDEX('HCAP Robot Script'!$CE$2:$CE$97,MATCH('RNA Sample sheet'!B28,'HCAP Robot Script'!$BJ$2:$BJ$97,0))</f>
        <v>#N/A</v>
      </c>
      <c r="L28" s="369" t="e">
        <f ca="1">INDEX('HCAP Robot Script'!$BS$2:$BS$97,MATCH('RNA Sample sheet'!B28,'HCAP Robot Script'!$BJ$2:$BJ$97,0))</f>
        <v>#N/A</v>
      </c>
    </row>
    <row r="29" spans="1:12" x14ac:dyDescent="0.2">
      <c r="A29" s="369" t="str">
        <f ca="1">IF(B29="","",Index!I9)</f>
        <v/>
      </c>
      <c r="B29" s="369" t="str">
        <f ca="1">'HCAP Robot Script'!CK8</f>
        <v/>
      </c>
      <c r="C29" s="504" t="e">
        <f ca="1">INDEX('HCAP Robot Script'!$BK$2:$BK$97,MATCH('RNA Sample sheet'!B29,'HCAP Robot Script'!$BJ$2:$BJ$97,0))</f>
        <v>#N/A</v>
      </c>
      <c r="D29" s="369" t="e">
        <f ca="1">INDEX('HCAP Robot Script'!$BM$2:$BM$97,MATCH('RNA Sample sheet'!B29,'HCAP Robot Script'!$BJ$2:$BJ$97,0))</f>
        <v>#N/A</v>
      </c>
      <c r="E29" s="369" t="e">
        <f ca="1">INDEX('HCAP Robot Script'!$BN$2:$BN$97,MATCH('RNA Sample sheet'!B29,'HCAP Robot Script'!$BJ$2:$BJ$97,0))</f>
        <v>#N/A</v>
      </c>
      <c r="F29" s="369" t="e">
        <f ca="1">INDEX('HCAP Robot Script'!$BO$2:$BO$97,MATCH('RNA Sample sheet'!B29,'HCAP Robot Script'!$BJ$2:$BJ$97,0))</f>
        <v>#N/A</v>
      </c>
      <c r="G29" s="369" t="e">
        <f ca="1">INDEX('HCAP Robot Script'!$BP$2:$BP$97,MATCH('RNA Sample sheet'!B29,'HCAP Robot Script'!$BJ$2:$BJ$97,0))</f>
        <v>#N/A</v>
      </c>
      <c r="H29" s="369" t="e">
        <f ca="1">INDEX('HCAP Robot Script'!$BR$2:$BR$97,MATCH('RNA Sample sheet'!B29,'HCAP Robot Script'!$BJ$2:$BJ$97,0))</f>
        <v>#N/A</v>
      </c>
      <c r="J29" s="369" t="e">
        <f ca="1">INDEX('HCAP Robot Script'!$CE$2:$CE$97,MATCH('RNA Sample sheet'!B29,'HCAP Robot Script'!$BJ$2:$BJ$97,0))</f>
        <v>#N/A</v>
      </c>
      <c r="L29" s="369" t="e">
        <f ca="1">INDEX('HCAP Robot Script'!$BS$2:$BS$97,MATCH('RNA Sample sheet'!B29,'HCAP Robot Script'!$BJ$2:$BJ$97,0))</f>
        <v>#N/A</v>
      </c>
    </row>
    <row r="30" spans="1:12" x14ac:dyDescent="0.2">
      <c r="A30" s="369" t="str">
        <f ca="1">IF(B30="","",Index!I10)</f>
        <v/>
      </c>
      <c r="B30" s="369" t="str">
        <f ca="1">'HCAP Robot Script'!CK9</f>
        <v/>
      </c>
      <c r="C30" s="504" t="e">
        <f ca="1">INDEX('HCAP Robot Script'!$BK$2:$BK$97,MATCH('RNA Sample sheet'!B30,'HCAP Robot Script'!$BJ$2:$BJ$97,0))</f>
        <v>#N/A</v>
      </c>
      <c r="D30" s="369" t="e">
        <f ca="1">INDEX('HCAP Robot Script'!$BM$2:$BM$97,MATCH('RNA Sample sheet'!B30,'HCAP Robot Script'!$BJ$2:$BJ$97,0))</f>
        <v>#N/A</v>
      </c>
      <c r="E30" s="369" t="e">
        <f ca="1">INDEX('HCAP Robot Script'!$BN$2:$BN$97,MATCH('RNA Sample sheet'!B30,'HCAP Robot Script'!$BJ$2:$BJ$97,0))</f>
        <v>#N/A</v>
      </c>
      <c r="F30" s="369" t="e">
        <f ca="1">INDEX('HCAP Robot Script'!$BO$2:$BO$97,MATCH('RNA Sample sheet'!B30,'HCAP Robot Script'!$BJ$2:$BJ$97,0))</f>
        <v>#N/A</v>
      </c>
      <c r="G30" s="369" t="e">
        <f ca="1">INDEX('HCAP Robot Script'!$BP$2:$BP$97,MATCH('RNA Sample sheet'!B30,'HCAP Robot Script'!$BJ$2:$BJ$97,0))</f>
        <v>#N/A</v>
      </c>
      <c r="H30" s="369" t="e">
        <f ca="1">INDEX('HCAP Robot Script'!$BR$2:$BR$97,MATCH('RNA Sample sheet'!B30,'HCAP Robot Script'!$BJ$2:$BJ$97,0))</f>
        <v>#N/A</v>
      </c>
      <c r="J30" s="369" t="e">
        <f ca="1">INDEX('HCAP Robot Script'!$CE$2:$CE$97,MATCH('RNA Sample sheet'!B30,'HCAP Robot Script'!$BJ$2:$BJ$97,0))</f>
        <v>#N/A</v>
      </c>
      <c r="L30" s="369" t="e">
        <f ca="1">INDEX('HCAP Robot Script'!$BS$2:$BS$97,MATCH('RNA Sample sheet'!B30,'HCAP Robot Script'!$BJ$2:$BJ$97,0))</f>
        <v>#N/A</v>
      </c>
    </row>
    <row r="31" spans="1:12" x14ac:dyDescent="0.2">
      <c r="A31" s="369" t="str">
        <f ca="1">IF(B31="","",Index!I11)</f>
        <v/>
      </c>
      <c r="B31" s="369" t="str">
        <f ca="1">'HCAP Robot Script'!CK10</f>
        <v/>
      </c>
      <c r="C31" s="504" t="e">
        <f ca="1">INDEX('HCAP Robot Script'!$BK$2:$BK$97,MATCH('RNA Sample sheet'!B31,'HCAP Robot Script'!$BJ$2:$BJ$97,0))</f>
        <v>#N/A</v>
      </c>
      <c r="D31" s="369" t="e">
        <f ca="1">INDEX('HCAP Robot Script'!$BM$2:$BM$97,MATCH('RNA Sample sheet'!B31,'HCAP Robot Script'!$BJ$2:$BJ$97,0))</f>
        <v>#N/A</v>
      </c>
      <c r="E31" s="369" t="e">
        <f ca="1">INDEX('HCAP Robot Script'!$BN$2:$BN$97,MATCH('RNA Sample sheet'!B31,'HCAP Robot Script'!$BJ$2:$BJ$97,0))</f>
        <v>#N/A</v>
      </c>
      <c r="F31" s="369" t="e">
        <f ca="1">INDEX('HCAP Robot Script'!$BO$2:$BO$97,MATCH('RNA Sample sheet'!B31,'HCAP Robot Script'!$BJ$2:$BJ$97,0))</f>
        <v>#N/A</v>
      </c>
      <c r="G31" s="369" t="e">
        <f ca="1">INDEX('HCAP Robot Script'!$BP$2:$BP$97,MATCH('RNA Sample sheet'!B31,'HCAP Robot Script'!$BJ$2:$BJ$97,0))</f>
        <v>#N/A</v>
      </c>
      <c r="H31" s="369" t="e">
        <f ca="1">INDEX('HCAP Robot Script'!$BR$2:$BR$97,MATCH('RNA Sample sheet'!B31,'HCAP Robot Script'!$BJ$2:$BJ$97,0))</f>
        <v>#N/A</v>
      </c>
      <c r="J31" s="369" t="e">
        <f ca="1">INDEX('HCAP Robot Script'!$CE$2:$CE$97,MATCH('RNA Sample sheet'!B31,'HCAP Robot Script'!$BJ$2:$BJ$97,0))</f>
        <v>#N/A</v>
      </c>
      <c r="L31" s="369" t="e">
        <f ca="1">INDEX('HCAP Robot Script'!$BS$2:$BS$97,MATCH('RNA Sample sheet'!B31,'HCAP Robot Script'!$BJ$2:$BJ$97,0))</f>
        <v>#N/A</v>
      </c>
    </row>
    <row r="32" spans="1:12" x14ac:dyDescent="0.2">
      <c r="A32" s="369" t="str">
        <f ca="1">IF(B32="","",Index!I12)</f>
        <v/>
      </c>
      <c r="B32" s="369" t="str">
        <f ca="1">'HCAP Robot Script'!CK11</f>
        <v/>
      </c>
      <c r="C32" s="504" t="e">
        <f ca="1">INDEX('HCAP Robot Script'!$BK$2:$BK$97,MATCH('RNA Sample sheet'!B32,'HCAP Robot Script'!$BJ$2:$BJ$97,0))</f>
        <v>#N/A</v>
      </c>
      <c r="D32" s="369" t="e">
        <f ca="1">INDEX('HCAP Robot Script'!$BM$2:$BM$97,MATCH('RNA Sample sheet'!B32,'HCAP Robot Script'!$BJ$2:$BJ$97,0))</f>
        <v>#N/A</v>
      </c>
      <c r="E32" s="369" t="e">
        <f ca="1">INDEX('HCAP Robot Script'!$BN$2:$BN$97,MATCH('RNA Sample sheet'!B32,'HCAP Robot Script'!$BJ$2:$BJ$97,0))</f>
        <v>#N/A</v>
      </c>
      <c r="F32" s="369" t="e">
        <f ca="1">INDEX('HCAP Robot Script'!$BO$2:$BO$97,MATCH('RNA Sample sheet'!B32,'HCAP Robot Script'!$BJ$2:$BJ$97,0))</f>
        <v>#N/A</v>
      </c>
      <c r="G32" s="369" t="e">
        <f ca="1">INDEX('HCAP Robot Script'!$BP$2:$BP$97,MATCH('RNA Sample sheet'!B32,'HCAP Robot Script'!$BJ$2:$BJ$97,0))</f>
        <v>#N/A</v>
      </c>
      <c r="H32" s="369" t="e">
        <f ca="1">INDEX('HCAP Robot Script'!$BR$2:$BR$97,MATCH('RNA Sample sheet'!B32,'HCAP Robot Script'!$BJ$2:$BJ$97,0))</f>
        <v>#N/A</v>
      </c>
      <c r="J32" s="369" t="e">
        <f ca="1">INDEX('HCAP Robot Script'!$CE$2:$CE$97,MATCH('RNA Sample sheet'!B32,'HCAP Robot Script'!$BJ$2:$BJ$97,0))</f>
        <v>#N/A</v>
      </c>
      <c r="L32" s="369" t="e">
        <f ca="1">INDEX('HCAP Robot Script'!$BS$2:$BS$97,MATCH('RNA Sample sheet'!B32,'HCAP Robot Script'!$BJ$2:$BJ$97,0))</f>
        <v>#N/A</v>
      </c>
    </row>
    <row r="33" spans="1:12" x14ac:dyDescent="0.2">
      <c r="A33" s="369" t="str">
        <f ca="1">IF(B33="","",Index!I13)</f>
        <v/>
      </c>
      <c r="B33" s="369" t="str">
        <f ca="1">'HCAP Robot Script'!CK12</f>
        <v/>
      </c>
      <c r="C33" s="504" t="e">
        <f ca="1">INDEX('HCAP Robot Script'!$BK$2:$BK$97,MATCH('RNA Sample sheet'!B33,'HCAP Robot Script'!$BJ$2:$BJ$97,0))</f>
        <v>#N/A</v>
      </c>
      <c r="D33" s="369" t="e">
        <f ca="1">INDEX('HCAP Robot Script'!$BM$2:$BM$97,MATCH('RNA Sample sheet'!B33,'HCAP Robot Script'!$BJ$2:$BJ$97,0))</f>
        <v>#N/A</v>
      </c>
      <c r="E33" s="369" t="e">
        <f ca="1">INDEX('HCAP Robot Script'!$BN$2:$BN$97,MATCH('RNA Sample sheet'!B33,'HCAP Robot Script'!$BJ$2:$BJ$97,0))</f>
        <v>#N/A</v>
      </c>
      <c r="F33" s="369" t="e">
        <f ca="1">INDEX('HCAP Robot Script'!$BO$2:$BO$97,MATCH('RNA Sample sheet'!B33,'HCAP Robot Script'!$BJ$2:$BJ$97,0))</f>
        <v>#N/A</v>
      </c>
      <c r="G33" s="369" t="e">
        <f ca="1">INDEX('HCAP Robot Script'!$BP$2:$BP$97,MATCH('RNA Sample sheet'!B33,'HCAP Robot Script'!$BJ$2:$BJ$97,0))</f>
        <v>#N/A</v>
      </c>
      <c r="H33" s="369" t="e">
        <f ca="1">INDEX('HCAP Robot Script'!$BR$2:$BR$97,MATCH('RNA Sample sheet'!B33,'HCAP Robot Script'!$BJ$2:$BJ$97,0))</f>
        <v>#N/A</v>
      </c>
      <c r="J33" s="369" t="e">
        <f ca="1">INDEX('HCAP Robot Script'!$CE$2:$CE$97,MATCH('RNA Sample sheet'!B33,'HCAP Robot Script'!$BJ$2:$BJ$97,0))</f>
        <v>#N/A</v>
      </c>
      <c r="L33" s="369" t="e">
        <f ca="1">INDEX('HCAP Robot Script'!$BS$2:$BS$97,MATCH('RNA Sample sheet'!B33,'HCAP Robot Script'!$BJ$2:$BJ$97,0))</f>
        <v>#N/A</v>
      </c>
    </row>
    <row r="34" spans="1:12" x14ac:dyDescent="0.2">
      <c r="A34" s="369" t="str">
        <f ca="1">IF(B34="","",Index!I14)</f>
        <v/>
      </c>
      <c r="B34" s="369" t="str">
        <f ca="1">'HCAP Robot Script'!CK13</f>
        <v/>
      </c>
      <c r="C34" s="504" t="e">
        <f ca="1">INDEX('HCAP Robot Script'!$BK$2:$BK$97,MATCH('RNA Sample sheet'!B34,'HCAP Robot Script'!$BJ$2:$BJ$97,0))</f>
        <v>#N/A</v>
      </c>
      <c r="D34" s="369" t="e">
        <f ca="1">INDEX('HCAP Robot Script'!$BM$2:$BM$97,MATCH('RNA Sample sheet'!B34,'HCAP Robot Script'!$BJ$2:$BJ$97,0))</f>
        <v>#N/A</v>
      </c>
      <c r="E34" s="369" t="e">
        <f ca="1">INDEX('HCAP Robot Script'!$BN$2:$BN$97,MATCH('RNA Sample sheet'!B34,'HCAP Robot Script'!$BJ$2:$BJ$97,0))</f>
        <v>#N/A</v>
      </c>
      <c r="F34" s="369" t="e">
        <f ca="1">INDEX('HCAP Robot Script'!$BO$2:$BO$97,MATCH('RNA Sample sheet'!B34,'HCAP Robot Script'!$BJ$2:$BJ$97,0))</f>
        <v>#N/A</v>
      </c>
      <c r="G34" s="369" t="e">
        <f ca="1">INDEX('HCAP Robot Script'!$BP$2:$BP$97,MATCH('RNA Sample sheet'!B34,'HCAP Robot Script'!$BJ$2:$BJ$97,0))</f>
        <v>#N/A</v>
      </c>
      <c r="H34" s="369" t="e">
        <f ca="1">INDEX('HCAP Robot Script'!$BR$2:$BR$97,MATCH('RNA Sample sheet'!B34,'HCAP Robot Script'!$BJ$2:$BJ$97,0))</f>
        <v>#N/A</v>
      </c>
      <c r="J34" s="369" t="e">
        <f ca="1">INDEX('HCAP Robot Script'!$CE$2:$CE$97,MATCH('RNA Sample sheet'!B34,'HCAP Robot Script'!$BJ$2:$BJ$97,0))</f>
        <v>#N/A</v>
      </c>
      <c r="L34" s="369" t="e">
        <f ca="1">INDEX('HCAP Robot Script'!$BS$2:$BS$97,MATCH('RNA Sample sheet'!B34,'HCAP Robot Script'!$BJ$2:$BJ$97,0))</f>
        <v>#N/A</v>
      </c>
    </row>
    <row r="35" spans="1:12" x14ac:dyDescent="0.2">
      <c r="A35" s="369" t="str">
        <f ca="1">IF(B35="","",Index!I15)</f>
        <v/>
      </c>
      <c r="B35" s="369" t="str">
        <f ca="1">'HCAP Robot Script'!CK14</f>
        <v/>
      </c>
      <c r="C35" s="504" t="e">
        <f ca="1">INDEX('HCAP Robot Script'!$BK$2:$BK$97,MATCH('RNA Sample sheet'!B35,'HCAP Robot Script'!$BJ$2:$BJ$97,0))</f>
        <v>#N/A</v>
      </c>
      <c r="D35" s="369" t="e">
        <f ca="1">INDEX('HCAP Robot Script'!$BM$2:$BM$97,MATCH('RNA Sample sheet'!B35,'HCAP Robot Script'!$BJ$2:$BJ$97,0))</f>
        <v>#N/A</v>
      </c>
      <c r="E35" s="369" t="e">
        <f ca="1">INDEX('HCAP Robot Script'!$BN$2:$BN$97,MATCH('RNA Sample sheet'!B35,'HCAP Robot Script'!$BJ$2:$BJ$97,0))</f>
        <v>#N/A</v>
      </c>
      <c r="F35" s="369" t="e">
        <f ca="1">INDEX('HCAP Robot Script'!$BO$2:$BO$97,MATCH('RNA Sample sheet'!B35,'HCAP Robot Script'!$BJ$2:$BJ$97,0))</f>
        <v>#N/A</v>
      </c>
      <c r="G35" s="369" t="e">
        <f ca="1">INDEX('HCAP Robot Script'!$BP$2:$BP$97,MATCH('RNA Sample sheet'!B35,'HCAP Robot Script'!$BJ$2:$BJ$97,0))</f>
        <v>#N/A</v>
      </c>
      <c r="H35" s="369" t="e">
        <f ca="1">INDEX('HCAP Robot Script'!$BR$2:$BR$97,MATCH('RNA Sample sheet'!B35,'HCAP Robot Script'!$BJ$2:$BJ$97,0))</f>
        <v>#N/A</v>
      </c>
      <c r="J35" s="369" t="e">
        <f ca="1">INDEX('HCAP Robot Script'!$CE$2:$CE$97,MATCH('RNA Sample sheet'!B35,'HCAP Robot Script'!$BJ$2:$BJ$97,0))</f>
        <v>#N/A</v>
      </c>
      <c r="L35" s="369" t="e">
        <f ca="1">INDEX('HCAP Robot Script'!$BS$2:$BS$97,MATCH('RNA Sample sheet'!B35,'HCAP Robot Script'!$BJ$2:$BJ$97,0))</f>
        <v>#N/A</v>
      </c>
    </row>
    <row r="36" spans="1:12" x14ac:dyDescent="0.2">
      <c r="A36" s="369" t="str">
        <f ca="1">IF(B36="","",Index!I16)</f>
        <v/>
      </c>
      <c r="B36" s="369" t="str">
        <f ca="1">'HCAP Robot Script'!CK15</f>
        <v/>
      </c>
      <c r="C36" s="504" t="e">
        <f ca="1">INDEX('HCAP Robot Script'!$BK$2:$BK$97,MATCH('RNA Sample sheet'!B36,'HCAP Robot Script'!$BJ$2:$BJ$97,0))</f>
        <v>#N/A</v>
      </c>
      <c r="D36" s="369" t="e">
        <f ca="1">INDEX('HCAP Robot Script'!$BM$2:$BM$97,MATCH('RNA Sample sheet'!B36,'HCAP Robot Script'!$BJ$2:$BJ$97,0))</f>
        <v>#N/A</v>
      </c>
      <c r="E36" s="369" t="e">
        <f ca="1">INDEX('HCAP Robot Script'!$BN$2:$BN$97,MATCH('RNA Sample sheet'!B36,'HCAP Robot Script'!$BJ$2:$BJ$97,0))</f>
        <v>#N/A</v>
      </c>
      <c r="F36" s="369" t="e">
        <f ca="1">INDEX('HCAP Robot Script'!$BO$2:$BO$97,MATCH('RNA Sample sheet'!B36,'HCAP Robot Script'!$BJ$2:$BJ$97,0))</f>
        <v>#N/A</v>
      </c>
      <c r="G36" s="369" t="e">
        <f ca="1">INDEX('HCAP Robot Script'!$BP$2:$BP$97,MATCH('RNA Sample sheet'!B36,'HCAP Robot Script'!$BJ$2:$BJ$97,0))</f>
        <v>#N/A</v>
      </c>
      <c r="H36" s="369" t="e">
        <f ca="1">INDEX('HCAP Robot Script'!$BR$2:$BR$97,MATCH('RNA Sample sheet'!B36,'HCAP Robot Script'!$BJ$2:$BJ$97,0))</f>
        <v>#N/A</v>
      </c>
      <c r="J36" s="369" t="e">
        <f ca="1">INDEX('HCAP Robot Script'!$CE$2:$CE$97,MATCH('RNA Sample sheet'!B36,'HCAP Robot Script'!$BJ$2:$BJ$97,0))</f>
        <v>#N/A</v>
      </c>
      <c r="L36" s="369" t="e">
        <f ca="1">INDEX('HCAP Robot Script'!$BS$2:$BS$97,MATCH('RNA Sample sheet'!B36,'HCAP Robot Script'!$BJ$2:$BJ$97,0))</f>
        <v>#N/A</v>
      </c>
    </row>
    <row r="37" spans="1:12" x14ac:dyDescent="0.2">
      <c r="A37" s="369" t="str">
        <f ca="1">IF(B37="","",Index!I17)</f>
        <v/>
      </c>
      <c r="B37" s="369" t="str">
        <f ca="1">'HCAP Robot Script'!CK16</f>
        <v/>
      </c>
      <c r="C37" s="504" t="e">
        <f ca="1">INDEX('HCAP Robot Script'!$BK$2:$BK$97,MATCH('RNA Sample sheet'!B37,'HCAP Robot Script'!$BJ$2:$BJ$97,0))</f>
        <v>#N/A</v>
      </c>
      <c r="D37" s="369" t="e">
        <f ca="1">INDEX('HCAP Robot Script'!$BM$2:$BM$97,MATCH('RNA Sample sheet'!B37,'HCAP Robot Script'!$BJ$2:$BJ$97,0))</f>
        <v>#N/A</v>
      </c>
      <c r="E37" s="369" t="e">
        <f ca="1">INDEX('HCAP Robot Script'!$BN$2:$BN$97,MATCH('RNA Sample sheet'!B37,'HCAP Robot Script'!$BJ$2:$BJ$97,0))</f>
        <v>#N/A</v>
      </c>
      <c r="F37" s="369" t="e">
        <f ca="1">INDEX('HCAP Robot Script'!$BO$2:$BO$97,MATCH('RNA Sample sheet'!B37,'HCAP Robot Script'!$BJ$2:$BJ$97,0))</f>
        <v>#N/A</v>
      </c>
      <c r="G37" s="369" t="e">
        <f ca="1">INDEX('HCAP Robot Script'!$BP$2:$BP$97,MATCH('RNA Sample sheet'!B37,'HCAP Robot Script'!$BJ$2:$BJ$97,0))</f>
        <v>#N/A</v>
      </c>
      <c r="H37" s="369" t="e">
        <f ca="1">INDEX('HCAP Robot Script'!$BR$2:$BR$97,MATCH('RNA Sample sheet'!B37,'HCAP Robot Script'!$BJ$2:$BJ$97,0))</f>
        <v>#N/A</v>
      </c>
      <c r="J37" s="369" t="e">
        <f ca="1">INDEX('HCAP Robot Script'!$CE$2:$CE$97,MATCH('RNA Sample sheet'!B37,'HCAP Robot Script'!$BJ$2:$BJ$97,0))</f>
        <v>#N/A</v>
      </c>
      <c r="L37" s="369" t="e">
        <f ca="1">INDEX('HCAP Robot Script'!$BS$2:$BS$97,MATCH('RNA Sample sheet'!B37,'HCAP Robot Script'!$BJ$2:$BJ$97,0))</f>
        <v>#N/A</v>
      </c>
    </row>
    <row r="38" spans="1:12" x14ac:dyDescent="0.2">
      <c r="A38" s="369" t="str">
        <f ca="1">IF(B38="","",Index!I18)</f>
        <v/>
      </c>
      <c r="B38" s="369" t="str">
        <f ca="1">'HCAP Robot Script'!CK17</f>
        <v/>
      </c>
      <c r="C38" s="504" t="e">
        <f ca="1">INDEX('HCAP Robot Script'!$BK$2:$BK$97,MATCH('RNA Sample sheet'!B38,'HCAP Robot Script'!$BJ$2:$BJ$97,0))</f>
        <v>#N/A</v>
      </c>
      <c r="D38" s="369" t="e">
        <f ca="1">INDEX('HCAP Robot Script'!$BM$2:$BM$97,MATCH('RNA Sample sheet'!B38,'HCAP Robot Script'!$BJ$2:$BJ$97,0))</f>
        <v>#N/A</v>
      </c>
      <c r="E38" s="369" t="e">
        <f ca="1">INDEX('HCAP Robot Script'!$BN$2:$BN$97,MATCH('RNA Sample sheet'!B38,'HCAP Robot Script'!$BJ$2:$BJ$97,0))</f>
        <v>#N/A</v>
      </c>
      <c r="F38" s="369" t="e">
        <f ca="1">INDEX('HCAP Robot Script'!$BO$2:$BO$97,MATCH('RNA Sample sheet'!B38,'HCAP Robot Script'!$BJ$2:$BJ$97,0))</f>
        <v>#N/A</v>
      </c>
      <c r="G38" s="369" t="e">
        <f ca="1">INDEX('HCAP Robot Script'!$BP$2:$BP$97,MATCH('RNA Sample sheet'!B38,'HCAP Robot Script'!$BJ$2:$BJ$97,0))</f>
        <v>#N/A</v>
      </c>
      <c r="H38" s="369" t="e">
        <f ca="1">INDEX('HCAP Robot Script'!$BR$2:$BR$97,MATCH('RNA Sample sheet'!B38,'HCAP Robot Script'!$BJ$2:$BJ$97,0))</f>
        <v>#N/A</v>
      </c>
      <c r="J38" s="369" t="e">
        <f ca="1">INDEX('HCAP Robot Script'!$CE$2:$CE$97,MATCH('RNA Sample sheet'!B38,'HCAP Robot Script'!$BJ$2:$BJ$97,0))</f>
        <v>#N/A</v>
      </c>
      <c r="L38" s="369" t="e">
        <f ca="1">INDEX('HCAP Robot Script'!$BS$2:$BS$97,MATCH('RNA Sample sheet'!B38,'HCAP Robot Script'!$BJ$2:$BJ$97,0))</f>
        <v>#N/A</v>
      </c>
    </row>
    <row r="39" spans="1:12" x14ac:dyDescent="0.2">
      <c r="A39" s="369" t="str">
        <f ca="1">IF(B39="","",Index!I19)</f>
        <v/>
      </c>
      <c r="B39" s="369" t="str">
        <f ca="1">'HCAP Robot Script'!CK18</f>
        <v/>
      </c>
      <c r="C39" s="504" t="e">
        <f ca="1">INDEX('HCAP Robot Script'!$BK$2:$BK$97,MATCH('RNA Sample sheet'!B39,'HCAP Robot Script'!$BJ$2:$BJ$97,0))</f>
        <v>#N/A</v>
      </c>
      <c r="D39" s="369" t="e">
        <f ca="1">INDEX('HCAP Robot Script'!$BM$2:$BM$97,MATCH('RNA Sample sheet'!B39,'HCAP Robot Script'!$BJ$2:$BJ$97,0))</f>
        <v>#N/A</v>
      </c>
      <c r="E39" s="369" t="e">
        <f ca="1">INDEX('HCAP Robot Script'!$BN$2:$BN$97,MATCH('RNA Sample sheet'!B39,'HCAP Robot Script'!$BJ$2:$BJ$97,0))</f>
        <v>#N/A</v>
      </c>
      <c r="F39" s="369" t="e">
        <f ca="1">INDEX('HCAP Robot Script'!$BO$2:$BO$97,MATCH('RNA Sample sheet'!B39,'HCAP Robot Script'!$BJ$2:$BJ$97,0))</f>
        <v>#N/A</v>
      </c>
      <c r="G39" s="369" t="e">
        <f ca="1">INDEX('HCAP Robot Script'!$BP$2:$BP$97,MATCH('RNA Sample sheet'!B39,'HCAP Robot Script'!$BJ$2:$BJ$97,0))</f>
        <v>#N/A</v>
      </c>
      <c r="H39" s="369" t="e">
        <f ca="1">INDEX('HCAP Robot Script'!$BR$2:$BR$97,MATCH('RNA Sample sheet'!B39,'HCAP Robot Script'!$BJ$2:$BJ$97,0))</f>
        <v>#N/A</v>
      </c>
      <c r="J39" s="369" t="e">
        <f ca="1">INDEX('HCAP Robot Script'!$CE$2:$CE$97,MATCH('RNA Sample sheet'!B39,'HCAP Robot Script'!$BJ$2:$BJ$97,0))</f>
        <v>#N/A</v>
      </c>
      <c r="L39" s="369" t="e">
        <f ca="1">INDEX('HCAP Robot Script'!$BS$2:$BS$97,MATCH('RNA Sample sheet'!B39,'HCAP Robot Script'!$BJ$2:$BJ$97,0))</f>
        <v>#N/A</v>
      </c>
    </row>
    <row r="40" spans="1:12" x14ac:dyDescent="0.2">
      <c r="A40" s="369" t="str">
        <f ca="1">IF(B40="","",Index!I20)</f>
        <v/>
      </c>
      <c r="B40" s="369" t="str">
        <f ca="1">'HCAP Robot Script'!CK19</f>
        <v/>
      </c>
      <c r="C40" s="504" t="e">
        <f ca="1">INDEX('HCAP Robot Script'!$BK$2:$BK$97,MATCH('RNA Sample sheet'!B40,'HCAP Robot Script'!$BJ$2:$BJ$97,0))</f>
        <v>#N/A</v>
      </c>
      <c r="D40" s="369" t="e">
        <f ca="1">INDEX('HCAP Robot Script'!$BM$2:$BM$97,MATCH('RNA Sample sheet'!B40,'HCAP Robot Script'!$BJ$2:$BJ$97,0))</f>
        <v>#N/A</v>
      </c>
      <c r="E40" s="369" t="e">
        <f ca="1">INDEX('HCAP Robot Script'!$BN$2:$BN$97,MATCH('RNA Sample sheet'!B40,'HCAP Robot Script'!$BJ$2:$BJ$97,0))</f>
        <v>#N/A</v>
      </c>
      <c r="F40" s="369" t="e">
        <f ca="1">INDEX('HCAP Robot Script'!$BO$2:$BO$97,MATCH('RNA Sample sheet'!B40,'HCAP Robot Script'!$BJ$2:$BJ$97,0))</f>
        <v>#N/A</v>
      </c>
      <c r="G40" s="369" t="e">
        <f ca="1">INDEX('HCAP Robot Script'!$BP$2:$BP$97,MATCH('RNA Sample sheet'!B40,'HCAP Robot Script'!$BJ$2:$BJ$97,0))</f>
        <v>#N/A</v>
      </c>
      <c r="H40" s="369" t="e">
        <f ca="1">INDEX('HCAP Robot Script'!$BR$2:$BR$97,MATCH('RNA Sample sheet'!B40,'HCAP Robot Script'!$BJ$2:$BJ$97,0))</f>
        <v>#N/A</v>
      </c>
      <c r="J40" s="369" t="e">
        <f ca="1">INDEX('HCAP Robot Script'!$CE$2:$CE$97,MATCH('RNA Sample sheet'!B40,'HCAP Robot Script'!$BJ$2:$BJ$97,0))</f>
        <v>#N/A</v>
      </c>
      <c r="L40" s="369" t="e">
        <f ca="1">INDEX('HCAP Robot Script'!$BS$2:$BS$97,MATCH('RNA Sample sheet'!B40,'HCAP Robot Script'!$BJ$2:$BJ$97,0))</f>
        <v>#N/A</v>
      </c>
    </row>
    <row r="41" spans="1:12" x14ac:dyDescent="0.2">
      <c r="A41" s="369" t="str">
        <f ca="1">IF(B41="","",Index!I21)</f>
        <v/>
      </c>
      <c r="B41" s="369" t="str">
        <f ca="1">'HCAP Robot Script'!CK20</f>
        <v/>
      </c>
      <c r="C41" s="504" t="e">
        <f ca="1">INDEX('HCAP Robot Script'!$BK$2:$BK$97,MATCH('RNA Sample sheet'!B41,'HCAP Robot Script'!$BJ$2:$BJ$97,0))</f>
        <v>#N/A</v>
      </c>
      <c r="D41" s="369" t="e">
        <f ca="1">INDEX('HCAP Robot Script'!$BM$2:$BM$97,MATCH('RNA Sample sheet'!B41,'HCAP Robot Script'!$BJ$2:$BJ$97,0))</f>
        <v>#N/A</v>
      </c>
      <c r="E41" s="369" t="e">
        <f ca="1">INDEX('HCAP Robot Script'!$BN$2:$BN$97,MATCH('RNA Sample sheet'!B41,'HCAP Robot Script'!$BJ$2:$BJ$97,0))</f>
        <v>#N/A</v>
      </c>
      <c r="F41" s="369" t="e">
        <f ca="1">INDEX('HCAP Robot Script'!$BO$2:$BO$97,MATCH('RNA Sample sheet'!B41,'HCAP Robot Script'!$BJ$2:$BJ$97,0))</f>
        <v>#N/A</v>
      </c>
      <c r="G41" s="369" t="e">
        <f ca="1">INDEX('HCAP Robot Script'!$BP$2:$BP$97,MATCH('RNA Sample sheet'!B41,'HCAP Robot Script'!$BJ$2:$BJ$97,0))</f>
        <v>#N/A</v>
      </c>
      <c r="H41" s="369" t="e">
        <f ca="1">INDEX('HCAP Robot Script'!$BR$2:$BR$97,MATCH('RNA Sample sheet'!B41,'HCAP Robot Script'!$BJ$2:$BJ$97,0))</f>
        <v>#N/A</v>
      </c>
      <c r="J41" s="369" t="e">
        <f ca="1">INDEX('HCAP Robot Script'!$CE$2:$CE$97,MATCH('RNA Sample sheet'!B41,'HCAP Robot Script'!$BJ$2:$BJ$97,0))</f>
        <v>#N/A</v>
      </c>
      <c r="L41" s="369" t="e">
        <f ca="1">INDEX('HCAP Robot Script'!$BS$2:$BS$97,MATCH('RNA Sample sheet'!B41,'HCAP Robot Script'!$BJ$2:$BJ$97,0))</f>
        <v>#N/A</v>
      </c>
    </row>
    <row r="42" spans="1:12" x14ac:dyDescent="0.2">
      <c r="A42" s="369" t="str">
        <f ca="1">IF(B42="","",Index!I22)</f>
        <v/>
      </c>
      <c r="B42" s="369" t="str">
        <f ca="1">'HCAP Robot Script'!CK21</f>
        <v/>
      </c>
      <c r="C42" s="504" t="e">
        <f ca="1">INDEX('HCAP Robot Script'!$BK$2:$BK$97,MATCH('RNA Sample sheet'!B42,'HCAP Robot Script'!$BJ$2:$BJ$97,0))</f>
        <v>#N/A</v>
      </c>
      <c r="D42" s="369" t="e">
        <f ca="1">INDEX('HCAP Robot Script'!$BM$2:$BM$97,MATCH('RNA Sample sheet'!B42,'HCAP Robot Script'!$BJ$2:$BJ$97,0))</f>
        <v>#N/A</v>
      </c>
      <c r="E42" s="369" t="e">
        <f ca="1">INDEX('HCAP Robot Script'!$BN$2:$BN$97,MATCH('RNA Sample sheet'!B42,'HCAP Robot Script'!$BJ$2:$BJ$97,0))</f>
        <v>#N/A</v>
      </c>
      <c r="F42" s="369" t="e">
        <f ca="1">INDEX('HCAP Robot Script'!$BO$2:$BO$97,MATCH('RNA Sample sheet'!B42,'HCAP Robot Script'!$BJ$2:$BJ$97,0))</f>
        <v>#N/A</v>
      </c>
      <c r="G42" s="369" t="e">
        <f ca="1">INDEX('HCAP Robot Script'!$BP$2:$BP$97,MATCH('RNA Sample sheet'!B42,'HCAP Robot Script'!$BJ$2:$BJ$97,0))</f>
        <v>#N/A</v>
      </c>
      <c r="H42" s="369" t="e">
        <f ca="1">INDEX('HCAP Robot Script'!$BR$2:$BR$97,MATCH('RNA Sample sheet'!B42,'HCAP Robot Script'!$BJ$2:$BJ$97,0))</f>
        <v>#N/A</v>
      </c>
      <c r="J42" s="369" t="e">
        <f ca="1">INDEX('HCAP Robot Script'!$CE$2:$CE$97,MATCH('RNA Sample sheet'!B42,'HCAP Robot Script'!$BJ$2:$BJ$97,0))</f>
        <v>#N/A</v>
      </c>
      <c r="L42" s="369" t="e">
        <f ca="1">INDEX('HCAP Robot Script'!$BS$2:$BS$97,MATCH('RNA Sample sheet'!B42,'HCAP Robot Script'!$BJ$2:$BJ$97,0))</f>
        <v>#N/A</v>
      </c>
    </row>
    <row r="43" spans="1:12" x14ac:dyDescent="0.2">
      <c r="A43" s="369" t="str">
        <f ca="1">IF(B43="","",Index!I23)</f>
        <v/>
      </c>
      <c r="B43" s="369" t="str">
        <f ca="1">'HCAP Robot Script'!CK22</f>
        <v/>
      </c>
      <c r="C43" s="504" t="e">
        <f ca="1">INDEX('HCAP Robot Script'!$BK$2:$BK$97,MATCH('RNA Sample sheet'!B43,'HCAP Robot Script'!$BJ$2:$BJ$97,0))</f>
        <v>#N/A</v>
      </c>
      <c r="D43" s="369" t="e">
        <f ca="1">INDEX('HCAP Robot Script'!$BM$2:$BM$97,MATCH('RNA Sample sheet'!B43,'HCAP Robot Script'!$BJ$2:$BJ$97,0))</f>
        <v>#N/A</v>
      </c>
      <c r="E43" s="369" t="e">
        <f ca="1">INDEX('HCAP Robot Script'!$BN$2:$BN$97,MATCH('RNA Sample sheet'!B43,'HCAP Robot Script'!$BJ$2:$BJ$97,0))</f>
        <v>#N/A</v>
      </c>
      <c r="F43" s="369" t="e">
        <f ca="1">INDEX('HCAP Robot Script'!$BO$2:$BO$97,MATCH('RNA Sample sheet'!B43,'HCAP Robot Script'!$BJ$2:$BJ$97,0))</f>
        <v>#N/A</v>
      </c>
      <c r="G43" s="369" t="e">
        <f ca="1">INDEX('HCAP Robot Script'!$BP$2:$BP$97,MATCH('RNA Sample sheet'!B43,'HCAP Robot Script'!$BJ$2:$BJ$97,0))</f>
        <v>#N/A</v>
      </c>
      <c r="H43" s="369" t="e">
        <f ca="1">INDEX('HCAP Robot Script'!$BR$2:$BR$97,MATCH('RNA Sample sheet'!B43,'HCAP Robot Script'!$BJ$2:$BJ$97,0))</f>
        <v>#N/A</v>
      </c>
      <c r="J43" s="369" t="e">
        <f ca="1">INDEX('HCAP Robot Script'!$CE$2:$CE$97,MATCH('RNA Sample sheet'!B43,'HCAP Robot Script'!$BJ$2:$BJ$97,0))</f>
        <v>#N/A</v>
      </c>
      <c r="L43" s="369" t="e">
        <f ca="1">INDEX('HCAP Robot Script'!$BS$2:$BS$97,MATCH('RNA Sample sheet'!B43,'HCAP Robot Script'!$BJ$2:$BJ$97,0))</f>
        <v>#N/A</v>
      </c>
    </row>
    <row r="44" spans="1:12" x14ac:dyDescent="0.2">
      <c r="A44" s="369" t="str">
        <f ca="1">IF(B44="","",Index!I24)</f>
        <v/>
      </c>
      <c r="B44" s="369" t="str">
        <f ca="1">'HCAP Robot Script'!CK23</f>
        <v/>
      </c>
      <c r="C44" s="504" t="e">
        <f ca="1">INDEX('HCAP Robot Script'!$BK$2:$BK$97,MATCH('RNA Sample sheet'!B44,'HCAP Robot Script'!$BJ$2:$BJ$97,0))</f>
        <v>#N/A</v>
      </c>
      <c r="D44" s="369" t="e">
        <f ca="1">INDEX('HCAP Robot Script'!$BM$2:$BM$97,MATCH('RNA Sample sheet'!B44,'HCAP Robot Script'!$BJ$2:$BJ$97,0))</f>
        <v>#N/A</v>
      </c>
      <c r="E44" s="369" t="e">
        <f ca="1">INDEX('HCAP Robot Script'!$BN$2:$BN$97,MATCH('RNA Sample sheet'!B44,'HCAP Robot Script'!$BJ$2:$BJ$97,0))</f>
        <v>#N/A</v>
      </c>
      <c r="F44" s="369" t="e">
        <f ca="1">INDEX('HCAP Robot Script'!$BO$2:$BO$97,MATCH('RNA Sample sheet'!B44,'HCAP Robot Script'!$BJ$2:$BJ$97,0))</f>
        <v>#N/A</v>
      </c>
      <c r="G44" s="369" t="e">
        <f ca="1">INDEX('HCAP Robot Script'!$BP$2:$BP$97,MATCH('RNA Sample sheet'!B44,'HCAP Robot Script'!$BJ$2:$BJ$97,0))</f>
        <v>#N/A</v>
      </c>
      <c r="H44" s="369" t="e">
        <f ca="1">INDEX('HCAP Robot Script'!$BR$2:$BR$97,MATCH('RNA Sample sheet'!B44,'HCAP Robot Script'!$BJ$2:$BJ$97,0))</f>
        <v>#N/A</v>
      </c>
      <c r="J44" s="369" t="e">
        <f ca="1">INDEX('HCAP Robot Script'!$CE$2:$CE$97,MATCH('RNA Sample sheet'!B44,'HCAP Robot Script'!$BJ$2:$BJ$97,0))</f>
        <v>#N/A</v>
      </c>
      <c r="L44" s="369" t="e">
        <f ca="1">INDEX('HCAP Robot Script'!$BS$2:$BS$97,MATCH('RNA Sample sheet'!B44,'HCAP Robot Script'!$BJ$2:$BJ$97,0))</f>
        <v>#N/A</v>
      </c>
    </row>
    <row r="45" spans="1:12" x14ac:dyDescent="0.2">
      <c r="A45" s="369" t="str">
        <f ca="1">IF(B45="","",Index!I25)</f>
        <v/>
      </c>
      <c r="B45" s="369" t="str">
        <f ca="1">'HCAP Robot Script'!CK24</f>
        <v/>
      </c>
      <c r="C45" s="504" t="e">
        <f ca="1">INDEX('HCAP Robot Script'!$BK$2:$BK$97,MATCH('RNA Sample sheet'!B45,'HCAP Robot Script'!$BJ$2:$BJ$97,0))</f>
        <v>#N/A</v>
      </c>
      <c r="D45" s="369" t="e">
        <f ca="1">INDEX('HCAP Robot Script'!$BM$2:$BM$97,MATCH('RNA Sample sheet'!B45,'HCAP Robot Script'!$BJ$2:$BJ$97,0))</f>
        <v>#N/A</v>
      </c>
      <c r="E45" s="369" t="e">
        <f ca="1">INDEX('HCAP Robot Script'!$BN$2:$BN$97,MATCH('RNA Sample sheet'!B45,'HCAP Robot Script'!$BJ$2:$BJ$97,0))</f>
        <v>#N/A</v>
      </c>
      <c r="F45" s="369" t="e">
        <f ca="1">INDEX('HCAP Robot Script'!$BO$2:$BO$97,MATCH('RNA Sample sheet'!B45,'HCAP Robot Script'!$BJ$2:$BJ$97,0))</f>
        <v>#N/A</v>
      </c>
      <c r="G45" s="369" t="e">
        <f ca="1">INDEX('HCAP Robot Script'!$BP$2:$BP$97,MATCH('RNA Sample sheet'!B45,'HCAP Robot Script'!$BJ$2:$BJ$97,0))</f>
        <v>#N/A</v>
      </c>
      <c r="H45" s="369" t="e">
        <f ca="1">INDEX('HCAP Robot Script'!$BR$2:$BR$97,MATCH('RNA Sample sheet'!B45,'HCAP Robot Script'!$BJ$2:$BJ$97,0))</f>
        <v>#N/A</v>
      </c>
      <c r="J45" s="369" t="e">
        <f ca="1">INDEX('HCAP Robot Script'!$CE$2:$CE$97,MATCH('RNA Sample sheet'!B45,'HCAP Robot Script'!$BJ$2:$BJ$97,0))</f>
        <v>#N/A</v>
      </c>
      <c r="L45" s="369" t="e">
        <f ca="1">INDEX('HCAP Robot Script'!$BS$2:$BS$97,MATCH('RNA Sample sheet'!B45,'HCAP Robot Script'!$BJ$2:$BJ$97,0))</f>
        <v>#N/A</v>
      </c>
    </row>
    <row r="46" spans="1:12" x14ac:dyDescent="0.2">
      <c r="A46" s="369" t="str">
        <f ca="1">IF(B46="","",Index!I26)</f>
        <v/>
      </c>
      <c r="B46" s="369" t="str">
        <f ca="1">'HCAP Robot Script'!CK25</f>
        <v/>
      </c>
      <c r="C46" s="504" t="e">
        <f ca="1">INDEX('HCAP Robot Script'!$BK$2:$BK$97,MATCH('RNA Sample sheet'!B46,'HCAP Robot Script'!$BJ$2:$BJ$97,0))</f>
        <v>#N/A</v>
      </c>
      <c r="D46" s="369" t="e">
        <f ca="1">INDEX('HCAP Robot Script'!$BM$2:$BM$97,MATCH('RNA Sample sheet'!B46,'HCAP Robot Script'!$BJ$2:$BJ$97,0))</f>
        <v>#N/A</v>
      </c>
      <c r="E46" s="369" t="e">
        <f ca="1">INDEX('HCAP Robot Script'!$BN$2:$BN$97,MATCH('RNA Sample sheet'!B46,'HCAP Robot Script'!$BJ$2:$BJ$97,0))</f>
        <v>#N/A</v>
      </c>
      <c r="F46" s="369" t="e">
        <f ca="1">INDEX('HCAP Robot Script'!$BO$2:$BO$97,MATCH('RNA Sample sheet'!B46,'HCAP Robot Script'!$BJ$2:$BJ$97,0))</f>
        <v>#N/A</v>
      </c>
      <c r="G46" s="369" t="e">
        <f ca="1">INDEX('HCAP Robot Script'!$BP$2:$BP$97,MATCH('RNA Sample sheet'!B46,'HCAP Robot Script'!$BJ$2:$BJ$97,0))</f>
        <v>#N/A</v>
      </c>
      <c r="H46" s="369" t="e">
        <f ca="1">INDEX('HCAP Robot Script'!$BR$2:$BR$97,MATCH('RNA Sample sheet'!B46,'HCAP Robot Script'!$BJ$2:$BJ$97,0))</f>
        <v>#N/A</v>
      </c>
      <c r="J46" s="369" t="e">
        <f ca="1">INDEX('HCAP Robot Script'!$CE$2:$CE$97,MATCH('RNA Sample sheet'!B46,'HCAP Robot Script'!$BJ$2:$BJ$97,0))</f>
        <v>#N/A</v>
      </c>
      <c r="L46" s="369" t="e">
        <f ca="1">INDEX('HCAP Robot Script'!$BS$2:$BS$97,MATCH('RNA Sample sheet'!B46,'HCAP Robot Script'!$BJ$2:$BJ$97,0))</f>
        <v>#N/A</v>
      </c>
    </row>
    <row r="47" spans="1:12" x14ac:dyDescent="0.2">
      <c r="A47" s="369" t="str">
        <f ca="1">IF(B47="","",Index!I27)</f>
        <v/>
      </c>
      <c r="B47" s="369" t="str">
        <f ca="1">'HCAP Robot Script'!CK26</f>
        <v/>
      </c>
      <c r="C47" s="504" t="e">
        <f ca="1">INDEX('HCAP Robot Script'!$BK$2:$BK$97,MATCH('RNA Sample sheet'!B47,'HCAP Robot Script'!$BJ$2:$BJ$97,0))</f>
        <v>#N/A</v>
      </c>
      <c r="D47" s="369" t="e">
        <f ca="1">INDEX('HCAP Robot Script'!$BM$2:$BM$97,MATCH('RNA Sample sheet'!B47,'HCAP Robot Script'!$BJ$2:$BJ$97,0))</f>
        <v>#N/A</v>
      </c>
      <c r="E47" s="369" t="e">
        <f ca="1">INDEX('HCAP Robot Script'!$BN$2:$BN$97,MATCH('RNA Sample sheet'!B47,'HCAP Robot Script'!$BJ$2:$BJ$97,0))</f>
        <v>#N/A</v>
      </c>
      <c r="F47" s="369" t="e">
        <f ca="1">INDEX('HCAP Robot Script'!$BO$2:$BO$97,MATCH('RNA Sample sheet'!B47,'HCAP Robot Script'!$BJ$2:$BJ$97,0))</f>
        <v>#N/A</v>
      </c>
      <c r="G47" s="369" t="e">
        <f ca="1">INDEX('HCAP Robot Script'!$BP$2:$BP$97,MATCH('RNA Sample sheet'!B47,'HCAP Robot Script'!$BJ$2:$BJ$97,0))</f>
        <v>#N/A</v>
      </c>
      <c r="H47" s="369" t="e">
        <f ca="1">INDEX('HCAP Robot Script'!$BR$2:$BR$97,MATCH('RNA Sample sheet'!B47,'HCAP Robot Script'!$BJ$2:$BJ$97,0))</f>
        <v>#N/A</v>
      </c>
      <c r="J47" s="369" t="e">
        <f ca="1">INDEX('HCAP Robot Script'!$CE$2:$CE$97,MATCH('RNA Sample sheet'!B47,'HCAP Robot Script'!$BJ$2:$BJ$97,0))</f>
        <v>#N/A</v>
      </c>
      <c r="L47" s="369" t="e">
        <f ca="1">INDEX('HCAP Robot Script'!$BS$2:$BS$97,MATCH('RNA Sample sheet'!B47,'HCAP Robot Script'!$BJ$2:$BJ$97,0))</f>
        <v>#N/A</v>
      </c>
    </row>
    <row r="48" spans="1:12" x14ac:dyDescent="0.2">
      <c r="A48" s="369" t="str">
        <f ca="1">IF(B48="","",Index!I28)</f>
        <v/>
      </c>
      <c r="B48" s="369" t="str">
        <f ca="1">'HCAP Robot Script'!CK27</f>
        <v/>
      </c>
      <c r="C48" s="504" t="e">
        <f ca="1">INDEX('HCAP Robot Script'!$BK$2:$BK$97,MATCH('RNA Sample sheet'!B48,'HCAP Robot Script'!$BJ$2:$BJ$97,0))</f>
        <v>#N/A</v>
      </c>
      <c r="D48" s="369" t="e">
        <f ca="1">INDEX('HCAP Robot Script'!$BM$2:$BM$97,MATCH('RNA Sample sheet'!B48,'HCAP Robot Script'!$BJ$2:$BJ$97,0))</f>
        <v>#N/A</v>
      </c>
      <c r="E48" s="369" t="e">
        <f ca="1">INDEX('HCAP Robot Script'!$BN$2:$BN$97,MATCH('RNA Sample sheet'!B48,'HCAP Robot Script'!$BJ$2:$BJ$97,0))</f>
        <v>#N/A</v>
      </c>
      <c r="F48" s="369" t="e">
        <f ca="1">INDEX('HCAP Robot Script'!$BO$2:$BO$97,MATCH('RNA Sample sheet'!B48,'HCAP Robot Script'!$BJ$2:$BJ$97,0))</f>
        <v>#N/A</v>
      </c>
      <c r="G48" s="369" t="e">
        <f ca="1">INDEX('HCAP Robot Script'!$BP$2:$BP$97,MATCH('RNA Sample sheet'!B48,'HCAP Robot Script'!$BJ$2:$BJ$97,0))</f>
        <v>#N/A</v>
      </c>
      <c r="H48" s="369" t="e">
        <f ca="1">INDEX('HCAP Robot Script'!$BR$2:$BR$97,MATCH('RNA Sample sheet'!B48,'HCAP Robot Script'!$BJ$2:$BJ$97,0))</f>
        <v>#N/A</v>
      </c>
      <c r="J48" s="369" t="e">
        <f ca="1">INDEX('HCAP Robot Script'!$CE$2:$CE$97,MATCH('RNA Sample sheet'!B48,'HCAP Robot Script'!$BJ$2:$BJ$97,0))</f>
        <v>#N/A</v>
      </c>
      <c r="L48" s="369" t="e">
        <f ca="1">INDEX('HCAP Robot Script'!$BS$2:$BS$97,MATCH('RNA Sample sheet'!B48,'HCAP Robot Script'!$BJ$2:$BJ$97,0))</f>
        <v>#N/A</v>
      </c>
    </row>
    <row r="49" spans="1:12" x14ac:dyDescent="0.2">
      <c r="A49" s="369" t="str">
        <f ca="1">IF(B49="","",Index!I29)</f>
        <v/>
      </c>
      <c r="B49" s="369" t="str">
        <f ca="1">'HCAP Robot Script'!CK28</f>
        <v/>
      </c>
      <c r="C49" s="504" t="e">
        <f ca="1">INDEX('HCAP Robot Script'!$BK$2:$BK$97,MATCH('RNA Sample sheet'!B49,'HCAP Robot Script'!$BJ$2:$BJ$97,0))</f>
        <v>#N/A</v>
      </c>
      <c r="D49" s="369" t="e">
        <f ca="1">INDEX('HCAP Robot Script'!$BM$2:$BM$97,MATCH('RNA Sample sheet'!B49,'HCAP Robot Script'!$BJ$2:$BJ$97,0))</f>
        <v>#N/A</v>
      </c>
      <c r="E49" s="369" t="e">
        <f ca="1">INDEX('HCAP Robot Script'!$BN$2:$BN$97,MATCH('RNA Sample sheet'!B49,'HCAP Robot Script'!$BJ$2:$BJ$97,0))</f>
        <v>#N/A</v>
      </c>
      <c r="F49" s="369" t="e">
        <f ca="1">INDEX('HCAP Robot Script'!$BO$2:$BO$97,MATCH('RNA Sample sheet'!B49,'HCAP Robot Script'!$BJ$2:$BJ$97,0))</f>
        <v>#N/A</v>
      </c>
      <c r="G49" s="369" t="e">
        <f ca="1">INDEX('HCAP Robot Script'!$BP$2:$BP$97,MATCH('RNA Sample sheet'!B49,'HCAP Robot Script'!$BJ$2:$BJ$97,0))</f>
        <v>#N/A</v>
      </c>
      <c r="H49" s="369" t="e">
        <f ca="1">INDEX('HCAP Robot Script'!$BR$2:$BR$97,MATCH('RNA Sample sheet'!B49,'HCAP Robot Script'!$BJ$2:$BJ$97,0))</f>
        <v>#N/A</v>
      </c>
      <c r="J49" s="369" t="e">
        <f ca="1">INDEX('HCAP Robot Script'!$CE$2:$CE$97,MATCH('RNA Sample sheet'!B49,'HCAP Robot Script'!$BJ$2:$BJ$97,0))</f>
        <v>#N/A</v>
      </c>
      <c r="L49" s="369" t="e">
        <f ca="1">INDEX('HCAP Robot Script'!$BS$2:$BS$97,MATCH('RNA Sample sheet'!B49,'HCAP Robot Script'!$BJ$2:$BJ$97,0))</f>
        <v>#N/A</v>
      </c>
    </row>
    <row r="50" spans="1:12" x14ac:dyDescent="0.2">
      <c r="A50" s="369" t="str">
        <f ca="1">IF(B50="","",Index!I30)</f>
        <v/>
      </c>
      <c r="B50" s="369" t="str">
        <f ca="1">'HCAP Robot Script'!CK29</f>
        <v/>
      </c>
      <c r="C50" s="504" t="e">
        <f ca="1">INDEX('HCAP Robot Script'!$BK$2:$BK$97,MATCH('RNA Sample sheet'!B50,'HCAP Robot Script'!$BJ$2:$BJ$97,0))</f>
        <v>#N/A</v>
      </c>
      <c r="D50" s="369" t="e">
        <f ca="1">INDEX('HCAP Robot Script'!$BM$2:$BM$97,MATCH('RNA Sample sheet'!B50,'HCAP Robot Script'!$BJ$2:$BJ$97,0))</f>
        <v>#N/A</v>
      </c>
      <c r="E50" s="369" t="e">
        <f ca="1">INDEX('HCAP Robot Script'!$BN$2:$BN$97,MATCH('RNA Sample sheet'!B50,'HCAP Robot Script'!$BJ$2:$BJ$97,0))</f>
        <v>#N/A</v>
      </c>
      <c r="F50" s="369" t="e">
        <f ca="1">INDEX('HCAP Robot Script'!$BO$2:$BO$97,MATCH('RNA Sample sheet'!B50,'HCAP Robot Script'!$BJ$2:$BJ$97,0))</f>
        <v>#N/A</v>
      </c>
      <c r="G50" s="369" t="e">
        <f ca="1">INDEX('HCAP Robot Script'!$BP$2:$BP$97,MATCH('RNA Sample sheet'!B50,'HCAP Robot Script'!$BJ$2:$BJ$97,0))</f>
        <v>#N/A</v>
      </c>
      <c r="H50" s="369" t="e">
        <f ca="1">INDEX('HCAP Robot Script'!$BR$2:$BR$97,MATCH('RNA Sample sheet'!B50,'HCAP Robot Script'!$BJ$2:$BJ$97,0))</f>
        <v>#N/A</v>
      </c>
      <c r="J50" s="369" t="e">
        <f ca="1">INDEX('HCAP Robot Script'!$CE$2:$CE$97,MATCH('RNA Sample sheet'!B50,'HCAP Robot Script'!$BJ$2:$BJ$97,0))</f>
        <v>#N/A</v>
      </c>
      <c r="L50" s="369" t="e">
        <f ca="1">INDEX('HCAP Robot Script'!$BS$2:$BS$97,MATCH('RNA Sample sheet'!B50,'HCAP Robot Script'!$BJ$2:$BJ$97,0))</f>
        <v>#N/A</v>
      </c>
    </row>
    <row r="51" spans="1:12" x14ac:dyDescent="0.2">
      <c r="A51" s="369" t="str">
        <f ca="1">IF(B51="","",Index!I31)</f>
        <v/>
      </c>
      <c r="B51" s="369" t="str">
        <f ca="1">'HCAP Robot Script'!CK30</f>
        <v/>
      </c>
      <c r="C51" s="504" t="e">
        <f ca="1">INDEX('HCAP Robot Script'!$BK$2:$BK$97,MATCH('RNA Sample sheet'!B51,'HCAP Robot Script'!$BJ$2:$BJ$97,0))</f>
        <v>#N/A</v>
      </c>
      <c r="D51" s="369" t="e">
        <f ca="1">INDEX('HCAP Robot Script'!$BM$2:$BM$97,MATCH('RNA Sample sheet'!B51,'HCAP Robot Script'!$BJ$2:$BJ$97,0))</f>
        <v>#N/A</v>
      </c>
      <c r="E51" s="369" t="e">
        <f ca="1">INDEX('HCAP Robot Script'!$BN$2:$BN$97,MATCH('RNA Sample sheet'!B51,'HCAP Robot Script'!$BJ$2:$BJ$97,0))</f>
        <v>#N/A</v>
      </c>
      <c r="F51" s="369" t="e">
        <f ca="1">INDEX('HCAP Robot Script'!$BO$2:$BO$97,MATCH('RNA Sample sheet'!B51,'HCAP Robot Script'!$BJ$2:$BJ$97,0))</f>
        <v>#N/A</v>
      </c>
      <c r="G51" s="369" t="e">
        <f ca="1">INDEX('HCAP Robot Script'!$BP$2:$BP$97,MATCH('RNA Sample sheet'!B51,'HCAP Robot Script'!$BJ$2:$BJ$97,0))</f>
        <v>#N/A</v>
      </c>
      <c r="H51" s="369" t="e">
        <f ca="1">INDEX('HCAP Robot Script'!$BR$2:$BR$97,MATCH('RNA Sample sheet'!B51,'HCAP Robot Script'!$BJ$2:$BJ$97,0))</f>
        <v>#N/A</v>
      </c>
      <c r="J51" s="369" t="e">
        <f ca="1">INDEX('HCAP Robot Script'!$CE$2:$CE$97,MATCH('RNA Sample sheet'!B51,'HCAP Robot Script'!$BJ$2:$BJ$97,0))</f>
        <v>#N/A</v>
      </c>
      <c r="L51" s="369" t="e">
        <f ca="1">INDEX('HCAP Robot Script'!$BS$2:$BS$97,MATCH('RNA Sample sheet'!B51,'HCAP Robot Script'!$BJ$2:$BJ$97,0))</f>
        <v>#N/A</v>
      </c>
    </row>
    <row r="52" spans="1:12" x14ac:dyDescent="0.2">
      <c r="A52" s="369" t="str">
        <f ca="1">IF(B52="","",Index!I32)</f>
        <v/>
      </c>
      <c r="B52" s="369" t="str">
        <f ca="1">'HCAP Robot Script'!CK31</f>
        <v/>
      </c>
      <c r="C52" s="504" t="e">
        <f ca="1">INDEX('HCAP Robot Script'!$BK$2:$BK$97,MATCH('RNA Sample sheet'!B52,'HCAP Robot Script'!$BJ$2:$BJ$97,0))</f>
        <v>#N/A</v>
      </c>
      <c r="D52" s="369" t="e">
        <f ca="1">INDEX('HCAP Robot Script'!$BM$2:$BM$97,MATCH('RNA Sample sheet'!B52,'HCAP Robot Script'!$BJ$2:$BJ$97,0))</f>
        <v>#N/A</v>
      </c>
      <c r="E52" s="369" t="e">
        <f ca="1">INDEX('HCAP Robot Script'!$BN$2:$BN$97,MATCH('RNA Sample sheet'!B52,'HCAP Robot Script'!$BJ$2:$BJ$97,0))</f>
        <v>#N/A</v>
      </c>
      <c r="F52" s="369" t="e">
        <f ca="1">INDEX('HCAP Robot Script'!$BO$2:$BO$97,MATCH('RNA Sample sheet'!B52,'HCAP Robot Script'!$BJ$2:$BJ$97,0))</f>
        <v>#N/A</v>
      </c>
      <c r="G52" s="369" t="e">
        <f ca="1">INDEX('HCAP Robot Script'!$BP$2:$BP$97,MATCH('RNA Sample sheet'!B52,'HCAP Robot Script'!$BJ$2:$BJ$97,0))</f>
        <v>#N/A</v>
      </c>
      <c r="H52" s="369" t="e">
        <f ca="1">INDEX('HCAP Robot Script'!$BR$2:$BR$97,MATCH('RNA Sample sheet'!B52,'HCAP Robot Script'!$BJ$2:$BJ$97,0))</f>
        <v>#N/A</v>
      </c>
      <c r="J52" s="369" t="e">
        <f ca="1">INDEX('HCAP Robot Script'!$CE$2:$CE$97,MATCH('RNA Sample sheet'!B52,'HCAP Robot Script'!$BJ$2:$BJ$97,0))</f>
        <v>#N/A</v>
      </c>
      <c r="L52" s="369" t="e">
        <f ca="1">INDEX('HCAP Robot Script'!$BS$2:$BS$97,MATCH('RNA Sample sheet'!B52,'HCAP Robot Script'!$BJ$2:$BJ$97,0))</f>
        <v>#N/A</v>
      </c>
    </row>
    <row r="53" spans="1:12" x14ac:dyDescent="0.2">
      <c r="A53" s="369" t="str">
        <f ca="1">IF(B53="","",Index!I33)</f>
        <v/>
      </c>
      <c r="B53" s="369" t="str">
        <f ca="1">'HCAP Robot Script'!CK32</f>
        <v/>
      </c>
      <c r="C53" s="504" t="e">
        <f ca="1">INDEX('HCAP Robot Script'!$BK$2:$BK$97,MATCH('RNA Sample sheet'!B53,'HCAP Robot Script'!$BJ$2:$BJ$97,0))</f>
        <v>#N/A</v>
      </c>
      <c r="D53" s="369" t="e">
        <f ca="1">INDEX('HCAP Robot Script'!$BM$2:$BM$97,MATCH('RNA Sample sheet'!B53,'HCAP Robot Script'!$BJ$2:$BJ$97,0))</f>
        <v>#N/A</v>
      </c>
      <c r="E53" s="369" t="e">
        <f ca="1">INDEX('HCAP Robot Script'!$BN$2:$BN$97,MATCH('RNA Sample sheet'!B53,'HCAP Robot Script'!$BJ$2:$BJ$97,0))</f>
        <v>#N/A</v>
      </c>
      <c r="F53" s="369" t="e">
        <f ca="1">INDEX('HCAP Robot Script'!$BO$2:$BO$97,MATCH('RNA Sample sheet'!B53,'HCAP Robot Script'!$BJ$2:$BJ$97,0))</f>
        <v>#N/A</v>
      </c>
      <c r="G53" s="369" t="e">
        <f ca="1">INDEX('HCAP Robot Script'!$BP$2:$BP$97,MATCH('RNA Sample sheet'!B53,'HCAP Robot Script'!$BJ$2:$BJ$97,0))</f>
        <v>#N/A</v>
      </c>
      <c r="H53" s="369" t="e">
        <f ca="1">INDEX('HCAP Robot Script'!$BR$2:$BR$97,MATCH('RNA Sample sheet'!B53,'HCAP Robot Script'!$BJ$2:$BJ$97,0))</f>
        <v>#N/A</v>
      </c>
      <c r="J53" s="369" t="e">
        <f ca="1">INDEX('HCAP Robot Script'!$CE$2:$CE$97,MATCH('RNA Sample sheet'!B53,'HCAP Robot Script'!$BJ$2:$BJ$97,0))</f>
        <v>#N/A</v>
      </c>
      <c r="L53" s="369" t="e">
        <f ca="1">INDEX('HCAP Robot Script'!$BS$2:$BS$97,MATCH('RNA Sample sheet'!B53,'HCAP Robot Script'!$BJ$2:$BJ$97,0))</f>
        <v>#N/A</v>
      </c>
    </row>
    <row r="54" spans="1:12" x14ac:dyDescent="0.2">
      <c r="A54" s="369" t="str">
        <f ca="1">IF(B54="","",Index!I34)</f>
        <v/>
      </c>
      <c r="B54" s="369" t="str">
        <f ca="1">'HCAP Robot Script'!CK33</f>
        <v/>
      </c>
      <c r="C54" s="504" t="e">
        <f ca="1">INDEX('HCAP Robot Script'!$BK$2:$BK$97,MATCH('RNA Sample sheet'!B54,'HCAP Robot Script'!$BJ$2:$BJ$97,0))</f>
        <v>#N/A</v>
      </c>
      <c r="D54" s="369" t="e">
        <f ca="1">INDEX('HCAP Robot Script'!$BM$2:$BM$97,MATCH('RNA Sample sheet'!B54,'HCAP Robot Script'!$BJ$2:$BJ$97,0))</f>
        <v>#N/A</v>
      </c>
      <c r="E54" s="369" t="e">
        <f ca="1">INDEX('HCAP Robot Script'!$BN$2:$BN$97,MATCH('RNA Sample sheet'!B54,'HCAP Robot Script'!$BJ$2:$BJ$97,0))</f>
        <v>#N/A</v>
      </c>
      <c r="F54" s="369" t="e">
        <f ca="1">INDEX('HCAP Robot Script'!$BO$2:$BO$97,MATCH('RNA Sample sheet'!B54,'HCAP Robot Script'!$BJ$2:$BJ$97,0))</f>
        <v>#N/A</v>
      </c>
      <c r="G54" s="369" t="e">
        <f ca="1">INDEX('HCAP Robot Script'!$BP$2:$BP$97,MATCH('RNA Sample sheet'!B54,'HCAP Robot Script'!$BJ$2:$BJ$97,0))</f>
        <v>#N/A</v>
      </c>
      <c r="H54" s="369" t="e">
        <f ca="1">INDEX('HCAP Robot Script'!$BR$2:$BR$97,MATCH('RNA Sample sheet'!B54,'HCAP Robot Script'!$BJ$2:$BJ$97,0))</f>
        <v>#N/A</v>
      </c>
      <c r="J54" s="369" t="e">
        <f ca="1">INDEX('HCAP Robot Script'!$CE$2:$CE$97,MATCH('RNA Sample sheet'!B54,'HCAP Robot Script'!$BJ$2:$BJ$97,0))</f>
        <v>#N/A</v>
      </c>
      <c r="L54" s="369" t="e">
        <f ca="1">INDEX('HCAP Robot Script'!$BS$2:$BS$97,MATCH('RNA Sample sheet'!B54,'HCAP Robot Script'!$BJ$2:$BJ$97,0))</f>
        <v>#N/A</v>
      </c>
    </row>
    <row r="55" spans="1:12" x14ac:dyDescent="0.2">
      <c r="A55" s="369" t="str">
        <f ca="1">IF(B55="","",Index!I35)</f>
        <v/>
      </c>
      <c r="B55" s="369" t="str">
        <f ca="1">'HCAP Robot Script'!CK34</f>
        <v/>
      </c>
      <c r="C55" s="504" t="e">
        <f ca="1">INDEX('HCAP Robot Script'!$BK$2:$BK$97,MATCH('RNA Sample sheet'!B55,'HCAP Robot Script'!$BJ$2:$BJ$97,0))</f>
        <v>#N/A</v>
      </c>
      <c r="D55" s="369" t="e">
        <f ca="1">INDEX('HCAP Robot Script'!$BM$2:$BM$97,MATCH('RNA Sample sheet'!B55,'HCAP Robot Script'!$BJ$2:$BJ$97,0))</f>
        <v>#N/A</v>
      </c>
      <c r="E55" s="369" t="e">
        <f ca="1">INDEX('HCAP Robot Script'!$BN$2:$BN$97,MATCH('RNA Sample sheet'!B55,'HCAP Robot Script'!$BJ$2:$BJ$97,0))</f>
        <v>#N/A</v>
      </c>
      <c r="F55" s="369" t="e">
        <f ca="1">INDEX('HCAP Robot Script'!$BO$2:$BO$97,MATCH('RNA Sample sheet'!B55,'HCAP Robot Script'!$BJ$2:$BJ$97,0))</f>
        <v>#N/A</v>
      </c>
      <c r="G55" s="369" t="e">
        <f ca="1">INDEX('HCAP Robot Script'!$BP$2:$BP$97,MATCH('RNA Sample sheet'!B55,'HCAP Robot Script'!$BJ$2:$BJ$97,0))</f>
        <v>#N/A</v>
      </c>
      <c r="H55" s="369" t="e">
        <f ca="1">INDEX('HCAP Robot Script'!$BR$2:$BR$97,MATCH('RNA Sample sheet'!B55,'HCAP Robot Script'!$BJ$2:$BJ$97,0))</f>
        <v>#N/A</v>
      </c>
      <c r="J55" s="369" t="e">
        <f ca="1">INDEX('HCAP Robot Script'!$CE$2:$CE$97,MATCH('RNA Sample sheet'!B55,'HCAP Robot Script'!$BJ$2:$BJ$97,0))</f>
        <v>#N/A</v>
      </c>
      <c r="L55" s="369" t="e">
        <f ca="1">INDEX('HCAP Robot Script'!$BS$2:$BS$97,MATCH('RNA Sample sheet'!B55,'HCAP Robot Script'!$BJ$2:$BJ$97,0))</f>
        <v>#N/A</v>
      </c>
    </row>
    <row r="56" spans="1:12" x14ac:dyDescent="0.2">
      <c r="A56" s="369" t="str">
        <f ca="1">IF(B56="","",Index!I36)</f>
        <v/>
      </c>
      <c r="B56" s="369" t="str">
        <f ca="1">'HCAP Robot Script'!CK35</f>
        <v/>
      </c>
      <c r="C56" s="504" t="e">
        <f ca="1">INDEX('HCAP Robot Script'!$BK$2:$BK$97,MATCH('RNA Sample sheet'!B56,'HCAP Robot Script'!$BJ$2:$BJ$97,0))</f>
        <v>#N/A</v>
      </c>
      <c r="D56" s="369" t="e">
        <f ca="1">INDEX('HCAP Robot Script'!$BM$2:$BM$97,MATCH('RNA Sample sheet'!B56,'HCAP Robot Script'!$BJ$2:$BJ$97,0))</f>
        <v>#N/A</v>
      </c>
      <c r="E56" s="369" t="e">
        <f ca="1">INDEX('HCAP Robot Script'!$BN$2:$BN$97,MATCH('RNA Sample sheet'!B56,'HCAP Robot Script'!$BJ$2:$BJ$97,0))</f>
        <v>#N/A</v>
      </c>
      <c r="F56" s="369" t="e">
        <f ca="1">INDEX('HCAP Robot Script'!$BO$2:$BO$97,MATCH('RNA Sample sheet'!B56,'HCAP Robot Script'!$BJ$2:$BJ$97,0))</f>
        <v>#N/A</v>
      </c>
      <c r="G56" s="369" t="e">
        <f ca="1">INDEX('HCAP Robot Script'!$BP$2:$BP$97,MATCH('RNA Sample sheet'!B56,'HCAP Robot Script'!$BJ$2:$BJ$97,0))</f>
        <v>#N/A</v>
      </c>
      <c r="H56" s="369" t="e">
        <f ca="1">INDEX('HCAP Robot Script'!$BR$2:$BR$97,MATCH('RNA Sample sheet'!B56,'HCAP Robot Script'!$BJ$2:$BJ$97,0))</f>
        <v>#N/A</v>
      </c>
      <c r="J56" s="369" t="e">
        <f ca="1">INDEX('HCAP Robot Script'!$CE$2:$CE$97,MATCH('RNA Sample sheet'!B56,'HCAP Robot Script'!$BJ$2:$BJ$97,0))</f>
        <v>#N/A</v>
      </c>
      <c r="L56" s="369" t="e">
        <f ca="1">INDEX('HCAP Robot Script'!$BS$2:$BS$97,MATCH('RNA Sample sheet'!B56,'HCAP Robot Script'!$BJ$2:$BJ$97,0))</f>
        <v>#N/A</v>
      </c>
    </row>
    <row r="57" spans="1:12" x14ac:dyDescent="0.2">
      <c r="A57" s="369" t="str">
        <f ca="1">IF(B57="","",Index!I37)</f>
        <v/>
      </c>
      <c r="B57" s="369" t="str">
        <f ca="1">'HCAP Robot Script'!CK36</f>
        <v/>
      </c>
      <c r="C57" s="504" t="e">
        <f ca="1">INDEX('HCAP Robot Script'!$BK$2:$BK$97,MATCH('RNA Sample sheet'!B57,'HCAP Robot Script'!$BJ$2:$BJ$97,0))</f>
        <v>#N/A</v>
      </c>
      <c r="D57" s="369" t="e">
        <f ca="1">INDEX('HCAP Robot Script'!$BM$2:$BM$97,MATCH('RNA Sample sheet'!B57,'HCAP Robot Script'!$BJ$2:$BJ$97,0))</f>
        <v>#N/A</v>
      </c>
      <c r="E57" s="369" t="e">
        <f ca="1">INDEX('HCAP Robot Script'!$BN$2:$BN$97,MATCH('RNA Sample sheet'!B57,'HCAP Robot Script'!$BJ$2:$BJ$97,0))</f>
        <v>#N/A</v>
      </c>
      <c r="F57" s="369" t="e">
        <f ca="1">INDEX('HCAP Robot Script'!$BO$2:$BO$97,MATCH('RNA Sample sheet'!B57,'HCAP Robot Script'!$BJ$2:$BJ$97,0))</f>
        <v>#N/A</v>
      </c>
      <c r="G57" s="369" t="e">
        <f ca="1">INDEX('HCAP Robot Script'!$BP$2:$BP$97,MATCH('RNA Sample sheet'!B57,'HCAP Robot Script'!$BJ$2:$BJ$97,0))</f>
        <v>#N/A</v>
      </c>
      <c r="H57" s="369" t="e">
        <f ca="1">INDEX('HCAP Robot Script'!$BR$2:$BR$97,MATCH('RNA Sample sheet'!B57,'HCAP Robot Script'!$BJ$2:$BJ$97,0))</f>
        <v>#N/A</v>
      </c>
      <c r="J57" s="369" t="e">
        <f ca="1">INDEX('HCAP Robot Script'!$CE$2:$CE$97,MATCH('RNA Sample sheet'!B57,'HCAP Robot Script'!$BJ$2:$BJ$97,0))</f>
        <v>#N/A</v>
      </c>
      <c r="L57" s="369" t="e">
        <f ca="1">INDEX('HCAP Robot Script'!$BS$2:$BS$97,MATCH('RNA Sample sheet'!B57,'HCAP Robot Script'!$BJ$2:$BJ$97,0))</f>
        <v>#N/A</v>
      </c>
    </row>
    <row r="58" spans="1:12" x14ac:dyDescent="0.2">
      <c r="A58" s="369" t="str">
        <f ca="1">IF(B58="","",Index!I38)</f>
        <v/>
      </c>
      <c r="B58" s="369" t="str">
        <f ca="1">'HCAP Robot Script'!CK37</f>
        <v/>
      </c>
      <c r="C58" s="504" t="e">
        <f ca="1">INDEX('HCAP Robot Script'!$BK$2:$BK$97,MATCH('RNA Sample sheet'!B58,'HCAP Robot Script'!$BJ$2:$BJ$97,0))</f>
        <v>#N/A</v>
      </c>
      <c r="D58" s="369" t="e">
        <f ca="1">INDEX('HCAP Robot Script'!$BM$2:$BM$97,MATCH('RNA Sample sheet'!B58,'HCAP Robot Script'!$BJ$2:$BJ$97,0))</f>
        <v>#N/A</v>
      </c>
      <c r="E58" s="369" t="e">
        <f ca="1">INDEX('HCAP Robot Script'!$BN$2:$BN$97,MATCH('RNA Sample sheet'!B58,'HCAP Robot Script'!$BJ$2:$BJ$97,0))</f>
        <v>#N/A</v>
      </c>
      <c r="F58" s="369" t="e">
        <f ca="1">INDEX('HCAP Robot Script'!$BO$2:$BO$97,MATCH('RNA Sample sheet'!B58,'HCAP Robot Script'!$BJ$2:$BJ$97,0))</f>
        <v>#N/A</v>
      </c>
      <c r="G58" s="369" t="e">
        <f ca="1">INDEX('HCAP Robot Script'!$BP$2:$BP$97,MATCH('RNA Sample sheet'!B58,'HCAP Robot Script'!$BJ$2:$BJ$97,0))</f>
        <v>#N/A</v>
      </c>
      <c r="H58" s="369" t="e">
        <f ca="1">INDEX('HCAP Robot Script'!$BR$2:$BR$97,MATCH('RNA Sample sheet'!B58,'HCAP Robot Script'!$BJ$2:$BJ$97,0))</f>
        <v>#N/A</v>
      </c>
      <c r="J58" s="369" t="e">
        <f ca="1">INDEX('HCAP Robot Script'!$CE$2:$CE$97,MATCH('RNA Sample sheet'!B58,'HCAP Robot Script'!$BJ$2:$BJ$97,0))</f>
        <v>#N/A</v>
      </c>
      <c r="L58" s="369" t="e">
        <f ca="1">INDEX('HCAP Robot Script'!$BS$2:$BS$97,MATCH('RNA Sample sheet'!B58,'HCAP Robot Script'!$BJ$2:$BJ$97,0))</f>
        <v>#N/A</v>
      </c>
    </row>
    <row r="59" spans="1:12" x14ac:dyDescent="0.2">
      <c r="A59" s="369" t="str">
        <f ca="1">IF(B59="","",Index!I39)</f>
        <v/>
      </c>
      <c r="B59" s="369" t="str">
        <f ca="1">'HCAP Robot Script'!CK38</f>
        <v/>
      </c>
      <c r="C59" s="504" t="e">
        <f ca="1">INDEX('HCAP Robot Script'!$BK$2:$BK$97,MATCH('RNA Sample sheet'!B59,'HCAP Robot Script'!$BJ$2:$BJ$97,0))</f>
        <v>#N/A</v>
      </c>
      <c r="D59" s="369" t="e">
        <f ca="1">INDEX('HCAP Robot Script'!$BM$2:$BM$97,MATCH('RNA Sample sheet'!B59,'HCAP Robot Script'!$BJ$2:$BJ$97,0))</f>
        <v>#N/A</v>
      </c>
      <c r="E59" s="369" t="e">
        <f ca="1">INDEX('HCAP Robot Script'!$BN$2:$BN$97,MATCH('RNA Sample sheet'!B59,'HCAP Robot Script'!$BJ$2:$BJ$97,0))</f>
        <v>#N/A</v>
      </c>
      <c r="F59" s="369" t="e">
        <f ca="1">INDEX('HCAP Robot Script'!$BO$2:$BO$97,MATCH('RNA Sample sheet'!B59,'HCAP Robot Script'!$BJ$2:$BJ$97,0))</f>
        <v>#N/A</v>
      </c>
      <c r="G59" s="369" t="e">
        <f ca="1">INDEX('HCAP Robot Script'!$BP$2:$BP$97,MATCH('RNA Sample sheet'!B59,'HCAP Robot Script'!$BJ$2:$BJ$97,0))</f>
        <v>#N/A</v>
      </c>
      <c r="H59" s="369" t="e">
        <f ca="1">INDEX('HCAP Robot Script'!$BR$2:$BR$97,MATCH('RNA Sample sheet'!B59,'HCAP Robot Script'!$BJ$2:$BJ$97,0))</f>
        <v>#N/A</v>
      </c>
      <c r="J59" s="369" t="e">
        <f ca="1">INDEX('HCAP Robot Script'!$CE$2:$CE$97,MATCH('RNA Sample sheet'!B59,'HCAP Robot Script'!$BJ$2:$BJ$97,0))</f>
        <v>#N/A</v>
      </c>
      <c r="L59" s="369" t="e">
        <f ca="1">INDEX('HCAP Robot Script'!$BS$2:$BS$97,MATCH('RNA Sample sheet'!B59,'HCAP Robot Script'!$BJ$2:$BJ$97,0))</f>
        <v>#N/A</v>
      </c>
    </row>
    <row r="60" spans="1:12" x14ac:dyDescent="0.2">
      <c r="A60" s="369" t="str">
        <f ca="1">IF(B60="","",Index!I40)</f>
        <v/>
      </c>
      <c r="B60" s="369" t="str">
        <f ca="1">'HCAP Robot Script'!CK39</f>
        <v/>
      </c>
      <c r="C60" s="504" t="e">
        <f ca="1">INDEX('HCAP Robot Script'!$BK$2:$BK$97,MATCH('RNA Sample sheet'!B60,'HCAP Robot Script'!$BJ$2:$BJ$97,0))</f>
        <v>#N/A</v>
      </c>
      <c r="D60" s="369" t="e">
        <f ca="1">INDEX('HCAP Robot Script'!$BM$2:$BM$97,MATCH('RNA Sample sheet'!B60,'HCAP Robot Script'!$BJ$2:$BJ$97,0))</f>
        <v>#N/A</v>
      </c>
      <c r="E60" s="369" t="e">
        <f ca="1">INDEX('HCAP Robot Script'!$BN$2:$BN$97,MATCH('RNA Sample sheet'!B60,'HCAP Robot Script'!$BJ$2:$BJ$97,0))</f>
        <v>#N/A</v>
      </c>
      <c r="F60" s="369" t="e">
        <f ca="1">INDEX('HCAP Robot Script'!$BO$2:$BO$97,MATCH('RNA Sample sheet'!B60,'HCAP Robot Script'!$BJ$2:$BJ$97,0))</f>
        <v>#N/A</v>
      </c>
      <c r="G60" s="369" t="e">
        <f ca="1">INDEX('HCAP Robot Script'!$BP$2:$BP$97,MATCH('RNA Sample sheet'!B60,'HCAP Robot Script'!$BJ$2:$BJ$97,0))</f>
        <v>#N/A</v>
      </c>
      <c r="H60" s="369" t="e">
        <f ca="1">INDEX('HCAP Robot Script'!$BR$2:$BR$97,MATCH('RNA Sample sheet'!B60,'HCAP Robot Script'!$BJ$2:$BJ$97,0))</f>
        <v>#N/A</v>
      </c>
      <c r="J60" s="369" t="e">
        <f ca="1">INDEX('HCAP Robot Script'!$CE$2:$CE$97,MATCH('RNA Sample sheet'!B60,'HCAP Robot Script'!$BJ$2:$BJ$97,0))</f>
        <v>#N/A</v>
      </c>
      <c r="L60" s="369" t="e">
        <f ca="1">INDEX('HCAP Robot Script'!$BS$2:$BS$97,MATCH('RNA Sample sheet'!B60,'HCAP Robot Script'!$BJ$2:$BJ$97,0))</f>
        <v>#N/A</v>
      </c>
    </row>
    <row r="61" spans="1:12" x14ac:dyDescent="0.2">
      <c r="A61" s="369" t="str">
        <f ca="1">IF(B61="","",Index!I41)</f>
        <v/>
      </c>
      <c r="B61" s="369" t="str">
        <f ca="1">'HCAP Robot Script'!CK40</f>
        <v/>
      </c>
      <c r="C61" s="504" t="e">
        <f ca="1">INDEX('HCAP Robot Script'!$BK$2:$BK$97,MATCH('RNA Sample sheet'!B61,'HCAP Robot Script'!$BJ$2:$BJ$97,0))</f>
        <v>#N/A</v>
      </c>
      <c r="D61" s="369" t="e">
        <f ca="1">INDEX('HCAP Robot Script'!$BM$2:$BM$97,MATCH('RNA Sample sheet'!B61,'HCAP Robot Script'!$BJ$2:$BJ$97,0))</f>
        <v>#N/A</v>
      </c>
      <c r="E61" s="369" t="e">
        <f ca="1">INDEX('HCAP Robot Script'!$BN$2:$BN$97,MATCH('RNA Sample sheet'!B61,'HCAP Robot Script'!$BJ$2:$BJ$97,0))</f>
        <v>#N/A</v>
      </c>
      <c r="F61" s="369" t="e">
        <f ca="1">INDEX('HCAP Robot Script'!$BO$2:$BO$97,MATCH('RNA Sample sheet'!B61,'HCAP Robot Script'!$BJ$2:$BJ$97,0))</f>
        <v>#N/A</v>
      </c>
      <c r="G61" s="369" t="e">
        <f ca="1">INDEX('HCAP Robot Script'!$BP$2:$BP$97,MATCH('RNA Sample sheet'!B61,'HCAP Robot Script'!$BJ$2:$BJ$97,0))</f>
        <v>#N/A</v>
      </c>
      <c r="H61" s="369" t="e">
        <f ca="1">INDEX('HCAP Robot Script'!$BR$2:$BR$97,MATCH('RNA Sample sheet'!B61,'HCAP Robot Script'!$BJ$2:$BJ$97,0))</f>
        <v>#N/A</v>
      </c>
      <c r="J61" s="369" t="e">
        <f ca="1">INDEX('HCAP Robot Script'!$CE$2:$CE$97,MATCH('RNA Sample sheet'!B61,'HCAP Robot Script'!$BJ$2:$BJ$97,0))</f>
        <v>#N/A</v>
      </c>
      <c r="L61" s="369" t="e">
        <f ca="1">INDEX('HCAP Robot Script'!$BS$2:$BS$97,MATCH('RNA Sample sheet'!B61,'HCAP Robot Script'!$BJ$2:$BJ$97,0))</f>
        <v>#N/A</v>
      </c>
    </row>
    <row r="62" spans="1:12" x14ac:dyDescent="0.2">
      <c r="A62" s="369" t="str">
        <f ca="1">IF(B62="","",Index!I42)</f>
        <v/>
      </c>
      <c r="B62" s="369" t="str">
        <f ca="1">'HCAP Robot Script'!CK41</f>
        <v/>
      </c>
      <c r="C62" s="504" t="e">
        <f ca="1">INDEX('HCAP Robot Script'!$BK$2:$BK$97,MATCH('RNA Sample sheet'!B62,'HCAP Robot Script'!$BJ$2:$BJ$97,0))</f>
        <v>#N/A</v>
      </c>
      <c r="D62" s="369" t="e">
        <f ca="1">INDEX('HCAP Robot Script'!$BM$2:$BM$97,MATCH('RNA Sample sheet'!B62,'HCAP Robot Script'!$BJ$2:$BJ$97,0))</f>
        <v>#N/A</v>
      </c>
      <c r="E62" s="369" t="e">
        <f ca="1">INDEX('HCAP Robot Script'!$BN$2:$BN$97,MATCH('RNA Sample sheet'!B62,'HCAP Robot Script'!$BJ$2:$BJ$97,0))</f>
        <v>#N/A</v>
      </c>
      <c r="F62" s="369" t="e">
        <f ca="1">INDEX('HCAP Robot Script'!$BO$2:$BO$97,MATCH('RNA Sample sheet'!B62,'HCAP Robot Script'!$BJ$2:$BJ$97,0))</f>
        <v>#N/A</v>
      </c>
      <c r="G62" s="369" t="e">
        <f ca="1">INDEX('HCAP Robot Script'!$BP$2:$BP$97,MATCH('RNA Sample sheet'!B62,'HCAP Robot Script'!$BJ$2:$BJ$97,0))</f>
        <v>#N/A</v>
      </c>
      <c r="H62" s="369" t="e">
        <f ca="1">INDEX('HCAP Robot Script'!$BR$2:$BR$97,MATCH('RNA Sample sheet'!B62,'HCAP Robot Script'!$BJ$2:$BJ$97,0))</f>
        <v>#N/A</v>
      </c>
      <c r="J62" s="369" t="e">
        <f ca="1">INDEX('HCAP Robot Script'!$CE$2:$CE$97,MATCH('RNA Sample sheet'!B62,'HCAP Robot Script'!$BJ$2:$BJ$97,0))</f>
        <v>#N/A</v>
      </c>
      <c r="L62" s="369" t="e">
        <f ca="1">INDEX('HCAP Robot Script'!$BS$2:$BS$97,MATCH('RNA Sample sheet'!B62,'HCAP Robot Script'!$BJ$2:$BJ$97,0))</f>
        <v>#N/A</v>
      </c>
    </row>
    <row r="63" spans="1:12" x14ac:dyDescent="0.2">
      <c r="A63" s="369" t="str">
        <f ca="1">IF(B63="","",Index!I43)</f>
        <v/>
      </c>
      <c r="B63" s="369" t="str">
        <f ca="1">'HCAP Robot Script'!CK42</f>
        <v/>
      </c>
      <c r="C63" s="504" t="e">
        <f ca="1">INDEX('HCAP Robot Script'!$BK$2:$BK$97,MATCH('RNA Sample sheet'!B63,'HCAP Robot Script'!$BJ$2:$BJ$97,0))</f>
        <v>#N/A</v>
      </c>
      <c r="D63" s="369" t="e">
        <f ca="1">INDEX('HCAP Robot Script'!$BM$2:$BM$97,MATCH('RNA Sample sheet'!B63,'HCAP Robot Script'!$BJ$2:$BJ$97,0))</f>
        <v>#N/A</v>
      </c>
      <c r="E63" s="369" t="e">
        <f ca="1">INDEX('HCAP Robot Script'!$BN$2:$BN$97,MATCH('RNA Sample sheet'!B63,'HCAP Robot Script'!$BJ$2:$BJ$97,0))</f>
        <v>#N/A</v>
      </c>
      <c r="F63" s="369" t="e">
        <f ca="1">INDEX('HCAP Robot Script'!$BO$2:$BO$97,MATCH('RNA Sample sheet'!B63,'HCAP Robot Script'!$BJ$2:$BJ$97,0))</f>
        <v>#N/A</v>
      </c>
      <c r="G63" s="369" t="e">
        <f ca="1">INDEX('HCAP Robot Script'!$BP$2:$BP$97,MATCH('RNA Sample sheet'!B63,'HCAP Robot Script'!$BJ$2:$BJ$97,0))</f>
        <v>#N/A</v>
      </c>
      <c r="H63" s="369" t="e">
        <f ca="1">INDEX('HCAP Robot Script'!$BR$2:$BR$97,MATCH('RNA Sample sheet'!B63,'HCAP Robot Script'!$BJ$2:$BJ$97,0))</f>
        <v>#N/A</v>
      </c>
      <c r="J63" s="369" t="e">
        <f ca="1">INDEX('HCAP Robot Script'!$CE$2:$CE$97,MATCH('RNA Sample sheet'!B63,'HCAP Robot Script'!$BJ$2:$BJ$97,0))</f>
        <v>#N/A</v>
      </c>
      <c r="L63" s="369" t="e">
        <f ca="1">INDEX('HCAP Robot Script'!$BS$2:$BS$97,MATCH('RNA Sample sheet'!B63,'HCAP Robot Script'!$BJ$2:$BJ$97,0))</f>
        <v>#N/A</v>
      </c>
    </row>
    <row r="64" spans="1:12" x14ac:dyDescent="0.2">
      <c r="A64" s="369" t="str">
        <f ca="1">IF(B64="","",Index!I44)</f>
        <v/>
      </c>
      <c r="B64" s="369" t="str">
        <f ca="1">'HCAP Robot Script'!CK43</f>
        <v/>
      </c>
      <c r="C64" s="504" t="e">
        <f ca="1">INDEX('HCAP Robot Script'!$BK$2:$BK$97,MATCH('RNA Sample sheet'!B64,'HCAP Robot Script'!$BJ$2:$BJ$97,0))</f>
        <v>#N/A</v>
      </c>
      <c r="D64" s="369" t="e">
        <f ca="1">INDEX('HCAP Robot Script'!$BM$2:$BM$97,MATCH('RNA Sample sheet'!B64,'HCAP Robot Script'!$BJ$2:$BJ$97,0))</f>
        <v>#N/A</v>
      </c>
      <c r="E64" s="369" t="e">
        <f ca="1">INDEX('HCAP Robot Script'!$BN$2:$BN$97,MATCH('RNA Sample sheet'!B64,'HCAP Robot Script'!$BJ$2:$BJ$97,0))</f>
        <v>#N/A</v>
      </c>
      <c r="F64" s="369" t="e">
        <f ca="1">INDEX('HCAP Robot Script'!$BO$2:$BO$97,MATCH('RNA Sample sheet'!B64,'HCAP Robot Script'!$BJ$2:$BJ$97,0))</f>
        <v>#N/A</v>
      </c>
      <c r="G64" s="369" t="e">
        <f ca="1">INDEX('HCAP Robot Script'!$BP$2:$BP$97,MATCH('RNA Sample sheet'!B64,'HCAP Robot Script'!$BJ$2:$BJ$97,0))</f>
        <v>#N/A</v>
      </c>
      <c r="H64" s="369" t="e">
        <f ca="1">INDEX('HCAP Robot Script'!$BR$2:$BR$97,MATCH('RNA Sample sheet'!B64,'HCAP Robot Script'!$BJ$2:$BJ$97,0))</f>
        <v>#N/A</v>
      </c>
      <c r="J64" s="369" t="e">
        <f ca="1">INDEX('HCAP Robot Script'!$CE$2:$CE$97,MATCH('RNA Sample sheet'!B64,'HCAP Robot Script'!$BJ$2:$BJ$97,0))</f>
        <v>#N/A</v>
      </c>
      <c r="L64" s="369" t="e">
        <f ca="1">INDEX('HCAP Robot Script'!$BS$2:$BS$97,MATCH('RNA Sample sheet'!B64,'HCAP Robot Script'!$BJ$2:$BJ$97,0))</f>
        <v>#N/A</v>
      </c>
    </row>
    <row r="65" spans="1:12" x14ac:dyDescent="0.2">
      <c r="A65" s="369" t="str">
        <f ca="1">IF(B65="","",Index!I45)</f>
        <v/>
      </c>
      <c r="B65" s="369" t="str">
        <f ca="1">'HCAP Robot Script'!CK44</f>
        <v/>
      </c>
      <c r="C65" s="504" t="e">
        <f ca="1">INDEX('HCAP Robot Script'!$BK$2:$BK$97,MATCH('RNA Sample sheet'!B65,'HCAP Robot Script'!$BJ$2:$BJ$97,0))</f>
        <v>#N/A</v>
      </c>
      <c r="D65" s="369" t="e">
        <f ca="1">INDEX('HCAP Robot Script'!$BM$2:$BM$97,MATCH('RNA Sample sheet'!B65,'HCAP Robot Script'!$BJ$2:$BJ$97,0))</f>
        <v>#N/A</v>
      </c>
      <c r="E65" s="369" t="e">
        <f ca="1">INDEX('HCAP Robot Script'!$BN$2:$BN$97,MATCH('RNA Sample sheet'!B65,'HCAP Robot Script'!$BJ$2:$BJ$97,0))</f>
        <v>#N/A</v>
      </c>
      <c r="F65" s="369" t="e">
        <f ca="1">INDEX('HCAP Robot Script'!$BO$2:$BO$97,MATCH('RNA Sample sheet'!B65,'HCAP Robot Script'!$BJ$2:$BJ$97,0))</f>
        <v>#N/A</v>
      </c>
      <c r="G65" s="369" t="e">
        <f ca="1">INDEX('HCAP Robot Script'!$BP$2:$BP$97,MATCH('RNA Sample sheet'!B65,'HCAP Robot Script'!$BJ$2:$BJ$97,0))</f>
        <v>#N/A</v>
      </c>
      <c r="H65" s="369" t="e">
        <f ca="1">INDEX('HCAP Robot Script'!$BR$2:$BR$97,MATCH('RNA Sample sheet'!B65,'HCAP Robot Script'!$BJ$2:$BJ$97,0))</f>
        <v>#N/A</v>
      </c>
      <c r="J65" s="369" t="e">
        <f ca="1">INDEX('HCAP Robot Script'!$CE$2:$CE$97,MATCH('RNA Sample sheet'!B65,'HCAP Robot Script'!$BJ$2:$BJ$97,0))</f>
        <v>#N/A</v>
      </c>
      <c r="L65" s="369" t="e">
        <f ca="1">INDEX('HCAP Robot Script'!$BS$2:$BS$97,MATCH('RNA Sample sheet'!B65,'HCAP Robot Script'!$BJ$2:$BJ$97,0))</f>
        <v>#N/A</v>
      </c>
    </row>
    <row r="66" spans="1:12" x14ac:dyDescent="0.2">
      <c r="A66" s="369" t="str">
        <f ca="1">IF(B66="","",Index!I46)</f>
        <v/>
      </c>
      <c r="B66" s="369" t="str">
        <f ca="1">'HCAP Robot Script'!CK45</f>
        <v/>
      </c>
      <c r="C66" s="504" t="e">
        <f ca="1">INDEX('HCAP Robot Script'!$BK$2:$BK$97,MATCH('RNA Sample sheet'!B66,'HCAP Robot Script'!$BJ$2:$BJ$97,0))</f>
        <v>#N/A</v>
      </c>
      <c r="D66" s="369" t="e">
        <f ca="1">INDEX('HCAP Robot Script'!$BM$2:$BM$97,MATCH('RNA Sample sheet'!B66,'HCAP Robot Script'!$BJ$2:$BJ$97,0))</f>
        <v>#N/A</v>
      </c>
      <c r="E66" s="369" t="e">
        <f ca="1">INDEX('HCAP Robot Script'!$BN$2:$BN$97,MATCH('RNA Sample sheet'!B66,'HCAP Robot Script'!$BJ$2:$BJ$97,0))</f>
        <v>#N/A</v>
      </c>
      <c r="F66" s="369" t="e">
        <f ca="1">INDEX('HCAP Robot Script'!$BO$2:$BO$97,MATCH('RNA Sample sheet'!B66,'HCAP Robot Script'!$BJ$2:$BJ$97,0))</f>
        <v>#N/A</v>
      </c>
      <c r="G66" s="369" t="e">
        <f ca="1">INDEX('HCAP Robot Script'!$BP$2:$BP$97,MATCH('RNA Sample sheet'!B66,'HCAP Robot Script'!$BJ$2:$BJ$97,0))</f>
        <v>#N/A</v>
      </c>
      <c r="H66" s="369" t="e">
        <f ca="1">INDEX('HCAP Robot Script'!$BR$2:$BR$97,MATCH('RNA Sample sheet'!B66,'HCAP Robot Script'!$BJ$2:$BJ$97,0))</f>
        <v>#N/A</v>
      </c>
      <c r="J66" s="369" t="e">
        <f ca="1">INDEX('HCAP Robot Script'!$CE$2:$CE$97,MATCH('RNA Sample sheet'!B66,'HCAP Robot Script'!$BJ$2:$BJ$97,0))</f>
        <v>#N/A</v>
      </c>
      <c r="L66" s="369" t="e">
        <f ca="1">INDEX('HCAP Robot Script'!$BS$2:$BS$97,MATCH('RNA Sample sheet'!B66,'HCAP Robot Script'!$BJ$2:$BJ$97,0))</f>
        <v>#N/A</v>
      </c>
    </row>
    <row r="67" spans="1:12" x14ac:dyDescent="0.2">
      <c r="A67" s="369" t="str">
        <f ca="1">IF(B67="","",Index!I47)</f>
        <v/>
      </c>
      <c r="B67" s="369" t="str">
        <f ca="1">'HCAP Robot Script'!CK46</f>
        <v/>
      </c>
      <c r="C67" s="504" t="e">
        <f ca="1">INDEX('HCAP Robot Script'!$BK$2:$BK$97,MATCH('RNA Sample sheet'!B67,'HCAP Robot Script'!$BJ$2:$BJ$97,0))</f>
        <v>#N/A</v>
      </c>
      <c r="D67" s="369" t="e">
        <f ca="1">INDEX('HCAP Robot Script'!$BM$2:$BM$97,MATCH('RNA Sample sheet'!B67,'HCAP Robot Script'!$BJ$2:$BJ$97,0))</f>
        <v>#N/A</v>
      </c>
      <c r="E67" s="369" t="e">
        <f ca="1">INDEX('HCAP Robot Script'!$BN$2:$BN$97,MATCH('RNA Sample sheet'!B67,'HCAP Robot Script'!$BJ$2:$BJ$97,0))</f>
        <v>#N/A</v>
      </c>
      <c r="F67" s="369" t="e">
        <f ca="1">INDEX('HCAP Robot Script'!$BO$2:$BO$97,MATCH('RNA Sample sheet'!B67,'HCAP Robot Script'!$BJ$2:$BJ$97,0))</f>
        <v>#N/A</v>
      </c>
      <c r="G67" s="369" t="e">
        <f ca="1">INDEX('HCAP Robot Script'!$BP$2:$BP$97,MATCH('RNA Sample sheet'!B67,'HCAP Robot Script'!$BJ$2:$BJ$97,0))</f>
        <v>#N/A</v>
      </c>
      <c r="H67" s="369" t="e">
        <f ca="1">INDEX('HCAP Robot Script'!$BR$2:$BR$97,MATCH('RNA Sample sheet'!B67,'HCAP Robot Script'!$BJ$2:$BJ$97,0))</f>
        <v>#N/A</v>
      </c>
      <c r="J67" s="369" t="e">
        <f ca="1">INDEX('HCAP Robot Script'!$CE$2:$CE$97,MATCH('RNA Sample sheet'!B67,'HCAP Robot Script'!$BJ$2:$BJ$97,0))</f>
        <v>#N/A</v>
      </c>
      <c r="L67" s="369" t="e">
        <f ca="1">INDEX('HCAP Robot Script'!$BS$2:$BS$97,MATCH('RNA Sample sheet'!B67,'HCAP Robot Script'!$BJ$2:$BJ$97,0))</f>
        <v>#N/A</v>
      </c>
    </row>
    <row r="68" spans="1:12" x14ac:dyDescent="0.2">
      <c r="A68" s="369" t="str">
        <f ca="1">IF(B68="","",Index!I48)</f>
        <v/>
      </c>
      <c r="B68" s="369" t="str">
        <f ca="1">'HCAP Robot Script'!CK47</f>
        <v/>
      </c>
      <c r="C68" s="504" t="e">
        <f ca="1">INDEX('HCAP Robot Script'!$BK$2:$BK$97,MATCH('RNA Sample sheet'!B68,'HCAP Robot Script'!$BJ$2:$BJ$97,0))</f>
        <v>#N/A</v>
      </c>
      <c r="D68" s="369" t="e">
        <f ca="1">INDEX('HCAP Robot Script'!$BM$2:$BM$97,MATCH('RNA Sample sheet'!B68,'HCAP Robot Script'!$BJ$2:$BJ$97,0))</f>
        <v>#N/A</v>
      </c>
      <c r="E68" s="369" t="e">
        <f ca="1">INDEX('HCAP Robot Script'!$BN$2:$BN$97,MATCH('RNA Sample sheet'!B68,'HCAP Robot Script'!$BJ$2:$BJ$97,0))</f>
        <v>#N/A</v>
      </c>
      <c r="F68" s="369" t="e">
        <f ca="1">INDEX('HCAP Robot Script'!$BO$2:$BO$97,MATCH('RNA Sample sheet'!B68,'HCAP Robot Script'!$BJ$2:$BJ$97,0))</f>
        <v>#N/A</v>
      </c>
      <c r="G68" s="369" t="e">
        <f ca="1">INDEX('HCAP Robot Script'!$BP$2:$BP$97,MATCH('RNA Sample sheet'!B68,'HCAP Robot Script'!$BJ$2:$BJ$97,0))</f>
        <v>#N/A</v>
      </c>
      <c r="H68" s="369" t="e">
        <f ca="1">INDEX('HCAP Robot Script'!$BR$2:$BR$97,MATCH('RNA Sample sheet'!B68,'HCAP Robot Script'!$BJ$2:$BJ$97,0))</f>
        <v>#N/A</v>
      </c>
      <c r="J68" s="369" t="e">
        <f ca="1">INDEX('HCAP Robot Script'!$CE$2:$CE$97,MATCH('RNA Sample sheet'!B68,'HCAP Robot Script'!$BJ$2:$BJ$97,0))</f>
        <v>#N/A</v>
      </c>
      <c r="L68" s="369" t="e">
        <f ca="1">INDEX('HCAP Robot Script'!$BS$2:$BS$97,MATCH('RNA Sample sheet'!B68,'HCAP Robot Script'!$BJ$2:$BJ$97,0))</f>
        <v>#N/A</v>
      </c>
    </row>
    <row r="69" spans="1:12" x14ac:dyDescent="0.2">
      <c r="A69" s="369" t="str">
        <f ca="1">IF(B69="","",Index!I49)</f>
        <v/>
      </c>
      <c r="B69" s="369" t="str">
        <f ca="1">'HCAP Robot Script'!CK48</f>
        <v/>
      </c>
      <c r="C69" s="504" t="e">
        <f ca="1">INDEX('HCAP Robot Script'!$BK$2:$BK$97,MATCH('RNA Sample sheet'!B69,'HCAP Robot Script'!$BJ$2:$BJ$97,0))</f>
        <v>#N/A</v>
      </c>
      <c r="D69" s="369" t="e">
        <f ca="1">INDEX('HCAP Robot Script'!$BM$2:$BM$97,MATCH('RNA Sample sheet'!B69,'HCAP Robot Script'!$BJ$2:$BJ$97,0))</f>
        <v>#N/A</v>
      </c>
      <c r="E69" s="369" t="e">
        <f ca="1">INDEX('HCAP Robot Script'!$BN$2:$BN$97,MATCH('RNA Sample sheet'!B69,'HCAP Robot Script'!$BJ$2:$BJ$97,0))</f>
        <v>#N/A</v>
      </c>
      <c r="F69" s="369" t="e">
        <f ca="1">INDEX('HCAP Robot Script'!$BO$2:$BO$97,MATCH('RNA Sample sheet'!B69,'HCAP Robot Script'!$BJ$2:$BJ$97,0))</f>
        <v>#N/A</v>
      </c>
      <c r="G69" s="369" t="e">
        <f ca="1">INDEX('HCAP Robot Script'!$BP$2:$BP$97,MATCH('RNA Sample sheet'!B69,'HCAP Robot Script'!$BJ$2:$BJ$97,0))</f>
        <v>#N/A</v>
      </c>
      <c r="H69" s="369" t="e">
        <f ca="1">INDEX('HCAP Robot Script'!$BR$2:$BR$97,MATCH('RNA Sample sheet'!B69,'HCAP Robot Script'!$BJ$2:$BJ$97,0))</f>
        <v>#N/A</v>
      </c>
      <c r="J69" s="369" t="e">
        <f ca="1">INDEX('HCAP Robot Script'!$CE$2:$CE$97,MATCH('RNA Sample sheet'!B69,'HCAP Robot Script'!$BJ$2:$BJ$97,0))</f>
        <v>#N/A</v>
      </c>
      <c r="L69" s="369" t="e">
        <f ca="1">INDEX('HCAP Robot Script'!$BS$2:$BS$97,MATCH('RNA Sample sheet'!B69,'HCAP Robot Script'!$BJ$2:$BJ$97,0))</f>
        <v>#N/A</v>
      </c>
    </row>
    <row r="70" spans="1:12" x14ac:dyDescent="0.2">
      <c r="A70" s="369" t="str">
        <f ca="1">IF(B70="","",Index!I50)</f>
        <v/>
      </c>
      <c r="B70" s="369" t="str">
        <f ca="1">'HCAP Robot Script'!CK49</f>
        <v/>
      </c>
      <c r="C70" s="504" t="e">
        <f ca="1">INDEX('HCAP Robot Script'!$BK$2:$BK$97,MATCH('RNA Sample sheet'!B70,'HCAP Robot Script'!$BJ$2:$BJ$97,0))</f>
        <v>#N/A</v>
      </c>
      <c r="D70" s="369" t="e">
        <f ca="1">INDEX('HCAP Robot Script'!$BM$2:$BM$97,MATCH('RNA Sample sheet'!B70,'HCAP Robot Script'!$BJ$2:$BJ$97,0))</f>
        <v>#N/A</v>
      </c>
      <c r="E70" s="369" t="e">
        <f ca="1">INDEX('HCAP Robot Script'!$BN$2:$BN$97,MATCH('RNA Sample sheet'!B70,'HCAP Robot Script'!$BJ$2:$BJ$97,0))</f>
        <v>#N/A</v>
      </c>
      <c r="F70" s="369" t="e">
        <f ca="1">INDEX('HCAP Robot Script'!$BO$2:$BO$97,MATCH('RNA Sample sheet'!B70,'HCAP Robot Script'!$BJ$2:$BJ$97,0))</f>
        <v>#N/A</v>
      </c>
      <c r="G70" s="369" t="e">
        <f ca="1">INDEX('HCAP Robot Script'!$BP$2:$BP$97,MATCH('RNA Sample sheet'!B70,'HCAP Robot Script'!$BJ$2:$BJ$97,0))</f>
        <v>#N/A</v>
      </c>
      <c r="H70" s="369" t="e">
        <f ca="1">INDEX('HCAP Robot Script'!$BR$2:$BR$97,MATCH('RNA Sample sheet'!B70,'HCAP Robot Script'!$BJ$2:$BJ$97,0))</f>
        <v>#N/A</v>
      </c>
      <c r="J70" s="369" t="e">
        <f ca="1">INDEX('HCAP Robot Script'!$CE$2:$CE$97,MATCH('RNA Sample sheet'!B70,'HCAP Robot Script'!$BJ$2:$BJ$97,0))</f>
        <v>#N/A</v>
      </c>
      <c r="L70" s="369" t="e">
        <f ca="1">INDEX('HCAP Robot Script'!$BS$2:$BS$97,MATCH('RNA Sample sheet'!B70,'HCAP Robot Script'!$BJ$2:$BJ$97,0))</f>
        <v>#N/A</v>
      </c>
    </row>
    <row r="71" spans="1:12" x14ac:dyDescent="0.2">
      <c r="A71" s="369" t="str">
        <f ca="1">IF(B71="","",Index!I51)</f>
        <v/>
      </c>
      <c r="B71" s="369" t="str">
        <f ca="1">'HCAP Robot Script'!CK50</f>
        <v/>
      </c>
      <c r="C71" s="504" t="e">
        <f ca="1">INDEX('HCAP Robot Script'!$BK$2:$BK$97,MATCH('RNA Sample sheet'!B71,'HCAP Robot Script'!$BJ$2:$BJ$97,0))</f>
        <v>#N/A</v>
      </c>
      <c r="D71" s="369" t="e">
        <f ca="1">INDEX('HCAP Robot Script'!$BM$2:$BM$97,MATCH('RNA Sample sheet'!B71,'HCAP Robot Script'!$BJ$2:$BJ$97,0))</f>
        <v>#N/A</v>
      </c>
      <c r="E71" s="369" t="e">
        <f ca="1">INDEX('HCAP Robot Script'!$BN$2:$BN$97,MATCH('RNA Sample sheet'!B71,'HCAP Robot Script'!$BJ$2:$BJ$97,0))</f>
        <v>#N/A</v>
      </c>
      <c r="F71" s="369" t="e">
        <f ca="1">INDEX('HCAP Robot Script'!$BO$2:$BO$97,MATCH('RNA Sample sheet'!B71,'HCAP Robot Script'!$BJ$2:$BJ$97,0))</f>
        <v>#N/A</v>
      </c>
      <c r="G71" s="369" t="e">
        <f ca="1">INDEX('HCAP Robot Script'!$BP$2:$BP$97,MATCH('RNA Sample sheet'!B71,'HCAP Robot Script'!$BJ$2:$BJ$97,0))</f>
        <v>#N/A</v>
      </c>
      <c r="H71" s="369" t="e">
        <f ca="1">INDEX('HCAP Robot Script'!$BR$2:$BR$97,MATCH('RNA Sample sheet'!B71,'HCAP Robot Script'!$BJ$2:$BJ$97,0))</f>
        <v>#N/A</v>
      </c>
      <c r="J71" s="369" t="e">
        <f ca="1">INDEX('HCAP Robot Script'!$CE$2:$CE$97,MATCH('RNA Sample sheet'!B71,'HCAP Robot Script'!$BJ$2:$BJ$97,0))</f>
        <v>#N/A</v>
      </c>
      <c r="L71" s="369" t="e">
        <f ca="1">INDEX('HCAP Robot Script'!$BS$2:$BS$97,MATCH('RNA Sample sheet'!B71,'HCAP Robot Script'!$BJ$2:$BJ$97,0))</f>
        <v>#N/A</v>
      </c>
    </row>
    <row r="72" spans="1:12" x14ac:dyDescent="0.2">
      <c r="A72" s="369" t="str">
        <f ca="1">IF(B72="","",Index!I52)</f>
        <v/>
      </c>
      <c r="B72" s="369" t="str">
        <f ca="1">'HCAP Robot Script'!CK51</f>
        <v/>
      </c>
      <c r="C72" s="504" t="e">
        <f ca="1">INDEX('HCAP Robot Script'!$BK$2:$BK$97,MATCH('RNA Sample sheet'!B72,'HCAP Robot Script'!$BJ$2:$BJ$97,0))</f>
        <v>#N/A</v>
      </c>
      <c r="D72" s="369" t="e">
        <f ca="1">INDEX('HCAP Robot Script'!$BM$2:$BM$97,MATCH('RNA Sample sheet'!B72,'HCAP Robot Script'!$BJ$2:$BJ$97,0))</f>
        <v>#N/A</v>
      </c>
      <c r="E72" s="369" t="e">
        <f ca="1">INDEX('HCAP Robot Script'!$BN$2:$BN$97,MATCH('RNA Sample sheet'!B72,'HCAP Robot Script'!$BJ$2:$BJ$97,0))</f>
        <v>#N/A</v>
      </c>
      <c r="F72" s="369" t="e">
        <f ca="1">INDEX('HCAP Robot Script'!$BO$2:$BO$97,MATCH('RNA Sample sheet'!B72,'HCAP Robot Script'!$BJ$2:$BJ$97,0))</f>
        <v>#N/A</v>
      </c>
      <c r="G72" s="369" t="e">
        <f ca="1">INDEX('HCAP Robot Script'!$BP$2:$BP$97,MATCH('RNA Sample sheet'!B72,'HCAP Robot Script'!$BJ$2:$BJ$97,0))</f>
        <v>#N/A</v>
      </c>
      <c r="H72" s="369" t="e">
        <f ca="1">INDEX('HCAP Robot Script'!$BR$2:$BR$97,MATCH('RNA Sample sheet'!B72,'HCAP Robot Script'!$BJ$2:$BJ$97,0))</f>
        <v>#N/A</v>
      </c>
      <c r="J72" s="369" t="e">
        <f ca="1">INDEX('HCAP Robot Script'!$CE$2:$CE$97,MATCH('RNA Sample sheet'!B72,'HCAP Robot Script'!$BJ$2:$BJ$97,0))</f>
        <v>#N/A</v>
      </c>
      <c r="L72" s="369" t="e">
        <f ca="1">INDEX('HCAP Robot Script'!$BS$2:$BS$97,MATCH('RNA Sample sheet'!B72,'HCAP Robot Script'!$BJ$2:$BJ$97,0))</f>
        <v>#N/A</v>
      </c>
    </row>
    <row r="73" spans="1:12" x14ac:dyDescent="0.2">
      <c r="A73" s="369" t="str">
        <f ca="1">IF(B73="","",Index!I53)</f>
        <v/>
      </c>
      <c r="B73" s="369" t="str">
        <f ca="1">'HCAP Robot Script'!CK52</f>
        <v/>
      </c>
      <c r="C73" s="504" t="e">
        <f ca="1">INDEX('HCAP Robot Script'!$BK$2:$BK$97,MATCH('RNA Sample sheet'!B73,'HCAP Robot Script'!$BJ$2:$BJ$97,0))</f>
        <v>#N/A</v>
      </c>
      <c r="D73" s="369" t="e">
        <f ca="1">INDEX('HCAP Robot Script'!$BM$2:$BM$97,MATCH('RNA Sample sheet'!B73,'HCAP Robot Script'!$BJ$2:$BJ$97,0))</f>
        <v>#N/A</v>
      </c>
      <c r="E73" s="369" t="e">
        <f ca="1">INDEX('HCAP Robot Script'!$BN$2:$BN$97,MATCH('RNA Sample sheet'!B73,'HCAP Robot Script'!$BJ$2:$BJ$97,0))</f>
        <v>#N/A</v>
      </c>
      <c r="F73" s="369" t="e">
        <f ca="1">INDEX('HCAP Robot Script'!$BO$2:$BO$97,MATCH('RNA Sample sheet'!B73,'HCAP Robot Script'!$BJ$2:$BJ$97,0))</f>
        <v>#N/A</v>
      </c>
      <c r="G73" s="369" t="e">
        <f ca="1">INDEX('HCAP Robot Script'!$BP$2:$BP$97,MATCH('RNA Sample sheet'!B73,'HCAP Robot Script'!$BJ$2:$BJ$97,0))</f>
        <v>#N/A</v>
      </c>
      <c r="H73" s="369" t="e">
        <f ca="1">INDEX('HCAP Robot Script'!$BR$2:$BR$97,MATCH('RNA Sample sheet'!B73,'HCAP Robot Script'!$BJ$2:$BJ$97,0))</f>
        <v>#N/A</v>
      </c>
      <c r="J73" s="369" t="e">
        <f ca="1">INDEX('HCAP Robot Script'!$CE$2:$CE$97,MATCH('RNA Sample sheet'!B73,'HCAP Robot Script'!$BJ$2:$BJ$97,0))</f>
        <v>#N/A</v>
      </c>
      <c r="L73" s="369" t="e">
        <f ca="1">INDEX('HCAP Robot Script'!$BS$2:$BS$97,MATCH('RNA Sample sheet'!B73,'HCAP Robot Script'!$BJ$2:$BJ$97,0))</f>
        <v>#N/A</v>
      </c>
    </row>
    <row r="74" spans="1:12" x14ac:dyDescent="0.2">
      <c r="A74" s="369" t="str">
        <f ca="1">IF(B74="","",Index!I54)</f>
        <v/>
      </c>
      <c r="B74" s="369" t="str">
        <f ca="1">'HCAP Robot Script'!CK53</f>
        <v/>
      </c>
      <c r="C74" s="504" t="e">
        <f ca="1">INDEX('HCAP Robot Script'!$BK$2:$BK$97,MATCH('RNA Sample sheet'!B74,'HCAP Robot Script'!$BJ$2:$BJ$97,0))</f>
        <v>#N/A</v>
      </c>
      <c r="D74" s="369" t="e">
        <f ca="1">INDEX('HCAP Robot Script'!$BM$2:$BM$97,MATCH('RNA Sample sheet'!B74,'HCAP Robot Script'!$BJ$2:$BJ$97,0))</f>
        <v>#N/A</v>
      </c>
      <c r="E74" s="369" t="e">
        <f ca="1">INDEX('HCAP Robot Script'!$BN$2:$BN$97,MATCH('RNA Sample sheet'!B74,'HCAP Robot Script'!$BJ$2:$BJ$97,0))</f>
        <v>#N/A</v>
      </c>
      <c r="F74" s="369" t="e">
        <f ca="1">INDEX('HCAP Robot Script'!$BO$2:$BO$97,MATCH('RNA Sample sheet'!B74,'HCAP Robot Script'!$BJ$2:$BJ$97,0))</f>
        <v>#N/A</v>
      </c>
      <c r="G74" s="369" t="e">
        <f ca="1">INDEX('HCAP Robot Script'!$BP$2:$BP$97,MATCH('RNA Sample sheet'!B74,'HCAP Robot Script'!$BJ$2:$BJ$97,0))</f>
        <v>#N/A</v>
      </c>
      <c r="H74" s="369" t="e">
        <f ca="1">INDEX('HCAP Robot Script'!$BR$2:$BR$97,MATCH('RNA Sample sheet'!B74,'HCAP Robot Script'!$BJ$2:$BJ$97,0))</f>
        <v>#N/A</v>
      </c>
      <c r="J74" s="369" t="e">
        <f ca="1">INDEX('HCAP Robot Script'!$CE$2:$CE$97,MATCH('RNA Sample sheet'!B74,'HCAP Robot Script'!$BJ$2:$BJ$97,0))</f>
        <v>#N/A</v>
      </c>
      <c r="L74" s="369" t="e">
        <f ca="1">INDEX('HCAP Robot Script'!$BS$2:$BS$97,MATCH('RNA Sample sheet'!B74,'HCAP Robot Script'!$BJ$2:$BJ$97,0))</f>
        <v>#N/A</v>
      </c>
    </row>
    <row r="75" spans="1:12" x14ac:dyDescent="0.2">
      <c r="A75" s="369" t="str">
        <f ca="1">IF(B75="","",Index!I55)</f>
        <v/>
      </c>
      <c r="B75" s="369" t="str">
        <f ca="1">'HCAP Robot Script'!CK54</f>
        <v/>
      </c>
      <c r="C75" s="504" t="e">
        <f ca="1">INDEX('HCAP Robot Script'!$BK$2:$BK$97,MATCH('RNA Sample sheet'!B75,'HCAP Robot Script'!$BJ$2:$BJ$97,0))</f>
        <v>#N/A</v>
      </c>
      <c r="D75" s="369" t="e">
        <f ca="1">INDEX('HCAP Robot Script'!$BM$2:$BM$97,MATCH('RNA Sample sheet'!B75,'HCAP Robot Script'!$BJ$2:$BJ$97,0))</f>
        <v>#N/A</v>
      </c>
      <c r="E75" s="369" t="e">
        <f ca="1">INDEX('HCAP Robot Script'!$BN$2:$BN$97,MATCH('RNA Sample sheet'!B75,'HCAP Robot Script'!$BJ$2:$BJ$97,0))</f>
        <v>#N/A</v>
      </c>
      <c r="F75" s="369" t="e">
        <f ca="1">INDEX('HCAP Robot Script'!$BO$2:$BO$97,MATCH('RNA Sample sheet'!B75,'HCAP Robot Script'!$BJ$2:$BJ$97,0))</f>
        <v>#N/A</v>
      </c>
      <c r="G75" s="369" t="e">
        <f ca="1">INDEX('HCAP Robot Script'!$BP$2:$BP$97,MATCH('RNA Sample sheet'!B75,'HCAP Robot Script'!$BJ$2:$BJ$97,0))</f>
        <v>#N/A</v>
      </c>
      <c r="H75" s="369" t="e">
        <f ca="1">INDEX('HCAP Robot Script'!$BR$2:$BR$97,MATCH('RNA Sample sheet'!B75,'HCAP Robot Script'!$BJ$2:$BJ$97,0))</f>
        <v>#N/A</v>
      </c>
      <c r="J75" s="369" t="e">
        <f ca="1">INDEX('HCAP Robot Script'!$CE$2:$CE$97,MATCH('RNA Sample sheet'!B75,'HCAP Robot Script'!$BJ$2:$BJ$97,0))</f>
        <v>#N/A</v>
      </c>
      <c r="L75" s="369" t="e">
        <f ca="1">INDEX('HCAP Robot Script'!$BS$2:$BS$97,MATCH('RNA Sample sheet'!B75,'HCAP Robot Script'!$BJ$2:$BJ$97,0))</f>
        <v>#N/A</v>
      </c>
    </row>
    <row r="76" spans="1:12" x14ac:dyDescent="0.2">
      <c r="A76" s="369" t="str">
        <f ca="1">IF(B76="","",Index!I56)</f>
        <v/>
      </c>
      <c r="B76" s="369" t="str">
        <f ca="1">'HCAP Robot Script'!CK55</f>
        <v/>
      </c>
      <c r="C76" s="504" t="e">
        <f ca="1">INDEX('HCAP Robot Script'!$BK$2:$BK$97,MATCH('RNA Sample sheet'!B76,'HCAP Robot Script'!$BJ$2:$BJ$97,0))</f>
        <v>#N/A</v>
      </c>
      <c r="D76" s="369" t="e">
        <f ca="1">INDEX('HCAP Robot Script'!$BM$2:$BM$97,MATCH('RNA Sample sheet'!B76,'HCAP Robot Script'!$BJ$2:$BJ$97,0))</f>
        <v>#N/A</v>
      </c>
      <c r="E76" s="369" t="e">
        <f ca="1">INDEX('HCAP Robot Script'!$BN$2:$BN$97,MATCH('RNA Sample sheet'!B76,'HCAP Robot Script'!$BJ$2:$BJ$97,0))</f>
        <v>#N/A</v>
      </c>
      <c r="F76" s="369" t="e">
        <f ca="1">INDEX('HCAP Robot Script'!$BO$2:$BO$97,MATCH('RNA Sample sheet'!B76,'HCAP Robot Script'!$BJ$2:$BJ$97,0))</f>
        <v>#N/A</v>
      </c>
      <c r="G76" s="369" t="e">
        <f ca="1">INDEX('HCAP Robot Script'!$BP$2:$BP$97,MATCH('RNA Sample sheet'!B76,'HCAP Robot Script'!$BJ$2:$BJ$97,0))</f>
        <v>#N/A</v>
      </c>
      <c r="H76" s="369" t="e">
        <f ca="1">INDEX('HCAP Robot Script'!$BR$2:$BR$97,MATCH('RNA Sample sheet'!B76,'HCAP Robot Script'!$BJ$2:$BJ$97,0))</f>
        <v>#N/A</v>
      </c>
      <c r="J76" s="369" t="e">
        <f ca="1">INDEX('HCAP Robot Script'!$CE$2:$CE$97,MATCH('RNA Sample sheet'!B76,'HCAP Robot Script'!$BJ$2:$BJ$97,0))</f>
        <v>#N/A</v>
      </c>
      <c r="L76" s="369" t="e">
        <f ca="1">INDEX('HCAP Robot Script'!$BS$2:$BS$97,MATCH('RNA Sample sheet'!B76,'HCAP Robot Script'!$BJ$2:$BJ$97,0))</f>
        <v>#N/A</v>
      </c>
    </row>
    <row r="77" spans="1:12" x14ac:dyDescent="0.2">
      <c r="A77" s="369" t="str">
        <f ca="1">IF(B77="","",Index!I57)</f>
        <v/>
      </c>
      <c r="B77" s="369" t="str">
        <f ca="1">'HCAP Robot Script'!CK56</f>
        <v/>
      </c>
      <c r="C77" s="504" t="e">
        <f ca="1">INDEX('HCAP Robot Script'!$BK$2:$BK$97,MATCH('RNA Sample sheet'!B77,'HCAP Robot Script'!$BJ$2:$BJ$97,0))</f>
        <v>#N/A</v>
      </c>
      <c r="D77" s="369" t="e">
        <f ca="1">INDEX('HCAP Robot Script'!$BM$2:$BM$97,MATCH('RNA Sample sheet'!B77,'HCAP Robot Script'!$BJ$2:$BJ$97,0))</f>
        <v>#N/A</v>
      </c>
      <c r="E77" s="369" t="e">
        <f ca="1">INDEX('HCAP Robot Script'!$BN$2:$BN$97,MATCH('RNA Sample sheet'!B77,'HCAP Robot Script'!$BJ$2:$BJ$97,0))</f>
        <v>#N/A</v>
      </c>
      <c r="F77" s="369" t="e">
        <f ca="1">INDEX('HCAP Robot Script'!$BO$2:$BO$97,MATCH('RNA Sample sheet'!B77,'HCAP Robot Script'!$BJ$2:$BJ$97,0))</f>
        <v>#N/A</v>
      </c>
      <c r="G77" s="369" t="e">
        <f ca="1">INDEX('HCAP Robot Script'!$BP$2:$BP$97,MATCH('RNA Sample sheet'!B77,'HCAP Robot Script'!$BJ$2:$BJ$97,0))</f>
        <v>#N/A</v>
      </c>
      <c r="H77" s="369" t="e">
        <f ca="1">INDEX('HCAP Robot Script'!$BR$2:$BR$97,MATCH('RNA Sample sheet'!B77,'HCAP Robot Script'!$BJ$2:$BJ$97,0))</f>
        <v>#N/A</v>
      </c>
      <c r="J77" s="369" t="e">
        <f ca="1">INDEX('HCAP Robot Script'!$CE$2:$CE$97,MATCH('RNA Sample sheet'!B77,'HCAP Robot Script'!$BJ$2:$BJ$97,0))</f>
        <v>#N/A</v>
      </c>
      <c r="L77" s="369" t="e">
        <f ca="1">INDEX('HCAP Robot Script'!$BS$2:$BS$97,MATCH('RNA Sample sheet'!B77,'HCAP Robot Script'!$BJ$2:$BJ$97,0))</f>
        <v>#N/A</v>
      </c>
    </row>
    <row r="78" spans="1:12" x14ac:dyDescent="0.2">
      <c r="A78" s="369" t="str">
        <f ca="1">IF(B78="","",Index!I58)</f>
        <v/>
      </c>
      <c r="B78" s="369" t="str">
        <f ca="1">'HCAP Robot Script'!CK57</f>
        <v/>
      </c>
      <c r="C78" s="504" t="e">
        <f ca="1">INDEX('HCAP Robot Script'!$BK$2:$BK$97,MATCH('RNA Sample sheet'!B78,'HCAP Robot Script'!$BJ$2:$BJ$97,0))</f>
        <v>#N/A</v>
      </c>
      <c r="D78" s="369" t="e">
        <f ca="1">INDEX('HCAP Robot Script'!$BM$2:$BM$97,MATCH('RNA Sample sheet'!B78,'HCAP Robot Script'!$BJ$2:$BJ$97,0))</f>
        <v>#N/A</v>
      </c>
      <c r="E78" s="369" t="e">
        <f ca="1">INDEX('HCAP Robot Script'!$BN$2:$BN$97,MATCH('RNA Sample sheet'!B78,'HCAP Robot Script'!$BJ$2:$BJ$97,0))</f>
        <v>#N/A</v>
      </c>
      <c r="F78" s="369" t="e">
        <f ca="1">INDEX('HCAP Robot Script'!$BO$2:$BO$97,MATCH('RNA Sample sheet'!B78,'HCAP Robot Script'!$BJ$2:$BJ$97,0))</f>
        <v>#N/A</v>
      </c>
      <c r="G78" s="369" t="e">
        <f ca="1">INDEX('HCAP Robot Script'!$BP$2:$BP$97,MATCH('RNA Sample sheet'!B78,'HCAP Robot Script'!$BJ$2:$BJ$97,0))</f>
        <v>#N/A</v>
      </c>
      <c r="H78" s="369" t="e">
        <f ca="1">INDEX('HCAP Robot Script'!$BR$2:$BR$97,MATCH('RNA Sample sheet'!B78,'HCAP Robot Script'!$BJ$2:$BJ$97,0))</f>
        <v>#N/A</v>
      </c>
      <c r="J78" s="369" t="e">
        <f ca="1">INDEX('HCAP Robot Script'!$CE$2:$CE$97,MATCH('RNA Sample sheet'!B78,'HCAP Robot Script'!$BJ$2:$BJ$97,0))</f>
        <v>#N/A</v>
      </c>
      <c r="L78" s="369" t="e">
        <f ca="1">INDEX('HCAP Robot Script'!$BS$2:$BS$97,MATCH('RNA Sample sheet'!B78,'HCAP Robot Script'!$BJ$2:$BJ$97,0))</f>
        <v>#N/A</v>
      </c>
    </row>
    <row r="79" spans="1:12" x14ac:dyDescent="0.2">
      <c r="A79" s="369" t="str">
        <f ca="1">IF(B79="","",Index!I59)</f>
        <v/>
      </c>
      <c r="B79" s="369" t="str">
        <f ca="1">'HCAP Robot Script'!CK58</f>
        <v/>
      </c>
      <c r="C79" s="504" t="e">
        <f ca="1">INDEX('HCAP Robot Script'!$BK$2:$BK$97,MATCH('RNA Sample sheet'!B79,'HCAP Robot Script'!$BJ$2:$BJ$97,0))</f>
        <v>#N/A</v>
      </c>
      <c r="D79" s="369" t="e">
        <f ca="1">INDEX('HCAP Robot Script'!$BM$2:$BM$97,MATCH('RNA Sample sheet'!B79,'HCAP Robot Script'!$BJ$2:$BJ$97,0))</f>
        <v>#N/A</v>
      </c>
      <c r="E79" s="369" t="e">
        <f ca="1">INDEX('HCAP Robot Script'!$BN$2:$BN$97,MATCH('RNA Sample sheet'!B79,'HCAP Robot Script'!$BJ$2:$BJ$97,0))</f>
        <v>#N/A</v>
      </c>
      <c r="F79" s="369" t="e">
        <f ca="1">INDEX('HCAP Robot Script'!$BO$2:$BO$97,MATCH('RNA Sample sheet'!B79,'HCAP Robot Script'!$BJ$2:$BJ$97,0))</f>
        <v>#N/A</v>
      </c>
      <c r="G79" s="369" t="e">
        <f ca="1">INDEX('HCAP Robot Script'!$BP$2:$BP$97,MATCH('RNA Sample sheet'!B79,'HCAP Robot Script'!$BJ$2:$BJ$97,0))</f>
        <v>#N/A</v>
      </c>
      <c r="H79" s="369" t="e">
        <f ca="1">INDEX('HCAP Robot Script'!$BR$2:$BR$97,MATCH('RNA Sample sheet'!B79,'HCAP Robot Script'!$BJ$2:$BJ$97,0))</f>
        <v>#N/A</v>
      </c>
      <c r="J79" s="369" t="e">
        <f ca="1">INDEX('HCAP Robot Script'!$CE$2:$CE$97,MATCH('RNA Sample sheet'!B79,'HCAP Robot Script'!$BJ$2:$BJ$97,0))</f>
        <v>#N/A</v>
      </c>
      <c r="L79" s="369" t="e">
        <f ca="1">INDEX('HCAP Robot Script'!$BS$2:$BS$97,MATCH('RNA Sample sheet'!B79,'HCAP Robot Script'!$BJ$2:$BJ$97,0))</f>
        <v>#N/A</v>
      </c>
    </row>
    <row r="80" spans="1:12" x14ac:dyDescent="0.2">
      <c r="A80" s="369" t="str">
        <f ca="1">IF(B80="","",Index!I60)</f>
        <v/>
      </c>
      <c r="B80" s="369" t="str">
        <f ca="1">'HCAP Robot Script'!CK59</f>
        <v/>
      </c>
      <c r="C80" s="504" t="e">
        <f ca="1">INDEX('HCAP Robot Script'!$BK$2:$BK$97,MATCH('RNA Sample sheet'!B80,'HCAP Robot Script'!$BJ$2:$BJ$97,0))</f>
        <v>#N/A</v>
      </c>
      <c r="D80" s="369" t="e">
        <f ca="1">INDEX('HCAP Robot Script'!$BM$2:$BM$97,MATCH('RNA Sample sheet'!B80,'HCAP Robot Script'!$BJ$2:$BJ$97,0))</f>
        <v>#N/A</v>
      </c>
      <c r="E80" s="369" t="e">
        <f ca="1">INDEX('HCAP Robot Script'!$BN$2:$BN$97,MATCH('RNA Sample sheet'!B80,'HCAP Robot Script'!$BJ$2:$BJ$97,0))</f>
        <v>#N/A</v>
      </c>
      <c r="F80" s="369" t="e">
        <f ca="1">INDEX('HCAP Robot Script'!$BO$2:$BO$97,MATCH('RNA Sample sheet'!B80,'HCAP Robot Script'!$BJ$2:$BJ$97,0))</f>
        <v>#N/A</v>
      </c>
      <c r="G80" s="369" t="e">
        <f ca="1">INDEX('HCAP Robot Script'!$BP$2:$BP$97,MATCH('RNA Sample sheet'!B80,'HCAP Robot Script'!$BJ$2:$BJ$97,0))</f>
        <v>#N/A</v>
      </c>
      <c r="H80" s="369" t="e">
        <f ca="1">INDEX('HCAP Robot Script'!$BR$2:$BR$97,MATCH('RNA Sample sheet'!B80,'HCAP Robot Script'!$BJ$2:$BJ$97,0))</f>
        <v>#N/A</v>
      </c>
      <c r="J80" s="369" t="e">
        <f ca="1">INDEX('HCAP Robot Script'!$CE$2:$CE$97,MATCH('RNA Sample sheet'!B80,'HCAP Robot Script'!$BJ$2:$BJ$97,0))</f>
        <v>#N/A</v>
      </c>
      <c r="L80" s="369" t="e">
        <f ca="1">INDEX('HCAP Robot Script'!$BS$2:$BS$97,MATCH('RNA Sample sheet'!B80,'HCAP Robot Script'!$BJ$2:$BJ$97,0))</f>
        <v>#N/A</v>
      </c>
    </row>
    <row r="81" spans="1:12" x14ac:dyDescent="0.2">
      <c r="A81" s="369" t="str">
        <f ca="1">IF(B81="","",Index!I61)</f>
        <v/>
      </c>
      <c r="B81" s="369" t="str">
        <f ca="1">'HCAP Robot Script'!CK60</f>
        <v/>
      </c>
      <c r="C81" s="504" t="e">
        <f ca="1">INDEX('HCAP Robot Script'!$BK$2:$BK$97,MATCH('RNA Sample sheet'!B81,'HCAP Robot Script'!$BJ$2:$BJ$97,0))</f>
        <v>#N/A</v>
      </c>
      <c r="D81" s="369" t="e">
        <f ca="1">INDEX('HCAP Robot Script'!$BM$2:$BM$97,MATCH('RNA Sample sheet'!B81,'HCAP Robot Script'!$BJ$2:$BJ$97,0))</f>
        <v>#N/A</v>
      </c>
      <c r="E81" s="369" t="e">
        <f ca="1">INDEX('HCAP Robot Script'!$BN$2:$BN$97,MATCH('RNA Sample sheet'!B81,'HCAP Robot Script'!$BJ$2:$BJ$97,0))</f>
        <v>#N/A</v>
      </c>
      <c r="F81" s="369" t="e">
        <f ca="1">INDEX('HCAP Robot Script'!$BO$2:$BO$97,MATCH('RNA Sample sheet'!B81,'HCAP Robot Script'!$BJ$2:$BJ$97,0))</f>
        <v>#N/A</v>
      </c>
      <c r="G81" s="369" t="e">
        <f ca="1">INDEX('HCAP Robot Script'!$BP$2:$BP$97,MATCH('RNA Sample sheet'!B81,'HCAP Robot Script'!$BJ$2:$BJ$97,0))</f>
        <v>#N/A</v>
      </c>
      <c r="H81" s="369" t="e">
        <f ca="1">INDEX('HCAP Robot Script'!$BR$2:$BR$97,MATCH('RNA Sample sheet'!B81,'HCAP Robot Script'!$BJ$2:$BJ$97,0))</f>
        <v>#N/A</v>
      </c>
      <c r="J81" s="369" t="e">
        <f ca="1">INDEX('HCAP Robot Script'!$CE$2:$CE$97,MATCH('RNA Sample sheet'!B81,'HCAP Robot Script'!$BJ$2:$BJ$97,0))</f>
        <v>#N/A</v>
      </c>
      <c r="L81" s="369" t="e">
        <f ca="1">INDEX('HCAP Robot Script'!$BS$2:$BS$97,MATCH('RNA Sample sheet'!B81,'HCAP Robot Script'!$BJ$2:$BJ$97,0))</f>
        <v>#N/A</v>
      </c>
    </row>
    <row r="82" spans="1:12" x14ac:dyDescent="0.2">
      <c r="A82" s="369" t="str">
        <f ca="1">IF(B82="","",Index!I62)</f>
        <v/>
      </c>
      <c r="B82" s="369" t="str">
        <f ca="1">'HCAP Robot Script'!CK61</f>
        <v/>
      </c>
      <c r="C82" s="504" t="e">
        <f ca="1">INDEX('HCAP Robot Script'!$BK$2:$BK$97,MATCH('RNA Sample sheet'!B82,'HCAP Robot Script'!$BJ$2:$BJ$97,0))</f>
        <v>#N/A</v>
      </c>
      <c r="D82" s="369" t="e">
        <f ca="1">INDEX('HCAP Robot Script'!$BM$2:$BM$97,MATCH('RNA Sample sheet'!B82,'HCAP Robot Script'!$BJ$2:$BJ$97,0))</f>
        <v>#N/A</v>
      </c>
      <c r="E82" s="369" t="e">
        <f ca="1">INDEX('HCAP Robot Script'!$BN$2:$BN$97,MATCH('RNA Sample sheet'!B82,'HCAP Robot Script'!$BJ$2:$BJ$97,0))</f>
        <v>#N/A</v>
      </c>
      <c r="F82" s="369" t="e">
        <f ca="1">INDEX('HCAP Robot Script'!$BO$2:$BO$97,MATCH('RNA Sample sheet'!B82,'HCAP Robot Script'!$BJ$2:$BJ$97,0))</f>
        <v>#N/A</v>
      </c>
      <c r="G82" s="369" t="e">
        <f ca="1">INDEX('HCAP Robot Script'!$BP$2:$BP$97,MATCH('RNA Sample sheet'!B82,'HCAP Robot Script'!$BJ$2:$BJ$97,0))</f>
        <v>#N/A</v>
      </c>
      <c r="H82" s="369" t="e">
        <f ca="1">INDEX('HCAP Robot Script'!$BR$2:$BR$97,MATCH('RNA Sample sheet'!B82,'HCAP Robot Script'!$BJ$2:$BJ$97,0))</f>
        <v>#N/A</v>
      </c>
      <c r="J82" s="369" t="e">
        <f ca="1">INDEX('HCAP Robot Script'!$CE$2:$CE$97,MATCH('RNA Sample sheet'!B82,'HCAP Robot Script'!$BJ$2:$BJ$97,0))</f>
        <v>#N/A</v>
      </c>
      <c r="L82" s="369" t="e">
        <f ca="1">INDEX('HCAP Robot Script'!$BS$2:$BS$97,MATCH('RNA Sample sheet'!B82,'HCAP Robot Script'!$BJ$2:$BJ$97,0))</f>
        <v>#N/A</v>
      </c>
    </row>
    <row r="83" spans="1:12" x14ac:dyDescent="0.2">
      <c r="A83" s="369" t="str">
        <f ca="1">IF(B83="","",Index!I63)</f>
        <v/>
      </c>
      <c r="B83" s="369" t="str">
        <f ca="1">'HCAP Robot Script'!CK62</f>
        <v/>
      </c>
      <c r="C83" s="504" t="e">
        <f ca="1">INDEX('HCAP Robot Script'!$BK$2:$BK$97,MATCH('RNA Sample sheet'!B83,'HCAP Robot Script'!$BJ$2:$BJ$97,0))</f>
        <v>#N/A</v>
      </c>
      <c r="D83" s="369" t="e">
        <f ca="1">INDEX('HCAP Robot Script'!$BM$2:$BM$97,MATCH('RNA Sample sheet'!B83,'HCAP Robot Script'!$BJ$2:$BJ$97,0))</f>
        <v>#N/A</v>
      </c>
      <c r="E83" s="369" t="e">
        <f ca="1">INDEX('HCAP Robot Script'!$BN$2:$BN$97,MATCH('RNA Sample sheet'!B83,'HCAP Robot Script'!$BJ$2:$BJ$97,0))</f>
        <v>#N/A</v>
      </c>
      <c r="F83" s="369" t="e">
        <f ca="1">INDEX('HCAP Robot Script'!$BO$2:$BO$97,MATCH('RNA Sample sheet'!B83,'HCAP Robot Script'!$BJ$2:$BJ$97,0))</f>
        <v>#N/A</v>
      </c>
      <c r="G83" s="369" t="e">
        <f ca="1">INDEX('HCAP Robot Script'!$BP$2:$BP$97,MATCH('RNA Sample sheet'!B83,'HCAP Robot Script'!$BJ$2:$BJ$97,0))</f>
        <v>#N/A</v>
      </c>
      <c r="H83" s="369" t="e">
        <f ca="1">INDEX('HCAP Robot Script'!$BR$2:$BR$97,MATCH('RNA Sample sheet'!B83,'HCAP Robot Script'!$BJ$2:$BJ$97,0))</f>
        <v>#N/A</v>
      </c>
      <c r="J83" s="369" t="e">
        <f ca="1">INDEX('HCAP Robot Script'!$CE$2:$CE$97,MATCH('RNA Sample sheet'!B83,'HCAP Robot Script'!$BJ$2:$BJ$97,0))</f>
        <v>#N/A</v>
      </c>
      <c r="L83" s="369" t="e">
        <f ca="1">INDEX('HCAP Robot Script'!$BS$2:$BS$97,MATCH('RNA Sample sheet'!B83,'HCAP Robot Script'!$BJ$2:$BJ$97,0))</f>
        <v>#N/A</v>
      </c>
    </row>
    <row r="84" spans="1:12" x14ac:dyDescent="0.2">
      <c r="A84" s="369" t="str">
        <f ca="1">IF(B84="","",Index!I64)</f>
        <v/>
      </c>
      <c r="B84" s="369" t="str">
        <f ca="1">'HCAP Robot Script'!CK63</f>
        <v/>
      </c>
      <c r="C84" s="504" t="e">
        <f ca="1">INDEX('HCAP Robot Script'!$BK$2:$BK$97,MATCH('RNA Sample sheet'!B84,'HCAP Robot Script'!$BJ$2:$BJ$97,0))</f>
        <v>#N/A</v>
      </c>
      <c r="D84" s="369" t="e">
        <f ca="1">INDEX('HCAP Robot Script'!$BM$2:$BM$97,MATCH('RNA Sample sheet'!B84,'HCAP Robot Script'!$BJ$2:$BJ$97,0))</f>
        <v>#N/A</v>
      </c>
      <c r="E84" s="369" t="e">
        <f ca="1">INDEX('HCAP Robot Script'!$BN$2:$BN$97,MATCH('RNA Sample sheet'!B84,'HCAP Robot Script'!$BJ$2:$BJ$97,0))</f>
        <v>#N/A</v>
      </c>
      <c r="F84" s="369" t="e">
        <f ca="1">INDEX('HCAP Robot Script'!$BO$2:$BO$97,MATCH('RNA Sample sheet'!B84,'HCAP Robot Script'!$BJ$2:$BJ$97,0))</f>
        <v>#N/A</v>
      </c>
      <c r="G84" s="369" t="e">
        <f ca="1">INDEX('HCAP Robot Script'!$BP$2:$BP$97,MATCH('RNA Sample sheet'!B84,'HCAP Robot Script'!$BJ$2:$BJ$97,0))</f>
        <v>#N/A</v>
      </c>
      <c r="H84" s="369" t="e">
        <f ca="1">INDEX('HCAP Robot Script'!$BR$2:$BR$97,MATCH('RNA Sample sheet'!B84,'HCAP Robot Script'!$BJ$2:$BJ$97,0))</f>
        <v>#N/A</v>
      </c>
      <c r="J84" s="369" t="e">
        <f ca="1">INDEX('HCAP Robot Script'!$CE$2:$CE$97,MATCH('RNA Sample sheet'!B84,'HCAP Robot Script'!$BJ$2:$BJ$97,0))</f>
        <v>#N/A</v>
      </c>
      <c r="L84" s="369" t="e">
        <f ca="1">INDEX('HCAP Robot Script'!$BS$2:$BS$97,MATCH('RNA Sample sheet'!B84,'HCAP Robot Script'!$BJ$2:$BJ$97,0))</f>
        <v>#N/A</v>
      </c>
    </row>
    <row r="85" spans="1:12" x14ac:dyDescent="0.2">
      <c r="A85" s="369" t="str">
        <f ca="1">IF(B85="","",Index!I65)</f>
        <v/>
      </c>
      <c r="B85" s="369" t="str">
        <f ca="1">'HCAP Robot Script'!CK64</f>
        <v/>
      </c>
      <c r="C85" s="504" t="e">
        <f ca="1">INDEX('HCAP Robot Script'!$BK$2:$BK$97,MATCH('RNA Sample sheet'!B85,'HCAP Robot Script'!$BJ$2:$BJ$97,0))</f>
        <v>#N/A</v>
      </c>
      <c r="D85" s="369" t="e">
        <f ca="1">INDEX('HCAP Robot Script'!$BM$2:$BM$97,MATCH('RNA Sample sheet'!B85,'HCAP Robot Script'!$BJ$2:$BJ$97,0))</f>
        <v>#N/A</v>
      </c>
      <c r="E85" s="369" t="e">
        <f ca="1">INDEX('HCAP Robot Script'!$BN$2:$BN$97,MATCH('RNA Sample sheet'!B85,'HCAP Robot Script'!$BJ$2:$BJ$97,0))</f>
        <v>#N/A</v>
      </c>
      <c r="F85" s="369" t="e">
        <f ca="1">INDEX('HCAP Robot Script'!$BO$2:$BO$97,MATCH('RNA Sample sheet'!B85,'HCAP Robot Script'!$BJ$2:$BJ$97,0))</f>
        <v>#N/A</v>
      </c>
      <c r="G85" s="369" t="e">
        <f ca="1">INDEX('HCAP Robot Script'!$BP$2:$BP$97,MATCH('RNA Sample sheet'!B85,'HCAP Robot Script'!$BJ$2:$BJ$97,0))</f>
        <v>#N/A</v>
      </c>
      <c r="H85" s="369" t="e">
        <f ca="1">INDEX('HCAP Robot Script'!$BR$2:$BR$97,MATCH('RNA Sample sheet'!B85,'HCAP Robot Script'!$BJ$2:$BJ$97,0))</f>
        <v>#N/A</v>
      </c>
      <c r="J85" s="369" t="e">
        <f ca="1">INDEX('HCAP Robot Script'!$CE$2:$CE$97,MATCH('RNA Sample sheet'!B85,'HCAP Robot Script'!$BJ$2:$BJ$97,0))</f>
        <v>#N/A</v>
      </c>
      <c r="L85" s="369" t="e">
        <f ca="1">INDEX('HCAP Robot Script'!$BS$2:$BS$97,MATCH('RNA Sample sheet'!B85,'HCAP Robot Script'!$BJ$2:$BJ$97,0))</f>
        <v>#N/A</v>
      </c>
    </row>
    <row r="86" spans="1:12" x14ac:dyDescent="0.2">
      <c r="A86" s="369" t="str">
        <f ca="1">IF(B86="","",Index!I66)</f>
        <v/>
      </c>
      <c r="B86" s="369" t="str">
        <f ca="1">'HCAP Robot Script'!CK65</f>
        <v/>
      </c>
      <c r="C86" s="504" t="e">
        <f ca="1">INDEX('HCAP Robot Script'!$BK$2:$BK$97,MATCH('RNA Sample sheet'!B86,'HCAP Robot Script'!$BJ$2:$BJ$97,0))</f>
        <v>#N/A</v>
      </c>
      <c r="D86" s="369" t="e">
        <f ca="1">INDEX('HCAP Robot Script'!$BM$2:$BM$97,MATCH('RNA Sample sheet'!B86,'HCAP Robot Script'!$BJ$2:$BJ$97,0))</f>
        <v>#N/A</v>
      </c>
      <c r="E86" s="369" t="e">
        <f ca="1">INDEX('HCAP Robot Script'!$BN$2:$BN$97,MATCH('RNA Sample sheet'!B86,'HCAP Robot Script'!$BJ$2:$BJ$97,0))</f>
        <v>#N/A</v>
      </c>
      <c r="F86" s="369" t="e">
        <f ca="1">INDEX('HCAP Robot Script'!$BO$2:$BO$97,MATCH('RNA Sample sheet'!B86,'HCAP Robot Script'!$BJ$2:$BJ$97,0))</f>
        <v>#N/A</v>
      </c>
      <c r="G86" s="369" t="e">
        <f ca="1">INDEX('HCAP Robot Script'!$BP$2:$BP$97,MATCH('RNA Sample sheet'!B86,'HCAP Robot Script'!$BJ$2:$BJ$97,0))</f>
        <v>#N/A</v>
      </c>
      <c r="H86" s="369" t="e">
        <f ca="1">INDEX('HCAP Robot Script'!$BR$2:$BR$97,MATCH('RNA Sample sheet'!B86,'HCAP Robot Script'!$BJ$2:$BJ$97,0))</f>
        <v>#N/A</v>
      </c>
      <c r="J86" s="369" t="e">
        <f ca="1">INDEX('HCAP Robot Script'!$CE$2:$CE$97,MATCH('RNA Sample sheet'!B86,'HCAP Robot Script'!$BJ$2:$BJ$97,0))</f>
        <v>#N/A</v>
      </c>
      <c r="L86" s="369" t="e">
        <f ca="1">INDEX('HCAP Robot Script'!$BS$2:$BS$97,MATCH('RNA Sample sheet'!B86,'HCAP Robot Script'!$BJ$2:$BJ$97,0))</f>
        <v>#N/A</v>
      </c>
    </row>
    <row r="87" spans="1:12" x14ac:dyDescent="0.2">
      <c r="A87" s="369" t="str">
        <f ca="1">IF(B87="","",Index!I67)</f>
        <v/>
      </c>
      <c r="B87" s="369" t="str">
        <f ca="1">'HCAP Robot Script'!CK66</f>
        <v/>
      </c>
      <c r="C87" s="504" t="e">
        <f ca="1">INDEX('HCAP Robot Script'!$BK$2:$BK$97,MATCH('RNA Sample sheet'!B87,'HCAP Robot Script'!$BJ$2:$BJ$97,0))</f>
        <v>#N/A</v>
      </c>
      <c r="D87" s="369" t="e">
        <f ca="1">INDEX('HCAP Robot Script'!$BM$2:$BM$97,MATCH('RNA Sample sheet'!B87,'HCAP Robot Script'!$BJ$2:$BJ$97,0))</f>
        <v>#N/A</v>
      </c>
      <c r="E87" s="369" t="e">
        <f ca="1">INDEX('HCAP Robot Script'!$BN$2:$BN$97,MATCH('RNA Sample sheet'!B87,'HCAP Robot Script'!$BJ$2:$BJ$97,0))</f>
        <v>#N/A</v>
      </c>
      <c r="F87" s="369" t="e">
        <f ca="1">INDEX('HCAP Robot Script'!$BO$2:$BO$97,MATCH('RNA Sample sheet'!B87,'HCAP Robot Script'!$BJ$2:$BJ$97,0))</f>
        <v>#N/A</v>
      </c>
      <c r="G87" s="369" t="e">
        <f ca="1">INDEX('HCAP Robot Script'!$BP$2:$BP$97,MATCH('RNA Sample sheet'!B87,'HCAP Robot Script'!$BJ$2:$BJ$97,0))</f>
        <v>#N/A</v>
      </c>
      <c r="H87" s="369" t="e">
        <f ca="1">INDEX('HCAP Robot Script'!$BR$2:$BR$97,MATCH('RNA Sample sheet'!B87,'HCAP Robot Script'!$BJ$2:$BJ$97,0))</f>
        <v>#N/A</v>
      </c>
      <c r="J87" s="369" t="e">
        <f ca="1">INDEX('HCAP Robot Script'!$CE$2:$CE$97,MATCH('RNA Sample sheet'!B87,'HCAP Robot Script'!$BJ$2:$BJ$97,0))</f>
        <v>#N/A</v>
      </c>
      <c r="L87" s="369" t="e">
        <f ca="1">INDEX('HCAP Robot Script'!$BS$2:$BS$97,MATCH('RNA Sample sheet'!B87,'HCAP Robot Script'!$BJ$2:$BJ$97,0))</f>
        <v>#N/A</v>
      </c>
    </row>
    <row r="88" spans="1:12" x14ac:dyDescent="0.2">
      <c r="A88" s="369" t="str">
        <f ca="1">IF(B88="","",Index!I68)</f>
        <v/>
      </c>
      <c r="B88" s="369" t="str">
        <f ca="1">'HCAP Robot Script'!CK67</f>
        <v/>
      </c>
      <c r="C88" s="504" t="e">
        <f ca="1">INDEX('HCAP Robot Script'!$BK$2:$BK$97,MATCH('RNA Sample sheet'!B88,'HCAP Robot Script'!$BJ$2:$BJ$97,0))</f>
        <v>#N/A</v>
      </c>
      <c r="D88" s="369" t="e">
        <f ca="1">INDEX('HCAP Robot Script'!$BM$2:$BM$97,MATCH('RNA Sample sheet'!B88,'HCAP Robot Script'!$BJ$2:$BJ$97,0))</f>
        <v>#N/A</v>
      </c>
      <c r="E88" s="369" t="e">
        <f ca="1">INDEX('HCAP Robot Script'!$BN$2:$BN$97,MATCH('RNA Sample sheet'!B88,'HCAP Robot Script'!$BJ$2:$BJ$97,0))</f>
        <v>#N/A</v>
      </c>
      <c r="F88" s="369" t="e">
        <f ca="1">INDEX('HCAP Robot Script'!$BO$2:$BO$97,MATCH('RNA Sample sheet'!B88,'HCAP Robot Script'!$BJ$2:$BJ$97,0))</f>
        <v>#N/A</v>
      </c>
      <c r="G88" s="369" t="e">
        <f ca="1">INDEX('HCAP Robot Script'!$BP$2:$BP$97,MATCH('RNA Sample sheet'!B88,'HCAP Robot Script'!$BJ$2:$BJ$97,0))</f>
        <v>#N/A</v>
      </c>
      <c r="H88" s="369" t="e">
        <f ca="1">INDEX('HCAP Robot Script'!$BR$2:$BR$97,MATCH('RNA Sample sheet'!B88,'HCAP Robot Script'!$BJ$2:$BJ$97,0))</f>
        <v>#N/A</v>
      </c>
      <c r="J88" s="369" t="e">
        <f ca="1">INDEX('HCAP Robot Script'!$CE$2:$CE$97,MATCH('RNA Sample sheet'!B88,'HCAP Robot Script'!$BJ$2:$BJ$97,0))</f>
        <v>#N/A</v>
      </c>
      <c r="L88" s="369" t="e">
        <f ca="1">INDEX('HCAP Robot Script'!$BS$2:$BS$97,MATCH('RNA Sample sheet'!B88,'HCAP Robot Script'!$BJ$2:$BJ$97,0))</f>
        <v>#N/A</v>
      </c>
    </row>
    <row r="89" spans="1:12" x14ac:dyDescent="0.2">
      <c r="A89" s="369" t="str">
        <f ca="1">IF(B89="","",Index!I69)</f>
        <v/>
      </c>
      <c r="B89" s="369" t="str">
        <f ca="1">'HCAP Robot Script'!CK68</f>
        <v/>
      </c>
      <c r="C89" s="504" t="e">
        <f ca="1">INDEX('HCAP Robot Script'!$BK$2:$BK$97,MATCH('RNA Sample sheet'!B89,'HCAP Robot Script'!$BJ$2:$BJ$97,0))</f>
        <v>#N/A</v>
      </c>
      <c r="D89" s="369" t="e">
        <f ca="1">INDEX('HCAP Robot Script'!$BM$2:$BM$97,MATCH('RNA Sample sheet'!B89,'HCAP Robot Script'!$BJ$2:$BJ$97,0))</f>
        <v>#N/A</v>
      </c>
      <c r="E89" s="369" t="e">
        <f ca="1">INDEX('HCAP Robot Script'!$BN$2:$BN$97,MATCH('RNA Sample sheet'!B89,'HCAP Robot Script'!$BJ$2:$BJ$97,0))</f>
        <v>#N/A</v>
      </c>
      <c r="F89" s="369" t="e">
        <f ca="1">INDEX('HCAP Robot Script'!$BO$2:$BO$97,MATCH('RNA Sample sheet'!B89,'HCAP Robot Script'!$BJ$2:$BJ$97,0))</f>
        <v>#N/A</v>
      </c>
      <c r="G89" s="369" t="e">
        <f ca="1">INDEX('HCAP Robot Script'!$BP$2:$BP$97,MATCH('RNA Sample sheet'!B89,'HCAP Robot Script'!$BJ$2:$BJ$97,0))</f>
        <v>#N/A</v>
      </c>
      <c r="H89" s="369" t="e">
        <f ca="1">INDEX('HCAP Robot Script'!$BR$2:$BR$97,MATCH('RNA Sample sheet'!B89,'HCAP Robot Script'!$BJ$2:$BJ$97,0))</f>
        <v>#N/A</v>
      </c>
      <c r="J89" s="369" t="e">
        <f ca="1">INDEX('HCAP Robot Script'!$CE$2:$CE$97,MATCH('RNA Sample sheet'!B89,'HCAP Robot Script'!$BJ$2:$BJ$97,0))</f>
        <v>#N/A</v>
      </c>
      <c r="L89" s="369" t="e">
        <f ca="1">INDEX('HCAP Robot Script'!$BS$2:$BS$97,MATCH('RNA Sample sheet'!B89,'HCAP Robot Script'!$BJ$2:$BJ$97,0))</f>
        <v>#N/A</v>
      </c>
    </row>
    <row r="90" spans="1:12" x14ac:dyDescent="0.2">
      <c r="A90" s="369" t="str">
        <f ca="1">IF(B90="","",Index!I70)</f>
        <v/>
      </c>
      <c r="B90" s="369" t="str">
        <f ca="1">'HCAP Robot Script'!CK69</f>
        <v/>
      </c>
      <c r="C90" s="504" t="e">
        <f ca="1">INDEX('HCAP Robot Script'!$BK$2:$BK$97,MATCH('RNA Sample sheet'!B90,'HCAP Robot Script'!$BJ$2:$BJ$97,0))</f>
        <v>#N/A</v>
      </c>
      <c r="D90" s="369" t="e">
        <f ca="1">INDEX('HCAP Robot Script'!$BM$2:$BM$97,MATCH('RNA Sample sheet'!B90,'HCAP Robot Script'!$BJ$2:$BJ$97,0))</f>
        <v>#N/A</v>
      </c>
      <c r="E90" s="369" t="e">
        <f ca="1">INDEX('HCAP Robot Script'!$BN$2:$BN$97,MATCH('RNA Sample sheet'!B90,'HCAP Robot Script'!$BJ$2:$BJ$97,0))</f>
        <v>#N/A</v>
      </c>
      <c r="F90" s="369" t="e">
        <f ca="1">INDEX('HCAP Robot Script'!$BO$2:$BO$97,MATCH('RNA Sample sheet'!B90,'HCAP Robot Script'!$BJ$2:$BJ$97,0))</f>
        <v>#N/A</v>
      </c>
      <c r="G90" s="369" t="e">
        <f ca="1">INDEX('HCAP Robot Script'!$BP$2:$BP$97,MATCH('RNA Sample sheet'!B90,'HCAP Robot Script'!$BJ$2:$BJ$97,0))</f>
        <v>#N/A</v>
      </c>
      <c r="H90" s="369" t="e">
        <f ca="1">INDEX('HCAP Robot Script'!$BR$2:$BR$97,MATCH('RNA Sample sheet'!B90,'HCAP Robot Script'!$BJ$2:$BJ$97,0))</f>
        <v>#N/A</v>
      </c>
      <c r="J90" s="369" t="e">
        <f ca="1">INDEX('HCAP Robot Script'!$CE$2:$CE$97,MATCH('RNA Sample sheet'!B90,'HCAP Robot Script'!$BJ$2:$BJ$97,0))</f>
        <v>#N/A</v>
      </c>
      <c r="L90" s="369" t="e">
        <f ca="1">INDEX('HCAP Robot Script'!$BS$2:$BS$97,MATCH('RNA Sample sheet'!B90,'HCAP Robot Script'!$BJ$2:$BJ$97,0))</f>
        <v>#N/A</v>
      </c>
    </row>
    <row r="91" spans="1:12" x14ac:dyDescent="0.2">
      <c r="A91" s="369" t="str">
        <f ca="1">IF(B91="","",Index!I71)</f>
        <v/>
      </c>
      <c r="B91" s="369" t="str">
        <f ca="1">'HCAP Robot Script'!CK70</f>
        <v/>
      </c>
      <c r="C91" s="504" t="e">
        <f ca="1">INDEX('HCAP Robot Script'!$BK$2:$BK$97,MATCH('RNA Sample sheet'!B91,'HCAP Robot Script'!$BJ$2:$BJ$97,0))</f>
        <v>#N/A</v>
      </c>
      <c r="D91" s="369" t="e">
        <f ca="1">INDEX('HCAP Robot Script'!$BM$2:$BM$97,MATCH('RNA Sample sheet'!B91,'HCAP Robot Script'!$BJ$2:$BJ$97,0))</f>
        <v>#N/A</v>
      </c>
      <c r="E91" s="369" t="e">
        <f ca="1">INDEX('HCAP Robot Script'!$BN$2:$BN$97,MATCH('RNA Sample sheet'!B91,'HCAP Robot Script'!$BJ$2:$BJ$97,0))</f>
        <v>#N/A</v>
      </c>
      <c r="F91" s="369" t="e">
        <f ca="1">INDEX('HCAP Robot Script'!$BO$2:$BO$97,MATCH('RNA Sample sheet'!B91,'HCAP Robot Script'!$BJ$2:$BJ$97,0))</f>
        <v>#N/A</v>
      </c>
      <c r="G91" s="369" t="e">
        <f ca="1">INDEX('HCAP Robot Script'!$BP$2:$BP$97,MATCH('RNA Sample sheet'!B91,'HCAP Robot Script'!$BJ$2:$BJ$97,0))</f>
        <v>#N/A</v>
      </c>
      <c r="H91" s="369" t="e">
        <f ca="1">INDEX('HCAP Robot Script'!$BR$2:$BR$97,MATCH('RNA Sample sheet'!B91,'HCAP Robot Script'!$BJ$2:$BJ$97,0))</f>
        <v>#N/A</v>
      </c>
      <c r="J91" s="369" t="e">
        <f ca="1">INDEX('HCAP Robot Script'!$CE$2:$CE$97,MATCH('RNA Sample sheet'!B91,'HCAP Robot Script'!$BJ$2:$BJ$97,0))</f>
        <v>#N/A</v>
      </c>
      <c r="L91" s="369" t="e">
        <f ca="1">INDEX('HCAP Robot Script'!$BS$2:$BS$97,MATCH('RNA Sample sheet'!B91,'HCAP Robot Script'!$BJ$2:$BJ$97,0))</f>
        <v>#N/A</v>
      </c>
    </row>
    <row r="92" spans="1:12" x14ac:dyDescent="0.2">
      <c r="A92" s="369" t="str">
        <f ca="1">IF(B92="","",Index!I72)</f>
        <v/>
      </c>
      <c r="B92" s="369" t="str">
        <f ca="1">'HCAP Robot Script'!CK71</f>
        <v/>
      </c>
      <c r="C92" s="504" t="e">
        <f ca="1">INDEX('HCAP Robot Script'!$BK$2:$BK$97,MATCH('RNA Sample sheet'!B92,'HCAP Robot Script'!$BJ$2:$BJ$97,0))</f>
        <v>#N/A</v>
      </c>
      <c r="D92" s="369" t="e">
        <f ca="1">INDEX('HCAP Robot Script'!$BM$2:$BM$97,MATCH('RNA Sample sheet'!B92,'HCAP Robot Script'!$BJ$2:$BJ$97,0))</f>
        <v>#N/A</v>
      </c>
      <c r="E92" s="369" t="e">
        <f ca="1">INDEX('HCAP Robot Script'!$BN$2:$BN$97,MATCH('RNA Sample sheet'!B92,'HCAP Robot Script'!$BJ$2:$BJ$97,0))</f>
        <v>#N/A</v>
      </c>
      <c r="F92" s="369" t="e">
        <f ca="1">INDEX('HCAP Robot Script'!$BO$2:$BO$97,MATCH('RNA Sample sheet'!B92,'HCAP Robot Script'!$BJ$2:$BJ$97,0))</f>
        <v>#N/A</v>
      </c>
      <c r="G92" s="369" t="e">
        <f ca="1">INDEX('HCAP Robot Script'!$BP$2:$BP$97,MATCH('RNA Sample sheet'!B92,'HCAP Robot Script'!$BJ$2:$BJ$97,0))</f>
        <v>#N/A</v>
      </c>
      <c r="H92" s="369" t="e">
        <f ca="1">INDEX('HCAP Robot Script'!$BR$2:$BR$97,MATCH('RNA Sample sheet'!B92,'HCAP Robot Script'!$BJ$2:$BJ$97,0))</f>
        <v>#N/A</v>
      </c>
      <c r="J92" s="369" t="e">
        <f ca="1">INDEX('HCAP Robot Script'!$CE$2:$CE$97,MATCH('RNA Sample sheet'!B92,'HCAP Robot Script'!$BJ$2:$BJ$97,0))</f>
        <v>#N/A</v>
      </c>
      <c r="L92" s="369" t="e">
        <f ca="1">INDEX('HCAP Robot Script'!$BS$2:$BS$97,MATCH('RNA Sample sheet'!B92,'HCAP Robot Script'!$BJ$2:$BJ$97,0))</f>
        <v>#N/A</v>
      </c>
    </row>
    <row r="93" spans="1:12" x14ac:dyDescent="0.2">
      <c r="A93" s="369" t="str">
        <f ca="1">IF(B93="","",Index!I73)</f>
        <v/>
      </c>
      <c r="B93" s="369" t="str">
        <f ca="1">'HCAP Robot Script'!CK72</f>
        <v/>
      </c>
      <c r="C93" s="504" t="e">
        <f ca="1">INDEX('HCAP Robot Script'!$BK$2:$BK$97,MATCH('RNA Sample sheet'!B93,'HCAP Robot Script'!$BJ$2:$BJ$97,0))</f>
        <v>#N/A</v>
      </c>
      <c r="D93" s="369" t="e">
        <f ca="1">INDEX('HCAP Robot Script'!$BM$2:$BM$97,MATCH('RNA Sample sheet'!B93,'HCAP Robot Script'!$BJ$2:$BJ$97,0))</f>
        <v>#N/A</v>
      </c>
      <c r="E93" s="369" t="e">
        <f ca="1">INDEX('HCAP Robot Script'!$BN$2:$BN$97,MATCH('RNA Sample sheet'!B93,'HCAP Robot Script'!$BJ$2:$BJ$97,0))</f>
        <v>#N/A</v>
      </c>
      <c r="F93" s="369" t="e">
        <f ca="1">INDEX('HCAP Robot Script'!$BO$2:$BO$97,MATCH('RNA Sample sheet'!B93,'HCAP Robot Script'!$BJ$2:$BJ$97,0))</f>
        <v>#N/A</v>
      </c>
      <c r="G93" s="369" t="e">
        <f ca="1">INDEX('HCAP Robot Script'!$BP$2:$BP$97,MATCH('RNA Sample sheet'!B93,'HCAP Robot Script'!$BJ$2:$BJ$97,0))</f>
        <v>#N/A</v>
      </c>
      <c r="H93" s="369" t="e">
        <f ca="1">INDEX('HCAP Robot Script'!$BR$2:$BR$97,MATCH('RNA Sample sheet'!B93,'HCAP Robot Script'!$BJ$2:$BJ$97,0))</f>
        <v>#N/A</v>
      </c>
      <c r="J93" s="369" t="e">
        <f ca="1">INDEX('HCAP Robot Script'!$CE$2:$CE$97,MATCH('RNA Sample sheet'!B93,'HCAP Robot Script'!$BJ$2:$BJ$97,0))</f>
        <v>#N/A</v>
      </c>
      <c r="L93" s="369" t="e">
        <f ca="1">INDEX('HCAP Robot Script'!$BS$2:$BS$97,MATCH('RNA Sample sheet'!B93,'HCAP Robot Script'!$BJ$2:$BJ$97,0))</f>
        <v>#N/A</v>
      </c>
    </row>
    <row r="94" spans="1:12" x14ac:dyDescent="0.2">
      <c r="A94" s="369" t="str">
        <f ca="1">IF(B94="","",Index!I74)</f>
        <v/>
      </c>
      <c r="B94" s="369" t="str">
        <f ca="1">'HCAP Robot Script'!CK73</f>
        <v/>
      </c>
      <c r="C94" s="504" t="e">
        <f ca="1">INDEX('HCAP Robot Script'!$BK$2:$BK$97,MATCH('RNA Sample sheet'!B94,'HCAP Robot Script'!$BJ$2:$BJ$97,0))</f>
        <v>#N/A</v>
      </c>
      <c r="D94" s="369" t="e">
        <f ca="1">INDEX('HCAP Robot Script'!$BM$2:$BM$97,MATCH('RNA Sample sheet'!B94,'HCAP Robot Script'!$BJ$2:$BJ$97,0))</f>
        <v>#N/A</v>
      </c>
      <c r="E94" s="369" t="e">
        <f ca="1">INDEX('HCAP Robot Script'!$BN$2:$BN$97,MATCH('RNA Sample sheet'!B94,'HCAP Robot Script'!$BJ$2:$BJ$97,0))</f>
        <v>#N/A</v>
      </c>
      <c r="F94" s="369" t="e">
        <f ca="1">INDEX('HCAP Robot Script'!$BO$2:$BO$97,MATCH('RNA Sample sheet'!B94,'HCAP Robot Script'!$BJ$2:$BJ$97,0))</f>
        <v>#N/A</v>
      </c>
      <c r="G94" s="369" t="e">
        <f ca="1">INDEX('HCAP Robot Script'!$BP$2:$BP$97,MATCH('RNA Sample sheet'!B94,'HCAP Robot Script'!$BJ$2:$BJ$97,0))</f>
        <v>#N/A</v>
      </c>
      <c r="H94" s="369" t="e">
        <f ca="1">INDEX('HCAP Robot Script'!$BR$2:$BR$97,MATCH('RNA Sample sheet'!B94,'HCAP Robot Script'!$BJ$2:$BJ$97,0))</f>
        <v>#N/A</v>
      </c>
      <c r="J94" s="369" t="e">
        <f ca="1">INDEX('HCAP Robot Script'!$CE$2:$CE$97,MATCH('RNA Sample sheet'!B94,'HCAP Robot Script'!$BJ$2:$BJ$97,0))</f>
        <v>#N/A</v>
      </c>
      <c r="L94" s="369" t="e">
        <f ca="1">INDEX('HCAP Robot Script'!$BS$2:$BS$97,MATCH('RNA Sample sheet'!B94,'HCAP Robot Script'!$BJ$2:$BJ$97,0))</f>
        <v>#N/A</v>
      </c>
    </row>
    <row r="95" spans="1:12" x14ac:dyDescent="0.2">
      <c r="A95" s="369" t="str">
        <f ca="1">IF(B95="","",Index!I75)</f>
        <v/>
      </c>
      <c r="B95" s="369" t="str">
        <f ca="1">'HCAP Robot Script'!CK74</f>
        <v/>
      </c>
      <c r="C95" s="504" t="e">
        <f ca="1">INDEX('HCAP Robot Script'!$BK$2:$BK$97,MATCH('RNA Sample sheet'!B95,'HCAP Robot Script'!$BJ$2:$BJ$97,0))</f>
        <v>#N/A</v>
      </c>
      <c r="D95" s="369" t="e">
        <f ca="1">INDEX('HCAP Robot Script'!$BM$2:$BM$97,MATCH('RNA Sample sheet'!B95,'HCAP Robot Script'!$BJ$2:$BJ$97,0))</f>
        <v>#N/A</v>
      </c>
      <c r="E95" s="369" t="e">
        <f ca="1">INDEX('HCAP Robot Script'!$BN$2:$BN$97,MATCH('RNA Sample sheet'!B95,'HCAP Robot Script'!$BJ$2:$BJ$97,0))</f>
        <v>#N/A</v>
      </c>
      <c r="F95" s="369" t="e">
        <f ca="1">INDEX('HCAP Robot Script'!$BO$2:$BO$97,MATCH('RNA Sample sheet'!B95,'HCAP Robot Script'!$BJ$2:$BJ$97,0))</f>
        <v>#N/A</v>
      </c>
      <c r="G95" s="369" t="e">
        <f ca="1">INDEX('HCAP Robot Script'!$BP$2:$BP$97,MATCH('RNA Sample sheet'!B95,'HCAP Robot Script'!$BJ$2:$BJ$97,0))</f>
        <v>#N/A</v>
      </c>
      <c r="H95" s="369" t="e">
        <f ca="1">INDEX('HCAP Robot Script'!$BR$2:$BR$97,MATCH('RNA Sample sheet'!B95,'HCAP Robot Script'!$BJ$2:$BJ$97,0))</f>
        <v>#N/A</v>
      </c>
      <c r="J95" s="369" t="e">
        <f ca="1">INDEX('HCAP Robot Script'!$CE$2:$CE$97,MATCH('RNA Sample sheet'!B95,'HCAP Robot Script'!$BJ$2:$BJ$97,0))</f>
        <v>#N/A</v>
      </c>
      <c r="L95" s="369" t="e">
        <f ca="1">INDEX('HCAP Robot Script'!$BS$2:$BS$97,MATCH('RNA Sample sheet'!B95,'HCAP Robot Script'!$BJ$2:$BJ$97,0))</f>
        <v>#N/A</v>
      </c>
    </row>
    <row r="96" spans="1:12" x14ac:dyDescent="0.2">
      <c r="A96" s="369" t="str">
        <f ca="1">IF(B96="","",Index!I76)</f>
        <v/>
      </c>
      <c r="B96" s="369" t="str">
        <f ca="1">'HCAP Robot Script'!CK75</f>
        <v/>
      </c>
      <c r="C96" s="504" t="e">
        <f ca="1">INDEX('HCAP Robot Script'!$BK$2:$BK$97,MATCH('RNA Sample sheet'!B96,'HCAP Robot Script'!$BJ$2:$BJ$97,0))</f>
        <v>#N/A</v>
      </c>
      <c r="D96" s="369" t="e">
        <f ca="1">INDEX('HCAP Robot Script'!$BM$2:$BM$97,MATCH('RNA Sample sheet'!B96,'HCAP Robot Script'!$BJ$2:$BJ$97,0))</f>
        <v>#N/A</v>
      </c>
      <c r="E96" s="369" t="e">
        <f ca="1">INDEX('HCAP Robot Script'!$BN$2:$BN$97,MATCH('RNA Sample sheet'!B96,'HCAP Robot Script'!$BJ$2:$BJ$97,0))</f>
        <v>#N/A</v>
      </c>
      <c r="F96" s="369" t="e">
        <f ca="1">INDEX('HCAP Robot Script'!$BO$2:$BO$97,MATCH('RNA Sample sheet'!B96,'HCAP Robot Script'!$BJ$2:$BJ$97,0))</f>
        <v>#N/A</v>
      </c>
      <c r="G96" s="369" t="e">
        <f ca="1">INDEX('HCAP Robot Script'!$BP$2:$BP$97,MATCH('RNA Sample sheet'!B96,'HCAP Robot Script'!$BJ$2:$BJ$97,0))</f>
        <v>#N/A</v>
      </c>
      <c r="H96" s="369" t="e">
        <f ca="1">INDEX('HCAP Robot Script'!$BR$2:$BR$97,MATCH('RNA Sample sheet'!B96,'HCAP Robot Script'!$BJ$2:$BJ$97,0))</f>
        <v>#N/A</v>
      </c>
      <c r="J96" s="369" t="e">
        <f ca="1">INDEX('HCAP Robot Script'!$CE$2:$CE$97,MATCH('RNA Sample sheet'!B96,'HCAP Robot Script'!$BJ$2:$BJ$97,0))</f>
        <v>#N/A</v>
      </c>
      <c r="L96" s="369" t="e">
        <f ca="1">INDEX('HCAP Robot Script'!$BS$2:$BS$97,MATCH('RNA Sample sheet'!B96,'HCAP Robot Script'!$BJ$2:$BJ$97,0))</f>
        <v>#N/A</v>
      </c>
    </row>
    <row r="97" spans="1:12" x14ac:dyDescent="0.2">
      <c r="A97" s="369" t="str">
        <f ca="1">IF(B97="","",Index!I77)</f>
        <v/>
      </c>
      <c r="B97" s="369" t="str">
        <f ca="1">'HCAP Robot Script'!CK76</f>
        <v/>
      </c>
      <c r="C97" s="504" t="e">
        <f ca="1">INDEX('HCAP Robot Script'!$BK$2:$BK$97,MATCH('RNA Sample sheet'!B97,'HCAP Robot Script'!$BJ$2:$BJ$97,0))</f>
        <v>#N/A</v>
      </c>
      <c r="D97" s="369" t="e">
        <f ca="1">INDEX('HCAP Robot Script'!$BM$2:$BM$97,MATCH('RNA Sample sheet'!B97,'HCAP Robot Script'!$BJ$2:$BJ$97,0))</f>
        <v>#N/A</v>
      </c>
      <c r="E97" s="369" t="e">
        <f ca="1">INDEX('HCAP Robot Script'!$BN$2:$BN$97,MATCH('RNA Sample sheet'!B97,'HCAP Robot Script'!$BJ$2:$BJ$97,0))</f>
        <v>#N/A</v>
      </c>
      <c r="F97" s="369" t="e">
        <f ca="1">INDEX('HCAP Robot Script'!$BO$2:$BO$97,MATCH('RNA Sample sheet'!B97,'HCAP Robot Script'!$BJ$2:$BJ$97,0))</f>
        <v>#N/A</v>
      </c>
      <c r="G97" s="369" t="e">
        <f ca="1">INDEX('HCAP Robot Script'!$BP$2:$BP$97,MATCH('RNA Sample sheet'!B97,'HCAP Robot Script'!$BJ$2:$BJ$97,0))</f>
        <v>#N/A</v>
      </c>
      <c r="H97" s="369" t="e">
        <f ca="1">INDEX('HCAP Robot Script'!$BR$2:$BR$97,MATCH('RNA Sample sheet'!B97,'HCAP Robot Script'!$BJ$2:$BJ$97,0))</f>
        <v>#N/A</v>
      </c>
      <c r="J97" s="369" t="e">
        <f ca="1">INDEX('HCAP Robot Script'!$CE$2:$CE$97,MATCH('RNA Sample sheet'!B97,'HCAP Robot Script'!$BJ$2:$BJ$97,0))</f>
        <v>#N/A</v>
      </c>
      <c r="L97" s="369" t="e">
        <f ca="1">INDEX('HCAP Robot Script'!$BS$2:$BS$97,MATCH('RNA Sample sheet'!B97,'HCAP Robot Script'!$BJ$2:$BJ$97,0))</f>
        <v>#N/A</v>
      </c>
    </row>
    <row r="98" spans="1:12" x14ac:dyDescent="0.2">
      <c r="A98" s="369" t="str">
        <f ca="1">IF(B98="","",Index!I78)</f>
        <v/>
      </c>
      <c r="B98" s="369" t="str">
        <f ca="1">'HCAP Robot Script'!CK77</f>
        <v/>
      </c>
      <c r="C98" s="504" t="e">
        <f ca="1">INDEX('HCAP Robot Script'!$BK$2:$BK$97,MATCH('RNA Sample sheet'!B98,'HCAP Robot Script'!$BJ$2:$BJ$97,0))</f>
        <v>#N/A</v>
      </c>
      <c r="D98" s="369" t="e">
        <f ca="1">INDEX('HCAP Robot Script'!$BM$2:$BM$97,MATCH('RNA Sample sheet'!B98,'HCAP Robot Script'!$BJ$2:$BJ$97,0))</f>
        <v>#N/A</v>
      </c>
      <c r="E98" s="369" t="e">
        <f ca="1">INDEX('HCAP Robot Script'!$BN$2:$BN$97,MATCH('RNA Sample sheet'!B98,'HCAP Robot Script'!$BJ$2:$BJ$97,0))</f>
        <v>#N/A</v>
      </c>
      <c r="F98" s="369" t="e">
        <f ca="1">INDEX('HCAP Robot Script'!$BO$2:$BO$97,MATCH('RNA Sample sheet'!B98,'HCAP Robot Script'!$BJ$2:$BJ$97,0))</f>
        <v>#N/A</v>
      </c>
      <c r="G98" s="369" t="e">
        <f ca="1">INDEX('HCAP Robot Script'!$BP$2:$BP$97,MATCH('RNA Sample sheet'!B98,'HCAP Robot Script'!$BJ$2:$BJ$97,0))</f>
        <v>#N/A</v>
      </c>
      <c r="H98" s="369" t="e">
        <f ca="1">INDEX('HCAP Robot Script'!$BR$2:$BR$97,MATCH('RNA Sample sheet'!B98,'HCAP Robot Script'!$BJ$2:$BJ$97,0))</f>
        <v>#N/A</v>
      </c>
      <c r="J98" s="369" t="e">
        <f ca="1">INDEX('HCAP Robot Script'!$CE$2:$CE$97,MATCH('RNA Sample sheet'!B98,'HCAP Robot Script'!$BJ$2:$BJ$97,0))</f>
        <v>#N/A</v>
      </c>
      <c r="L98" s="369" t="e">
        <f ca="1">INDEX('HCAP Robot Script'!$BS$2:$BS$97,MATCH('RNA Sample sheet'!B98,'HCAP Robot Script'!$BJ$2:$BJ$97,0))</f>
        <v>#N/A</v>
      </c>
    </row>
    <row r="99" spans="1:12" x14ac:dyDescent="0.2">
      <c r="A99" s="369" t="str">
        <f ca="1">IF(B99="","",Index!I79)</f>
        <v/>
      </c>
      <c r="B99" s="369" t="str">
        <f ca="1">'HCAP Robot Script'!CK78</f>
        <v/>
      </c>
      <c r="C99" s="504" t="e">
        <f ca="1">INDEX('HCAP Robot Script'!$BK$2:$BK$97,MATCH('RNA Sample sheet'!B99,'HCAP Robot Script'!$BJ$2:$BJ$97,0))</f>
        <v>#N/A</v>
      </c>
      <c r="D99" s="369" t="e">
        <f ca="1">INDEX('HCAP Robot Script'!$BM$2:$BM$97,MATCH('RNA Sample sheet'!B99,'HCAP Robot Script'!$BJ$2:$BJ$97,0))</f>
        <v>#N/A</v>
      </c>
      <c r="E99" s="369" t="e">
        <f ca="1">INDEX('HCAP Robot Script'!$BN$2:$BN$97,MATCH('RNA Sample sheet'!B99,'HCAP Robot Script'!$BJ$2:$BJ$97,0))</f>
        <v>#N/A</v>
      </c>
      <c r="F99" s="369" t="e">
        <f ca="1">INDEX('HCAP Robot Script'!$BO$2:$BO$97,MATCH('RNA Sample sheet'!B99,'HCAP Robot Script'!$BJ$2:$BJ$97,0))</f>
        <v>#N/A</v>
      </c>
      <c r="G99" s="369" t="e">
        <f ca="1">INDEX('HCAP Robot Script'!$BP$2:$BP$97,MATCH('RNA Sample sheet'!B99,'HCAP Robot Script'!$BJ$2:$BJ$97,0))</f>
        <v>#N/A</v>
      </c>
      <c r="H99" s="369" t="e">
        <f ca="1">INDEX('HCAP Robot Script'!$BR$2:$BR$97,MATCH('RNA Sample sheet'!B99,'HCAP Robot Script'!$BJ$2:$BJ$97,0))</f>
        <v>#N/A</v>
      </c>
      <c r="J99" s="369" t="e">
        <f ca="1">INDEX('HCAP Robot Script'!$CE$2:$CE$97,MATCH('RNA Sample sheet'!B99,'HCAP Robot Script'!$BJ$2:$BJ$97,0))</f>
        <v>#N/A</v>
      </c>
      <c r="L99" s="369" t="e">
        <f ca="1">INDEX('HCAP Robot Script'!$BS$2:$BS$97,MATCH('RNA Sample sheet'!B99,'HCAP Robot Script'!$BJ$2:$BJ$97,0))</f>
        <v>#N/A</v>
      </c>
    </row>
    <row r="100" spans="1:12" x14ac:dyDescent="0.2">
      <c r="A100" s="369" t="str">
        <f ca="1">IF(B100="","",Index!I80)</f>
        <v/>
      </c>
      <c r="B100" s="369" t="str">
        <f ca="1">'HCAP Robot Script'!CK79</f>
        <v/>
      </c>
      <c r="C100" s="504" t="e">
        <f ca="1">INDEX('HCAP Robot Script'!$BK$2:$BK$97,MATCH('RNA Sample sheet'!B100,'HCAP Robot Script'!$BJ$2:$BJ$97,0))</f>
        <v>#N/A</v>
      </c>
      <c r="D100" s="369" t="e">
        <f ca="1">INDEX('HCAP Robot Script'!$BM$2:$BM$97,MATCH('RNA Sample sheet'!B100,'HCAP Robot Script'!$BJ$2:$BJ$97,0))</f>
        <v>#N/A</v>
      </c>
      <c r="E100" s="369" t="e">
        <f ca="1">INDEX('HCAP Robot Script'!$BN$2:$BN$97,MATCH('RNA Sample sheet'!B100,'HCAP Robot Script'!$BJ$2:$BJ$97,0))</f>
        <v>#N/A</v>
      </c>
      <c r="F100" s="369" t="e">
        <f ca="1">INDEX('HCAP Robot Script'!$BO$2:$BO$97,MATCH('RNA Sample sheet'!B100,'HCAP Robot Script'!$BJ$2:$BJ$97,0))</f>
        <v>#N/A</v>
      </c>
      <c r="G100" s="369" t="e">
        <f ca="1">INDEX('HCAP Robot Script'!$BP$2:$BP$97,MATCH('RNA Sample sheet'!B100,'HCAP Robot Script'!$BJ$2:$BJ$97,0))</f>
        <v>#N/A</v>
      </c>
      <c r="H100" s="369" t="e">
        <f ca="1">INDEX('HCAP Robot Script'!$BR$2:$BR$97,MATCH('RNA Sample sheet'!B100,'HCAP Robot Script'!$BJ$2:$BJ$97,0))</f>
        <v>#N/A</v>
      </c>
      <c r="J100" s="369" t="e">
        <f ca="1">INDEX('HCAP Robot Script'!$CE$2:$CE$97,MATCH('RNA Sample sheet'!B100,'HCAP Robot Script'!$BJ$2:$BJ$97,0))</f>
        <v>#N/A</v>
      </c>
      <c r="L100" s="369" t="e">
        <f ca="1">INDEX('HCAP Robot Script'!$BS$2:$BS$97,MATCH('RNA Sample sheet'!B100,'HCAP Robot Script'!$BJ$2:$BJ$97,0))</f>
        <v>#N/A</v>
      </c>
    </row>
    <row r="101" spans="1:12" x14ac:dyDescent="0.2">
      <c r="A101" s="369" t="str">
        <f ca="1">IF(B101="","",Index!I81)</f>
        <v/>
      </c>
      <c r="B101" s="369" t="str">
        <f ca="1">'HCAP Robot Script'!CK80</f>
        <v/>
      </c>
      <c r="C101" s="504" t="e">
        <f ca="1">INDEX('HCAP Robot Script'!$BK$2:$BK$97,MATCH('RNA Sample sheet'!B101,'HCAP Robot Script'!$BJ$2:$BJ$97,0))</f>
        <v>#N/A</v>
      </c>
      <c r="D101" s="369" t="e">
        <f ca="1">INDEX('HCAP Robot Script'!$BM$2:$BM$97,MATCH('RNA Sample sheet'!B101,'HCAP Robot Script'!$BJ$2:$BJ$97,0))</f>
        <v>#N/A</v>
      </c>
      <c r="E101" s="369" t="e">
        <f ca="1">INDEX('HCAP Robot Script'!$BN$2:$BN$97,MATCH('RNA Sample sheet'!B101,'HCAP Robot Script'!$BJ$2:$BJ$97,0))</f>
        <v>#N/A</v>
      </c>
      <c r="F101" s="369" t="e">
        <f ca="1">INDEX('HCAP Robot Script'!$BO$2:$BO$97,MATCH('RNA Sample sheet'!B101,'HCAP Robot Script'!$BJ$2:$BJ$97,0))</f>
        <v>#N/A</v>
      </c>
      <c r="G101" s="369" t="e">
        <f ca="1">INDEX('HCAP Robot Script'!$BP$2:$BP$97,MATCH('RNA Sample sheet'!B101,'HCAP Robot Script'!$BJ$2:$BJ$97,0))</f>
        <v>#N/A</v>
      </c>
      <c r="H101" s="369" t="e">
        <f ca="1">INDEX('HCAP Robot Script'!$BR$2:$BR$97,MATCH('RNA Sample sheet'!B101,'HCAP Robot Script'!$BJ$2:$BJ$97,0))</f>
        <v>#N/A</v>
      </c>
      <c r="J101" s="369" t="e">
        <f ca="1">INDEX('HCAP Robot Script'!$CE$2:$CE$97,MATCH('RNA Sample sheet'!B101,'HCAP Robot Script'!$BJ$2:$BJ$97,0))</f>
        <v>#N/A</v>
      </c>
      <c r="L101" s="369" t="e">
        <f ca="1">INDEX('HCAP Robot Script'!$BS$2:$BS$97,MATCH('RNA Sample sheet'!B101,'HCAP Robot Script'!$BJ$2:$BJ$97,0))</f>
        <v>#N/A</v>
      </c>
    </row>
    <row r="102" spans="1:12" x14ac:dyDescent="0.2">
      <c r="A102" s="369" t="str">
        <f ca="1">IF(B102="","",Index!I82)</f>
        <v/>
      </c>
      <c r="B102" s="369" t="str">
        <f ca="1">'HCAP Robot Script'!CK81</f>
        <v/>
      </c>
      <c r="C102" s="504" t="e">
        <f ca="1">INDEX('HCAP Robot Script'!$BK$2:$BK$97,MATCH('RNA Sample sheet'!B102,'HCAP Robot Script'!$BJ$2:$BJ$97,0))</f>
        <v>#N/A</v>
      </c>
      <c r="D102" s="369" t="e">
        <f ca="1">INDEX('HCAP Robot Script'!$BM$2:$BM$97,MATCH('RNA Sample sheet'!B102,'HCAP Robot Script'!$BJ$2:$BJ$97,0))</f>
        <v>#N/A</v>
      </c>
      <c r="E102" s="369" t="e">
        <f ca="1">INDEX('HCAP Robot Script'!$BN$2:$BN$97,MATCH('RNA Sample sheet'!B102,'HCAP Robot Script'!$BJ$2:$BJ$97,0))</f>
        <v>#N/A</v>
      </c>
      <c r="F102" s="369" t="e">
        <f ca="1">INDEX('HCAP Robot Script'!$BO$2:$BO$97,MATCH('RNA Sample sheet'!B102,'HCAP Robot Script'!$BJ$2:$BJ$97,0))</f>
        <v>#N/A</v>
      </c>
      <c r="G102" s="369" t="e">
        <f ca="1">INDEX('HCAP Robot Script'!$BP$2:$BP$97,MATCH('RNA Sample sheet'!B102,'HCAP Robot Script'!$BJ$2:$BJ$97,0))</f>
        <v>#N/A</v>
      </c>
      <c r="H102" s="369" t="e">
        <f ca="1">INDEX('HCAP Robot Script'!$BR$2:$BR$97,MATCH('RNA Sample sheet'!B102,'HCAP Robot Script'!$BJ$2:$BJ$97,0))</f>
        <v>#N/A</v>
      </c>
      <c r="J102" s="369" t="e">
        <f ca="1">INDEX('HCAP Robot Script'!$CE$2:$CE$97,MATCH('RNA Sample sheet'!B102,'HCAP Robot Script'!$BJ$2:$BJ$97,0))</f>
        <v>#N/A</v>
      </c>
      <c r="L102" s="369" t="e">
        <f ca="1">INDEX('HCAP Robot Script'!$BS$2:$BS$97,MATCH('RNA Sample sheet'!B102,'HCAP Robot Script'!$BJ$2:$BJ$97,0))</f>
        <v>#N/A</v>
      </c>
    </row>
    <row r="103" spans="1:12" x14ac:dyDescent="0.2">
      <c r="A103" s="369" t="str">
        <f ca="1">IF(B103="","",Index!I83)</f>
        <v/>
      </c>
      <c r="B103" s="369" t="str">
        <f ca="1">'HCAP Robot Script'!CK82</f>
        <v/>
      </c>
      <c r="C103" s="504" t="e">
        <f ca="1">INDEX('HCAP Robot Script'!$BK$2:$BK$97,MATCH('RNA Sample sheet'!B103,'HCAP Robot Script'!$BJ$2:$BJ$97,0))</f>
        <v>#N/A</v>
      </c>
      <c r="D103" s="369" t="e">
        <f ca="1">INDEX('HCAP Robot Script'!$BM$2:$BM$97,MATCH('RNA Sample sheet'!B103,'HCAP Robot Script'!$BJ$2:$BJ$97,0))</f>
        <v>#N/A</v>
      </c>
      <c r="E103" s="369" t="e">
        <f ca="1">INDEX('HCAP Robot Script'!$BN$2:$BN$97,MATCH('RNA Sample sheet'!B103,'HCAP Robot Script'!$BJ$2:$BJ$97,0))</f>
        <v>#N/A</v>
      </c>
      <c r="F103" s="369" t="e">
        <f ca="1">INDEX('HCAP Robot Script'!$BO$2:$BO$97,MATCH('RNA Sample sheet'!B103,'HCAP Robot Script'!$BJ$2:$BJ$97,0))</f>
        <v>#N/A</v>
      </c>
      <c r="G103" s="369" t="e">
        <f ca="1">INDEX('HCAP Robot Script'!$BP$2:$BP$97,MATCH('RNA Sample sheet'!B103,'HCAP Robot Script'!$BJ$2:$BJ$97,0))</f>
        <v>#N/A</v>
      </c>
      <c r="H103" s="369" t="e">
        <f ca="1">INDEX('HCAP Robot Script'!$BR$2:$BR$97,MATCH('RNA Sample sheet'!B103,'HCAP Robot Script'!$BJ$2:$BJ$97,0))</f>
        <v>#N/A</v>
      </c>
      <c r="J103" s="369" t="e">
        <f ca="1">INDEX('HCAP Robot Script'!$CE$2:$CE$97,MATCH('RNA Sample sheet'!B103,'HCAP Robot Script'!$BJ$2:$BJ$97,0))</f>
        <v>#N/A</v>
      </c>
      <c r="L103" s="369" t="e">
        <f ca="1">INDEX('HCAP Robot Script'!$BS$2:$BS$97,MATCH('RNA Sample sheet'!B103,'HCAP Robot Script'!$BJ$2:$BJ$97,0))</f>
        <v>#N/A</v>
      </c>
    </row>
    <row r="104" spans="1:12" x14ac:dyDescent="0.2">
      <c r="A104" s="369" t="str">
        <f ca="1">IF(B104="","",Index!I84)</f>
        <v/>
      </c>
      <c r="B104" s="369" t="str">
        <f ca="1">'HCAP Robot Script'!CK83</f>
        <v/>
      </c>
      <c r="C104" s="504" t="e">
        <f ca="1">INDEX('HCAP Robot Script'!$BK$2:$BK$97,MATCH('RNA Sample sheet'!B104,'HCAP Robot Script'!$BJ$2:$BJ$97,0))</f>
        <v>#N/A</v>
      </c>
      <c r="D104" s="369" t="e">
        <f ca="1">INDEX('HCAP Robot Script'!$BM$2:$BM$97,MATCH('RNA Sample sheet'!B104,'HCAP Robot Script'!$BJ$2:$BJ$97,0))</f>
        <v>#N/A</v>
      </c>
      <c r="E104" s="369" t="e">
        <f ca="1">INDEX('HCAP Robot Script'!$BN$2:$BN$97,MATCH('RNA Sample sheet'!B104,'HCAP Robot Script'!$BJ$2:$BJ$97,0))</f>
        <v>#N/A</v>
      </c>
      <c r="F104" s="369" t="e">
        <f ca="1">INDEX('HCAP Robot Script'!$BO$2:$BO$97,MATCH('RNA Sample sheet'!B104,'HCAP Robot Script'!$BJ$2:$BJ$97,0))</f>
        <v>#N/A</v>
      </c>
      <c r="G104" s="369" t="e">
        <f ca="1">INDEX('HCAP Robot Script'!$BP$2:$BP$97,MATCH('RNA Sample sheet'!B104,'HCAP Robot Script'!$BJ$2:$BJ$97,0))</f>
        <v>#N/A</v>
      </c>
      <c r="H104" s="369" t="e">
        <f ca="1">INDEX('HCAP Robot Script'!$BR$2:$BR$97,MATCH('RNA Sample sheet'!B104,'HCAP Robot Script'!$BJ$2:$BJ$97,0))</f>
        <v>#N/A</v>
      </c>
      <c r="J104" s="369" t="e">
        <f ca="1">INDEX('HCAP Robot Script'!$CE$2:$CE$97,MATCH('RNA Sample sheet'!B104,'HCAP Robot Script'!$BJ$2:$BJ$97,0))</f>
        <v>#N/A</v>
      </c>
      <c r="L104" s="369" t="e">
        <f ca="1">INDEX('HCAP Robot Script'!$BS$2:$BS$97,MATCH('RNA Sample sheet'!B104,'HCAP Robot Script'!$BJ$2:$BJ$97,0))</f>
        <v>#N/A</v>
      </c>
    </row>
    <row r="105" spans="1:12" x14ac:dyDescent="0.2">
      <c r="A105" s="369" t="str">
        <f ca="1">IF(B105="","",Index!I85)</f>
        <v/>
      </c>
      <c r="B105" s="369" t="str">
        <f ca="1">'HCAP Robot Script'!CK84</f>
        <v/>
      </c>
      <c r="C105" s="504" t="e">
        <f ca="1">INDEX('HCAP Robot Script'!$BK$2:$BK$97,MATCH('RNA Sample sheet'!B105,'HCAP Robot Script'!$BJ$2:$BJ$97,0))</f>
        <v>#N/A</v>
      </c>
      <c r="D105" s="369" t="e">
        <f ca="1">INDEX('HCAP Robot Script'!$BM$2:$BM$97,MATCH('RNA Sample sheet'!B105,'HCAP Robot Script'!$BJ$2:$BJ$97,0))</f>
        <v>#N/A</v>
      </c>
      <c r="E105" s="369" t="e">
        <f ca="1">INDEX('HCAP Robot Script'!$BN$2:$BN$97,MATCH('RNA Sample sheet'!B105,'HCAP Robot Script'!$BJ$2:$BJ$97,0))</f>
        <v>#N/A</v>
      </c>
      <c r="F105" s="369" t="e">
        <f ca="1">INDEX('HCAP Robot Script'!$BO$2:$BO$97,MATCH('RNA Sample sheet'!B105,'HCAP Robot Script'!$BJ$2:$BJ$97,0))</f>
        <v>#N/A</v>
      </c>
      <c r="G105" s="369" t="e">
        <f ca="1">INDEX('HCAP Robot Script'!$BP$2:$BP$97,MATCH('RNA Sample sheet'!B105,'HCAP Robot Script'!$BJ$2:$BJ$97,0))</f>
        <v>#N/A</v>
      </c>
      <c r="H105" s="369" t="e">
        <f ca="1">INDEX('HCAP Robot Script'!$BR$2:$BR$97,MATCH('RNA Sample sheet'!B105,'HCAP Robot Script'!$BJ$2:$BJ$97,0))</f>
        <v>#N/A</v>
      </c>
      <c r="J105" s="369" t="e">
        <f ca="1">INDEX('HCAP Robot Script'!$CE$2:$CE$97,MATCH('RNA Sample sheet'!B105,'HCAP Robot Script'!$BJ$2:$BJ$97,0))</f>
        <v>#N/A</v>
      </c>
      <c r="L105" s="369" t="e">
        <f ca="1">INDEX('HCAP Robot Script'!$BS$2:$BS$97,MATCH('RNA Sample sheet'!B105,'HCAP Robot Script'!$BJ$2:$BJ$97,0))</f>
        <v>#N/A</v>
      </c>
    </row>
    <row r="106" spans="1:12" x14ac:dyDescent="0.2">
      <c r="A106" s="369" t="str">
        <f ca="1">IF(B106="","",Index!I86)</f>
        <v/>
      </c>
      <c r="B106" s="369" t="str">
        <f ca="1">'HCAP Robot Script'!CK85</f>
        <v/>
      </c>
      <c r="C106" s="504" t="e">
        <f ca="1">INDEX('HCAP Robot Script'!$BK$2:$BK$97,MATCH('RNA Sample sheet'!B106,'HCAP Robot Script'!$BJ$2:$BJ$97,0))</f>
        <v>#N/A</v>
      </c>
      <c r="D106" s="369" t="e">
        <f ca="1">INDEX('HCAP Robot Script'!$BM$2:$BM$97,MATCH('RNA Sample sheet'!B106,'HCAP Robot Script'!$BJ$2:$BJ$97,0))</f>
        <v>#N/A</v>
      </c>
      <c r="E106" s="369" t="e">
        <f ca="1">INDEX('HCAP Robot Script'!$BN$2:$BN$97,MATCH('RNA Sample sheet'!B106,'HCAP Robot Script'!$BJ$2:$BJ$97,0))</f>
        <v>#N/A</v>
      </c>
      <c r="F106" s="369" t="e">
        <f ca="1">INDEX('HCAP Robot Script'!$BO$2:$BO$97,MATCH('RNA Sample sheet'!B106,'HCAP Robot Script'!$BJ$2:$BJ$97,0))</f>
        <v>#N/A</v>
      </c>
      <c r="G106" s="369" t="e">
        <f ca="1">INDEX('HCAP Robot Script'!$BP$2:$BP$97,MATCH('RNA Sample sheet'!B106,'HCAP Robot Script'!$BJ$2:$BJ$97,0))</f>
        <v>#N/A</v>
      </c>
      <c r="H106" s="369" t="e">
        <f ca="1">INDEX('HCAP Robot Script'!$BR$2:$BR$97,MATCH('RNA Sample sheet'!B106,'HCAP Robot Script'!$BJ$2:$BJ$97,0))</f>
        <v>#N/A</v>
      </c>
      <c r="J106" s="369" t="e">
        <f ca="1">INDEX('HCAP Robot Script'!$CE$2:$CE$97,MATCH('RNA Sample sheet'!B106,'HCAP Robot Script'!$BJ$2:$BJ$97,0))</f>
        <v>#N/A</v>
      </c>
      <c r="L106" s="369" t="e">
        <f ca="1">INDEX('HCAP Robot Script'!$BS$2:$BS$97,MATCH('RNA Sample sheet'!B106,'HCAP Robot Script'!$BJ$2:$BJ$97,0))</f>
        <v>#N/A</v>
      </c>
    </row>
    <row r="107" spans="1:12" x14ac:dyDescent="0.2">
      <c r="A107" s="369" t="str">
        <f ca="1">IF(B107="","",Index!I87)</f>
        <v/>
      </c>
      <c r="B107" s="369" t="str">
        <f ca="1">'HCAP Robot Script'!CK86</f>
        <v/>
      </c>
      <c r="C107" s="504" t="e">
        <f ca="1">INDEX('HCAP Robot Script'!$BK$2:$BK$97,MATCH('RNA Sample sheet'!B107,'HCAP Robot Script'!$BJ$2:$BJ$97,0))</f>
        <v>#N/A</v>
      </c>
      <c r="D107" s="369" t="e">
        <f ca="1">INDEX('HCAP Robot Script'!$BM$2:$BM$97,MATCH('RNA Sample sheet'!B107,'HCAP Robot Script'!$BJ$2:$BJ$97,0))</f>
        <v>#N/A</v>
      </c>
      <c r="E107" s="369" t="e">
        <f ca="1">INDEX('HCAP Robot Script'!$BN$2:$BN$97,MATCH('RNA Sample sheet'!B107,'HCAP Robot Script'!$BJ$2:$BJ$97,0))</f>
        <v>#N/A</v>
      </c>
      <c r="F107" s="369" t="e">
        <f ca="1">INDEX('HCAP Robot Script'!$BO$2:$BO$97,MATCH('RNA Sample sheet'!B107,'HCAP Robot Script'!$BJ$2:$BJ$97,0))</f>
        <v>#N/A</v>
      </c>
      <c r="G107" s="369" t="e">
        <f ca="1">INDEX('HCAP Robot Script'!$BP$2:$BP$97,MATCH('RNA Sample sheet'!B107,'HCAP Robot Script'!$BJ$2:$BJ$97,0))</f>
        <v>#N/A</v>
      </c>
      <c r="H107" s="369" t="e">
        <f ca="1">INDEX('HCAP Robot Script'!$BR$2:$BR$97,MATCH('RNA Sample sheet'!B107,'HCAP Robot Script'!$BJ$2:$BJ$97,0))</f>
        <v>#N/A</v>
      </c>
      <c r="J107" s="369" t="e">
        <f ca="1">INDEX('HCAP Robot Script'!$CE$2:$CE$97,MATCH('RNA Sample sheet'!B107,'HCAP Robot Script'!$BJ$2:$BJ$97,0))</f>
        <v>#N/A</v>
      </c>
      <c r="L107" s="369" t="e">
        <f ca="1">INDEX('HCAP Robot Script'!$BS$2:$BS$97,MATCH('RNA Sample sheet'!B107,'HCAP Robot Script'!$BJ$2:$BJ$97,0))</f>
        <v>#N/A</v>
      </c>
    </row>
    <row r="108" spans="1:12" x14ac:dyDescent="0.2">
      <c r="A108" s="369" t="str">
        <f ca="1">IF(B108="","",Index!I88)</f>
        <v/>
      </c>
      <c r="B108" s="369" t="str">
        <f ca="1">'HCAP Robot Script'!CK87</f>
        <v/>
      </c>
      <c r="C108" s="504" t="e">
        <f ca="1">INDEX('HCAP Robot Script'!$BK$2:$BK$97,MATCH('RNA Sample sheet'!B108,'HCAP Robot Script'!$BJ$2:$BJ$97,0))</f>
        <v>#N/A</v>
      </c>
      <c r="D108" s="369" t="e">
        <f ca="1">INDEX('HCAP Robot Script'!$BM$2:$BM$97,MATCH('RNA Sample sheet'!B108,'HCAP Robot Script'!$BJ$2:$BJ$97,0))</f>
        <v>#N/A</v>
      </c>
      <c r="E108" s="369" t="e">
        <f ca="1">INDEX('HCAP Robot Script'!$BN$2:$BN$97,MATCH('RNA Sample sheet'!B108,'HCAP Robot Script'!$BJ$2:$BJ$97,0))</f>
        <v>#N/A</v>
      </c>
      <c r="F108" s="369" t="e">
        <f ca="1">INDEX('HCAP Robot Script'!$BO$2:$BO$97,MATCH('RNA Sample sheet'!B108,'HCAP Robot Script'!$BJ$2:$BJ$97,0))</f>
        <v>#N/A</v>
      </c>
      <c r="G108" s="369" t="e">
        <f ca="1">INDEX('HCAP Robot Script'!$BP$2:$BP$97,MATCH('RNA Sample sheet'!B108,'HCAP Robot Script'!$BJ$2:$BJ$97,0))</f>
        <v>#N/A</v>
      </c>
      <c r="H108" s="369" t="e">
        <f ca="1">INDEX('HCAP Robot Script'!$BR$2:$BR$97,MATCH('RNA Sample sheet'!B108,'HCAP Robot Script'!$BJ$2:$BJ$97,0))</f>
        <v>#N/A</v>
      </c>
      <c r="J108" s="369" t="e">
        <f ca="1">INDEX('HCAP Robot Script'!$CE$2:$CE$97,MATCH('RNA Sample sheet'!B108,'HCAP Robot Script'!$BJ$2:$BJ$97,0))</f>
        <v>#N/A</v>
      </c>
      <c r="L108" s="369" t="e">
        <f ca="1">INDEX('HCAP Robot Script'!$BS$2:$BS$97,MATCH('RNA Sample sheet'!B108,'HCAP Robot Script'!$BJ$2:$BJ$97,0))</f>
        <v>#N/A</v>
      </c>
    </row>
    <row r="109" spans="1:12" x14ac:dyDescent="0.2">
      <c r="A109" s="369" t="str">
        <f ca="1">IF(B109="","",Index!I89)</f>
        <v/>
      </c>
      <c r="B109" s="369" t="str">
        <f ca="1">'HCAP Robot Script'!CK88</f>
        <v/>
      </c>
      <c r="C109" s="504" t="e">
        <f ca="1">INDEX('HCAP Robot Script'!$BK$2:$BK$97,MATCH('RNA Sample sheet'!B109,'HCAP Robot Script'!$BJ$2:$BJ$97,0))</f>
        <v>#N/A</v>
      </c>
      <c r="D109" s="369" t="e">
        <f ca="1">INDEX('HCAP Robot Script'!$BM$2:$BM$97,MATCH('RNA Sample sheet'!B109,'HCAP Robot Script'!$BJ$2:$BJ$97,0))</f>
        <v>#N/A</v>
      </c>
      <c r="E109" s="369" t="e">
        <f ca="1">INDEX('HCAP Robot Script'!$BN$2:$BN$97,MATCH('RNA Sample sheet'!B109,'HCAP Robot Script'!$BJ$2:$BJ$97,0))</f>
        <v>#N/A</v>
      </c>
      <c r="F109" s="369" t="e">
        <f ca="1">INDEX('HCAP Robot Script'!$BO$2:$BO$97,MATCH('RNA Sample sheet'!B109,'HCAP Robot Script'!$BJ$2:$BJ$97,0))</f>
        <v>#N/A</v>
      </c>
      <c r="G109" s="369" t="e">
        <f ca="1">INDEX('HCAP Robot Script'!$BP$2:$BP$97,MATCH('RNA Sample sheet'!B109,'HCAP Robot Script'!$BJ$2:$BJ$97,0))</f>
        <v>#N/A</v>
      </c>
      <c r="H109" s="369" t="e">
        <f ca="1">INDEX('HCAP Robot Script'!$BR$2:$BR$97,MATCH('RNA Sample sheet'!B109,'HCAP Robot Script'!$BJ$2:$BJ$97,0))</f>
        <v>#N/A</v>
      </c>
      <c r="J109" s="369" t="e">
        <f ca="1">INDEX('HCAP Robot Script'!$CE$2:$CE$97,MATCH('RNA Sample sheet'!B109,'HCAP Robot Script'!$BJ$2:$BJ$97,0))</f>
        <v>#N/A</v>
      </c>
      <c r="L109" s="369" t="e">
        <f ca="1">INDEX('HCAP Robot Script'!$BS$2:$BS$97,MATCH('RNA Sample sheet'!B109,'HCAP Robot Script'!$BJ$2:$BJ$97,0))</f>
        <v>#N/A</v>
      </c>
    </row>
    <row r="110" spans="1:12" x14ac:dyDescent="0.2">
      <c r="A110" s="369" t="str">
        <f ca="1">IF(B110="","",Index!I90)</f>
        <v/>
      </c>
      <c r="B110" s="369" t="str">
        <f ca="1">'HCAP Robot Script'!CK89</f>
        <v/>
      </c>
      <c r="C110" s="504" t="e">
        <f ca="1">INDEX('HCAP Robot Script'!$BK$2:$BK$97,MATCH('RNA Sample sheet'!B110,'HCAP Robot Script'!$BJ$2:$BJ$97,0))</f>
        <v>#N/A</v>
      </c>
      <c r="D110" s="369" t="e">
        <f ca="1">INDEX('HCAP Robot Script'!$BM$2:$BM$97,MATCH('RNA Sample sheet'!B110,'HCAP Robot Script'!$BJ$2:$BJ$97,0))</f>
        <v>#N/A</v>
      </c>
      <c r="E110" s="369" t="e">
        <f ca="1">INDEX('HCAP Robot Script'!$BN$2:$BN$97,MATCH('RNA Sample sheet'!B110,'HCAP Robot Script'!$BJ$2:$BJ$97,0))</f>
        <v>#N/A</v>
      </c>
      <c r="F110" s="369" t="e">
        <f ca="1">INDEX('HCAP Robot Script'!$BO$2:$BO$97,MATCH('RNA Sample sheet'!B110,'HCAP Robot Script'!$BJ$2:$BJ$97,0))</f>
        <v>#N/A</v>
      </c>
      <c r="G110" s="369" t="e">
        <f ca="1">INDEX('HCAP Robot Script'!$BP$2:$BP$97,MATCH('RNA Sample sheet'!B110,'HCAP Robot Script'!$BJ$2:$BJ$97,0))</f>
        <v>#N/A</v>
      </c>
      <c r="H110" s="369" t="e">
        <f ca="1">INDEX('HCAP Robot Script'!$BR$2:$BR$97,MATCH('RNA Sample sheet'!B110,'HCAP Robot Script'!$BJ$2:$BJ$97,0))</f>
        <v>#N/A</v>
      </c>
      <c r="J110" s="369" t="e">
        <f ca="1">INDEX('HCAP Robot Script'!$CE$2:$CE$97,MATCH('RNA Sample sheet'!B110,'HCAP Robot Script'!$BJ$2:$BJ$97,0))</f>
        <v>#N/A</v>
      </c>
      <c r="L110" s="369" t="e">
        <f ca="1">INDEX('HCAP Robot Script'!$BS$2:$BS$97,MATCH('RNA Sample sheet'!B110,'HCAP Robot Script'!$BJ$2:$BJ$97,0))</f>
        <v>#N/A</v>
      </c>
    </row>
    <row r="111" spans="1:12" x14ac:dyDescent="0.2">
      <c r="A111" s="369" t="str">
        <f ca="1">IF(B111="","",Index!I91)</f>
        <v/>
      </c>
      <c r="B111" s="369" t="str">
        <f ca="1">'HCAP Robot Script'!CK90</f>
        <v/>
      </c>
      <c r="C111" s="504" t="e">
        <f ca="1">INDEX('HCAP Robot Script'!$BK$2:$BK$97,MATCH('RNA Sample sheet'!B111,'HCAP Robot Script'!$BJ$2:$BJ$97,0))</f>
        <v>#N/A</v>
      </c>
      <c r="D111" s="369" t="e">
        <f ca="1">INDEX('HCAP Robot Script'!$BM$2:$BM$97,MATCH('RNA Sample sheet'!B111,'HCAP Robot Script'!$BJ$2:$BJ$97,0))</f>
        <v>#N/A</v>
      </c>
      <c r="E111" s="369" t="e">
        <f ca="1">INDEX('HCAP Robot Script'!$BN$2:$BN$97,MATCH('RNA Sample sheet'!B111,'HCAP Robot Script'!$BJ$2:$BJ$97,0))</f>
        <v>#N/A</v>
      </c>
      <c r="F111" s="369" t="e">
        <f ca="1">INDEX('HCAP Robot Script'!$BO$2:$BO$97,MATCH('RNA Sample sheet'!B111,'HCAP Robot Script'!$BJ$2:$BJ$97,0))</f>
        <v>#N/A</v>
      </c>
      <c r="G111" s="369" t="e">
        <f ca="1">INDEX('HCAP Robot Script'!$BP$2:$BP$97,MATCH('RNA Sample sheet'!B111,'HCAP Robot Script'!$BJ$2:$BJ$97,0))</f>
        <v>#N/A</v>
      </c>
      <c r="H111" s="369" t="e">
        <f ca="1">INDEX('HCAP Robot Script'!$BR$2:$BR$97,MATCH('RNA Sample sheet'!B111,'HCAP Robot Script'!$BJ$2:$BJ$97,0))</f>
        <v>#N/A</v>
      </c>
      <c r="J111" s="369" t="e">
        <f ca="1">INDEX('HCAP Robot Script'!$CE$2:$CE$97,MATCH('RNA Sample sheet'!B111,'HCAP Robot Script'!$BJ$2:$BJ$97,0))</f>
        <v>#N/A</v>
      </c>
      <c r="L111" s="369" t="e">
        <f ca="1">INDEX('HCAP Robot Script'!$BS$2:$BS$97,MATCH('RNA Sample sheet'!B111,'HCAP Robot Script'!$BJ$2:$BJ$97,0))</f>
        <v>#N/A</v>
      </c>
    </row>
    <row r="112" spans="1:12" x14ac:dyDescent="0.2">
      <c r="A112" s="369" t="str">
        <f ca="1">IF(B112="","",Index!I92)</f>
        <v/>
      </c>
      <c r="B112" s="369" t="str">
        <f ca="1">'HCAP Robot Script'!CK91</f>
        <v/>
      </c>
      <c r="C112" s="504" t="e">
        <f ca="1">INDEX('HCAP Robot Script'!$BK$2:$BK$97,MATCH('RNA Sample sheet'!B112,'HCAP Robot Script'!$BJ$2:$BJ$97,0))</f>
        <v>#N/A</v>
      </c>
      <c r="D112" s="369" t="e">
        <f ca="1">INDEX('HCAP Robot Script'!$BM$2:$BM$97,MATCH('RNA Sample sheet'!B112,'HCAP Robot Script'!$BJ$2:$BJ$97,0))</f>
        <v>#N/A</v>
      </c>
      <c r="E112" s="369" t="e">
        <f ca="1">INDEX('HCAP Robot Script'!$BN$2:$BN$97,MATCH('RNA Sample sheet'!B112,'HCAP Robot Script'!$BJ$2:$BJ$97,0))</f>
        <v>#N/A</v>
      </c>
      <c r="F112" s="369" t="e">
        <f ca="1">INDEX('HCAP Robot Script'!$BO$2:$BO$97,MATCH('RNA Sample sheet'!B112,'HCAP Robot Script'!$BJ$2:$BJ$97,0))</f>
        <v>#N/A</v>
      </c>
      <c r="G112" s="369" t="e">
        <f ca="1">INDEX('HCAP Robot Script'!$BP$2:$BP$97,MATCH('RNA Sample sheet'!B112,'HCAP Robot Script'!$BJ$2:$BJ$97,0))</f>
        <v>#N/A</v>
      </c>
      <c r="H112" s="369" t="e">
        <f ca="1">INDEX('HCAP Robot Script'!$BR$2:$BR$97,MATCH('RNA Sample sheet'!B112,'HCAP Robot Script'!$BJ$2:$BJ$97,0))</f>
        <v>#N/A</v>
      </c>
      <c r="J112" s="369" t="e">
        <f ca="1">INDEX('HCAP Robot Script'!$CE$2:$CE$97,MATCH('RNA Sample sheet'!B112,'HCAP Robot Script'!$BJ$2:$BJ$97,0))</f>
        <v>#N/A</v>
      </c>
      <c r="L112" s="369" t="e">
        <f ca="1">INDEX('HCAP Robot Script'!$BS$2:$BS$97,MATCH('RNA Sample sheet'!B112,'HCAP Robot Script'!$BJ$2:$BJ$97,0))</f>
        <v>#N/A</v>
      </c>
    </row>
    <row r="113" spans="1:12" x14ac:dyDescent="0.2">
      <c r="A113" s="369" t="str">
        <f ca="1">IF(B113="","",Index!I93)</f>
        <v/>
      </c>
      <c r="B113" s="369" t="str">
        <f ca="1">'HCAP Robot Script'!CK92</f>
        <v/>
      </c>
      <c r="C113" s="504" t="e">
        <f ca="1">INDEX('HCAP Robot Script'!$BK$2:$BK$97,MATCH('RNA Sample sheet'!B113,'HCAP Robot Script'!$BJ$2:$BJ$97,0))</f>
        <v>#N/A</v>
      </c>
      <c r="D113" s="369" t="e">
        <f ca="1">INDEX('HCAP Robot Script'!$BM$2:$BM$97,MATCH('RNA Sample sheet'!B113,'HCAP Robot Script'!$BJ$2:$BJ$97,0))</f>
        <v>#N/A</v>
      </c>
      <c r="E113" s="369" t="e">
        <f ca="1">INDEX('HCAP Robot Script'!$BN$2:$BN$97,MATCH('RNA Sample sheet'!B113,'HCAP Robot Script'!$BJ$2:$BJ$97,0))</f>
        <v>#N/A</v>
      </c>
      <c r="F113" s="369" t="e">
        <f ca="1">INDEX('HCAP Robot Script'!$BO$2:$BO$97,MATCH('RNA Sample sheet'!B113,'HCAP Robot Script'!$BJ$2:$BJ$97,0))</f>
        <v>#N/A</v>
      </c>
      <c r="G113" s="369" t="e">
        <f ca="1">INDEX('HCAP Robot Script'!$BP$2:$BP$97,MATCH('RNA Sample sheet'!B113,'HCAP Robot Script'!$BJ$2:$BJ$97,0))</f>
        <v>#N/A</v>
      </c>
      <c r="H113" s="369" t="e">
        <f ca="1">INDEX('HCAP Robot Script'!$BR$2:$BR$97,MATCH('RNA Sample sheet'!B113,'HCAP Robot Script'!$BJ$2:$BJ$97,0))</f>
        <v>#N/A</v>
      </c>
      <c r="J113" s="369" t="e">
        <f ca="1">INDEX('HCAP Robot Script'!$CE$2:$CE$97,MATCH('RNA Sample sheet'!B113,'HCAP Robot Script'!$BJ$2:$BJ$97,0))</f>
        <v>#N/A</v>
      </c>
      <c r="L113" s="369" t="e">
        <f ca="1">INDEX('HCAP Robot Script'!$BS$2:$BS$97,MATCH('RNA Sample sheet'!B113,'HCAP Robot Script'!$BJ$2:$BJ$97,0))</f>
        <v>#N/A</v>
      </c>
    </row>
    <row r="114" spans="1:12" x14ac:dyDescent="0.2">
      <c r="A114" s="369" t="str">
        <f ca="1">IF(B114="","",Index!I94)</f>
        <v/>
      </c>
      <c r="B114" s="369" t="str">
        <f ca="1">'HCAP Robot Script'!CK93</f>
        <v/>
      </c>
      <c r="C114" s="504" t="e">
        <f ca="1">INDEX('HCAP Robot Script'!$BK$2:$BK$97,MATCH('RNA Sample sheet'!B114,'HCAP Robot Script'!$BJ$2:$BJ$97,0))</f>
        <v>#N/A</v>
      </c>
      <c r="D114" s="369" t="e">
        <f ca="1">INDEX('HCAP Robot Script'!$BM$2:$BM$97,MATCH('RNA Sample sheet'!B114,'HCAP Robot Script'!$BJ$2:$BJ$97,0))</f>
        <v>#N/A</v>
      </c>
      <c r="E114" s="369" t="e">
        <f ca="1">INDEX('HCAP Robot Script'!$BN$2:$BN$97,MATCH('RNA Sample sheet'!B114,'HCAP Robot Script'!$BJ$2:$BJ$97,0))</f>
        <v>#N/A</v>
      </c>
      <c r="F114" s="369" t="e">
        <f ca="1">INDEX('HCAP Robot Script'!$BO$2:$BO$97,MATCH('RNA Sample sheet'!B114,'HCAP Robot Script'!$BJ$2:$BJ$97,0))</f>
        <v>#N/A</v>
      </c>
      <c r="G114" s="369" t="e">
        <f ca="1">INDEX('HCAP Robot Script'!$BP$2:$BP$97,MATCH('RNA Sample sheet'!B114,'HCAP Robot Script'!$BJ$2:$BJ$97,0))</f>
        <v>#N/A</v>
      </c>
      <c r="H114" s="369" t="e">
        <f ca="1">INDEX('HCAP Robot Script'!$BR$2:$BR$97,MATCH('RNA Sample sheet'!B114,'HCAP Robot Script'!$BJ$2:$BJ$97,0))</f>
        <v>#N/A</v>
      </c>
      <c r="J114" s="369" t="e">
        <f ca="1">INDEX('HCAP Robot Script'!$CE$2:$CE$97,MATCH('RNA Sample sheet'!B114,'HCAP Robot Script'!$BJ$2:$BJ$97,0))</f>
        <v>#N/A</v>
      </c>
      <c r="L114" s="369" t="e">
        <f ca="1">INDEX('HCAP Robot Script'!$BS$2:$BS$97,MATCH('RNA Sample sheet'!B114,'HCAP Robot Script'!$BJ$2:$BJ$97,0))</f>
        <v>#N/A</v>
      </c>
    </row>
    <row r="115" spans="1:12" x14ac:dyDescent="0.2">
      <c r="A115" s="369" t="str">
        <f ca="1">IF(B115="","",Index!I95)</f>
        <v/>
      </c>
      <c r="B115" s="369" t="str">
        <f ca="1">'HCAP Robot Script'!CK94</f>
        <v/>
      </c>
      <c r="C115" s="504" t="e">
        <f ca="1">INDEX('HCAP Robot Script'!$BK$2:$BK$97,MATCH('RNA Sample sheet'!B115,'HCAP Robot Script'!$BJ$2:$BJ$97,0))</f>
        <v>#N/A</v>
      </c>
      <c r="D115" s="369" t="e">
        <f ca="1">INDEX('HCAP Robot Script'!$BM$2:$BM$97,MATCH('RNA Sample sheet'!B115,'HCAP Robot Script'!$BJ$2:$BJ$97,0))</f>
        <v>#N/A</v>
      </c>
      <c r="E115" s="369" t="e">
        <f ca="1">INDEX('HCAP Robot Script'!$BN$2:$BN$97,MATCH('RNA Sample sheet'!B115,'HCAP Robot Script'!$BJ$2:$BJ$97,0))</f>
        <v>#N/A</v>
      </c>
      <c r="F115" s="369" t="e">
        <f ca="1">INDEX('HCAP Robot Script'!$BO$2:$BO$97,MATCH('RNA Sample sheet'!B115,'HCAP Robot Script'!$BJ$2:$BJ$97,0))</f>
        <v>#N/A</v>
      </c>
      <c r="G115" s="369" t="e">
        <f ca="1">INDEX('HCAP Robot Script'!$BP$2:$BP$97,MATCH('RNA Sample sheet'!B115,'HCAP Robot Script'!$BJ$2:$BJ$97,0))</f>
        <v>#N/A</v>
      </c>
      <c r="H115" s="369" t="e">
        <f ca="1">INDEX('HCAP Robot Script'!$BR$2:$BR$97,MATCH('RNA Sample sheet'!B115,'HCAP Robot Script'!$BJ$2:$BJ$97,0))</f>
        <v>#N/A</v>
      </c>
      <c r="J115" s="369" t="e">
        <f ca="1">INDEX('HCAP Robot Script'!$CE$2:$CE$97,MATCH('RNA Sample sheet'!B115,'HCAP Robot Script'!$BJ$2:$BJ$97,0))</f>
        <v>#N/A</v>
      </c>
      <c r="L115" s="369" t="e">
        <f ca="1">INDEX('HCAP Robot Script'!$BS$2:$BS$97,MATCH('RNA Sample sheet'!B115,'HCAP Robot Script'!$BJ$2:$BJ$97,0))</f>
        <v>#N/A</v>
      </c>
    </row>
    <row r="116" spans="1:12" x14ac:dyDescent="0.2">
      <c r="A116" s="369" t="str">
        <f ca="1">IF(B116="","",Index!I96)</f>
        <v/>
      </c>
      <c r="B116" s="369" t="str">
        <f ca="1">'HCAP Robot Script'!CK95</f>
        <v/>
      </c>
      <c r="C116" s="504" t="e">
        <f ca="1">INDEX('HCAP Robot Script'!$BK$2:$BK$97,MATCH('RNA Sample sheet'!B116,'HCAP Robot Script'!$BJ$2:$BJ$97,0))</f>
        <v>#N/A</v>
      </c>
      <c r="D116" s="369" t="e">
        <f ca="1">INDEX('HCAP Robot Script'!$BM$2:$BM$97,MATCH('RNA Sample sheet'!B116,'HCAP Robot Script'!$BJ$2:$BJ$97,0))</f>
        <v>#N/A</v>
      </c>
      <c r="E116" s="369" t="e">
        <f ca="1">INDEX('HCAP Robot Script'!$BN$2:$BN$97,MATCH('RNA Sample sheet'!B116,'HCAP Robot Script'!$BJ$2:$BJ$97,0))</f>
        <v>#N/A</v>
      </c>
      <c r="F116" s="369" t="e">
        <f ca="1">INDEX('HCAP Robot Script'!$BO$2:$BO$97,MATCH('RNA Sample sheet'!B116,'HCAP Robot Script'!$BJ$2:$BJ$97,0))</f>
        <v>#N/A</v>
      </c>
      <c r="G116" s="369" t="e">
        <f ca="1">INDEX('HCAP Robot Script'!$BP$2:$BP$97,MATCH('RNA Sample sheet'!B116,'HCAP Robot Script'!$BJ$2:$BJ$97,0))</f>
        <v>#N/A</v>
      </c>
      <c r="H116" s="369" t="e">
        <f ca="1">INDEX('HCAP Robot Script'!$BR$2:$BR$97,MATCH('RNA Sample sheet'!B116,'HCAP Robot Script'!$BJ$2:$BJ$97,0))</f>
        <v>#N/A</v>
      </c>
      <c r="J116" s="369" t="e">
        <f ca="1">INDEX('HCAP Robot Script'!$CE$2:$CE$97,MATCH('RNA Sample sheet'!B116,'HCAP Robot Script'!$BJ$2:$BJ$97,0))</f>
        <v>#N/A</v>
      </c>
      <c r="L116" s="369" t="e">
        <f ca="1">INDEX('HCAP Robot Script'!$BS$2:$BS$97,MATCH('RNA Sample sheet'!B116,'HCAP Robot Script'!$BJ$2:$BJ$97,0))</f>
        <v>#N/A</v>
      </c>
    </row>
    <row r="117" spans="1:12" x14ac:dyDescent="0.2">
      <c r="A117" s="369" t="str">
        <f ca="1">IF(B117="","",Index!I97)</f>
        <v/>
      </c>
      <c r="B117" s="369" t="str">
        <f ca="1">'HCAP Robot Script'!CK96</f>
        <v/>
      </c>
      <c r="C117" s="504" t="e">
        <f ca="1">INDEX('HCAP Robot Script'!$BK$2:$BK$97,MATCH('RNA Sample sheet'!B117,'HCAP Robot Script'!$BJ$2:$BJ$97,0))</f>
        <v>#N/A</v>
      </c>
      <c r="D117" s="369" t="e">
        <f ca="1">INDEX('HCAP Robot Script'!$BM$2:$BM$97,MATCH('RNA Sample sheet'!B117,'HCAP Robot Script'!$BJ$2:$BJ$97,0))</f>
        <v>#N/A</v>
      </c>
      <c r="E117" s="369" t="e">
        <f ca="1">INDEX('HCAP Robot Script'!$BN$2:$BN$97,MATCH('RNA Sample sheet'!B117,'HCAP Robot Script'!$BJ$2:$BJ$97,0))</f>
        <v>#N/A</v>
      </c>
      <c r="F117" s="369" t="e">
        <f ca="1">INDEX('HCAP Robot Script'!$BO$2:$BO$97,MATCH('RNA Sample sheet'!B117,'HCAP Robot Script'!$BJ$2:$BJ$97,0))</f>
        <v>#N/A</v>
      </c>
      <c r="G117" s="369" t="e">
        <f ca="1">INDEX('HCAP Robot Script'!$BP$2:$BP$97,MATCH('RNA Sample sheet'!B117,'HCAP Robot Script'!$BJ$2:$BJ$97,0))</f>
        <v>#N/A</v>
      </c>
      <c r="H117" s="369" t="e">
        <f ca="1">INDEX('HCAP Robot Script'!$BR$2:$BR$97,MATCH('RNA Sample sheet'!B117,'HCAP Robot Script'!$BJ$2:$BJ$97,0))</f>
        <v>#N/A</v>
      </c>
      <c r="J117" s="369" t="e">
        <f ca="1">INDEX('HCAP Robot Script'!$CE$2:$CE$97,MATCH('RNA Sample sheet'!B117,'HCAP Robot Script'!$BJ$2:$BJ$97,0))</f>
        <v>#N/A</v>
      </c>
      <c r="L117" s="369" t="e">
        <f ca="1">INDEX('HCAP Robot Script'!$BS$2:$BS$97,MATCH('RNA Sample sheet'!B117,'HCAP Robot Script'!$BJ$2:$BJ$97,0))</f>
        <v>#N/A</v>
      </c>
    </row>
    <row r="118" spans="1:12" x14ac:dyDescent="0.2">
      <c r="A118" s="369" t="str">
        <f ca="1">IF(B118="","",Index!I98)</f>
        <v/>
      </c>
      <c r="B118" s="369" t="str">
        <f ca="1">'HCAP Robot Script'!CK97</f>
        <v/>
      </c>
      <c r="C118" s="504" t="e">
        <f ca="1">INDEX('HCAP Robot Script'!$BK$2:$BK$97,MATCH('RNA Sample sheet'!B118,'HCAP Robot Script'!$BJ$2:$BJ$97,0))</f>
        <v>#N/A</v>
      </c>
      <c r="D118" s="369" t="e">
        <f ca="1">INDEX('HCAP Robot Script'!$BM$2:$BM$97,MATCH('RNA Sample sheet'!B118,'HCAP Robot Script'!$BJ$2:$BJ$97,0))</f>
        <v>#N/A</v>
      </c>
      <c r="E118" s="369" t="e">
        <f ca="1">INDEX('HCAP Robot Script'!$BN$2:$BN$97,MATCH('RNA Sample sheet'!B118,'HCAP Robot Script'!$BJ$2:$BJ$97,0))</f>
        <v>#N/A</v>
      </c>
      <c r="F118" s="369" t="e">
        <f ca="1">INDEX('HCAP Robot Script'!$BO$2:$BO$97,MATCH('RNA Sample sheet'!B118,'HCAP Robot Script'!$BJ$2:$BJ$97,0))</f>
        <v>#N/A</v>
      </c>
      <c r="G118" s="369" t="e">
        <f ca="1">INDEX('HCAP Robot Script'!$BP$2:$BP$97,MATCH('RNA Sample sheet'!B118,'HCAP Robot Script'!$BJ$2:$BJ$97,0))</f>
        <v>#N/A</v>
      </c>
      <c r="H118" s="369" t="e">
        <f ca="1">INDEX('HCAP Robot Script'!$BR$2:$BR$97,MATCH('RNA Sample sheet'!B118,'HCAP Robot Script'!$BJ$2:$BJ$97,0))</f>
        <v>#N/A</v>
      </c>
      <c r="J118" s="369" t="e">
        <f ca="1">INDEX('HCAP Robot Script'!$CE$2:$CE$97,MATCH('RNA Sample sheet'!B118,'HCAP Robot Script'!$BJ$2:$BJ$97,0))</f>
        <v>#N/A</v>
      </c>
      <c r="L118" s="369" t="e">
        <f ca="1">INDEX('HCAP Robot Script'!$BS$2:$BS$97,MATCH('RNA Sample sheet'!B118,'HCAP Robot Script'!$BJ$2:$BJ$97,0))</f>
        <v>#N/A</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18"/>
  <sheetViews>
    <sheetView topLeftCell="A16" workbookViewId="0">
      <selection activeCell="J46" sqref="J46"/>
    </sheetView>
  </sheetViews>
  <sheetFormatPr defaultRowHeight="12.75" x14ac:dyDescent="0.2"/>
  <cols>
    <col min="1" max="1" width="21.5703125" style="369" bestFit="1" customWidth="1"/>
    <col min="2" max="2" width="18.140625" style="369" bestFit="1" customWidth="1"/>
    <col min="3" max="3" width="18.5703125" style="369" customWidth="1"/>
    <col min="4" max="4" width="14.140625" style="369" customWidth="1"/>
    <col min="5" max="5" width="12.42578125" style="369" customWidth="1"/>
    <col min="6" max="6" width="14.28515625" style="369" bestFit="1" customWidth="1"/>
    <col min="7" max="7" width="13" style="369" customWidth="1"/>
    <col min="8" max="9" width="9.140625" style="369"/>
    <col min="10" max="10" width="26.140625" style="369" customWidth="1"/>
    <col min="11" max="11" width="14.42578125" style="369" customWidth="1"/>
    <col min="12" max="12" width="27.85546875" style="369" customWidth="1"/>
    <col min="13" max="16384" width="9.140625" style="369"/>
  </cols>
  <sheetData>
    <row r="1" spans="1:2" x14ac:dyDescent="0.2">
      <c r="A1" s="369" t="s">
        <v>656</v>
      </c>
    </row>
    <row r="2" spans="1:2" x14ac:dyDescent="0.2">
      <c r="A2" s="369" t="s">
        <v>657</v>
      </c>
      <c r="B2" s="369">
        <v>4</v>
      </c>
    </row>
    <row r="3" spans="1:2" x14ac:dyDescent="0.2">
      <c r="A3" s="369" t="s">
        <v>658</v>
      </c>
      <c r="B3" s="369" t="str">
        <f>'Auto Pooling Robot Script'!$I$19</f>
        <v>AJ</v>
      </c>
    </row>
    <row r="4" spans="1:2" x14ac:dyDescent="0.2">
      <c r="A4" s="369" t="s">
        <v>659</v>
      </c>
      <c r="B4" s="369" t="str">
        <f>"HCAP_"&amp;'HCAP Booking'!$C$4</f>
        <v>HCAP_2303550</v>
      </c>
    </row>
    <row r="5" spans="1:2" x14ac:dyDescent="0.2">
      <c r="A5" s="369" t="s">
        <v>660</v>
      </c>
      <c r="B5" s="502" t="str">
        <f>'HCAP Booking'!$C$4</f>
        <v>2303550</v>
      </c>
    </row>
    <row r="6" spans="1:2" x14ac:dyDescent="0.2">
      <c r="A6" s="369" t="s">
        <v>1</v>
      </c>
      <c r="B6" s="503">
        <f>'Auto Pooling Robot Script'!$I$20</f>
        <v>44989</v>
      </c>
    </row>
    <row r="7" spans="1:2" x14ac:dyDescent="0.2">
      <c r="A7" s="369" t="s">
        <v>661</v>
      </c>
      <c r="B7" s="369" t="s">
        <v>662</v>
      </c>
    </row>
    <row r="8" spans="1:2" x14ac:dyDescent="0.2">
      <c r="A8" s="369" t="s">
        <v>663</v>
      </c>
      <c r="B8" s="369" t="s">
        <v>664</v>
      </c>
    </row>
    <row r="9" spans="1:2" x14ac:dyDescent="0.2">
      <c r="A9" s="369" t="s">
        <v>27</v>
      </c>
      <c r="B9" s="369" t="str">
        <f ca="1">J23</f>
        <v>RMH200ST</v>
      </c>
    </row>
    <row r="10" spans="1:2" x14ac:dyDescent="0.2">
      <c r="A10" s="369" t="s">
        <v>665</v>
      </c>
    </row>
    <row r="11" spans="1:2" x14ac:dyDescent="0.2">
      <c r="A11" s="369" t="s">
        <v>666</v>
      </c>
      <c r="B11" s="504" t="s">
        <v>667</v>
      </c>
    </row>
    <row r="12" spans="1:2" x14ac:dyDescent="0.2">
      <c r="A12" s="369" t="s">
        <v>668</v>
      </c>
      <c r="B12" s="369" t="s">
        <v>243</v>
      </c>
    </row>
    <row r="14" spans="1:2" x14ac:dyDescent="0.2">
      <c r="A14" s="369" t="s">
        <v>669</v>
      </c>
    </row>
    <row r="15" spans="1:2" x14ac:dyDescent="0.2">
      <c r="A15" s="504">
        <v>101</v>
      </c>
    </row>
    <row r="16" spans="1:2" x14ac:dyDescent="0.2">
      <c r="A16" s="504">
        <v>101</v>
      </c>
    </row>
    <row r="18" spans="1:12" x14ac:dyDescent="0.2">
      <c r="A18" s="369" t="s">
        <v>670</v>
      </c>
    </row>
    <row r="19" spans="1:12" x14ac:dyDescent="0.2">
      <c r="B19" s="504"/>
    </row>
    <row r="20" spans="1:12" x14ac:dyDescent="0.2">
      <c r="B20" s="504"/>
    </row>
    <row r="21" spans="1:12" x14ac:dyDescent="0.2">
      <c r="A21" s="369" t="s">
        <v>671</v>
      </c>
    </row>
    <row r="22" spans="1:12" x14ac:dyDescent="0.2">
      <c r="A22" s="369" t="s">
        <v>685</v>
      </c>
      <c r="B22" s="369" t="s">
        <v>686</v>
      </c>
      <c r="C22" s="369" t="s">
        <v>687</v>
      </c>
      <c r="D22" s="369" t="s">
        <v>688</v>
      </c>
      <c r="E22" s="369" t="s">
        <v>689</v>
      </c>
      <c r="F22" s="369" t="s">
        <v>674</v>
      </c>
      <c r="G22" s="369" t="s">
        <v>690</v>
      </c>
      <c r="H22" s="369" t="s">
        <v>676</v>
      </c>
      <c r="I22" s="369" t="s">
        <v>2189</v>
      </c>
      <c r="J22" s="369" t="s">
        <v>2190</v>
      </c>
      <c r="K22" s="369" t="s">
        <v>677</v>
      </c>
      <c r="L22" s="369" t="s">
        <v>665</v>
      </c>
    </row>
    <row r="23" spans="1:12" x14ac:dyDescent="0.2">
      <c r="A23" s="369">
        <f ca="1">IF(B23="","",Index!I3)</f>
        <v>1</v>
      </c>
      <c r="B23" s="369" t="str">
        <f ca="1">'HCAP Robot Script'!BW2</f>
        <v>PG_B2238408-002</v>
      </c>
      <c r="C23" s="504" t="str">
        <f ca="1">'HCAP Robot Script'!BV2</f>
        <v>PL2303550-02-01/A01</v>
      </c>
      <c r="D23" s="369" t="str">
        <f ca="1">'HCAP Robot Script'!BY2</f>
        <v>A1</v>
      </c>
      <c r="E23" s="369" t="str">
        <f ca="1">'HCAP Robot Script'!BZ2</f>
        <v>UDP0001</v>
      </c>
      <c r="F23" s="369" t="str">
        <f ca="1">'HCAP Robot Script'!CA2</f>
        <v>TGGATCGA</v>
      </c>
      <c r="G23" s="369" t="str">
        <f ca="1">'HCAP Robot Script'!CB2</f>
        <v>UDP0001</v>
      </c>
      <c r="H23" s="369" t="str">
        <f ca="1">'HCAP Robot Script'!CD2</f>
        <v>AGCTAGGT</v>
      </c>
      <c r="J23" s="369" t="str">
        <f ca="1">'HCAP Robot Script'!CE2</f>
        <v>RMH200ST</v>
      </c>
      <c r="L23" s="369" t="str">
        <f ca="1">'HCAP Robot Script'!CF2</f>
        <v>Roche DNA Solid Tumour Prep_1</v>
      </c>
    </row>
    <row r="24" spans="1:12" x14ac:dyDescent="0.2">
      <c r="A24" s="369">
        <f ca="1">IF(B24="","",Index!I4)</f>
        <v>2</v>
      </c>
      <c r="B24" s="369" t="str">
        <f ca="1">'HCAP Robot Script'!BW3</f>
        <v>JT_B2238423-002</v>
      </c>
      <c r="C24" s="504" t="str">
        <f ca="1">'HCAP Robot Script'!BV3</f>
        <v>PL2303550-02-01/B01</v>
      </c>
      <c r="D24" s="369" t="str">
        <f ca="1">'HCAP Robot Script'!BY3</f>
        <v>B1</v>
      </c>
      <c r="E24" s="369" t="str">
        <f ca="1">'HCAP Robot Script'!BZ3</f>
        <v>UDP0002</v>
      </c>
      <c r="F24" s="369" t="str">
        <f ca="1">'HCAP Robot Script'!CA3</f>
        <v>CAAGCTAG</v>
      </c>
      <c r="G24" s="369" t="str">
        <f ca="1">'HCAP Robot Script'!CB3</f>
        <v>UDP0002</v>
      </c>
      <c r="H24" s="369" t="str">
        <f ca="1">'HCAP Robot Script'!CD3</f>
        <v>GATCGAAC</v>
      </c>
      <c r="J24" s="369" t="str">
        <f ca="1">'HCAP Robot Script'!CE3</f>
        <v>RMH200ST</v>
      </c>
      <c r="L24" s="369" t="str">
        <f ca="1">'HCAP Robot Script'!CF3</f>
        <v>Roche DNA Solid Tumour Prep_1</v>
      </c>
    </row>
    <row r="25" spans="1:12" x14ac:dyDescent="0.2">
      <c r="A25" s="369">
        <f ca="1">IF(B25="","",Index!I5)</f>
        <v>3</v>
      </c>
      <c r="B25" s="369" t="str">
        <f ca="1">'HCAP Robot Script'!BW4</f>
        <v>RS_B2238532-002</v>
      </c>
      <c r="C25" s="504" t="str">
        <f ca="1">'HCAP Robot Script'!BV4</f>
        <v>PL2303550-02-01/C01</v>
      </c>
      <c r="D25" s="369" t="str">
        <f ca="1">'HCAP Robot Script'!BY4</f>
        <v>C1</v>
      </c>
      <c r="E25" s="369" t="str">
        <f ca="1">'HCAP Robot Script'!BZ4</f>
        <v>UDP0003</v>
      </c>
      <c r="F25" s="369" t="str">
        <f ca="1">'HCAP Robot Script'!CA4</f>
        <v>GTACCAAG</v>
      </c>
      <c r="G25" s="369" t="str">
        <f ca="1">'HCAP Robot Script'!CB4</f>
        <v>UDP0003</v>
      </c>
      <c r="H25" s="369" t="str">
        <f ca="1">'HCAP Robot Script'!CD4</f>
        <v>GAACCATG</v>
      </c>
      <c r="J25" s="369" t="str">
        <f ca="1">'HCAP Robot Script'!CE4</f>
        <v>RMH200ST</v>
      </c>
      <c r="L25" s="369" t="str">
        <f ca="1">'HCAP Robot Script'!CF4</f>
        <v>Roche DNA Solid Tumour Prep_1</v>
      </c>
    </row>
    <row r="26" spans="1:12" x14ac:dyDescent="0.2">
      <c r="A26" s="369">
        <f ca="1">IF(B26="","",Index!I6)</f>
        <v>4</v>
      </c>
      <c r="B26" s="369" t="str">
        <f ca="1">'HCAP Robot Script'!BW5</f>
        <v>DR_B2305715-002</v>
      </c>
      <c r="C26" s="504" t="str">
        <f ca="1">'HCAP Robot Script'!BV5</f>
        <v>PL2303550-02-01/D01</v>
      </c>
      <c r="D26" s="369" t="str">
        <f ca="1">'HCAP Robot Script'!BY5</f>
        <v>D1</v>
      </c>
      <c r="E26" s="369" t="str">
        <f ca="1">'HCAP Robot Script'!BZ5</f>
        <v>UDP0004</v>
      </c>
      <c r="F26" s="369" t="str">
        <f ca="1">'HCAP Robot Script'!CA5</f>
        <v>ACGTTGGA</v>
      </c>
      <c r="G26" s="369" t="str">
        <f ca="1">'HCAP Robot Script'!CB5</f>
        <v>UDP0004</v>
      </c>
      <c r="H26" s="369" t="str">
        <f ca="1">'HCAP Robot Script'!CD5</f>
        <v>AGGTTGCA</v>
      </c>
      <c r="J26" s="369" t="str">
        <f ca="1">'HCAP Robot Script'!CE5</f>
        <v>RMH200ST</v>
      </c>
      <c r="L26" s="369" t="str">
        <f ca="1">'HCAP Robot Script'!CF5</f>
        <v>Roche DNA Solid Tumour Prep_1</v>
      </c>
    </row>
    <row r="27" spans="1:12" x14ac:dyDescent="0.2">
      <c r="A27" s="369">
        <f ca="1">IF(B27="","",Index!I7)</f>
        <v>5</v>
      </c>
      <c r="B27" s="369" t="str">
        <f ca="1">'HCAP Robot Script'!BW6</f>
        <v>RP_B2305921-002</v>
      </c>
      <c r="C27" s="504" t="str">
        <f ca="1">'HCAP Robot Script'!BV6</f>
        <v>PL2303550-02-01/E01</v>
      </c>
      <c r="D27" s="369" t="str">
        <f ca="1">'HCAP Robot Script'!BY6</f>
        <v>E1</v>
      </c>
      <c r="E27" s="369" t="str">
        <f ca="1">'HCAP Robot Script'!BZ6</f>
        <v>UDP0005</v>
      </c>
      <c r="F27" s="369" t="str">
        <f ca="1">'HCAP Robot Script'!CA6</f>
        <v>TCGTGGTA</v>
      </c>
      <c r="G27" s="369" t="str">
        <f ca="1">'HCAP Robot Script'!CB6</f>
        <v>UDP0005</v>
      </c>
      <c r="H27" s="369" t="str">
        <f ca="1">'HCAP Robot Script'!CD6</f>
        <v>ATGGTGCT</v>
      </c>
      <c r="J27" s="369" t="str">
        <f ca="1">'HCAP Robot Script'!CE6</f>
        <v>RMH200ST</v>
      </c>
      <c r="L27" s="369" t="str">
        <f ca="1">'HCAP Robot Script'!CF6</f>
        <v>Roche DNA Solid Tumour Prep_1</v>
      </c>
    </row>
    <row r="28" spans="1:12" x14ac:dyDescent="0.2">
      <c r="A28" s="369">
        <f ca="1">IF(B28="","",Index!I8)</f>
        <v>6</v>
      </c>
      <c r="B28" s="369" t="str">
        <f ca="1">'HCAP Robot Script'!BW7</f>
        <v>SK_B2305958-002</v>
      </c>
      <c r="C28" s="504" t="str">
        <f ca="1">'HCAP Robot Script'!BV7</f>
        <v>PL2303550-02-01/F01</v>
      </c>
      <c r="D28" s="369" t="str">
        <f ca="1">'HCAP Robot Script'!BY7</f>
        <v>F1</v>
      </c>
      <c r="E28" s="369" t="str">
        <f ca="1">'HCAP Robot Script'!BZ7</f>
        <v>UDP0006</v>
      </c>
      <c r="F28" s="369" t="str">
        <f ca="1">'HCAP Robot Script'!CA7</f>
        <v>CTACAACG</v>
      </c>
      <c r="G28" s="369" t="str">
        <f ca="1">'HCAP Robot Script'!CB7</f>
        <v>UDP0006</v>
      </c>
      <c r="H28" s="369" t="str">
        <f ca="1">'HCAP Robot Script'!CD7</f>
        <v>GCAACATC</v>
      </c>
      <c r="J28" s="369" t="str">
        <f ca="1">'HCAP Robot Script'!CE7</f>
        <v>RMH200ST</v>
      </c>
      <c r="L28" s="369" t="str">
        <f ca="1">'HCAP Robot Script'!CF7</f>
        <v>Roche DNA Solid Tumour Prep_1</v>
      </c>
    </row>
    <row r="29" spans="1:12" x14ac:dyDescent="0.2">
      <c r="A29" s="369">
        <f ca="1">IF(B29="","",Index!I9)</f>
        <v>7</v>
      </c>
      <c r="B29" s="369" t="str">
        <f ca="1">'HCAP Robot Script'!BW8</f>
        <v>UW_B2306205-002</v>
      </c>
      <c r="C29" s="504" t="str">
        <f ca="1">'HCAP Robot Script'!BV8</f>
        <v>PL2303550-02-01/G01</v>
      </c>
      <c r="D29" s="369" t="str">
        <f ca="1">'HCAP Robot Script'!BY8</f>
        <v>G1</v>
      </c>
      <c r="E29" s="369" t="str">
        <f ca="1">'HCAP Robot Script'!BZ8</f>
        <v>UDP0007</v>
      </c>
      <c r="F29" s="369" t="str">
        <f ca="1">'HCAP Robot Script'!CA8</f>
        <v>GTTCAAGG</v>
      </c>
      <c r="G29" s="369" t="str">
        <f ca="1">'HCAP Robot Script'!CB8</f>
        <v>UDP0007</v>
      </c>
      <c r="H29" s="369" t="str">
        <f ca="1">'HCAP Robot Script'!CD8</f>
        <v>GGAACTTG</v>
      </c>
      <c r="J29" s="369" t="str">
        <f ca="1">'HCAP Robot Script'!CE8</f>
        <v>RMH200ST</v>
      </c>
      <c r="L29" s="369" t="str">
        <f ca="1">'HCAP Robot Script'!CF8</f>
        <v>Roche DNA Solid Tumour Prep_1</v>
      </c>
    </row>
    <row r="30" spans="1:12" x14ac:dyDescent="0.2">
      <c r="A30" s="369">
        <f ca="1">IF(B30="","",Index!I10)</f>
        <v>8</v>
      </c>
      <c r="B30" s="369" t="str">
        <f ca="1">'HCAP Robot Script'!BW9</f>
        <v>VS_B2306215-002</v>
      </c>
      <c r="C30" s="504" t="str">
        <f ca="1">'HCAP Robot Script'!BV9</f>
        <v>PL2303550-02-01/H01</v>
      </c>
      <c r="D30" s="369" t="str">
        <f ca="1">'HCAP Robot Script'!BY9</f>
        <v>H1</v>
      </c>
      <c r="E30" s="369" t="str">
        <f ca="1">'HCAP Robot Script'!BZ9</f>
        <v>UDP0008</v>
      </c>
      <c r="F30" s="369" t="str">
        <f ca="1">'HCAP Robot Script'!CA9</f>
        <v>ACCTGGAA</v>
      </c>
      <c r="G30" s="369" t="str">
        <f ca="1">'HCAP Robot Script'!CB9</f>
        <v>UDP0008</v>
      </c>
      <c r="H30" s="369" t="str">
        <f ca="1">'HCAP Robot Script'!CD9</f>
        <v>AAGGTCCA</v>
      </c>
      <c r="J30" s="369" t="str">
        <f ca="1">'HCAP Robot Script'!CE9</f>
        <v>RMH200ST</v>
      </c>
      <c r="L30" s="369" t="str">
        <f ca="1">'HCAP Robot Script'!CF9</f>
        <v>Roche DNA Solid Tumour Prep_1</v>
      </c>
    </row>
    <row r="31" spans="1:12" x14ac:dyDescent="0.2">
      <c r="A31" s="369">
        <f ca="1">IF(B31="","",Index!I11)</f>
        <v>9</v>
      </c>
      <c r="B31" s="369" t="str">
        <f ca="1">'HCAP Robot Script'!BW10</f>
        <v>AW_B2306247-002</v>
      </c>
      <c r="C31" s="504" t="str">
        <f ca="1">'HCAP Robot Script'!BV10</f>
        <v>PL2303550-02-01/A02</v>
      </c>
      <c r="D31" s="369" t="str">
        <f ca="1">'HCAP Robot Script'!BY10</f>
        <v>A2</v>
      </c>
      <c r="E31" s="369" t="str">
        <f ca="1">'HCAP Robot Script'!BZ10</f>
        <v>UDP0009</v>
      </c>
      <c r="F31" s="369" t="str">
        <f ca="1">'HCAP Robot Script'!CA10</f>
        <v>TCTTAGCG</v>
      </c>
      <c r="G31" s="369" t="str">
        <f ca="1">'HCAP Robot Script'!CB10</f>
        <v>UDP0009</v>
      </c>
      <c r="H31" s="369" t="str">
        <f ca="1">'HCAP Robot Script'!CD10</f>
        <v>GCGATTCT</v>
      </c>
      <c r="J31" s="369" t="str">
        <f ca="1">'HCAP Robot Script'!CE10</f>
        <v>RMH200ST</v>
      </c>
      <c r="L31" s="369" t="str">
        <f ca="1">'HCAP Robot Script'!CF10</f>
        <v>Roche DNA Solid Tumour Prep_1</v>
      </c>
    </row>
    <row r="32" spans="1:12" x14ac:dyDescent="0.2">
      <c r="A32" s="369">
        <f ca="1">IF(B32="","",Index!I12)</f>
        <v>10</v>
      </c>
      <c r="B32" s="369" t="str">
        <f ca="1">'HCAP Robot Script'!BW11</f>
        <v>HB_B2306268-002</v>
      </c>
      <c r="C32" s="504" t="str">
        <f ca="1">'HCAP Robot Script'!BV11</f>
        <v>PL2303550-02-01/B02</v>
      </c>
      <c r="D32" s="369" t="str">
        <f ca="1">'HCAP Robot Script'!BY11</f>
        <v>B2</v>
      </c>
      <c r="E32" s="369" t="str">
        <f ca="1">'HCAP Robot Script'!BZ11</f>
        <v>UDP0010</v>
      </c>
      <c r="F32" s="369" t="str">
        <f ca="1">'HCAP Robot Script'!CA11</f>
        <v>CTCCGATA</v>
      </c>
      <c r="G32" s="369" t="str">
        <f ca="1">'HCAP Robot Script'!CB11</f>
        <v>UDP0010</v>
      </c>
      <c r="H32" s="369" t="str">
        <f ca="1">'HCAP Robot Script'!CD11</f>
        <v>ATAGCCTC</v>
      </c>
      <c r="J32" s="369" t="str">
        <f ca="1">'HCAP Robot Script'!CE11</f>
        <v>RMH200ST</v>
      </c>
      <c r="L32" s="369" t="str">
        <f ca="1">'HCAP Robot Script'!CF11</f>
        <v>Roche DNA Solid Tumour Prep_1</v>
      </c>
    </row>
    <row r="33" spans="1:12" x14ac:dyDescent="0.2">
      <c r="A33" s="369">
        <f ca="1">IF(B33="","",Index!I13)</f>
        <v>11</v>
      </c>
      <c r="B33" s="369" t="str">
        <f ca="1">'HCAP Robot Script'!BW12</f>
        <v>TS_B2306270-002</v>
      </c>
      <c r="C33" s="504" t="str">
        <f ca="1">'HCAP Robot Script'!BV12</f>
        <v>PL2303550-02-01/C02</v>
      </c>
      <c r="D33" s="369" t="str">
        <f ca="1">'HCAP Robot Script'!BY12</f>
        <v>C2</v>
      </c>
      <c r="E33" s="369" t="str">
        <f ca="1">'HCAP Robot Script'!BZ12</f>
        <v>UDP0011</v>
      </c>
      <c r="F33" s="369" t="str">
        <f ca="1">'HCAP Robot Script'!CA12</f>
        <v>GTCCTACT</v>
      </c>
      <c r="G33" s="369" t="str">
        <f ca="1">'HCAP Robot Script'!CB12</f>
        <v>UDP0011</v>
      </c>
      <c r="H33" s="369" t="str">
        <f ca="1">'HCAP Robot Script'!CD12</f>
        <v>TCATCCTG</v>
      </c>
      <c r="J33" s="369" t="str">
        <f ca="1">'HCAP Robot Script'!CE12</f>
        <v>RMH200ST</v>
      </c>
      <c r="L33" s="369" t="str">
        <f ca="1">'HCAP Robot Script'!CF12</f>
        <v>Roche DNA Solid Tumour Prep_1</v>
      </c>
    </row>
    <row r="34" spans="1:12" x14ac:dyDescent="0.2">
      <c r="A34" s="369">
        <f ca="1">IF(B34="","",Index!I14)</f>
        <v>12</v>
      </c>
      <c r="B34" s="369" t="str">
        <f ca="1">'HCAP Robot Script'!BW13</f>
        <v>CF_B2306279-003</v>
      </c>
      <c r="C34" s="504" t="str">
        <f ca="1">'HCAP Robot Script'!BV13</f>
        <v>PL2303550-02-01/D02</v>
      </c>
      <c r="D34" s="369" t="str">
        <f ca="1">'HCAP Robot Script'!BY13</f>
        <v>D2</v>
      </c>
      <c r="E34" s="369" t="str">
        <f ca="1">'HCAP Robot Script'!BZ13</f>
        <v>UDP0012</v>
      </c>
      <c r="F34" s="369" t="str">
        <f ca="1">'HCAP Robot Script'!CA13</f>
        <v>ACTTCGTC</v>
      </c>
      <c r="G34" s="369" t="str">
        <f ca="1">'HCAP Robot Script'!CB13</f>
        <v>UDP0012</v>
      </c>
      <c r="H34" s="369" t="str">
        <f ca="1">'HCAP Robot Script'!CD13</f>
        <v>CTGCTTCA</v>
      </c>
      <c r="J34" s="369" t="str">
        <f ca="1">'HCAP Robot Script'!CE13</f>
        <v>RMH200ST</v>
      </c>
      <c r="L34" s="369" t="str">
        <f ca="1">'HCAP Robot Script'!CF13</f>
        <v>Roche DNA Solid Tumour Prep_1</v>
      </c>
    </row>
    <row r="35" spans="1:12" x14ac:dyDescent="0.2">
      <c r="A35" s="369">
        <f ca="1">IF(B35="","",Index!I15)</f>
        <v>13</v>
      </c>
      <c r="B35" s="369" t="str">
        <f ca="1">'HCAP Robot Script'!BW14</f>
        <v>JM_B2306286-002</v>
      </c>
      <c r="C35" s="504" t="str">
        <f ca="1">'HCAP Robot Script'!BV14</f>
        <v>PL2303550-02-01/E02</v>
      </c>
      <c r="D35" s="369" t="str">
        <f ca="1">'HCAP Robot Script'!BY14</f>
        <v>E2</v>
      </c>
      <c r="E35" s="369" t="str">
        <f ca="1">'HCAP Robot Script'!BZ14</f>
        <v>UDP0013</v>
      </c>
      <c r="F35" s="369" t="str">
        <f ca="1">'HCAP Robot Script'!CA14</f>
        <v>TCTACAGG</v>
      </c>
      <c r="G35" s="369" t="str">
        <f ca="1">'HCAP Robot Script'!CB14</f>
        <v>UDP0013</v>
      </c>
      <c r="H35" s="369" t="str">
        <f ca="1">'HCAP Robot Script'!CD14</f>
        <v>GGACATCT</v>
      </c>
      <c r="J35" s="369" t="str">
        <f ca="1">'HCAP Robot Script'!CE14</f>
        <v>RMH200ST</v>
      </c>
      <c r="L35" s="369" t="str">
        <f ca="1">'HCAP Robot Script'!CF14</f>
        <v>Roche DNA Solid Tumour Prep_1</v>
      </c>
    </row>
    <row r="36" spans="1:12" x14ac:dyDescent="0.2">
      <c r="A36" s="369">
        <f ca="1">IF(B36="","",Index!I16)</f>
        <v>14</v>
      </c>
      <c r="B36" s="369" t="str">
        <f ca="1">'HCAP Robot Script'!BW15</f>
        <v>MC_B2306373-003</v>
      </c>
      <c r="C36" s="504" t="str">
        <f ca="1">'HCAP Robot Script'!BV15</f>
        <v>PL2303550-02-01/F02</v>
      </c>
      <c r="D36" s="369" t="str">
        <f ca="1">'HCAP Robot Script'!BY15</f>
        <v>F2</v>
      </c>
      <c r="E36" s="369" t="str">
        <f ca="1">'HCAP Robot Script'!BZ15</f>
        <v>UDP0014</v>
      </c>
      <c r="F36" s="369" t="str">
        <f ca="1">'HCAP Robot Script'!CA15</f>
        <v>CTCGTGAA</v>
      </c>
      <c r="G36" s="369" t="str">
        <f ca="1">'HCAP Robot Script'!CB15</f>
        <v>UDP0014</v>
      </c>
      <c r="H36" s="369" t="str">
        <f ca="1">'HCAP Robot Script'!CD15</f>
        <v>AAGTGCTC</v>
      </c>
      <c r="J36" s="369" t="str">
        <f ca="1">'HCAP Robot Script'!CE15</f>
        <v>RMH200ST</v>
      </c>
      <c r="L36" s="369" t="str">
        <f ca="1">'HCAP Robot Script'!CF15</f>
        <v>Roche DNA Solid Tumour Prep_1</v>
      </c>
    </row>
    <row r="37" spans="1:12" x14ac:dyDescent="0.2">
      <c r="A37" s="369">
        <f ca="1">IF(B37="","",Index!I17)</f>
        <v>15</v>
      </c>
      <c r="B37" s="369" t="str">
        <f ca="1">'HCAP Robot Script'!BW16</f>
        <v>DG_B2306377-002</v>
      </c>
      <c r="C37" s="504" t="str">
        <f ca="1">'HCAP Robot Script'!BV16</f>
        <v>PL2303550-02-01/G02</v>
      </c>
      <c r="D37" s="369" t="str">
        <f ca="1">'HCAP Robot Script'!BY16</f>
        <v>G2</v>
      </c>
      <c r="E37" s="369" t="str">
        <f ca="1">'HCAP Robot Script'!BZ16</f>
        <v>UDP0015</v>
      </c>
      <c r="F37" s="369" t="str">
        <f ca="1">'HCAP Robot Script'!CA16</f>
        <v>GTTCGGAT</v>
      </c>
      <c r="G37" s="369" t="str">
        <f ca="1">'HCAP Robot Script'!CB16</f>
        <v>UDP0015</v>
      </c>
      <c r="H37" s="369" t="str">
        <f ca="1">'HCAP Robot Script'!CD16</f>
        <v>TAGGCTTG</v>
      </c>
      <c r="J37" s="369" t="str">
        <f ca="1">'HCAP Robot Script'!CE16</f>
        <v>RMH200ST</v>
      </c>
      <c r="L37" s="369" t="str">
        <f ca="1">'HCAP Robot Script'!CF16</f>
        <v>Roche DNA Solid Tumour Prep_1</v>
      </c>
    </row>
    <row r="38" spans="1:12" x14ac:dyDescent="0.2">
      <c r="A38" s="369">
        <f ca="1">IF(B38="","",Index!I18)</f>
        <v>16</v>
      </c>
      <c r="B38" s="369" t="str">
        <f ca="1">'HCAP Robot Script'!BW17</f>
        <v>PV_B2306387-003</v>
      </c>
      <c r="C38" s="504" t="str">
        <f ca="1">'HCAP Robot Script'!BV17</f>
        <v>PL2303550-02-01/H02</v>
      </c>
      <c r="D38" s="369" t="str">
        <f ca="1">'HCAP Robot Script'!BY17</f>
        <v>H2</v>
      </c>
      <c r="E38" s="369" t="str">
        <f ca="1">'HCAP Robot Script'!BZ17</f>
        <v>UDP0016</v>
      </c>
      <c r="F38" s="369" t="str">
        <f ca="1">'HCAP Robot Script'!CA17</f>
        <v>ACCTAAGC</v>
      </c>
      <c r="G38" s="369" t="str">
        <f ca="1">'HCAP Robot Script'!CB17</f>
        <v>UDP0016</v>
      </c>
      <c r="H38" s="369" t="str">
        <f ca="1">'HCAP Robot Script'!CD17</f>
        <v>CGAATCCA</v>
      </c>
      <c r="J38" s="369" t="str">
        <f ca="1">'HCAP Robot Script'!CE17</f>
        <v>RMH200ST</v>
      </c>
      <c r="L38" s="369" t="str">
        <f ca="1">'HCAP Robot Script'!CF17</f>
        <v>Roche DNA Solid Tumour Prep_1</v>
      </c>
    </row>
    <row r="39" spans="1:12" x14ac:dyDescent="0.2">
      <c r="A39" s="369">
        <f ca="1">IF(B39="","",Index!I19)</f>
        <v>17</v>
      </c>
      <c r="B39" s="369" t="str">
        <f ca="1">'HCAP Robot Script'!BW18</f>
        <v>JW_B2306389-003</v>
      </c>
      <c r="C39" s="504" t="str">
        <f ca="1">'HCAP Robot Script'!BV18</f>
        <v>PL2303550-02-01/A03</v>
      </c>
      <c r="D39" s="369" t="str">
        <f ca="1">'HCAP Robot Script'!BY18</f>
        <v>A3</v>
      </c>
      <c r="E39" s="369" t="str">
        <f ca="1">'HCAP Robot Script'!BZ18</f>
        <v>UDP0017</v>
      </c>
      <c r="F39" s="369" t="str">
        <f ca="1">'HCAP Robot Script'!CA18</f>
        <v>GTTGACTG</v>
      </c>
      <c r="G39" s="369" t="str">
        <f ca="1">'HCAP Robot Script'!CB18</f>
        <v>UDP0017</v>
      </c>
      <c r="H39" s="369" t="str">
        <f ca="1">'HCAP Robot Script'!CD18</f>
        <v>GTCAGTTG</v>
      </c>
      <c r="J39" s="369" t="str">
        <f ca="1">'HCAP Robot Script'!CE18</f>
        <v>RMH200ST</v>
      </c>
      <c r="L39" s="369" t="str">
        <f ca="1">'HCAP Robot Script'!CF18</f>
        <v>Roche DNA Solid Tumour Prep_1</v>
      </c>
    </row>
    <row r="40" spans="1:12" x14ac:dyDescent="0.2">
      <c r="A40" s="369">
        <f ca="1">IF(B40="","",Index!I20)</f>
        <v>18</v>
      </c>
      <c r="B40" s="369" t="str">
        <f ca="1">'HCAP Robot Script'!BW19</f>
        <v>DP_B2306394-002</v>
      </c>
      <c r="C40" s="504" t="str">
        <f ca="1">'HCAP Robot Script'!BV19</f>
        <v>PL2303550-02-01/B03</v>
      </c>
      <c r="D40" s="369" t="str">
        <f ca="1">'HCAP Robot Script'!BY19</f>
        <v>B3</v>
      </c>
      <c r="E40" s="369" t="str">
        <f ca="1">'HCAP Robot Script'!BZ19</f>
        <v>UDP0018</v>
      </c>
      <c r="F40" s="369" t="str">
        <f ca="1">'HCAP Robot Script'!CA19</f>
        <v>ACCAGTCA</v>
      </c>
      <c r="G40" s="369" t="str">
        <f ca="1">'HCAP Robot Script'!CB19</f>
        <v>UDP0018</v>
      </c>
      <c r="H40" s="369" t="str">
        <f ca="1">'HCAP Robot Script'!CD19</f>
        <v>ACTGACCA</v>
      </c>
      <c r="J40" s="369" t="str">
        <f ca="1">'HCAP Robot Script'!CE19</f>
        <v>RMH200ST</v>
      </c>
      <c r="L40" s="369" t="str">
        <f ca="1">'HCAP Robot Script'!CF19</f>
        <v>Roche DNA Solid Tumour Prep_1</v>
      </c>
    </row>
    <row r="41" spans="1:12" x14ac:dyDescent="0.2">
      <c r="A41" s="369">
        <f ca="1">IF(B41="","",Index!I21)</f>
        <v>19</v>
      </c>
      <c r="B41" s="369" t="str">
        <f ca="1">'HCAP Robot Script'!BW20</f>
        <v>DK_B2306418-003</v>
      </c>
      <c r="C41" s="504" t="str">
        <f ca="1">'HCAP Robot Script'!BV20</f>
        <v>PL2303550-02-01/C03</v>
      </c>
      <c r="D41" s="369" t="str">
        <f ca="1">'HCAP Robot Script'!BY20</f>
        <v>C3</v>
      </c>
      <c r="E41" s="369" t="str">
        <f ca="1">'HCAP Robot Script'!BZ20</f>
        <v>UDP0019</v>
      </c>
      <c r="F41" s="369" t="str">
        <f ca="1">'HCAP Robot Script'!CA20</f>
        <v>TACCGGAA</v>
      </c>
      <c r="G41" s="369" t="str">
        <f ca="1">'HCAP Robot Script'!CB20</f>
        <v>UDP0019</v>
      </c>
      <c r="H41" s="369" t="str">
        <f ca="1">'HCAP Robot Script'!CD20</f>
        <v>AAGGCCAT</v>
      </c>
      <c r="J41" s="369" t="str">
        <f ca="1">'HCAP Robot Script'!CE20</f>
        <v>RMH200ST</v>
      </c>
      <c r="L41" s="369" t="str">
        <f ca="1">'HCAP Robot Script'!CF20</f>
        <v>Roche DNA Solid Tumour Prep_1</v>
      </c>
    </row>
    <row r="42" spans="1:12" x14ac:dyDescent="0.2">
      <c r="A42" s="369">
        <f ca="1">IF(B42="","",Index!I22)</f>
        <v>20</v>
      </c>
      <c r="B42" s="369" t="str">
        <f ca="1">'HCAP Robot Script'!BW21</f>
        <v>TK_B2306480-002</v>
      </c>
      <c r="C42" s="504" t="str">
        <f ca="1">'HCAP Robot Script'!BV21</f>
        <v>PL2303550-02-01/D03</v>
      </c>
      <c r="D42" s="369" t="str">
        <f ca="1">'HCAP Robot Script'!BY21</f>
        <v>D3</v>
      </c>
      <c r="E42" s="369" t="str">
        <f ca="1">'HCAP Robot Script'!BZ21</f>
        <v>UDP0020</v>
      </c>
      <c r="F42" s="369" t="str">
        <f ca="1">'HCAP Robot Script'!CA21</f>
        <v>CGTTAAGG</v>
      </c>
      <c r="G42" s="369" t="str">
        <f ca="1">'HCAP Robot Script'!CB21</f>
        <v>UDP0020</v>
      </c>
      <c r="H42" s="369" t="str">
        <f ca="1">'HCAP Robot Script'!CD21</f>
        <v>GGAATTGC</v>
      </c>
      <c r="J42" s="369" t="str">
        <f ca="1">'HCAP Robot Script'!CE21</f>
        <v>RMH200ST</v>
      </c>
      <c r="L42" s="369" t="str">
        <f ca="1">'HCAP Robot Script'!CF21</f>
        <v>Roche DNA Solid Tumour Prep_1</v>
      </c>
    </row>
    <row r="43" spans="1:12" x14ac:dyDescent="0.2">
      <c r="A43" s="369">
        <f ca="1">IF(B43="","",Index!I23)</f>
        <v>21</v>
      </c>
      <c r="B43" s="369" t="str">
        <f ca="1">'HCAP Robot Script'!BW22</f>
        <v>KO_B2306481-002</v>
      </c>
      <c r="C43" s="504" t="str">
        <f ca="1">'HCAP Robot Script'!BV22</f>
        <v>PL2303550-02-01/E03</v>
      </c>
      <c r="D43" s="369" t="str">
        <f ca="1">'HCAP Robot Script'!BY22</f>
        <v>E3</v>
      </c>
      <c r="E43" s="369" t="str">
        <f ca="1">'HCAP Robot Script'!BZ22</f>
        <v>UDP0021</v>
      </c>
      <c r="F43" s="369" t="str">
        <f ca="1">'HCAP Robot Script'!CA22</f>
        <v>GCTATGTC</v>
      </c>
      <c r="G43" s="369" t="str">
        <f ca="1">'HCAP Robot Script'!CB22</f>
        <v>UDP0021</v>
      </c>
      <c r="H43" s="369" t="str">
        <f ca="1">'HCAP Robot Script'!CD22</f>
        <v>CTGTATCG</v>
      </c>
      <c r="J43" s="369" t="str">
        <f ca="1">'HCAP Robot Script'!CE22</f>
        <v>RMH200ST</v>
      </c>
      <c r="L43" s="369" t="str">
        <f ca="1">'HCAP Robot Script'!CF22</f>
        <v>Roche DNA Solid Tumour Prep_1</v>
      </c>
    </row>
    <row r="44" spans="1:12" x14ac:dyDescent="0.2">
      <c r="A44" s="369">
        <f ca="1">IF(B44="","",Index!I24)</f>
        <v>22</v>
      </c>
      <c r="B44" s="369" t="str">
        <f ca="1">'HCAP Robot Script'!BW23</f>
        <v>SV_B2306487-002</v>
      </c>
      <c r="C44" s="504" t="str">
        <f ca="1">'HCAP Robot Script'!BV23</f>
        <v>PL2303550-02-01/F03</v>
      </c>
      <c r="D44" s="369" t="str">
        <f ca="1">'HCAP Robot Script'!BY23</f>
        <v>F3</v>
      </c>
      <c r="E44" s="369" t="str">
        <f ca="1">'HCAP Robot Script'!BZ23</f>
        <v>UDP0022</v>
      </c>
      <c r="F44" s="369" t="str">
        <f ca="1">'HCAP Robot Script'!CA23</f>
        <v>ATCGCACT</v>
      </c>
      <c r="G44" s="369" t="str">
        <f ca="1">'HCAP Robot Script'!CB23</f>
        <v>UDP0022</v>
      </c>
      <c r="H44" s="369" t="str">
        <f ca="1">'HCAP Robot Script'!CD23</f>
        <v>TCACGCTA</v>
      </c>
      <c r="J44" s="369" t="str">
        <f ca="1">'HCAP Robot Script'!CE23</f>
        <v>RMH200ST</v>
      </c>
      <c r="L44" s="369" t="str">
        <f ca="1">'HCAP Robot Script'!CF23</f>
        <v>Roche DNA Solid Tumour Prep_1</v>
      </c>
    </row>
    <row r="45" spans="1:12" x14ac:dyDescent="0.2">
      <c r="A45" s="369">
        <f ca="1">IF(B45="","",Index!I25)</f>
        <v>23</v>
      </c>
      <c r="B45" s="369" t="str">
        <f ca="1">'HCAP Robot Script'!BW24</f>
        <v>ML_B2306489-002</v>
      </c>
      <c r="C45" s="504" t="str">
        <f ca="1">'HCAP Robot Script'!BV24</f>
        <v>PL2303550-02-01/G03</v>
      </c>
      <c r="D45" s="369" t="str">
        <f ca="1">'HCAP Robot Script'!BY24</f>
        <v>G3</v>
      </c>
      <c r="E45" s="369" t="str">
        <f ca="1">'HCAP Robot Script'!BZ24</f>
        <v>UDP0023</v>
      </c>
      <c r="F45" s="369" t="str">
        <f ca="1">'HCAP Robot Script'!CA24</f>
        <v>GCACTTCT</v>
      </c>
      <c r="G45" s="369" t="str">
        <f ca="1">'HCAP Robot Script'!CB24</f>
        <v>UDP0023</v>
      </c>
      <c r="H45" s="369" t="str">
        <f ca="1">'HCAP Robot Script'!CD24</f>
        <v>TCTTCACG</v>
      </c>
      <c r="J45" s="369" t="str">
        <f ca="1">'HCAP Robot Script'!CE24</f>
        <v>RMH200ST</v>
      </c>
      <c r="L45" s="369" t="str">
        <f ca="1">'HCAP Robot Script'!CF24</f>
        <v>Roche DNA Solid Tumour Prep_1</v>
      </c>
    </row>
    <row r="46" spans="1:12" x14ac:dyDescent="0.2">
      <c r="A46" s="369">
        <f ca="1">IF(B46="","",Index!I26)</f>
        <v>24</v>
      </c>
      <c r="B46" s="369" t="str">
        <f ca="1">'HCAP Robot Script'!BW25</f>
        <v>MR_B2306503-002</v>
      </c>
      <c r="C46" s="504" t="str">
        <f ca="1">'HCAP Robot Script'!BV25</f>
        <v>PL2303550-02-01/H03</v>
      </c>
      <c r="D46" s="369" t="str">
        <f ca="1">'HCAP Robot Script'!BY25</f>
        <v>H3</v>
      </c>
      <c r="E46" s="369" t="str">
        <f ca="1">'HCAP Robot Script'!BZ25</f>
        <v>UDP0024</v>
      </c>
      <c r="F46" s="369" t="str">
        <f ca="1">'HCAP Robot Script'!CA25</f>
        <v>ATGTCCTC</v>
      </c>
      <c r="G46" s="369" t="str">
        <f ca="1">'HCAP Robot Script'!CB25</f>
        <v>UDP0024</v>
      </c>
      <c r="H46" s="369" t="str">
        <f ca="1">'HCAP Robot Script'!CD25</f>
        <v>CTCCTGTA</v>
      </c>
      <c r="J46" s="369" t="str">
        <f ca="1">'HCAP Robot Script'!CE25</f>
        <v>RMH200ST</v>
      </c>
      <c r="L46" s="369" t="str">
        <f ca="1">'HCAP Robot Script'!CF25</f>
        <v>Roche DNA Solid Tumour Prep_1</v>
      </c>
    </row>
    <row r="47" spans="1:12" x14ac:dyDescent="0.2">
      <c r="A47" s="369">
        <f ca="1">IF(B47="","",Index!I27)</f>
        <v>25</v>
      </c>
      <c r="B47" s="369" t="str">
        <f ca="1">'HCAP Robot Script'!BW26</f>
        <v>CU_B2306505-002</v>
      </c>
      <c r="C47" s="504" t="str">
        <f ca="1">'HCAP Robot Script'!BV26</f>
        <v>PL2303550-02-01/A04</v>
      </c>
      <c r="D47" s="369" t="str">
        <f ca="1">'HCAP Robot Script'!BY26</f>
        <v>A4</v>
      </c>
      <c r="E47" s="369" t="str">
        <f ca="1">'HCAP Robot Script'!BZ26</f>
        <v>UDP0025</v>
      </c>
      <c r="F47" s="369" t="str">
        <f ca="1">'HCAP Robot Script'!CA26</f>
        <v>GGATGATC</v>
      </c>
      <c r="G47" s="369" t="str">
        <f ca="1">'HCAP Robot Script'!CB26</f>
        <v>UDP0025</v>
      </c>
      <c r="H47" s="369" t="str">
        <f ca="1">'HCAP Robot Script'!CD26</f>
        <v>CTAGTAGG</v>
      </c>
      <c r="J47" s="369" t="str">
        <f ca="1">'HCAP Robot Script'!CE26</f>
        <v>RMH200ST</v>
      </c>
      <c r="L47" s="369" t="str">
        <f ca="1">'HCAP Robot Script'!CF26</f>
        <v>Roche DNA Solid Tumour Prep_2</v>
      </c>
    </row>
    <row r="48" spans="1:12" x14ac:dyDescent="0.2">
      <c r="A48" s="369">
        <f ca="1">IF(B48="","",Index!I28)</f>
        <v>26</v>
      </c>
      <c r="B48" s="369" t="str">
        <f ca="1">'HCAP Robot Script'!BW27</f>
        <v>BG_B2306514-002</v>
      </c>
      <c r="C48" s="504" t="str">
        <f ca="1">'HCAP Robot Script'!BV27</f>
        <v>PL2303550-02-01/B04</v>
      </c>
      <c r="D48" s="369" t="str">
        <f ca="1">'HCAP Robot Script'!BY27</f>
        <v>B4</v>
      </c>
      <c r="E48" s="369" t="str">
        <f ca="1">'HCAP Robot Script'!BZ27</f>
        <v>UDP0026</v>
      </c>
      <c r="F48" s="369" t="str">
        <f ca="1">'HCAP Robot Script'!CA27</f>
        <v>AAGCAGCT</v>
      </c>
      <c r="G48" s="369" t="str">
        <f ca="1">'HCAP Robot Script'!CB27</f>
        <v>UDP0026</v>
      </c>
      <c r="H48" s="369" t="str">
        <f ca="1">'HCAP Robot Script'!CD27</f>
        <v>TCGACGAA</v>
      </c>
      <c r="J48" s="369" t="str">
        <f ca="1">'HCAP Robot Script'!CE27</f>
        <v>RMH200ST</v>
      </c>
      <c r="L48" s="369" t="str">
        <f ca="1">'HCAP Robot Script'!CF27</f>
        <v>Roche DNA Solid Tumour Prep_2</v>
      </c>
    </row>
    <row r="49" spans="1:12" x14ac:dyDescent="0.2">
      <c r="A49" s="369">
        <f ca="1">IF(B49="","",Index!I29)</f>
        <v>27</v>
      </c>
      <c r="B49" s="369" t="str">
        <f ca="1">'HCAP Robot Script'!BW28</f>
        <v>JB_B2306555-002</v>
      </c>
      <c r="C49" s="504" t="str">
        <f ca="1">'HCAP Robot Script'!BV28</f>
        <v>PL2303550-02-01/C04</v>
      </c>
      <c r="D49" s="369" t="str">
        <f ca="1">'HCAP Robot Script'!BY28</f>
        <v>C4</v>
      </c>
      <c r="E49" s="369" t="str">
        <f ca="1">'HCAP Robot Script'!BZ28</f>
        <v>UDP0027</v>
      </c>
      <c r="F49" s="369" t="str">
        <f ca="1">'HCAP Robot Script'!CA28</f>
        <v>TGCTATCG</v>
      </c>
      <c r="G49" s="369" t="str">
        <f ca="1">'HCAP Robot Script'!CB28</f>
        <v>UDP0027</v>
      </c>
      <c r="H49" s="369" t="str">
        <f ca="1">'HCAP Robot Script'!CD28</f>
        <v>GCTATCGT</v>
      </c>
      <c r="J49" s="369" t="str">
        <f ca="1">'HCAP Robot Script'!CE28</f>
        <v>RMH200ST</v>
      </c>
      <c r="L49" s="369" t="str">
        <f ca="1">'HCAP Robot Script'!CF28</f>
        <v>Roche DNA Solid Tumour Prep_2</v>
      </c>
    </row>
    <row r="50" spans="1:12" x14ac:dyDescent="0.2">
      <c r="A50" s="369">
        <f ca="1">IF(B50="","",Index!I30)</f>
        <v>28</v>
      </c>
      <c r="B50" s="369" t="str">
        <f ca="1">'HCAP Robot Script'!BW29</f>
        <v>AG_B2306633-003</v>
      </c>
      <c r="C50" s="504" t="str">
        <f ca="1">'HCAP Robot Script'!BV29</f>
        <v>PL2303550-02-01/D04</v>
      </c>
      <c r="D50" s="369" t="str">
        <f ca="1">'HCAP Robot Script'!BY29</f>
        <v>D4</v>
      </c>
      <c r="E50" s="369" t="str">
        <f ca="1">'HCAP Robot Script'!BZ29</f>
        <v>UDP0028</v>
      </c>
      <c r="F50" s="369" t="str">
        <f ca="1">'HCAP Robot Script'!CA29</f>
        <v>CATCGCTA</v>
      </c>
      <c r="G50" s="369" t="str">
        <f ca="1">'HCAP Robot Script'!CB29</f>
        <v>UDP0028</v>
      </c>
      <c r="H50" s="369" t="str">
        <f ca="1">'HCAP Robot Script'!CD29</f>
        <v>ATCGCTAC</v>
      </c>
      <c r="J50" s="369" t="str">
        <f ca="1">'HCAP Robot Script'!CE29</f>
        <v>RMH200ST</v>
      </c>
      <c r="L50" s="369" t="str">
        <f ca="1">'HCAP Robot Script'!CF29</f>
        <v>Roche DNA Solid Tumour Prep_2</v>
      </c>
    </row>
    <row r="51" spans="1:12" x14ac:dyDescent="0.2">
      <c r="A51" s="369">
        <f ca="1">IF(B51="","",Index!I31)</f>
        <v>29</v>
      </c>
      <c r="B51" s="369" t="str">
        <f ca="1">'HCAP Robot Script'!BW30</f>
        <v>JO_B2306636-003</v>
      </c>
      <c r="C51" s="504" t="str">
        <f ca="1">'HCAP Robot Script'!BV30</f>
        <v>PL2303550-02-01/E04</v>
      </c>
      <c r="D51" s="369" t="str">
        <f ca="1">'HCAP Robot Script'!BY30</f>
        <v>E4</v>
      </c>
      <c r="E51" s="369" t="str">
        <f ca="1">'HCAP Robot Script'!BZ30</f>
        <v>UDP0029</v>
      </c>
      <c r="F51" s="369" t="str">
        <f ca="1">'HCAP Robot Script'!CA30</f>
        <v>TCCTGAGT</v>
      </c>
      <c r="G51" s="369" t="str">
        <f ca="1">'HCAP Robot Script'!CB30</f>
        <v>UDP0029</v>
      </c>
      <c r="H51" s="369" t="str">
        <f ca="1">'HCAP Robot Script'!CD30</f>
        <v>TGAGTCCT</v>
      </c>
      <c r="J51" s="369" t="str">
        <f ca="1">'HCAP Robot Script'!CE30</f>
        <v>RMH200ST</v>
      </c>
      <c r="L51" s="369" t="str">
        <f ca="1">'HCAP Robot Script'!CF30</f>
        <v>Roche DNA Solid Tumour Prep_2</v>
      </c>
    </row>
    <row r="52" spans="1:12" x14ac:dyDescent="0.2">
      <c r="A52" s="369">
        <f ca="1">IF(B52="","",Index!I32)</f>
        <v>30</v>
      </c>
      <c r="B52" s="369" t="str">
        <f ca="1">'HCAP Robot Script'!BW31</f>
        <v>MC_B2306640-005</v>
      </c>
      <c r="C52" s="504" t="str">
        <f ca="1">'HCAP Robot Script'!BV31</f>
        <v>PL2303550-02-01/F04</v>
      </c>
      <c r="D52" s="369" t="str">
        <f ca="1">'HCAP Robot Script'!BY31</f>
        <v>F4</v>
      </c>
      <c r="E52" s="369" t="str">
        <f ca="1">'HCAP Robot Script'!BZ31</f>
        <v>UDP0030</v>
      </c>
      <c r="F52" s="369" t="str">
        <f ca="1">'HCAP Robot Script'!CA31</f>
        <v>CTTCAGAC</v>
      </c>
      <c r="G52" s="369" t="str">
        <f ca="1">'HCAP Robot Script'!CB31</f>
        <v>UDP0030</v>
      </c>
      <c r="H52" s="369" t="str">
        <f ca="1">'HCAP Robot Script'!CD31</f>
        <v>CAGACTTC</v>
      </c>
      <c r="J52" s="369" t="str">
        <f ca="1">'HCAP Robot Script'!CE31</f>
        <v>RMH200ST</v>
      </c>
      <c r="L52" s="369" t="str">
        <f ca="1">'HCAP Robot Script'!CF31</f>
        <v>Roche DNA Solid Tumour Prep_2</v>
      </c>
    </row>
    <row r="53" spans="1:12" x14ac:dyDescent="0.2">
      <c r="A53" s="369">
        <f ca="1">IF(B53="","",Index!I33)</f>
        <v>31</v>
      </c>
      <c r="B53" s="369" t="str">
        <f ca="1">'HCAP Robot Script'!BW32</f>
        <v>AH_B2306699-002</v>
      </c>
      <c r="C53" s="504" t="str">
        <f ca="1">'HCAP Robot Script'!BV32</f>
        <v>PL2303550-02-01/G04</v>
      </c>
      <c r="D53" s="369" t="str">
        <f ca="1">'HCAP Robot Script'!BY32</f>
        <v>G4</v>
      </c>
      <c r="E53" s="369" t="str">
        <f ca="1">'HCAP Robot Script'!BZ32</f>
        <v>UDP0031</v>
      </c>
      <c r="F53" s="369" t="str">
        <f ca="1">'HCAP Robot Script'!CA32</f>
        <v>GATCCTTC</v>
      </c>
      <c r="G53" s="369" t="str">
        <f ca="1">'HCAP Robot Script'!CB32</f>
        <v>UDP0031</v>
      </c>
      <c r="H53" s="369" t="str">
        <f ca="1">'HCAP Robot Script'!CD32</f>
        <v>CTTCCTAG</v>
      </c>
      <c r="J53" s="369" t="str">
        <f ca="1">'HCAP Robot Script'!CE32</f>
        <v>RMH200ST</v>
      </c>
      <c r="L53" s="369" t="str">
        <f ca="1">'HCAP Robot Script'!CF32</f>
        <v>Roche DNA Solid Tumour Prep_2</v>
      </c>
    </row>
    <row r="54" spans="1:12" x14ac:dyDescent="0.2">
      <c r="A54" s="369">
        <f ca="1">IF(B54="","",Index!I34)</f>
        <v>32</v>
      </c>
      <c r="B54" s="369" t="str">
        <f ca="1">'HCAP Robot Script'!BW33</f>
        <v>JA_B2306700-003</v>
      </c>
      <c r="C54" s="504" t="str">
        <f ca="1">'HCAP Robot Script'!BV33</f>
        <v>PL2303550-02-01/H04</v>
      </c>
      <c r="D54" s="369" t="str">
        <f ca="1">'HCAP Robot Script'!BY33</f>
        <v>H4</v>
      </c>
      <c r="E54" s="369" t="str">
        <f ca="1">'HCAP Robot Script'!BZ33</f>
        <v>UDP0032</v>
      </c>
      <c r="F54" s="369" t="str">
        <f ca="1">'HCAP Robot Script'!CA33</f>
        <v>AGCTTCCT</v>
      </c>
      <c r="G54" s="369" t="str">
        <f ca="1">'HCAP Robot Script'!CB33</f>
        <v>UDP0032</v>
      </c>
      <c r="H54" s="369" t="str">
        <f ca="1">'HCAP Robot Script'!CD33</f>
        <v>TCCTTCGA</v>
      </c>
      <c r="J54" s="369" t="str">
        <f ca="1">'HCAP Robot Script'!CE33</f>
        <v>RMH200ST</v>
      </c>
      <c r="L54" s="369" t="str">
        <f ca="1">'HCAP Robot Script'!CF33</f>
        <v>Roche DNA Solid Tumour Prep_2</v>
      </c>
    </row>
    <row r="55" spans="1:12" x14ac:dyDescent="0.2">
      <c r="A55" s="369">
        <f ca="1">IF(B55="","",Index!I35)</f>
        <v>33</v>
      </c>
      <c r="B55" s="369" t="str">
        <f ca="1">'HCAP Robot Script'!BW34</f>
        <v>LT_B2306702-004</v>
      </c>
      <c r="C55" s="504" t="str">
        <f ca="1">'HCAP Robot Script'!BV34</f>
        <v>PL2303550-02-01/A05</v>
      </c>
      <c r="D55" s="369" t="str">
        <f ca="1">'HCAP Robot Script'!BY34</f>
        <v>A5</v>
      </c>
      <c r="E55" s="369" t="str">
        <f ca="1">'HCAP Robot Script'!BZ34</f>
        <v>UDP0033</v>
      </c>
      <c r="F55" s="369" t="str">
        <f ca="1">'HCAP Robot Script'!CA34</f>
        <v>TAGGCAAC</v>
      </c>
      <c r="G55" s="369" t="str">
        <f ca="1">'HCAP Robot Script'!CB34</f>
        <v>UDP0033</v>
      </c>
      <c r="H55" s="369" t="str">
        <f ca="1">'HCAP Robot Script'!CD34</f>
        <v>CAACGGAT</v>
      </c>
      <c r="J55" s="369" t="str">
        <f ca="1">'HCAP Robot Script'!CE34</f>
        <v>RMH200ST</v>
      </c>
      <c r="L55" s="369" t="str">
        <f ca="1">'HCAP Robot Script'!CF34</f>
        <v>Roche DNA Solid Tumour Prep_2</v>
      </c>
    </row>
    <row r="56" spans="1:12" x14ac:dyDescent="0.2">
      <c r="A56" s="369">
        <f ca="1">IF(B56="","",Index!I36)</f>
        <v>34</v>
      </c>
      <c r="B56" s="369" t="str">
        <f ca="1">'HCAP Robot Script'!BW35</f>
        <v>PS_B2306712-002</v>
      </c>
      <c r="C56" s="504" t="str">
        <f ca="1">'HCAP Robot Script'!BV35</f>
        <v>PL2303550-02-01/B05</v>
      </c>
      <c r="D56" s="369" t="str">
        <f ca="1">'HCAP Robot Script'!BY35</f>
        <v>B5</v>
      </c>
      <c r="E56" s="369" t="str">
        <f ca="1">'HCAP Robot Script'!BZ35</f>
        <v>UDP0034</v>
      </c>
      <c r="F56" s="369" t="str">
        <f ca="1">'HCAP Robot Script'!CA35</f>
        <v>CGAATGGT</v>
      </c>
      <c r="G56" s="369" t="str">
        <f ca="1">'HCAP Robot Script'!CB35</f>
        <v>UDP0034</v>
      </c>
      <c r="H56" s="369" t="str">
        <f ca="1">'HCAP Robot Script'!CD35</f>
        <v>TGGTAAGC</v>
      </c>
      <c r="J56" s="369" t="str">
        <f ca="1">'HCAP Robot Script'!CE35</f>
        <v>RMH200ST</v>
      </c>
      <c r="L56" s="369" t="str">
        <f ca="1">'HCAP Robot Script'!CF35</f>
        <v>Roche DNA Solid Tumour Prep_2</v>
      </c>
    </row>
    <row r="57" spans="1:12" x14ac:dyDescent="0.2">
      <c r="A57" s="369">
        <f ca="1">IF(B57="","",Index!I37)</f>
        <v>35</v>
      </c>
      <c r="B57" s="369" t="str">
        <f ca="1">'HCAP Robot Script'!BW36</f>
        <v>JT_B2306715-003</v>
      </c>
      <c r="C57" s="504" t="str">
        <f ca="1">'HCAP Robot Script'!BV36</f>
        <v>PL2303550-02-01/C05</v>
      </c>
      <c r="D57" s="369" t="str">
        <f ca="1">'HCAP Robot Script'!BY36</f>
        <v>C5</v>
      </c>
      <c r="E57" s="369" t="str">
        <f ca="1">'HCAP Robot Script'!BZ36</f>
        <v>UDP0035</v>
      </c>
      <c r="F57" s="369" t="str">
        <f ca="1">'HCAP Robot Script'!CA36</f>
        <v>TCACCAGA</v>
      </c>
      <c r="G57" s="369" t="str">
        <f ca="1">'HCAP Robot Script'!CB36</f>
        <v>UDP0035</v>
      </c>
      <c r="H57" s="369" t="str">
        <f ca="1">'HCAP Robot Script'!CD36</f>
        <v>AGACCACT</v>
      </c>
      <c r="J57" s="369" t="str">
        <f ca="1">'HCAP Robot Script'!CE36</f>
        <v>RMH200ST</v>
      </c>
      <c r="L57" s="369" t="str">
        <f ca="1">'HCAP Robot Script'!CF36</f>
        <v>Roche DNA Solid Tumour Prep_2</v>
      </c>
    </row>
    <row r="58" spans="1:12" x14ac:dyDescent="0.2">
      <c r="A58" s="369">
        <f ca="1">IF(B58="","",Index!I38)</f>
        <v>36</v>
      </c>
      <c r="B58" s="369" t="str">
        <f ca="1">'HCAP Robot Script'!BW37</f>
        <v>JD_B2306716-003</v>
      </c>
      <c r="C58" s="504" t="str">
        <f ca="1">'HCAP Robot Script'!BV37</f>
        <v>PL2303550-02-01/D05</v>
      </c>
      <c r="D58" s="369" t="str">
        <f ca="1">'HCAP Robot Script'!BY37</f>
        <v>D5</v>
      </c>
      <c r="E58" s="369" t="str">
        <f ca="1">'HCAP Robot Script'!BZ37</f>
        <v>UDP0036</v>
      </c>
      <c r="F58" s="369" t="str">
        <f ca="1">'HCAP Robot Script'!CA37</f>
        <v>CTGTTGAG</v>
      </c>
      <c r="G58" s="369" t="str">
        <f ca="1">'HCAP Robot Script'!CB37</f>
        <v>UDP0036</v>
      </c>
      <c r="H58" s="369" t="str">
        <f ca="1">'HCAP Robot Script'!CD37</f>
        <v>GAGTTGTC</v>
      </c>
      <c r="J58" s="369" t="str">
        <f ca="1">'HCAP Robot Script'!CE37</f>
        <v>RMH200ST</v>
      </c>
      <c r="L58" s="369" t="str">
        <f ca="1">'HCAP Robot Script'!CF37</f>
        <v>Roche DNA Solid Tumour Prep_2</v>
      </c>
    </row>
    <row r="59" spans="1:12" x14ac:dyDescent="0.2">
      <c r="A59" s="369">
        <f ca="1">IF(B59="","",Index!I39)</f>
        <v>37</v>
      </c>
      <c r="B59" s="369" t="str">
        <f ca="1">'HCAP Robot Script'!BW38</f>
        <v>NH_B2306718-002</v>
      </c>
      <c r="C59" s="504" t="str">
        <f ca="1">'HCAP Robot Script'!BV38</f>
        <v>PL2303550-02-01/E05</v>
      </c>
      <c r="D59" s="369" t="str">
        <f ca="1">'HCAP Robot Script'!BY38</f>
        <v>E5</v>
      </c>
      <c r="E59" s="369" t="str">
        <f ca="1">'HCAP Robot Script'!BZ38</f>
        <v>UDP0037</v>
      </c>
      <c r="F59" s="369" t="str">
        <f ca="1">'HCAP Robot Script'!CA38</f>
        <v>TCAGCTCA</v>
      </c>
      <c r="G59" s="369" t="str">
        <f ca="1">'HCAP Robot Script'!CB38</f>
        <v>UDP0037</v>
      </c>
      <c r="H59" s="369" t="str">
        <f ca="1">'HCAP Robot Script'!CD38</f>
        <v>ACTCGACT</v>
      </c>
      <c r="J59" s="369" t="str">
        <f ca="1">'HCAP Robot Script'!CE38</f>
        <v>RMH200ST</v>
      </c>
      <c r="L59" s="369" t="str">
        <f ca="1">'HCAP Robot Script'!CF38</f>
        <v>Roche DNA Solid Tumour Prep_2</v>
      </c>
    </row>
    <row r="60" spans="1:12" x14ac:dyDescent="0.2">
      <c r="A60" s="369">
        <f ca="1">IF(B60="","",Index!I40)</f>
        <v>38</v>
      </c>
      <c r="B60" s="369" t="str">
        <f ca="1">'HCAP Robot Script'!BW39</f>
        <v>MP_B2306723-004</v>
      </c>
      <c r="C60" s="504" t="str">
        <f ca="1">'HCAP Robot Script'!BV39</f>
        <v>PL2303550-02-01/F05</v>
      </c>
      <c r="D60" s="369" t="str">
        <f ca="1">'HCAP Robot Script'!BY39</f>
        <v>F5</v>
      </c>
      <c r="E60" s="369" t="str">
        <f ca="1">'HCAP Robot Script'!BZ39</f>
        <v>UDP0038</v>
      </c>
      <c r="F60" s="369" t="str">
        <f ca="1">'HCAP Robot Script'!CA39</f>
        <v>CTGATCTG</v>
      </c>
      <c r="G60" s="369" t="str">
        <f ca="1">'HCAP Robot Script'!CB39</f>
        <v>UDP0038</v>
      </c>
      <c r="H60" s="369" t="str">
        <f ca="1">'HCAP Robot Script'!CD39</f>
        <v>GTCTAGTC</v>
      </c>
      <c r="J60" s="369" t="str">
        <f ca="1">'HCAP Robot Script'!CE39</f>
        <v>RMH200ST</v>
      </c>
      <c r="L60" s="369" t="str">
        <f ca="1">'HCAP Robot Script'!CF39</f>
        <v>Roche DNA Solid Tumour Prep_2</v>
      </c>
    </row>
    <row r="61" spans="1:12" x14ac:dyDescent="0.2">
      <c r="A61" s="369">
        <f ca="1">IF(B61="","",Index!I41)</f>
        <v>39</v>
      </c>
      <c r="B61" s="369" t="str">
        <f ca="1">'HCAP Robot Script'!BW40</f>
        <v>GI_B2306725-002</v>
      </c>
      <c r="C61" s="504" t="str">
        <f ca="1">'HCAP Robot Script'!BV40</f>
        <v>PL2303550-02-01/G05</v>
      </c>
      <c r="D61" s="369" t="str">
        <f ca="1">'HCAP Robot Script'!BY40</f>
        <v>G5</v>
      </c>
      <c r="E61" s="369" t="str">
        <f ca="1">'HCAP Robot Script'!BZ40</f>
        <v>UDP0039</v>
      </c>
      <c r="F61" s="369" t="str">
        <f ca="1">'HCAP Robot Script'!CA40</f>
        <v>GATGGAAC</v>
      </c>
      <c r="G61" s="369" t="str">
        <f ca="1">'HCAP Robot Script'!CB40</f>
        <v>UDP0039</v>
      </c>
      <c r="H61" s="369" t="str">
        <f ca="1">'HCAP Robot Script'!CD40</f>
        <v>CAAGGTAG</v>
      </c>
      <c r="J61" s="369" t="str">
        <f ca="1">'HCAP Robot Script'!CE40</f>
        <v>RMH200ST</v>
      </c>
      <c r="L61" s="369" t="str">
        <f ca="1">'HCAP Robot Script'!CF40</f>
        <v>Roche DNA Solid Tumour Prep_2</v>
      </c>
    </row>
    <row r="62" spans="1:12" x14ac:dyDescent="0.2">
      <c r="A62" s="369">
        <f ca="1">IF(B62="","",Index!I42)</f>
        <v>40</v>
      </c>
      <c r="B62" s="369" t="str">
        <f ca="1">'HCAP Robot Script'!BW41</f>
        <v>SR_B2306726-005</v>
      </c>
      <c r="C62" s="504" t="str">
        <f ca="1">'HCAP Robot Script'!BV41</f>
        <v>PL2303550-02-01/H05</v>
      </c>
      <c r="D62" s="369" t="str">
        <f ca="1">'HCAP Robot Script'!BY41</f>
        <v>H5</v>
      </c>
      <c r="E62" s="369" t="str">
        <f ca="1">'HCAP Robot Script'!BZ41</f>
        <v>UDP0040</v>
      </c>
      <c r="F62" s="369" t="str">
        <f ca="1">'HCAP Robot Script'!CA41</f>
        <v>AGCAAGGT</v>
      </c>
      <c r="G62" s="369" t="str">
        <f ca="1">'HCAP Robot Script'!CB41</f>
        <v>UDP0040</v>
      </c>
      <c r="H62" s="369" t="str">
        <f ca="1">'HCAP Robot Script'!CD41</f>
        <v>TGGAACGA</v>
      </c>
      <c r="J62" s="369" t="str">
        <f ca="1">'HCAP Robot Script'!CE41</f>
        <v>RMH200ST</v>
      </c>
      <c r="L62" s="369" t="str">
        <f ca="1">'HCAP Robot Script'!CF41</f>
        <v>Roche DNA Solid Tumour Prep_2</v>
      </c>
    </row>
    <row r="63" spans="1:12" x14ac:dyDescent="0.2">
      <c r="A63" s="369">
        <f ca="1">IF(B63="","",Index!I43)</f>
        <v>41</v>
      </c>
      <c r="B63" s="369" t="str">
        <f ca="1">'HCAP Robot Script'!BW42</f>
        <v>PR_B2306727-004</v>
      </c>
      <c r="C63" s="504" t="str">
        <f ca="1">'HCAP Robot Script'!BV42</f>
        <v>PL2303550-02-01/A06</v>
      </c>
      <c r="D63" s="369" t="str">
        <f ca="1">'HCAP Robot Script'!BY42</f>
        <v>A6</v>
      </c>
      <c r="E63" s="369" t="str">
        <f ca="1">'HCAP Robot Script'!BZ42</f>
        <v>UDP0041</v>
      </c>
      <c r="F63" s="369" t="str">
        <f ca="1">'HCAP Robot Script'!CA42</f>
        <v>TGTCAGCT</v>
      </c>
      <c r="G63" s="369" t="str">
        <f ca="1">'HCAP Robot Script'!CB42</f>
        <v>UDP0041</v>
      </c>
      <c r="H63" s="369" t="str">
        <f ca="1">'HCAP Robot Script'!CD42</f>
        <v>TCGACTGT</v>
      </c>
      <c r="J63" s="369" t="str">
        <f ca="1">'HCAP Robot Script'!CE42</f>
        <v>RMH200ST</v>
      </c>
      <c r="L63" s="369" t="str">
        <f ca="1">'HCAP Robot Script'!CF42</f>
        <v>Roche DNA Solid Tumour Prep_2</v>
      </c>
    </row>
    <row r="64" spans="1:12" x14ac:dyDescent="0.2">
      <c r="A64" s="369">
        <f ca="1">IF(B64="","",Index!I44)</f>
        <v>42</v>
      </c>
      <c r="B64" s="369" t="str">
        <f ca="1">'HCAP Robot Script'!BW43</f>
        <v>NJ_B2306745-003</v>
      </c>
      <c r="C64" s="504" t="str">
        <f ca="1">'HCAP Robot Script'!BV43</f>
        <v>PL2303550-02-01/B06</v>
      </c>
      <c r="D64" s="369" t="str">
        <f ca="1">'HCAP Robot Script'!BY43</f>
        <v>B6</v>
      </c>
      <c r="E64" s="369" t="str">
        <f ca="1">'HCAP Robot Script'!BZ43</f>
        <v>UDP0042</v>
      </c>
      <c r="F64" s="369" t="str">
        <f ca="1">'HCAP Robot Script'!CA43</f>
        <v>CACTGATC</v>
      </c>
      <c r="G64" s="369" t="str">
        <f ca="1">'HCAP Robot Script'!CB43</f>
        <v>UDP0042</v>
      </c>
      <c r="H64" s="369" t="str">
        <f ca="1">'HCAP Robot Script'!CD43</f>
        <v>CTAGTCAC</v>
      </c>
      <c r="J64" s="369" t="str">
        <f ca="1">'HCAP Robot Script'!CE43</f>
        <v>RMH200ST</v>
      </c>
      <c r="L64" s="369" t="str">
        <f ca="1">'HCAP Robot Script'!CF43</f>
        <v>Roche DNA Solid Tumour Prep_2</v>
      </c>
    </row>
    <row r="65" spans="1:12" x14ac:dyDescent="0.2">
      <c r="A65" s="369">
        <f ca="1">IF(B65="","",Index!I45)</f>
        <v>43</v>
      </c>
      <c r="B65" s="369" t="str">
        <f ca="1">'HCAP Robot Script'!BW44</f>
        <v>MB_B2306806-004</v>
      </c>
      <c r="C65" s="504" t="str">
        <f ca="1">'HCAP Robot Script'!BV44</f>
        <v>PL2303550-02-01/C06</v>
      </c>
      <c r="D65" s="369" t="str">
        <f ca="1">'HCAP Robot Script'!BY44</f>
        <v>C6</v>
      </c>
      <c r="E65" s="369" t="str">
        <f ca="1">'HCAP Robot Script'!BZ44</f>
        <v>UDP0043</v>
      </c>
      <c r="F65" s="369" t="str">
        <f ca="1">'HCAP Robot Script'!CA44</f>
        <v>GTTACGTG</v>
      </c>
      <c r="G65" s="369" t="str">
        <f ca="1">'HCAP Robot Script'!CB44</f>
        <v>UDP0043</v>
      </c>
      <c r="H65" s="369" t="str">
        <f ca="1">'HCAP Robot Script'!CD44</f>
        <v>GTGCATTG</v>
      </c>
      <c r="J65" s="369" t="str">
        <f ca="1">'HCAP Robot Script'!CE44</f>
        <v>RMH200ST</v>
      </c>
      <c r="L65" s="369" t="str">
        <f ca="1">'HCAP Robot Script'!CF44</f>
        <v>Roche DNA Solid Tumour Prep_2</v>
      </c>
    </row>
    <row r="66" spans="1:12" x14ac:dyDescent="0.2">
      <c r="A66" s="369">
        <f ca="1">IF(B66="","",Index!I46)</f>
        <v>44</v>
      </c>
      <c r="B66" s="369" t="str">
        <f ca="1">'HCAP Robot Script'!BW45</f>
        <v>AM_B2306904-004</v>
      </c>
      <c r="C66" s="504" t="str">
        <f ca="1">'HCAP Robot Script'!BV45</f>
        <v>PL2303550-02-01/D06</v>
      </c>
      <c r="D66" s="369" t="str">
        <f ca="1">'HCAP Robot Script'!BY45</f>
        <v>D6</v>
      </c>
      <c r="E66" s="369" t="str">
        <f ca="1">'HCAP Robot Script'!BZ45</f>
        <v>UDP0044</v>
      </c>
      <c r="F66" s="369" t="str">
        <f ca="1">'HCAP Robot Script'!CA45</f>
        <v>ACCGTACA</v>
      </c>
      <c r="G66" s="369" t="str">
        <f ca="1">'HCAP Robot Script'!CB45</f>
        <v>UDP0044</v>
      </c>
      <c r="H66" s="369" t="str">
        <f ca="1">'HCAP Robot Script'!CD45</f>
        <v>ACATGCCA</v>
      </c>
      <c r="J66" s="369" t="str">
        <f ca="1">'HCAP Robot Script'!CE45</f>
        <v>RMH200ST</v>
      </c>
      <c r="L66" s="369" t="str">
        <f ca="1">'HCAP Robot Script'!CF45</f>
        <v>Roche DNA Solid Tumour Prep_2</v>
      </c>
    </row>
    <row r="67" spans="1:12" x14ac:dyDescent="0.2">
      <c r="A67" s="369">
        <f ca="1">IF(B67="","",Index!I47)</f>
        <v>45</v>
      </c>
      <c r="B67" s="369" t="str">
        <f ca="1">'HCAP Robot Script'!BW46</f>
        <v>PS_B2306905-004</v>
      </c>
      <c r="C67" s="504" t="str">
        <f ca="1">'HCAP Robot Script'!BV46</f>
        <v>PL2303550-02-01/E06</v>
      </c>
      <c r="D67" s="369" t="str">
        <f ca="1">'HCAP Robot Script'!BY46</f>
        <v>E6</v>
      </c>
      <c r="E67" s="369" t="str">
        <f ca="1">'HCAP Robot Script'!BZ46</f>
        <v>UDP0045</v>
      </c>
      <c r="F67" s="369" t="str">
        <f ca="1">'HCAP Robot Script'!CA46</f>
        <v>GCAACGTA</v>
      </c>
      <c r="G67" s="369" t="str">
        <f ca="1">'HCAP Robot Script'!CB46</f>
        <v>UDP0045</v>
      </c>
      <c r="H67" s="369" t="str">
        <f ca="1">'HCAP Robot Script'!CD46</f>
        <v>ATGCAACG</v>
      </c>
      <c r="J67" s="369" t="str">
        <f ca="1">'HCAP Robot Script'!CE46</f>
        <v>RMH200ST</v>
      </c>
      <c r="L67" s="369" t="str">
        <f ca="1">'HCAP Robot Script'!CF46</f>
        <v>Roche DNA Solid Tumour Prep_2</v>
      </c>
    </row>
    <row r="68" spans="1:12" x14ac:dyDescent="0.2">
      <c r="A68" s="369">
        <f ca="1">IF(B68="","",Index!I48)</f>
        <v>46</v>
      </c>
      <c r="B68" s="369" t="str">
        <f ca="1">'HCAP Robot Script'!BW47</f>
        <v>JR_B2306909-004</v>
      </c>
      <c r="C68" s="504" t="str">
        <f ca="1">'HCAP Robot Script'!BV47</f>
        <v>PL2303550-02-01/F06</v>
      </c>
      <c r="D68" s="369" t="str">
        <f ca="1">'HCAP Robot Script'!BY47</f>
        <v>F6</v>
      </c>
      <c r="E68" s="369" t="str">
        <f ca="1">'HCAP Robot Script'!BZ47</f>
        <v>UDP0046</v>
      </c>
      <c r="F68" s="369" t="str">
        <f ca="1">'HCAP Robot Script'!CA47</f>
        <v>ATGGTACG</v>
      </c>
      <c r="G68" s="369" t="str">
        <f ca="1">'HCAP Robot Script'!CB47</f>
        <v>UDP0046</v>
      </c>
      <c r="H68" s="369" t="str">
        <f ca="1">'HCAP Robot Script'!CD47</f>
        <v>GCATGGTA</v>
      </c>
      <c r="J68" s="369" t="str">
        <f ca="1">'HCAP Robot Script'!CE47</f>
        <v>RMH200ST</v>
      </c>
      <c r="L68" s="369" t="str">
        <f ca="1">'HCAP Robot Script'!CF47</f>
        <v>Roche DNA Solid Tumour Prep_2</v>
      </c>
    </row>
    <row r="69" spans="1:12" x14ac:dyDescent="0.2">
      <c r="A69" s="369">
        <f ca="1">IF(B69="","",Index!I49)</f>
        <v>47</v>
      </c>
      <c r="B69" s="369" t="str">
        <f ca="1">'HCAP Robot Script'!BW48</f>
        <v>AJ_B2306916-005</v>
      </c>
      <c r="C69" s="504" t="str">
        <f ca="1">'HCAP Robot Script'!BV48</f>
        <v>PL2303550-02-01/G06</v>
      </c>
      <c r="D69" s="369" t="str">
        <f ca="1">'HCAP Robot Script'!BY48</f>
        <v>G6</v>
      </c>
      <c r="E69" s="369" t="str">
        <f ca="1">'HCAP Robot Script'!BZ48</f>
        <v>UDP0047</v>
      </c>
      <c r="F69" s="369" t="str">
        <f ca="1">'HCAP Robot Script'!CA48</f>
        <v>GTGACAGT</v>
      </c>
      <c r="G69" s="369" t="str">
        <f ca="1">'HCAP Robot Script'!CB48</f>
        <v>UDP0047</v>
      </c>
      <c r="H69" s="369" t="str">
        <f ca="1">'HCAP Robot Script'!CD48</f>
        <v>TGACAGTG</v>
      </c>
      <c r="J69" s="369" t="str">
        <f ca="1">'HCAP Robot Script'!CE48</f>
        <v>RMH200ST</v>
      </c>
      <c r="L69" s="369" t="str">
        <f ca="1">'HCAP Robot Script'!CF48</f>
        <v>Roche DNA Solid Tumour Prep_2</v>
      </c>
    </row>
    <row r="70" spans="1:12" x14ac:dyDescent="0.2">
      <c r="A70" s="369">
        <f ca="1">IF(B70="","",Index!I50)</f>
        <v>48</v>
      </c>
      <c r="B70" s="369" t="str">
        <f ca="1">'HCAP Robot Script'!BW49</f>
        <v>CW_B2306918-005</v>
      </c>
      <c r="C70" s="504" t="str">
        <f ca="1">'HCAP Robot Script'!BV49</f>
        <v>PL2303550-02-01/H06</v>
      </c>
      <c r="D70" s="369" t="str">
        <f ca="1">'HCAP Robot Script'!BY49</f>
        <v>H6</v>
      </c>
      <c r="E70" s="369" t="str">
        <f ca="1">'HCAP Robot Script'!BZ49</f>
        <v>UDP0048</v>
      </c>
      <c r="F70" s="369" t="str">
        <f ca="1">'HCAP Robot Script'!CA49</f>
        <v>ACAGTGAC</v>
      </c>
      <c r="G70" s="369" t="str">
        <f ca="1">'HCAP Robot Script'!CB49</f>
        <v>UDP0048</v>
      </c>
      <c r="H70" s="369" t="str">
        <f ca="1">'HCAP Robot Script'!CD49</f>
        <v>CAGTGACA</v>
      </c>
      <c r="J70" s="369" t="str">
        <f ca="1">'HCAP Robot Script'!CE49</f>
        <v>RMH200ST</v>
      </c>
      <c r="L70" s="369" t="str">
        <f ca="1">'HCAP Robot Script'!CF49</f>
        <v>Roche DNA Solid Tumour Prep_2</v>
      </c>
    </row>
    <row r="71" spans="1:12" x14ac:dyDescent="0.2">
      <c r="A71" s="369" t="str">
        <f ca="1">IF(B71="","",Index!I51)</f>
        <v/>
      </c>
      <c r="B71" s="369" t="str">
        <f ca="1">'HCAP Robot Script'!BW50</f>
        <v/>
      </c>
      <c r="C71" s="504" t="str">
        <f ca="1">'HCAP Robot Script'!BV50</f>
        <v/>
      </c>
      <c r="D71" s="369" t="str">
        <f ca="1">'HCAP Robot Script'!BY50</f>
        <v/>
      </c>
      <c r="E71" s="369" t="str">
        <f ca="1">'HCAP Robot Script'!BZ50</f>
        <v/>
      </c>
      <c r="F71" s="369" t="str">
        <f ca="1">'HCAP Robot Script'!CA50</f>
        <v/>
      </c>
      <c r="G71" s="369" t="str">
        <f ca="1">'HCAP Robot Script'!CB50</f>
        <v/>
      </c>
      <c r="H71" s="369" t="str">
        <f ca="1">'HCAP Robot Script'!CD50</f>
        <v/>
      </c>
      <c r="J71" s="369" t="str">
        <f ca="1">'HCAP Robot Script'!CE50</f>
        <v/>
      </c>
      <c r="L71" s="369" t="str">
        <f ca="1">'HCAP Robot Script'!CF50</f>
        <v/>
      </c>
    </row>
    <row r="72" spans="1:12" x14ac:dyDescent="0.2">
      <c r="A72" s="369" t="str">
        <f ca="1">IF(B72="","",Index!I52)</f>
        <v/>
      </c>
      <c r="B72" s="369" t="str">
        <f ca="1">'HCAP Robot Script'!BW51</f>
        <v/>
      </c>
      <c r="C72" s="504" t="str">
        <f ca="1">'HCAP Robot Script'!BV51</f>
        <v/>
      </c>
      <c r="D72" s="369" t="str">
        <f ca="1">'HCAP Robot Script'!BY51</f>
        <v/>
      </c>
      <c r="E72" s="369" t="str">
        <f ca="1">'HCAP Robot Script'!BZ51</f>
        <v/>
      </c>
      <c r="F72" s="369" t="str">
        <f ca="1">'HCAP Robot Script'!CA51</f>
        <v/>
      </c>
      <c r="G72" s="369" t="str">
        <f ca="1">'HCAP Robot Script'!CB51</f>
        <v/>
      </c>
      <c r="H72" s="369" t="str">
        <f ca="1">'HCAP Robot Script'!CD51</f>
        <v/>
      </c>
      <c r="J72" s="369" t="str">
        <f ca="1">'HCAP Robot Script'!CE51</f>
        <v/>
      </c>
      <c r="L72" s="369" t="str">
        <f ca="1">'HCAP Robot Script'!CF51</f>
        <v/>
      </c>
    </row>
    <row r="73" spans="1:12" x14ac:dyDescent="0.2">
      <c r="A73" s="369" t="str">
        <f ca="1">IF(B73="","",Index!I53)</f>
        <v/>
      </c>
      <c r="B73" s="369" t="str">
        <f ca="1">'HCAP Robot Script'!BW52</f>
        <v/>
      </c>
      <c r="C73" s="504" t="str">
        <f ca="1">'HCAP Robot Script'!BV52</f>
        <v/>
      </c>
      <c r="D73" s="369" t="str">
        <f ca="1">'HCAP Robot Script'!BY52</f>
        <v/>
      </c>
      <c r="E73" s="369" t="str">
        <f ca="1">'HCAP Robot Script'!BZ52</f>
        <v/>
      </c>
      <c r="F73" s="369" t="str">
        <f ca="1">'HCAP Robot Script'!CA52</f>
        <v/>
      </c>
      <c r="G73" s="369" t="str">
        <f ca="1">'HCAP Robot Script'!CB52</f>
        <v/>
      </c>
      <c r="H73" s="369" t="str">
        <f ca="1">'HCAP Robot Script'!CD52</f>
        <v/>
      </c>
      <c r="J73" s="369" t="str">
        <f ca="1">'HCAP Robot Script'!CE52</f>
        <v/>
      </c>
      <c r="L73" s="369" t="str">
        <f ca="1">'HCAP Robot Script'!CF52</f>
        <v/>
      </c>
    </row>
    <row r="74" spans="1:12" x14ac:dyDescent="0.2">
      <c r="A74" s="369" t="str">
        <f ca="1">IF(B74="","",Index!I54)</f>
        <v/>
      </c>
      <c r="B74" s="369" t="str">
        <f ca="1">'HCAP Robot Script'!BW53</f>
        <v/>
      </c>
      <c r="C74" s="504" t="str">
        <f ca="1">'HCAP Robot Script'!BV53</f>
        <v/>
      </c>
      <c r="D74" s="369" t="str">
        <f ca="1">'HCAP Robot Script'!BY53</f>
        <v/>
      </c>
      <c r="E74" s="369" t="str">
        <f ca="1">'HCAP Robot Script'!BZ53</f>
        <v/>
      </c>
      <c r="F74" s="369" t="str">
        <f ca="1">'HCAP Robot Script'!CA53</f>
        <v/>
      </c>
      <c r="G74" s="369" t="str">
        <f ca="1">'HCAP Robot Script'!CB53</f>
        <v/>
      </c>
      <c r="H74" s="369" t="str">
        <f ca="1">'HCAP Robot Script'!CD53</f>
        <v/>
      </c>
      <c r="J74" s="369" t="str">
        <f ca="1">'HCAP Robot Script'!CE53</f>
        <v/>
      </c>
      <c r="L74" s="369" t="str">
        <f ca="1">'HCAP Robot Script'!CF53</f>
        <v/>
      </c>
    </row>
    <row r="75" spans="1:12" x14ac:dyDescent="0.2">
      <c r="A75" s="369" t="str">
        <f ca="1">IF(B75="","",Index!I55)</f>
        <v/>
      </c>
      <c r="B75" s="369" t="str">
        <f ca="1">'HCAP Robot Script'!BW54</f>
        <v/>
      </c>
      <c r="C75" s="504" t="str">
        <f ca="1">'HCAP Robot Script'!BV54</f>
        <v/>
      </c>
      <c r="D75" s="369" t="str">
        <f ca="1">'HCAP Robot Script'!BY54</f>
        <v/>
      </c>
      <c r="E75" s="369" t="str">
        <f ca="1">'HCAP Robot Script'!BZ54</f>
        <v/>
      </c>
      <c r="F75" s="369" t="str">
        <f ca="1">'HCAP Robot Script'!CA54</f>
        <v/>
      </c>
      <c r="G75" s="369" t="str">
        <f ca="1">'HCAP Robot Script'!CB54</f>
        <v/>
      </c>
      <c r="H75" s="369" t="str">
        <f ca="1">'HCAP Robot Script'!CD54</f>
        <v/>
      </c>
      <c r="J75" s="369" t="str">
        <f ca="1">'HCAP Robot Script'!CE54</f>
        <v/>
      </c>
      <c r="L75" s="369" t="str">
        <f ca="1">'HCAP Robot Script'!CF54</f>
        <v/>
      </c>
    </row>
    <row r="76" spans="1:12" x14ac:dyDescent="0.2">
      <c r="A76" s="369" t="str">
        <f ca="1">IF(B76="","",Index!I56)</f>
        <v/>
      </c>
      <c r="B76" s="369" t="str">
        <f ca="1">'HCAP Robot Script'!BW55</f>
        <v/>
      </c>
      <c r="C76" s="504" t="str">
        <f ca="1">'HCAP Robot Script'!BV55</f>
        <v/>
      </c>
      <c r="D76" s="369" t="str">
        <f ca="1">'HCAP Robot Script'!BY55</f>
        <v/>
      </c>
      <c r="E76" s="369" t="str">
        <f ca="1">'HCAP Robot Script'!BZ55</f>
        <v/>
      </c>
      <c r="F76" s="369" t="str">
        <f ca="1">'HCAP Robot Script'!CA55</f>
        <v/>
      </c>
      <c r="G76" s="369" t="str">
        <f ca="1">'HCAP Robot Script'!CB55</f>
        <v/>
      </c>
      <c r="H76" s="369" t="str">
        <f ca="1">'HCAP Robot Script'!CD55</f>
        <v/>
      </c>
      <c r="J76" s="369" t="str">
        <f ca="1">'HCAP Robot Script'!CE55</f>
        <v/>
      </c>
      <c r="L76" s="369" t="str">
        <f ca="1">'HCAP Robot Script'!CF55</f>
        <v/>
      </c>
    </row>
    <row r="77" spans="1:12" x14ac:dyDescent="0.2">
      <c r="A77" s="369" t="str">
        <f ca="1">IF(B77="","",Index!I57)</f>
        <v/>
      </c>
      <c r="B77" s="369" t="str">
        <f ca="1">'HCAP Robot Script'!BW56</f>
        <v/>
      </c>
      <c r="C77" s="504" t="str">
        <f ca="1">'HCAP Robot Script'!BV56</f>
        <v/>
      </c>
      <c r="D77" s="369" t="str">
        <f ca="1">'HCAP Robot Script'!BY56</f>
        <v/>
      </c>
      <c r="E77" s="369" t="str">
        <f ca="1">'HCAP Robot Script'!BZ56</f>
        <v/>
      </c>
      <c r="F77" s="369" t="str">
        <f ca="1">'HCAP Robot Script'!CA56</f>
        <v/>
      </c>
      <c r="G77" s="369" t="str">
        <f ca="1">'HCAP Robot Script'!CB56</f>
        <v/>
      </c>
      <c r="H77" s="369" t="str">
        <f ca="1">'HCAP Robot Script'!CD56</f>
        <v/>
      </c>
      <c r="J77" s="369" t="str">
        <f ca="1">'HCAP Robot Script'!CE56</f>
        <v/>
      </c>
      <c r="L77" s="369" t="str">
        <f ca="1">'HCAP Robot Script'!CF56</f>
        <v/>
      </c>
    </row>
    <row r="78" spans="1:12" x14ac:dyDescent="0.2">
      <c r="A78" s="369" t="str">
        <f ca="1">IF(B78="","",Index!I58)</f>
        <v/>
      </c>
      <c r="B78" s="369" t="str">
        <f ca="1">'HCAP Robot Script'!BW57</f>
        <v/>
      </c>
      <c r="C78" s="504" t="str">
        <f ca="1">'HCAP Robot Script'!BV57</f>
        <v/>
      </c>
      <c r="D78" s="369" t="str">
        <f ca="1">'HCAP Robot Script'!BY57</f>
        <v/>
      </c>
      <c r="E78" s="369" t="str">
        <f ca="1">'HCAP Robot Script'!BZ57</f>
        <v/>
      </c>
      <c r="F78" s="369" t="str">
        <f ca="1">'HCAP Robot Script'!CA57</f>
        <v/>
      </c>
      <c r="G78" s="369" t="str">
        <f ca="1">'HCAP Robot Script'!CB57</f>
        <v/>
      </c>
      <c r="H78" s="369" t="str">
        <f ca="1">'HCAP Robot Script'!CD57</f>
        <v/>
      </c>
      <c r="J78" s="369" t="str">
        <f ca="1">'HCAP Robot Script'!CE57</f>
        <v/>
      </c>
      <c r="L78" s="369" t="str">
        <f ca="1">'HCAP Robot Script'!CF57</f>
        <v/>
      </c>
    </row>
    <row r="79" spans="1:12" x14ac:dyDescent="0.2">
      <c r="A79" s="369" t="str">
        <f ca="1">IF(B79="","",Index!I59)</f>
        <v/>
      </c>
      <c r="B79" s="369" t="str">
        <f ca="1">'HCAP Robot Script'!BW58</f>
        <v/>
      </c>
      <c r="C79" s="504" t="str">
        <f ca="1">'HCAP Robot Script'!BV58</f>
        <v/>
      </c>
      <c r="D79" s="369" t="str">
        <f ca="1">'HCAP Robot Script'!BY58</f>
        <v/>
      </c>
      <c r="E79" s="369" t="str">
        <f ca="1">'HCAP Robot Script'!BZ58</f>
        <v/>
      </c>
      <c r="F79" s="369" t="str">
        <f ca="1">'HCAP Robot Script'!CA58</f>
        <v/>
      </c>
      <c r="G79" s="369" t="str">
        <f ca="1">'HCAP Robot Script'!CB58</f>
        <v/>
      </c>
      <c r="H79" s="369" t="str">
        <f ca="1">'HCAP Robot Script'!CD58</f>
        <v/>
      </c>
      <c r="J79" s="369" t="str">
        <f ca="1">'HCAP Robot Script'!CE58</f>
        <v/>
      </c>
      <c r="L79" s="369" t="str">
        <f ca="1">'HCAP Robot Script'!CF58</f>
        <v/>
      </c>
    </row>
    <row r="80" spans="1:12" x14ac:dyDescent="0.2">
      <c r="A80" s="369" t="str">
        <f ca="1">IF(B80="","",Index!I60)</f>
        <v/>
      </c>
      <c r="B80" s="369" t="str">
        <f ca="1">'HCAP Robot Script'!BW59</f>
        <v/>
      </c>
      <c r="C80" s="504" t="str">
        <f ca="1">'HCAP Robot Script'!BV59</f>
        <v/>
      </c>
      <c r="D80" s="369" t="str">
        <f ca="1">'HCAP Robot Script'!BY59</f>
        <v/>
      </c>
      <c r="E80" s="369" t="str">
        <f ca="1">'HCAP Robot Script'!BZ59</f>
        <v/>
      </c>
      <c r="F80" s="369" t="str">
        <f ca="1">'HCAP Robot Script'!CA59</f>
        <v/>
      </c>
      <c r="G80" s="369" t="str">
        <f ca="1">'HCAP Robot Script'!CB59</f>
        <v/>
      </c>
      <c r="H80" s="369" t="str">
        <f ca="1">'HCAP Robot Script'!CD59</f>
        <v/>
      </c>
      <c r="J80" s="369" t="str">
        <f ca="1">'HCAP Robot Script'!CE59</f>
        <v/>
      </c>
      <c r="L80" s="369" t="str">
        <f ca="1">'HCAP Robot Script'!CF59</f>
        <v/>
      </c>
    </row>
    <row r="81" spans="1:12" x14ac:dyDescent="0.2">
      <c r="A81" s="369" t="str">
        <f ca="1">IF(B81="","",Index!I61)</f>
        <v/>
      </c>
      <c r="B81" s="369" t="str">
        <f ca="1">'HCAP Robot Script'!BW60</f>
        <v/>
      </c>
      <c r="C81" s="504" t="str">
        <f ca="1">'HCAP Robot Script'!BV60</f>
        <v/>
      </c>
      <c r="D81" s="369" t="str">
        <f ca="1">'HCAP Robot Script'!BY60</f>
        <v/>
      </c>
      <c r="E81" s="369" t="str">
        <f ca="1">'HCAP Robot Script'!BZ60</f>
        <v/>
      </c>
      <c r="F81" s="369" t="str">
        <f ca="1">'HCAP Robot Script'!CA60</f>
        <v/>
      </c>
      <c r="G81" s="369" t="str">
        <f ca="1">'HCAP Robot Script'!CB60</f>
        <v/>
      </c>
      <c r="H81" s="369" t="str">
        <f ca="1">'HCAP Robot Script'!CD60</f>
        <v/>
      </c>
      <c r="J81" s="369" t="str">
        <f ca="1">'HCAP Robot Script'!CE60</f>
        <v/>
      </c>
      <c r="L81" s="369" t="str">
        <f ca="1">'HCAP Robot Script'!CF60</f>
        <v/>
      </c>
    </row>
    <row r="82" spans="1:12" x14ac:dyDescent="0.2">
      <c r="A82" s="369" t="str">
        <f ca="1">IF(B82="","",Index!I62)</f>
        <v/>
      </c>
      <c r="B82" s="369" t="str">
        <f ca="1">'HCAP Robot Script'!BW61</f>
        <v/>
      </c>
      <c r="C82" s="504" t="str">
        <f ca="1">'HCAP Robot Script'!BV61</f>
        <v/>
      </c>
      <c r="D82" s="369" t="str">
        <f ca="1">'HCAP Robot Script'!BY61</f>
        <v/>
      </c>
      <c r="E82" s="369" t="str">
        <f ca="1">'HCAP Robot Script'!BZ61</f>
        <v/>
      </c>
      <c r="F82" s="369" t="str">
        <f ca="1">'HCAP Robot Script'!CA61</f>
        <v/>
      </c>
      <c r="G82" s="369" t="str">
        <f ca="1">'HCAP Robot Script'!CB61</f>
        <v/>
      </c>
      <c r="H82" s="369" t="str">
        <f ca="1">'HCAP Robot Script'!CD61</f>
        <v/>
      </c>
      <c r="J82" s="369" t="str">
        <f ca="1">'HCAP Robot Script'!CE61</f>
        <v/>
      </c>
      <c r="L82" s="369" t="str">
        <f ca="1">'HCAP Robot Script'!CF61</f>
        <v/>
      </c>
    </row>
    <row r="83" spans="1:12" x14ac:dyDescent="0.2">
      <c r="A83" s="369" t="str">
        <f ca="1">IF(B83="","",Index!I63)</f>
        <v/>
      </c>
      <c r="B83" s="369" t="str">
        <f ca="1">'HCAP Robot Script'!BW62</f>
        <v/>
      </c>
      <c r="C83" s="504" t="str">
        <f ca="1">'HCAP Robot Script'!BV62</f>
        <v/>
      </c>
      <c r="D83" s="369" t="str">
        <f ca="1">'HCAP Robot Script'!BY62</f>
        <v/>
      </c>
      <c r="E83" s="369" t="str">
        <f ca="1">'HCAP Robot Script'!BZ62</f>
        <v/>
      </c>
      <c r="F83" s="369" t="str">
        <f ca="1">'HCAP Robot Script'!CA62</f>
        <v/>
      </c>
      <c r="G83" s="369" t="str">
        <f ca="1">'HCAP Robot Script'!CB62</f>
        <v/>
      </c>
      <c r="H83" s="369" t="str">
        <f ca="1">'HCAP Robot Script'!CD62</f>
        <v/>
      </c>
      <c r="J83" s="369" t="str">
        <f ca="1">'HCAP Robot Script'!CE62</f>
        <v/>
      </c>
      <c r="L83" s="369" t="str">
        <f ca="1">'HCAP Robot Script'!CF62</f>
        <v/>
      </c>
    </row>
    <row r="84" spans="1:12" x14ac:dyDescent="0.2">
      <c r="A84" s="369" t="str">
        <f ca="1">IF(B84="","",Index!I64)</f>
        <v/>
      </c>
      <c r="B84" s="369" t="str">
        <f ca="1">'HCAP Robot Script'!BW63</f>
        <v/>
      </c>
      <c r="C84" s="504" t="str">
        <f ca="1">'HCAP Robot Script'!BV63</f>
        <v/>
      </c>
      <c r="D84" s="369" t="str">
        <f ca="1">'HCAP Robot Script'!BY63</f>
        <v/>
      </c>
      <c r="E84" s="369" t="str">
        <f ca="1">'HCAP Robot Script'!BZ63</f>
        <v/>
      </c>
      <c r="F84" s="369" t="str">
        <f ca="1">'HCAP Robot Script'!CA63</f>
        <v/>
      </c>
      <c r="G84" s="369" t="str">
        <f ca="1">'HCAP Robot Script'!CB63</f>
        <v/>
      </c>
      <c r="H84" s="369" t="str">
        <f ca="1">'HCAP Robot Script'!CD63</f>
        <v/>
      </c>
      <c r="J84" s="369" t="str">
        <f ca="1">'HCAP Robot Script'!CE63</f>
        <v/>
      </c>
      <c r="L84" s="369" t="str">
        <f ca="1">'HCAP Robot Script'!CF63</f>
        <v/>
      </c>
    </row>
    <row r="85" spans="1:12" x14ac:dyDescent="0.2">
      <c r="A85" s="369" t="str">
        <f ca="1">IF(B85="","",Index!I65)</f>
        <v/>
      </c>
      <c r="B85" s="369" t="str">
        <f ca="1">'HCAP Robot Script'!BW64</f>
        <v/>
      </c>
      <c r="C85" s="504" t="str">
        <f ca="1">'HCAP Robot Script'!BV64</f>
        <v/>
      </c>
      <c r="D85" s="369" t="str">
        <f ca="1">'HCAP Robot Script'!BY64</f>
        <v/>
      </c>
      <c r="E85" s="369" t="str">
        <f ca="1">'HCAP Robot Script'!BZ64</f>
        <v/>
      </c>
      <c r="F85" s="369" t="str">
        <f ca="1">'HCAP Robot Script'!CA64</f>
        <v/>
      </c>
      <c r="G85" s="369" t="str">
        <f ca="1">'HCAP Robot Script'!CB64</f>
        <v/>
      </c>
      <c r="H85" s="369" t="str">
        <f ca="1">'HCAP Robot Script'!CD64</f>
        <v/>
      </c>
      <c r="J85" s="369" t="str">
        <f ca="1">'HCAP Robot Script'!CE64</f>
        <v/>
      </c>
      <c r="L85" s="369" t="str">
        <f ca="1">'HCAP Robot Script'!CF64</f>
        <v/>
      </c>
    </row>
    <row r="86" spans="1:12" x14ac:dyDescent="0.2">
      <c r="A86" s="369" t="str">
        <f ca="1">IF(B86="","",Index!I66)</f>
        <v/>
      </c>
      <c r="B86" s="369" t="str">
        <f ca="1">'HCAP Robot Script'!BW65</f>
        <v/>
      </c>
      <c r="C86" s="504" t="str">
        <f ca="1">'HCAP Robot Script'!BV65</f>
        <v/>
      </c>
      <c r="D86" s="369" t="str">
        <f ca="1">'HCAP Robot Script'!BY65</f>
        <v/>
      </c>
      <c r="E86" s="369" t="str">
        <f ca="1">'HCAP Robot Script'!BZ65</f>
        <v/>
      </c>
      <c r="F86" s="369" t="str">
        <f ca="1">'HCAP Robot Script'!CA65</f>
        <v/>
      </c>
      <c r="G86" s="369" t="str">
        <f ca="1">'HCAP Robot Script'!CB65</f>
        <v/>
      </c>
      <c r="H86" s="369" t="str">
        <f ca="1">'HCAP Robot Script'!CD65</f>
        <v/>
      </c>
      <c r="J86" s="369" t="str">
        <f ca="1">'HCAP Robot Script'!CE65</f>
        <v/>
      </c>
      <c r="L86" s="369" t="str">
        <f ca="1">'HCAP Robot Script'!CF65</f>
        <v/>
      </c>
    </row>
    <row r="87" spans="1:12" x14ac:dyDescent="0.2">
      <c r="A87" s="369" t="str">
        <f ca="1">IF(B87="","",Index!I67)</f>
        <v/>
      </c>
      <c r="B87" s="369" t="str">
        <f ca="1">'HCAP Robot Script'!BW66</f>
        <v/>
      </c>
      <c r="C87" s="504" t="str">
        <f ca="1">'HCAP Robot Script'!BV66</f>
        <v/>
      </c>
      <c r="D87" s="369" t="str">
        <f ca="1">'HCAP Robot Script'!BY66</f>
        <v/>
      </c>
      <c r="E87" s="369" t="str">
        <f ca="1">'HCAP Robot Script'!BZ66</f>
        <v/>
      </c>
      <c r="F87" s="369" t="str">
        <f ca="1">'HCAP Robot Script'!CA66</f>
        <v/>
      </c>
      <c r="G87" s="369" t="str">
        <f ca="1">'HCAP Robot Script'!CB66</f>
        <v/>
      </c>
      <c r="H87" s="369" t="str">
        <f ca="1">'HCAP Robot Script'!CD66</f>
        <v/>
      </c>
      <c r="J87" s="369" t="str">
        <f ca="1">'HCAP Robot Script'!CE66</f>
        <v/>
      </c>
      <c r="L87" s="369" t="str">
        <f ca="1">'HCAP Robot Script'!CF66</f>
        <v/>
      </c>
    </row>
    <row r="88" spans="1:12" x14ac:dyDescent="0.2">
      <c r="A88" s="369" t="str">
        <f ca="1">IF(B88="","",Index!I68)</f>
        <v/>
      </c>
      <c r="B88" s="369" t="str">
        <f ca="1">'HCAP Robot Script'!BW67</f>
        <v/>
      </c>
      <c r="C88" s="504" t="str">
        <f ca="1">'HCAP Robot Script'!BV67</f>
        <v/>
      </c>
      <c r="D88" s="369" t="str">
        <f ca="1">'HCAP Robot Script'!BY67</f>
        <v/>
      </c>
      <c r="E88" s="369" t="str">
        <f ca="1">'HCAP Robot Script'!BZ67</f>
        <v/>
      </c>
      <c r="F88" s="369" t="str">
        <f ca="1">'HCAP Robot Script'!CA67</f>
        <v/>
      </c>
      <c r="G88" s="369" t="str">
        <f ca="1">'HCAP Robot Script'!CB67</f>
        <v/>
      </c>
      <c r="H88" s="369" t="str">
        <f ca="1">'HCAP Robot Script'!CD67</f>
        <v/>
      </c>
      <c r="J88" s="369" t="str">
        <f ca="1">'HCAP Robot Script'!CE67</f>
        <v/>
      </c>
      <c r="L88" s="369" t="str">
        <f ca="1">'HCAP Robot Script'!CF67</f>
        <v/>
      </c>
    </row>
    <row r="89" spans="1:12" x14ac:dyDescent="0.2">
      <c r="A89" s="369" t="str">
        <f ca="1">IF(B89="","",Index!I69)</f>
        <v/>
      </c>
      <c r="B89" s="369" t="str">
        <f ca="1">'HCAP Robot Script'!BW68</f>
        <v/>
      </c>
      <c r="C89" s="504" t="str">
        <f ca="1">'HCAP Robot Script'!BV68</f>
        <v/>
      </c>
      <c r="D89" s="369" t="str">
        <f ca="1">'HCAP Robot Script'!BY68</f>
        <v/>
      </c>
      <c r="E89" s="369" t="str">
        <f ca="1">'HCAP Robot Script'!BZ68</f>
        <v/>
      </c>
      <c r="F89" s="369" t="str">
        <f ca="1">'HCAP Robot Script'!CA68</f>
        <v/>
      </c>
      <c r="G89" s="369" t="str">
        <f ca="1">'HCAP Robot Script'!CB68</f>
        <v/>
      </c>
      <c r="H89" s="369" t="str">
        <f ca="1">'HCAP Robot Script'!CD68</f>
        <v/>
      </c>
      <c r="J89" s="369" t="str">
        <f ca="1">'HCAP Robot Script'!CE68</f>
        <v/>
      </c>
      <c r="L89" s="369" t="str">
        <f ca="1">'HCAP Robot Script'!CF68</f>
        <v/>
      </c>
    </row>
    <row r="90" spans="1:12" x14ac:dyDescent="0.2">
      <c r="A90" s="369" t="str">
        <f ca="1">IF(B90="","",Index!I70)</f>
        <v/>
      </c>
      <c r="B90" s="369" t="str">
        <f ca="1">'HCAP Robot Script'!BW69</f>
        <v/>
      </c>
      <c r="C90" s="504" t="str">
        <f ca="1">'HCAP Robot Script'!BV69</f>
        <v/>
      </c>
      <c r="D90" s="369" t="str">
        <f ca="1">'HCAP Robot Script'!BY69</f>
        <v/>
      </c>
      <c r="E90" s="369" t="str">
        <f ca="1">'HCAP Robot Script'!BZ69</f>
        <v/>
      </c>
      <c r="F90" s="369" t="str">
        <f ca="1">'HCAP Robot Script'!CA69</f>
        <v/>
      </c>
      <c r="G90" s="369" t="str">
        <f ca="1">'HCAP Robot Script'!CB69</f>
        <v/>
      </c>
      <c r="H90" s="369" t="str">
        <f ca="1">'HCAP Robot Script'!CD69</f>
        <v/>
      </c>
      <c r="J90" s="369" t="str">
        <f ca="1">'HCAP Robot Script'!CE69</f>
        <v/>
      </c>
      <c r="L90" s="369" t="str">
        <f ca="1">'HCAP Robot Script'!CF69</f>
        <v/>
      </c>
    </row>
    <row r="91" spans="1:12" x14ac:dyDescent="0.2">
      <c r="A91" s="369" t="str">
        <f ca="1">IF(B91="","",Index!I71)</f>
        <v/>
      </c>
      <c r="B91" s="369" t="str">
        <f ca="1">'HCAP Robot Script'!BW70</f>
        <v/>
      </c>
      <c r="C91" s="504" t="str">
        <f ca="1">'HCAP Robot Script'!BV70</f>
        <v/>
      </c>
      <c r="D91" s="369" t="str">
        <f ca="1">'HCAP Robot Script'!BY70</f>
        <v/>
      </c>
      <c r="E91" s="369" t="str">
        <f ca="1">'HCAP Robot Script'!BZ70</f>
        <v/>
      </c>
      <c r="F91" s="369" t="str">
        <f ca="1">'HCAP Robot Script'!CA70</f>
        <v/>
      </c>
      <c r="G91" s="369" t="str">
        <f ca="1">'HCAP Robot Script'!CB70</f>
        <v/>
      </c>
      <c r="H91" s="369" t="str">
        <f ca="1">'HCAP Robot Script'!CD70</f>
        <v/>
      </c>
      <c r="J91" s="369" t="str">
        <f ca="1">'HCAP Robot Script'!CE70</f>
        <v/>
      </c>
      <c r="L91" s="369" t="str">
        <f ca="1">'HCAP Robot Script'!CF70</f>
        <v/>
      </c>
    </row>
    <row r="92" spans="1:12" x14ac:dyDescent="0.2">
      <c r="A92" s="369" t="str">
        <f ca="1">IF(B92="","",Index!I72)</f>
        <v/>
      </c>
      <c r="B92" s="369" t="str">
        <f ca="1">'HCAP Robot Script'!BW71</f>
        <v/>
      </c>
      <c r="C92" s="504" t="str">
        <f ca="1">'HCAP Robot Script'!BV71</f>
        <v/>
      </c>
      <c r="D92" s="369" t="str">
        <f ca="1">'HCAP Robot Script'!BY71</f>
        <v/>
      </c>
      <c r="E92" s="369" t="str">
        <f ca="1">'HCAP Robot Script'!BZ71</f>
        <v/>
      </c>
      <c r="F92" s="369" t="str">
        <f ca="1">'HCAP Robot Script'!CA71</f>
        <v/>
      </c>
      <c r="G92" s="369" t="str">
        <f ca="1">'HCAP Robot Script'!CB71</f>
        <v/>
      </c>
      <c r="H92" s="369" t="str">
        <f ca="1">'HCAP Robot Script'!CD71</f>
        <v/>
      </c>
      <c r="J92" s="369" t="str">
        <f ca="1">'HCAP Robot Script'!CE71</f>
        <v/>
      </c>
      <c r="L92" s="369" t="str">
        <f ca="1">'HCAP Robot Script'!CF71</f>
        <v/>
      </c>
    </row>
    <row r="93" spans="1:12" x14ac:dyDescent="0.2">
      <c r="A93" s="369" t="str">
        <f ca="1">IF(B93="","",Index!I73)</f>
        <v/>
      </c>
      <c r="B93" s="369" t="str">
        <f ca="1">'HCAP Robot Script'!BW72</f>
        <v/>
      </c>
      <c r="C93" s="504" t="str">
        <f ca="1">'HCAP Robot Script'!BV72</f>
        <v/>
      </c>
      <c r="D93" s="369" t="str">
        <f ca="1">'HCAP Robot Script'!BY72</f>
        <v/>
      </c>
      <c r="E93" s="369" t="str">
        <f ca="1">'HCAP Robot Script'!BZ72</f>
        <v/>
      </c>
      <c r="F93" s="369" t="str">
        <f ca="1">'HCAP Robot Script'!CA72</f>
        <v/>
      </c>
      <c r="G93" s="369" t="str">
        <f ca="1">'HCAP Robot Script'!CB72</f>
        <v/>
      </c>
      <c r="H93" s="369" t="str">
        <f ca="1">'HCAP Robot Script'!CD72</f>
        <v/>
      </c>
      <c r="J93" s="369" t="str">
        <f ca="1">'HCAP Robot Script'!CE72</f>
        <v/>
      </c>
      <c r="L93" s="369" t="str">
        <f ca="1">'HCAP Robot Script'!CF72</f>
        <v/>
      </c>
    </row>
    <row r="94" spans="1:12" x14ac:dyDescent="0.2">
      <c r="A94" s="369" t="str">
        <f ca="1">IF(B94="","",Index!I74)</f>
        <v/>
      </c>
      <c r="B94" s="369" t="str">
        <f ca="1">'HCAP Robot Script'!BW73</f>
        <v/>
      </c>
      <c r="C94" s="504" t="str">
        <f ca="1">'HCAP Robot Script'!BV73</f>
        <v/>
      </c>
      <c r="D94" s="369" t="str">
        <f ca="1">'HCAP Robot Script'!BY73</f>
        <v/>
      </c>
      <c r="E94" s="369" t="str">
        <f ca="1">'HCAP Robot Script'!BZ73</f>
        <v/>
      </c>
      <c r="F94" s="369" t="str">
        <f ca="1">'HCAP Robot Script'!CA73</f>
        <v/>
      </c>
      <c r="G94" s="369" t="str">
        <f ca="1">'HCAP Robot Script'!CB73</f>
        <v/>
      </c>
      <c r="H94" s="369" t="str">
        <f ca="1">'HCAP Robot Script'!CD73</f>
        <v/>
      </c>
      <c r="J94" s="369" t="str">
        <f ca="1">'HCAP Robot Script'!CE73</f>
        <v/>
      </c>
      <c r="L94" s="369" t="str">
        <f ca="1">'HCAP Robot Script'!CF73</f>
        <v/>
      </c>
    </row>
    <row r="95" spans="1:12" x14ac:dyDescent="0.2">
      <c r="A95" s="369" t="str">
        <f ca="1">IF(B95="","",Index!I75)</f>
        <v/>
      </c>
      <c r="B95" s="369" t="str">
        <f ca="1">'HCAP Robot Script'!BW74</f>
        <v/>
      </c>
      <c r="C95" s="504" t="str">
        <f ca="1">'HCAP Robot Script'!BV74</f>
        <v/>
      </c>
      <c r="D95" s="369" t="str">
        <f ca="1">'HCAP Robot Script'!BY74</f>
        <v/>
      </c>
      <c r="E95" s="369" t="str">
        <f ca="1">'HCAP Robot Script'!BZ74</f>
        <v/>
      </c>
      <c r="F95" s="369" t="str">
        <f ca="1">'HCAP Robot Script'!CA74</f>
        <v/>
      </c>
      <c r="G95" s="369" t="str">
        <f ca="1">'HCAP Robot Script'!CB74</f>
        <v/>
      </c>
      <c r="H95" s="369" t="str">
        <f ca="1">'HCAP Robot Script'!CD74</f>
        <v/>
      </c>
      <c r="J95" s="369" t="str">
        <f ca="1">'HCAP Robot Script'!CE74</f>
        <v/>
      </c>
      <c r="L95" s="369" t="str">
        <f ca="1">'HCAP Robot Script'!CF74</f>
        <v/>
      </c>
    </row>
    <row r="96" spans="1:12" x14ac:dyDescent="0.2">
      <c r="A96" s="369" t="str">
        <f ca="1">IF(B96="","",Index!I76)</f>
        <v/>
      </c>
      <c r="B96" s="369" t="str">
        <f ca="1">'HCAP Robot Script'!BW75</f>
        <v/>
      </c>
      <c r="C96" s="504" t="str">
        <f ca="1">'HCAP Robot Script'!BV75</f>
        <v/>
      </c>
      <c r="D96" s="369" t="str">
        <f ca="1">'HCAP Robot Script'!BY75</f>
        <v/>
      </c>
      <c r="E96" s="369" t="str">
        <f ca="1">'HCAP Robot Script'!BZ75</f>
        <v/>
      </c>
      <c r="F96" s="369" t="str">
        <f ca="1">'HCAP Robot Script'!CA75</f>
        <v/>
      </c>
      <c r="G96" s="369" t="str">
        <f ca="1">'HCAP Robot Script'!CB75</f>
        <v/>
      </c>
      <c r="H96" s="369" t="str">
        <f ca="1">'HCAP Robot Script'!CD75</f>
        <v/>
      </c>
      <c r="J96" s="369" t="str">
        <f ca="1">'HCAP Robot Script'!CE75</f>
        <v/>
      </c>
      <c r="L96" s="369" t="str">
        <f ca="1">'HCAP Robot Script'!CF75</f>
        <v/>
      </c>
    </row>
    <row r="97" spans="1:12" x14ac:dyDescent="0.2">
      <c r="A97" s="369" t="str">
        <f ca="1">IF(B97="","",Index!I77)</f>
        <v/>
      </c>
      <c r="B97" s="369" t="str">
        <f ca="1">'HCAP Robot Script'!BW76</f>
        <v/>
      </c>
      <c r="C97" s="504" t="str">
        <f ca="1">'HCAP Robot Script'!BV76</f>
        <v/>
      </c>
      <c r="D97" s="369" t="str">
        <f ca="1">'HCAP Robot Script'!BY76</f>
        <v/>
      </c>
      <c r="E97" s="369" t="str">
        <f ca="1">'HCAP Robot Script'!BZ76</f>
        <v/>
      </c>
      <c r="F97" s="369" t="str">
        <f ca="1">'HCAP Robot Script'!CA76</f>
        <v/>
      </c>
      <c r="G97" s="369" t="str">
        <f ca="1">'HCAP Robot Script'!CB76</f>
        <v/>
      </c>
      <c r="H97" s="369" t="str">
        <f ca="1">'HCAP Robot Script'!CD76</f>
        <v/>
      </c>
      <c r="J97" s="369" t="str">
        <f ca="1">'HCAP Robot Script'!CE76</f>
        <v/>
      </c>
      <c r="L97" s="369" t="str">
        <f ca="1">'HCAP Robot Script'!CF76</f>
        <v/>
      </c>
    </row>
    <row r="98" spans="1:12" x14ac:dyDescent="0.2">
      <c r="A98" s="369" t="str">
        <f ca="1">IF(B98="","",Index!I78)</f>
        <v/>
      </c>
      <c r="B98" s="369" t="str">
        <f ca="1">'HCAP Robot Script'!BW77</f>
        <v/>
      </c>
      <c r="C98" s="504" t="str">
        <f ca="1">'HCAP Robot Script'!BV77</f>
        <v/>
      </c>
      <c r="D98" s="369" t="str">
        <f ca="1">'HCAP Robot Script'!BY77</f>
        <v/>
      </c>
      <c r="E98" s="369" t="str">
        <f ca="1">'HCAP Robot Script'!BZ77</f>
        <v/>
      </c>
      <c r="F98" s="369" t="str">
        <f ca="1">'HCAP Robot Script'!CA77</f>
        <v/>
      </c>
      <c r="G98" s="369" t="str">
        <f ca="1">'HCAP Robot Script'!CB77</f>
        <v/>
      </c>
      <c r="H98" s="369" t="str">
        <f ca="1">'HCAP Robot Script'!CD77</f>
        <v/>
      </c>
      <c r="J98" s="369" t="str">
        <f ca="1">'HCAP Robot Script'!CE77</f>
        <v/>
      </c>
      <c r="L98" s="369" t="str">
        <f ca="1">'HCAP Robot Script'!CF77</f>
        <v/>
      </c>
    </row>
    <row r="99" spans="1:12" x14ac:dyDescent="0.2">
      <c r="A99" s="369" t="str">
        <f ca="1">IF(B99="","",Index!I79)</f>
        <v/>
      </c>
      <c r="B99" s="369" t="str">
        <f ca="1">'HCAP Robot Script'!BW78</f>
        <v/>
      </c>
      <c r="C99" s="504" t="str">
        <f ca="1">'HCAP Robot Script'!BV78</f>
        <v/>
      </c>
      <c r="D99" s="369" t="str">
        <f ca="1">'HCAP Robot Script'!BY78</f>
        <v/>
      </c>
      <c r="E99" s="369" t="str">
        <f ca="1">'HCAP Robot Script'!BZ78</f>
        <v/>
      </c>
      <c r="F99" s="369" t="str">
        <f ca="1">'HCAP Robot Script'!CA78</f>
        <v/>
      </c>
      <c r="G99" s="369" t="str">
        <f ca="1">'HCAP Robot Script'!CB78</f>
        <v/>
      </c>
      <c r="H99" s="369" t="str">
        <f ca="1">'HCAP Robot Script'!CD78</f>
        <v/>
      </c>
      <c r="J99" s="369" t="str">
        <f ca="1">'HCAP Robot Script'!CE78</f>
        <v/>
      </c>
      <c r="L99" s="369" t="str">
        <f ca="1">'HCAP Robot Script'!CF78</f>
        <v/>
      </c>
    </row>
    <row r="100" spans="1:12" x14ac:dyDescent="0.2">
      <c r="A100" s="369" t="str">
        <f ca="1">IF(B100="","",Index!I80)</f>
        <v/>
      </c>
      <c r="B100" s="369" t="str">
        <f ca="1">'HCAP Robot Script'!BW79</f>
        <v/>
      </c>
      <c r="C100" s="504" t="str">
        <f ca="1">'HCAP Robot Script'!BV79</f>
        <v/>
      </c>
      <c r="D100" s="369" t="str">
        <f ca="1">'HCAP Robot Script'!BY79</f>
        <v/>
      </c>
      <c r="E100" s="369" t="str">
        <f ca="1">'HCAP Robot Script'!BZ79</f>
        <v/>
      </c>
      <c r="F100" s="369" t="str">
        <f ca="1">'HCAP Robot Script'!CA79</f>
        <v/>
      </c>
      <c r="G100" s="369" t="str">
        <f ca="1">'HCAP Robot Script'!CB79</f>
        <v/>
      </c>
      <c r="H100" s="369" t="str">
        <f ca="1">'HCAP Robot Script'!CD79</f>
        <v/>
      </c>
      <c r="J100" s="369" t="str">
        <f ca="1">'HCAP Robot Script'!CE79</f>
        <v/>
      </c>
      <c r="L100" s="369" t="str">
        <f ca="1">'HCAP Robot Script'!CF79</f>
        <v/>
      </c>
    </row>
    <row r="101" spans="1:12" x14ac:dyDescent="0.2">
      <c r="A101" s="369" t="str">
        <f ca="1">IF(B101="","",Index!I81)</f>
        <v/>
      </c>
      <c r="B101" s="369" t="str">
        <f ca="1">'HCAP Robot Script'!BW80</f>
        <v/>
      </c>
      <c r="C101" s="504" t="str">
        <f ca="1">'HCAP Robot Script'!BV80</f>
        <v/>
      </c>
      <c r="D101" s="369" t="str">
        <f ca="1">'HCAP Robot Script'!BY80</f>
        <v/>
      </c>
      <c r="E101" s="369" t="str">
        <f ca="1">'HCAP Robot Script'!BZ80</f>
        <v/>
      </c>
      <c r="F101" s="369" t="str">
        <f ca="1">'HCAP Robot Script'!CA80</f>
        <v/>
      </c>
      <c r="G101" s="369" t="str">
        <f ca="1">'HCAP Robot Script'!CB80</f>
        <v/>
      </c>
      <c r="H101" s="369" t="str">
        <f ca="1">'HCAP Robot Script'!CD80</f>
        <v/>
      </c>
      <c r="J101" s="369" t="str">
        <f ca="1">'HCAP Robot Script'!CE80</f>
        <v/>
      </c>
      <c r="L101" s="369" t="str">
        <f ca="1">'HCAP Robot Script'!CF80</f>
        <v/>
      </c>
    </row>
    <row r="102" spans="1:12" x14ac:dyDescent="0.2">
      <c r="A102" s="369" t="str">
        <f ca="1">IF(B102="","",Index!I82)</f>
        <v/>
      </c>
      <c r="B102" s="369" t="str">
        <f ca="1">'HCAP Robot Script'!BW81</f>
        <v/>
      </c>
      <c r="C102" s="504" t="str">
        <f ca="1">'HCAP Robot Script'!BV81</f>
        <v/>
      </c>
      <c r="D102" s="369" t="str">
        <f ca="1">'HCAP Robot Script'!BY81</f>
        <v/>
      </c>
      <c r="E102" s="369" t="str">
        <f ca="1">'HCAP Robot Script'!BZ81</f>
        <v/>
      </c>
      <c r="F102" s="369" t="str">
        <f ca="1">'HCAP Robot Script'!CA81</f>
        <v/>
      </c>
      <c r="G102" s="369" t="str">
        <f ca="1">'HCAP Robot Script'!CB81</f>
        <v/>
      </c>
      <c r="H102" s="369" t="str">
        <f ca="1">'HCAP Robot Script'!CD81</f>
        <v/>
      </c>
      <c r="J102" s="369" t="str">
        <f ca="1">'HCAP Robot Script'!CE81</f>
        <v/>
      </c>
      <c r="L102" s="369" t="str">
        <f ca="1">'HCAP Robot Script'!CF81</f>
        <v/>
      </c>
    </row>
    <row r="103" spans="1:12" x14ac:dyDescent="0.2">
      <c r="A103" s="369" t="str">
        <f ca="1">IF(B103="","",Index!I83)</f>
        <v/>
      </c>
      <c r="B103" s="369" t="str">
        <f ca="1">'HCAP Robot Script'!BW82</f>
        <v/>
      </c>
      <c r="C103" s="504" t="str">
        <f ca="1">'HCAP Robot Script'!BV82</f>
        <v/>
      </c>
      <c r="D103" s="369" t="str">
        <f ca="1">'HCAP Robot Script'!BY82</f>
        <v/>
      </c>
      <c r="E103" s="369" t="str">
        <f ca="1">'HCAP Robot Script'!BZ82</f>
        <v/>
      </c>
      <c r="F103" s="369" t="str">
        <f ca="1">'HCAP Robot Script'!CA82</f>
        <v/>
      </c>
      <c r="G103" s="369" t="str">
        <f ca="1">'HCAP Robot Script'!CB82</f>
        <v/>
      </c>
      <c r="H103" s="369" t="str">
        <f ca="1">'HCAP Robot Script'!CD82</f>
        <v/>
      </c>
      <c r="J103" s="369" t="str">
        <f ca="1">'HCAP Robot Script'!CE82</f>
        <v/>
      </c>
      <c r="L103" s="369" t="str">
        <f ca="1">'HCAP Robot Script'!CF82</f>
        <v/>
      </c>
    </row>
    <row r="104" spans="1:12" x14ac:dyDescent="0.2">
      <c r="A104" s="369" t="str">
        <f ca="1">IF(B104="","",Index!I84)</f>
        <v/>
      </c>
      <c r="B104" s="369" t="str">
        <f ca="1">'HCAP Robot Script'!BW83</f>
        <v/>
      </c>
      <c r="C104" s="504" t="str">
        <f ca="1">'HCAP Robot Script'!BV83</f>
        <v/>
      </c>
      <c r="D104" s="369" t="str">
        <f ca="1">'HCAP Robot Script'!BY83</f>
        <v/>
      </c>
      <c r="E104" s="369" t="str">
        <f ca="1">'HCAP Robot Script'!BZ83</f>
        <v/>
      </c>
      <c r="F104" s="369" t="str">
        <f ca="1">'HCAP Robot Script'!CA83</f>
        <v/>
      </c>
      <c r="G104" s="369" t="str">
        <f ca="1">'HCAP Robot Script'!CB83</f>
        <v/>
      </c>
      <c r="H104" s="369" t="str">
        <f ca="1">'HCAP Robot Script'!CD83</f>
        <v/>
      </c>
      <c r="J104" s="369" t="str">
        <f ca="1">'HCAP Robot Script'!CE83</f>
        <v/>
      </c>
      <c r="L104" s="369" t="str">
        <f ca="1">'HCAP Robot Script'!CF83</f>
        <v/>
      </c>
    </row>
    <row r="105" spans="1:12" x14ac:dyDescent="0.2">
      <c r="A105" s="369" t="str">
        <f ca="1">IF(B105="","",Index!I85)</f>
        <v/>
      </c>
      <c r="B105" s="369" t="str">
        <f ca="1">'HCAP Robot Script'!BW84</f>
        <v/>
      </c>
      <c r="C105" s="504" t="str">
        <f ca="1">'HCAP Robot Script'!BV84</f>
        <v/>
      </c>
      <c r="D105" s="369" t="str">
        <f ca="1">'HCAP Robot Script'!BY84</f>
        <v/>
      </c>
      <c r="E105" s="369" t="str">
        <f ca="1">'HCAP Robot Script'!BZ84</f>
        <v/>
      </c>
      <c r="F105" s="369" t="str">
        <f ca="1">'HCAP Robot Script'!CA84</f>
        <v/>
      </c>
      <c r="G105" s="369" t="str">
        <f ca="1">'HCAP Robot Script'!CB84</f>
        <v/>
      </c>
      <c r="H105" s="369" t="str">
        <f ca="1">'HCAP Robot Script'!CD84</f>
        <v/>
      </c>
      <c r="J105" s="369" t="str">
        <f ca="1">'HCAP Robot Script'!CE84</f>
        <v/>
      </c>
      <c r="L105" s="369" t="str">
        <f ca="1">'HCAP Robot Script'!CF84</f>
        <v/>
      </c>
    </row>
    <row r="106" spans="1:12" x14ac:dyDescent="0.2">
      <c r="A106" s="369" t="str">
        <f ca="1">IF(B106="","",Index!I86)</f>
        <v/>
      </c>
      <c r="B106" s="369" t="str">
        <f ca="1">'HCAP Robot Script'!BW85</f>
        <v/>
      </c>
      <c r="C106" s="504" t="str">
        <f ca="1">'HCAP Robot Script'!BV85</f>
        <v/>
      </c>
      <c r="D106" s="369" t="str">
        <f ca="1">'HCAP Robot Script'!BY85</f>
        <v/>
      </c>
      <c r="E106" s="369" t="str">
        <f ca="1">'HCAP Robot Script'!BZ85</f>
        <v/>
      </c>
      <c r="F106" s="369" t="str">
        <f ca="1">'HCAP Robot Script'!CA85</f>
        <v/>
      </c>
      <c r="G106" s="369" t="str">
        <f ca="1">'HCAP Robot Script'!CB85</f>
        <v/>
      </c>
      <c r="H106" s="369" t="str">
        <f ca="1">'HCAP Robot Script'!CD85</f>
        <v/>
      </c>
      <c r="J106" s="369" t="str">
        <f ca="1">'HCAP Robot Script'!CE85</f>
        <v/>
      </c>
      <c r="L106" s="369" t="str">
        <f ca="1">'HCAP Robot Script'!CF85</f>
        <v/>
      </c>
    </row>
    <row r="107" spans="1:12" x14ac:dyDescent="0.2">
      <c r="A107" s="369" t="str">
        <f ca="1">IF(B107="","",Index!I87)</f>
        <v/>
      </c>
      <c r="B107" s="369" t="str">
        <f ca="1">'HCAP Robot Script'!BW86</f>
        <v/>
      </c>
      <c r="C107" s="504" t="str">
        <f ca="1">'HCAP Robot Script'!BV86</f>
        <v/>
      </c>
      <c r="D107" s="369" t="str">
        <f ca="1">'HCAP Robot Script'!BY86</f>
        <v/>
      </c>
      <c r="E107" s="369" t="str">
        <f ca="1">'HCAP Robot Script'!BZ86</f>
        <v/>
      </c>
      <c r="F107" s="369" t="str">
        <f ca="1">'HCAP Robot Script'!CA86</f>
        <v/>
      </c>
      <c r="G107" s="369" t="str">
        <f ca="1">'HCAP Robot Script'!CB86</f>
        <v/>
      </c>
      <c r="H107" s="369" t="str">
        <f ca="1">'HCAP Robot Script'!CD86</f>
        <v/>
      </c>
      <c r="J107" s="369" t="str">
        <f ca="1">'HCAP Robot Script'!CE86</f>
        <v/>
      </c>
      <c r="L107" s="369" t="str">
        <f ca="1">'HCAP Robot Script'!CF86</f>
        <v/>
      </c>
    </row>
    <row r="108" spans="1:12" x14ac:dyDescent="0.2">
      <c r="A108" s="369" t="str">
        <f ca="1">IF(B108="","",Index!I88)</f>
        <v/>
      </c>
      <c r="B108" s="369" t="str">
        <f ca="1">'HCAP Robot Script'!BW87</f>
        <v/>
      </c>
      <c r="C108" s="504" t="str">
        <f ca="1">'HCAP Robot Script'!BV87</f>
        <v/>
      </c>
      <c r="D108" s="369" t="str">
        <f ca="1">'HCAP Robot Script'!BY87</f>
        <v/>
      </c>
      <c r="E108" s="369" t="str">
        <f ca="1">'HCAP Robot Script'!BZ87</f>
        <v/>
      </c>
      <c r="F108" s="369" t="str">
        <f ca="1">'HCAP Robot Script'!CA87</f>
        <v/>
      </c>
      <c r="G108" s="369" t="str">
        <f ca="1">'HCAP Robot Script'!CB87</f>
        <v/>
      </c>
      <c r="H108" s="369" t="str">
        <f ca="1">'HCAP Robot Script'!CD87</f>
        <v/>
      </c>
      <c r="J108" s="369" t="str">
        <f ca="1">'HCAP Robot Script'!CE87</f>
        <v/>
      </c>
      <c r="L108" s="369" t="str">
        <f ca="1">'HCAP Robot Script'!CF87</f>
        <v/>
      </c>
    </row>
    <row r="109" spans="1:12" x14ac:dyDescent="0.2">
      <c r="A109" s="369" t="str">
        <f ca="1">IF(B109="","",Index!I89)</f>
        <v/>
      </c>
      <c r="B109" s="369" t="str">
        <f ca="1">'HCAP Robot Script'!BW88</f>
        <v/>
      </c>
      <c r="C109" s="504" t="str">
        <f ca="1">'HCAP Robot Script'!BV88</f>
        <v/>
      </c>
      <c r="D109" s="369" t="str">
        <f ca="1">'HCAP Robot Script'!BY88</f>
        <v/>
      </c>
      <c r="E109" s="369" t="str">
        <f ca="1">'HCAP Robot Script'!BZ88</f>
        <v/>
      </c>
      <c r="F109" s="369" t="str">
        <f ca="1">'HCAP Robot Script'!CA88</f>
        <v/>
      </c>
      <c r="G109" s="369" t="str">
        <f ca="1">'HCAP Robot Script'!CB88</f>
        <v/>
      </c>
      <c r="H109" s="369" t="str">
        <f ca="1">'HCAP Robot Script'!CD88</f>
        <v/>
      </c>
      <c r="J109" s="369" t="str">
        <f ca="1">'HCAP Robot Script'!CE88</f>
        <v/>
      </c>
      <c r="L109" s="369" t="str">
        <f ca="1">'HCAP Robot Script'!CF88</f>
        <v/>
      </c>
    </row>
    <row r="110" spans="1:12" x14ac:dyDescent="0.2">
      <c r="A110" s="369" t="str">
        <f ca="1">IF(B110="","",Index!I90)</f>
        <v/>
      </c>
      <c r="B110" s="369" t="str">
        <f ca="1">'HCAP Robot Script'!BW89</f>
        <v/>
      </c>
      <c r="C110" s="504" t="str">
        <f ca="1">'HCAP Robot Script'!BV89</f>
        <v/>
      </c>
      <c r="D110" s="369" t="str">
        <f ca="1">'HCAP Robot Script'!BY89</f>
        <v/>
      </c>
      <c r="E110" s="369" t="str">
        <f ca="1">'HCAP Robot Script'!BZ89</f>
        <v/>
      </c>
      <c r="F110" s="369" t="str">
        <f ca="1">'HCAP Robot Script'!CA89</f>
        <v/>
      </c>
      <c r="G110" s="369" t="str">
        <f ca="1">'HCAP Robot Script'!CB89</f>
        <v/>
      </c>
      <c r="H110" s="369" t="str">
        <f ca="1">'HCAP Robot Script'!CD89</f>
        <v/>
      </c>
      <c r="J110" s="369" t="str">
        <f ca="1">'HCAP Robot Script'!CE89</f>
        <v/>
      </c>
      <c r="L110" s="369" t="str">
        <f ca="1">'HCAP Robot Script'!CF89</f>
        <v/>
      </c>
    </row>
    <row r="111" spans="1:12" x14ac:dyDescent="0.2">
      <c r="A111" s="369" t="str">
        <f ca="1">IF(B111="","",Index!I91)</f>
        <v/>
      </c>
      <c r="B111" s="369" t="str">
        <f ca="1">'HCAP Robot Script'!BW90</f>
        <v/>
      </c>
      <c r="C111" s="504" t="str">
        <f ca="1">'HCAP Robot Script'!BV90</f>
        <v/>
      </c>
      <c r="D111" s="369" t="str">
        <f ca="1">'HCAP Robot Script'!BY90</f>
        <v/>
      </c>
      <c r="E111" s="369" t="str">
        <f ca="1">'HCAP Robot Script'!BZ90</f>
        <v/>
      </c>
      <c r="F111" s="369" t="str">
        <f ca="1">'HCAP Robot Script'!CA90</f>
        <v/>
      </c>
      <c r="G111" s="369" t="str">
        <f ca="1">'HCAP Robot Script'!CB90</f>
        <v/>
      </c>
      <c r="H111" s="369" t="str">
        <f ca="1">'HCAP Robot Script'!CD90</f>
        <v/>
      </c>
      <c r="J111" s="369" t="str">
        <f ca="1">'HCAP Robot Script'!CE90</f>
        <v/>
      </c>
      <c r="L111" s="369" t="str">
        <f ca="1">'HCAP Robot Script'!CF90</f>
        <v/>
      </c>
    </row>
    <row r="112" spans="1:12" x14ac:dyDescent="0.2">
      <c r="A112" s="369" t="str">
        <f ca="1">IF(B112="","",Index!I92)</f>
        <v/>
      </c>
      <c r="B112" s="369" t="str">
        <f ca="1">'HCAP Robot Script'!BW91</f>
        <v/>
      </c>
      <c r="C112" s="504" t="str">
        <f ca="1">'HCAP Robot Script'!BV91</f>
        <v/>
      </c>
      <c r="D112" s="369" t="str">
        <f ca="1">'HCAP Robot Script'!BY91</f>
        <v/>
      </c>
      <c r="E112" s="369" t="str">
        <f ca="1">'HCAP Robot Script'!BZ91</f>
        <v/>
      </c>
      <c r="F112" s="369" t="str">
        <f ca="1">'HCAP Robot Script'!CA91</f>
        <v/>
      </c>
      <c r="G112" s="369" t="str">
        <f ca="1">'HCAP Robot Script'!CB91</f>
        <v/>
      </c>
      <c r="H112" s="369" t="str">
        <f ca="1">'HCAP Robot Script'!CD91</f>
        <v/>
      </c>
      <c r="J112" s="369" t="str">
        <f ca="1">'HCAP Robot Script'!CE91</f>
        <v/>
      </c>
      <c r="L112" s="369" t="str">
        <f ca="1">'HCAP Robot Script'!CF91</f>
        <v/>
      </c>
    </row>
    <row r="113" spans="1:12" x14ac:dyDescent="0.2">
      <c r="A113" s="369" t="str">
        <f ca="1">IF(B113="","",Index!I93)</f>
        <v/>
      </c>
      <c r="B113" s="369" t="str">
        <f ca="1">'HCAP Robot Script'!BW92</f>
        <v/>
      </c>
      <c r="C113" s="504" t="str">
        <f ca="1">'HCAP Robot Script'!BV92</f>
        <v/>
      </c>
      <c r="D113" s="369" t="str">
        <f ca="1">'HCAP Robot Script'!BY92</f>
        <v/>
      </c>
      <c r="E113" s="369" t="str">
        <f ca="1">'HCAP Robot Script'!BZ92</f>
        <v/>
      </c>
      <c r="F113" s="369" t="str">
        <f ca="1">'HCAP Robot Script'!CA92</f>
        <v/>
      </c>
      <c r="G113" s="369" t="str">
        <f ca="1">'HCAP Robot Script'!CB92</f>
        <v/>
      </c>
      <c r="H113" s="369" t="str">
        <f ca="1">'HCAP Robot Script'!CD92</f>
        <v/>
      </c>
      <c r="J113" s="369" t="str">
        <f ca="1">'HCAP Robot Script'!CE92</f>
        <v/>
      </c>
      <c r="L113" s="369" t="str">
        <f ca="1">'HCAP Robot Script'!CF92</f>
        <v/>
      </c>
    </row>
    <row r="114" spans="1:12" x14ac:dyDescent="0.2">
      <c r="A114" s="369" t="str">
        <f ca="1">IF(B114="","",Index!I94)</f>
        <v/>
      </c>
      <c r="B114" s="369" t="str">
        <f ca="1">'HCAP Robot Script'!BW93</f>
        <v/>
      </c>
      <c r="C114" s="504" t="str">
        <f ca="1">'HCAP Robot Script'!BV93</f>
        <v/>
      </c>
      <c r="D114" s="369" t="str">
        <f ca="1">'HCAP Robot Script'!BY93</f>
        <v/>
      </c>
      <c r="E114" s="369" t="str">
        <f ca="1">'HCAP Robot Script'!BZ93</f>
        <v/>
      </c>
      <c r="F114" s="369" t="str">
        <f ca="1">'HCAP Robot Script'!CA93</f>
        <v/>
      </c>
      <c r="G114" s="369" t="str">
        <f ca="1">'HCAP Robot Script'!CB93</f>
        <v/>
      </c>
      <c r="H114" s="369" t="str">
        <f ca="1">'HCAP Robot Script'!CD93</f>
        <v/>
      </c>
      <c r="J114" s="369" t="str">
        <f ca="1">'HCAP Robot Script'!CE93</f>
        <v/>
      </c>
      <c r="L114" s="369" t="str">
        <f ca="1">'HCAP Robot Script'!CF93</f>
        <v/>
      </c>
    </row>
    <row r="115" spans="1:12" x14ac:dyDescent="0.2">
      <c r="A115" s="369" t="str">
        <f ca="1">IF(B115="","",Index!I95)</f>
        <v/>
      </c>
      <c r="B115" s="369" t="str">
        <f ca="1">'HCAP Robot Script'!BW94</f>
        <v/>
      </c>
      <c r="C115" s="504" t="str">
        <f ca="1">'HCAP Robot Script'!BV94</f>
        <v/>
      </c>
      <c r="D115" s="369" t="str">
        <f ca="1">'HCAP Robot Script'!BY94</f>
        <v/>
      </c>
      <c r="E115" s="369" t="str">
        <f ca="1">'HCAP Robot Script'!BZ94</f>
        <v/>
      </c>
      <c r="F115" s="369" t="str">
        <f ca="1">'HCAP Robot Script'!CA94</f>
        <v/>
      </c>
      <c r="G115" s="369" t="str">
        <f ca="1">'HCAP Robot Script'!CB94</f>
        <v/>
      </c>
      <c r="H115" s="369" t="str">
        <f ca="1">'HCAP Robot Script'!CD94</f>
        <v/>
      </c>
      <c r="J115" s="369" t="str">
        <f ca="1">'HCAP Robot Script'!CE94</f>
        <v/>
      </c>
      <c r="L115" s="369" t="str">
        <f ca="1">'HCAP Robot Script'!CF94</f>
        <v/>
      </c>
    </row>
    <row r="116" spans="1:12" x14ac:dyDescent="0.2">
      <c r="A116" s="369" t="str">
        <f ca="1">IF(B116="","",Index!I96)</f>
        <v/>
      </c>
      <c r="B116" s="369" t="str">
        <f ca="1">'HCAP Robot Script'!BW95</f>
        <v/>
      </c>
      <c r="C116" s="504" t="str">
        <f ca="1">'HCAP Robot Script'!BV95</f>
        <v/>
      </c>
      <c r="D116" s="369" t="str">
        <f ca="1">'HCAP Robot Script'!BY95</f>
        <v/>
      </c>
      <c r="E116" s="369" t="str">
        <f ca="1">'HCAP Robot Script'!BZ95</f>
        <v/>
      </c>
      <c r="F116" s="369" t="str">
        <f ca="1">'HCAP Robot Script'!CA95</f>
        <v/>
      </c>
      <c r="G116" s="369" t="str">
        <f ca="1">'HCAP Robot Script'!CB95</f>
        <v/>
      </c>
      <c r="H116" s="369" t="str">
        <f ca="1">'HCAP Robot Script'!CD95</f>
        <v/>
      </c>
      <c r="J116" s="369" t="str">
        <f ca="1">'HCAP Robot Script'!CE95</f>
        <v/>
      </c>
      <c r="L116" s="369" t="str">
        <f ca="1">'HCAP Robot Script'!CF95</f>
        <v/>
      </c>
    </row>
    <row r="117" spans="1:12" x14ac:dyDescent="0.2">
      <c r="A117" s="369" t="str">
        <f ca="1">IF(B117="","",Index!I97)</f>
        <v/>
      </c>
      <c r="B117" s="369" t="str">
        <f ca="1">'HCAP Robot Script'!BW96</f>
        <v/>
      </c>
      <c r="C117" s="504" t="str">
        <f ca="1">'HCAP Robot Script'!BV96</f>
        <v/>
      </c>
      <c r="D117" s="369" t="str">
        <f ca="1">'HCAP Robot Script'!BY96</f>
        <v/>
      </c>
      <c r="E117" s="369" t="str">
        <f ca="1">'HCAP Robot Script'!BZ96</f>
        <v/>
      </c>
      <c r="F117" s="369" t="str">
        <f ca="1">'HCAP Robot Script'!CA96</f>
        <v/>
      </c>
      <c r="G117" s="369" t="str">
        <f ca="1">'HCAP Robot Script'!CB96</f>
        <v/>
      </c>
      <c r="H117" s="369" t="str">
        <f ca="1">'HCAP Robot Script'!CD96</f>
        <v/>
      </c>
      <c r="J117" s="369" t="str">
        <f ca="1">'HCAP Robot Script'!CE96</f>
        <v/>
      </c>
      <c r="L117" s="369" t="str">
        <f ca="1">'HCAP Robot Script'!CF96</f>
        <v/>
      </c>
    </row>
    <row r="118" spans="1:12" x14ac:dyDescent="0.2">
      <c r="A118" s="369" t="str">
        <f ca="1">IF(B118="","",Index!I98)</f>
        <v/>
      </c>
      <c r="B118" s="369" t="str">
        <f ca="1">'HCAP Robot Script'!BW97</f>
        <v/>
      </c>
      <c r="C118" s="504" t="str">
        <f ca="1">'HCAP Robot Script'!BV97</f>
        <v/>
      </c>
      <c r="D118" s="369" t="str">
        <f ca="1">'HCAP Robot Script'!BY97</f>
        <v/>
      </c>
      <c r="E118" s="369" t="str">
        <f ca="1">'HCAP Robot Script'!BZ97</f>
        <v/>
      </c>
      <c r="F118" s="369" t="str">
        <f ca="1">'HCAP Robot Script'!CA97</f>
        <v/>
      </c>
      <c r="G118" s="369" t="str">
        <f ca="1">'HCAP Robot Script'!CB97</f>
        <v/>
      </c>
      <c r="H118" s="369" t="str">
        <f ca="1">'HCAP Robot Script'!CD97</f>
        <v/>
      </c>
      <c r="J118" s="369" t="str">
        <f ca="1">'HCAP Robot Script'!CE97</f>
        <v/>
      </c>
      <c r="L118" s="369" t="str">
        <f ca="1">'HCAP Robot Script'!CF97</f>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4"/>
  <sheetViews>
    <sheetView workbookViewId="0">
      <selection activeCell="M24" sqref="M24"/>
    </sheetView>
  </sheetViews>
  <sheetFormatPr defaultRowHeight="12.75" x14ac:dyDescent="0.2"/>
  <cols>
    <col min="1" max="1" width="16" bestFit="1" customWidth="1"/>
    <col min="2" max="2" width="18.140625" bestFit="1" customWidth="1"/>
    <col min="4" max="4" width="12.5703125" customWidth="1"/>
    <col min="5" max="5" width="10.85546875" customWidth="1"/>
    <col min="6" max="6" width="13.140625" bestFit="1" customWidth="1"/>
    <col min="7" max="7" width="10.5703125" bestFit="1" customWidth="1"/>
    <col min="8" max="8" width="14.140625" bestFit="1" customWidth="1"/>
    <col min="9" max="9" width="14.28515625" bestFit="1" customWidth="1"/>
    <col min="10" max="10" width="13.85546875" bestFit="1" customWidth="1"/>
  </cols>
  <sheetData>
    <row r="1" spans="1:2" x14ac:dyDescent="0.2">
      <c r="A1" t="s">
        <v>656</v>
      </c>
    </row>
    <row r="2" spans="1:2" x14ac:dyDescent="0.2">
      <c r="A2" t="s">
        <v>657</v>
      </c>
      <c r="B2">
        <v>4</v>
      </c>
    </row>
    <row r="3" spans="1:2" x14ac:dyDescent="0.2">
      <c r="A3" t="s">
        <v>658</v>
      </c>
      <c r="B3" t="str">
        <f>'Auto Pooling Robot Script'!$I$19</f>
        <v>AJ</v>
      </c>
    </row>
    <row r="4" spans="1:2" x14ac:dyDescent="0.2">
      <c r="A4" t="s">
        <v>659</v>
      </c>
      <c r="B4" s="172" t="str">
        <f>'HCAP Booking'!$C$4&amp;"_"</f>
        <v>2303550_</v>
      </c>
    </row>
    <row r="5" spans="1:2" x14ac:dyDescent="0.2">
      <c r="A5" t="s">
        <v>660</v>
      </c>
      <c r="B5" s="172" t="str">
        <f>'HCAP Booking'!$C$4</f>
        <v>2303550</v>
      </c>
    </row>
    <row r="6" spans="1:2" x14ac:dyDescent="0.2">
      <c r="A6" t="s">
        <v>1</v>
      </c>
      <c r="B6" s="130">
        <f>'Auto Pooling Robot Script'!$I$20</f>
        <v>44989</v>
      </c>
    </row>
    <row r="7" spans="1:2" x14ac:dyDescent="0.2">
      <c r="A7" t="s">
        <v>661</v>
      </c>
      <c r="B7" t="s">
        <v>662</v>
      </c>
    </row>
    <row r="8" spans="1:2" x14ac:dyDescent="0.2">
      <c r="A8" t="s">
        <v>663</v>
      </c>
      <c r="B8" t="s">
        <v>664</v>
      </c>
    </row>
    <row r="9" spans="1:2" x14ac:dyDescent="0.2">
      <c r="A9" t="s">
        <v>27</v>
      </c>
    </row>
    <row r="10" spans="1:2" x14ac:dyDescent="0.2">
      <c r="A10" t="s">
        <v>665</v>
      </c>
    </row>
    <row r="11" spans="1:2" x14ac:dyDescent="0.2">
      <c r="A11" t="s">
        <v>666</v>
      </c>
      <c r="B11" t="s">
        <v>667</v>
      </c>
    </row>
    <row r="13" spans="1:2" x14ac:dyDescent="0.2">
      <c r="A13" t="s">
        <v>669</v>
      </c>
    </row>
    <row r="14" spans="1:2" x14ac:dyDescent="0.2">
      <c r="A14">
        <v>151</v>
      </c>
    </row>
    <row r="15" spans="1:2" x14ac:dyDescent="0.2">
      <c r="A15">
        <v>151</v>
      </c>
    </row>
    <row r="17" spans="1:10" x14ac:dyDescent="0.2">
      <c r="A17" t="s">
        <v>671</v>
      </c>
    </row>
    <row r="18" spans="1:10" x14ac:dyDescent="0.2">
      <c r="A18" t="s">
        <v>685</v>
      </c>
      <c r="B18" t="s">
        <v>686</v>
      </c>
      <c r="C18" t="s">
        <v>687</v>
      </c>
      <c r="D18" t="s">
        <v>688</v>
      </c>
      <c r="E18" t="s">
        <v>689</v>
      </c>
      <c r="F18" t="s">
        <v>674</v>
      </c>
      <c r="G18" t="s">
        <v>690</v>
      </c>
      <c r="H18" t="s">
        <v>676</v>
      </c>
      <c r="I18" t="s">
        <v>677</v>
      </c>
      <c r="J18" t="s">
        <v>665</v>
      </c>
    </row>
    <row r="19" spans="1:10" x14ac:dyDescent="0.2">
      <c r="A19">
        <f ca="1">IF(B19="","",Index!I3)</f>
        <v>1</v>
      </c>
      <c r="B19" t="str">
        <f ca="1">'HCAP Robot Script'!BW2</f>
        <v>PG_B2238408-002</v>
      </c>
      <c r="E19" t="str">
        <f ca="1">'HCAP Robot Script'!BZ2</f>
        <v>UDP0001</v>
      </c>
      <c r="F19" t="str">
        <f ca="1">'HCAP Robot Script'!CA2</f>
        <v>TGGATCGA</v>
      </c>
      <c r="G19" t="str">
        <f ca="1">'HCAP Robot Script'!CB2</f>
        <v>UDP0001</v>
      </c>
      <c r="H19" t="str">
        <f ca="1">'HCAP Robot Script'!CC2</f>
        <v>ACCTAGCT</v>
      </c>
      <c r="J19" t="str">
        <f ca="1">'HCAP Robot Script'!CF2</f>
        <v>Roche DNA Solid Tumour Prep_1</v>
      </c>
    </row>
    <row r="20" spans="1:10" x14ac:dyDescent="0.2">
      <c r="A20">
        <f ca="1">IF(B20="","",Index!I4)</f>
        <v>2</v>
      </c>
      <c r="B20" t="str">
        <f ca="1">'HCAP Robot Script'!BW3</f>
        <v>JT_B2238423-002</v>
      </c>
      <c r="E20" t="str">
        <f ca="1">'HCAP Robot Script'!BZ3</f>
        <v>UDP0002</v>
      </c>
      <c r="F20" t="str">
        <f ca="1">'HCAP Robot Script'!CA3</f>
        <v>CAAGCTAG</v>
      </c>
      <c r="G20" t="str">
        <f ca="1">'HCAP Robot Script'!CB3</f>
        <v>UDP0002</v>
      </c>
      <c r="H20" t="str">
        <f ca="1">'HCAP Robot Script'!CC3</f>
        <v>GTTCGATC</v>
      </c>
      <c r="J20" t="str">
        <f ca="1">'HCAP Robot Script'!CF3</f>
        <v>Roche DNA Solid Tumour Prep_1</v>
      </c>
    </row>
    <row r="21" spans="1:10" x14ac:dyDescent="0.2">
      <c r="A21">
        <f ca="1">IF(B21="","",Index!I5)</f>
        <v>3</v>
      </c>
      <c r="B21" t="str">
        <f ca="1">'HCAP Robot Script'!BW4</f>
        <v>RS_B2238532-002</v>
      </c>
      <c r="E21" t="str">
        <f ca="1">'HCAP Robot Script'!BZ4</f>
        <v>UDP0003</v>
      </c>
      <c r="F21" t="str">
        <f ca="1">'HCAP Robot Script'!CA4</f>
        <v>GTACCAAG</v>
      </c>
      <c r="G21" t="str">
        <f ca="1">'HCAP Robot Script'!CB4</f>
        <v>UDP0003</v>
      </c>
      <c r="H21" t="str">
        <f ca="1">'HCAP Robot Script'!CC4</f>
        <v>CATGGTTC</v>
      </c>
      <c r="J21" t="str">
        <f ca="1">'HCAP Robot Script'!CF4</f>
        <v>Roche DNA Solid Tumour Prep_1</v>
      </c>
    </row>
    <row r="22" spans="1:10" x14ac:dyDescent="0.2">
      <c r="A22">
        <f ca="1">IF(B22="","",Index!I6)</f>
        <v>4</v>
      </c>
      <c r="B22" t="str">
        <f ca="1">'HCAP Robot Script'!BW5</f>
        <v>DR_B2305715-002</v>
      </c>
      <c r="E22" t="str">
        <f ca="1">'HCAP Robot Script'!BZ5</f>
        <v>UDP0004</v>
      </c>
      <c r="F22" t="str">
        <f ca="1">'HCAP Robot Script'!CA5</f>
        <v>ACGTTGGA</v>
      </c>
      <c r="G22" t="str">
        <f ca="1">'HCAP Robot Script'!CB5</f>
        <v>UDP0004</v>
      </c>
      <c r="H22" t="str">
        <f ca="1">'HCAP Robot Script'!CC5</f>
        <v>TGCAACCT</v>
      </c>
      <c r="J22" t="str">
        <f ca="1">'HCAP Robot Script'!CF5</f>
        <v>Roche DNA Solid Tumour Prep_1</v>
      </c>
    </row>
    <row r="23" spans="1:10" x14ac:dyDescent="0.2">
      <c r="A23">
        <f ca="1">IF(B23="","",Index!I7)</f>
        <v>5</v>
      </c>
      <c r="B23" t="str">
        <f ca="1">'HCAP Robot Script'!BW6</f>
        <v>RP_B2305921-002</v>
      </c>
      <c r="E23" t="str">
        <f ca="1">'HCAP Robot Script'!BZ6</f>
        <v>UDP0005</v>
      </c>
      <c r="F23" t="str">
        <f ca="1">'HCAP Robot Script'!CA6</f>
        <v>TCGTGGTA</v>
      </c>
      <c r="G23" t="str">
        <f ca="1">'HCAP Robot Script'!CB6</f>
        <v>UDP0005</v>
      </c>
      <c r="H23" t="str">
        <f ca="1">'HCAP Robot Script'!CC6</f>
        <v>AGCACCAT</v>
      </c>
      <c r="J23" t="str">
        <f ca="1">'HCAP Robot Script'!CF6</f>
        <v>Roche DNA Solid Tumour Prep_1</v>
      </c>
    </row>
    <row r="24" spans="1:10" x14ac:dyDescent="0.2">
      <c r="A24">
        <f ca="1">IF(B24="","",Index!I8)</f>
        <v>6</v>
      </c>
      <c r="B24" t="str">
        <f ca="1">'HCAP Robot Script'!BW7</f>
        <v>SK_B2305958-002</v>
      </c>
      <c r="E24" t="str">
        <f ca="1">'HCAP Robot Script'!BZ7</f>
        <v>UDP0006</v>
      </c>
      <c r="F24" t="str">
        <f ca="1">'HCAP Robot Script'!CA7</f>
        <v>CTACAACG</v>
      </c>
      <c r="G24" t="str">
        <f ca="1">'HCAP Robot Script'!CB7</f>
        <v>UDP0006</v>
      </c>
      <c r="H24" t="str">
        <f ca="1">'HCAP Robot Script'!CC7</f>
        <v>GATGTTGC</v>
      </c>
      <c r="J24" t="str">
        <f ca="1">'HCAP Robot Script'!CF7</f>
        <v>Roche DNA Solid Tumour Prep_1</v>
      </c>
    </row>
    <row r="25" spans="1:10" x14ac:dyDescent="0.2">
      <c r="A25">
        <f ca="1">IF(B25="","",Index!I9)</f>
        <v>7</v>
      </c>
      <c r="B25" t="str">
        <f ca="1">'HCAP Robot Script'!BW8</f>
        <v>UW_B2306205-002</v>
      </c>
      <c r="E25" t="str">
        <f ca="1">'HCAP Robot Script'!BZ8</f>
        <v>UDP0007</v>
      </c>
      <c r="F25" t="str">
        <f ca="1">'HCAP Robot Script'!CA8</f>
        <v>GTTCAAGG</v>
      </c>
      <c r="G25" t="str">
        <f ca="1">'HCAP Robot Script'!CB8</f>
        <v>UDP0007</v>
      </c>
      <c r="H25" t="str">
        <f ca="1">'HCAP Robot Script'!CC8</f>
        <v>CAAGTTCC</v>
      </c>
      <c r="J25" t="str">
        <f ca="1">'HCAP Robot Script'!CF8</f>
        <v>Roche DNA Solid Tumour Prep_1</v>
      </c>
    </row>
    <row r="26" spans="1:10" x14ac:dyDescent="0.2">
      <c r="A26">
        <f ca="1">IF(B26="","",Index!I10)</f>
        <v>8</v>
      </c>
      <c r="B26" t="str">
        <f ca="1">'HCAP Robot Script'!BW9</f>
        <v>VS_B2306215-002</v>
      </c>
      <c r="E26" t="str">
        <f ca="1">'HCAP Robot Script'!BZ9</f>
        <v>UDP0008</v>
      </c>
      <c r="F26" t="str">
        <f ca="1">'HCAP Robot Script'!CA9</f>
        <v>ACCTGGAA</v>
      </c>
      <c r="G26" t="str">
        <f ca="1">'HCAP Robot Script'!CB9</f>
        <v>UDP0008</v>
      </c>
      <c r="H26" t="str">
        <f ca="1">'HCAP Robot Script'!CC9</f>
        <v>TGGACCTT</v>
      </c>
      <c r="J26" t="str">
        <f ca="1">'HCAP Robot Script'!CF9</f>
        <v>Roche DNA Solid Tumour Prep_1</v>
      </c>
    </row>
    <row r="27" spans="1:10" x14ac:dyDescent="0.2">
      <c r="A27">
        <f ca="1">IF(B27="","",Index!I11)</f>
        <v>9</v>
      </c>
      <c r="B27" t="str">
        <f ca="1">'HCAP Robot Script'!BW10</f>
        <v>AW_B2306247-002</v>
      </c>
      <c r="E27" t="str">
        <f ca="1">'HCAP Robot Script'!BZ10</f>
        <v>UDP0009</v>
      </c>
      <c r="F27" t="str">
        <f ca="1">'HCAP Robot Script'!CA10</f>
        <v>TCTTAGCG</v>
      </c>
      <c r="G27" t="str">
        <f ca="1">'HCAP Robot Script'!CB10</f>
        <v>UDP0009</v>
      </c>
      <c r="H27" t="str">
        <f ca="1">'HCAP Robot Script'!CC10</f>
        <v>AGAATCGC</v>
      </c>
      <c r="J27" t="str">
        <f ca="1">'HCAP Robot Script'!CF10</f>
        <v>Roche DNA Solid Tumour Prep_1</v>
      </c>
    </row>
    <row r="28" spans="1:10" x14ac:dyDescent="0.2">
      <c r="A28">
        <f ca="1">IF(B28="","",Index!I12)</f>
        <v>10</v>
      </c>
      <c r="B28" t="str">
        <f ca="1">'HCAP Robot Script'!BW11</f>
        <v>HB_B2306268-002</v>
      </c>
      <c r="E28" t="str">
        <f ca="1">'HCAP Robot Script'!BZ11</f>
        <v>UDP0010</v>
      </c>
      <c r="F28" t="str">
        <f ca="1">'HCAP Robot Script'!CA11</f>
        <v>CTCCGATA</v>
      </c>
      <c r="G28" t="str">
        <f ca="1">'HCAP Robot Script'!CB11</f>
        <v>UDP0010</v>
      </c>
      <c r="H28" t="str">
        <f ca="1">'HCAP Robot Script'!CC11</f>
        <v>GAGGCTAT</v>
      </c>
      <c r="J28" t="str">
        <f ca="1">'HCAP Robot Script'!CF11</f>
        <v>Roche DNA Solid Tumour Prep_1</v>
      </c>
    </row>
    <row r="29" spans="1:10" x14ac:dyDescent="0.2">
      <c r="A29">
        <f ca="1">IF(B29="","",Index!I13)</f>
        <v>11</v>
      </c>
      <c r="B29" t="str">
        <f ca="1">'HCAP Robot Script'!BW12</f>
        <v>TS_B2306270-002</v>
      </c>
      <c r="E29" t="str">
        <f ca="1">'HCAP Robot Script'!BZ12</f>
        <v>UDP0011</v>
      </c>
      <c r="F29" t="str">
        <f ca="1">'HCAP Robot Script'!CA12</f>
        <v>GTCCTACT</v>
      </c>
      <c r="G29" t="str">
        <f ca="1">'HCAP Robot Script'!CB12</f>
        <v>UDP0011</v>
      </c>
      <c r="H29" t="str">
        <f ca="1">'HCAP Robot Script'!CC12</f>
        <v>CAGGATGA</v>
      </c>
      <c r="J29" t="str">
        <f ca="1">'HCAP Robot Script'!CF12</f>
        <v>Roche DNA Solid Tumour Prep_1</v>
      </c>
    </row>
    <row r="30" spans="1:10" x14ac:dyDescent="0.2">
      <c r="A30">
        <f ca="1">IF(B30="","",Index!I14)</f>
        <v>12</v>
      </c>
      <c r="B30" t="str">
        <f ca="1">'HCAP Robot Script'!BW13</f>
        <v>CF_B2306279-003</v>
      </c>
      <c r="E30" t="str">
        <f ca="1">'HCAP Robot Script'!BZ13</f>
        <v>UDP0012</v>
      </c>
      <c r="F30" t="str">
        <f ca="1">'HCAP Robot Script'!CA13</f>
        <v>ACTTCGTC</v>
      </c>
      <c r="G30" t="str">
        <f ca="1">'HCAP Robot Script'!CB13</f>
        <v>UDP0012</v>
      </c>
      <c r="H30" t="str">
        <f ca="1">'HCAP Robot Script'!CC13</f>
        <v>TGAAGCAG</v>
      </c>
      <c r="J30" t="str">
        <f ca="1">'HCAP Robot Script'!CF13</f>
        <v>Roche DNA Solid Tumour Prep_1</v>
      </c>
    </row>
    <row r="31" spans="1:10" x14ac:dyDescent="0.2">
      <c r="A31">
        <f ca="1">IF(B31="","",Index!I15)</f>
        <v>13</v>
      </c>
      <c r="B31" t="str">
        <f ca="1">'HCAP Robot Script'!BW14</f>
        <v>JM_B2306286-002</v>
      </c>
      <c r="E31" t="str">
        <f ca="1">'HCAP Robot Script'!BZ14</f>
        <v>UDP0013</v>
      </c>
      <c r="F31" t="str">
        <f ca="1">'HCAP Robot Script'!CA14</f>
        <v>TCTACAGG</v>
      </c>
      <c r="G31" t="str">
        <f ca="1">'HCAP Robot Script'!CB14</f>
        <v>UDP0013</v>
      </c>
      <c r="H31" t="str">
        <f ca="1">'HCAP Robot Script'!CC14</f>
        <v>AGATGTCC</v>
      </c>
      <c r="J31" t="str">
        <f ca="1">'HCAP Robot Script'!CF14</f>
        <v>Roche DNA Solid Tumour Prep_1</v>
      </c>
    </row>
    <row r="32" spans="1:10" x14ac:dyDescent="0.2">
      <c r="A32">
        <f ca="1">IF(B32="","",Index!I16)</f>
        <v>14</v>
      </c>
      <c r="B32" t="str">
        <f ca="1">'HCAP Robot Script'!BW15</f>
        <v>MC_B2306373-003</v>
      </c>
      <c r="E32" t="str">
        <f ca="1">'HCAP Robot Script'!BZ15</f>
        <v>UDP0014</v>
      </c>
      <c r="F32" t="str">
        <f ca="1">'HCAP Robot Script'!CA15</f>
        <v>CTCGTGAA</v>
      </c>
      <c r="G32" t="str">
        <f ca="1">'HCAP Robot Script'!CB15</f>
        <v>UDP0014</v>
      </c>
      <c r="H32" t="str">
        <f ca="1">'HCAP Robot Script'!CC15</f>
        <v>GAGCACTT</v>
      </c>
      <c r="J32" t="str">
        <f ca="1">'HCAP Robot Script'!CF15</f>
        <v>Roche DNA Solid Tumour Prep_1</v>
      </c>
    </row>
    <row r="33" spans="1:10" x14ac:dyDescent="0.2">
      <c r="A33">
        <f ca="1">IF(B33="","",Index!I17)</f>
        <v>15</v>
      </c>
      <c r="B33" t="str">
        <f ca="1">'HCAP Robot Script'!BW16</f>
        <v>DG_B2306377-002</v>
      </c>
      <c r="E33" t="str">
        <f ca="1">'HCAP Robot Script'!BZ16</f>
        <v>UDP0015</v>
      </c>
      <c r="F33" t="str">
        <f ca="1">'HCAP Robot Script'!CA16</f>
        <v>GTTCGGAT</v>
      </c>
      <c r="G33" t="str">
        <f ca="1">'HCAP Robot Script'!CB16</f>
        <v>UDP0015</v>
      </c>
      <c r="H33" t="str">
        <f ca="1">'HCAP Robot Script'!CC16</f>
        <v>CAAGCCTA</v>
      </c>
      <c r="J33" t="str">
        <f ca="1">'HCAP Robot Script'!CF16</f>
        <v>Roche DNA Solid Tumour Prep_1</v>
      </c>
    </row>
    <row r="34" spans="1:10" x14ac:dyDescent="0.2">
      <c r="A34">
        <f ca="1">IF(B34="","",Index!I18)</f>
        <v>16</v>
      </c>
      <c r="B34" t="str">
        <f ca="1">'HCAP Robot Script'!BW17</f>
        <v>PV_B2306387-003</v>
      </c>
      <c r="E34" t="str">
        <f ca="1">'HCAP Robot Script'!BZ17</f>
        <v>UDP0016</v>
      </c>
      <c r="F34" t="str">
        <f ca="1">'HCAP Robot Script'!CA17</f>
        <v>ACCTAAGC</v>
      </c>
      <c r="G34" t="str">
        <f ca="1">'HCAP Robot Script'!CB17</f>
        <v>UDP0016</v>
      </c>
      <c r="H34" t="str">
        <f ca="1">'HCAP Robot Script'!CC17</f>
        <v>TGGATTCG</v>
      </c>
      <c r="J34" t="str">
        <f ca="1">'HCAP Robot Script'!CF17</f>
        <v>Roche DNA Solid Tumour Prep_1</v>
      </c>
    </row>
    <row r="35" spans="1:10" x14ac:dyDescent="0.2">
      <c r="A35">
        <f ca="1">IF(B35="","",Index!I19)</f>
        <v>17</v>
      </c>
      <c r="B35" t="str">
        <f ca="1">'HCAP Robot Script'!BW18</f>
        <v>JW_B2306389-003</v>
      </c>
      <c r="E35" t="str">
        <f ca="1">'HCAP Robot Script'!BZ18</f>
        <v>UDP0017</v>
      </c>
      <c r="F35" t="str">
        <f ca="1">'HCAP Robot Script'!CA18</f>
        <v>GTTGACTG</v>
      </c>
      <c r="G35" t="str">
        <f ca="1">'HCAP Robot Script'!CB18</f>
        <v>UDP0017</v>
      </c>
      <c r="H35" t="str">
        <f ca="1">'HCAP Robot Script'!CC18</f>
        <v>CAACTGAC</v>
      </c>
      <c r="J35" t="str">
        <f ca="1">'HCAP Robot Script'!CF18</f>
        <v>Roche DNA Solid Tumour Prep_1</v>
      </c>
    </row>
    <row r="36" spans="1:10" x14ac:dyDescent="0.2">
      <c r="A36">
        <f ca="1">IF(B36="","",Index!I20)</f>
        <v>18</v>
      </c>
      <c r="B36" t="str">
        <f ca="1">'HCAP Robot Script'!BW19</f>
        <v>DP_B2306394-002</v>
      </c>
      <c r="E36" t="str">
        <f ca="1">'HCAP Robot Script'!BZ19</f>
        <v>UDP0018</v>
      </c>
      <c r="F36" t="str">
        <f ca="1">'HCAP Robot Script'!CA19</f>
        <v>ACCAGTCA</v>
      </c>
      <c r="G36" t="str">
        <f ca="1">'HCAP Robot Script'!CB19</f>
        <v>UDP0018</v>
      </c>
      <c r="H36" t="str">
        <f ca="1">'HCAP Robot Script'!CC19</f>
        <v>TGGTCAGT</v>
      </c>
      <c r="J36" t="str">
        <f ca="1">'HCAP Robot Script'!CF19</f>
        <v>Roche DNA Solid Tumour Prep_1</v>
      </c>
    </row>
    <row r="37" spans="1:10" x14ac:dyDescent="0.2">
      <c r="A37">
        <f ca="1">IF(B37="","",Index!I21)</f>
        <v>19</v>
      </c>
      <c r="B37" t="str">
        <f ca="1">'HCAP Robot Script'!BW20</f>
        <v>DK_B2306418-003</v>
      </c>
      <c r="E37" t="str">
        <f ca="1">'HCAP Robot Script'!BZ20</f>
        <v>UDP0019</v>
      </c>
      <c r="F37" t="str">
        <f ca="1">'HCAP Robot Script'!CA20</f>
        <v>TACCGGAA</v>
      </c>
      <c r="G37" t="str">
        <f ca="1">'HCAP Robot Script'!CB20</f>
        <v>UDP0019</v>
      </c>
      <c r="H37" t="str">
        <f ca="1">'HCAP Robot Script'!CC20</f>
        <v>ATGGCCTT</v>
      </c>
      <c r="J37" t="str">
        <f ca="1">'HCAP Robot Script'!CF20</f>
        <v>Roche DNA Solid Tumour Prep_1</v>
      </c>
    </row>
    <row r="38" spans="1:10" x14ac:dyDescent="0.2">
      <c r="A38">
        <f ca="1">IF(B38="","",Index!I22)</f>
        <v>20</v>
      </c>
      <c r="B38" t="str">
        <f ca="1">'HCAP Robot Script'!BW21</f>
        <v>TK_B2306480-002</v>
      </c>
      <c r="E38" t="str">
        <f ca="1">'HCAP Robot Script'!BZ21</f>
        <v>UDP0020</v>
      </c>
      <c r="F38" t="str">
        <f ca="1">'HCAP Robot Script'!CA21</f>
        <v>CGTTAAGG</v>
      </c>
      <c r="G38" t="str">
        <f ca="1">'HCAP Robot Script'!CB21</f>
        <v>UDP0020</v>
      </c>
      <c r="H38" t="str">
        <f ca="1">'HCAP Robot Script'!CC21</f>
        <v>GCAATTCC</v>
      </c>
      <c r="J38" t="str">
        <f ca="1">'HCAP Robot Script'!CF21</f>
        <v>Roche DNA Solid Tumour Prep_1</v>
      </c>
    </row>
    <row r="39" spans="1:10" x14ac:dyDescent="0.2">
      <c r="A39">
        <f ca="1">IF(B39="","",Index!I23)</f>
        <v>21</v>
      </c>
      <c r="B39" t="str">
        <f ca="1">'HCAP Robot Script'!BW22</f>
        <v>KO_B2306481-002</v>
      </c>
      <c r="E39" t="str">
        <f ca="1">'HCAP Robot Script'!BZ22</f>
        <v>UDP0021</v>
      </c>
      <c r="F39" t="str">
        <f ca="1">'HCAP Robot Script'!CA22</f>
        <v>GCTATGTC</v>
      </c>
      <c r="G39" t="str">
        <f ca="1">'HCAP Robot Script'!CB22</f>
        <v>UDP0021</v>
      </c>
      <c r="H39" t="str">
        <f ca="1">'HCAP Robot Script'!CC22</f>
        <v>CGATACAG</v>
      </c>
      <c r="J39" t="str">
        <f ca="1">'HCAP Robot Script'!CF22</f>
        <v>Roche DNA Solid Tumour Prep_1</v>
      </c>
    </row>
    <row r="40" spans="1:10" x14ac:dyDescent="0.2">
      <c r="A40">
        <f ca="1">IF(B40="","",Index!I24)</f>
        <v>22</v>
      </c>
      <c r="B40" t="str">
        <f ca="1">'HCAP Robot Script'!BW23</f>
        <v>SV_B2306487-002</v>
      </c>
      <c r="E40" t="str">
        <f ca="1">'HCAP Robot Script'!BZ23</f>
        <v>UDP0022</v>
      </c>
      <c r="F40" t="str">
        <f ca="1">'HCAP Robot Script'!CA23</f>
        <v>ATCGCACT</v>
      </c>
      <c r="G40" t="str">
        <f ca="1">'HCAP Robot Script'!CB23</f>
        <v>UDP0022</v>
      </c>
      <c r="H40" t="str">
        <f ca="1">'HCAP Robot Script'!CC23</f>
        <v>TAGCGTGA</v>
      </c>
      <c r="J40" t="str">
        <f ca="1">'HCAP Robot Script'!CF23</f>
        <v>Roche DNA Solid Tumour Prep_1</v>
      </c>
    </row>
    <row r="41" spans="1:10" x14ac:dyDescent="0.2">
      <c r="A41">
        <f ca="1">IF(B41="","",Index!I25)</f>
        <v>23</v>
      </c>
      <c r="B41" t="str">
        <f ca="1">'HCAP Robot Script'!BW24</f>
        <v>ML_B2306489-002</v>
      </c>
      <c r="E41" t="str">
        <f ca="1">'HCAP Robot Script'!BZ24</f>
        <v>UDP0023</v>
      </c>
      <c r="F41" t="str">
        <f ca="1">'HCAP Robot Script'!CA24</f>
        <v>GCACTTCT</v>
      </c>
      <c r="G41" t="str">
        <f ca="1">'HCAP Robot Script'!CB24</f>
        <v>UDP0023</v>
      </c>
      <c r="H41" t="str">
        <f ca="1">'HCAP Robot Script'!CC24</f>
        <v>CGTGAAGA</v>
      </c>
      <c r="J41" t="str">
        <f ca="1">'HCAP Robot Script'!CF24</f>
        <v>Roche DNA Solid Tumour Prep_1</v>
      </c>
    </row>
    <row r="42" spans="1:10" x14ac:dyDescent="0.2">
      <c r="A42">
        <f ca="1">IF(B42="","",Index!I26)</f>
        <v>24</v>
      </c>
      <c r="B42" t="str">
        <f ca="1">'HCAP Robot Script'!BW25</f>
        <v>MR_B2306503-002</v>
      </c>
      <c r="E42" t="str">
        <f ca="1">'HCAP Robot Script'!BZ25</f>
        <v>UDP0024</v>
      </c>
      <c r="F42" t="str">
        <f ca="1">'HCAP Robot Script'!CA25</f>
        <v>ATGTCCTC</v>
      </c>
      <c r="G42" t="str">
        <f ca="1">'HCAP Robot Script'!CB25</f>
        <v>UDP0024</v>
      </c>
      <c r="H42" t="str">
        <f ca="1">'HCAP Robot Script'!CC25</f>
        <v>TACAGGAG</v>
      </c>
      <c r="J42" t="str">
        <f ca="1">'HCAP Robot Script'!CF25</f>
        <v>Roche DNA Solid Tumour Prep_1</v>
      </c>
    </row>
    <row r="43" spans="1:10" x14ac:dyDescent="0.2">
      <c r="A43">
        <f ca="1">IF(B43="","",Index!I27)</f>
        <v>25</v>
      </c>
      <c r="B43" t="str">
        <f ca="1">'HCAP Robot Script'!BW26</f>
        <v>CU_B2306505-002</v>
      </c>
      <c r="E43" t="str">
        <f ca="1">'HCAP Robot Script'!BZ26</f>
        <v>UDP0025</v>
      </c>
      <c r="F43" t="str">
        <f ca="1">'HCAP Robot Script'!CA26</f>
        <v>GGATGATC</v>
      </c>
      <c r="G43" t="str">
        <f ca="1">'HCAP Robot Script'!CB26</f>
        <v>UDP0025</v>
      </c>
      <c r="H43" t="str">
        <f ca="1">'HCAP Robot Script'!CC26</f>
        <v>CCTACTAG</v>
      </c>
      <c r="J43" t="str">
        <f ca="1">'HCAP Robot Script'!CF26</f>
        <v>Roche DNA Solid Tumour Prep_2</v>
      </c>
    </row>
    <row r="44" spans="1:10" x14ac:dyDescent="0.2">
      <c r="A44">
        <f ca="1">IF(B44="","",Index!I28)</f>
        <v>26</v>
      </c>
      <c r="B44" t="str">
        <f ca="1">'HCAP Robot Script'!BW27</f>
        <v>BG_B2306514-002</v>
      </c>
      <c r="E44" t="str">
        <f ca="1">'HCAP Robot Script'!BZ27</f>
        <v>UDP0026</v>
      </c>
      <c r="F44" t="str">
        <f ca="1">'HCAP Robot Script'!CA27</f>
        <v>AAGCAGCT</v>
      </c>
      <c r="G44" t="str">
        <f ca="1">'HCAP Robot Script'!CB27</f>
        <v>UDP0026</v>
      </c>
      <c r="H44" t="str">
        <f ca="1">'HCAP Robot Script'!CC27</f>
        <v>TTCGTCGA</v>
      </c>
      <c r="J44" t="str">
        <f ca="1">'HCAP Robot Script'!CF27</f>
        <v>Roche DNA Solid Tumour Prep_2</v>
      </c>
    </row>
    <row r="45" spans="1:10" x14ac:dyDescent="0.2">
      <c r="A45">
        <f ca="1">IF(B45="","",Index!I29)</f>
        <v>27</v>
      </c>
      <c r="B45" t="str">
        <f ca="1">'HCAP Robot Script'!BW28</f>
        <v>JB_B2306555-002</v>
      </c>
      <c r="E45" t="str">
        <f ca="1">'HCAP Robot Script'!BZ28</f>
        <v>UDP0027</v>
      </c>
      <c r="F45" t="str">
        <f ca="1">'HCAP Robot Script'!CA28</f>
        <v>TGCTATCG</v>
      </c>
      <c r="G45" t="str">
        <f ca="1">'HCAP Robot Script'!CB28</f>
        <v>UDP0027</v>
      </c>
      <c r="H45" t="str">
        <f ca="1">'HCAP Robot Script'!CC28</f>
        <v>ACGATAGC</v>
      </c>
      <c r="J45" t="str">
        <f ca="1">'HCAP Robot Script'!CF28</f>
        <v>Roche DNA Solid Tumour Prep_2</v>
      </c>
    </row>
    <row r="46" spans="1:10" x14ac:dyDescent="0.2">
      <c r="A46">
        <f ca="1">IF(B46="","",Index!I30)</f>
        <v>28</v>
      </c>
      <c r="B46" t="str">
        <f ca="1">'HCAP Robot Script'!BW29</f>
        <v>AG_B2306633-003</v>
      </c>
      <c r="E46" t="str">
        <f ca="1">'HCAP Robot Script'!BZ29</f>
        <v>UDP0028</v>
      </c>
      <c r="F46" t="str">
        <f ca="1">'HCAP Robot Script'!CA29</f>
        <v>CATCGCTA</v>
      </c>
      <c r="G46" t="str">
        <f ca="1">'HCAP Robot Script'!CB29</f>
        <v>UDP0028</v>
      </c>
      <c r="H46" t="str">
        <f ca="1">'HCAP Robot Script'!CC29</f>
        <v>GTAGCGAT</v>
      </c>
      <c r="J46" t="str">
        <f ca="1">'HCAP Robot Script'!CF29</f>
        <v>Roche DNA Solid Tumour Prep_2</v>
      </c>
    </row>
    <row r="47" spans="1:10" x14ac:dyDescent="0.2">
      <c r="A47">
        <f ca="1">IF(B47="","",Index!I31)</f>
        <v>29</v>
      </c>
      <c r="B47" t="str">
        <f ca="1">'HCAP Robot Script'!BW30</f>
        <v>JO_B2306636-003</v>
      </c>
      <c r="E47" t="str">
        <f ca="1">'HCAP Robot Script'!BZ30</f>
        <v>UDP0029</v>
      </c>
      <c r="F47" t="str">
        <f ca="1">'HCAP Robot Script'!CA30</f>
        <v>TCCTGAGT</v>
      </c>
      <c r="G47" t="str">
        <f ca="1">'HCAP Robot Script'!CB30</f>
        <v>UDP0029</v>
      </c>
      <c r="H47" t="str">
        <f ca="1">'HCAP Robot Script'!CC30</f>
        <v>AGGACTCA</v>
      </c>
      <c r="J47" t="str">
        <f ca="1">'HCAP Robot Script'!CF30</f>
        <v>Roche DNA Solid Tumour Prep_2</v>
      </c>
    </row>
    <row r="48" spans="1:10" x14ac:dyDescent="0.2">
      <c r="A48">
        <f ca="1">IF(B48="","",Index!I32)</f>
        <v>30</v>
      </c>
      <c r="B48" t="str">
        <f ca="1">'HCAP Robot Script'!BW31</f>
        <v>MC_B2306640-005</v>
      </c>
      <c r="E48" t="str">
        <f ca="1">'HCAP Robot Script'!BZ31</f>
        <v>UDP0030</v>
      </c>
      <c r="F48" t="str">
        <f ca="1">'HCAP Robot Script'!CA31</f>
        <v>CTTCAGAC</v>
      </c>
      <c r="G48" t="str">
        <f ca="1">'HCAP Robot Script'!CB31</f>
        <v>UDP0030</v>
      </c>
      <c r="H48" t="str">
        <f ca="1">'HCAP Robot Script'!CC31</f>
        <v>GAAGTCTG</v>
      </c>
      <c r="J48" t="str">
        <f ca="1">'HCAP Robot Script'!CF31</f>
        <v>Roche DNA Solid Tumour Prep_2</v>
      </c>
    </row>
    <row r="49" spans="1:10" x14ac:dyDescent="0.2">
      <c r="A49">
        <f ca="1">IF(B49="","",Index!I33)</f>
        <v>31</v>
      </c>
      <c r="B49" t="str">
        <f ca="1">'HCAP Robot Script'!BW32</f>
        <v>AH_B2306699-002</v>
      </c>
      <c r="E49" t="str">
        <f ca="1">'HCAP Robot Script'!BZ32</f>
        <v>UDP0031</v>
      </c>
      <c r="F49" t="str">
        <f ca="1">'HCAP Robot Script'!CA32</f>
        <v>GATCCTTC</v>
      </c>
      <c r="G49" t="str">
        <f ca="1">'HCAP Robot Script'!CB32</f>
        <v>UDP0031</v>
      </c>
      <c r="H49" t="str">
        <f ca="1">'HCAP Robot Script'!CC32</f>
        <v>CTAGGAAG</v>
      </c>
      <c r="J49" t="str">
        <f ca="1">'HCAP Robot Script'!CF32</f>
        <v>Roche DNA Solid Tumour Prep_2</v>
      </c>
    </row>
    <row r="50" spans="1:10" x14ac:dyDescent="0.2">
      <c r="A50">
        <f ca="1">IF(B50="","",Index!I34)</f>
        <v>32</v>
      </c>
      <c r="B50" t="str">
        <f ca="1">'HCAP Robot Script'!BW33</f>
        <v>JA_B2306700-003</v>
      </c>
      <c r="E50" t="str">
        <f ca="1">'HCAP Robot Script'!BZ33</f>
        <v>UDP0032</v>
      </c>
      <c r="F50" t="str">
        <f ca="1">'HCAP Robot Script'!CA33</f>
        <v>AGCTTCCT</v>
      </c>
      <c r="G50" t="str">
        <f ca="1">'HCAP Robot Script'!CB33</f>
        <v>UDP0032</v>
      </c>
      <c r="H50" t="str">
        <f ca="1">'HCAP Robot Script'!CC33</f>
        <v>TCGAAGGA</v>
      </c>
      <c r="J50" t="str">
        <f ca="1">'HCAP Robot Script'!CF33</f>
        <v>Roche DNA Solid Tumour Prep_2</v>
      </c>
    </row>
    <row r="51" spans="1:10" x14ac:dyDescent="0.2">
      <c r="A51">
        <f ca="1">IF(B51="","",Index!I35)</f>
        <v>33</v>
      </c>
      <c r="B51" t="str">
        <f ca="1">'HCAP Robot Script'!BW34</f>
        <v>LT_B2306702-004</v>
      </c>
      <c r="E51" t="str">
        <f ca="1">'HCAP Robot Script'!BZ34</f>
        <v>UDP0033</v>
      </c>
      <c r="F51" t="str">
        <f ca="1">'HCAP Robot Script'!CA34</f>
        <v>TAGGCAAC</v>
      </c>
      <c r="G51" t="str">
        <f ca="1">'HCAP Robot Script'!CB34</f>
        <v>UDP0033</v>
      </c>
      <c r="H51" t="str">
        <f ca="1">'HCAP Robot Script'!CC34</f>
        <v>ATCCGTTG</v>
      </c>
      <c r="J51" t="str">
        <f ca="1">'HCAP Robot Script'!CF34</f>
        <v>Roche DNA Solid Tumour Prep_2</v>
      </c>
    </row>
    <row r="52" spans="1:10" x14ac:dyDescent="0.2">
      <c r="A52">
        <f ca="1">IF(B52="","",Index!I36)</f>
        <v>34</v>
      </c>
      <c r="B52" t="str">
        <f ca="1">'HCAP Robot Script'!BW35</f>
        <v>PS_B2306712-002</v>
      </c>
      <c r="E52" t="str">
        <f ca="1">'HCAP Robot Script'!BZ35</f>
        <v>UDP0034</v>
      </c>
      <c r="F52" t="str">
        <f ca="1">'HCAP Robot Script'!CA35</f>
        <v>CGAATGGT</v>
      </c>
      <c r="G52" t="str">
        <f ca="1">'HCAP Robot Script'!CB35</f>
        <v>UDP0034</v>
      </c>
      <c r="H52" t="str">
        <f ca="1">'HCAP Robot Script'!CC35</f>
        <v>GCTTACCA</v>
      </c>
      <c r="J52" t="str">
        <f ca="1">'HCAP Robot Script'!CF35</f>
        <v>Roche DNA Solid Tumour Prep_2</v>
      </c>
    </row>
    <row r="53" spans="1:10" x14ac:dyDescent="0.2">
      <c r="A53">
        <f ca="1">IF(B53="","",Index!I37)</f>
        <v>35</v>
      </c>
      <c r="B53" t="str">
        <f ca="1">'HCAP Robot Script'!BW36</f>
        <v>JT_B2306715-003</v>
      </c>
      <c r="E53" t="str">
        <f ca="1">'HCAP Robot Script'!BZ36</f>
        <v>UDP0035</v>
      </c>
      <c r="F53" t="str">
        <f ca="1">'HCAP Robot Script'!CA36</f>
        <v>TCACCAGA</v>
      </c>
      <c r="G53" t="str">
        <f ca="1">'HCAP Robot Script'!CB36</f>
        <v>UDP0035</v>
      </c>
      <c r="H53" t="str">
        <f ca="1">'HCAP Robot Script'!CC36</f>
        <v>AGTGGTCT</v>
      </c>
      <c r="J53" t="str">
        <f ca="1">'HCAP Robot Script'!CF36</f>
        <v>Roche DNA Solid Tumour Prep_2</v>
      </c>
    </row>
    <row r="54" spans="1:10" x14ac:dyDescent="0.2">
      <c r="A54">
        <f ca="1">IF(B54="","",Index!I38)</f>
        <v>36</v>
      </c>
      <c r="B54" t="str">
        <f ca="1">'HCAP Robot Script'!BW37</f>
        <v>JD_B2306716-003</v>
      </c>
      <c r="E54" t="str">
        <f ca="1">'HCAP Robot Script'!BZ37</f>
        <v>UDP0036</v>
      </c>
      <c r="F54" t="str">
        <f ca="1">'HCAP Robot Script'!CA37</f>
        <v>CTGTTGAG</v>
      </c>
      <c r="G54" t="str">
        <f ca="1">'HCAP Robot Script'!CB37</f>
        <v>UDP0036</v>
      </c>
      <c r="H54" t="str">
        <f ca="1">'HCAP Robot Script'!CC37</f>
        <v>GACAACTC</v>
      </c>
      <c r="J54" t="str">
        <f ca="1">'HCAP Robot Script'!CF37</f>
        <v>Roche DNA Solid Tumour Prep_2</v>
      </c>
    </row>
    <row r="55" spans="1:10" x14ac:dyDescent="0.2">
      <c r="A55">
        <f ca="1">IF(B55="","",Index!I39)</f>
        <v>37</v>
      </c>
      <c r="B55" t="str">
        <f ca="1">'HCAP Robot Script'!BW38</f>
        <v>NH_B2306718-002</v>
      </c>
      <c r="E55" t="str">
        <f ca="1">'HCAP Robot Script'!BZ38</f>
        <v>UDP0037</v>
      </c>
      <c r="F55" t="str">
        <f ca="1">'HCAP Robot Script'!CA38</f>
        <v>TCAGCTCA</v>
      </c>
      <c r="G55" t="str">
        <f ca="1">'HCAP Robot Script'!CB38</f>
        <v>UDP0037</v>
      </c>
      <c r="H55" t="str">
        <f ca="1">'HCAP Robot Script'!CC38</f>
        <v>AGTCGAGT</v>
      </c>
      <c r="J55" t="str">
        <f ca="1">'HCAP Robot Script'!CF38</f>
        <v>Roche DNA Solid Tumour Prep_2</v>
      </c>
    </row>
    <row r="56" spans="1:10" x14ac:dyDescent="0.2">
      <c r="A56">
        <f ca="1">IF(B56="","",Index!I40)</f>
        <v>38</v>
      </c>
      <c r="B56" t="str">
        <f ca="1">'HCAP Robot Script'!BW39</f>
        <v>MP_B2306723-004</v>
      </c>
      <c r="E56" t="str">
        <f ca="1">'HCAP Robot Script'!BZ39</f>
        <v>UDP0038</v>
      </c>
      <c r="F56" t="str">
        <f ca="1">'HCAP Robot Script'!CA39</f>
        <v>CTGATCTG</v>
      </c>
      <c r="G56" t="str">
        <f ca="1">'HCAP Robot Script'!CB39</f>
        <v>UDP0038</v>
      </c>
      <c r="H56" t="str">
        <f ca="1">'HCAP Robot Script'!CC39</f>
        <v>GACTAGAC</v>
      </c>
      <c r="J56" t="str">
        <f ca="1">'HCAP Robot Script'!CF39</f>
        <v>Roche DNA Solid Tumour Prep_2</v>
      </c>
    </row>
    <row r="57" spans="1:10" x14ac:dyDescent="0.2">
      <c r="A57">
        <f ca="1">IF(B57="","",Index!I41)</f>
        <v>39</v>
      </c>
      <c r="B57" t="str">
        <f ca="1">'HCAP Robot Script'!BW40</f>
        <v>GI_B2306725-002</v>
      </c>
      <c r="E57" t="str">
        <f ca="1">'HCAP Robot Script'!BZ40</f>
        <v>UDP0039</v>
      </c>
      <c r="F57" t="str">
        <f ca="1">'HCAP Robot Script'!CA40</f>
        <v>GATGGAAC</v>
      </c>
      <c r="G57" t="str">
        <f ca="1">'HCAP Robot Script'!CB40</f>
        <v>UDP0039</v>
      </c>
      <c r="H57" t="str">
        <f ca="1">'HCAP Robot Script'!CC40</f>
        <v>CTACCTTG</v>
      </c>
      <c r="J57" t="str">
        <f ca="1">'HCAP Robot Script'!CF40</f>
        <v>Roche DNA Solid Tumour Prep_2</v>
      </c>
    </row>
    <row r="58" spans="1:10" x14ac:dyDescent="0.2">
      <c r="A58">
        <f ca="1">IF(B58="","",Index!I42)</f>
        <v>40</v>
      </c>
      <c r="B58" t="str">
        <f ca="1">'HCAP Robot Script'!BW41</f>
        <v>SR_B2306726-005</v>
      </c>
      <c r="E58" t="str">
        <f ca="1">'HCAP Robot Script'!BZ41</f>
        <v>UDP0040</v>
      </c>
      <c r="F58" t="str">
        <f ca="1">'HCAP Robot Script'!CA41</f>
        <v>AGCAAGGT</v>
      </c>
      <c r="G58" t="str">
        <f ca="1">'HCAP Robot Script'!CB41</f>
        <v>UDP0040</v>
      </c>
      <c r="H58" t="str">
        <f ca="1">'HCAP Robot Script'!CC41</f>
        <v>TCGTTCCA</v>
      </c>
      <c r="J58" t="str">
        <f ca="1">'HCAP Robot Script'!CF41</f>
        <v>Roche DNA Solid Tumour Prep_2</v>
      </c>
    </row>
    <row r="59" spans="1:10" x14ac:dyDescent="0.2">
      <c r="A59">
        <f ca="1">IF(B59="","",Index!I43)</f>
        <v>41</v>
      </c>
      <c r="B59" t="str">
        <f ca="1">'HCAP Robot Script'!BW42</f>
        <v>PR_B2306727-004</v>
      </c>
      <c r="E59" t="str">
        <f ca="1">'HCAP Robot Script'!BZ42</f>
        <v>UDP0041</v>
      </c>
      <c r="F59" t="str">
        <f ca="1">'HCAP Robot Script'!CA42</f>
        <v>TGTCAGCT</v>
      </c>
      <c r="G59" t="str">
        <f ca="1">'HCAP Robot Script'!CB42</f>
        <v>UDP0041</v>
      </c>
      <c r="H59" t="str">
        <f ca="1">'HCAP Robot Script'!CC42</f>
        <v>ACAGTCGA</v>
      </c>
      <c r="J59" t="str">
        <f ca="1">'HCAP Robot Script'!CF42</f>
        <v>Roche DNA Solid Tumour Prep_2</v>
      </c>
    </row>
    <row r="60" spans="1:10" x14ac:dyDescent="0.2">
      <c r="A60">
        <f ca="1">IF(B60="","",Index!I44)</f>
        <v>42</v>
      </c>
      <c r="B60" t="str">
        <f ca="1">'HCAP Robot Script'!BW43</f>
        <v>NJ_B2306745-003</v>
      </c>
      <c r="E60" t="str">
        <f ca="1">'HCAP Robot Script'!BZ43</f>
        <v>UDP0042</v>
      </c>
      <c r="F60" t="str">
        <f ca="1">'HCAP Robot Script'!CA43</f>
        <v>CACTGATC</v>
      </c>
      <c r="G60" t="str">
        <f ca="1">'HCAP Robot Script'!CB43</f>
        <v>UDP0042</v>
      </c>
      <c r="H60" t="str">
        <f ca="1">'HCAP Robot Script'!CC43</f>
        <v>GTGACTAG</v>
      </c>
      <c r="J60" t="str">
        <f ca="1">'HCAP Robot Script'!CF43</f>
        <v>Roche DNA Solid Tumour Prep_2</v>
      </c>
    </row>
    <row r="61" spans="1:10" x14ac:dyDescent="0.2">
      <c r="A61">
        <f ca="1">IF(B61="","",Index!I45)</f>
        <v>43</v>
      </c>
      <c r="B61" t="str">
        <f ca="1">'HCAP Robot Script'!BW44</f>
        <v>MB_B2306806-004</v>
      </c>
      <c r="E61" t="str">
        <f ca="1">'HCAP Robot Script'!BZ44</f>
        <v>UDP0043</v>
      </c>
      <c r="F61" t="str">
        <f ca="1">'HCAP Robot Script'!CA44</f>
        <v>GTTACGTG</v>
      </c>
      <c r="G61" t="str">
        <f ca="1">'HCAP Robot Script'!CB44</f>
        <v>UDP0043</v>
      </c>
      <c r="H61" t="str">
        <f ca="1">'HCAP Robot Script'!CC44</f>
        <v>CAATGCAC</v>
      </c>
      <c r="J61" t="str">
        <f ca="1">'HCAP Robot Script'!CF44</f>
        <v>Roche DNA Solid Tumour Prep_2</v>
      </c>
    </row>
    <row r="62" spans="1:10" x14ac:dyDescent="0.2">
      <c r="A62">
        <f ca="1">IF(B62="","",Index!I46)</f>
        <v>44</v>
      </c>
      <c r="B62" t="str">
        <f ca="1">'HCAP Robot Script'!BW45</f>
        <v>AM_B2306904-004</v>
      </c>
      <c r="E62" t="str">
        <f ca="1">'HCAP Robot Script'!BZ45</f>
        <v>UDP0044</v>
      </c>
      <c r="F62" t="str">
        <f ca="1">'HCAP Robot Script'!CA45</f>
        <v>ACCGTACA</v>
      </c>
      <c r="G62" t="str">
        <f ca="1">'HCAP Robot Script'!CB45</f>
        <v>UDP0044</v>
      </c>
      <c r="H62" t="str">
        <f ca="1">'HCAP Robot Script'!CC45</f>
        <v>TGGCATGT</v>
      </c>
      <c r="J62" t="str">
        <f ca="1">'HCAP Robot Script'!CF45</f>
        <v>Roche DNA Solid Tumour Prep_2</v>
      </c>
    </row>
    <row r="63" spans="1:10" x14ac:dyDescent="0.2">
      <c r="A63">
        <f ca="1">IF(B63="","",Index!I47)</f>
        <v>45</v>
      </c>
      <c r="B63" t="str">
        <f ca="1">'HCAP Robot Script'!BW46</f>
        <v>PS_B2306905-004</v>
      </c>
      <c r="E63" t="str">
        <f ca="1">'HCAP Robot Script'!BZ46</f>
        <v>UDP0045</v>
      </c>
      <c r="F63" t="str">
        <f ca="1">'HCAP Robot Script'!CA46</f>
        <v>GCAACGTA</v>
      </c>
      <c r="G63" t="str">
        <f ca="1">'HCAP Robot Script'!CB46</f>
        <v>UDP0045</v>
      </c>
      <c r="H63" t="str">
        <f ca="1">'HCAP Robot Script'!CC46</f>
        <v>CGTTGCAT</v>
      </c>
      <c r="J63" t="str">
        <f ca="1">'HCAP Robot Script'!CF46</f>
        <v>Roche DNA Solid Tumour Prep_2</v>
      </c>
    </row>
    <row r="64" spans="1:10" x14ac:dyDescent="0.2">
      <c r="A64">
        <f ca="1">IF(B64="","",Index!I48)</f>
        <v>46</v>
      </c>
      <c r="B64" t="str">
        <f ca="1">'HCAP Robot Script'!BW47</f>
        <v>JR_B2306909-004</v>
      </c>
      <c r="E64" t="str">
        <f ca="1">'HCAP Robot Script'!BZ47</f>
        <v>UDP0046</v>
      </c>
      <c r="F64" t="str">
        <f ca="1">'HCAP Robot Script'!CA47</f>
        <v>ATGGTACG</v>
      </c>
      <c r="G64" t="str">
        <f ca="1">'HCAP Robot Script'!CB47</f>
        <v>UDP0046</v>
      </c>
      <c r="H64" t="str">
        <f ca="1">'HCAP Robot Script'!CC47</f>
        <v>TACCATGC</v>
      </c>
      <c r="J64" t="str">
        <f ca="1">'HCAP Robot Script'!CF47</f>
        <v>Roche DNA Solid Tumour Prep_2</v>
      </c>
    </row>
    <row r="65" spans="1:10" x14ac:dyDescent="0.2">
      <c r="A65">
        <f ca="1">IF(B65="","",Index!I49)</f>
        <v>47</v>
      </c>
      <c r="B65" t="str">
        <f ca="1">'HCAP Robot Script'!BW48</f>
        <v>AJ_B2306916-005</v>
      </c>
      <c r="E65" t="str">
        <f ca="1">'HCAP Robot Script'!BZ48</f>
        <v>UDP0047</v>
      </c>
      <c r="F65" t="str">
        <f ca="1">'HCAP Robot Script'!CA48</f>
        <v>GTGACAGT</v>
      </c>
      <c r="G65" t="str">
        <f ca="1">'HCAP Robot Script'!CB48</f>
        <v>UDP0047</v>
      </c>
      <c r="H65" t="str">
        <f ca="1">'HCAP Robot Script'!CC48</f>
        <v>CACTGTCA</v>
      </c>
      <c r="J65" t="str">
        <f ca="1">'HCAP Robot Script'!CF48</f>
        <v>Roche DNA Solid Tumour Prep_2</v>
      </c>
    </row>
    <row r="66" spans="1:10" x14ac:dyDescent="0.2">
      <c r="A66">
        <f ca="1">IF(B66="","",Index!I50)</f>
        <v>48</v>
      </c>
      <c r="B66" t="str">
        <f ca="1">'HCAP Robot Script'!BW49</f>
        <v>CW_B2306918-005</v>
      </c>
      <c r="E66" t="str">
        <f ca="1">'HCAP Robot Script'!BZ49</f>
        <v>UDP0048</v>
      </c>
      <c r="F66" t="str">
        <f ca="1">'HCAP Robot Script'!CA49</f>
        <v>ACAGTGAC</v>
      </c>
      <c r="G66" t="str">
        <f ca="1">'HCAP Robot Script'!CB49</f>
        <v>UDP0048</v>
      </c>
      <c r="H66" t="str">
        <f ca="1">'HCAP Robot Script'!CC49</f>
        <v>TGTCACTG</v>
      </c>
      <c r="J66" t="str">
        <f ca="1">'HCAP Robot Script'!CF49</f>
        <v>Roche DNA Solid Tumour Prep_2</v>
      </c>
    </row>
    <row r="67" spans="1:10" x14ac:dyDescent="0.2">
      <c r="A67" t="str">
        <f ca="1">IF(B67="","",Index!I51)</f>
        <v/>
      </c>
      <c r="B67" t="str">
        <f ca="1">'HCAP Robot Script'!BW50</f>
        <v/>
      </c>
      <c r="E67" t="str">
        <f ca="1">'HCAP Robot Script'!BZ50</f>
        <v/>
      </c>
      <c r="F67" t="str">
        <f ca="1">'HCAP Robot Script'!CA50</f>
        <v/>
      </c>
      <c r="G67" t="str">
        <f ca="1">'HCAP Robot Script'!CB50</f>
        <v/>
      </c>
      <c r="H67" t="str">
        <f ca="1">'HCAP Robot Script'!CC50</f>
        <v/>
      </c>
      <c r="J67" t="str">
        <f ca="1">'HCAP Robot Script'!CF50</f>
        <v/>
      </c>
    </row>
    <row r="68" spans="1:10" x14ac:dyDescent="0.2">
      <c r="A68" t="str">
        <f ca="1">IF(B68="","",Index!I52)</f>
        <v/>
      </c>
      <c r="B68" t="str">
        <f ca="1">'HCAP Robot Script'!BW51</f>
        <v/>
      </c>
      <c r="E68" t="str">
        <f ca="1">'HCAP Robot Script'!BZ51</f>
        <v/>
      </c>
      <c r="F68" t="str">
        <f ca="1">'HCAP Robot Script'!CA51</f>
        <v/>
      </c>
      <c r="G68" t="str">
        <f ca="1">'HCAP Robot Script'!CB51</f>
        <v/>
      </c>
      <c r="H68" t="str">
        <f ca="1">'HCAP Robot Script'!CC51</f>
        <v/>
      </c>
      <c r="J68" t="str">
        <f ca="1">'HCAP Robot Script'!CF51</f>
        <v/>
      </c>
    </row>
    <row r="69" spans="1:10" x14ac:dyDescent="0.2">
      <c r="A69" t="str">
        <f ca="1">IF(B69="","",Index!I53)</f>
        <v/>
      </c>
      <c r="B69" t="str">
        <f ca="1">'HCAP Robot Script'!BW52</f>
        <v/>
      </c>
      <c r="E69" t="str">
        <f ca="1">'HCAP Robot Script'!BZ52</f>
        <v/>
      </c>
      <c r="F69" t="str">
        <f ca="1">'HCAP Robot Script'!CA52</f>
        <v/>
      </c>
      <c r="G69" t="str">
        <f ca="1">'HCAP Robot Script'!CB52</f>
        <v/>
      </c>
      <c r="H69" t="str">
        <f ca="1">'HCAP Robot Script'!CC52</f>
        <v/>
      </c>
      <c r="J69" t="str">
        <f ca="1">'HCAP Robot Script'!CF52</f>
        <v/>
      </c>
    </row>
    <row r="70" spans="1:10" x14ac:dyDescent="0.2">
      <c r="A70" t="str">
        <f ca="1">IF(B70="","",Index!I54)</f>
        <v/>
      </c>
      <c r="B70" t="str">
        <f ca="1">'HCAP Robot Script'!BW53</f>
        <v/>
      </c>
      <c r="E70" t="str">
        <f ca="1">'HCAP Robot Script'!BZ53</f>
        <v/>
      </c>
      <c r="F70" t="str">
        <f ca="1">'HCAP Robot Script'!CA53</f>
        <v/>
      </c>
      <c r="G70" t="str">
        <f ca="1">'HCAP Robot Script'!CB53</f>
        <v/>
      </c>
      <c r="H70" t="str">
        <f ca="1">'HCAP Robot Script'!CC53</f>
        <v/>
      </c>
      <c r="J70" t="str">
        <f ca="1">'HCAP Robot Script'!CF53</f>
        <v/>
      </c>
    </row>
    <row r="71" spans="1:10" x14ac:dyDescent="0.2">
      <c r="A71" t="str">
        <f ca="1">IF(B71="","",Index!I55)</f>
        <v/>
      </c>
      <c r="B71" t="str">
        <f ca="1">'HCAP Robot Script'!BW54</f>
        <v/>
      </c>
      <c r="E71" t="str">
        <f ca="1">'HCAP Robot Script'!BZ54</f>
        <v/>
      </c>
      <c r="F71" t="str">
        <f ca="1">'HCAP Robot Script'!CA54</f>
        <v/>
      </c>
      <c r="G71" t="str">
        <f ca="1">'HCAP Robot Script'!CB54</f>
        <v/>
      </c>
      <c r="H71" t="str">
        <f ca="1">'HCAP Robot Script'!CC54</f>
        <v/>
      </c>
      <c r="J71" t="str">
        <f ca="1">'HCAP Robot Script'!CF54</f>
        <v/>
      </c>
    </row>
    <row r="72" spans="1:10" x14ac:dyDescent="0.2">
      <c r="A72" t="str">
        <f ca="1">IF(B72="","",Index!I56)</f>
        <v/>
      </c>
      <c r="B72" t="str">
        <f ca="1">'HCAP Robot Script'!BW55</f>
        <v/>
      </c>
      <c r="E72" t="str">
        <f ca="1">'HCAP Robot Script'!BZ55</f>
        <v/>
      </c>
      <c r="F72" t="str">
        <f ca="1">'HCAP Robot Script'!CA55</f>
        <v/>
      </c>
      <c r="G72" t="str">
        <f ca="1">'HCAP Robot Script'!CB55</f>
        <v/>
      </c>
      <c r="H72" t="str">
        <f ca="1">'HCAP Robot Script'!CC55</f>
        <v/>
      </c>
      <c r="J72" t="str">
        <f ca="1">'HCAP Robot Script'!CF55</f>
        <v/>
      </c>
    </row>
    <row r="73" spans="1:10" x14ac:dyDescent="0.2">
      <c r="A73" t="str">
        <f ca="1">IF(B73="","",Index!I57)</f>
        <v/>
      </c>
      <c r="B73" t="str">
        <f ca="1">'HCAP Robot Script'!BW56</f>
        <v/>
      </c>
      <c r="E73" t="str">
        <f ca="1">'HCAP Robot Script'!BZ56</f>
        <v/>
      </c>
      <c r="F73" t="str">
        <f ca="1">'HCAP Robot Script'!CA56</f>
        <v/>
      </c>
      <c r="G73" t="str">
        <f ca="1">'HCAP Robot Script'!CB56</f>
        <v/>
      </c>
      <c r="H73" t="str">
        <f ca="1">'HCAP Robot Script'!CC56</f>
        <v/>
      </c>
      <c r="J73" t="str">
        <f ca="1">'HCAP Robot Script'!CF56</f>
        <v/>
      </c>
    </row>
    <row r="74" spans="1:10" x14ac:dyDescent="0.2">
      <c r="A74" t="str">
        <f ca="1">IF(B74="","",Index!I58)</f>
        <v/>
      </c>
      <c r="B74" t="str">
        <f ca="1">'HCAP Robot Script'!BW57</f>
        <v/>
      </c>
      <c r="E74" t="str">
        <f ca="1">'HCAP Robot Script'!BZ57</f>
        <v/>
      </c>
      <c r="F74" t="str">
        <f ca="1">'HCAP Robot Script'!CA57</f>
        <v/>
      </c>
      <c r="G74" t="str">
        <f ca="1">'HCAP Robot Script'!CB57</f>
        <v/>
      </c>
      <c r="H74" t="str">
        <f ca="1">'HCAP Robot Script'!CC57</f>
        <v/>
      </c>
      <c r="J74" t="str">
        <f ca="1">'HCAP Robot Script'!CF57</f>
        <v/>
      </c>
    </row>
    <row r="75" spans="1:10" x14ac:dyDescent="0.2">
      <c r="A75" t="str">
        <f ca="1">IF(B75="","",Index!I59)</f>
        <v/>
      </c>
      <c r="B75" t="str">
        <f ca="1">'HCAP Robot Script'!BW58</f>
        <v/>
      </c>
      <c r="E75" t="str">
        <f ca="1">'HCAP Robot Script'!BZ58</f>
        <v/>
      </c>
      <c r="F75" t="str">
        <f ca="1">'HCAP Robot Script'!CA58</f>
        <v/>
      </c>
      <c r="G75" t="str">
        <f ca="1">'HCAP Robot Script'!CB58</f>
        <v/>
      </c>
      <c r="H75" t="str">
        <f ca="1">'HCAP Robot Script'!CC58</f>
        <v/>
      </c>
      <c r="J75" t="str">
        <f ca="1">'HCAP Robot Script'!CF58</f>
        <v/>
      </c>
    </row>
    <row r="76" spans="1:10" x14ac:dyDescent="0.2">
      <c r="A76" t="str">
        <f ca="1">IF(B76="","",Index!I60)</f>
        <v/>
      </c>
      <c r="B76" t="str">
        <f ca="1">'HCAP Robot Script'!BW59</f>
        <v/>
      </c>
      <c r="E76" t="str">
        <f ca="1">'HCAP Robot Script'!BZ59</f>
        <v/>
      </c>
      <c r="F76" t="str">
        <f ca="1">'HCAP Robot Script'!CA59</f>
        <v/>
      </c>
      <c r="G76" t="str">
        <f ca="1">'HCAP Robot Script'!CB59</f>
        <v/>
      </c>
      <c r="H76" t="str">
        <f ca="1">'HCAP Robot Script'!CC59</f>
        <v/>
      </c>
      <c r="J76" t="str">
        <f ca="1">'HCAP Robot Script'!CF59</f>
        <v/>
      </c>
    </row>
    <row r="77" spans="1:10" x14ac:dyDescent="0.2">
      <c r="A77" t="str">
        <f ca="1">IF(B77="","",Index!I61)</f>
        <v/>
      </c>
      <c r="B77" t="str">
        <f ca="1">'HCAP Robot Script'!BW60</f>
        <v/>
      </c>
      <c r="E77" t="str">
        <f ca="1">'HCAP Robot Script'!BZ60</f>
        <v/>
      </c>
      <c r="F77" t="str">
        <f ca="1">'HCAP Robot Script'!CA60</f>
        <v/>
      </c>
      <c r="G77" t="str">
        <f ca="1">'HCAP Robot Script'!CB60</f>
        <v/>
      </c>
      <c r="H77" t="str">
        <f ca="1">'HCAP Robot Script'!CC60</f>
        <v/>
      </c>
      <c r="J77" t="str">
        <f ca="1">'HCAP Robot Script'!CF60</f>
        <v/>
      </c>
    </row>
    <row r="78" spans="1:10" x14ac:dyDescent="0.2">
      <c r="A78" t="str">
        <f ca="1">IF(B78="","",Index!I62)</f>
        <v/>
      </c>
      <c r="B78" t="str">
        <f ca="1">'HCAP Robot Script'!BW61</f>
        <v/>
      </c>
      <c r="E78" t="str">
        <f ca="1">'HCAP Robot Script'!BZ61</f>
        <v/>
      </c>
      <c r="F78" t="str">
        <f ca="1">'HCAP Robot Script'!CA61</f>
        <v/>
      </c>
      <c r="G78" t="str">
        <f ca="1">'HCAP Robot Script'!CB61</f>
        <v/>
      </c>
      <c r="H78" t="str">
        <f ca="1">'HCAP Robot Script'!CC61</f>
        <v/>
      </c>
      <c r="J78" t="str">
        <f ca="1">'HCAP Robot Script'!CF61</f>
        <v/>
      </c>
    </row>
    <row r="79" spans="1:10" x14ac:dyDescent="0.2">
      <c r="A79" t="str">
        <f ca="1">IF(B79="","",Index!I63)</f>
        <v/>
      </c>
      <c r="B79" t="str">
        <f ca="1">'HCAP Robot Script'!BW62</f>
        <v/>
      </c>
      <c r="E79" t="str">
        <f ca="1">'HCAP Robot Script'!BZ62</f>
        <v/>
      </c>
      <c r="F79" t="str">
        <f ca="1">'HCAP Robot Script'!CA62</f>
        <v/>
      </c>
      <c r="G79" t="str">
        <f ca="1">'HCAP Robot Script'!CB62</f>
        <v/>
      </c>
      <c r="H79" t="str">
        <f ca="1">'HCAP Robot Script'!CC62</f>
        <v/>
      </c>
      <c r="J79" t="str">
        <f ca="1">'HCAP Robot Script'!CF62</f>
        <v/>
      </c>
    </row>
    <row r="80" spans="1:10" x14ac:dyDescent="0.2">
      <c r="A80" t="str">
        <f ca="1">IF(B80="","",Index!I64)</f>
        <v/>
      </c>
      <c r="B80" t="str">
        <f ca="1">'HCAP Robot Script'!BW63</f>
        <v/>
      </c>
      <c r="E80" t="str">
        <f ca="1">'HCAP Robot Script'!BZ63</f>
        <v/>
      </c>
      <c r="F80" t="str">
        <f ca="1">'HCAP Robot Script'!CA63</f>
        <v/>
      </c>
      <c r="G80" t="str">
        <f ca="1">'HCAP Robot Script'!CB63</f>
        <v/>
      </c>
      <c r="H80" t="str">
        <f ca="1">'HCAP Robot Script'!CC63</f>
        <v/>
      </c>
      <c r="J80" t="str">
        <f ca="1">'HCAP Robot Script'!CF63</f>
        <v/>
      </c>
    </row>
    <row r="81" spans="1:10" x14ac:dyDescent="0.2">
      <c r="A81" t="str">
        <f ca="1">IF(B81="","",Index!I65)</f>
        <v/>
      </c>
      <c r="B81" t="str">
        <f ca="1">'HCAP Robot Script'!BW64</f>
        <v/>
      </c>
      <c r="E81" t="str">
        <f ca="1">'HCAP Robot Script'!BZ64</f>
        <v/>
      </c>
      <c r="F81" t="str">
        <f ca="1">'HCAP Robot Script'!CA64</f>
        <v/>
      </c>
      <c r="G81" t="str">
        <f ca="1">'HCAP Robot Script'!CB64</f>
        <v/>
      </c>
      <c r="H81" t="str">
        <f ca="1">'HCAP Robot Script'!CC64</f>
        <v/>
      </c>
      <c r="J81" t="str">
        <f ca="1">'HCAP Robot Script'!CF64</f>
        <v/>
      </c>
    </row>
    <row r="82" spans="1:10" x14ac:dyDescent="0.2">
      <c r="A82" t="str">
        <f ca="1">IF(B82="","",Index!I66)</f>
        <v/>
      </c>
      <c r="B82" t="str">
        <f ca="1">'HCAP Robot Script'!BW65</f>
        <v/>
      </c>
      <c r="E82" t="str">
        <f ca="1">'HCAP Robot Script'!BZ65</f>
        <v/>
      </c>
      <c r="F82" t="str">
        <f ca="1">'HCAP Robot Script'!CA65</f>
        <v/>
      </c>
      <c r="G82" t="str">
        <f ca="1">'HCAP Robot Script'!CB65</f>
        <v/>
      </c>
      <c r="H82" t="str">
        <f ca="1">'HCAP Robot Script'!CC65</f>
        <v/>
      </c>
      <c r="J82" t="str">
        <f ca="1">'HCAP Robot Script'!CF65</f>
        <v/>
      </c>
    </row>
    <row r="83" spans="1:10" x14ac:dyDescent="0.2">
      <c r="A83" t="str">
        <f ca="1">IF(B83="","",Index!I67)</f>
        <v/>
      </c>
      <c r="B83" t="str">
        <f ca="1">'HCAP Robot Script'!BW66</f>
        <v/>
      </c>
      <c r="E83" t="str">
        <f ca="1">'HCAP Robot Script'!BZ66</f>
        <v/>
      </c>
      <c r="F83" t="str">
        <f ca="1">'HCAP Robot Script'!CA66</f>
        <v/>
      </c>
      <c r="G83" t="str">
        <f ca="1">'HCAP Robot Script'!CB66</f>
        <v/>
      </c>
      <c r="H83" t="str">
        <f ca="1">'HCAP Robot Script'!CC66</f>
        <v/>
      </c>
      <c r="J83" t="str">
        <f ca="1">'HCAP Robot Script'!CF66</f>
        <v/>
      </c>
    </row>
    <row r="84" spans="1:10" x14ac:dyDescent="0.2">
      <c r="A84" t="str">
        <f ca="1">IF(B84="","",Index!I68)</f>
        <v/>
      </c>
      <c r="B84" t="str">
        <f ca="1">'HCAP Robot Script'!BW67</f>
        <v/>
      </c>
      <c r="E84" t="str">
        <f ca="1">'HCAP Robot Script'!BZ67</f>
        <v/>
      </c>
      <c r="F84" t="str">
        <f ca="1">'HCAP Robot Script'!CA67</f>
        <v/>
      </c>
      <c r="G84" t="str">
        <f ca="1">'HCAP Robot Script'!CB67</f>
        <v/>
      </c>
      <c r="H84" t="str">
        <f ca="1">'HCAP Robot Script'!CC67</f>
        <v/>
      </c>
      <c r="J84" t="str">
        <f ca="1">'HCAP Robot Script'!CF67</f>
        <v/>
      </c>
    </row>
    <row r="85" spans="1:10" x14ac:dyDescent="0.2">
      <c r="A85" t="str">
        <f ca="1">IF(B85="","",Index!I69)</f>
        <v/>
      </c>
      <c r="B85" t="str">
        <f ca="1">'HCAP Robot Script'!BW68</f>
        <v/>
      </c>
      <c r="E85" t="str">
        <f ca="1">'HCAP Robot Script'!BZ68</f>
        <v/>
      </c>
      <c r="F85" t="str">
        <f ca="1">'HCAP Robot Script'!CA68</f>
        <v/>
      </c>
      <c r="G85" t="str">
        <f ca="1">'HCAP Robot Script'!CB68</f>
        <v/>
      </c>
      <c r="H85" t="str">
        <f ca="1">'HCAP Robot Script'!CC68</f>
        <v/>
      </c>
      <c r="J85" t="str">
        <f ca="1">'HCAP Robot Script'!CF68</f>
        <v/>
      </c>
    </row>
    <row r="86" spans="1:10" x14ac:dyDescent="0.2">
      <c r="A86" t="str">
        <f ca="1">IF(B86="","",Index!I70)</f>
        <v/>
      </c>
      <c r="B86" t="str">
        <f ca="1">'HCAP Robot Script'!BW69</f>
        <v/>
      </c>
      <c r="E86" t="str">
        <f ca="1">'HCAP Robot Script'!BZ69</f>
        <v/>
      </c>
      <c r="F86" t="str">
        <f ca="1">'HCAP Robot Script'!CA69</f>
        <v/>
      </c>
      <c r="G86" t="str">
        <f ca="1">'HCAP Robot Script'!CB69</f>
        <v/>
      </c>
      <c r="H86" t="str">
        <f ca="1">'HCAP Robot Script'!CC69</f>
        <v/>
      </c>
      <c r="J86" t="str">
        <f ca="1">'HCAP Robot Script'!CF69</f>
        <v/>
      </c>
    </row>
    <row r="87" spans="1:10" x14ac:dyDescent="0.2">
      <c r="A87" t="str">
        <f ca="1">IF(B87="","",Index!I71)</f>
        <v/>
      </c>
      <c r="B87" t="str">
        <f ca="1">'HCAP Robot Script'!BW70</f>
        <v/>
      </c>
      <c r="E87" t="str">
        <f ca="1">'HCAP Robot Script'!BZ70</f>
        <v/>
      </c>
      <c r="F87" t="str">
        <f ca="1">'HCAP Robot Script'!CA70</f>
        <v/>
      </c>
      <c r="G87" t="str">
        <f ca="1">'HCAP Robot Script'!CB70</f>
        <v/>
      </c>
      <c r="H87" t="str">
        <f ca="1">'HCAP Robot Script'!CC70</f>
        <v/>
      </c>
      <c r="J87" t="str">
        <f ca="1">'HCAP Robot Script'!CF70</f>
        <v/>
      </c>
    </row>
    <row r="88" spans="1:10" x14ac:dyDescent="0.2">
      <c r="A88" t="str">
        <f ca="1">IF(B88="","",Index!I72)</f>
        <v/>
      </c>
      <c r="B88" t="str">
        <f ca="1">'HCAP Robot Script'!BW71</f>
        <v/>
      </c>
      <c r="E88" t="str">
        <f ca="1">'HCAP Robot Script'!BZ71</f>
        <v/>
      </c>
      <c r="F88" t="str">
        <f ca="1">'HCAP Robot Script'!CA71</f>
        <v/>
      </c>
      <c r="G88" t="str">
        <f ca="1">'HCAP Robot Script'!CB71</f>
        <v/>
      </c>
      <c r="H88" t="str">
        <f ca="1">'HCAP Robot Script'!CC71</f>
        <v/>
      </c>
      <c r="J88" t="str">
        <f ca="1">'HCAP Robot Script'!CF71</f>
        <v/>
      </c>
    </row>
    <row r="89" spans="1:10" x14ac:dyDescent="0.2">
      <c r="A89" t="str">
        <f ca="1">IF(B89="","",Index!I73)</f>
        <v/>
      </c>
      <c r="B89" t="str">
        <f ca="1">'HCAP Robot Script'!BW72</f>
        <v/>
      </c>
      <c r="E89" t="str">
        <f ca="1">'HCAP Robot Script'!BZ72</f>
        <v/>
      </c>
      <c r="F89" t="str">
        <f ca="1">'HCAP Robot Script'!CA72</f>
        <v/>
      </c>
      <c r="G89" t="str">
        <f ca="1">'HCAP Robot Script'!CB72</f>
        <v/>
      </c>
      <c r="H89" t="str">
        <f ca="1">'HCAP Robot Script'!CC72</f>
        <v/>
      </c>
      <c r="J89" t="str">
        <f ca="1">'HCAP Robot Script'!CF72</f>
        <v/>
      </c>
    </row>
    <row r="90" spans="1:10" x14ac:dyDescent="0.2">
      <c r="A90" t="str">
        <f ca="1">IF(B90="","",Index!I74)</f>
        <v/>
      </c>
      <c r="B90" t="str">
        <f ca="1">'HCAP Robot Script'!BW73</f>
        <v/>
      </c>
      <c r="E90" t="str">
        <f ca="1">'HCAP Robot Script'!BZ73</f>
        <v/>
      </c>
      <c r="F90" t="str">
        <f ca="1">'HCAP Robot Script'!CA73</f>
        <v/>
      </c>
      <c r="G90" t="str">
        <f ca="1">'HCAP Robot Script'!CB73</f>
        <v/>
      </c>
      <c r="H90" t="str">
        <f ca="1">'HCAP Robot Script'!CC73</f>
        <v/>
      </c>
      <c r="J90" t="str">
        <f ca="1">'HCAP Robot Script'!CF73</f>
        <v/>
      </c>
    </row>
    <row r="91" spans="1:10" x14ac:dyDescent="0.2">
      <c r="A91" t="str">
        <f ca="1">IF(B91="","",Index!I75)</f>
        <v/>
      </c>
      <c r="B91" t="str">
        <f ca="1">'HCAP Robot Script'!BW74</f>
        <v/>
      </c>
      <c r="E91" t="str">
        <f ca="1">'HCAP Robot Script'!BZ74</f>
        <v/>
      </c>
      <c r="F91" t="str">
        <f ca="1">'HCAP Robot Script'!CA74</f>
        <v/>
      </c>
      <c r="G91" t="str">
        <f ca="1">'HCAP Robot Script'!CB74</f>
        <v/>
      </c>
      <c r="H91" t="str">
        <f ca="1">'HCAP Robot Script'!CC74</f>
        <v/>
      </c>
      <c r="J91" t="str">
        <f ca="1">'HCAP Robot Script'!CF74</f>
        <v/>
      </c>
    </row>
    <row r="92" spans="1:10" x14ac:dyDescent="0.2">
      <c r="A92" t="str">
        <f ca="1">IF(B92="","",Index!I76)</f>
        <v/>
      </c>
      <c r="B92" t="str">
        <f ca="1">'HCAP Robot Script'!BW75</f>
        <v/>
      </c>
      <c r="E92" t="str">
        <f ca="1">'HCAP Robot Script'!BZ75</f>
        <v/>
      </c>
      <c r="F92" t="str">
        <f ca="1">'HCAP Robot Script'!CA75</f>
        <v/>
      </c>
      <c r="G92" t="str">
        <f ca="1">'HCAP Robot Script'!CB75</f>
        <v/>
      </c>
      <c r="H92" t="str">
        <f ca="1">'HCAP Robot Script'!CC75</f>
        <v/>
      </c>
      <c r="J92" t="str">
        <f ca="1">'HCAP Robot Script'!CF75</f>
        <v/>
      </c>
    </row>
    <row r="93" spans="1:10" x14ac:dyDescent="0.2">
      <c r="A93" t="str">
        <f ca="1">IF(B93="","",Index!I77)</f>
        <v/>
      </c>
      <c r="B93" t="str">
        <f ca="1">'HCAP Robot Script'!BW76</f>
        <v/>
      </c>
      <c r="E93" t="str">
        <f ca="1">'HCAP Robot Script'!BZ76</f>
        <v/>
      </c>
      <c r="F93" t="str">
        <f ca="1">'HCAP Robot Script'!CA76</f>
        <v/>
      </c>
      <c r="G93" t="str">
        <f ca="1">'HCAP Robot Script'!CB76</f>
        <v/>
      </c>
      <c r="H93" t="str">
        <f ca="1">'HCAP Robot Script'!CC76</f>
        <v/>
      </c>
      <c r="J93" t="str">
        <f ca="1">'HCAP Robot Script'!CF76</f>
        <v/>
      </c>
    </row>
    <row r="94" spans="1:10" x14ac:dyDescent="0.2">
      <c r="A94" t="str">
        <f ca="1">IF(B94="","",Index!I78)</f>
        <v/>
      </c>
      <c r="B94" t="str">
        <f ca="1">'HCAP Robot Script'!BW77</f>
        <v/>
      </c>
      <c r="E94" t="str">
        <f ca="1">'HCAP Robot Script'!BZ77</f>
        <v/>
      </c>
      <c r="F94" t="str">
        <f ca="1">'HCAP Robot Script'!CA77</f>
        <v/>
      </c>
      <c r="G94" t="str">
        <f ca="1">'HCAP Robot Script'!CB77</f>
        <v/>
      </c>
      <c r="H94" t="str">
        <f ca="1">'HCAP Robot Script'!CC77</f>
        <v/>
      </c>
      <c r="J94" t="str">
        <f ca="1">'HCAP Robot Script'!CF77</f>
        <v/>
      </c>
    </row>
    <row r="95" spans="1:10" x14ac:dyDescent="0.2">
      <c r="A95" t="str">
        <f ca="1">IF(B95="","",Index!I79)</f>
        <v/>
      </c>
      <c r="B95" t="str">
        <f ca="1">'HCAP Robot Script'!BW78</f>
        <v/>
      </c>
      <c r="E95" t="str">
        <f ca="1">'HCAP Robot Script'!BZ78</f>
        <v/>
      </c>
      <c r="F95" t="str">
        <f ca="1">'HCAP Robot Script'!CA78</f>
        <v/>
      </c>
      <c r="G95" t="str">
        <f ca="1">'HCAP Robot Script'!CB78</f>
        <v/>
      </c>
      <c r="H95" t="str">
        <f ca="1">'HCAP Robot Script'!CC78</f>
        <v/>
      </c>
      <c r="J95" t="str">
        <f ca="1">'HCAP Robot Script'!CF78</f>
        <v/>
      </c>
    </row>
    <row r="96" spans="1:10" x14ac:dyDescent="0.2">
      <c r="A96" t="str">
        <f ca="1">IF(B96="","",Index!I80)</f>
        <v/>
      </c>
      <c r="B96" t="str">
        <f ca="1">'HCAP Robot Script'!BW79</f>
        <v/>
      </c>
      <c r="E96" t="str">
        <f ca="1">'HCAP Robot Script'!BZ79</f>
        <v/>
      </c>
      <c r="F96" t="str">
        <f ca="1">'HCAP Robot Script'!CA79</f>
        <v/>
      </c>
      <c r="G96" t="str">
        <f ca="1">'HCAP Robot Script'!CB79</f>
        <v/>
      </c>
      <c r="H96" t="str">
        <f ca="1">'HCAP Robot Script'!CC79</f>
        <v/>
      </c>
      <c r="J96" t="str">
        <f ca="1">'HCAP Robot Script'!CF79</f>
        <v/>
      </c>
    </row>
    <row r="97" spans="1:10" x14ac:dyDescent="0.2">
      <c r="A97" t="str">
        <f ca="1">IF(B97="","",Index!I81)</f>
        <v/>
      </c>
      <c r="B97" t="str">
        <f ca="1">'HCAP Robot Script'!BW80</f>
        <v/>
      </c>
      <c r="E97" t="str">
        <f ca="1">'HCAP Robot Script'!BZ80</f>
        <v/>
      </c>
      <c r="F97" t="str">
        <f ca="1">'HCAP Robot Script'!CA80</f>
        <v/>
      </c>
      <c r="G97" t="str">
        <f ca="1">'HCAP Robot Script'!CB80</f>
        <v/>
      </c>
      <c r="H97" t="str">
        <f ca="1">'HCAP Robot Script'!CC80</f>
        <v/>
      </c>
      <c r="J97" t="str">
        <f ca="1">'HCAP Robot Script'!CF80</f>
        <v/>
      </c>
    </row>
    <row r="98" spans="1:10" x14ac:dyDescent="0.2">
      <c r="A98" t="str">
        <f ca="1">IF(B98="","",Index!I82)</f>
        <v/>
      </c>
      <c r="B98" t="str">
        <f ca="1">'HCAP Robot Script'!BW81</f>
        <v/>
      </c>
      <c r="E98" t="str">
        <f ca="1">'HCAP Robot Script'!BZ81</f>
        <v/>
      </c>
      <c r="F98" t="str">
        <f ca="1">'HCAP Robot Script'!CA81</f>
        <v/>
      </c>
      <c r="G98" t="str">
        <f ca="1">'HCAP Robot Script'!CB81</f>
        <v/>
      </c>
      <c r="H98" t="str">
        <f ca="1">'HCAP Robot Script'!CC81</f>
        <v/>
      </c>
      <c r="J98" t="str">
        <f ca="1">'HCAP Robot Script'!CF81</f>
        <v/>
      </c>
    </row>
    <row r="99" spans="1:10" x14ac:dyDescent="0.2">
      <c r="A99" t="str">
        <f ca="1">IF(B99="","",Index!I83)</f>
        <v/>
      </c>
      <c r="B99" t="str">
        <f ca="1">'HCAP Robot Script'!BW82</f>
        <v/>
      </c>
      <c r="E99" t="str">
        <f ca="1">'HCAP Robot Script'!BZ82</f>
        <v/>
      </c>
      <c r="F99" t="str">
        <f ca="1">'HCAP Robot Script'!CA82</f>
        <v/>
      </c>
      <c r="G99" t="str">
        <f ca="1">'HCAP Robot Script'!CB82</f>
        <v/>
      </c>
      <c r="H99" t="str">
        <f ca="1">'HCAP Robot Script'!CC82</f>
        <v/>
      </c>
      <c r="J99" t="str">
        <f ca="1">'HCAP Robot Script'!CF82</f>
        <v/>
      </c>
    </row>
    <row r="100" spans="1:10" x14ac:dyDescent="0.2">
      <c r="A100" t="str">
        <f ca="1">IF(B100="","",Index!I84)</f>
        <v/>
      </c>
      <c r="B100" t="str">
        <f ca="1">'HCAP Robot Script'!BW83</f>
        <v/>
      </c>
      <c r="E100" t="str">
        <f ca="1">'HCAP Robot Script'!BZ83</f>
        <v/>
      </c>
      <c r="F100" t="str">
        <f ca="1">'HCAP Robot Script'!CA83</f>
        <v/>
      </c>
      <c r="G100" t="str">
        <f ca="1">'HCAP Robot Script'!CB83</f>
        <v/>
      </c>
      <c r="H100" t="str">
        <f ca="1">'HCAP Robot Script'!CC83</f>
        <v/>
      </c>
      <c r="J100" t="str">
        <f ca="1">'HCAP Robot Script'!CF83</f>
        <v/>
      </c>
    </row>
    <row r="101" spans="1:10" x14ac:dyDescent="0.2">
      <c r="A101" t="str">
        <f ca="1">IF(B101="","",Index!I85)</f>
        <v/>
      </c>
      <c r="B101" t="str">
        <f ca="1">'HCAP Robot Script'!BW84</f>
        <v/>
      </c>
      <c r="E101" t="str">
        <f ca="1">'HCAP Robot Script'!BZ84</f>
        <v/>
      </c>
      <c r="F101" t="str">
        <f ca="1">'HCAP Robot Script'!CA84</f>
        <v/>
      </c>
      <c r="G101" t="str">
        <f ca="1">'HCAP Robot Script'!CB84</f>
        <v/>
      </c>
      <c r="H101" t="str">
        <f ca="1">'HCAP Robot Script'!CC84</f>
        <v/>
      </c>
      <c r="J101" t="str">
        <f ca="1">'HCAP Robot Script'!CF84</f>
        <v/>
      </c>
    </row>
    <row r="102" spans="1:10" x14ac:dyDescent="0.2">
      <c r="A102" t="str">
        <f ca="1">IF(B102="","",Index!I86)</f>
        <v/>
      </c>
      <c r="B102" t="str">
        <f ca="1">'HCAP Robot Script'!BW85</f>
        <v/>
      </c>
      <c r="E102" t="str">
        <f ca="1">'HCAP Robot Script'!BZ85</f>
        <v/>
      </c>
      <c r="F102" t="str">
        <f ca="1">'HCAP Robot Script'!CA85</f>
        <v/>
      </c>
      <c r="G102" t="str">
        <f ca="1">'HCAP Robot Script'!CB85</f>
        <v/>
      </c>
      <c r="H102" t="str">
        <f ca="1">'HCAP Robot Script'!CC85</f>
        <v/>
      </c>
      <c r="J102" t="str">
        <f ca="1">'HCAP Robot Script'!CF85</f>
        <v/>
      </c>
    </row>
    <row r="103" spans="1:10" x14ac:dyDescent="0.2">
      <c r="A103" t="str">
        <f ca="1">IF(B103="","",Index!I87)</f>
        <v/>
      </c>
      <c r="B103" t="str">
        <f ca="1">'HCAP Robot Script'!BW86</f>
        <v/>
      </c>
      <c r="E103" t="str">
        <f ca="1">'HCAP Robot Script'!BZ86</f>
        <v/>
      </c>
      <c r="F103" t="str">
        <f ca="1">'HCAP Robot Script'!CA86</f>
        <v/>
      </c>
      <c r="G103" t="str">
        <f ca="1">'HCAP Robot Script'!CB86</f>
        <v/>
      </c>
      <c r="H103" t="str">
        <f ca="1">'HCAP Robot Script'!CC86</f>
        <v/>
      </c>
      <c r="J103" t="str">
        <f ca="1">'HCAP Robot Script'!CF86</f>
        <v/>
      </c>
    </row>
    <row r="104" spans="1:10" x14ac:dyDescent="0.2">
      <c r="A104" t="str">
        <f ca="1">IF(B104="","",Index!I88)</f>
        <v/>
      </c>
      <c r="B104" t="str">
        <f ca="1">'HCAP Robot Script'!BW87</f>
        <v/>
      </c>
      <c r="E104" t="str">
        <f ca="1">'HCAP Robot Script'!BZ87</f>
        <v/>
      </c>
      <c r="F104" t="str">
        <f ca="1">'HCAP Robot Script'!CA87</f>
        <v/>
      </c>
      <c r="G104" t="str">
        <f ca="1">'HCAP Robot Script'!CB87</f>
        <v/>
      </c>
      <c r="H104" t="str">
        <f ca="1">'HCAP Robot Script'!CC87</f>
        <v/>
      </c>
      <c r="J104" t="str">
        <f ca="1">'HCAP Robot Script'!CF87</f>
        <v/>
      </c>
    </row>
    <row r="105" spans="1:10" x14ac:dyDescent="0.2">
      <c r="A105" t="str">
        <f ca="1">IF(B105="","",Index!I89)</f>
        <v/>
      </c>
      <c r="B105" t="str">
        <f ca="1">'HCAP Robot Script'!BW88</f>
        <v/>
      </c>
      <c r="E105" t="str">
        <f ca="1">'HCAP Robot Script'!BZ88</f>
        <v/>
      </c>
      <c r="F105" t="str">
        <f ca="1">'HCAP Robot Script'!CA88</f>
        <v/>
      </c>
      <c r="G105" t="str">
        <f ca="1">'HCAP Robot Script'!CB88</f>
        <v/>
      </c>
      <c r="H105" t="str">
        <f ca="1">'HCAP Robot Script'!CC88</f>
        <v/>
      </c>
      <c r="J105" t="str">
        <f ca="1">'HCAP Robot Script'!CF88</f>
        <v/>
      </c>
    </row>
    <row r="106" spans="1:10" x14ac:dyDescent="0.2">
      <c r="A106" t="str">
        <f ca="1">IF(B106="","",Index!I90)</f>
        <v/>
      </c>
      <c r="B106" t="str">
        <f ca="1">'HCAP Robot Script'!BW89</f>
        <v/>
      </c>
      <c r="E106" t="str">
        <f ca="1">'HCAP Robot Script'!BZ89</f>
        <v/>
      </c>
      <c r="F106" t="str">
        <f ca="1">'HCAP Robot Script'!CA89</f>
        <v/>
      </c>
      <c r="G106" t="str">
        <f ca="1">'HCAP Robot Script'!CB89</f>
        <v/>
      </c>
      <c r="H106" t="str">
        <f ca="1">'HCAP Robot Script'!CC89</f>
        <v/>
      </c>
      <c r="J106" t="str">
        <f ca="1">'HCAP Robot Script'!CF89</f>
        <v/>
      </c>
    </row>
    <row r="107" spans="1:10" x14ac:dyDescent="0.2">
      <c r="A107" t="str">
        <f ca="1">IF(B107="","",Index!I91)</f>
        <v/>
      </c>
      <c r="B107" t="str">
        <f ca="1">'HCAP Robot Script'!BW90</f>
        <v/>
      </c>
      <c r="E107" t="str">
        <f ca="1">'HCAP Robot Script'!BZ90</f>
        <v/>
      </c>
      <c r="F107" t="str">
        <f ca="1">'HCAP Robot Script'!CA90</f>
        <v/>
      </c>
      <c r="G107" t="str">
        <f ca="1">'HCAP Robot Script'!CB90</f>
        <v/>
      </c>
      <c r="H107" t="str">
        <f ca="1">'HCAP Robot Script'!CC90</f>
        <v/>
      </c>
      <c r="J107" t="str">
        <f ca="1">'HCAP Robot Script'!CF90</f>
        <v/>
      </c>
    </row>
    <row r="108" spans="1:10" x14ac:dyDescent="0.2">
      <c r="A108" t="str">
        <f ca="1">IF(B108="","",Index!I92)</f>
        <v/>
      </c>
      <c r="B108" t="str">
        <f ca="1">'HCAP Robot Script'!BW91</f>
        <v/>
      </c>
      <c r="E108" t="str">
        <f ca="1">'HCAP Robot Script'!BZ91</f>
        <v/>
      </c>
      <c r="F108" t="str">
        <f ca="1">'HCAP Robot Script'!CA91</f>
        <v/>
      </c>
      <c r="G108" t="str">
        <f ca="1">'HCAP Robot Script'!CB91</f>
        <v/>
      </c>
      <c r="H108" t="str">
        <f ca="1">'HCAP Robot Script'!CC91</f>
        <v/>
      </c>
      <c r="J108" t="str">
        <f ca="1">'HCAP Robot Script'!CF91</f>
        <v/>
      </c>
    </row>
    <row r="109" spans="1:10" x14ac:dyDescent="0.2">
      <c r="A109" t="str">
        <f ca="1">IF(B109="","",Index!I93)</f>
        <v/>
      </c>
      <c r="B109" t="str">
        <f ca="1">'HCAP Robot Script'!BW92</f>
        <v/>
      </c>
      <c r="E109" t="str">
        <f ca="1">'HCAP Robot Script'!BZ92</f>
        <v/>
      </c>
      <c r="F109" t="str">
        <f ca="1">'HCAP Robot Script'!CA92</f>
        <v/>
      </c>
      <c r="G109" t="str">
        <f ca="1">'HCAP Robot Script'!CB92</f>
        <v/>
      </c>
      <c r="H109" t="str">
        <f ca="1">'HCAP Robot Script'!CC92</f>
        <v/>
      </c>
      <c r="J109" t="str">
        <f ca="1">'HCAP Robot Script'!CF92</f>
        <v/>
      </c>
    </row>
    <row r="110" spans="1:10" x14ac:dyDescent="0.2">
      <c r="A110" t="str">
        <f ca="1">IF(B110="","",Index!I94)</f>
        <v/>
      </c>
      <c r="B110" t="str">
        <f ca="1">'HCAP Robot Script'!BW93</f>
        <v/>
      </c>
      <c r="E110" t="str">
        <f ca="1">'HCAP Robot Script'!BZ93</f>
        <v/>
      </c>
      <c r="F110" t="str">
        <f ca="1">'HCAP Robot Script'!CA93</f>
        <v/>
      </c>
      <c r="G110" t="str">
        <f ca="1">'HCAP Robot Script'!CB93</f>
        <v/>
      </c>
      <c r="H110" t="str">
        <f ca="1">'HCAP Robot Script'!CC93</f>
        <v/>
      </c>
      <c r="J110" t="str">
        <f ca="1">'HCAP Robot Script'!CF93</f>
        <v/>
      </c>
    </row>
    <row r="111" spans="1:10" x14ac:dyDescent="0.2">
      <c r="A111" t="str">
        <f ca="1">IF(B111="","",Index!I95)</f>
        <v/>
      </c>
      <c r="B111" t="str">
        <f ca="1">'HCAP Robot Script'!BW94</f>
        <v/>
      </c>
      <c r="E111" t="str">
        <f ca="1">'HCAP Robot Script'!BZ94</f>
        <v/>
      </c>
      <c r="F111" t="str">
        <f ca="1">'HCAP Robot Script'!CA94</f>
        <v/>
      </c>
      <c r="G111" t="str">
        <f ca="1">'HCAP Robot Script'!CB94</f>
        <v/>
      </c>
      <c r="H111" t="str">
        <f ca="1">'HCAP Robot Script'!CC94</f>
        <v/>
      </c>
      <c r="J111" t="str">
        <f ca="1">'HCAP Robot Script'!CF94</f>
        <v/>
      </c>
    </row>
    <row r="112" spans="1:10" x14ac:dyDescent="0.2">
      <c r="A112" t="str">
        <f ca="1">IF(B112="","",Index!I96)</f>
        <v/>
      </c>
      <c r="B112" t="str">
        <f ca="1">'HCAP Robot Script'!BW95</f>
        <v/>
      </c>
      <c r="E112" t="str">
        <f ca="1">'HCAP Robot Script'!BZ95</f>
        <v/>
      </c>
      <c r="F112" t="str">
        <f ca="1">'HCAP Robot Script'!CA95</f>
        <v/>
      </c>
      <c r="G112" t="str">
        <f ca="1">'HCAP Robot Script'!CB95</f>
        <v/>
      </c>
      <c r="H112" t="str">
        <f ca="1">'HCAP Robot Script'!CC95</f>
        <v/>
      </c>
      <c r="J112" t="str">
        <f ca="1">'HCAP Robot Script'!CF95</f>
        <v/>
      </c>
    </row>
    <row r="113" spans="1:10" x14ac:dyDescent="0.2">
      <c r="A113" t="str">
        <f ca="1">IF(B113="","",Index!I97)</f>
        <v/>
      </c>
      <c r="B113" t="str">
        <f ca="1">'HCAP Robot Script'!BW96</f>
        <v/>
      </c>
      <c r="E113" t="str">
        <f ca="1">'HCAP Robot Script'!BZ96</f>
        <v/>
      </c>
      <c r="F113" t="str">
        <f ca="1">'HCAP Robot Script'!CA96</f>
        <v/>
      </c>
      <c r="G113" t="str">
        <f ca="1">'HCAP Robot Script'!CB96</f>
        <v/>
      </c>
      <c r="H113" t="str">
        <f ca="1">'HCAP Robot Script'!CC96</f>
        <v/>
      </c>
      <c r="J113" t="str">
        <f ca="1">'HCAP Robot Script'!CF96</f>
        <v/>
      </c>
    </row>
    <row r="114" spans="1:10" x14ac:dyDescent="0.2">
      <c r="A114" t="str">
        <f ca="1">IF(B114="","",Index!I98)</f>
        <v/>
      </c>
      <c r="B114" t="str">
        <f ca="1">'HCAP Robot Script'!BW97</f>
        <v/>
      </c>
      <c r="E114" t="str">
        <f ca="1">'HCAP Robot Script'!BZ97</f>
        <v/>
      </c>
      <c r="F114" t="str">
        <f ca="1">'HCAP Robot Script'!CA97</f>
        <v/>
      </c>
      <c r="G114" t="str">
        <f ca="1">'HCAP Robot Script'!CB97</f>
        <v/>
      </c>
      <c r="H114" t="str">
        <f ca="1">'HCAP Robot Script'!CC97</f>
        <v/>
      </c>
      <c r="J114" t="str">
        <f ca="1">'HCAP Robot Script'!CF97</f>
        <v/>
      </c>
    </row>
  </sheetData>
  <sheetProtection password="C23A" sheet="1" objects="1" scenario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T167"/>
  <sheetViews>
    <sheetView topLeftCell="A133" workbookViewId="0">
      <selection activeCell="B146" sqref="B146"/>
    </sheetView>
  </sheetViews>
  <sheetFormatPr defaultRowHeight="12.75" x14ac:dyDescent="0.2"/>
  <cols>
    <col min="1" max="1" width="10.140625" bestFit="1" customWidth="1"/>
  </cols>
  <sheetData>
    <row r="2" spans="1:2" x14ac:dyDescent="0.2">
      <c r="A2" t="s">
        <v>182</v>
      </c>
    </row>
    <row r="3" spans="1:2" x14ac:dyDescent="0.2">
      <c r="A3" s="130">
        <v>43630</v>
      </c>
      <c r="B3" t="s">
        <v>199</v>
      </c>
    </row>
    <row r="4" spans="1:2" x14ac:dyDescent="0.2">
      <c r="A4" s="130">
        <v>43630</v>
      </c>
      <c r="B4" t="s">
        <v>183</v>
      </c>
    </row>
    <row r="5" spans="1:2" x14ac:dyDescent="0.2">
      <c r="A5" s="130">
        <v>43630</v>
      </c>
      <c r="B5" t="s">
        <v>186</v>
      </c>
    </row>
    <row r="6" spans="1:2" x14ac:dyDescent="0.2">
      <c r="A6" s="130">
        <v>43633</v>
      </c>
      <c r="B6" t="s">
        <v>187</v>
      </c>
    </row>
    <row r="7" spans="1:2" x14ac:dyDescent="0.2">
      <c r="A7" s="130">
        <v>43633</v>
      </c>
      <c r="B7" t="s">
        <v>188</v>
      </c>
    </row>
    <row r="8" spans="1:2" x14ac:dyDescent="0.2">
      <c r="A8" s="130">
        <v>43633</v>
      </c>
      <c r="B8" t="s">
        <v>189</v>
      </c>
    </row>
    <row r="9" spans="1:2" x14ac:dyDescent="0.2">
      <c r="A9" s="130">
        <v>43633</v>
      </c>
      <c r="B9" t="s">
        <v>192</v>
      </c>
    </row>
    <row r="10" spans="1:2" x14ac:dyDescent="0.2">
      <c r="A10" s="130">
        <v>43633</v>
      </c>
      <c r="B10" t="s">
        <v>197</v>
      </c>
    </row>
    <row r="11" spans="1:2" x14ac:dyDescent="0.2">
      <c r="A11" s="130">
        <v>43633</v>
      </c>
      <c r="B11" t="s">
        <v>198</v>
      </c>
    </row>
    <row r="12" spans="1:2" x14ac:dyDescent="0.2">
      <c r="A12" s="130">
        <v>43633</v>
      </c>
      <c r="B12" t="s">
        <v>209</v>
      </c>
    </row>
    <row r="13" spans="1:2" x14ac:dyDescent="0.2">
      <c r="A13" s="130">
        <v>43633</v>
      </c>
      <c r="B13" t="s">
        <v>208</v>
      </c>
    </row>
    <row r="14" spans="1:2" x14ac:dyDescent="0.2">
      <c r="A14" s="130">
        <v>43633</v>
      </c>
      <c r="B14" t="s">
        <v>219</v>
      </c>
    </row>
    <row r="15" spans="1:2" x14ac:dyDescent="0.2">
      <c r="A15" t="s">
        <v>220</v>
      </c>
    </row>
    <row r="16" spans="1:2" x14ac:dyDescent="0.2">
      <c r="A16" s="130">
        <v>43637</v>
      </c>
      <c r="B16" t="s">
        <v>221</v>
      </c>
    </row>
    <row r="17" spans="1:2" x14ac:dyDescent="0.2">
      <c r="A17" t="s">
        <v>226</v>
      </c>
    </row>
    <row r="18" spans="1:2" x14ac:dyDescent="0.2">
      <c r="A18" s="130">
        <v>43678</v>
      </c>
      <c r="B18" t="s">
        <v>231</v>
      </c>
    </row>
    <row r="19" spans="1:2" x14ac:dyDescent="0.2">
      <c r="A19" s="130">
        <v>43679</v>
      </c>
      <c r="B19" t="s">
        <v>232</v>
      </c>
    </row>
    <row r="20" spans="1:2" x14ac:dyDescent="0.2">
      <c r="A20" s="130">
        <v>43679</v>
      </c>
      <c r="B20" t="s">
        <v>233</v>
      </c>
    </row>
    <row r="21" spans="1:2" x14ac:dyDescent="0.2">
      <c r="A21" s="130">
        <v>43679</v>
      </c>
      <c r="B21" t="s">
        <v>234</v>
      </c>
    </row>
    <row r="22" spans="1:2" x14ac:dyDescent="0.2">
      <c r="A22" s="130">
        <v>43679</v>
      </c>
      <c r="B22" t="s">
        <v>235</v>
      </c>
    </row>
    <row r="23" spans="1:2" x14ac:dyDescent="0.2">
      <c r="A23" s="130">
        <v>43682</v>
      </c>
      <c r="B23" t="s">
        <v>238</v>
      </c>
    </row>
    <row r="24" spans="1:2" x14ac:dyDescent="0.2">
      <c r="A24" s="130">
        <v>43682</v>
      </c>
      <c r="B24" t="s">
        <v>724</v>
      </c>
    </row>
    <row r="25" spans="1:2" x14ac:dyDescent="0.2">
      <c r="A25" s="130">
        <v>43683</v>
      </c>
      <c r="B25" t="s">
        <v>239</v>
      </c>
    </row>
    <row r="26" spans="1:2" x14ac:dyDescent="0.2">
      <c r="A26" s="130">
        <v>43683</v>
      </c>
      <c r="B26" t="s">
        <v>716</v>
      </c>
    </row>
    <row r="27" spans="1:2" x14ac:dyDescent="0.2">
      <c r="A27" s="130">
        <v>43683</v>
      </c>
      <c r="B27" t="s">
        <v>240</v>
      </c>
    </row>
    <row r="28" spans="1:2" x14ac:dyDescent="0.2">
      <c r="A28" t="s">
        <v>241</v>
      </c>
    </row>
    <row r="29" spans="1:2" x14ac:dyDescent="0.2">
      <c r="A29" s="130">
        <v>43685</v>
      </c>
      <c r="B29" t="s">
        <v>242</v>
      </c>
    </row>
    <row r="30" spans="1:2" x14ac:dyDescent="0.2">
      <c r="A30" s="130">
        <v>43686</v>
      </c>
      <c r="B30" t="s">
        <v>637</v>
      </c>
    </row>
    <row r="31" spans="1:2" x14ac:dyDescent="0.2">
      <c r="A31" s="130">
        <v>43689</v>
      </c>
      <c r="B31" t="s">
        <v>725</v>
      </c>
    </row>
    <row r="32" spans="1:2" x14ac:dyDescent="0.2">
      <c r="A32" s="130">
        <v>43689</v>
      </c>
      <c r="B32" t="s">
        <v>642</v>
      </c>
    </row>
    <row r="33" spans="1:2" x14ac:dyDescent="0.2">
      <c r="A33" s="130">
        <v>43689</v>
      </c>
      <c r="B33" t="s">
        <v>649</v>
      </c>
    </row>
    <row r="34" spans="1:2" x14ac:dyDescent="0.2">
      <c r="A34" s="130">
        <v>43689</v>
      </c>
      <c r="B34" t="s">
        <v>654</v>
      </c>
    </row>
    <row r="35" spans="1:2" x14ac:dyDescent="0.2">
      <c r="A35" s="130">
        <v>43689</v>
      </c>
      <c r="B35" t="s">
        <v>655</v>
      </c>
    </row>
    <row r="36" spans="1:2" x14ac:dyDescent="0.2">
      <c r="A36" s="130">
        <v>43689</v>
      </c>
      <c r="B36" t="s">
        <v>684</v>
      </c>
    </row>
    <row r="37" spans="1:2" x14ac:dyDescent="0.2">
      <c r="A37" s="130">
        <v>43690</v>
      </c>
      <c r="B37" t="s">
        <v>691</v>
      </c>
    </row>
    <row r="38" spans="1:2" x14ac:dyDescent="0.2">
      <c r="A38" s="130">
        <v>43691</v>
      </c>
      <c r="B38" t="s">
        <v>701</v>
      </c>
    </row>
    <row r="39" spans="1:2" x14ac:dyDescent="0.2">
      <c r="A39" s="130">
        <v>43691</v>
      </c>
      <c r="B39" t="s">
        <v>702</v>
      </c>
    </row>
    <row r="40" spans="1:2" x14ac:dyDescent="0.2">
      <c r="A40" s="130">
        <v>43691</v>
      </c>
      <c r="B40" t="s">
        <v>703</v>
      </c>
    </row>
    <row r="41" spans="1:2" x14ac:dyDescent="0.2">
      <c r="A41" s="130">
        <v>43691</v>
      </c>
      <c r="B41" t="s">
        <v>705</v>
      </c>
    </row>
    <row r="42" spans="1:2" x14ac:dyDescent="0.2">
      <c r="A42" t="s">
        <v>715</v>
      </c>
    </row>
    <row r="43" spans="1:2" x14ac:dyDescent="0.2">
      <c r="A43" s="130">
        <v>43693</v>
      </c>
      <c r="B43" t="s">
        <v>722</v>
      </c>
    </row>
    <row r="44" spans="1:2" x14ac:dyDescent="0.2">
      <c r="A44" s="130">
        <v>43693</v>
      </c>
      <c r="B44" t="s">
        <v>726</v>
      </c>
    </row>
    <row r="45" spans="1:2" x14ac:dyDescent="0.2">
      <c r="A45" s="130">
        <v>43696</v>
      </c>
      <c r="B45" t="s">
        <v>721</v>
      </c>
    </row>
    <row r="46" spans="1:2" x14ac:dyDescent="0.2">
      <c r="A46" s="130">
        <v>43696</v>
      </c>
      <c r="B46" t="s">
        <v>742</v>
      </c>
    </row>
    <row r="47" spans="1:2" x14ac:dyDescent="0.2">
      <c r="A47" s="130">
        <v>43696</v>
      </c>
      <c r="B47" t="s">
        <v>741</v>
      </c>
    </row>
    <row r="48" spans="1:2" x14ac:dyDescent="0.2">
      <c r="A48" s="130">
        <v>43696</v>
      </c>
      <c r="B48" t="s">
        <v>723</v>
      </c>
    </row>
    <row r="49" spans="1:2" x14ac:dyDescent="0.2">
      <c r="A49" s="130">
        <v>43696</v>
      </c>
      <c r="B49" t="s">
        <v>738</v>
      </c>
    </row>
    <row r="50" spans="1:2" x14ac:dyDescent="0.2">
      <c r="A50" s="130">
        <v>43696</v>
      </c>
      <c r="B50" t="s">
        <v>736</v>
      </c>
    </row>
    <row r="51" spans="1:2" x14ac:dyDescent="0.2">
      <c r="A51" s="130">
        <v>43696</v>
      </c>
      <c r="B51" t="s">
        <v>737</v>
      </c>
    </row>
    <row r="52" spans="1:2" x14ac:dyDescent="0.2">
      <c r="A52" s="130">
        <v>43718</v>
      </c>
      <c r="B52" t="s">
        <v>743</v>
      </c>
    </row>
    <row r="53" spans="1:2" x14ac:dyDescent="0.2">
      <c r="A53" t="s">
        <v>746</v>
      </c>
    </row>
    <row r="54" spans="1:2" x14ac:dyDescent="0.2">
      <c r="A54" s="130">
        <v>43718</v>
      </c>
      <c r="B54" t="s">
        <v>750</v>
      </c>
    </row>
    <row r="55" spans="1:2" x14ac:dyDescent="0.2">
      <c r="A55" t="s">
        <v>751</v>
      </c>
    </row>
    <row r="56" spans="1:2" x14ac:dyDescent="0.2">
      <c r="A56" s="130">
        <v>43720</v>
      </c>
      <c r="B56" t="s">
        <v>752</v>
      </c>
    </row>
    <row r="57" spans="1:2" x14ac:dyDescent="0.2">
      <c r="A57" t="s">
        <v>753</v>
      </c>
    </row>
    <row r="58" spans="1:2" x14ac:dyDescent="0.2">
      <c r="A58" s="130">
        <v>43727</v>
      </c>
      <c r="B58" t="s">
        <v>757</v>
      </c>
    </row>
    <row r="59" spans="1:2" x14ac:dyDescent="0.2">
      <c r="A59" s="130">
        <v>43727</v>
      </c>
      <c r="B59" t="s">
        <v>756</v>
      </c>
    </row>
    <row r="60" spans="1:2" x14ac:dyDescent="0.2">
      <c r="A60" s="130">
        <v>43753</v>
      </c>
      <c r="B60" t="s">
        <v>760</v>
      </c>
    </row>
    <row r="61" spans="1:2" x14ac:dyDescent="0.2">
      <c r="A61" s="130">
        <v>43753</v>
      </c>
      <c r="B61" t="s">
        <v>761</v>
      </c>
    </row>
    <row r="62" spans="1:2" x14ac:dyDescent="0.2">
      <c r="A62" s="130" t="s">
        <v>769</v>
      </c>
    </row>
    <row r="63" spans="1:2" x14ac:dyDescent="0.2">
      <c r="A63" s="130">
        <v>43782</v>
      </c>
      <c r="B63" t="s">
        <v>768</v>
      </c>
    </row>
    <row r="64" spans="1:2" x14ac:dyDescent="0.2">
      <c r="A64" s="130">
        <v>43789</v>
      </c>
      <c r="B64" t="s">
        <v>770</v>
      </c>
    </row>
    <row r="65" spans="1:2" x14ac:dyDescent="0.2">
      <c r="A65" t="s">
        <v>771</v>
      </c>
    </row>
    <row r="66" spans="1:2" x14ac:dyDescent="0.2">
      <c r="A66" s="130">
        <v>43791</v>
      </c>
      <c r="B66" t="s">
        <v>772</v>
      </c>
    </row>
    <row r="67" spans="1:2" x14ac:dyDescent="0.2">
      <c r="A67" s="130">
        <v>43794</v>
      </c>
      <c r="B67" t="s">
        <v>773</v>
      </c>
    </row>
    <row r="68" spans="1:2" x14ac:dyDescent="0.2">
      <c r="A68" s="130">
        <v>43809</v>
      </c>
      <c r="B68" t="s">
        <v>774</v>
      </c>
    </row>
    <row r="69" spans="1:2" x14ac:dyDescent="0.2">
      <c r="A69" s="130">
        <v>43838</v>
      </c>
      <c r="B69" t="s">
        <v>775</v>
      </c>
    </row>
    <row r="70" spans="1:2" x14ac:dyDescent="0.2">
      <c r="A70" s="130">
        <v>43838</v>
      </c>
      <c r="B70" t="s">
        <v>776</v>
      </c>
    </row>
    <row r="71" spans="1:2" x14ac:dyDescent="0.2">
      <c r="A71" s="130">
        <v>43838</v>
      </c>
      <c r="B71" t="s">
        <v>777</v>
      </c>
    </row>
    <row r="72" spans="1:2" x14ac:dyDescent="0.2">
      <c r="A72" s="130">
        <v>43838</v>
      </c>
      <c r="B72" t="s">
        <v>852</v>
      </c>
    </row>
    <row r="73" spans="1:2" x14ac:dyDescent="0.2">
      <c r="A73" s="130">
        <v>43838</v>
      </c>
      <c r="B73" t="s">
        <v>845</v>
      </c>
    </row>
    <row r="74" spans="1:2" x14ac:dyDescent="0.2">
      <c r="A74" s="130">
        <v>43843</v>
      </c>
      <c r="B74" t="s">
        <v>783</v>
      </c>
    </row>
    <row r="75" spans="1:2" x14ac:dyDescent="0.2">
      <c r="A75" s="130">
        <v>43843</v>
      </c>
      <c r="B75" t="s">
        <v>784</v>
      </c>
    </row>
    <row r="76" spans="1:2" x14ac:dyDescent="0.2">
      <c r="A76" s="130">
        <v>43846</v>
      </c>
      <c r="B76" t="s">
        <v>785</v>
      </c>
    </row>
    <row r="77" spans="1:2" x14ac:dyDescent="0.2">
      <c r="A77" s="130">
        <v>43847</v>
      </c>
      <c r="B77" t="s">
        <v>786</v>
      </c>
    </row>
    <row r="78" spans="1:2" x14ac:dyDescent="0.2">
      <c r="A78" s="130">
        <v>43881</v>
      </c>
      <c r="B78" t="s">
        <v>788</v>
      </c>
    </row>
    <row r="79" spans="1:2" x14ac:dyDescent="0.2">
      <c r="A79" s="130">
        <v>43881</v>
      </c>
      <c r="B79" t="s">
        <v>789</v>
      </c>
    </row>
    <row r="80" spans="1:2" x14ac:dyDescent="0.2">
      <c r="A80" t="s">
        <v>790</v>
      </c>
    </row>
    <row r="81" spans="1:2" x14ac:dyDescent="0.2">
      <c r="A81" s="130">
        <v>43901</v>
      </c>
      <c r="B81" t="s">
        <v>791</v>
      </c>
    </row>
    <row r="82" spans="1:2" x14ac:dyDescent="0.2">
      <c r="A82" s="130">
        <v>43902</v>
      </c>
      <c r="B82" t="s">
        <v>798</v>
      </c>
    </row>
    <row r="83" spans="1:2" x14ac:dyDescent="0.2">
      <c r="A83" s="130">
        <v>43903</v>
      </c>
      <c r="B83" t="s">
        <v>853</v>
      </c>
    </row>
    <row r="84" spans="1:2" x14ac:dyDescent="0.2">
      <c r="A84" t="s">
        <v>828</v>
      </c>
    </row>
    <row r="85" spans="1:2" x14ac:dyDescent="0.2">
      <c r="A85" s="130">
        <v>44233</v>
      </c>
      <c r="B85" t="s">
        <v>854</v>
      </c>
    </row>
    <row r="86" spans="1:2" x14ac:dyDescent="0.2">
      <c r="A86" s="130">
        <v>44233</v>
      </c>
      <c r="B86" t="s">
        <v>831</v>
      </c>
    </row>
    <row r="87" spans="1:2" x14ac:dyDescent="0.2">
      <c r="A87" s="130">
        <v>44233</v>
      </c>
      <c r="B87" t="s">
        <v>832</v>
      </c>
    </row>
    <row r="88" spans="1:2" x14ac:dyDescent="0.2">
      <c r="A88" s="130">
        <v>44233</v>
      </c>
      <c r="B88" t="s">
        <v>829</v>
      </c>
    </row>
    <row r="89" spans="1:2" x14ac:dyDescent="0.2">
      <c r="A89" s="130">
        <v>44233</v>
      </c>
      <c r="B89" t="s">
        <v>850</v>
      </c>
    </row>
    <row r="90" spans="1:2" x14ac:dyDescent="0.2">
      <c r="A90" s="130">
        <v>44237</v>
      </c>
      <c r="B90" t="s">
        <v>849</v>
      </c>
    </row>
    <row r="91" spans="1:2" x14ac:dyDescent="0.2">
      <c r="A91" s="130">
        <v>44249</v>
      </c>
      <c r="B91" t="s">
        <v>851</v>
      </c>
    </row>
    <row r="92" spans="1:2" x14ac:dyDescent="0.2">
      <c r="A92" s="130">
        <v>44329</v>
      </c>
      <c r="B92" t="s">
        <v>859</v>
      </c>
    </row>
    <row r="93" spans="1:2" x14ac:dyDescent="0.2">
      <c r="A93" s="160" t="s">
        <v>860</v>
      </c>
      <c r="B93" s="160" t="s">
        <v>861</v>
      </c>
    </row>
    <row r="94" spans="1:2" x14ac:dyDescent="0.2">
      <c r="A94" s="130">
        <v>44599</v>
      </c>
      <c r="B94" t="s">
        <v>862</v>
      </c>
    </row>
    <row r="95" spans="1:2" x14ac:dyDescent="0.2">
      <c r="A95" s="130">
        <v>44599</v>
      </c>
      <c r="B95" t="s">
        <v>872</v>
      </c>
    </row>
    <row r="96" spans="1:2" x14ac:dyDescent="0.2">
      <c r="A96" s="160" t="s">
        <v>873</v>
      </c>
    </row>
    <row r="97" spans="1:2" x14ac:dyDescent="0.2">
      <c r="A97" s="130">
        <v>44664</v>
      </c>
      <c r="B97" t="s">
        <v>874</v>
      </c>
    </row>
    <row r="98" spans="1:2" x14ac:dyDescent="0.2">
      <c r="A98" s="160" t="s">
        <v>715</v>
      </c>
    </row>
    <row r="99" spans="1:2" x14ac:dyDescent="0.2">
      <c r="A99" s="130">
        <v>44676</v>
      </c>
      <c r="B99" t="s">
        <v>916</v>
      </c>
    </row>
    <row r="100" spans="1:2" x14ac:dyDescent="0.2">
      <c r="A100" s="130">
        <v>44676</v>
      </c>
      <c r="B100" t="s">
        <v>917</v>
      </c>
    </row>
    <row r="101" spans="1:2" x14ac:dyDescent="0.2">
      <c r="A101" s="130">
        <v>44676</v>
      </c>
      <c r="B101" t="s">
        <v>2015</v>
      </c>
    </row>
    <row r="102" spans="1:2" x14ac:dyDescent="0.2">
      <c r="A102" s="160" t="s">
        <v>2018</v>
      </c>
    </row>
    <row r="103" spans="1:2" x14ac:dyDescent="0.2">
      <c r="A103" s="130">
        <v>44677</v>
      </c>
      <c r="B103" t="s">
        <v>2019</v>
      </c>
    </row>
    <row r="104" spans="1:2" x14ac:dyDescent="0.2">
      <c r="A104" s="160" t="s">
        <v>2029</v>
      </c>
    </row>
    <row r="105" spans="1:2" x14ac:dyDescent="0.2">
      <c r="A105" s="130">
        <v>44702</v>
      </c>
      <c r="B105" t="s">
        <v>2030</v>
      </c>
    </row>
    <row r="106" spans="1:2" x14ac:dyDescent="0.2">
      <c r="A106" s="130">
        <v>44702</v>
      </c>
      <c r="B106" t="s">
        <v>2082</v>
      </c>
    </row>
    <row r="107" spans="1:2" x14ac:dyDescent="0.2">
      <c r="A107" s="160" t="s">
        <v>753</v>
      </c>
    </row>
    <row r="108" spans="1:2" x14ac:dyDescent="0.2">
      <c r="A108" s="130">
        <v>44712</v>
      </c>
      <c r="B108" t="s">
        <v>2083</v>
      </c>
    </row>
    <row r="109" spans="1:2" x14ac:dyDescent="0.2">
      <c r="A109" s="160" t="s">
        <v>769</v>
      </c>
    </row>
    <row r="110" spans="1:2" x14ac:dyDescent="0.2">
      <c r="A110" s="130">
        <v>44760</v>
      </c>
      <c r="B110" t="s">
        <v>2094</v>
      </c>
    </row>
    <row r="111" spans="1:2" x14ac:dyDescent="0.2">
      <c r="A111" s="130">
        <v>44760</v>
      </c>
      <c r="B111" t="s">
        <v>2095</v>
      </c>
    </row>
    <row r="112" spans="1:2" x14ac:dyDescent="0.2">
      <c r="A112" s="130">
        <v>44760</v>
      </c>
      <c r="B112" t="s">
        <v>2112</v>
      </c>
    </row>
    <row r="113" spans="1:2" x14ac:dyDescent="0.2">
      <c r="A113" s="130">
        <v>44760</v>
      </c>
      <c r="B113" t="s">
        <v>2111</v>
      </c>
    </row>
    <row r="114" spans="1:2" x14ac:dyDescent="0.2">
      <c r="A114" s="160" t="s">
        <v>2113</v>
      </c>
    </row>
    <row r="115" spans="1:2" x14ac:dyDescent="0.2">
      <c r="A115" s="130">
        <v>44762</v>
      </c>
      <c r="B115" t="s">
        <v>2114</v>
      </c>
    </row>
    <row r="116" spans="1:2" x14ac:dyDescent="0.2">
      <c r="A116" s="130">
        <v>44707</v>
      </c>
    </row>
    <row r="117" spans="1:2" ht="26.25" customHeight="1" x14ac:dyDescent="0.2">
      <c r="A117" s="160" t="s">
        <v>2198</v>
      </c>
    </row>
    <row r="118" spans="1:2" x14ac:dyDescent="0.2">
      <c r="A118" s="130">
        <v>44781</v>
      </c>
      <c r="B118" t="s">
        <v>2199</v>
      </c>
    </row>
    <row r="119" spans="1:2" x14ac:dyDescent="0.2">
      <c r="A119" s="130">
        <v>44781</v>
      </c>
      <c r="B119" t="s">
        <v>2205</v>
      </c>
    </row>
    <row r="120" spans="1:2" x14ac:dyDescent="0.2">
      <c r="A120" s="130">
        <v>44789</v>
      </c>
      <c r="B120" t="s">
        <v>2206</v>
      </c>
    </row>
    <row r="121" spans="1:2" x14ac:dyDescent="0.2">
      <c r="A121" s="160" t="s">
        <v>2210</v>
      </c>
    </row>
    <row r="122" spans="1:2" x14ac:dyDescent="0.2">
      <c r="A122" s="130">
        <v>44844</v>
      </c>
      <c r="B122" t="s">
        <v>2211</v>
      </c>
    </row>
    <row r="123" spans="1:2" x14ac:dyDescent="0.2">
      <c r="A123" s="130">
        <v>44844</v>
      </c>
      <c r="B123" t="s">
        <v>2213</v>
      </c>
    </row>
    <row r="124" spans="1:2" x14ac:dyDescent="0.2">
      <c r="A124" s="130">
        <v>44844</v>
      </c>
      <c r="B124" s="516" t="s">
        <v>2217</v>
      </c>
    </row>
    <row r="125" spans="1:2" x14ac:dyDescent="0.2">
      <c r="A125" s="160" t="s">
        <v>2227</v>
      </c>
    </row>
    <row r="126" spans="1:2" x14ac:dyDescent="0.2">
      <c r="A126" s="130">
        <v>44845</v>
      </c>
      <c r="B126" t="s">
        <v>2293</v>
      </c>
    </row>
    <row r="127" spans="1:2" x14ac:dyDescent="0.2">
      <c r="A127" s="160" t="s">
        <v>2302</v>
      </c>
    </row>
    <row r="128" spans="1:2" x14ac:dyDescent="0.2">
      <c r="A128" s="130">
        <v>44860</v>
      </c>
      <c r="B128" t="s">
        <v>2303</v>
      </c>
    </row>
    <row r="129" spans="1:2" x14ac:dyDescent="0.2">
      <c r="A129" s="130">
        <v>44860</v>
      </c>
      <c r="B129" t="s">
        <v>2304</v>
      </c>
    </row>
    <row r="130" spans="1:2" x14ac:dyDescent="0.2">
      <c r="A130" s="130">
        <v>44860</v>
      </c>
      <c r="B130" t="s">
        <v>2305</v>
      </c>
    </row>
    <row r="131" spans="1:2" x14ac:dyDescent="0.2">
      <c r="A131" s="130">
        <v>44860</v>
      </c>
      <c r="B131" t="s">
        <v>2307</v>
      </c>
    </row>
    <row r="132" spans="1:2" x14ac:dyDescent="0.2">
      <c r="A132" s="130">
        <v>44860</v>
      </c>
      <c r="B132" t="s">
        <v>2306</v>
      </c>
    </row>
    <row r="133" spans="1:2" x14ac:dyDescent="0.2">
      <c r="A133" s="130">
        <v>44860</v>
      </c>
      <c r="B133" t="s">
        <v>2308</v>
      </c>
    </row>
    <row r="134" spans="1:2" x14ac:dyDescent="0.2">
      <c r="A134" s="130">
        <v>44860</v>
      </c>
      <c r="B134" t="s">
        <v>2309</v>
      </c>
    </row>
    <row r="135" spans="1:2" x14ac:dyDescent="0.2">
      <c r="A135" s="130">
        <v>44860</v>
      </c>
      <c r="B135" t="s">
        <v>2368</v>
      </c>
    </row>
    <row r="136" spans="1:2" x14ac:dyDescent="0.2">
      <c r="A136" s="130">
        <v>44866</v>
      </c>
      <c r="B136" t="s">
        <v>2362</v>
      </c>
    </row>
    <row r="137" spans="1:2" x14ac:dyDescent="0.2">
      <c r="A137" s="130">
        <v>44868</v>
      </c>
      <c r="B137" t="s">
        <v>2370</v>
      </c>
    </row>
    <row r="138" spans="1:2" x14ac:dyDescent="0.2">
      <c r="A138" s="586" t="s">
        <v>2374</v>
      </c>
    </row>
    <row r="139" spans="1:2" x14ac:dyDescent="0.2">
      <c r="A139" s="130">
        <v>44959</v>
      </c>
      <c r="B139" t="s">
        <v>2376</v>
      </c>
    </row>
    <row r="140" spans="1:2" x14ac:dyDescent="0.2">
      <c r="A140" s="130">
        <v>44959</v>
      </c>
      <c r="B140" t="s">
        <v>2389</v>
      </c>
    </row>
    <row r="141" spans="1:2" x14ac:dyDescent="0.2">
      <c r="A141" s="130">
        <v>44959</v>
      </c>
      <c r="B141" t="s">
        <v>2390</v>
      </c>
    </row>
    <row r="142" spans="1:2" x14ac:dyDescent="0.2">
      <c r="A142" s="130">
        <v>44960</v>
      </c>
      <c r="B142" t="s">
        <v>2393</v>
      </c>
    </row>
    <row r="156" spans="2:2" x14ac:dyDescent="0.2">
      <c r="B156" t="s">
        <v>704</v>
      </c>
    </row>
    <row r="157" spans="2:2" x14ac:dyDescent="0.2">
      <c r="B157" s="328" t="s">
        <v>754</v>
      </c>
    </row>
    <row r="158" spans="2:2" x14ac:dyDescent="0.2">
      <c r="B158" s="328" t="s">
        <v>758</v>
      </c>
    </row>
    <row r="159" spans="2:2" x14ac:dyDescent="0.2">
      <c r="B159" s="328" t="s">
        <v>755</v>
      </c>
    </row>
    <row r="160" spans="2:2" x14ac:dyDescent="0.2">
      <c r="B160" t="s">
        <v>2020</v>
      </c>
    </row>
    <row r="161" spans="2:20" x14ac:dyDescent="0.2">
      <c r="B161" s="510" t="s">
        <v>2207</v>
      </c>
    </row>
    <row r="162" spans="2:20" x14ac:dyDescent="0.2">
      <c r="B162" s="688" t="s">
        <v>2085</v>
      </c>
      <c r="C162" s="688"/>
      <c r="D162" s="688"/>
      <c r="E162" s="688"/>
      <c r="F162" s="688"/>
      <c r="G162" s="688"/>
      <c r="H162" s="688"/>
      <c r="I162" s="688"/>
      <c r="J162" s="688"/>
      <c r="K162" s="688"/>
      <c r="L162" s="688"/>
      <c r="M162" s="688"/>
      <c r="N162" s="688"/>
      <c r="O162" s="688"/>
      <c r="P162" s="688"/>
      <c r="Q162" s="688"/>
      <c r="R162" s="688"/>
      <c r="S162" s="688"/>
      <c r="T162" s="688"/>
    </row>
    <row r="163" spans="2:20" x14ac:dyDescent="0.2">
      <c r="B163" t="s">
        <v>2086</v>
      </c>
    </row>
    <row r="164" spans="2:20" x14ac:dyDescent="0.2">
      <c r="B164" t="s">
        <v>2088</v>
      </c>
    </row>
    <row r="165" spans="2:20" x14ac:dyDescent="0.2">
      <c r="B165" t="s">
        <v>2092</v>
      </c>
    </row>
    <row r="166" spans="2:20" x14ac:dyDescent="0.2">
      <c r="B166" t="s">
        <v>2093</v>
      </c>
    </row>
    <row r="167" spans="2:20" x14ac:dyDescent="0.2">
      <c r="B167" t="s">
        <v>2200</v>
      </c>
    </row>
  </sheetData>
  <mergeCells count="1">
    <mergeCell ref="B162:T16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23</vt:i4>
      </vt:variant>
    </vt:vector>
  </HeadingPairs>
  <TitlesOfParts>
    <vt:vector size="38" baseType="lpstr">
      <vt:lpstr>HCAP Booking</vt:lpstr>
      <vt:lpstr>HCAP Worksheet</vt:lpstr>
      <vt:lpstr>DNA Sample Normalization</vt:lpstr>
      <vt:lpstr>Tube Layout</vt:lpstr>
      <vt:lpstr>HCAP Robot Script</vt:lpstr>
      <vt:lpstr>Manual Pooling</vt:lpstr>
      <vt:lpstr>Auto Pooling Robot Script</vt:lpstr>
      <vt:lpstr>HCAP QM</vt:lpstr>
      <vt:lpstr>NGS loading QM</vt:lpstr>
      <vt:lpstr>Index</vt:lpstr>
      <vt:lpstr>DNA Sample sheet</vt:lpstr>
      <vt:lpstr>RNA Sample sheet</vt:lpstr>
      <vt:lpstr>Combined Sample sheet</vt:lpstr>
      <vt:lpstr>MiSeq sample sheet</vt:lpstr>
      <vt:lpstr>Change log</vt:lpstr>
      <vt:lpstr>Dilution_Factor</vt:lpstr>
      <vt:lpstr>DilutionFactor_Vol</vt:lpstr>
      <vt:lpstr>DNAC2</vt:lpstr>
      <vt:lpstr>DNAV2</vt:lpstr>
      <vt:lpstr>Index_ID</vt:lpstr>
      <vt:lpstr>MiSeq_Kit</vt:lpstr>
      <vt:lpstr>NextSeq_Kit</vt:lpstr>
      <vt:lpstr>NGS_Instrument</vt:lpstr>
      <vt:lpstr>NovaSeq_Kit</vt:lpstr>
      <vt:lpstr>Panel_Name</vt:lpstr>
      <vt:lpstr>Panel_PoolNo</vt:lpstr>
      <vt:lpstr>PCRPlate_Well</vt:lpstr>
      <vt:lpstr>PlateMap_Info</vt:lpstr>
      <vt:lpstr>Pooling_requirements</vt:lpstr>
      <vt:lpstr>'Auto Pooling Robot Script'!Print_Area</vt:lpstr>
      <vt:lpstr>'HCAP Booking'!Print_Area</vt:lpstr>
      <vt:lpstr>'HCAP Robot Script'!Print_Area</vt:lpstr>
      <vt:lpstr>'HCAP Worksheet'!Print_Area</vt:lpstr>
      <vt:lpstr>'Tube Layout'!Print_Area</vt:lpstr>
      <vt:lpstr>Thermal_Cyclers</vt:lpstr>
      <vt:lpstr>Tube_ID</vt:lpstr>
      <vt:lpstr>UDI_Index</vt:lpstr>
      <vt:lpstr>Workflow_type</vt:lpstr>
    </vt:vector>
  </TitlesOfParts>
  <Company>NBT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Andrew Jordan</cp:lastModifiedBy>
  <cp:lastPrinted>2023-03-04T12:44:05Z</cp:lastPrinted>
  <dcterms:created xsi:type="dcterms:W3CDTF">2018-11-21T12:44:39Z</dcterms:created>
  <dcterms:modified xsi:type="dcterms:W3CDTF">2023-03-04T14:12:35Z</dcterms:modified>
</cp:coreProperties>
</file>