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aha\Desktop\Prospect League Stats\"/>
    </mc:Choice>
  </mc:AlternateContent>
  <xr:revisionPtr revIDLastSave="0" documentId="13_ncr:1_{94E44240-5621-4950-A7ED-F32D1ABB981E}" xr6:coauthVersionLast="47" xr6:coauthVersionMax="47" xr10:uidLastSave="{00000000-0000-0000-0000-000000000000}"/>
  <bookViews>
    <workbookView xWindow="-108" yWindow="-108" windowWidth="23256" windowHeight="14016" activeTab="1" xr2:uid="{79FEB162-CB62-41DC-80CB-7350041306FA}"/>
  </bookViews>
  <sheets>
    <sheet name="The Workshop" sheetId="69" r:id="rId1"/>
    <sheet name="Sheet1" sheetId="1" r:id="rId2"/>
  </sheets>
  <definedNames>
    <definedName name="ExternalData_3" localSheetId="0" hidden="1">'The Workshop'!$A$1:$E$91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AA19" i="1"/>
  <c r="Z19" i="1"/>
  <c r="Y19" i="1"/>
  <c r="V19" i="1"/>
  <c r="U19" i="1"/>
  <c r="T19" i="1"/>
  <c r="Q19" i="1"/>
  <c r="P19" i="1"/>
  <c r="O19" i="1"/>
  <c r="AA18" i="1"/>
  <c r="Z18" i="1"/>
  <c r="Y18" i="1"/>
  <c r="V18" i="1"/>
  <c r="U18" i="1"/>
  <c r="T18" i="1"/>
  <c r="Q18" i="1"/>
  <c r="P18" i="1"/>
  <c r="O18" i="1"/>
  <c r="AA16" i="1"/>
  <c r="Z16" i="1"/>
  <c r="Y16" i="1"/>
  <c r="V16" i="1"/>
  <c r="U16" i="1"/>
  <c r="T16" i="1"/>
  <c r="Q16" i="1"/>
  <c r="P16" i="1"/>
  <c r="O16" i="1"/>
  <c r="AA12" i="1"/>
  <c r="Z12" i="1"/>
  <c r="Y12" i="1"/>
  <c r="V12" i="1"/>
  <c r="U12" i="1"/>
  <c r="T12" i="1"/>
  <c r="Q12" i="1"/>
  <c r="P12" i="1"/>
  <c r="O12" i="1"/>
  <c r="AA11" i="1"/>
  <c r="Z11" i="1"/>
  <c r="Y11" i="1"/>
  <c r="V11" i="1"/>
  <c r="U11" i="1"/>
  <c r="T11" i="1"/>
  <c r="Q11" i="1"/>
  <c r="P11" i="1"/>
  <c r="O11" i="1"/>
  <c r="AA7" i="1"/>
  <c r="Z7" i="1"/>
  <c r="Y7" i="1"/>
  <c r="V7" i="1"/>
  <c r="U7" i="1"/>
  <c r="T7" i="1"/>
  <c r="Q7" i="1"/>
  <c r="P7" i="1"/>
  <c r="O7" i="1"/>
  <c r="AA4" i="1"/>
  <c r="Z4" i="1"/>
  <c r="Y4" i="1"/>
  <c r="V4" i="1"/>
  <c r="U4" i="1"/>
  <c r="T4" i="1"/>
  <c r="Q4" i="1"/>
  <c r="P4" i="1"/>
  <c r="O4" i="1"/>
  <c r="AA3" i="1"/>
  <c r="Z3" i="1"/>
  <c r="Y3" i="1"/>
  <c r="V3" i="1"/>
  <c r="U3" i="1"/>
  <c r="T3" i="1"/>
  <c r="Q3" i="1"/>
  <c r="P3" i="1"/>
  <c r="O3" i="1"/>
  <c r="AA17" i="1"/>
  <c r="Z17" i="1"/>
  <c r="Y17" i="1"/>
  <c r="V17" i="1"/>
  <c r="U17" i="1"/>
  <c r="T17" i="1"/>
  <c r="Q17" i="1"/>
  <c r="P17" i="1"/>
  <c r="O17" i="1"/>
  <c r="AA15" i="1"/>
  <c r="Z15" i="1"/>
  <c r="Y15" i="1"/>
  <c r="V15" i="1"/>
  <c r="U15" i="1"/>
  <c r="T15" i="1"/>
  <c r="Q15" i="1"/>
  <c r="P15" i="1"/>
  <c r="O15" i="1"/>
  <c r="AA14" i="1"/>
  <c r="Z14" i="1"/>
  <c r="Y14" i="1"/>
  <c r="V14" i="1"/>
  <c r="U14" i="1"/>
  <c r="T14" i="1"/>
  <c r="Q14" i="1"/>
  <c r="P14" i="1"/>
  <c r="O14" i="1"/>
  <c r="AA13" i="1"/>
  <c r="Z13" i="1"/>
  <c r="Y13" i="1"/>
  <c r="V13" i="1"/>
  <c r="U13" i="1"/>
  <c r="T13" i="1"/>
  <c r="Q13" i="1"/>
  <c r="P13" i="1"/>
  <c r="O13" i="1"/>
  <c r="AA10" i="1"/>
  <c r="Z10" i="1"/>
  <c r="Y10" i="1"/>
  <c r="V10" i="1"/>
  <c r="U10" i="1"/>
  <c r="T10" i="1"/>
  <c r="Q10" i="1"/>
  <c r="P10" i="1"/>
  <c r="O10" i="1"/>
  <c r="AA9" i="1"/>
  <c r="Z9" i="1"/>
  <c r="Y9" i="1"/>
  <c r="V9" i="1"/>
  <c r="U9" i="1"/>
  <c r="T9" i="1"/>
  <c r="Q9" i="1"/>
  <c r="P9" i="1"/>
  <c r="O9" i="1"/>
  <c r="AA8" i="1"/>
  <c r="Z8" i="1"/>
  <c r="Y8" i="1"/>
  <c r="V8" i="1"/>
  <c r="U8" i="1"/>
  <c r="T8" i="1"/>
  <c r="Q8" i="1"/>
  <c r="P8" i="1"/>
  <c r="O8" i="1"/>
  <c r="AA6" i="1"/>
  <c r="Z6" i="1"/>
  <c r="Y6" i="1"/>
  <c r="V6" i="1"/>
  <c r="U6" i="1"/>
  <c r="T6" i="1"/>
  <c r="Q6" i="1"/>
  <c r="P6" i="1"/>
  <c r="O6" i="1"/>
  <c r="AA5" i="1"/>
  <c r="Z5" i="1"/>
  <c r="Y5" i="1"/>
  <c r="V5" i="1"/>
  <c r="U5" i="1"/>
  <c r="T5" i="1"/>
  <c r="Q5" i="1"/>
  <c r="P5" i="1"/>
  <c r="O5" i="1"/>
  <c r="AA2" i="1"/>
  <c r="Z2" i="1"/>
  <c r="Y2" i="1"/>
  <c r="V2" i="1"/>
  <c r="U2" i="1"/>
  <c r="T2" i="1"/>
  <c r="Q2" i="1"/>
  <c r="P2" i="1"/>
  <c r="O2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" i="1"/>
  <c r="C19" i="1"/>
  <c r="C18" i="1"/>
  <c r="C17" i="1"/>
  <c r="C16" i="1"/>
  <c r="C15" i="1"/>
  <c r="C14" i="1"/>
  <c r="C13" i="1"/>
  <c r="C12" i="1"/>
  <c r="E12" i="1" s="1"/>
  <c r="C11" i="1"/>
  <c r="C9" i="1"/>
  <c r="C10" i="1"/>
  <c r="C8" i="1"/>
  <c r="C7" i="1"/>
  <c r="C6" i="1"/>
  <c r="C4" i="1"/>
  <c r="C2" i="1"/>
  <c r="B5" i="1" l="1"/>
  <c r="X17" i="1"/>
  <c r="X19" i="1"/>
  <c r="AB19" i="1"/>
  <c r="B8" i="1"/>
  <c r="M12" i="1"/>
  <c r="W6" i="1"/>
  <c r="S5" i="1"/>
  <c r="X13" i="1"/>
  <c r="S17" i="1"/>
  <c r="AB4" i="1"/>
  <c r="S19" i="1"/>
  <c r="M19" i="1"/>
  <c r="X15" i="1"/>
  <c r="X18" i="1"/>
  <c r="R10" i="1"/>
  <c r="AB14" i="1"/>
  <c r="B13" i="1"/>
  <c r="S6" i="1"/>
  <c r="S3" i="1"/>
  <c r="X16" i="1"/>
  <c r="E4" i="1"/>
  <c r="W9" i="1"/>
  <c r="L14" i="1"/>
  <c r="W7" i="1"/>
  <c r="L11" i="1"/>
  <c r="M14" i="1"/>
  <c r="F10" i="1"/>
  <c r="B11" i="1"/>
  <c r="AB2" i="1"/>
  <c r="W5" i="1"/>
  <c r="X5" i="1"/>
  <c r="R4" i="1"/>
  <c r="AB11" i="1"/>
  <c r="W2" i="1"/>
  <c r="X2" i="1"/>
  <c r="W12" i="1"/>
  <c r="X12" i="1"/>
  <c r="W14" i="1"/>
  <c r="X14" i="1"/>
  <c r="X6" i="1"/>
  <c r="X3" i="1"/>
  <c r="W8" i="1"/>
  <c r="X8" i="1"/>
  <c r="B9" i="1"/>
  <c r="L13" i="1"/>
  <c r="W4" i="1"/>
  <c r="X4" i="1"/>
  <c r="B7" i="1"/>
  <c r="X9" i="1"/>
  <c r="X7" i="1"/>
  <c r="X10" i="1"/>
  <c r="M7" i="1"/>
  <c r="X11" i="1"/>
  <c r="E17" i="1"/>
  <c r="B2" i="1"/>
  <c r="M6" i="1"/>
  <c r="S8" i="1"/>
  <c r="R3" i="1"/>
  <c r="L4" i="1"/>
  <c r="S4" i="1"/>
  <c r="M8" i="1"/>
  <c r="L9" i="1"/>
  <c r="S9" i="1"/>
  <c r="M10" i="1"/>
  <c r="R7" i="1"/>
  <c r="S7" i="1"/>
  <c r="M18" i="1"/>
  <c r="R2" i="1"/>
  <c r="S2" i="1"/>
  <c r="M2" i="1"/>
  <c r="S10" i="1"/>
  <c r="S11" i="1"/>
  <c r="R17" i="1"/>
  <c r="R13" i="1"/>
  <c r="S13" i="1"/>
  <c r="L15" i="1"/>
  <c r="L12" i="1"/>
  <c r="S12" i="1"/>
  <c r="L18" i="1"/>
  <c r="R12" i="1"/>
  <c r="R14" i="1"/>
  <c r="S14" i="1"/>
  <c r="S16" i="1"/>
  <c r="S15" i="1"/>
  <c r="AB3" i="1"/>
  <c r="R18" i="1"/>
  <c r="S18" i="1"/>
  <c r="E6" i="1"/>
  <c r="R5" i="1"/>
  <c r="AB8" i="1"/>
  <c r="W10" i="1"/>
  <c r="B3" i="1"/>
  <c r="B16" i="1"/>
  <c r="AB15" i="1"/>
  <c r="L7" i="1"/>
  <c r="AB10" i="1"/>
  <c r="W15" i="1"/>
  <c r="F18" i="1"/>
  <c r="R9" i="1"/>
  <c r="M13" i="1"/>
  <c r="B4" i="1"/>
  <c r="AB16" i="1"/>
  <c r="L10" i="1"/>
  <c r="L5" i="1"/>
  <c r="M15" i="1"/>
  <c r="AB17" i="1"/>
  <c r="M9" i="1"/>
  <c r="M17" i="1"/>
  <c r="B19" i="1"/>
  <c r="L19" i="1"/>
  <c r="W19" i="1"/>
  <c r="R19" i="1"/>
  <c r="AB18" i="1"/>
  <c r="W18" i="1"/>
  <c r="B18" i="1"/>
  <c r="L16" i="1"/>
  <c r="M16" i="1"/>
  <c r="W16" i="1"/>
  <c r="R16" i="1"/>
  <c r="AB12" i="1"/>
  <c r="B12" i="1"/>
  <c r="M11" i="1"/>
  <c r="W11" i="1"/>
  <c r="R11" i="1"/>
  <c r="AB7" i="1"/>
  <c r="M4" i="1"/>
  <c r="M3" i="1"/>
  <c r="L3" i="1"/>
  <c r="W3" i="1"/>
  <c r="W17" i="1"/>
  <c r="L17" i="1"/>
  <c r="B17" i="1"/>
  <c r="B15" i="1"/>
  <c r="R15" i="1"/>
  <c r="B14" i="1"/>
  <c r="AA20" i="1"/>
  <c r="AB13" i="1"/>
  <c r="W13" i="1"/>
  <c r="B10" i="1"/>
  <c r="O20" i="1"/>
  <c r="AB9" i="1"/>
  <c r="Q20" i="1"/>
  <c r="L8" i="1"/>
  <c r="U20" i="1"/>
  <c r="R8" i="1"/>
  <c r="AB6" i="1"/>
  <c r="V20" i="1"/>
  <c r="B6" i="1"/>
  <c r="R6" i="1"/>
  <c r="L6" i="1"/>
  <c r="AB5" i="1"/>
  <c r="Z20" i="1"/>
  <c r="Y20" i="1"/>
  <c r="T20" i="1"/>
  <c r="M5" i="1"/>
  <c r="P20" i="1"/>
  <c r="L2" i="1"/>
  <c r="E14" i="1"/>
  <c r="E7" i="1"/>
  <c r="E15" i="1"/>
  <c r="F3" i="1"/>
  <c r="F5" i="1"/>
  <c r="F13" i="1"/>
  <c r="E2" i="1"/>
  <c r="E9" i="1"/>
  <c r="F17" i="1"/>
  <c r="F7" i="1"/>
  <c r="F15" i="1"/>
  <c r="F9" i="1"/>
  <c r="E8" i="1"/>
  <c r="E16" i="1"/>
  <c r="E5" i="1"/>
  <c r="E13" i="1"/>
  <c r="F16" i="1"/>
  <c r="F8" i="1"/>
  <c r="C20" i="1"/>
  <c r="E19" i="1"/>
  <c r="E11" i="1"/>
  <c r="E3" i="1"/>
  <c r="F14" i="1"/>
  <c r="F6" i="1"/>
  <c r="D20" i="1"/>
  <c r="E18" i="1"/>
  <c r="E10" i="1"/>
  <c r="F2" i="1"/>
  <c r="F12" i="1"/>
  <c r="F4" i="1"/>
  <c r="F19" i="1"/>
  <c r="F11" i="1"/>
  <c r="AD17" i="1" l="1"/>
  <c r="AD19" i="1"/>
  <c r="K8" i="1"/>
  <c r="J8" i="1" s="1"/>
  <c r="I8" i="1" s="1"/>
  <c r="AD6" i="1"/>
  <c r="AC5" i="1"/>
  <c r="N4" i="1"/>
  <c r="AC17" i="1"/>
  <c r="K7" i="1"/>
  <c r="J7" i="1" s="1"/>
  <c r="I7" i="1" s="1"/>
  <c r="AC19" i="1"/>
  <c r="K5" i="1"/>
  <c r="J5" i="1" s="1"/>
  <c r="I5" i="1" s="1"/>
  <c r="N10" i="1"/>
  <c r="N9" i="1"/>
  <c r="K9" i="1"/>
  <c r="J9" i="1" s="1"/>
  <c r="I9" i="1" s="1"/>
  <c r="AC6" i="1"/>
  <c r="AC3" i="1"/>
  <c r="K13" i="1"/>
  <c r="J13" i="1" s="1"/>
  <c r="I13" i="1" s="1"/>
  <c r="K14" i="1"/>
  <c r="J14" i="1" s="1"/>
  <c r="I14" i="1" s="1"/>
  <c r="K2" i="1"/>
  <c r="J2" i="1" s="1"/>
  <c r="I2" i="1" s="1"/>
  <c r="K6" i="1"/>
  <c r="J6" i="1" s="1"/>
  <c r="I6" i="1" s="1"/>
  <c r="K10" i="1"/>
  <c r="J10" i="1" s="1"/>
  <c r="I10" i="1" s="1"/>
  <c r="K18" i="1"/>
  <c r="J18" i="1" s="1"/>
  <c r="I18" i="1" s="1"/>
  <c r="K17" i="1"/>
  <c r="J17" i="1" s="1"/>
  <c r="I17" i="1" s="1"/>
  <c r="K16" i="1"/>
  <c r="J16" i="1" s="1"/>
  <c r="I16" i="1" s="1"/>
  <c r="K15" i="1"/>
  <c r="J15" i="1" s="1"/>
  <c r="I15" i="1" s="1"/>
  <c r="N2" i="1"/>
  <c r="H16" i="1"/>
  <c r="G16" i="1" s="1"/>
  <c r="H9" i="1"/>
  <c r="G9" i="1" s="1"/>
  <c r="K4" i="1"/>
  <c r="J4" i="1" s="1"/>
  <c r="I4" i="1" s="1"/>
  <c r="H19" i="1"/>
  <c r="G19" i="1" s="1"/>
  <c r="K19" i="1"/>
  <c r="J19" i="1" s="1"/>
  <c r="I19" i="1" s="1"/>
  <c r="K11" i="1"/>
  <c r="J11" i="1" s="1"/>
  <c r="I11" i="1" s="1"/>
  <c r="H12" i="1"/>
  <c r="G12" i="1" s="1"/>
  <c r="K12" i="1"/>
  <c r="J12" i="1" s="1"/>
  <c r="I12" i="1" s="1"/>
  <c r="K3" i="1"/>
  <c r="J3" i="1" s="1"/>
  <c r="I3" i="1" s="1"/>
  <c r="H3" i="1"/>
  <c r="G3" i="1" s="1"/>
  <c r="N19" i="1"/>
  <c r="H10" i="1"/>
  <c r="G10" i="1" s="1"/>
  <c r="AD3" i="1"/>
  <c r="S20" i="1"/>
  <c r="H8" i="1"/>
  <c r="G8" i="1" s="1"/>
  <c r="H5" i="1"/>
  <c r="G5" i="1" s="1"/>
  <c r="N11" i="1"/>
  <c r="H17" i="1"/>
  <c r="G17" i="1" s="1"/>
  <c r="H18" i="1"/>
  <c r="G18" i="1" s="1"/>
  <c r="H7" i="1"/>
  <c r="G7" i="1" s="1"/>
  <c r="H11" i="1"/>
  <c r="G11" i="1" s="1"/>
  <c r="N18" i="1"/>
  <c r="H14" i="1"/>
  <c r="G14" i="1" s="1"/>
  <c r="AD5" i="1"/>
  <c r="N3" i="1"/>
  <c r="X20" i="1"/>
  <c r="H15" i="1"/>
  <c r="G15" i="1" s="1"/>
  <c r="N14" i="1"/>
  <c r="H6" i="1"/>
  <c r="G6" i="1" s="1"/>
  <c r="H13" i="1"/>
  <c r="G13" i="1" s="1"/>
  <c r="H4" i="1"/>
  <c r="G4" i="1" s="1"/>
  <c r="H2" i="1"/>
  <c r="G2" i="1" s="1"/>
  <c r="AC18" i="1"/>
  <c r="AD18" i="1"/>
  <c r="AC10" i="1"/>
  <c r="AD10" i="1"/>
  <c r="AC9" i="1"/>
  <c r="AD9" i="1"/>
  <c r="AD14" i="1"/>
  <c r="AC14" i="1"/>
  <c r="AC7" i="1"/>
  <c r="AD7" i="1"/>
  <c r="N5" i="1"/>
  <c r="AD11" i="1"/>
  <c r="AC11" i="1"/>
  <c r="AD12" i="1"/>
  <c r="AC12" i="1"/>
  <c r="N12" i="1"/>
  <c r="AD2" i="1"/>
  <c r="AC2" i="1"/>
  <c r="AC8" i="1"/>
  <c r="AD8" i="1"/>
  <c r="AD15" i="1"/>
  <c r="AC15" i="1"/>
  <c r="AD4" i="1"/>
  <c r="AC4" i="1"/>
  <c r="AC16" i="1"/>
  <c r="AD16" i="1"/>
  <c r="AD13" i="1"/>
  <c r="AC13" i="1"/>
  <c r="N13" i="1"/>
  <c r="N8" i="1"/>
  <c r="N17" i="1"/>
  <c r="N15" i="1"/>
  <c r="N16" i="1"/>
  <c r="N7" i="1"/>
  <c r="N6" i="1"/>
  <c r="AB20" i="1"/>
  <c r="M20" i="1"/>
  <c r="B20" i="1"/>
  <c r="R20" i="1"/>
  <c r="W20" i="1"/>
  <c r="L20" i="1"/>
  <c r="F20" i="1"/>
  <c r="E20" i="1"/>
  <c r="G20" i="1" l="1"/>
  <c r="I20" i="1"/>
  <c r="AD20" i="1"/>
  <c r="K20" i="1"/>
  <c r="J20" i="1" s="1"/>
  <c r="H20" i="1"/>
  <c r="AC20" i="1"/>
  <c r="N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EF93E-3885-4965-B347-1C1D21FA0304}" keepAlive="1" name="Query - ALT Hitting" description="Connection to the 'ALT Hitting' query in the workbook." type="5" refreshedVersion="0" background="1" saveData="1">
    <dbPr connection="Provider=Microsoft.Mashup.OleDb.1;Data Source=$Workbook$;Location=&quot;ALT Hitting&quot;;Extended Properties=&quot;&quot;" command="SELECT * FROM [ALT Hitting]"/>
  </connection>
  <connection id="2" xr16:uid="{3D3E2B24-A399-4831-B662-BCEC74D59B2B}" keepAlive="1" name="Query - ALT Pitching" description="Connection to the 'ALT Pitching' query in the workbook." type="5" refreshedVersion="0" background="1" saveData="1">
    <dbPr connection="Provider=Microsoft.Mashup.OleDb.1;Data Source=$Workbook$;Location=&quot;ALT Pitching&quot;;Extended Properties=&quot;&quot;" command="SELECT * FROM [ALT Pitching]"/>
  </connection>
  <connection id="3" xr16:uid="{BD3FE437-F569-4BEC-A039-07CD8E13296E}" keepAlive="1" name="Query - BRL Hitting" description="Connection to the 'BRL Hitting' query in the workbook." type="5" refreshedVersion="0" background="1" saveData="1">
    <dbPr connection="Provider=Microsoft.Mashup.OleDb.1;Data Source=$Workbook$;Location=&quot;BRL Hitting&quot;;Extended Properties=&quot;&quot;" command="SELECT * FROM [BRL Hitting]"/>
  </connection>
  <connection id="4" xr16:uid="{CF2862E0-A594-42A6-8A2C-6D91B4FB03C1}" keepAlive="1" name="Query - BRL Pitching" description="Connection to the 'BRL Pitching' query in the workbook." type="5" refreshedVersion="0" background="1" saveData="1">
    <dbPr connection="Provider=Microsoft.Mashup.OleDb.1;Data Source=$Workbook$;Location=&quot;BRL Pitching&quot;;Extended Properties=&quot;&quot;" command="SELECT * FROM [BRL Pitching]"/>
  </connection>
  <connection id="5" xr16:uid="{111B121B-92D1-47DD-AC1E-2AC7FEAB74EB}" keepAlive="1" name="Query - CCY Hitting" description="Connection to the 'CCY Hitting' query in the workbook." type="5" refreshedVersion="0" background="1" saveData="1">
    <dbPr connection="Provider=Microsoft.Mashup.OleDb.1;Data Source=$Workbook$;Location=&quot;CCY Hitting&quot;;Extended Properties=&quot;&quot;" command="SELECT * FROM [CCY Hitting]"/>
  </connection>
  <connection id="6" xr16:uid="{A619EDAE-95F9-4A0E-9636-95D4DC6E9803}" keepAlive="1" name="Query - CCY Pitching" description="Connection to the 'CCY Pitching' query in the workbook." type="5" refreshedVersion="0" background="1" saveData="1">
    <dbPr connection="Provider=Microsoft.Mashup.OleDb.1;Data Source=$Workbook$;Location=&quot;CCY Pitching&quot;;Extended Properties=&quot;&quot;" command="SELECT * FROM [CCY Pitching]"/>
  </connection>
  <connection id="7" xr16:uid="{6B24B164-779B-4D45-9AA5-6D32DD5D0028}" keepAlive="1" name="Query - CGR Hitting" description="Connection to the 'CGR Hitting' query in the workbook." type="5" refreshedVersion="0" background="1" saveData="1">
    <dbPr connection="Provider=Microsoft.Mashup.OleDb.1;Data Source=$Workbook$;Location=&quot;CGR Hitting&quot;;Extended Properties=&quot;&quot;" command="SELECT * FROM [CGR Hitting]"/>
  </connection>
  <connection id="8" xr16:uid="{B6D19529-60F6-48DE-BCD9-D57CBD7C7FF9}" keepAlive="1" name="Query - CGR Pitching" description="Connection to the 'CGR Pitching' query in the workbook." type="5" refreshedVersion="0" background="1" saveData="1">
    <dbPr connection="Provider=Microsoft.Mashup.OleDb.1;Data Source=$Workbook$;Location=&quot;CGR Pitching&quot;;Extended Properties=&quot;&quot;" command="SELECT * FROM [CGR Pitching]"/>
  </connection>
  <connection id="9" xr16:uid="{A30FA5B7-6D60-4B08-BEB4-545AFB41007B}" keepAlive="1" name="Query - CHI Hitting" description="Connection to the 'CHI Hitting' query in the workbook." type="5" refreshedVersion="0" background="1" saveData="1">
    <dbPr connection="Provider=Microsoft.Mashup.OleDb.1;Data Source=$Workbook$;Location=&quot;CHI Hitting&quot;;Extended Properties=&quot;&quot;" command="SELECT * FROM [CHI Hitting]"/>
  </connection>
  <connection id="10" xr16:uid="{946CF505-B6A5-47B6-84A9-4E9D4048BE53}" keepAlive="1" name="Query - CHI Pitching" description="Connection to the 'CHI Pitching' query in the workbook." type="5" refreshedVersion="0" background="1" saveData="1">
    <dbPr connection="Provider=Microsoft.Mashup.OleDb.1;Data Source=$Workbook$;Location=&quot;CHI Pitching&quot;;Extended Properties=&quot;&quot;" command="SELECT * FROM [CHI Pitching]"/>
  </connection>
  <connection id="11" xr16:uid="{823C0656-07F7-45E7-86FA-B32FC9903344}" keepAlive="1" name="Query - CLN Hitting" description="Connection to the 'CLN Hitting' query in the workbook." type="5" refreshedVersion="0" background="1" saveData="1">
    <dbPr connection="Provider=Microsoft.Mashup.OleDb.1;Data Source=$Workbook$;Location=&quot;CLN Hitting&quot;;Extended Properties=&quot;&quot;" command="SELECT * FROM [CLN Hitting]"/>
  </connection>
  <connection id="12" xr16:uid="{2FF9FEE7-F2C8-4C80-B64C-7C74F11EFB8D}" keepAlive="1" name="Query - CLN Pitching" description="Connection to the 'CLN Pitching' query in the workbook." type="5" refreshedVersion="0" background="1" saveData="1">
    <dbPr connection="Provider=Microsoft.Mashup.OleDb.1;Data Source=$Workbook$;Location=&quot;CLN Pitching&quot;;Extended Properties=&quot;&quot;" command="SELECT * FROM [CLN Pitching]"/>
  </connection>
  <connection id="13" xr16:uid="{A1CA2DFC-1115-4DBC-AD30-C70EE0E1F24A}" keepAlive="1" name="Query - DAN Hitting" description="Connection to the 'DAN Hitting' query in the workbook." type="5" refreshedVersion="0" background="1" saveData="1">
    <dbPr connection="Provider=Microsoft.Mashup.OleDb.1;Data Source=$Workbook$;Location=&quot;DAN Hitting&quot;;Extended Properties=&quot;&quot;" command="SELECT * FROM [DAN Hitting]"/>
  </connection>
  <connection id="14" xr16:uid="{3AA8477B-8912-438F-9A34-252112C44F41}" keepAlive="1" name="Query - DAN Pitching" description="Connection to the 'DAN Pitching' query in the workbook." type="5" refreshedVersion="0" background="1" saveData="1">
    <dbPr connection="Provider=Microsoft.Mashup.OleDb.1;Data Source=$Workbook$;Location=&quot;DAN Pitching&quot;;Extended Properties=&quot;&quot;" command="SELECT * FROM [DAN Pitching]"/>
  </connection>
  <connection id="15" xr16:uid="{2E37139C-090C-4B0D-98D8-B94BEE8B2A8D}" keepAlive="1" name="Query - DUB Hitting" description="Connection to the 'DUB Hitting' query in the workbook." type="5" refreshedVersion="0" background="1" saveData="1">
    <dbPr connection="Provider=Microsoft.Mashup.OleDb.1;Data Source=$Workbook$;Location=&quot;DUB Hitting&quot;;Extended Properties=&quot;&quot;" command="SELECT * FROM [DUB Hitting]"/>
  </connection>
  <connection id="16" xr16:uid="{96C01104-76B8-4C02-AD58-42A941400FCB}" keepAlive="1" name="Query - DUB Pitching" description="Connection to the 'DUB Pitching' query in the workbook." type="5" refreshedVersion="0" background="1" saveData="1">
    <dbPr connection="Provider=Microsoft.Mashup.OleDb.1;Data Source=$Workbook$;Location=&quot;DUB Pitching&quot;;Extended Properties=&quot;&quot;" command="SELECT * FROM [DUB Pitching]"/>
  </connection>
  <connection id="17" xr16:uid="{CCFED94D-A69A-4B7E-B1DB-64E8B61056A7}" keepAlive="1" name="Query - FCR Hitting" description="Connection to the 'FCR Hitting' query in the workbook." type="5" refreshedVersion="0" background="1" saveData="1">
    <dbPr connection="Provider=Microsoft.Mashup.OleDb.1;Data Source=$Workbook$;Location=&quot;FCR Hitting&quot;;Extended Properties=&quot;&quot;" command="SELECT * FROM [FCR Hitting]"/>
  </connection>
  <connection id="18" xr16:uid="{3EE2AA9C-FEF0-4D5E-B8D9-DB0A60DB04AB}" keepAlive="1" name="Query - FCR Pitching" description="Connection to the 'FCR Pitching' query in the workbook." type="5" refreshedVersion="0" background="1" saveData="1">
    <dbPr connection="Provider=Microsoft.Mashup.OleDb.1;Data Source=$Workbook$;Location=&quot;FCR Pitching&quot;;Extended Properties=&quot;&quot;" command="SELECT * FROM [FCR Pitching]"/>
  </connection>
  <connection id="19" xr16:uid="{FCC7736F-10D2-417C-A9F9-06AFAFE9671E}" keepAlive="1" name="Query - Hitting Data" description="Connection to the 'Hitting Data' query in the workbook." type="5" refreshedVersion="0" background="1" saveData="1">
    <dbPr connection="Provider=Microsoft.Mashup.OleDb.1;Data Source=$Workbook$;Location=&quot;Hitting Data&quot;;Extended Properties=&quot;&quot;" command="SELECT * FROM [Hitting Data]"/>
  </connection>
  <connection id="20" xr16:uid="{383E89BF-4DE8-4CD6-A7E9-89344380D529}" keepAlive="1" name="Query - IVY Hitting" description="Connection to the 'IVY Hitting' query in the workbook." type="5" refreshedVersion="0" background="1" saveData="1">
    <dbPr connection="Provider=Microsoft.Mashup.OleDb.1;Data Source=$Workbook$;Location=&quot;IVY Hitting&quot;;Extended Properties=&quot;&quot;" command="SELECT * FROM [IVY Hitting]"/>
  </connection>
  <connection id="21" xr16:uid="{4E686FF1-2F92-4790-88DA-DBFE00DCAA73}" keepAlive="1" name="Query - IVY Pitching" description="Connection to the 'IVY Pitching' query in the workbook." type="5" refreshedVersion="0" background="1" saveData="1">
    <dbPr connection="Provider=Microsoft.Mashup.OleDb.1;Data Source=$Workbook$;Location=&quot;IVY Pitching&quot;;Extended Properties=&quot;&quot;" command="SELECT * FROM [IVY Pitching]"/>
  </connection>
  <connection id="22" xr16:uid="{5772DDD2-F3FA-4952-B8E8-7F9A56C6AF0E}" keepAlive="1" name="Query - JAX Hitting" description="Connection to the 'JAX Hitting' query in the workbook." type="5" refreshedVersion="0" background="1" saveData="1">
    <dbPr connection="Provider=Microsoft.Mashup.OleDb.1;Data Source=$Workbook$;Location=&quot;JAX Hitting&quot;;Extended Properties=&quot;&quot;" command="SELECT * FROM [JAX Hitting]"/>
  </connection>
  <connection id="23" xr16:uid="{E173C0B7-5F65-4922-BBC0-622607F55F36}" keepAlive="1" name="Query - JAX Pitching" description="Connection to the 'JAX Pitching' query in the workbook." type="5" refreshedVersion="0" background="1" saveData="1">
    <dbPr connection="Provider=Microsoft.Mashup.OleDb.1;Data Source=$Workbook$;Location=&quot;JAX Pitching&quot;;Extended Properties=&quot;&quot;" command="SELECT * FROM [JAX Pitching]"/>
  </connection>
  <connection id="24" xr16:uid="{E041A42E-8313-4BCA-9EBA-60DA9D62A298}" keepAlive="1" name="Query - JNT Hitting" description="Connection to the 'JNT Hitting' query in the workbook." type="5" refreshedVersion="0" background="1" saveData="1">
    <dbPr connection="Provider=Microsoft.Mashup.OleDb.1;Data Source=$Workbook$;Location=&quot;JNT Hitting&quot;;Extended Properties=&quot;&quot;" command="SELECT * FROM [JNT Hitting]"/>
  </connection>
  <connection id="25" xr16:uid="{0C2487AC-811B-47AB-AA8A-E27EE58A12DF}" keepAlive="1" name="Query - JNT Pitching" description="Connection to the 'JNT Pitching' query in the workbook." type="5" refreshedVersion="0" background="1" saveData="1">
    <dbPr connection="Provider=Microsoft.Mashup.OleDb.1;Data Source=$Workbook$;Location=&quot;JNT Pitching&quot;;Extended Properties=&quot;&quot;" command="SELECT * FROM [JNT Pitching]"/>
  </connection>
  <connection id="26" xr16:uid="{15D48FB9-E189-417C-A6DF-E2D6214DF952}" keepAlive="1" name="Query - LAF Hitting" description="Connection to the 'LAF Hitting' query in the workbook." type="5" refreshedVersion="0" background="1" saveData="1">
    <dbPr connection="Provider=Microsoft.Mashup.OleDb.1;Data Source=$Workbook$;Location=&quot;LAF Hitting&quot;;Extended Properties=&quot;&quot;" command="SELECT * FROM [LAF Hitting]"/>
  </connection>
  <connection id="27" xr16:uid="{3F9BF0F8-22B0-407C-B133-FA04B0F0194F}" keepAlive="1" name="Query - LAF Pitching" description="Connection to the 'LAF Pitching' query in the workbook." type="5" refreshedVersion="0" background="1" saveData="1">
    <dbPr connection="Provider=Microsoft.Mashup.OleDb.1;Data Source=$Workbook$;Location=&quot;LAF Pitching&quot;;Extended Properties=&quot;&quot;" command="SELECT * FROM [LAF Pitching]"/>
  </connection>
  <connection id="28" xr16:uid="{9BA270CF-1FE2-4679-9474-F64527089A30}" keepAlive="1" name="Query - NOR Hitting" description="Connection to the 'NOR Hitting' query in the workbook." type="5" refreshedVersion="0" background="1" saveData="1">
    <dbPr connection="Provider=Microsoft.Mashup.OleDb.1;Data Source=$Workbook$;Location=&quot;NOR Hitting&quot;;Extended Properties=&quot;&quot;" command="SELECT * FROM [NOR Hitting]"/>
  </connection>
  <connection id="29" xr16:uid="{1876B700-555C-42D7-8841-9320A257AFF9}" keepAlive="1" name="Query - NOR Pitching" description="Connection to the 'NOR Pitching' query in the workbook." type="5" refreshedVersion="0" background="1" saveData="1">
    <dbPr connection="Provider=Microsoft.Mashup.OleDb.1;Data Source=$Workbook$;Location=&quot;NOR Pitching&quot;;Extended Properties=&quot;&quot;" command="SELECT * FROM [NOR Pitching]"/>
  </connection>
  <connection id="30" xr16:uid="{7B97FFE9-3713-4ECC-A31B-CDB31F73C13B}" keepAlive="1" name="Query - OFL Hitting" description="Connection to the 'OFL Hitting' query in the workbook." type="5" refreshedVersion="0" background="1" saveData="1">
    <dbPr connection="Provider=Microsoft.Mashup.OleDb.1;Data Source=$Workbook$;Location=&quot;OFL Hitting&quot;;Extended Properties=&quot;&quot;" command="SELECT * FROM [OFL Hitting]"/>
  </connection>
  <connection id="31" xr16:uid="{0E20CAB2-CDB8-4AEE-BA69-26345602C844}" keepAlive="1" name="Query - OFL Pitching" description="Connection to the 'OFL Pitching' query in the workbook." type="5" refreshedVersion="0" background="1" saveData="1">
    <dbPr connection="Provider=Microsoft.Mashup.OleDb.1;Data Source=$Workbook$;Location=&quot;OFL Pitching&quot;;Extended Properties=&quot;&quot;" command="SELECT * FROM [OFL Pitching]"/>
  </connection>
  <connection id="32" xr16:uid="{004E3D2A-94B2-409E-9963-29575EEE5A9D}" keepAlive="1" name="Query - Pitching Data" description="Connection to the 'Pitching Data' query in the workbook." type="5" refreshedVersion="0" background="1" saveData="1">
    <dbPr connection="Provider=Microsoft.Mashup.OleDb.1;Data Source=$Workbook$;Location=&quot;Pitching Data&quot;;Extended Properties=&quot;&quot;" command="SELECT * FROM [Pitching Data]"/>
  </connection>
  <connection id="33" xr16:uid="{8EECAFB5-2F10-4EFD-B1F8-42A8C1E7769A}" keepAlive="1" name="Query - SPR Hitting" description="Connection to the 'SPR Hitting' query in the workbook." type="5" refreshedVersion="0" background="1" saveData="1">
    <dbPr connection="Provider=Microsoft.Mashup.OleDb.1;Data Source=$Workbook$;Location=&quot;SPR Hitting&quot;;Extended Properties=&quot;&quot;" command="SELECT * FROM [SPR Hitting]"/>
  </connection>
  <connection id="34" xr16:uid="{D3E73E6E-EDC0-4CAE-A05D-AE864B3F7822}" keepAlive="1" name="Query - SPR Pitching" description="Connection to the 'SPR Pitching' query in the workbook." type="5" refreshedVersion="0" background="1" saveData="1">
    <dbPr connection="Provider=Microsoft.Mashup.OleDb.1;Data Source=$Workbook$;Location=&quot;SPR Pitching&quot;;Extended Properties=&quot;&quot;" command="SELECT * FROM [SPR Pitching]"/>
  </connection>
  <connection id="35" xr16:uid="{AB6A1910-D08F-4EB2-84E2-359B272EFA67}" keepAlive="1" name="Query - TER Hitting" description="Connection to the 'TER Hitting' query in the workbook." type="5" refreshedVersion="0" background="1" saveData="1">
    <dbPr connection="Provider=Microsoft.Mashup.OleDb.1;Data Source=$Workbook$;Location=&quot;TER Hitting&quot;;Extended Properties=&quot;&quot;" command="SELECT * FROM [TER Hitting]"/>
  </connection>
  <connection id="36" xr16:uid="{478852CB-26AA-449A-972D-5C6B7CCDB238}" keepAlive="1" name="Query - TER Pitching" description="Connection to the 'TER Pitching' query in the workbook." type="5" refreshedVersion="0" background="1" saveData="1">
    <dbPr connection="Provider=Microsoft.Mashup.OleDb.1;Data Source=$Workbook$;Location=&quot;TER Pitching&quot;;Extended Properties=&quot;&quot;" command="SELECT * FROM [TER Pitching]"/>
  </connection>
  <connection id="37" xr16:uid="{071B0FE7-C513-4EE7-9E86-2E4FD35A02A3}" keepAlive="1" name="Query - The Workshop" description="Connection to the 'The Workshop' query in the workbook." type="5" refreshedVersion="8" background="1" saveData="1">
    <dbPr connection="Provider=Microsoft.Mashup.OleDb.1;Data Source=$Workbook$;Location=&quot;The Workshop&quot;;Extended Properties=&quot;&quot;" command="SELECT * FROM [The Workshop]"/>
  </connection>
  <connection id="38" xr16:uid="{FBA06670-0B8F-4906-95C2-F77F8EA1E156}" keepAlive="1" name="Query - THR Hitting" description="Connection to the 'THR Hitting' query in the workbook." type="5" refreshedVersion="0" background="1" saveData="1">
    <dbPr connection="Provider=Microsoft.Mashup.OleDb.1;Data Source=$Workbook$;Location=&quot;THR Hitting&quot;;Extended Properties=&quot;&quot;" command="SELECT * FROM [THR Hitting]"/>
  </connection>
  <connection id="39" xr16:uid="{A572F7C8-CCF8-4563-AF42-003D743D1214}" keepAlive="1" name="Query - THR Pitching" description="Connection to the 'THR Pitching' query in the workbook." type="5" refreshedVersion="0" background="1" saveData="1">
    <dbPr connection="Provider=Microsoft.Mashup.OleDb.1;Data Source=$Workbook$;Location=&quot;THR Pitching&quot;;Extended Properties=&quot;&quot;" command="SELECT * FROM [THR Pitching]"/>
  </connection>
</connections>
</file>

<file path=xl/sharedStrings.xml><?xml version="1.0" encoding="utf-8"?>
<sst xmlns="http://schemas.openxmlformats.org/spreadsheetml/2006/main" count="234" uniqueCount="58">
  <si>
    <t>Home</t>
  </si>
  <si>
    <t>Away</t>
  </si>
  <si>
    <t>Neutral</t>
  </si>
  <si>
    <t>Wins</t>
  </si>
  <si>
    <t>Losses</t>
  </si>
  <si>
    <t>Team</t>
  </si>
  <si>
    <t>Full Count Rhythm</t>
  </si>
  <si>
    <t>Alton River Dragons</t>
  </si>
  <si>
    <t>Burlington Bees</t>
  </si>
  <si>
    <t>Cape Catfish</t>
  </si>
  <si>
    <t>Champion City Kings</t>
  </si>
  <si>
    <t>Chillicothe Paints</t>
  </si>
  <si>
    <t>Clinton LumberKings</t>
  </si>
  <si>
    <t>Danville Dans</t>
  </si>
  <si>
    <t>Dubois County Bombers</t>
  </si>
  <si>
    <t>Illinois Valley Pistol Shrimp</t>
  </si>
  <si>
    <t>Jackson Rockabillys</t>
  </si>
  <si>
    <t>Johnstown Mill Rats</t>
  </si>
  <si>
    <t>Lafayette Aviators</t>
  </si>
  <si>
    <t>Normal CornBelters</t>
  </si>
  <si>
    <t>O'Fallon Hoots</t>
  </si>
  <si>
    <t>REX Baseball</t>
  </si>
  <si>
    <t>Springfield Lucky Horseshoes</t>
  </si>
  <si>
    <t>Thrillville Thrillbillies</t>
  </si>
  <si>
    <t>Classifier</t>
  </si>
  <si>
    <t>Games/Wins/Losses</t>
  </si>
  <si>
    <t>Runs Scored</t>
  </si>
  <si>
    <t>Runs Against</t>
  </si>
  <si>
    <t>W</t>
  </si>
  <si>
    <t>L</t>
  </si>
  <si>
    <t>League Averages/Totals</t>
  </si>
  <si>
    <t>GP</t>
  </si>
  <si>
    <t>W-L</t>
  </si>
  <si>
    <t>Win %</t>
  </si>
  <si>
    <t>RS</t>
  </si>
  <si>
    <t>RA</t>
  </si>
  <si>
    <t>RD</t>
  </si>
  <si>
    <t>Home RS</t>
  </si>
  <si>
    <t>Home RA</t>
  </si>
  <si>
    <t>Home RD</t>
  </si>
  <si>
    <t>Away RS</t>
  </si>
  <si>
    <t>Away RA</t>
  </si>
  <si>
    <t>Away RD</t>
  </si>
  <si>
    <t>Home GP</t>
  </si>
  <si>
    <t>Away GP</t>
  </si>
  <si>
    <t>Neutral RS</t>
  </si>
  <si>
    <t>Neutral RA</t>
  </si>
  <si>
    <t>Neutral RD</t>
  </si>
  <si>
    <t>Neutral GP</t>
  </si>
  <si>
    <t>Ballpark Factor (Basic)</t>
  </si>
  <si>
    <t>Ballpark Factor (Actual)</t>
  </si>
  <si>
    <t>Home Total Runs</t>
  </si>
  <si>
    <t>Away Total Runs</t>
  </si>
  <si>
    <t>Expected Win % (Basic)</t>
  </si>
  <si>
    <t>Expected Win % (Empirical)</t>
  </si>
  <si>
    <t>Exponent Value (Pythagenpat)</t>
  </si>
  <si>
    <t>Expected W-L (Basic)</t>
  </si>
  <si>
    <t>Expected W-L (Empirical)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</si>
</sst>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40">
    <dxf>
      <font>
        <b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numFmt numFmtId="164" formatCode="0.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7" xr16:uid="{85A70F53-5EBC-4A04-B8E7-CF2E0A3937C8}" autoFormatId="16" applyNumberFormats="0" applyBorderFormats="0" applyFontFormats="0" applyPatternFormats="0" applyAlignmentFormats="0" applyWidthHeightFormats="0">
  <queryTableRefresh nextId="6">
    <queryTableFields count="5">
      <queryTableField id="1" name="Team" tableColumnId="1"/>
      <queryTableField id="2" name="Classifier" tableColumnId="2"/>
      <queryTableField id="3" name="Games/Wins/Losses" tableColumnId="3"/>
      <queryTableField id="4" name="Runs Scored" tableColumnId="4"/>
      <queryTableField id="5" name="Runs Again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EE2020-87D7-4335-A679-A37103312102}" name="The_Workshop" displayName="The_Workshop" ref="A1:E91" tableType="queryTable" totalsRowShown="0">
  <autoFilter ref="A1:E91" xr:uid="{D2EE2020-87D7-4335-A679-A37103312102}"/>
  <tableColumns count="5">
    <tableColumn id="1" xr3:uid="{74329E1E-3460-4BAC-BC12-56CB8B03B147}" uniqueName="1" name="Team" queryTableFieldId="1" dataDxfId="39"/>
    <tableColumn id="2" xr3:uid="{B8EE16DE-431D-4CCC-9989-715644CEAED5}" uniqueName="2" name="Classifier" queryTableFieldId="2" dataDxfId="38"/>
    <tableColumn id="3" xr3:uid="{4F98335A-F8E6-4D4E-A0B7-5EDE1F0E23E7}" uniqueName="3" name="Games/Wins/Losses" queryTableFieldId="3" dataDxfId="37"/>
    <tableColumn id="4" xr3:uid="{3CD8DBF7-B7D1-431B-BBDF-B59D4637589A}" uniqueName="4" name="Runs Scored" queryTableFieldId="4" dataDxfId="36"/>
    <tableColumn id="5" xr3:uid="{55468D97-E0D2-4030-B432-91B7F22D5760}" uniqueName="5" name="Runs Against" queryTableFieldId="5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A6ECA9-BD0B-41F7-A214-5DB38E6F63E3}" name="Table10" displayName="Table10" ref="A1:AD20" totalsRowShown="0" headerRowDxfId="34" dataDxfId="32" headerRowBorderDxfId="33" tableBorderDxfId="31" totalsRowBorderDxfId="30">
  <tableColumns count="30">
    <tableColumn id="1" xr3:uid="{7C537677-30F1-4CA2-8950-7A5A00176601}" name="Team" dataDxfId="29"/>
    <tableColumn id="2" xr3:uid="{33DF2AD7-7169-4DF1-8F45-0C792E1B3EDF}" name="GP" dataDxfId="28"/>
    <tableColumn id="3" xr3:uid="{A0E32B09-3E0D-4715-8C25-55CFA5184602}" name="W" dataDxfId="27"/>
    <tableColumn id="4" xr3:uid="{C4401D81-5B6A-4569-9140-1DF8D02C6ACF}" name="L" dataDxfId="26"/>
    <tableColumn id="5" xr3:uid="{FB5BF57C-1905-43F9-BF75-DF93A154FBF4}" name="W-L" dataDxfId="25">
      <calculatedColumnFormula>_xlfn.CONCAT(C2, "-",D2)</calculatedColumnFormula>
    </tableColumn>
    <tableColumn id="6" xr3:uid="{86003E80-EFD1-4E83-B213-06DF8D17EA2B}" name="Win %" dataDxfId="24">
      <calculatedColumnFormula>C2/(C2+D2)</calculatedColumnFormula>
    </tableColumn>
    <tableColumn id="29" xr3:uid="{51254E65-618D-47A7-B027-FA03F7399CB0}" name="Expected W-L (Basic)" dataDxfId="23">
      <calculatedColumnFormula>_xlfn.CONCAT(ROUND((Table10[[#This Row],[Expected Win % (Basic)]]*Table10[[#This Row],[GP]]),0),"-",Table10[[#This Row],[GP]]-ROUND((Table10[[#This Row],[Expected Win % (Basic)]]*Table10[[#This Row],[GP]]),0))</calculatedColumnFormula>
    </tableColumn>
    <tableColumn id="26" xr3:uid="{9A57255B-3F1F-4D65-836E-94FF2B71220F}" name="Expected Win % (Basic)" dataDxfId="22">
      <calculatedColumnFormula>1/(1+(Table10[[#This Row],[RA]]/Table10[[#This Row],[RS]])^2)</calculatedColumnFormula>
    </tableColumn>
    <tableColumn id="30" xr3:uid="{DB5A8618-DE62-40DE-B184-F4673A356402}" name="Expected W-L (Empirical)" dataDxfId="21">
      <calculatedColumnFormula>_xlfn.CONCAT(ROUND((Table10[[#This Row],[Expected Win % (Empirical)]]*Table10[[#This Row],[GP]]),0),"-",Table10[[#This Row],[GP]]-ROUND((Table10[[#This Row],[Expected Win % (Empirical)]]*Table10[[#This Row],[GP]]),0))</calculatedColumnFormula>
    </tableColumn>
    <tableColumn id="27" xr3:uid="{C1853C55-04A4-4A24-89EC-B368B92A6047}" name="Expected Win % (Empirical)" dataDxfId="20">
      <calculatedColumnFormula>1/(1+(Table10[[#This Row],[RA]]/Table10[[#This Row],[RS]])^Table10[[#This Row],[Exponent Value (Pythagenpat)]])</calculatedColumnFormula>
    </tableColumn>
    <tableColumn id="28" xr3:uid="{6AA7DE9C-B464-43F8-8A64-AE8B647A262F}" name="Exponent Value (Pythagenpat)" dataDxfId="19">
      <calculatedColumnFormula>((Table10[[#This Row],[RS]]+Table10[[#This Row],[RA]])/Table10[[#This Row],[GP]])^0.287</calculatedColumnFormula>
    </tableColumn>
    <tableColumn id="7" xr3:uid="{DA02BE2D-16D7-4CB9-BB90-3C5B0926CA49}" name="RS" dataDxfId="18">
      <calculatedColumnFormula>P2+U2+Z2</calculatedColumnFormula>
    </tableColumn>
    <tableColumn id="8" xr3:uid="{C4D74EE8-C0B8-477D-97E2-2BDED54E2CF3}" name="RA" dataDxfId="17">
      <calculatedColumnFormula>Q2+V2+AA2</calculatedColumnFormula>
    </tableColumn>
    <tableColumn id="9" xr3:uid="{E549245E-37EE-4BAB-B5CF-C5B35955E986}" name="RD" dataDxfId="16">
      <calculatedColumnFormula>R2+W2+AB2</calculatedColumnFormula>
    </tableColumn>
    <tableColumn id="10" xr3:uid="{C789159F-4393-4EDA-9DDB-B7EBFF4B33F9}" name="Home GP" dataDxfId="15"/>
    <tableColumn id="11" xr3:uid="{C1F66EA2-8E8C-4C5C-AE6A-1F0E8BA18368}" name="Home RS" dataDxfId="14"/>
    <tableColumn id="12" xr3:uid="{4DA25FD7-7647-4E82-A7EE-3B700FAC9EB8}" name="Home RA" dataDxfId="13"/>
    <tableColumn id="13" xr3:uid="{CAA3C70C-89D5-4619-A13E-D6481D4C5719}" name="Home RD" dataDxfId="12">
      <calculatedColumnFormula>P2-Q2</calculatedColumnFormula>
    </tableColumn>
    <tableColumn id="14" xr3:uid="{12F14122-AABC-4DFF-BCC1-676744AE4AB4}" name="Home Total Runs" dataDxfId="11">
      <calculatedColumnFormula>P2+Q2</calculatedColumnFormula>
    </tableColumn>
    <tableColumn id="15" xr3:uid="{0FF587A3-369E-4A1C-81DF-F330A41AA451}" name="Away GP" dataDxfId="10"/>
    <tableColumn id="16" xr3:uid="{3DD20DF7-A9F8-4976-9D6D-75F1C626E510}" name="Away RS" dataDxfId="9"/>
    <tableColumn id="17" xr3:uid="{9131225C-58D5-4E59-B002-9B99622EC8E7}" name="Away RA" dataDxfId="8"/>
    <tableColumn id="18" xr3:uid="{E1FEDF93-A152-43EC-AF2A-A4ADA9F6518F}" name="Away RD" dataDxfId="7">
      <calculatedColumnFormula>U2-V2</calculatedColumnFormula>
    </tableColumn>
    <tableColumn id="19" xr3:uid="{203AD8C2-964A-43A5-95EB-74FA54AD395D}" name="Away Total Runs" dataDxfId="6">
      <calculatedColumnFormula>U2+V2</calculatedColumnFormula>
    </tableColumn>
    <tableColumn id="20" xr3:uid="{8DC195DC-338E-4816-8FCD-3813A6BADC0B}" name="Neutral GP" dataDxfId="5"/>
    <tableColumn id="21" xr3:uid="{53C87A6D-0D8A-4D42-A092-EE623B71DB47}" name="Neutral RS" dataDxfId="4"/>
    <tableColumn id="22" xr3:uid="{1896763B-457B-40D3-BD4F-13537BCC83D7}" name="Neutral RA" dataDxfId="3"/>
    <tableColumn id="23" xr3:uid="{A1840B3A-1C88-4157-93EA-C3581B544110}" name="Neutral RD" dataDxfId="2">
      <calculatedColumnFormula>Z2-AA2</calculatedColumnFormula>
    </tableColumn>
    <tableColumn id="24" xr3:uid="{E8CE7A1E-D6B5-4BCC-A48A-2EC65B7D53EC}" name="Ballpark Factor (Basic)" dataDxfId="1">
      <calculatedColumnFormula>S2/X2</calculatedColumnFormula>
    </tableColumn>
    <tableColumn id="25" xr3:uid="{8F313EE4-23AF-49FB-9F1B-AE10917CD5E9}" name="Ballpark Factor (Actual)" dataDxfId="0">
      <calculatedColumnFormula>(S2/O2)/(X2/T2)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B1C4-F98E-406A-994F-E64165941F70}">
  <sheetPr codeName="Sheet1"/>
  <dimension ref="A1:E91"/>
  <sheetViews>
    <sheetView topLeftCell="A67" workbookViewId="0">
      <selection activeCell="E20" sqref="E20"/>
    </sheetView>
  </sheetViews>
  <sheetFormatPr defaultRowHeight="14.4" x14ac:dyDescent="0.3"/>
  <cols>
    <col min="1" max="1" width="24.6640625" bestFit="1" customWidth="1"/>
    <col min="2" max="2" width="11.109375" bestFit="1" customWidth="1"/>
    <col min="3" max="3" width="20.33203125" bestFit="1" customWidth="1"/>
    <col min="4" max="4" width="13.44140625" bestFit="1" customWidth="1"/>
    <col min="5" max="5" width="13.6640625" bestFit="1" customWidth="1"/>
  </cols>
  <sheetData>
    <row r="1" spans="1:5" x14ac:dyDescent="0.3">
      <c r="A1" t="s">
        <v>5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10</v>
      </c>
      <c r="B2" t="s">
        <v>0</v>
      </c>
      <c r="C2">
        <v>28</v>
      </c>
      <c r="D2">
        <v>148</v>
      </c>
      <c r="E2">
        <v>196</v>
      </c>
    </row>
    <row r="3" spans="1:5" x14ac:dyDescent="0.3">
      <c r="A3" t="s">
        <v>10</v>
      </c>
      <c r="B3" t="s">
        <v>1</v>
      </c>
      <c r="C3">
        <v>28</v>
      </c>
      <c r="D3">
        <v>152</v>
      </c>
      <c r="E3">
        <v>208</v>
      </c>
    </row>
    <row r="4" spans="1:5" x14ac:dyDescent="0.3">
      <c r="A4" t="s">
        <v>10</v>
      </c>
      <c r="B4" t="s">
        <v>2</v>
      </c>
      <c r="C4">
        <v>0</v>
      </c>
      <c r="D4">
        <v>0</v>
      </c>
      <c r="E4">
        <v>0</v>
      </c>
    </row>
    <row r="5" spans="1:5" x14ac:dyDescent="0.3">
      <c r="A5" t="s">
        <v>10</v>
      </c>
      <c r="B5" t="s">
        <v>3</v>
      </c>
      <c r="C5">
        <v>18</v>
      </c>
      <c r="D5">
        <v>148</v>
      </c>
      <c r="E5">
        <v>73</v>
      </c>
    </row>
    <row r="6" spans="1:5" x14ac:dyDescent="0.3">
      <c r="A6" t="s">
        <v>10</v>
      </c>
      <c r="B6" t="s">
        <v>4</v>
      </c>
      <c r="C6">
        <v>38</v>
      </c>
      <c r="D6">
        <v>152</v>
      </c>
      <c r="E6">
        <v>331</v>
      </c>
    </row>
    <row r="7" spans="1:5" x14ac:dyDescent="0.3">
      <c r="A7" t="s">
        <v>11</v>
      </c>
      <c r="B7" t="s">
        <v>0</v>
      </c>
      <c r="C7">
        <v>28</v>
      </c>
      <c r="D7">
        <v>262</v>
      </c>
      <c r="E7">
        <v>198</v>
      </c>
    </row>
    <row r="8" spans="1:5" x14ac:dyDescent="0.3">
      <c r="A8" t="s">
        <v>11</v>
      </c>
      <c r="B8" t="s">
        <v>1</v>
      </c>
      <c r="C8">
        <v>27</v>
      </c>
      <c r="D8">
        <v>172</v>
      </c>
      <c r="E8">
        <v>151</v>
      </c>
    </row>
    <row r="9" spans="1:5" x14ac:dyDescent="0.3">
      <c r="A9" t="s">
        <v>11</v>
      </c>
      <c r="B9" t="s">
        <v>2</v>
      </c>
      <c r="C9">
        <v>0</v>
      </c>
      <c r="D9">
        <v>0</v>
      </c>
      <c r="E9">
        <v>0</v>
      </c>
    </row>
    <row r="10" spans="1:5" x14ac:dyDescent="0.3">
      <c r="A10" t="s">
        <v>11</v>
      </c>
      <c r="B10" t="s">
        <v>3</v>
      </c>
      <c r="C10">
        <v>35</v>
      </c>
      <c r="D10">
        <v>362</v>
      </c>
      <c r="E10">
        <v>171</v>
      </c>
    </row>
    <row r="11" spans="1:5" x14ac:dyDescent="0.3">
      <c r="A11" t="s">
        <v>11</v>
      </c>
      <c r="B11" t="s">
        <v>4</v>
      </c>
      <c r="C11">
        <v>20</v>
      </c>
      <c r="D11">
        <v>72</v>
      </c>
      <c r="E11">
        <v>178</v>
      </c>
    </row>
    <row r="12" spans="1:5" x14ac:dyDescent="0.3">
      <c r="A12" t="s">
        <v>13</v>
      </c>
      <c r="B12" t="s">
        <v>0</v>
      </c>
      <c r="C12">
        <v>28</v>
      </c>
      <c r="D12">
        <v>161</v>
      </c>
      <c r="E12">
        <v>144</v>
      </c>
    </row>
    <row r="13" spans="1:5" x14ac:dyDescent="0.3">
      <c r="A13" t="s">
        <v>13</v>
      </c>
      <c r="B13" t="s">
        <v>1</v>
      </c>
      <c r="C13">
        <v>28</v>
      </c>
      <c r="D13">
        <v>183</v>
      </c>
      <c r="E13">
        <v>168</v>
      </c>
    </row>
    <row r="14" spans="1:5" x14ac:dyDescent="0.3">
      <c r="A14" t="s">
        <v>13</v>
      </c>
      <c r="B14" t="s">
        <v>2</v>
      </c>
      <c r="C14">
        <v>0</v>
      </c>
      <c r="D14">
        <v>0</v>
      </c>
      <c r="E14">
        <v>0</v>
      </c>
    </row>
    <row r="15" spans="1:5" x14ac:dyDescent="0.3">
      <c r="A15" t="s">
        <v>13</v>
      </c>
      <c r="B15" t="s">
        <v>3</v>
      </c>
      <c r="C15">
        <v>30</v>
      </c>
      <c r="D15">
        <v>234</v>
      </c>
      <c r="E15">
        <v>95</v>
      </c>
    </row>
    <row r="16" spans="1:5" x14ac:dyDescent="0.3">
      <c r="A16" t="s">
        <v>13</v>
      </c>
      <c r="B16" t="s">
        <v>4</v>
      </c>
      <c r="C16">
        <v>26</v>
      </c>
      <c r="D16">
        <v>110</v>
      </c>
      <c r="E16">
        <v>217</v>
      </c>
    </row>
    <row r="17" spans="1:5" x14ac:dyDescent="0.3">
      <c r="A17" t="s">
        <v>14</v>
      </c>
      <c r="B17" t="s">
        <v>0</v>
      </c>
      <c r="C17">
        <v>28</v>
      </c>
      <c r="D17">
        <v>99</v>
      </c>
      <c r="E17">
        <v>209</v>
      </c>
    </row>
    <row r="18" spans="1:5" x14ac:dyDescent="0.3">
      <c r="A18" t="s">
        <v>14</v>
      </c>
      <c r="B18" t="s">
        <v>1</v>
      </c>
      <c r="C18">
        <v>26</v>
      </c>
      <c r="D18">
        <v>144</v>
      </c>
      <c r="E18">
        <v>171</v>
      </c>
    </row>
    <row r="19" spans="1:5" x14ac:dyDescent="0.3">
      <c r="A19" t="s">
        <v>14</v>
      </c>
      <c r="B19" t="s">
        <v>2</v>
      </c>
      <c r="C19">
        <v>0</v>
      </c>
      <c r="D19">
        <v>0</v>
      </c>
      <c r="E19">
        <v>0</v>
      </c>
    </row>
    <row r="20" spans="1:5" x14ac:dyDescent="0.3">
      <c r="A20" t="s">
        <v>14</v>
      </c>
      <c r="B20" t="s">
        <v>3</v>
      </c>
      <c r="C20">
        <v>19</v>
      </c>
      <c r="D20">
        <v>142</v>
      </c>
      <c r="E20">
        <v>82</v>
      </c>
    </row>
    <row r="21" spans="1:5" x14ac:dyDescent="0.3">
      <c r="A21" t="s">
        <v>14</v>
      </c>
      <c r="B21" t="s">
        <v>4</v>
      </c>
      <c r="C21">
        <v>35</v>
      </c>
      <c r="D21">
        <v>101</v>
      </c>
      <c r="E21">
        <v>298</v>
      </c>
    </row>
    <row r="22" spans="1:5" x14ac:dyDescent="0.3">
      <c r="A22" t="s">
        <v>6</v>
      </c>
      <c r="B22" t="s">
        <v>0</v>
      </c>
      <c r="C22">
        <v>27</v>
      </c>
      <c r="D22">
        <v>159</v>
      </c>
      <c r="E22">
        <v>158</v>
      </c>
    </row>
    <row r="23" spans="1:5" x14ac:dyDescent="0.3">
      <c r="A23" t="s">
        <v>6</v>
      </c>
      <c r="B23" t="s">
        <v>1</v>
      </c>
      <c r="C23">
        <v>28</v>
      </c>
      <c r="D23">
        <v>159</v>
      </c>
      <c r="E23">
        <v>160</v>
      </c>
    </row>
    <row r="24" spans="1:5" x14ac:dyDescent="0.3">
      <c r="A24" t="s">
        <v>6</v>
      </c>
      <c r="B24" t="s">
        <v>2</v>
      </c>
      <c r="C24">
        <v>0</v>
      </c>
      <c r="D24">
        <v>0</v>
      </c>
      <c r="E24">
        <v>0</v>
      </c>
    </row>
    <row r="25" spans="1:5" x14ac:dyDescent="0.3">
      <c r="A25" t="s">
        <v>6</v>
      </c>
      <c r="B25" t="s">
        <v>3</v>
      </c>
      <c r="C25">
        <v>25</v>
      </c>
      <c r="D25">
        <v>203</v>
      </c>
      <c r="E25">
        <v>93</v>
      </c>
    </row>
    <row r="26" spans="1:5" x14ac:dyDescent="0.3">
      <c r="A26" t="s">
        <v>6</v>
      </c>
      <c r="B26" t="s">
        <v>4</v>
      </c>
      <c r="C26">
        <v>30</v>
      </c>
      <c r="D26">
        <v>115</v>
      </c>
      <c r="E26">
        <v>225</v>
      </c>
    </row>
    <row r="27" spans="1:5" x14ac:dyDescent="0.3">
      <c r="A27" t="s">
        <v>17</v>
      </c>
      <c r="B27" t="s">
        <v>0</v>
      </c>
      <c r="C27">
        <v>28</v>
      </c>
      <c r="D27">
        <v>188</v>
      </c>
      <c r="E27">
        <v>139</v>
      </c>
    </row>
    <row r="28" spans="1:5" x14ac:dyDescent="0.3">
      <c r="A28" t="s">
        <v>17</v>
      </c>
      <c r="B28" t="s">
        <v>1</v>
      </c>
      <c r="C28">
        <v>28</v>
      </c>
      <c r="D28">
        <v>166</v>
      </c>
      <c r="E28">
        <v>209</v>
      </c>
    </row>
    <row r="29" spans="1:5" x14ac:dyDescent="0.3">
      <c r="A29" t="s">
        <v>17</v>
      </c>
      <c r="B29" t="s">
        <v>2</v>
      </c>
      <c r="C29">
        <v>0</v>
      </c>
      <c r="D29">
        <v>0</v>
      </c>
      <c r="E29">
        <v>0</v>
      </c>
    </row>
    <row r="30" spans="1:5" x14ac:dyDescent="0.3">
      <c r="A30" t="s">
        <v>17</v>
      </c>
      <c r="B30" t="s">
        <v>3</v>
      </c>
      <c r="C30">
        <v>26</v>
      </c>
      <c r="D30">
        <v>221</v>
      </c>
      <c r="E30">
        <v>76</v>
      </c>
    </row>
    <row r="31" spans="1:5" x14ac:dyDescent="0.3">
      <c r="A31" t="s">
        <v>17</v>
      </c>
      <c r="B31" t="s">
        <v>4</v>
      </c>
      <c r="C31">
        <v>30</v>
      </c>
      <c r="D31">
        <v>133</v>
      </c>
      <c r="E31">
        <v>272</v>
      </c>
    </row>
    <row r="32" spans="1:5" x14ac:dyDescent="0.3">
      <c r="A32" t="s">
        <v>18</v>
      </c>
      <c r="B32" t="s">
        <v>0</v>
      </c>
      <c r="C32">
        <v>28</v>
      </c>
      <c r="D32">
        <v>206</v>
      </c>
      <c r="E32">
        <v>180</v>
      </c>
    </row>
    <row r="33" spans="1:5" x14ac:dyDescent="0.3">
      <c r="A33" t="s">
        <v>18</v>
      </c>
      <c r="B33" t="s">
        <v>1</v>
      </c>
      <c r="C33">
        <v>28</v>
      </c>
      <c r="D33">
        <v>164</v>
      </c>
      <c r="E33">
        <v>197</v>
      </c>
    </row>
    <row r="34" spans="1:5" x14ac:dyDescent="0.3">
      <c r="A34" t="s">
        <v>18</v>
      </c>
      <c r="B34" t="s">
        <v>2</v>
      </c>
      <c r="C34">
        <v>0</v>
      </c>
      <c r="D34">
        <v>0</v>
      </c>
      <c r="E34">
        <v>0</v>
      </c>
    </row>
    <row r="35" spans="1:5" x14ac:dyDescent="0.3">
      <c r="A35" t="s">
        <v>18</v>
      </c>
      <c r="B35" t="s">
        <v>3</v>
      </c>
      <c r="C35">
        <v>26</v>
      </c>
      <c r="D35">
        <v>248</v>
      </c>
      <c r="E35">
        <v>108</v>
      </c>
    </row>
    <row r="36" spans="1:5" x14ac:dyDescent="0.3">
      <c r="A36" t="s">
        <v>18</v>
      </c>
      <c r="B36" t="s">
        <v>4</v>
      </c>
      <c r="C36">
        <v>30</v>
      </c>
      <c r="D36">
        <v>122</v>
      </c>
      <c r="E36">
        <v>269</v>
      </c>
    </row>
    <row r="37" spans="1:5" x14ac:dyDescent="0.3">
      <c r="A37" t="s">
        <v>19</v>
      </c>
      <c r="B37" t="s">
        <v>0</v>
      </c>
      <c r="C37">
        <v>27</v>
      </c>
      <c r="D37">
        <v>213</v>
      </c>
      <c r="E37">
        <v>155</v>
      </c>
    </row>
    <row r="38" spans="1:5" x14ac:dyDescent="0.3">
      <c r="A38" t="s">
        <v>19</v>
      </c>
      <c r="B38" t="s">
        <v>1</v>
      </c>
      <c r="C38">
        <v>27</v>
      </c>
      <c r="D38">
        <v>188</v>
      </c>
      <c r="E38">
        <v>219</v>
      </c>
    </row>
    <row r="39" spans="1:5" x14ac:dyDescent="0.3">
      <c r="A39" t="s">
        <v>19</v>
      </c>
      <c r="B39" t="s">
        <v>2</v>
      </c>
      <c r="C39">
        <v>0</v>
      </c>
      <c r="D39">
        <v>0</v>
      </c>
      <c r="E39">
        <v>0</v>
      </c>
    </row>
    <row r="40" spans="1:5" x14ac:dyDescent="0.3">
      <c r="A40" t="s">
        <v>19</v>
      </c>
      <c r="B40" t="s">
        <v>3</v>
      </c>
      <c r="C40">
        <v>28</v>
      </c>
      <c r="D40">
        <v>281</v>
      </c>
      <c r="E40">
        <v>118</v>
      </c>
    </row>
    <row r="41" spans="1:5" x14ac:dyDescent="0.3">
      <c r="A41" t="s">
        <v>19</v>
      </c>
      <c r="B41" t="s">
        <v>4</v>
      </c>
      <c r="C41">
        <v>26</v>
      </c>
      <c r="D41">
        <v>120</v>
      </c>
      <c r="E41">
        <v>256</v>
      </c>
    </row>
    <row r="42" spans="1:5" x14ac:dyDescent="0.3">
      <c r="A42" t="s">
        <v>21</v>
      </c>
      <c r="B42" t="s">
        <v>0</v>
      </c>
      <c r="C42">
        <v>28</v>
      </c>
      <c r="D42">
        <v>172</v>
      </c>
      <c r="E42">
        <v>129</v>
      </c>
    </row>
    <row r="43" spans="1:5" x14ac:dyDescent="0.3">
      <c r="A43" t="s">
        <v>21</v>
      </c>
      <c r="B43" t="s">
        <v>1</v>
      </c>
      <c r="C43">
        <v>27</v>
      </c>
      <c r="D43">
        <v>125</v>
      </c>
      <c r="E43">
        <v>146</v>
      </c>
    </row>
    <row r="44" spans="1:5" x14ac:dyDescent="0.3">
      <c r="A44" t="s">
        <v>21</v>
      </c>
      <c r="B44" t="s">
        <v>2</v>
      </c>
      <c r="C44">
        <v>0</v>
      </c>
      <c r="D44">
        <v>0</v>
      </c>
      <c r="E44">
        <v>0</v>
      </c>
    </row>
    <row r="45" spans="1:5" x14ac:dyDescent="0.3">
      <c r="A45" t="s">
        <v>21</v>
      </c>
      <c r="B45" t="s">
        <v>3</v>
      </c>
      <c r="C45">
        <v>32</v>
      </c>
      <c r="D45">
        <v>217</v>
      </c>
      <c r="E45">
        <v>105</v>
      </c>
    </row>
    <row r="46" spans="1:5" x14ac:dyDescent="0.3">
      <c r="A46" t="s">
        <v>21</v>
      </c>
      <c r="B46" t="s">
        <v>4</v>
      </c>
      <c r="C46">
        <v>23</v>
      </c>
      <c r="D46">
        <v>80</v>
      </c>
      <c r="E46">
        <v>170</v>
      </c>
    </row>
    <row r="47" spans="1:5" x14ac:dyDescent="0.3">
      <c r="A47" t="s">
        <v>7</v>
      </c>
      <c r="B47" t="s">
        <v>0</v>
      </c>
      <c r="C47">
        <v>26</v>
      </c>
      <c r="D47">
        <v>166</v>
      </c>
      <c r="E47">
        <v>178</v>
      </c>
    </row>
    <row r="48" spans="1:5" x14ac:dyDescent="0.3">
      <c r="A48" t="s">
        <v>7</v>
      </c>
      <c r="B48" t="s">
        <v>1</v>
      </c>
      <c r="C48">
        <v>27</v>
      </c>
      <c r="D48">
        <v>158</v>
      </c>
      <c r="E48">
        <v>179</v>
      </c>
    </row>
    <row r="49" spans="1:5" x14ac:dyDescent="0.3">
      <c r="A49" t="s">
        <v>7</v>
      </c>
      <c r="B49" t="s">
        <v>2</v>
      </c>
      <c r="C49">
        <v>0</v>
      </c>
      <c r="D49">
        <v>0</v>
      </c>
      <c r="E49">
        <v>0</v>
      </c>
    </row>
    <row r="50" spans="1:5" x14ac:dyDescent="0.3">
      <c r="A50" t="s">
        <v>7</v>
      </c>
      <c r="B50" t="s">
        <v>3</v>
      </c>
      <c r="C50">
        <v>24</v>
      </c>
      <c r="D50">
        <v>209</v>
      </c>
      <c r="E50">
        <v>101</v>
      </c>
    </row>
    <row r="51" spans="1:5" x14ac:dyDescent="0.3">
      <c r="A51" t="s">
        <v>7</v>
      </c>
      <c r="B51" t="s">
        <v>4</v>
      </c>
      <c r="C51">
        <v>29</v>
      </c>
      <c r="D51">
        <v>115</v>
      </c>
      <c r="E51">
        <v>256</v>
      </c>
    </row>
    <row r="52" spans="1:5" x14ac:dyDescent="0.3">
      <c r="A52" t="s">
        <v>8</v>
      </c>
      <c r="B52" t="s">
        <v>0</v>
      </c>
      <c r="C52">
        <v>28</v>
      </c>
      <c r="D52">
        <v>172</v>
      </c>
      <c r="E52">
        <v>217</v>
      </c>
    </row>
    <row r="53" spans="1:5" x14ac:dyDescent="0.3">
      <c r="A53" t="s">
        <v>8</v>
      </c>
      <c r="B53" t="s">
        <v>1</v>
      </c>
      <c r="C53">
        <v>28</v>
      </c>
      <c r="D53">
        <v>126</v>
      </c>
      <c r="E53">
        <v>234</v>
      </c>
    </row>
    <row r="54" spans="1:5" x14ac:dyDescent="0.3">
      <c r="A54" t="s">
        <v>8</v>
      </c>
      <c r="B54" t="s">
        <v>2</v>
      </c>
      <c r="C54">
        <v>0</v>
      </c>
      <c r="D54">
        <v>0</v>
      </c>
      <c r="E54">
        <v>0</v>
      </c>
    </row>
    <row r="55" spans="1:5" x14ac:dyDescent="0.3">
      <c r="A55" t="s">
        <v>8</v>
      </c>
      <c r="B55" t="s">
        <v>3</v>
      </c>
      <c r="C55">
        <v>17</v>
      </c>
      <c r="D55">
        <v>138</v>
      </c>
      <c r="E55">
        <v>76</v>
      </c>
    </row>
    <row r="56" spans="1:5" x14ac:dyDescent="0.3">
      <c r="A56" t="s">
        <v>8</v>
      </c>
      <c r="B56" t="s">
        <v>4</v>
      </c>
      <c r="C56">
        <v>39</v>
      </c>
      <c r="D56">
        <v>160</v>
      </c>
      <c r="E56">
        <v>375</v>
      </c>
    </row>
    <row r="57" spans="1:5" x14ac:dyDescent="0.3">
      <c r="A57" t="s">
        <v>9</v>
      </c>
      <c r="B57" t="s">
        <v>0</v>
      </c>
      <c r="C57">
        <v>28</v>
      </c>
      <c r="D57">
        <v>186</v>
      </c>
      <c r="E57">
        <v>135</v>
      </c>
    </row>
    <row r="58" spans="1:5" x14ac:dyDescent="0.3">
      <c r="A58" t="s">
        <v>9</v>
      </c>
      <c r="B58" t="s">
        <v>1</v>
      </c>
      <c r="C58">
        <v>27</v>
      </c>
      <c r="D58">
        <v>168</v>
      </c>
      <c r="E58">
        <v>135</v>
      </c>
    </row>
    <row r="59" spans="1:5" x14ac:dyDescent="0.3">
      <c r="A59" t="s">
        <v>9</v>
      </c>
      <c r="B59" t="s">
        <v>2</v>
      </c>
      <c r="C59">
        <v>0</v>
      </c>
      <c r="D59">
        <v>0</v>
      </c>
      <c r="E59">
        <v>0</v>
      </c>
    </row>
    <row r="60" spans="1:5" x14ac:dyDescent="0.3">
      <c r="A60" t="s">
        <v>9</v>
      </c>
      <c r="B60" t="s">
        <v>3</v>
      </c>
      <c r="C60">
        <v>31</v>
      </c>
      <c r="D60">
        <v>253</v>
      </c>
      <c r="E60">
        <v>99</v>
      </c>
    </row>
    <row r="61" spans="1:5" x14ac:dyDescent="0.3">
      <c r="A61" t="s">
        <v>9</v>
      </c>
      <c r="B61" t="s">
        <v>4</v>
      </c>
      <c r="C61">
        <v>24</v>
      </c>
      <c r="D61">
        <v>101</v>
      </c>
      <c r="E61">
        <v>171</v>
      </c>
    </row>
    <row r="62" spans="1:5" x14ac:dyDescent="0.3">
      <c r="A62" t="s">
        <v>12</v>
      </c>
      <c r="B62" t="s">
        <v>0</v>
      </c>
      <c r="C62">
        <v>27</v>
      </c>
      <c r="D62">
        <v>190</v>
      </c>
      <c r="E62">
        <v>143</v>
      </c>
    </row>
    <row r="63" spans="1:5" x14ac:dyDescent="0.3">
      <c r="A63" t="s">
        <v>12</v>
      </c>
      <c r="B63" t="s">
        <v>1</v>
      </c>
      <c r="C63">
        <v>27</v>
      </c>
      <c r="D63">
        <v>188</v>
      </c>
      <c r="E63">
        <v>144</v>
      </c>
    </row>
    <row r="64" spans="1:5" x14ac:dyDescent="0.3">
      <c r="A64" t="s">
        <v>12</v>
      </c>
      <c r="B64" t="s">
        <v>2</v>
      </c>
      <c r="C64">
        <v>0</v>
      </c>
      <c r="D64">
        <v>0</v>
      </c>
      <c r="E64">
        <v>0</v>
      </c>
    </row>
    <row r="65" spans="1:5" x14ac:dyDescent="0.3">
      <c r="A65" t="s">
        <v>12</v>
      </c>
      <c r="B65" t="s">
        <v>3</v>
      </c>
      <c r="C65">
        <v>33</v>
      </c>
      <c r="D65">
        <v>290</v>
      </c>
      <c r="E65">
        <v>138</v>
      </c>
    </row>
    <row r="66" spans="1:5" x14ac:dyDescent="0.3">
      <c r="A66" t="s">
        <v>12</v>
      </c>
      <c r="B66" t="s">
        <v>4</v>
      </c>
      <c r="C66">
        <v>21</v>
      </c>
      <c r="D66">
        <v>88</v>
      </c>
      <c r="E66">
        <v>149</v>
      </c>
    </row>
    <row r="67" spans="1:5" x14ac:dyDescent="0.3">
      <c r="A67" t="s">
        <v>15</v>
      </c>
      <c r="B67" t="s">
        <v>0</v>
      </c>
      <c r="C67">
        <v>28</v>
      </c>
      <c r="D67">
        <v>217</v>
      </c>
      <c r="E67">
        <v>163</v>
      </c>
    </row>
    <row r="68" spans="1:5" x14ac:dyDescent="0.3">
      <c r="A68" t="s">
        <v>15</v>
      </c>
      <c r="B68" t="s">
        <v>1</v>
      </c>
      <c r="C68">
        <v>28</v>
      </c>
      <c r="D68">
        <v>174</v>
      </c>
      <c r="E68">
        <v>175</v>
      </c>
    </row>
    <row r="69" spans="1:5" x14ac:dyDescent="0.3">
      <c r="A69" t="s">
        <v>15</v>
      </c>
      <c r="B69" t="s">
        <v>2</v>
      </c>
      <c r="C69">
        <v>0</v>
      </c>
      <c r="D69">
        <v>0</v>
      </c>
      <c r="E69">
        <v>0</v>
      </c>
    </row>
    <row r="70" spans="1:5" x14ac:dyDescent="0.3">
      <c r="A70" t="s">
        <v>15</v>
      </c>
      <c r="B70" t="s">
        <v>3</v>
      </c>
      <c r="C70">
        <v>35</v>
      </c>
      <c r="D70">
        <v>300</v>
      </c>
      <c r="E70">
        <v>162</v>
      </c>
    </row>
    <row r="71" spans="1:5" x14ac:dyDescent="0.3">
      <c r="A71" t="s">
        <v>15</v>
      </c>
      <c r="B71" t="s">
        <v>4</v>
      </c>
      <c r="C71">
        <v>21</v>
      </c>
      <c r="D71">
        <v>91</v>
      </c>
      <c r="E71">
        <v>176</v>
      </c>
    </row>
    <row r="72" spans="1:5" x14ac:dyDescent="0.3">
      <c r="A72" t="s">
        <v>16</v>
      </c>
      <c r="B72" t="s">
        <v>0</v>
      </c>
      <c r="C72">
        <v>28</v>
      </c>
      <c r="D72">
        <v>214</v>
      </c>
      <c r="E72">
        <v>179</v>
      </c>
    </row>
    <row r="73" spans="1:5" x14ac:dyDescent="0.3">
      <c r="A73" t="s">
        <v>16</v>
      </c>
      <c r="B73" t="s">
        <v>1</v>
      </c>
      <c r="C73">
        <v>27</v>
      </c>
      <c r="D73">
        <v>200</v>
      </c>
      <c r="E73">
        <v>235</v>
      </c>
    </row>
    <row r="74" spans="1:5" x14ac:dyDescent="0.3">
      <c r="A74" t="s">
        <v>16</v>
      </c>
      <c r="B74" t="s">
        <v>2</v>
      </c>
      <c r="C74">
        <v>0</v>
      </c>
      <c r="D74">
        <v>0</v>
      </c>
      <c r="E74">
        <v>0</v>
      </c>
    </row>
    <row r="75" spans="1:5" x14ac:dyDescent="0.3">
      <c r="A75" t="s">
        <v>16</v>
      </c>
      <c r="B75" t="s">
        <v>3</v>
      </c>
      <c r="C75">
        <v>33</v>
      </c>
      <c r="D75">
        <v>289</v>
      </c>
      <c r="E75">
        <v>175</v>
      </c>
    </row>
    <row r="76" spans="1:5" x14ac:dyDescent="0.3">
      <c r="A76" t="s">
        <v>16</v>
      </c>
      <c r="B76" t="s">
        <v>4</v>
      </c>
      <c r="C76">
        <v>22</v>
      </c>
      <c r="D76">
        <v>125</v>
      </c>
      <c r="E76">
        <v>239</v>
      </c>
    </row>
    <row r="77" spans="1:5" x14ac:dyDescent="0.3">
      <c r="A77" t="s">
        <v>20</v>
      </c>
      <c r="B77" t="s">
        <v>0</v>
      </c>
      <c r="C77">
        <v>28</v>
      </c>
      <c r="D77">
        <v>184</v>
      </c>
      <c r="E77">
        <v>181</v>
      </c>
    </row>
    <row r="78" spans="1:5" x14ac:dyDescent="0.3">
      <c r="A78" t="s">
        <v>20</v>
      </c>
      <c r="B78" t="s">
        <v>1</v>
      </c>
      <c r="C78">
        <v>28</v>
      </c>
      <c r="D78">
        <v>187</v>
      </c>
      <c r="E78">
        <v>164</v>
      </c>
    </row>
    <row r="79" spans="1:5" x14ac:dyDescent="0.3">
      <c r="A79" t="s">
        <v>20</v>
      </c>
      <c r="B79" t="s">
        <v>2</v>
      </c>
      <c r="C79">
        <v>0</v>
      </c>
      <c r="D79">
        <v>0</v>
      </c>
      <c r="E79">
        <v>0</v>
      </c>
    </row>
    <row r="80" spans="1:5" x14ac:dyDescent="0.3">
      <c r="A80" t="s">
        <v>20</v>
      </c>
      <c r="B80" t="s">
        <v>3</v>
      </c>
      <c r="C80">
        <v>29</v>
      </c>
      <c r="D80">
        <v>265</v>
      </c>
      <c r="E80">
        <v>114</v>
      </c>
    </row>
    <row r="81" spans="1:5" x14ac:dyDescent="0.3">
      <c r="A81" t="s">
        <v>20</v>
      </c>
      <c r="B81" t="s">
        <v>4</v>
      </c>
      <c r="C81">
        <v>27</v>
      </c>
      <c r="D81">
        <v>106</v>
      </c>
      <c r="E81">
        <v>231</v>
      </c>
    </row>
    <row r="82" spans="1:5" x14ac:dyDescent="0.3">
      <c r="A82" t="s">
        <v>22</v>
      </c>
      <c r="B82" t="s">
        <v>0</v>
      </c>
      <c r="C82">
        <v>27</v>
      </c>
      <c r="D82">
        <v>162</v>
      </c>
      <c r="E82">
        <v>188</v>
      </c>
    </row>
    <row r="83" spans="1:5" x14ac:dyDescent="0.3">
      <c r="A83" t="s">
        <v>22</v>
      </c>
      <c r="B83" t="s">
        <v>1</v>
      </c>
      <c r="C83">
        <v>28</v>
      </c>
      <c r="D83">
        <v>187</v>
      </c>
      <c r="E83">
        <v>205</v>
      </c>
    </row>
    <row r="84" spans="1:5" x14ac:dyDescent="0.3">
      <c r="A84" t="s">
        <v>22</v>
      </c>
      <c r="B84" t="s">
        <v>2</v>
      </c>
      <c r="C84">
        <v>0</v>
      </c>
      <c r="D84">
        <v>0</v>
      </c>
      <c r="E84">
        <v>0</v>
      </c>
    </row>
    <row r="85" spans="1:5" x14ac:dyDescent="0.3">
      <c r="A85" t="s">
        <v>22</v>
      </c>
      <c r="B85" t="s">
        <v>3</v>
      </c>
      <c r="C85">
        <v>24</v>
      </c>
      <c r="D85">
        <v>219</v>
      </c>
      <c r="E85">
        <v>115</v>
      </c>
    </row>
    <row r="86" spans="1:5" x14ac:dyDescent="0.3">
      <c r="A86" t="s">
        <v>22</v>
      </c>
      <c r="B86" t="s">
        <v>4</v>
      </c>
      <c r="C86">
        <v>31</v>
      </c>
      <c r="D86">
        <v>130</v>
      </c>
      <c r="E86">
        <v>278</v>
      </c>
    </row>
    <row r="87" spans="1:5" x14ac:dyDescent="0.3">
      <c r="A87" t="s">
        <v>23</v>
      </c>
      <c r="B87" t="s">
        <v>0</v>
      </c>
      <c r="C87">
        <v>26</v>
      </c>
      <c r="D87">
        <v>184</v>
      </c>
      <c r="E87">
        <v>153</v>
      </c>
    </row>
    <row r="88" spans="1:5" x14ac:dyDescent="0.3">
      <c r="A88" t="s">
        <v>23</v>
      </c>
      <c r="B88" t="s">
        <v>1</v>
      </c>
      <c r="C88">
        <v>28</v>
      </c>
      <c r="D88">
        <v>188</v>
      </c>
      <c r="E88">
        <v>177</v>
      </c>
    </row>
    <row r="89" spans="1:5" x14ac:dyDescent="0.3">
      <c r="A89" t="s">
        <v>23</v>
      </c>
      <c r="B89" t="s">
        <v>2</v>
      </c>
      <c r="C89">
        <v>0</v>
      </c>
      <c r="D89">
        <v>0</v>
      </c>
      <c r="E89">
        <v>0</v>
      </c>
    </row>
    <row r="90" spans="1:5" x14ac:dyDescent="0.3">
      <c r="A90" t="s">
        <v>23</v>
      </c>
      <c r="B90" t="s">
        <v>3</v>
      </c>
      <c r="C90">
        <v>30</v>
      </c>
      <c r="D90">
        <v>266</v>
      </c>
      <c r="E90">
        <v>120</v>
      </c>
    </row>
    <row r="91" spans="1:5" x14ac:dyDescent="0.3">
      <c r="A91" t="s">
        <v>23</v>
      </c>
      <c r="B91" t="s">
        <v>4</v>
      </c>
      <c r="C91">
        <v>24</v>
      </c>
      <c r="D91">
        <v>106</v>
      </c>
      <c r="E91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6CA3-34BA-4242-949F-2D9255D1DEC6}">
  <sheetPr codeName="Sheet2"/>
  <dimension ref="A1:AD20"/>
  <sheetViews>
    <sheetView tabSelected="1" workbookViewId="0">
      <pane xSplit="1" topLeftCell="B1" activePane="topRight" state="frozen"/>
      <selection pane="topRight" activeCell="G25" sqref="G25"/>
    </sheetView>
  </sheetViews>
  <sheetFormatPr defaultRowHeight="14.4" x14ac:dyDescent="0.3"/>
  <cols>
    <col min="1" max="1" width="24.6640625" bestFit="1" customWidth="1"/>
    <col min="2" max="2" width="5.33203125" customWidth="1"/>
    <col min="3" max="4" width="8.88671875" style="1"/>
    <col min="7" max="7" width="18.77734375" bestFit="1" customWidth="1"/>
    <col min="8" max="8" width="20.6640625" bestFit="1" customWidth="1"/>
    <col min="9" max="10" width="24.33203125" bestFit="1" customWidth="1"/>
    <col min="11" max="11" width="26.109375" bestFit="1" customWidth="1"/>
    <col min="15" max="15" width="10.5546875" customWidth="1"/>
    <col min="16" max="16" width="10.21875" customWidth="1"/>
    <col min="17" max="17" width="10.33203125" customWidth="1"/>
    <col min="18" max="18" width="10.44140625" customWidth="1"/>
    <col min="19" max="19" width="16.33203125" customWidth="1"/>
    <col min="20" max="20" width="9.88671875" customWidth="1"/>
    <col min="21" max="21" width="9.5546875" customWidth="1"/>
    <col min="22" max="22" width="9.6640625" customWidth="1"/>
    <col min="23" max="23" width="9.77734375" customWidth="1"/>
    <col min="24" max="24" width="15.6640625" customWidth="1"/>
    <col min="25" max="25" width="11.6640625" style="1" customWidth="1"/>
    <col min="26" max="26" width="11.33203125" customWidth="1"/>
    <col min="27" max="27" width="11.44140625" customWidth="1"/>
    <col min="28" max="28" width="11.5546875" customWidth="1"/>
    <col min="29" max="29" width="20.88671875" style="2" customWidth="1"/>
    <col min="30" max="30" width="21.5546875" style="2" customWidth="1"/>
  </cols>
  <sheetData>
    <row r="1" spans="1:30" x14ac:dyDescent="0.3">
      <c r="A1" s="3" t="s">
        <v>5</v>
      </c>
      <c r="B1" s="4" t="s">
        <v>31</v>
      </c>
      <c r="C1" s="5" t="s">
        <v>28</v>
      </c>
      <c r="D1" s="5" t="s">
        <v>29</v>
      </c>
      <c r="E1" s="4" t="s">
        <v>32</v>
      </c>
      <c r="F1" s="4" t="s">
        <v>33</v>
      </c>
      <c r="G1" s="4" t="s">
        <v>56</v>
      </c>
      <c r="H1" s="4" t="s">
        <v>53</v>
      </c>
      <c r="I1" s="4" t="s">
        <v>57</v>
      </c>
      <c r="J1" s="4" t="s">
        <v>54</v>
      </c>
      <c r="K1" s="4" t="s">
        <v>55</v>
      </c>
      <c r="L1" s="4" t="s">
        <v>34</v>
      </c>
      <c r="M1" s="4" t="s">
        <v>35</v>
      </c>
      <c r="N1" s="4" t="s">
        <v>36</v>
      </c>
      <c r="O1" s="4" t="s">
        <v>43</v>
      </c>
      <c r="P1" s="4" t="s">
        <v>37</v>
      </c>
      <c r="Q1" s="4" t="s">
        <v>38</v>
      </c>
      <c r="R1" s="4" t="s">
        <v>39</v>
      </c>
      <c r="S1" s="4" t="s">
        <v>51</v>
      </c>
      <c r="T1" s="4" t="s">
        <v>44</v>
      </c>
      <c r="U1" s="4" t="s">
        <v>40</v>
      </c>
      <c r="V1" s="4" t="s">
        <v>41</v>
      </c>
      <c r="W1" s="4" t="s">
        <v>42</v>
      </c>
      <c r="X1" s="4" t="s">
        <v>52</v>
      </c>
      <c r="Y1" s="5" t="s">
        <v>48</v>
      </c>
      <c r="Z1" s="4" t="s">
        <v>45</v>
      </c>
      <c r="AA1" s="4" t="s">
        <v>46</v>
      </c>
      <c r="AB1" s="4" t="s">
        <v>47</v>
      </c>
      <c r="AC1" s="14" t="s">
        <v>49</v>
      </c>
      <c r="AD1" s="15" t="s">
        <v>50</v>
      </c>
    </row>
    <row r="2" spans="1:30" x14ac:dyDescent="0.3">
      <c r="A2" s="6" t="s">
        <v>7</v>
      </c>
      <c r="B2" s="7">
        <f>O2+T2</f>
        <v>53</v>
      </c>
      <c r="C2" s="7">
        <f>'The Workshop'!C50</f>
        <v>24</v>
      </c>
      <c r="D2" s="7">
        <f>'The Workshop'!C51</f>
        <v>29</v>
      </c>
      <c r="E2" s="8" t="str">
        <f>_xlfn.CONCAT(C2, "-",D2)</f>
        <v>24-29</v>
      </c>
      <c r="F2" s="9">
        <f>C2/(C2+D2)</f>
        <v>0.45283018867924529</v>
      </c>
      <c r="G2" s="9" t="str">
        <f>_xlfn.CONCAT(ROUND((Table10[[#This Row],[Expected Win % (Basic)]]*Table10[[#This Row],[GP]]),0),"-",Table10[[#This Row],[GP]]-ROUND((Table10[[#This Row],[Expected Win % (Basic)]]*Table10[[#This Row],[GP]]),0))</f>
        <v>24-29</v>
      </c>
      <c r="H2" s="9">
        <f>1/(1+(Table10[[#This Row],[RA]]/Table10[[#This Row],[RS]])^2)</f>
        <v>0.45165537270087119</v>
      </c>
      <c r="I2" s="9" t="str">
        <f>_xlfn.CONCAT(ROUND((Table10[[#This Row],[Expected Win % (Empirical)]]*Table10[[#This Row],[GP]]),0),"-",Table10[[#This Row],[GP]]-ROUND((Table10[[#This Row],[Expected Win % (Empirical)]]*Table10[[#This Row],[GP]]),0))</f>
        <v>24-29</v>
      </c>
      <c r="J2" s="9">
        <f>1/(1+(Table10[[#This Row],[RA]]/Table10[[#This Row],[RS]])^Table10[[#This Row],[Exponent Value (Pythagenpat)]])</f>
        <v>0.44971338412641859</v>
      </c>
      <c r="K2" s="9">
        <f>((Table10[[#This Row],[RS]]+Table10[[#This Row],[RA]])/Table10[[#This Row],[GP]])^0.287</f>
        <v>2.0808752587431156</v>
      </c>
      <c r="L2" s="7">
        <f>P2+U2+Z2</f>
        <v>324</v>
      </c>
      <c r="M2" s="7">
        <f>Q2+V2+AA2</f>
        <v>357</v>
      </c>
      <c r="N2" s="7">
        <f>R2+W2+AB2</f>
        <v>-33</v>
      </c>
      <c r="O2" s="7">
        <f>'The Workshop'!C47</f>
        <v>26</v>
      </c>
      <c r="P2" s="7">
        <f>'The Workshop'!D47</f>
        <v>166</v>
      </c>
      <c r="Q2" s="7">
        <f>'The Workshop'!E47</f>
        <v>178</v>
      </c>
      <c r="R2" s="7">
        <f>P2-Q2</f>
        <v>-12</v>
      </c>
      <c r="S2" s="7">
        <f>P2+Q2</f>
        <v>344</v>
      </c>
      <c r="T2" s="7">
        <f>'The Workshop'!C48</f>
        <v>27</v>
      </c>
      <c r="U2" s="7">
        <f>'The Workshop'!D48</f>
        <v>158</v>
      </c>
      <c r="V2" s="7">
        <f>'The Workshop'!E48</f>
        <v>179</v>
      </c>
      <c r="W2" s="7">
        <f>U2-V2</f>
        <v>-21</v>
      </c>
      <c r="X2" s="7">
        <f>U2+V2</f>
        <v>337</v>
      </c>
      <c r="Y2" s="7">
        <f>'The Workshop'!C49</f>
        <v>0</v>
      </c>
      <c r="Z2" s="7">
        <f>'The Workshop'!D49</f>
        <v>0</v>
      </c>
      <c r="AA2" s="7">
        <f>'The Workshop'!E49</f>
        <v>0</v>
      </c>
      <c r="AB2" s="7">
        <f>Z2-AA2</f>
        <v>0</v>
      </c>
      <c r="AC2" s="9">
        <f>S2/X2</f>
        <v>1.0207715133531157</v>
      </c>
      <c r="AD2" s="16">
        <f>(S2/O2)/(X2/T2)</f>
        <v>1.0600319561743894</v>
      </c>
    </row>
    <row r="3" spans="1:30" x14ac:dyDescent="0.3">
      <c r="A3" s="6" t="s">
        <v>8</v>
      </c>
      <c r="B3" s="7">
        <f t="shared" ref="B3:B19" si="0">O3+T3</f>
        <v>56</v>
      </c>
      <c r="C3" s="7">
        <f>'The Workshop'!C55</f>
        <v>17</v>
      </c>
      <c r="D3" s="7">
        <f>'The Workshop'!C56</f>
        <v>39</v>
      </c>
      <c r="E3" s="8" t="str">
        <f t="shared" ref="E3:E20" si="1">_xlfn.CONCAT(C3, "-",D3)</f>
        <v>17-39</v>
      </c>
      <c r="F3" s="9">
        <f t="shared" ref="F3:F20" si="2">C3/(C3+D3)</f>
        <v>0.30357142857142855</v>
      </c>
      <c r="G3" s="9" t="str">
        <f>_xlfn.CONCAT(ROUND((Table10[[#This Row],[Expected Win % (Basic)]]*Table10[[#This Row],[GP]]),0),"-",Table10[[#This Row],[GP]]-ROUND((Table10[[#This Row],[Expected Win % (Basic)]]*Table10[[#This Row],[GP]]),0))</f>
        <v>17-39</v>
      </c>
      <c r="H3" s="9">
        <f>1/(1+(Table10[[#This Row],[RA]]/Table10[[#This Row],[RS]])^2)</f>
        <v>0.30390992625040641</v>
      </c>
      <c r="I3" s="9" t="str">
        <f>_xlfn.CONCAT(ROUND((Table10[[#This Row],[Expected Win % (Empirical)]]*Table10[[#This Row],[GP]]),0),"-",Table10[[#This Row],[GP]]-ROUND((Table10[[#This Row],[Expected Win % (Empirical)]]*Table10[[#This Row],[GP]]),0))</f>
        <v>17-39</v>
      </c>
      <c r="J3" s="9">
        <f>1/(1+(Table10[[#This Row],[RA]]/Table10[[#This Row],[RS]])^Table10[[#This Row],[Exponent Value (Pythagenpat)]])</f>
        <v>0.29478730681643622</v>
      </c>
      <c r="K3" s="9">
        <f>((Table10[[#This Row],[RS]]+Table10[[#This Row],[RA]])/Table10[[#This Row],[GP]])^0.287</f>
        <v>2.104971973993671</v>
      </c>
      <c r="L3" s="7">
        <f t="shared" ref="L3:L19" si="3">P3+U3+Z3</f>
        <v>298</v>
      </c>
      <c r="M3" s="7">
        <f t="shared" ref="M3:M20" si="4">Q3+V3+AA3</f>
        <v>451</v>
      </c>
      <c r="N3" s="7">
        <f t="shared" ref="N3:N20" si="5">R3+W3+AB3</f>
        <v>-153</v>
      </c>
      <c r="O3" s="7">
        <f>'The Workshop'!C52</f>
        <v>28</v>
      </c>
      <c r="P3" s="7">
        <f>'The Workshop'!D52</f>
        <v>172</v>
      </c>
      <c r="Q3" s="7">
        <f>'The Workshop'!E52</f>
        <v>217</v>
      </c>
      <c r="R3" s="7">
        <f t="shared" ref="R3:R20" si="6">P3-Q3</f>
        <v>-45</v>
      </c>
      <c r="S3" s="7">
        <f t="shared" ref="S3:S19" si="7">P3+Q3</f>
        <v>389</v>
      </c>
      <c r="T3" s="7">
        <f>'The Workshop'!C53</f>
        <v>28</v>
      </c>
      <c r="U3" s="7">
        <f>'The Workshop'!D53</f>
        <v>126</v>
      </c>
      <c r="V3" s="7">
        <f>'The Workshop'!E53</f>
        <v>234</v>
      </c>
      <c r="W3" s="7">
        <f t="shared" ref="W3:W20" si="8">U3-V3</f>
        <v>-108</v>
      </c>
      <c r="X3" s="7">
        <f t="shared" ref="X3:X20" si="9">U3+V3</f>
        <v>360</v>
      </c>
      <c r="Y3" s="7">
        <f>'The Workshop'!C54</f>
        <v>0</v>
      </c>
      <c r="Z3" s="7">
        <f>'The Workshop'!D54</f>
        <v>0</v>
      </c>
      <c r="AA3" s="7">
        <f>'The Workshop'!E54</f>
        <v>0</v>
      </c>
      <c r="AB3" s="7">
        <f t="shared" ref="AB3:AB19" si="10">Z3-AA3</f>
        <v>0</v>
      </c>
      <c r="AC3" s="9">
        <f t="shared" ref="AC3:AC20" si="11">S3/X3</f>
        <v>1.0805555555555555</v>
      </c>
      <c r="AD3" s="16">
        <f t="shared" ref="AD3:AD20" si="12">(S3/O3)/(X3/T3)</f>
        <v>1.0805555555555555</v>
      </c>
    </row>
    <row r="4" spans="1:30" x14ac:dyDescent="0.3">
      <c r="A4" s="6" t="s">
        <v>9</v>
      </c>
      <c r="B4" s="7">
        <f t="shared" si="0"/>
        <v>55</v>
      </c>
      <c r="C4" s="7">
        <f>'The Workshop'!C60</f>
        <v>31</v>
      </c>
      <c r="D4" s="7">
        <f>'The Workshop'!C61</f>
        <v>24</v>
      </c>
      <c r="E4" s="8" t="str">
        <f t="shared" si="1"/>
        <v>31-24</v>
      </c>
      <c r="F4" s="9">
        <f t="shared" si="2"/>
        <v>0.5636363636363636</v>
      </c>
      <c r="G4" s="9" t="str">
        <f>_xlfn.CONCAT(ROUND((Table10[[#This Row],[Expected Win % (Basic)]]*Table10[[#This Row],[GP]]),0),"-",Table10[[#This Row],[GP]]-ROUND((Table10[[#This Row],[Expected Win % (Basic)]]*Table10[[#This Row],[GP]]),0))</f>
        <v>35-20</v>
      </c>
      <c r="H4" s="9">
        <f>1/(1+(Table10[[#This Row],[RA]]/Table10[[#This Row],[RS]])^2)</f>
        <v>0.63221939702143115</v>
      </c>
      <c r="I4" s="9" t="str">
        <f>_xlfn.CONCAT(ROUND((Table10[[#This Row],[Expected Win % (Empirical)]]*Table10[[#This Row],[GP]]),0),"-",Table10[[#This Row],[GP]]-ROUND((Table10[[#This Row],[Expected Win % (Empirical)]]*Table10[[#This Row],[GP]]),0))</f>
        <v>35-20</v>
      </c>
      <c r="J4" s="9">
        <f>1/(1+(Table10[[#This Row],[RA]]/Table10[[#This Row],[RS]])^Table10[[#This Row],[Exponent Value (Pythagenpat)]])</f>
        <v>0.63271443946343697</v>
      </c>
      <c r="K4" s="9">
        <f>((Table10[[#This Row],[RS]]+Table10[[#This Row],[RA]])/Table10[[#This Row],[GP]])^0.287</f>
        <v>2.0078621148338542</v>
      </c>
      <c r="L4" s="7">
        <f t="shared" si="3"/>
        <v>354</v>
      </c>
      <c r="M4" s="7">
        <f t="shared" si="4"/>
        <v>270</v>
      </c>
      <c r="N4" s="7">
        <f t="shared" si="5"/>
        <v>84</v>
      </c>
      <c r="O4" s="7">
        <f>'The Workshop'!C57</f>
        <v>28</v>
      </c>
      <c r="P4" s="7">
        <f>'The Workshop'!D57</f>
        <v>186</v>
      </c>
      <c r="Q4" s="7">
        <f>'The Workshop'!E57</f>
        <v>135</v>
      </c>
      <c r="R4" s="7">
        <f t="shared" si="6"/>
        <v>51</v>
      </c>
      <c r="S4" s="7">
        <f t="shared" si="7"/>
        <v>321</v>
      </c>
      <c r="T4" s="7">
        <f>'The Workshop'!C58</f>
        <v>27</v>
      </c>
      <c r="U4" s="7">
        <f>'The Workshop'!D58</f>
        <v>168</v>
      </c>
      <c r="V4" s="7">
        <f>'The Workshop'!E58</f>
        <v>135</v>
      </c>
      <c r="W4" s="7">
        <f t="shared" si="8"/>
        <v>33</v>
      </c>
      <c r="X4" s="7">
        <f t="shared" si="9"/>
        <v>303</v>
      </c>
      <c r="Y4" s="7">
        <f>'The Workshop'!C59</f>
        <v>0</v>
      </c>
      <c r="Z4" s="7">
        <f>'The Workshop'!D59</f>
        <v>0</v>
      </c>
      <c r="AA4" s="7">
        <f>'The Workshop'!E59</f>
        <v>0</v>
      </c>
      <c r="AB4" s="7">
        <f t="shared" si="10"/>
        <v>0</v>
      </c>
      <c r="AC4" s="9">
        <f t="shared" si="11"/>
        <v>1.0594059405940595</v>
      </c>
      <c r="AD4" s="16">
        <f t="shared" si="12"/>
        <v>1.0215700141442716</v>
      </c>
    </row>
    <row r="5" spans="1:30" x14ac:dyDescent="0.3">
      <c r="A5" s="6" t="s">
        <v>10</v>
      </c>
      <c r="B5" s="7">
        <f t="shared" si="0"/>
        <v>56</v>
      </c>
      <c r="C5" s="7">
        <f>'The Workshop'!C5</f>
        <v>18</v>
      </c>
      <c r="D5" s="7">
        <f>'The Workshop'!C6</f>
        <v>38</v>
      </c>
      <c r="E5" s="8" t="str">
        <f t="shared" si="1"/>
        <v>18-38</v>
      </c>
      <c r="F5" s="9">
        <f t="shared" si="2"/>
        <v>0.32142857142857145</v>
      </c>
      <c r="G5" s="9" t="str">
        <f>_xlfn.CONCAT(ROUND((Table10[[#This Row],[Expected Win % (Basic)]]*Table10[[#This Row],[GP]]),0),"-",Table10[[#This Row],[GP]]-ROUND((Table10[[#This Row],[Expected Win % (Basic)]]*Table10[[#This Row],[GP]]),0))</f>
        <v>20-36</v>
      </c>
      <c r="H5" s="9">
        <f>1/(1+(Table10[[#This Row],[RA]]/Table10[[#This Row],[RS]])^2)</f>
        <v>0.35542777707569823</v>
      </c>
      <c r="I5" s="9" t="str">
        <f>_xlfn.CONCAT(ROUND((Table10[[#This Row],[Expected Win % (Empirical)]]*Table10[[#This Row],[GP]]),0),"-",Table10[[#This Row],[GP]]-ROUND((Table10[[#This Row],[Expected Win % (Empirical)]]*Table10[[#This Row],[GP]]),0))</f>
        <v>20-36</v>
      </c>
      <c r="J5" s="9">
        <f>1/(1+(Table10[[#This Row],[RA]]/Table10[[#This Row],[RS]])^Table10[[#This Row],[Exponent Value (Pythagenpat)]])</f>
        <v>0.35081349029492165</v>
      </c>
      <c r="K5" s="9">
        <f>((Table10[[#This Row],[RS]]+Table10[[#This Row],[RA]])/Table10[[#This Row],[GP]])^0.287</f>
        <v>2.0678707464502804</v>
      </c>
      <c r="L5" s="7">
        <f t="shared" si="3"/>
        <v>300</v>
      </c>
      <c r="M5" s="7">
        <f t="shared" si="4"/>
        <v>404</v>
      </c>
      <c r="N5" s="7">
        <f t="shared" si="5"/>
        <v>-104</v>
      </c>
      <c r="O5" s="7">
        <f>'The Workshop'!C2</f>
        <v>28</v>
      </c>
      <c r="P5" s="7">
        <f>'The Workshop'!D2</f>
        <v>148</v>
      </c>
      <c r="Q5" s="7">
        <f>'The Workshop'!E2</f>
        <v>196</v>
      </c>
      <c r="R5" s="7">
        <f t="shared" si="6"/>
        <v>-48</v>
      </c>
      <c r="S5" s="7">
        <f t="shared" si="7"/>
        <v>344</v>
      </c>
      <c r="T5" s="7">
        <f>'The Workshop'!C3</f>
        <v>28</v>
      </c>
      <c r="U5" s="7">
        <f>'The Workshop'!D3</f>
        <v>152</v>
      </c>
      <c r="V5" s="7">
        <f>'The Workshop'!E3</f>
        <v>208</v>
      </c>
      <c r="W5" s="7">
        <f t="shared" si="8"/>
        <v>-56</v>
      </c>
      <c r="X5" s="7">
        <f t="shared" si="9"/>
        <v>360</v>
      </c>
      <c r="Y5" s="7">
        <f>'The Workshop'!C4</f>
        <v>0</v>
      </c>
      <c r="Z5" s="7">
        <f>'The Workshop'!D4</f>
        <v>0</v>
      </c>
      <c r="AA5" s="7">
        <f>'The Workshop'!E4</f>
        <v>0</v>
      </c>
      <c r="AB5" s="7">
        <f t="shared" si="10"/>
        <v>0</v>
      </c>
      <c r="AC5" s="9">
        <f t="shared" si="11"/>
        <v>0.9555555555555556</v>
      </c>
      <c r="AD5" s="16">
        <f t="shared" si="12"/>
        <v>0.9555555555555556</v>
      </c>
    </row>
    <row r="6" spans="1:30" x14ac:dyDescent="0.3">
      <c r="A6" s="6" t="s">
        <v>11</v>
      </c>
      <c r="B6" s="7">
        <f t="shared" si="0"/>
        <v>55</v>
      </c>
      <c r="C6" s="7">
        <f>'The Workshop'!C10</f>
        <v>35</v>
      </c>
      <c r="D6" s="7">
        <f>'The Workshop'!C11</f>
        <v>20</v>
      </c>
      <c r="E6" s="8" t="str">
        <f t="shared" si="1"/>
        <v>35-20</v>
      </c>
      <c r="F6" s="9">
        <f t="shared" si="2"/>
        <v>0.63636363636363635</v>
      </c>
      <c r="G6" s="9" t="str">
        <f>_xlfn.CONCAT(ROUND((Table10[[#This Row],[Expected Win % (Basic)]]*Table10[[#This Row],[GP]]),0),"-",Table10[[#This Row],[GP]]-ROUND((Table10[[#This Row],[Expected Win % (Basic)]]*Table10[[#This Row],[GP]]),0))</f>
        <v>33-22</v>
      </c>
      <c r="H6" s="9">
        <f>1/(1+(Table10[[#This Row],[RA]]/Table10[[#This Row],[RS]])^2)</f>
        <v>0.60729243576640224</v>
      </c>
      <c r="I6" s="9" t="str">
        <f>_xlfn.CONCAT(ROUND((Table10[[#This Row],[Expected Win % (Empirical)]]*Table10[[#This Row],[GP]]),0),"-",Table10[[#This Row],[GP]]-ROUND((Table10[[#This Row],[Expected Win % (Empirical)]]*Table10[[#This Row],[GP]]),0))</f>
        <v>34-21</v>
      </c>
      <c r="J6" s="9">
        <f>1/(1+(Table10[[#This Row],[RA]]/Table10[[#This Row],[RS]])^Table10[[#This Row],[Exponent Value (Pythagenpat)]])</f>
        <v>0.61470161810431212</v>
      </c>
      <c r="K6" s="9">
        <f>((Table10[[#This Row],[RS]]+Table10[[#This Row],[RA]])/Table10[[#This Row],[GP]])^0.287</f>
        <v>2.1430165935194019</v>
      </c>
      <c r="L6" s="7">
        <f t="shared" si="3"/>
        <v>434</v>
      </c>
      <c r="M6" s="7">
        <f t="shared" si="4"/>
        <v>349</v>
      </c>
      <c r="N6" s="7">
        <f t="shared" si="5"/>
        <v>85</v>
      </c>
      <c r="O6" s="7">
        <f>'The Workshop'!C7</f>
        <v>28</v>
      </c>
      <c r="P6" s="7">
        <f>'The Workshop'!D7</f>
        <v>262</v>
      </c>
      <c r="Q6" s="7">
        <f>'The Workshop'!E7</f>
        <v>198</v>
      </c>
      <c r="R6" s="7">
        <f t="shared" si="6"/>
        <v>64</v>
      </c>
      <c r="S6" s="7">
        <f t="shared" si="7"/>
        <v>460</v>
      </c>
      <c r="T6" s="7">
        <f>'The Workshop'!C8</f>
        <v>27</v>
      </c>
      <c r="U6" s="7">
        <f>'The Workshop'!D8</f>
        <v>172</v>
      </c>
      <c r="V6" s="7">
        <f>'The Workshop'!E8</f>
        <v>151</v>
      </c>
      <c r="W6" s="7">
        <f t="shared" si="8"/>
        <v>21</v>
      </c>
      <c r="X6" s="7">
        <f t="shared" si="9"/>
        <v>323</v>
      </c>
      <c r="Y6" s="7">
        <f>'The Workshop'!C9</f>
        <v>0</v>
      </c>
      <c r="Z6" s="7">
        <f>'The Workshop'!D9</f>
        <v>0</v>
      </c>
      <c r="AA6" s="7">
        <f>'The Workshop'!E9</f>
        <v>0</v>
      </c>
      <c r="AB6" s="7">
        <f t="shared" si="10"/>
        <v>0</v>
      </c>
      <c r="AC6" s="9">
        <f t="shared" si="11"/>
        <v>1.4241486068111455</v>
      </c>
      <c r="AD6" s="16">
        <f t="shared" si="12"/>
        <v>1.37328615656789</v>
      </c>
    </row>
    <row r="7" spans="1:30" x14ac:dyDescent="0.3">
      <c r="A7" s="6" t="s">
        <v>12</v>
      </c>
      <c r="B7" s="7">
        <f t="shared" si="0"/>
        <v>54</v>
      </c>
      <c r="C7" s="7">
        <f>'The Workshop'!C65</f>
        <v>33</v>
      </c>
      <c r="D7" s="7">
        <f>'The Workshop'!C66</f>
        <v>21</v>
      </c>
      <c r="E7" s="8" t="str">
        <f t="shared" si="1"/>
        <v>33-21</v>
      </c>
      <c r="F7" s="9">
        <f t="shared" si="2"/>
        <v>0.61111111111111116</v>
      </c>
      <c r="G7" s="9" t="str">
        <f>_xlfn.CONCAT(ROUND((Table10[[#This Row],[Expected Win % (Basic)]]*Table10[[#This Row],[GP]]),0),"-",Table10[[#This Row],[GP]]-ROUND((Table10[[#This Row],[Expected Win % (Basic)]]*Table10[[#This Row],[GP]]),0))</f>
        <v>34-20</v>
      </c>
      <c r="H7" s="9">
        <f>1/(1+(Table10[[#This Row],[RA]]/Table10[[#This Row],[RS]])^2)</f>
        <v>0.63432673482706114</v>
      </c>
      <c r="I7" s="9" t="str">
        <f>_xlfn.CONCAT(ROUND((Table10[[#This Row],[Expected Win % (Empirical)]]*Table10[[#This Row],[GP]]),0),"-",Table10[[#This Row],[GP]]-ROUND((Table10[[#This Row],[Expected Win % (Empirical)]]*Table10[[#This Row],[GP]]),0))</f>
        <v>34-20</v>
      </c>
      <c r="J7" s="9">
        <f>1/(1+(Table10[[#This Row],[RA]]/Table10[[#This Row],[RS]])^Table10[[#This Row],[Exponent Value (Pythagenpat)]])</f>
        <v>0.63787557423161223</v>
      </c>
      <c r="K7" s="9">
        <f>((Table10[[#This Row],[RS]]+Table10[[#This Row],[RA]])/Table10[[#This Row],[GP]])^0.287</f>
        <v>2.0556671846187489</v>
      </c>
      <c r="L7" s="7">
        <f t="shared" si="3"/>
        <v>378</v>
      </c>
      <c r="M7" s="7">
        <f t="shared" si="4"/>
        <v>287</v>
      </c>
      <c r="N7" s="7">
        <f t="shared" si="5"/>
        <v>91</v>
      </c>
      <c r="O7" s="7">
        <f>'The Workshop'!C62</f>
        <v>27</v>
      </c>
      <c r="P7" s="7">
        <f>'The Workshop'!D62</f>
        <v>190</v>
      </c>
      <c r="Q7" s="7">
        <f>'The Workshop'!E62</f>
        <v>143</v>
      </c>
      <c r="R7" s="7">
        <f t="shared" si="6"/>
        <v>47</v>
      </c>
      <c r="S7" s="7">
        <f t="shared" si="7"/>
        <v>333</v>
      </c>
      <c r="T7" s="7">
        <f>'The Workshop'!C63</f>
        <v>27</v>
      </c>
      <c r="U7" s="7">
        <f>'The Workshop'!D63</f>
        <v>188</v>
      </c>
      <c r="V7" s="7">
        <f>'The Workshop'!E63</f>
        <v>144</v>
      </c>
      <c r="W7" s="7">
        <f t="shared" si="8"/>
        <v>44</v>
      </c>
      <c r="X7" s="7">
        <f t="shared" si="9"/>
        <v>332</v>
      </c>
      <c r="Y7" s="7">
        <f>'The Workshop'!C64</f>
        <v>0</v>
      </c>
      <c r="Z7" s="7">
        <f>'The Workshop'!D64</f>
        <v>0</v>
      </c>
      <c r="AA7" s="7">
        <f>'The Workshop'!E64</f>
        <v>0</v>
      </c>
      <c r="AB7" s="7">
        <f t="shared" si="10"/>
        <v>0</v>
      </c>
      <c r="AC7" s="9">
        <f t="shared" si="11"/>
        <v>1.0030120481927711</v>
      </c>
      <c r="AD7" s="16">
        <f t="shared" si="12"/>
        <v>1.0030120481927711</v>
      </c>
    </row>
    <row r="8" spans="1:30" x14ac:dyDescent="0.3">
      <c r="A8" s="6" t="s">
        <v>13</v>
      </c>
      <c r="B8" s="7">
        <f t="shared" si="0"/>
        <v>56</v>
      </c>
      <c r="C8" s="7">
        <f>'The Workshop'!C15</f>
        <v>30</v>
      </c>
      <c r="D8" s="7">
        <f>'The Workshop'!C16</f>
        <v>26</v>
      </c>
      <c r="E8" s="8" t="str">
        <f t="shared" si="1"/>
        <v>30-26</v>
      </c>
      <c r="F8" s="9">
        <f t="shared" si="2"/>
        <v>0.5357142857142857</v>
      </c>
      <c r="G8" s="9" t="str">
        <f>_xlfn.CONCAT(ROUND((Table10[[#This Row],[Expected Win % (Basic)]]*Table10[[#This Row],[GP]]),0),"-",Table10[[#This Row],[GP]]-ROUND((Table10[[#This Row],[Expected Win % (Basic)]]*Table10[[#This Row],[GP]]),0))</f>
        <v>31-25</v>
      </c>
      <c r="H8" s="9">
        <f>1/(1+(Table10[[#This Row],[RA]]/Table10[[#This Row],[RS]])^2)</f>
        <v>0.54866468842729965</v>
      </c>
      <c r="I8" s="9" t="str">
        <f>_xlfn.CONCAT(ROUND((Table10[[#This Row],[Expected Win % (Empirical)]]*Table10[[#This Row],[GP]]),0),"-",Table10[[#This Row],[GP]]-ROUND((Table10[[#This Row],[Expected Win % (Empirical)]]*Table10[[#This Row],[GP]]),0))</f>
        <v>31-25</v>
      </c>
      <c r="J8" s="9">
        <f>1/(1+(Table10[[#This Row],[RA]]/Table10[[#This Row],[RS]])^Table10[[#This Row],[Exponent Value (Pythagenpat)]])</f>
        <v>0.54930249570850997</v>
      </c>
      <c r="K8" s="9">
        <f>((Table10[[#This Row],[RS]]+Table10[[#This Row],[RA]])/Table10[[#This Row],[GP]])^0.287</f>
        <v>2.0263825557714479</v>
      </c>
      <c r="L8" s="7">
        <f t="shared" si="3"/>
        <v>344</v>
      </c>
      <c r="M8" s="7">
        <f t="shared" si="4"/>
        <v>312</v>
      </c>
      <c r="N8" s="7">
        <f t="shared" si="5"/>
        <v>32</v>
      </c>
      <c r="O8" s="7">
        <f>'The Workshop'!C12</f>
        <v>28</v>
      </c>
      <c r="P8" s="7">
        <f>'The Workshop'!D12</f>
        <v>161</v>
      </c>
      <c r="Q8" s="7">
        <f>'The Workshop'!E12</f>
        <v>144</v>
      </c>
      <c r="R8" s="7">
        <f t="shared" si="6"/>
        <v>17</v>
      </c>
      <c r="S8" s="7">
        <f t="shared" si="7"/>
        <v>305</v>
      </c>
      <c r="T8" s="7">
        <f>'The Workshop'!C13</f>
        <v>28</v>
      </c>
      <c r="U8" s="7">
        <f>'The Workshop'!D13</f>
        <v>183</v>
      </c>
      <c r="V8" s="7">
        <f>'The Workshop'!E13</f>
        <v>168</v>
      </c>
      <c r="W8" s="7">
        <f t="shared" si="8"/>
        <v>15</v>
      </c>
      <c r="X8" s="7">
        <f t="shared" si="9"/>
        <v>351</v>
      </c>
      <c r="Y8" s="7">
        <f>'The Workshop'!C14</f>
        <v>0</v>
      </c>
      <c r="Z8" s="7">
        <f>'The Workshop'!D14</f>
        <v>0</v>
      </c>
      <c r="AA8" s="7">
        <f>'The Workshop'!E14</f>
        <v>0</v>
      </c>
      <c r="AB8" s="7">
        <f t="shared" si="10"/>
        <v>0</v>
      </c>
      <c r="AC8" s="9">
        <f t="shared" si="11"/>
        <v>0.86894586894586889</v>
      </c>
      <c r="AD8" s="16">
        <f t="shared" si="12"/>
        <v>0.86894586894586889</v>
      </c>
    </row>
    <row r="9" spans="1:30" x14ac:dyDescent="0.3">
      <c r="A9" s="6" t="s">
        <v>14</v>
      </c>
      <c r="B9" s="7">
        <f t="shared" si="0"/>
        <v>54</v>
      </c>
      <c r="C9" s="7">
        <f>'The Workshop'!C20</f>
        <v>19</v>
      </c>
      <c r="D9" s="7">
        <f>'The Workshop'!C21</f>
        <v>35</v>
      </c>
      <c r="E9" s="8" t="str">
        <f t="shared" si="1"/>
        <v>19-35</v>
      </c>
      <c r="F9" s="9">
        <f t="shared" si="2"/>
        <v>0.35185185185185186</v>
      </c>
      <c r="G9" s="9" t="str">
        <f>_xlfn.CONCAT(ROUND((Table10[[#This Row],[Expected Win % (Basic)]]*Table10[[#This Row],[GP]]),0),"-",Table10[[#This Row],[GP]]-ROUND((Table10[[#This Row],[Expected Win % (Basic)]]*Table10[[#This Row],[GP]]),0))</f>
        <v>16-38</v>
      </c>
      <c r="H9" s="9">
        <f>1/(1+(Table10[[#This Row],[RA]]/Table10[[#This Row],[RS]])^2)</f>
        <v>0.2902398144006606</v>
      </c>
      <c r="I9" s="9" t="str">
        <f>_xlfn.CONCAT(ROUND((Table10[[#This Row],[Expected Win % (Empirical)]]*Table10[[#This Row],[GP]]),0),"-",Table10[[#This Row],[GP]]-ROUND((Table10[[#This Row],[Expected Win % (Empirical)]]*Table10[[#This Row],[GP]]),0))</f>
        <v>16-38</v>
      </c>
      <c r="J9" s="9">
        <f>1/(1+(Table10[[#This Row],[RA]]/Table10[[#This Row],[RS]])^Table10[[#This Row],[Exponent Value (Pythagenpat)]])</f>
        <v>0.28862742192300628</v>
      </c>
      <c r="K9" s="9">
        <f>((Table10[[#This Row],[RS]]+Table10[[#This Row],[RA]])/Table10[[#This Row],[GP]])^0.287</f>
        <v>2.0175349199307799</v>
      </c>
      <c r="L9" s="7">
        <f t="shared" si="3"/>
        <v>243</v>
      </c>
      <c r="M9" s="7">
        <f t="shared" si="4"/>
        <v>380</v>
      </c>
      <c r="N9" s="7">
        <f t="shared" si="5"/>
        <v>-137</v>
      </c>
      <c r="O9" s="7">
        <f>'The Workshop'!C17</f>
        <v>28</v>
      </c>
      <c r="P9" s="7">
        <f>'The Workshop'!D17</f>
        <v>99</v>
      </c>
      <c r="Q9" s="7">
        <f>'The Workshop'!E17</f>
        <v>209</v>
      </c>
      <c r="R9" s="7">
        <f t="shared" si="6"/>
        <v>-110</v>
      </c>
      <c r="S9" s="7">
        <f t="shared" si="7"/>
        <v>308</v>
      </c>
      <c r="T9" s="7">
        <f>'The Workshop'!C18</f>
        <v>26</v>
      </c>
      <c r="U9" s="7">
        <f>'The Workshop'!D18</f>
        <v>144</v>
      </c>
      <c r="V9" s="7">
        <f>'The Workshop'!E18</f>
        <v>171</v>
      </c>
      <c r="W9" s="7">
        <f t="shared" si="8"/>
        <v>-27</v>
      </c>
      <c r="X9" s="7">
        <f t="shared" si="9"/>
        <v>315</v>
      </c>
      <c r="Y9" s="7">
        <f>'The Workshop'!C19</f>
        <v>0</v>
      </c>
      <c r="Z9" s="7">
        <f>'The Workshop'!D19</f>
        <v>0</v>
      </c>
      <c r="AA9" s="7">
        <f>'The Workshop'!E19</f>
        <v>0</v>
      </c>
      <c r="AB9" s="7">
        <f t="shared" si="10"/>
        <v>0</v>
      </c>
      <c r="AC9" s="9">
        <f t="shared" si="11"/>
        <v>0.97777777777777775</v>
      </c>
      <c r="AD9" s="16">
        <f t="shared" si="12"/>
        <v>0.90793650793650793</v>
      </c>
    </row>
    <row r="10" spans="1:30" x14ac:dyDescent="0.3">
      <c r="A10" s="6" t="s">
        <v>6</v>
      </c>
      <c r="B10" s="7">
        <f t="shared" si="0"/>
        <v>55</v>
      </c>
      <c r="C10" s="7">
        <f>'The Workshop'!C25</f>
        <v>25</v>
      </c>
      <c r="D10" s="7">
        <f>'The Workshop'!C26</f>
        <v>30</v>
      </c>
      <c r="E10" s="8" t="str">
        <f t="shared" si="1"/>
        <v>25-30</v>
      </c>
      <c r="F10" s="9">
        <f t="shared" si="2"/>
        <v>0.45454545454545453</v>
      </c>
      <c r="G10" s="9" t="str">
        <f>_xlfn.CONCAT(ROUND((Table10[[#This Row],[Expected Win % (Basic)]]*Table10[[#This Row],[GP]]),0),"-",Table10[[#This Row],[GP]]-ROUND((Table10[[#This Row],[Expected Win % (Basic)]]*Table10[[#This Row],[GP]]),0))</f>
        <v>28-27</v>
      </c>
      <c r="H10" s="9">
        <f>1/(1+(Table10[[#This Row],[RA]]/Table10[[#This Row],[RS]])^2)</f>
        <v>0.5</v>
      </c>
      <c r="I10" s="9" t="str">
        <f>_xlfn.CONCAT(ROUND((Table10[[#This Row],[Expected Win % (Empirical)]]*Table10[[#This Row],[GP]]),0),"-",Table10[[#This Row],[GP]]-ROUND((Table10[[#This Row],[Expected Win % (Empirical)]]*Table10[[#This Row],[GP]]),0))</f>
        <v>28-27</v>
      </c>
      <c r="J10" s="9">
        <f>1/(1+(Table10[[#This Row],[RA]]/Table10[[#This Row],[RS]])^Table10[[#This Row],[Exponent Value (Pythagenpat)]])</f>
        <v>0.5</v>
      </c>
      <c r="K10" s="9">
        <f>((Table10[[#This Row],[RS]]+Table10[[#This Row],[RA]])/Table10[[#This Row],[GP]])^0.287</f>
        <v>2.0188688180938001</v>
      </c>
      <c r="L10" s="7">
        <f t="shared" si="3"/>
        <v>318</v>
      </c>
      <c r="M10" s="7">
        <f t="shared" si="4"/>
        <v>318</v>
      </c>
      <c r="N10" s="7">
        <f t="shared" si="5"/>
        <v>0</v>
      </c>
      <c r="O10" s="7">
        <f>'The Workshop'!C22</f>
        <v>27</v>
      </c>
      <c r="P10" s="7">
        <f>'The Workshop'!D22</f>
        <v>159</v>
      </c>
      <c r="Q10" s="7">
        <f>'The Workshop'!E22</f>
        <v>158</v>
      </c>
      <c r="R10" s="7">
        <f t="shared" si="6"/>
        <v>1</v>
      </c>
      <c r="S10" s="7">
        <f t="shared" si="7"/>
        <v>317</v>
      </c>
      <c r="T10" s="7">
        <f>'The Workshop'!C23</f>
        <v>28</v>
      </c>
      <c r="U10" s="7">
        <f>'The Workshop'!D23</f>
        <v>159</v>
      </c>
      <c r="V10" s="7">
        <f>'The Workshop'!E23</f>
        <v>160</v>
      </c>
      <c r="W10" s="7">
        <f t="shared" si="8"/>
        <v>-1</v>
      </c>
      <c r="X10" s="7">
        <f t="shared" si="9"/>
        <v>319</v>
      </c>
      <c r="Y10" s="7">
        <f>'The Workshop'!C24</f>
        <v>0</v>
      </c>
      <c r="Z10" s="7">
        <f>'The Workshop'!D24</f>
        <v>0</v>
      </c>
      <c r="AA10" s="7">
        <f>'The Workshop'!E24</f>
        <v>0</v>
      </c>
      <c r="AB10" s="7">
        <f t="shared" si="10"/>
        <v>0</v>
      </c>
      <c r="AC10" s="9">
        <f t="shared" si="11"/>
        <v>0.99373040752351094</v>
      </c>
      <c r="AD10" s="16">
        <f t="shared" si="12"/>
        <v>1.0305352374317891</v>
      </c>
    </row>
    <row r="11" spans="1:30" x14ac:dyDescent="0.3">
      <c r="A11" s="6" t="s">
        <v>15</v>
      </c>
      <c r="B11" s="7">
        <f t="shared" si="0"/>
        <v>56</v>
      </c>
      <c r="C11" s="7">
        <f>'The Workshop'!C70</f>
        <v>35</v>
      </c>
      <c r="D11" s="7">
        <f>'The Workshop'!C71</f>
        <v>21</v>
      </c>
      <c r="E11" s="8" t="str">
        <f t="shared" si="1"/>
        <v>35-21</v>
      </c>
      <c r="F11" s="9">
        <f t="shared" si="2"/>
        <v>0.625</v>
      </c>
      <c r="G11" s="9" t="str">
        <f>_xlfn.CONCAT(ROUND((Table10[[#This Row],[Expected Win % (Basic)]]*Table10[[#This Row],[GP]]),0),"-",Table10[[#This Row],[GP]]-ROUND((Table10[[#This Row],[Expected Win % (Basic)]]*Table10[[#This Row],[GP]]),0))</f>
        <v>32-24</v>
      </c>
      <c r="H11" s="9">
        <f>1/(1+(Table10[[#This Row],[RA]]/Table10[[#This Row],[RS]])^2)</f>
        <v>0.57232007487131498</v>
      </c>
      <c r="I11" s="9" t="str">
        <f>_xlfn.CONCAT(ROUND((Table10[[#This Row],[Expected Win % (Empirical)]]*Table10[[#This Row],[GP]]),0),"-",Table10[[#This Row],[GP]]-ROUND((Table10[[#This Row],[Expected Win % (Empirical)]]*Table10[[#This Row],[GP]]),0))</f>
        <v>32-24</v>
      </c>
      <c r="J11" s="9">
        <f>1/(1+(Table10[[#This Row],[RA]]/Table10[[#This Row],[RS]])^Table10[[#This Row],[Exponent Value (Pythagenpat)]])</f>
        <v>0.57547899828748028</v>
      </c>
      <c r="K11" s="9">
        <f>((Table10[[#This Row],[RS]]+Table10[[#This Row],[RA]])/Table10[[#This Row],[GP]])^0.287</f>
        <v>2.0886844663256041</v>
      </c>
      <c r="L11" s="7">
        <f t="shared" si="3"/>
        <v>391</v>
      </c>
      <c r="M11" s="7">
        <f t="shared" si="4"/>
        <v>338</v>
      </c>
      <c r="N11" s="7">
        <f t="shared" si="5"/>
        <v>53</v>
      </c>
      <c r="O11" s="7">
        <f>'The Workshop'!C67</f>
        <v>28</v>
      </c>
      <c r="P11" s="7">
        <f>'The Workshop'!D67</f>
        <v>217</v>
      </c>
      <c r="Q11" s="7">
        <f>'The Workshop'!E67</f>
        <v>163</v>
      </c>
      <c r="R11" s="7">
        <f t="shared" si="6"/>
        <v>54</v>
      </c>
      <c r="S11" s="7">
        <f t="shared" si="7"/>
        <v>380</v>
      </c>
      <c r="T11" s="7">
        <f>'The Workshop'!C68</f>
        <v>28</v>
      </c>
      <c r="U11" s="7">
        <f>'The Workshop'!D68</f>
        <v>174</v>
      </c>
      <c r="V11" s="7">
        <f>'The Workshop'!E68</f>
        <v>175</v>
      </c>
      <c r="W11" s="7">
        <f t="shared" si="8"/>
        <v>-1</v>
      </c>
      <c r="X11" s="7">
        <f t="shared" si="9"/>
        <v>349</v>
      </c>
      <c r="Y11" s="7">
        <f>'The Workshop'!C69</f>
        <v>0</v>
      </c>
      <c r="Z11" s="7">
        <f>'The Workshop'!D69</f>
        <v>0</v>
      </c>
      <c r="AA11" s="7">
        <f>'The Workshop'!E69</f>
        <v>0</v>
      </c>
      <c r="AB11" s="7">
        <f t="shared" si="10"/>
        <v>0</v>
      </c>
      <c r="AC11" s="9">
        <f t="shared" si="11"/>
        <v>1.0888252148997135</v>
      </c>
      <c r="AD11" s="16">
        <f t="shared" si="12"/>
        <v>1.0888252148997135</v>
      </c>
    </row>
    <row r="12" spans="1:30" x14ac:dyDescent="0.3">
      <c r="A12" s="6" t="s">
        <v>16</v>
      </c>
      <c r="B12" s="7">
        <f t="shared" si="0"/>
        <v>55</v>
      </c>
      <c r="C12" s="7">
        <f>'The Workshop'!C75</f>
        <v>33</v>
      </c>
      <c r="D12" s="7">
        <f>'The Workshop'!C76</f>
        <v>22</v>
      </c>
      <c r="E12" s="8" t="str">
        <f t="shared" si="1"/>
        <v>33-22</v>
      </c>
      <c r="F12" s="9">
        <f t="shared" si="2"/>
        <v>0.6</v>
      </c>
      <c r="G12" s="9" t="str">
        <f>_xlfn.CONCAT(ROUND((Table10[[#This Row],[Expected Win % (Basic)]]*Table10[[#This Row],[GP]]),0),"-",Table10[[#This Row],[GP]]-ROUND((Table10[[#This Row],[Expected Win % (Basic)]]*Table10[[#This Row],[GP]]),0))</f>
        <v>28-27</v>
      </c>
      <c r="H12" s="9">
        <f>1/(1+(Table10[[#This Row],[RA]]/Table10[[#This Row],[RS]])^2)</f>
        <v>0.5</v>
      </c>
      <c r="I12" s="9" t="str">
        <f>_xlfn.CONCAT(ROUND((Table10[[#This Row],[Expected Win % (Empirical)]]*Table10[[#This Row],[GP]]),0),"-",Table10[[#This Row],[GP]]-ROUND((Table10[[#This Row],[Expected Win % (Empirical)]]*Table10[[#This Row],[GP]]),0))</f>
        <v>28-27</v>
      </c>
      <c r="J12" s="9">
        <f>1/(1+(Table10[[#This Row],[RA]]/Table10[[#This Row],[RS]])^Table10[[#This Row],[Exponent Value (Pythagenpat)]])</f>
        <v>0.5</v>
      </c>
      <c r="K12" s="9">
        <f>((Table10[[#This Row],[RS]]+Table10[[#This Row],[RA]])/Table10[[#This Row],[GP]])^0.287</f>
        <v>2.1776627119325287</v>
      </c>
      <c r="L12" s="7">
        <f t="shared" si="3"/>
        <v>414</v>
      </c>
      <c r="M12" s="7">
        <f t="shared" si="4"/>
        <v>414</v>
      </c>
      <c r="N12" s="7">
        <f t="shared" si="5"/>
        <v>0</v>
      </c>
      <c r="O12" s="7">
        <f>'The Workshop'!C72</f>
        <v>28</v>
      </c>
      <c r="P12" s="7">
        <f>'The Workshop'!D72</f>
        <v>214</v>
      </c>
      <c r="Q12" s="7">
        <f>'The Workshop'!E72</f>
        <v>179</v>
      </c>
      <c r="R12" s="7">
        <f t="shared" si="6"/>
        <v>35</v>
      </c>
      <c r="S12" s="7">
        <f t="shared" si="7"/>
        <v>393</v>
      </c>
      <c r="T12" s="7">
        <f>'The Workshop'!C73</f>
        <v>27</v>
      </c>
      <c r="U12" s="7">
        <f>'The Workshop'!D73</f>
        <v>200</v>
      </c>
      <c r="V12" s="7">
        <f>'The Workshop'!E73</f>
        <v>235</v>
      </c>
      <c r="W12" s="7">
        <f t="shared" si="8"/>
        <v>-35</v>
      </c>
      <c r="X12" s="7">
        <f t="shared" si="9"/>
        <v>435</v>
      </c>
      <c r="Y12" s="7">
        <f>'The Workshop'!C74</f>
        <v>0</v>
      </c>
      <c r="Z12" s="7">
        <f>'The Workshop'!D74</f>
        <v>0</v>
      </c>
      <c r="AA12" s="7">
        <f>'The Workshop'!E74</f>
        <v>0</v>
      </c>
      <c r="AB12" s="7">
        <f t="shared" si="10"/>
        <v>0</v>
      </c>
      <c r="AC12" s="9">
        <f t="shared" si="11"/>
        <v>0.90344827586206899</v>
      </c>
      <c r="AD12" s="16">
        <f t="shared" si="12"/>
        <v>0.87118226600985227</v>
      </c>
    </row>
    <row r="13" spans="1:30" x14ac:dyDescent="0.3">
      <c r="A13" s="6" t="s">
        <v>17</v>
      </c>
      <c r="B13" s="7">
        <f t="shared" si="0"/>
        <v>56</v>
      </c>
      <c r="C13" s="7">
        <f>'The Workshop'!C30</f>
        <v>26</v>
      </c>
      <c r="D13" s="7">
        <f>'The Workshop'!C31</f>
        <v>30</v>
      </c>
      <c r="E13" s="8" t="str">
        <f t="shared" si="1"/>
        <v>26-30</v>
      </c>
      <c r="F13" s="9">
        <f t="shared" si="2"/>
        <v>0.4642857142857143</v>
      </c>
      <c r="G13" s="9" t="str">
        <f>_xlfn.CONCAT(ROUND((Table10[[#This Row],[Expected Win % (Basic)]]*Table10[[#This Row],[GP]]),0),"-",Table10[[#This Row],[GP]]-ROUND((Table10[[#This Row],[Expected Win % (Basic)]]*Table10[[#This Row],[GP]]),0))</f>
        <v>28-28</v>
      </c>
      <c r="H13" s="9">
        <f>1/(1+(Table10[[#This Row],[RA]]/Table10[[#This Row],[RS]])^2)</f>
        <v>0.50854638422205989</v>
      </c>
      <c r="I13" s="9" t="str">
        <f>_xlfn.CONCAT(ROUND((Table10[[#This Row],[Expected Win % (Empirical)]]*Table10[[#This Row],[GP]]),0),"-",Table10[[#This Row],[GP]]-ROUND((Table10[[#This Row],[Expected Win % (Empirical)]]*Table10[[#This Row],[GP]]),0))</f>
        <v>28-28</v>
      </c>
      <c r="J13" s="9">
        <f>1/(1+(Table10[[#This Row],[RA]]/Table10[[#This Row],[RS]])^Table10[[#This Row],[Exponent Value (Pythagenpat)]])</f>
        <v>0.50882913911374994</v>
      </c>
      <c r="K13" s="9">
        <f>((Table10[[#This Row],[RS]]+Table10[[#This Row],[RA]])/Table10[[#This Row],[GP]])^0.287</f>
        <v>2.0661830164868404</v>
      </c>
      <c r="L13" s="7">
        <f t="shared" si="3"/>
        <v>354</v>
      </c>
      <c r="M13" s="7">
        <f t="shared" si="4"/>
        <v>348</v>
      </c>
      <c r="N13" s="7">
        <f t="shared" si="5"/>
        <v>6</v>
      </c>
      <c r="O13" s="7">
        <f>'The Workshop'!C27</f>
        <v>28</v>
      </c>
      <c r="P13" s="7">
        <f>'The Workshop'!D27</f>
        <v>188</v>
      </c>
      <c r="Q13" s="7">
        <f>'The Workshop'!E27</f>
        <v>139</v>
      </c>
      <c r="R13" s="7">
        <f t="shared" si="6"/>
        <v>49</v>
      </c>
      <c r="S13" s="7">
        <f t="shared" si="7"/>
        <v>327</v>
      </c>
      <c r="T13" s="7">
        <f>'The Workshop'!C28</f>
        <v>28</v>
      </c>
      <c r="U13" s="7">
        <f>'The Workshop'!D28</f>
        <v>166</v>
      </c>
      <c r="V13" s="7">
        <f>'The Workshop'!E28</f>
        <v>209</v>
      </c>
      <c r="W13" s="7">
        <f t="shared" si="8"/>
        <v>-43</v>
      </c>
      <c r="X13" s="7">
        <f t="shared" si="9"/>
        <v>375</v>
      </c>
      <c r="Y13" s="7">
        <f>'The Workshop'!C29</f>
        <v>0</v>
      </c>
      <c r="Z13" s="7">
        <f>'The Workshop'!D29</f>
        <v>0</v>
      </c>
      <c r="AA13" s="7">
        <f>'The Workshop'!E29</f>
        <v>0</v>
      </c>
      <c r="AB13" s="7">
        <f t="shared" si="10"/>
        <v>0</v>
      </c>
      <c r="AC13" s="9">
        <f t="shared" si="11"/>
        <v>0.872</v>
      </c>
      <c r="AD13" s="16">
        <f t="shared" si="12"/>
        <v>0.872</v>
      </c>
    </row>
    <row r="14" spans="1:30" x14ac:dyDescent="0.3">
      <c r="A14" s="6" t="s">
        <v>18</v>
      </c>
      <c r="B14" s="7">
        <f t="shared" si="0"/>
        <v>56</v>
      </c>
      <c r="C14" s="7">
        <f>'The Workshop'!C35</f>
        <v>26</v>
      </c>
      <c r="D14" s="7">
        <f>'The Workshop'!C36</f>
        <v>30</v>
      </c>
      <c r="E14" s="8" t="str">
        <f t="shared" si="1"/>
        <v>26-30</v>
      </c>
      <c r="F14" s="9">
        <f t="shared" si="2"/>
        <v>0.4642857142857143</v>
      </c>
      <c r="G14" s="9" t="str">
        <f>_xlfn.CONCAT(ROUND((Table10[[#This Row],[Expected Win % (Basic)]]*Table10[[#This Row],[GP]]),0),"-",Table10[[#This Row],[GP]]-ROUND((Table10[[#This Row],[Expected Win % (Basic)]]*Table10[[#This Row],[GP]]),0))</f>
        <v>27-29</v>
      </c>
      <c r="H14" s="9">
        <f>1/(1+(Table10[[#This Row],[RA]]/Table10[[#This Row],[RS]])^2)</f>
        <v>0.49063000620007241</v>
      </c>
      <c r="I14" s="9" t="str">
        <f>_xlfn.CONCAT(ROUND((Table10[[#This Row],[Expected Win % (Empirical)]]*Table10[[#This Row],[GP]]),0),"-",Table10[[#This Row],[GP]]-ROUND((Table10[[#This Row],[Expected Win % (Empirical)]]*Table10[[#This Row],[GP]]),0))</f>
        <v>27-29</v>
      </c>
      <c r="J14" s="9">
        <f>1/(1+(Table10[[#This Row],[RA]]/Table10[[#This Row],[RS]])^Table10[[#This Row],[Exponent Value (Pythagenpat)]])</f>
        <v>0.49014589998023822</v>
      </c>
      <c r="K14" s="9">
        <f>((Table10[[#This Row],[RS]]+Table10[[#This Row],[RA]])/Table10[[#This Row],[GP]])^0.287</f>
        <v>2.1033572799346221</v>
      </c>
      <c r="L14" s="7">
        <f t="shared" si="3"/>
        <v>370</v>
      </c>
      <c r="M14" s="7">
        <f t="shared" si="4"/>
        <v>377</v>
      </c>
      <c r="N14" s="7">
        <f t="shared" si="5"/>
        <v>-7</v>
      </c>
      <c r="O14" s="7">
        <f>'The Workshop'!C32</f>
        <v>28</v>
      </c>
      <c r="P14" s="7">
        <f>'The Workshop'!D32</f>
        <v>206</v>
      </c>
      <c r="Q14" s="7">
        <f>'The Workshop'!E32</f>
        <v>180</v>
      </c>
      <c r="R14" s="7">
        <f t="shared" si="6"/>
        <v>26</v>
      </c>
      <c r="S14" s="7">
        <f t="shared" si="7"/>
        <v>386</v>
      </c>
      <c r="T14" s="7">
        <f>'The Workshop'!C33</f>
        <v>28</v>
      </c>
      <c r="U14" s="7">
        <f>'The Workshop'!D33</f>
        <v>164</v>
      </c>
      <c r="V14" s="7">
        <f>'The Workshop'!E33</f>
        <v>197</v>
      </c>
      <c r="W14" s="7">
        <f t="shared" si="8"/>
        <v>-33</v>
      </c>
      <c r="X14" s="7">
        <f t="shared" si="9"/>
        <v>361</v>
      </c>
      <c r="Y14" s="7">
        <f>'The Workshop'!C34</f>
        <v>0</v>
      </c>
      <c r="Z14" s="7">
        <f>'The Workshop'!D34</f>
        <v>0</v>
      </c>
      <c r="AA14" s="7">
        <f>'The Workshop'!E34</f>
        <v>0</v>
      </c>
      <c r="AB14" s="7">
        <f t="shared" si="10"/>
        <v>0</v>
      </c>
      <c r="AC14" s="9">
        <f t="shared" si="11"/>
        <v>1.0692520775623269</v>
      </c>
      <c r="AD14" s="16">
        <f t="shared" si="12"/>
        <v>1.0692520775623269</v>
      </c>
    </row>
    <row r="15" spans="1:30" x14ac:dyDescent="0.3">
      <c r="A15" s="6" t="s">
        <v>19</v>
      </c>
      <c r="B15" s="7">
        <f t="shared" si="0"/>
        <v>54</v>
      </c>
      <c r="C15" s="7">
        <f>'The Workshop'!C40</f>
        <v>28</v>
      </c>
      <c r="D15" s="7">
        <f>'The Workshop'!C41</f>
        <v>26</v>
      </c>
      <c r="E15" s="8" t="str">
        <f t="shared" si="1"/>
        <v>28-26</v>
      </c>
      <c r="F15" s="9">
        <f t="shared" si="2"/>
        <v>0.51851851851851849</v>
      </c>
      <c r="G15" s="9" t="str">
        <f>_xlfn.CONCAT(ROUND((Table10[[#This Row],[Expected Win % (Basic)]]*Table10[[#This Row],[GP]]),0),"-",Table10[[#This Row],[GP]]-ROUND((Table10[[#This Row],[Expected Win % (Basic)]]*Table10[[#This Row],[GP]]),0))</f>
        <v>29-25</v>
      </c>
      <c r="H15" s="9">
        <f>1/(1+(Table10[[#This Row],[RA]]/Table10[[#This Row],[RS]])^2)</f>
        <v>0.53479647595260027</v>
      </c>
      <c r="I15" s="9" t="str">
        <f>_xlfn.CONCAT(ROUND((Table10[[#This Row],[Expected Win % (Empirical)]]*Table10[[#This Row],[GP]]),0),"-",Table10[[#This Row],[GP]]-ROUND((Table10[[#This Row],[Expected Win % (Empirical)]]*Table10[[#This Row],[GP]]),0))</f>
        <v>29-25</v>
      </c>
      <c r="J15" s="9">
        <f>1/(1+(Table10[[#This Row],[RA]]/Table10[[#This Row],[RS]])^Table10[[#This Row],[Exponent Value (Pythagenpat)]])</f>
        <v>0.53736200391779998</v>
      </c>
      <c r="K15" s="9">
        <f>((Table10[[#This Row],[RS]]+Table10[[#This Row],[RA]])/Table10[[#This Row],[GP]])^0.287</f>
        <v>2.147991604373348</v>
      </c>
      <c r="L15" s="7">
        <f t="shared" si="3"/>
        <v>401</v>
      </c>
      <c r="M15" s="7">
        <f t="shared" si="4"/>
        <v>374</v>
      </c>
      <c r="N15" s="7">
        <f t="shared" si="5"/>
        <v>27</v>
      </c>
      <c r="O15" s="7">
        <f>'The Workshop'!C37</f>
        <v>27</v>
      </c>
      <c r="P15" s="7">
        <f>'The Workshop'!D37</f>
        <v>213</v>
      </c>
      <c r="Q15" s="7">
        <f>'The Workshop'!E37</f>
        <v>155</v>
      </c>
      <c r="R15" s="7">
        <f t="shared" si="6"/>
        <v>58</v>
      </c>
      <c r="S15" s="7">
        <f t="shared" si="7"/>
        <v>368</v>
      </c>
      <c r="T15" s="7">
        <f>'The Workshop'!C38</f>
        <v>27</v>
      </c>
      <c r="U15" s="7">
        <f>'The Workshop'!D38</f>
        <v>188</v>
      </c>
      <c r="V15" s="7">
        <f>'The Workshop'!E38</f>
        <v>219</v>
      </c>
      <c r="W15" s="7">
        <f t="shared" si="8"/>
        <v>-31</v>
      </c>
      <c r="X15" s="7">
        <f t="shared" si="9"/>
        <v>407</v>
      </c>
      <c r="Y15" s="7">
        <f>'The Workshop'!C39</f>
        <v>0</v>
      </c>
      <c r="Z15" s="7">
        <f>'The Workshop'!D39</f>
        <v>0</v>
      </c>
      <c r="AA15" s="7">
        <f>'The Workshop'!E39</f>
        <v>0</v>
      </c>
      <c r="AB15" s="7">
        <f t="shared" si="10"/>
        <v>0</v>
      </c>
      <c r="AC15" s="9">
        <f t="shared" si="11"/>
        <v>0.90417690417690422</v>
      </c>
      <c r="AD15" s="16">
        <f t="shared" si="12"/>
        <v>0.90417690417690422</v>
      </c>
    </row>
    <row r="16" spans="1:30" x14ac:dyDescent="0.3">
      <c r="A16" s="6" t="s">
        <v>20</v>
      </c>
      <c r="B16" s="7">
        <f t="shared" si="0"/>
        <v>56</v>
      </c>
      <c r="C16" s="7">
        <f>'The Workshop'!C80</f>
        <v>29</v>
      </c>
      <c r="D16" s="7">
        <f>'The Workshop'!C81</f>
        <v>27</v>
      </c>
      <c r="E16" s="8" t="str">
        <f t="shared" si="1"/>
        <v>29-27</v>
      </c>
      <c r="F16" s="9">
        <f t="shared" si="2"/>
        <v>0.5178571428571429</v>
      </c>
      <c r="G16" s="9" t="str">
        <f>_xlfn.CONCAT(ROUND((Table10[[#This Row],[Expected Win % (Basic)]]*Table10[[#This Row],[GP]]),0),"-",Table10[[#This Row],[GP]]-ROUND((Table10[[#This Row],[Expected Win % (Basic)]]*Table10[[#This Row],[GP]]),0))</f>
        <v>30-26</v>
      </c>
      <c r="H16" s="9">
        <f>1/(1+(Table10[[#This Row],[RA]]/Table10[[#This Row],[RS]])^2)</f>
        <v>0.53626502925981634</v>
      </c>
      <c r="I16" s="9" t="str">
        <f>_xlfn.CONCAT(ROUND((Table10[[#This Row],[Expected Win % (Empirical)]]*Table10[[#This Row],[GP]]),0),"-",Table10[[#This Row],[GP]]-ROUND((Table10[[#This Row],[Expected Win % (Empirical)]]*Table10[[#This Row],[GP]]),0))</f>
        <v>30-26</v>
      </c>
      <c r="J16" s="9">
        <f>1/(1+(Table10[[#This Row],[RA]]/Table10[[#This Row],[RS]])^Table10[[#This Row],[Exponent Value (Pythagenpat)]])</f>
        <v>0.53767276977565281</v>
      </c>
      <c r="K16" s="9">
        <f>((Table10[[#This Row],[RS]]+Table10[[#This Row],[RA]])/Table10[[#This Row],[GP]])^0.287</f>
        <v>2.07792598295759</v>
      </c>
      <c r="L16" s="7">
        <f t="shared" si="3"/>
        <v>371</v>
      </c>
      <c r="M16" s="7">
        <f t="shared" si="4"/>
        <v>345</v>
      </c>
      <c r="N16" s="7">
        <f t="shared" si="5"/>
        <v>26</v>
      </c>
      <c r="O16" s="7">
        <f>'The Workshop'!C77</f>
        <v>28</v>
      </c>
      <c r="P16" s="7">
        <f>'The Workshop'!D77</f>
        <v>184</v>
      </c>
      <c r="Q16" s="7">
        <f>'The Workshop'!E77</f>
        <v>181</v>
      </c>
      <c r="R16" s="7">
        <f t="shared" si="6"/>
        <v>3</v>
      </c>
      <c r="S16" s="7">
        <f t="shared" si="7"/>
        <v>365</v>
      </c>
      <c r="T16" s="7">
        <f>'The Workshop'!C78</f>
        <v>28</v>
      </c>
      <c r="U16" s="7">
        <f>'The Workshop'!D78</f>
        <v>187</v>
      </c>
      <c r="V16" s="7">
        <f>'The Workshop'!E78</f>
        <v>164</v>
      </c>
      <c r="W16" s="7">
        <f t="shared" si="8"/>
        <v>23</v>
      </c>
      <c r="X16" s="7">
        <f t="shared" si="9"/>
        <v>351</v>
      </c>
      <c r="Y16" s="7">
        <f>'The Workshop'!C79</f>
        <v>0</v>
      </c>
      <c r="Z16" s="7">
        <f>'The Workshop'!D79</f>
        <v>0</v>
      </c>
      <c r="AA16" s="7">
        <f>'The Workshop'!E79</f>
        <v>0</v>
      </c>
      <c r="AB16" s="7">
        <f t="shared" si="10"/>
        <v>0</v>
      </c>
      <c r="AC16" s="9">
        <f t="shared" si="11"/>
        <v>1.0398860398860399</v>
      </c>
      <c r="AD16" s="16">
        <f t="shared" si="12"/>
        <v>1.0398860398860399</v>
      </c>
    </row>
    <row r="17" spans="1:30" x14ac:dyDescent="0.3">
      <c r="A17" s="6" t="s">
        <v>21</v>
      </c>
      <c r="B17" s="7">
        <f t="shared" si="0"/>
        <v>55</v>
      </c>
      <c r="C17" s="7">
        <f>'The Workshop'!C45</f>
        <v>32</v>
      </c>
      <c r="D17" s="7">
        <f>'The Workshop'!C46</f>
        <v>23</v>
      </c>
      <c r="E17" s="8" t="str">
        <f t="shared" si="1"/>
        <v>32-23</v>
      </c>
      <c r="F17" s="9">
        <f t="shared" si="2"/>
        <v>0.58181818181818179</v>
      </c>
      <c r="G17" s="9" t="str">
        <f>_xlfn.CONCAT(ROUND((Table10[[#This Row],[Expected Win % (Basic)]]*Table10[[#This Row],[GP]]),0),"-",Table10[[#This Row],[GP]]-ROUND((Table10[[#This Row],[Expected Win % (Basic)]]*Table10[[#This Row],[GP]]),0))</f>
        <v>30-25</v>
      </c>
      <c r="H17" s="9">
        <f>1/(1+(Table10[[#This Row],[RA]]/Table10[[#This Row],[RS]])^2)</f>
        <v>0.53840472673559825</v>
      </c>
      <c r="I17" s="9" t="str">
        <f>_xlfn.CONCAT(ROUND((Table10[[#This Row],[Expected Win % (Empirical)]]*Table10[[#This Row],[GP]]),0),"-",Table10[[#This Row],[GP]]-ROUND((Table10[[#This Row],[Expected Win % (Empirical)]]*Table10[[#This Row],[GP]]),0))</f>
        <v>30-25</v>
      </c>
      <c r="J17" s="9">
        <f>1/(1+(Table10[[#This Row],[RA]]/Table10[[#This Row],[RS]])^Table10[[#This Row],[Exponent Value (Pythagenpat)]])</f>
        <v>0.53760784980758813</v>
      </c>
      <c r="K17" s="9">
        <f>((Table10[[#This Row],[RS]]+Table10[[#This Row],[RA]])/Table10[[#This Row],[GP]])^0.287</f>
        <v>1.9583421360657001</v>
      </c>
      <c r="L17" s="7">
        <f t="shared" si="3"/>
        <v>297</v>
      </c>
      <c r="M17" s="7">
        <f t="shared" si="4"/>
        <v>275</v>
      </c>
      <c r="N17" s="7">
        <f t="shared" si="5"/>
        <v>22</v>
      </c>
      <c r="O17" s="7">
        <f>'The Workshop'!C42</f>
        <v>28</v>
      </c>
      <c r="P17" s="7">
        <f>'The Workshop'!D42</f>
        <v>172</v>
      </c>
      <c r="Q17" s="7">
        <f>'The Workshop'!E42</f>
        <v>129</v>
      </c>
      <c r="R17" s="7">
        <f t="shared" si="6"/>
        <v>43</v>
      </c>
      <c r="S17" s="7">
        <f t="shared" si="7"/>
        <v>301</v>
      </c>
      <c r="T17" s="7">
        <f>'The Workshop'!C43</f>
        <v>27</v>
      </c>
      <c r="U17" s="7">
        <f>'The Workshop'!D43</f>
        <v>125</v>
      </c>
      <c r="V17" s="7">
        <f>'The Workshop'!E43</f>
        <v>146</v>
      </c>
      <c r="W17" s="7">
        <f t="shared" si="8"/>
        <v>-21</v>
      </c>
      <c r="X17" s="7">
        <f t="shared" si="9"/>
        <v>271</v>
      </c>
      <c r="Y17" s="7">
        <f>'The Workshop'!C44</f>
        <v>0</v>
      </c>
      <c r="Z17" s="7">
        <f>'The Workshop'!D44</f>
        <v>0</v>
      </c>
      <c r="AA17" s="7">
        <f>'The Workshop'!E44</f>
        <v>0</v>
      </c>
      <c r="AB17" s="7">
        <f t="shared" si="10"/>
        <v>0</v>
      </c>
      <c r="AC17" s="9">
        <f t="shared" si="11"/>
        <v>1.1107011070110702</v>
      </c>
      <c r="AD17" s="16">
        <f t="shared" si="12"/>
        <v>1.0710332103321034</v>
      </c>
    </row>
    <row r="18" spans="1:30" x14ac:dyDescent="0.3">
      <c r="A18" s="6" t="s">
        <v>22</v>
      </c>
      <c r="B18" s="7">
        <f t="shared" si="0"/>
        <v>55</v>
      </c>
      <c r="C18" s="7">
        <f>'The Workshop'!C85</f>
        <v>24</v>
      </c>
      <c r="D18" s="7">
        <f>'The Workshop'!C86</f>
        <v>31</v>
      </c>
      <c r="E18" s="8" t="str">
        <f t="shared" si="1"/>
        <v>24-31</v>
      </c>
      <c r="F18" s="9">
        <f t="shared" si="2"/>
        <v>0.43636363636363634</v>
      </c>
      <c r="G18" s="9" t="str">
        <f>_xlfn.CONCAT(ROUND((Table10[[#This Row],[Expected Win % (Basic)]]*Table10[[#This Row],[GP]]),0),"-",Table10[[#This Row],[GP]]-ROUND((Table10[[#This Row],[Expected Win % (Basic)]]*Table10[[#This Row],[GP]]),0))</f>
        <v>24-31</v>
      </c>
      <c r="H18" s="9">
        <f>1/(1+(Table10[[#This Row],[RA]]/Table10[[#This Row],[RS]])^2)</f>
        <v>0.44090859728506793</v>
      </c>
      <c r="I18" s="9" t="str">
        <f>_xlfn.CONCAT(ROUND((Table10[[#This Row],[Expected Win % (Empirical)]]*Table10[[#This Row],[GP]]),0),"-",Table10[[#This Row],[GP]]-ROUND((Table10[[#This Row],[Expected Win % (Empirical)]]*Table10[[#This Row],[GP]]),0))</f>
        <v>24-31</v>
      </c>
      <c r="J18" s="9">
        <f>1/(1+(Table10[[#This Row],[RA]]/Table10[[#This Row],[RS]])^Table10[[#This Row],[Exponent Value (Pythagenpat)]])</f>
        <v>0.43768585584165176</v>
      </c>
      <c r="K18" s="9">
        <f>((Table10[[#This Row],[RS]]+Table10[[#This Row],[RA]])/Table10[[#This Row],[GP]])^0.287</f>
        <v>2.1101913036757893</v>
      </c>
      <c r="L18" s="7">
        <f t="shared" si="3"/>
        <v>349</v>
      </c>
      <c r="M18" s="7">
        <f t="shared" si="4"/>
        <v>393</v>
      </c>
      <c r="N18" s="7">
        <f t="shared" si="5"/>
        <v>-44</v>
      </c>
      <c r="O18" s="7">
        <f>'The Workshop'!C82</f>
        <v>27</v>
      </c>
      <c r="P18" s="7">
        <f>'The Workshop'!D82</f>
        <v>162</v>
      </c>
      <c r="Q18" s="7">
        <f>'The Workshop'!E82</f>
        <v>188</v>
      </c>
      <c r="R18" s="7">
        <f t="shared" si="6"/>
        <v>-26</v>
      </c>
      <c r="S18" s="7">
        <f t="shared" si="7"/>
        <v>350</v>
      </c>
      <c r="T18" s="7">
        <f>'The Workshop'!C83</f>
        <v>28</v>
      </c>
      <c r="U18" s="7">
        <f>'The Workshop'!D83</f>
        <v>187</v>
      </c>
      <c r="V18" s="7">
        <f>'The Workshop'!E83</f>
        <v>205</v>
      </c>
      <c r="W18" s="7">
        <f t="shared" si="8"/>
        <v>-18</v>
      </c>
      <c r="X18" s="7">
        <f t="shared" si="9"/>
        <v>392</v>
      </c>
      <c r="Y18" s="7">
        <f>'The Workshop'!C84</f>
        <v>0</v>
      </c>
      <c r="Z18" s="7">
        <f>'The Workshop'!D84</f>
        <v>0</v>
      </c>
      <c r="AA18" s="7">
        <f>'The Workshop'!E84</f>
        <v>0</v>
      </c>
      <c r="AB18" s="7">
        <f t="shared" si="10"/>
        <v>0</v>
      </c>
      <c r="AC18" s="9">
        <f t="shared" si="11"/>
        <v>0.8928571428571429</v>
      </c>
      <c r="AD18" s="16">
        <f t="shared" si="12"/>
        <v>0.92592592592592593</v>
      </c>
    </row>
    <row r="19" spans="1:30" x14ac:dyDescent="0.3">
      <c r="A19" s="6" t="s">
        <v>23</v>
      </c>
      <c r="B19" s="7">
        <f t="shared" si="0"/>
        <v>54</v>
      </c>
      <c r="C19" s="7">
        <f>'The Workshop'!C90</f>
        <v>30</v>
      </c>
      <c r="D19" s="7">
        <f>'The Workshop'!C91</f>
        <v>24</v>
      </c>
      <c r="E19" s="8" t="str">
        <f t="shared" si="1"/>
        <v>30-24</v>
      </c>
      <c r="F19" s="9">
        <f t="shared" si="2"/>
        <v>0.55555555555555558</v>
      </c>
      <c r="G19" s="9" t="str">
        <f>_xlfn.CONCAT(ROUND((Table10[[#This Row],[Expected Win % (Basic)]]*Table10[[#This Row],[GP]]),0),"-",Table10[[#This Row],[GP]]-ROUND((Table10[[#This Row],[Expected Win % (Basic)]]*Table10[[#This Row],[GP]]),0))</f>
        <v>30-24</v>
      </c>
      <c r="H19" s="9">
        <f>1/(1+(Table10[[#This Row],[RA]]/Table10[[#This Row],[RS]])^2)</f>
        <v>0.55961566457999712</v>
      </c>
      <c r="I19" s="9" t="str">
        <f>_xlfn.CONCAT(ROUND((Table10[[#This Row],[Expected Win % (Empirical)]]*Table10[[#This Row],[GP]]),0),"-",Table10[[#This Row],[GP]]-ROUND((Table10[[#This Row],[Expected Win % (Empirical)]]*Table10[[#This Row],[GP]]),0))</f>
        <v>30-24</v>
      </c>
      <c r="J19" s="9">
        <f>1/(1+(Table10[[#This Row],[RA]]/Table10[[#This Row],[RS]])^Table10[[#This Row],[Exponent Value (Pythagenpat)]])</f>
        <v>0.56220809072638156</v>
      </c>
      <c r="K19" s="9">
        <f>((Table10[[#This Row],[RS]]+Table10[[#This Row],[RA]])/Table10[[#This Row],[GP]])^0.287</f>
        <v>2.0878617697281698</v>
      </c>
      <c r="L19" s="7">
        <f t="shared" si="3"/>
        <v>372</v>
      </c>
      <c r="M19" s="7">
        <f t="shared" si="4"/>
        <v>330</v>
      </c>
      <c r="N19" s="7">
        <f t="shared" si="5"/>
        <v>42</v>
      </c>
      <c r="O19" s="7">
        <f>'The Workshop'!C87</f>
        <v>26</v>
      </c>
      <c r="P19" s="7">
        <f>'The Workshop'!D87</f>
        <v>184</v>
      </c>
      <c r="Q19" s="7">
        <f>'The Workshop'!E87</f>
        <v>153</v>
      </c>
      <c r="R19" s="7">
        <f t="shared" si="6"/>
        <v>31</v>
      </c>
      <c r="S19" s="7">
        <f t="shared" si="7"/>
        <v>337</v>
      </c>
      <c r="T19" s="7">
        <f>'The Workshop'!C88</f>
        <v>28</v>
      </c>
      <c r="U19" s="7">
        <f>'The Workshop'!D88</f>
        <v>188</v>
      </c>
      <c r="V19" s="7">
        <f>'The Workshop'!E88</f>
        <v>177</v>
      </c>
      <c r="W19" s="7">
        <f t="shared" si="8"/>
        <v>11</v>
      </c>
      <c r="X19" s="7">
        <f t="shared" si="9"/>
        <v>365</v>
      </c>
      <c r="Y19" s="7">
        <f>'The Workshop'!C89</f>
        <v>0</v>
      </c>
      <c r="Z19" s="7">
        <f>'The Workshop'!D89</f>
        <v>0</v>
      </c>
      <c r="AA19" s="7">
        <f>'The Workshop'!E89</f>
        <v>0</v>
      </c>
      <c r="AB19" s="7">
        <f t="shared" si="10"/>
        <v>0</v>
      </c>
      <c r="AC19" s="9">
        <f t="shared" si="11"/>
        <v>0.92328767123287669</v>
      </c>
      <c r="AD19" s="16">
        <f t="shared" si="12"/>
        <v>0.99430979978925182</v>
      </c>
    </row>
    <row r="20" spans="1:30" x14ac:dyDescent="0.3">
      <c r="A20" s="10" t="s">
        <v>30</v>
      </c>
      <c r="B20" s="18">
        <f>(O20+T20)/2</f>
        <v>495.5</v>
      </c>
      <c r="C20" s="11">
        <f>SUM(C2:C19)</f>
        <v>495</v>
      </c>
      <c r="D20" s="11">
        <f>SUM(D2:D19)</f>
        <v>496</v>
      </c>
      <c r="E20" s="12" t="str">
        <f t="shared" si="1"/>
        <v>495-496</v>
      </c>
      <c r="F20" s="13">
        <f t="shared" si="2"/>
        <v>0.49949545913218973</v>
      </c>
      <c r="G20" s="13" t="str">
        <f>Table10[[#This Row],[W-L]]</f>
        <v>495-496</v>
      </c>
      <c r="H20" s="13">
        <f>1/(1+(Table10[[#This Row],[RA]]/Table10[[#This Row],[RS]])^2)</f>
        <v>0.49920848553624786</v>
      </c>
      <c r="I20" s="13" t="str">
        <f>Table10[[#This Row],[W-L]]</f>
        <v>495-496</v>
      </c>
      <c r="J20" s="13">
        <f>1/(1+(Table10[[#This Row],[RA]]/Table10[[#This Row],[RS]])^Table10[[#This Row],[Exponent Value (Pythagenpat)]])</f>
        <v>0.49899747931810967</v>
      </c>
      <c r="K20" s="13">
        <f>((Table10[[#This Row],[RS]]+Table10[[#This Row],[RA]])/Table10[[#This Row],[GP]])^0.287</f>
        <v>2.5331721246090266</v>
      </c>
      <c r="L20" s="11">
        <f>P20+U20+Z20</f>
        <v>6312</v>
      </c>
      <c r="M20" s="11">
        <f t="shared" si="4"/>
        <v>6322</v>
      </c>
      <c r="N20" s="11">
        <f t="shared" si="5"/>
        <v>-10</v>
      </c>
      <c r="O20" s="11">
        <f>SUM(O2:O19)</f>
        <v>496</v>
      </c>
      <c r="P20" s="11">
        <f>SUM(P2:P19)</f>
        <v>3283</v>
      </c>
      <c r="Q20" s="11">
        <f>SUM(Q2:Q19)</f>
        <v>3045</v>
      </c>
      <c r="R20" s="11">
        <f t="shared" si="6"/>
        <v>238</v>
      </c>
      <c r="S20" s="11">
        <f>P20+Q20</f>
        <v>6328</v>
      </c>
      <c r="T20" s="11">
        <f>SUM(T2:T19)</f>
        <v>495</v>
      </c>
      <c r="U20" s="11">
        <f>SUM(U2:U19)</f>
        <v>3029</v>
      </c>
      <c r="V20" s="11">
        <f>SUM(V2:V19)</f>
        <v>3277</v>
      </c>
      <c r="W20" s="11">
        <f t="shared" si="8"/>
        <v>-248</v>
      </c>
      <c r="X20" s="11">
        <f t="shared" si="9"/>
        <v>6306</v>
      </c>
      <c r="Y20" s="11">
        <f>SUM(Y2:Y19)</f>
        <v>0</v>
      </c>
      <c r="Z20" s="11">
        <f>SUM(Z2:Z19)</f>
        <v>0</v>
      </c>
      <c r="AA20" s="11">
        <f>SUM(AA2:AA19)</f>
        <v>0</v>
      </c>
      <c r="AB20" s="11">
        <f>Z20-AA20</f>
        <v>0</v>
      </c>
      <c r="AC20" s="13">
        <f t="shared" si="11"/>
        <v>1.0034887408816999</v>
      </c>
      <c r="AD20" s="17">
        <f t="shared" si="12"/>
        <v>1.0014655780976642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8FD50-36F7-45E1-80CA-135C5AEF7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Workshop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Triplett</dc:creator>
  <cp:lastModifiedBy>Graham Dynis</cp:lastModifiedBy>
  <dcterms:created xsi:type="dcterms:W3CDTF">2024-06-06T16:51:33Z</dcterms:created>
  <dcterms:modified xsi:type="dcterms:W3CDTF">2024-08-11T16:44:35Z</dcterms:modified>
</cp:coreProperties>
</file>