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PycharmProjects\accelerometer_data_analysis\doc\"/>
    </mc:Choice>
  </mc:AlternateContent>
  <bookViews>
    <workbookView xWindow="0" yWindow="0" windowWidth="7470" windowHeight="4110" xr2:uid="{00000000-000D-0000-FFFF-FFFF00000000}"/>
  </bookViews>
  <sheets>
    <sheet name="Dane_osob" sheetId="1" r:id="rId1"/>
    <sheet name="Skuteczności" sheetId="2" r:id="rId2"/>
    <sheet name="Nieobecnośc osób w zb." sheetId="4" r:id="rId3"/>
    <sheet name="Wpływ wart. char.(back)" sheetId="3" r:id="rId4"/>
    <sheet name="Wpływ war.char(fwd)" sheetId="6" r:id="rId5"/>
    <sheet name="Długość okna" sheetId="5" r:id="rId6"/>
  </sheets>
  <definedNames>
    <definedName name="_xlnm._FilterDatabase" localSheetId="0" hidden="1">Dane_osob!$A$1:$G$20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F20" i="1"/>
  <c r="G20" i="1" s="1"/>
  <c r="D19" i="1"/>
  <c r="F19" i="1"/>
  <c r="G19" i="1"/>
  <c r="D18" i="1"/>
  <c r="F18" i="1"/>
  <c r="G18" i="1" s="1"/>
  <c r="D17" i="1"/>
  <c r="F17" i="1"/>
  <c r="G17" i="1" s="1"/>
  <c r="L4" i="6" l="1"/>
  <c r="L5" i="6"/>
  <c r="L6" i="6"/>
  <c r="L7" i="6"/>
  <c r="L8" i="6"/>
  <c r="L9" i="6"/>
  <c r="L10" i="6"/>
  <c r="L11" i="6"/>
  <c r="L12" i="6"/>
  <c r="L37" i="6"/>
  <c r="L38" i="6"/>
  <c r="L39" i="6"/>
  <c r="L40" i="6"/>
  <c r="L41" i="6"/>
  <c r="L42" i="6"/>
  <c r="L27" i="6"/>
  <c r="L28" i="6"/>
  <c r="L29" i="6"/>
  <c r="L30" i="6"/>
  <c r="L31" i="6"/>
  <c r="L32" i="6"/>
  <c r="L33" i="6"/>
  <c r="L16" i="6"/>
  <c r="L17" i="6"/>
  <c r="L18" i="6"/>
  <c r="L19" i="6"/>
  <c r="L20" i="6"/>
  <c r="L21" i="6"/>
  <c r="L22" i="6"/>
  <c r="L23" i="6"/>
  <c r="G28" i="2"/>
  <c r="G24" i="2"/>
  <c r="G25" i="2"/>
  <c r="G26" i="2"/>
  <c r="G27" i="2"/>
  <c r="H24" i="4"/>
  <c r="H25" i="4"/>
  <c r="H26" i="4"/>
  <c r="H27" i="4"/>
  <c r="H28" i="4"/>
  <c r="H32" i="4"/>
  <c r="H33" i="4"/>
  <c r="H34" i="4"/>
  <c r="H35" i="4"/>
  <c r="H36" i="4"/>
  <c r="H20" i="4"/>
  <c r="H19" i="4"/>
  <c r="H18" i="4"/>
  <c r="H17" i="4"/>
  <c r="H16" i="4"/>
  <c r="H21" i="4" s="1"/>
  <c r="G42" i="2"/>
  <c r="G43" i="2"/>
  <c r="G44" i="2"/>
  <c r="G45" i="2"/>
  <c r="G46" i="2"/>
  <c r="G33" i="2"/>
  <c r="G34" i="2"/>
  <c r="G35" i="2"/>
  <c r="G36" i="2"/>
  <c r="G37" i="2"/>
  <c r="H29" i="4" l="1"/>
  <c r="G38" i="2"/>
  <c r="G47" i="2"/>
  <c r="G29" i="2"/>
  <c r="H37" i="4"/>
  <c r="F33" i="1"/>
  <c r="D33" i="1"/>
  <c r="D2" i="1"/>
  <c r="D3" i="1"/>
  <c r="D4" i="1"/>
  <c r="D5" i="1"/>
  <c r="D6" i="1"/>
  <c r="D7" i="1"/>
  <c r="D8" i="1"/>
  <c r="D9" i="1"/>
  <c r="D10" i="1"/>
  <c r="D11" i="1"/>
  <c r="D12" i="1"/>
  <c r="D13" i="1"/>
  <c r="G33" i="1" l="1"/>
  <c r="O32" i="3"/>
  <c r="O33" i="3"/>
  <c r="O34" i="3"/>
  <c r="O35" i="3"/>
  <c r="N32" i="3"/>
  <c r="N33" i="3"/>
  <c r="N34" i="3"/>
  <c r="N35" i="3"/>
  <c r="M32" i="3"/>
  <c r="M33" i="3"/>
  <c r="M34" i="3"/>
  <c r="M35" i="3"/>
  <c r="L32" i="3"/>
  <c r="L33" i="3"/>
  <c r="L34" i="3"/>
  <c r="L35" i="3"/>
  <c r="K32" i="3"/>
  <c r="K33" i="3"/>
  <c r="K34" i="3"/>
  <c r="K35" i="3"/>
  <c r="O18" i="3"/>
  <c r="O19" i="3"/>
  <c r="O20" i="3"/>
  <c r="O21" i="3"/>
  <c r="N18" i="3"/>
  <c r="N19" i="3"/>
  <c r="N20" i="3"/>
  <c r="N21" i="3"/>
  <c r="M18" i="3"/>
  <c r="M19" i="3"/>
  <c r="M20" i="3"/>
  <c r="M21" i="3"/>
  <c r="L18" i="3"/>
  <c r="L19" i="3"/>
  <c r="L20" i="3"/>
  <c r="L21" i="3"/>
  <c r="K18" i="3"/>
  <c r="K19" i="3"/>
  <c r="K20" i="3"/>
  <c r="K21" i="3"/>
  <c r="O31" i="3"/>
  <c r="N31" i="3"/>
  <c r="M31" i="3"/>
  <c r="L31" i="3"/>
  <c r="K31" i="3"/>
  <c r="O17" i="3"/>
  <c r="N17" i="3"/>
  <c r="M17" i="3"/>
  <c r="L17" i="3"/>
  <c r="K17" i="3"/>
  <c r="E35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D31" i="3"/>
  <c r="E31" i="3"/>
  <c r="F31" i="3"/>
  <c r="C31" i="3"/>
  <c r="G31" i="3"/>
  <c r="G32" i="3"/>
  <c r="G33" i="3"/>
  <c r="G34" i="3"/>
  <c r="G35" i="3"/>
  <c r="G36" i="3"/>
  <c r="G37" i="3"/>
  <c r="G38" i="3"/>
  <c r="G39" i="3"/>
  <c r="G40" i="3"/>
  <c r="G41" i="3"/>
  <c r="G17" i="3"/>
  <c r="G18" i="3"/>
  <c r="G19" i="3"/>
  <c r="G20" i="3"/>
  <c r="G21" i="3"/>
  <c r="G22" i="3"/>
  <c r="G23" i="3"/>
  <c r="G24" i="3"/>
  <c r="G25" i="3"/>
  <c r="G26" i="3"/>
  <c r="F17" i="3"/>
  <c r="F18" i="3"/>
  <c r="F19" i="3"/>
  <c r="F20" i="3"/>
  <c r="F21" i="3"/>
  <c r="F22" i="3"/>
  <c r="F23" i="3"/>
  <c r="F24" i="3"/>
  <c r="F25" i="3"/>
  <c r="F26" i="3"/>
  <c r="E17" i="3"/>
  <c r="E18" i="3"/>
  <c r="E19" i="3"/>
  <c r="E20" i="3"/>
  <c r="E21" i="3"/>
  <c r="E22" i="3"/>
  <c r="E23" i="3"/>
  <c r="E24" i="3"/>
  <c r="E25" i="3"/>
  <c r="E26" i="3"/>
  <c r="D17" i="3"/>
  <c r="D18" i="3"/>
  <c r="D19" i="3"/>
  <c r="D20" i="3"/>
  <c r="D21" i="3"/>
  <c r="D22" i="3"/>
  <c r="D23" i="3"/>
  <c r="D24" i="3"/>
  <c r="D25" i="3"/>
  <c r="D26" i="3"/>
  <c r="D27" i="3"/>
  <c r="E27" i="3"/>
  <c r="F27" i="3"/>
  <c r="G27" i="3"/>
  <c r="C17" i="3"/>
  <c r="C18" i="3"/>
  <c r="C19" i="3"/>
  <c r="C20" i="3"/>
  <c r="C21" i="3"/>
  <c r="C22" i="3"/>
  <c r="C23" i="3"/>
  <c r="C24" i="3"/>
  <c r="C25" i="3"/>
  <c r="C26" i="3"/>
  <c r="C27" i="3"/>
  <c r="F14" i="1" l="1"/>
  <c r="F16" i="1"/>
  <c r="F13" i="1"/>
  <c r="F12" i="1"/>
  <c r="G12" i="1" s="1"/>
  <c r="F15" i="1"/>
  <c r="D14" i="1"/>
  <c r="D16" i="1"/>
  <c r="D15" i="1"/>
  <c r="F9" i="1"/>
  <c r="F11" i="1"/>
  <c r="G11" i="1" s="1"/>
  <c r="F7" i="1"/>
  <c r="G7" i="1" s="1"/>
  <c r="F8" i="1"/>
  <c r="F10" i="1"/>
  <c r="F6" i="1"/>
  <c r="F2" i="1"/>
  <c r="F3" i="1"/>
  <c r="F5" i="1"/>
  <c r="F4" i="1"/>
  <c r="G4" i="1" s="1"/>
  <c r="G14" i="1" l="1"/>
  <c r="G9" i="1"/>
  <c r="G15" i="1"/>
  <c r="G13" i="1"/>
  <c r="G3" i="1"/>
  <c r="G2" i="1"/>
  <c r="G6" i="1"/>
  <c r="G10" i="1"/>
  <c r="G8" i="1"/>
  <c r="G5" i="1"/>
  <c r="G16" i="1"/>
</calcChain>
</file>

<file path=xl/sharedStrings.xml><?xml version="1.0" encoding="utf-8"?>
<sst xmlns="http://schemas.openxmlformats.org/spreadsheetml/2006/main" count="368" uniqueCount="114">
  <si>
    <t>standing</t>
  </si>
  <si>
    <t>walking</t>
  </si>
  <si>
    <t>downstairs</t>
  </si>
  <si>
    <t>upstairs</t>
  </si>
  <si>
    <t>running</t>
  </si>
  <si>
    <t>Start(millis)</t>
  </si>
  <si>
    <t>Start(datetime)</t>
  </si>
  <si>
    <t>Stop(datetime)</t>
  </si>
  <si>
    <t>Stop(millis)</t>
  </si>
  <si>
    <t>Osoba</t>
  </si>
  <si>
    <t>PERSON_1</t>
  </si>
  <si>
    <t>PERSON_2</t>
  </si>
  <si>
    <t>PERSON_3</t>
  </si>
  <si>
    <t>PERSON_4</t>
  </si>
  <si>
    <t xml:space="preserve">Dummy Classifier </t>
  </si>
  <si>
    <t>K-Neighbors Classifier</t>
  </si>
  <si>
    <t>Decision Tree Classifier</t>
  </si>
  <si>
    <t xml:space="preserve">Random Forest Classifier </t>
  </si>
  <si>
    <t>MLP Classifier</t>
  </si>
  <si>
    <t xml:space="preserve">GaussianNB </t>
  </si>
  <si>
    <t>Klasyfikator</t>
  </si>
  <si>
    <t xml:space="preserve">Wartości charakterystyczne dla </t>
  </si>
  <si>
    <t>x,y,z,mag</t>
  </si>
  <si>
    <t>Próba testowa 25%</t>
  </si>
  <si>
    <t>uczony na danych pojedynczej osoby</t>
  </si>
  <si>
    <t>mag</t>
  </si>
  <si>
    <t>uczony na danych wszystkich osób</t>
  </si>
  <si>
    <t>Nauka na danych osób 1,2,3</t>
  </si>
  <si>
    <t>Klasyfikator uczony na wszystkich osobach z wyłączeniem osoby której dotyczy kolumna</t>
  </si>
  <si>
    <t>mean</t>
  </si>
  <si>
    <t>p25</t>
  </si>
  <si>
    <t>median</t>
  </si>
  <si>
    <t>p75</t>
  </si>
  <si>
    <t>std</t>
  </si>
  <si>
    <t>var</t>
  </si>
  <si>
    <t>min</t>
  </si>
  <si>
    <t>max</t>
  </si>
  <si>
    <t>skew</t>
  </si>
  <si>
    <t>kurtosis</t>
  </si>
  <si>
    <t>Test na danych osoby 4</t>
  </si>
  <si>
    <t>Parametr</t>
  </si>
  <si>
    <t>Parametry</t>
  </si>
  <si>
    <t>mean,p25,median,p27</t>
  </si>
  <si>
    <t>std,var</t>
  </si>
  <si>
    <t>min,max</t>
  </si>
  <si>
    <t>skew,kurtosis</t>
  </si>
  <si>
    <t>Baseline(all)</t>
  </si>
  <si>
    <t>Person</t>
  </si>
  <si>
    <t>Activity</t>
  </si>
  <si>
    <t>Start(time)</t>
  </si>
  <si>
    <t>Stop(time)</t>
  </si>
  <si>
    <t>Duration</t>
  </si>
  <si>
    <t>mixed_activity</t>
  </si>
  <si>
    <t>Płeć</t>
  </si>
  <si>
    <t>Wiek</t>
  </si>
  <si>
    <t>26 lat</t>
  </si>
  <si>
    <t>23 lata</t>
  </si>
  <si>
    <t>46 lat</t>
  </si>
  <si>
    <t>56 lat</t>
  </si>
  <si>
    <t>Mężczyzna</t>
  </si>
  <si>
    <t>Kobieta</t>
  </si>
  <si>
    <t>x,y,z</t>
  </si>
  <si>
    <t>Średnia</t>
  </si>
  <si>
    <t>Średnia ogółem:</t>
  </si>
  <si>
    <t>Liczba próbek</t>
  </si>
  <si>
    <t>Random Forest</t>
  </si>
  <si>
    <t>Skuteczność</t>
  </si>
  <si>
    <t>Odchylenie</t>
  </si>
  <si>
    <t>(</t>
  </si>
  <si>
    <t>Min</t>
  </si>
  <si>
    <t>Max</t>
  </si>
  <si>
    <t>Zmiana</t>
  </si>
  <si>
    <t>średnia arytm.</t>
  </si>
  <si>
    <t>I kwartyl</t>
  </si>
  <si>
    <t>mediana</t>
  </si>
  <si>
    <t>III kwartyl</t>
  </si>
  <si>
    <t>ochylenie std.</t>
  </si>
  <si>
    <t>wariancja</t>
  </si>
  <si>
    <t>minimum</t>
  </si>
  <si>
    <t>maksimum</t>
  </si>
  <si>
    <t>wsp. skośności</t>
  </si>
  <si>
    <t>kurtoza</t>
  </si>
  <si>
    <t>I kwartyl + średnia arytm.</t>
  </si>
  <si>
    <t>I kwartyl  + min</t>
  </si>
  <si>
    <t>I kwartyl  + max</t>
  </si>
  <si>
    <t>I kwartyl  + max + mean</t>
  </si>
  <si>
    <t>I kwartyl  + max + min</t>
  </si>
  <si>
    <t>I kwartyl  + max + min + mean</t>
  </si>
  <si>
    <t>I kwartyl  + mediana</t>
  </si>
  <si>
    <t>I kwartyl  + max + mediana</t>
  </si>
  <si>
    <t>I kwartyl  + max + min + mediana</t>
  </si>
  <si>
    <t xml:space="preserve">I kwartyl  + III kwartyl </t>
  </si>
  <si>
    <t>I kwartyl  + odchylenie std.</t>
  </si>
  <si>
    <t>I kwartyl  + max + odchylenie std.</t>
  </si>
  <si>
    <t>I kwartyl  + max + min + odchylenie std.</t>
  </si>
  <si>
    <t>I kwartyl  + max + min + odchylenie std. + mean</t>
  </si>
  <si>
    <t>I kwartyl  + max + min + odchylenie std. + mediana</t>
  </si>
  <si>
    <t xml:space="preserve">I kwartyl  + max + min + odchylenie std. + III kwartyl </t>
  </si>
  <si>
    <t>I kwartyl  + wariancja</t>
  </si>
  <si>
    <t>I kwartyl  + max + wariancja</t>
  </si>
  <si>
    <t>I kwartyl  + max + min + wariancja</t>
  </si>
  <si>
    <t>I kwartyl  + max + min + odchylenie std. +  wariancja</t>
  </si>
  <si>
    <t xml:space="preserve">I kwartyl  + max + III kwartyl </t>
  </si>
  <si>
    <t>I kwartyl  + wsp. skośności</t>
  </si>
  <si>
    <t>I kwartyl  + max + wsp. skośności</t>
  </si>
  <si>
    <t>I kwartyl  + max + min + wsp. skośności</t>
  </si>
  <si>
    <t>I kwartyl  + max + min + odchylenie std. + wsp. skośności</t>
  </si>
  <si>
    <t xml:space="preserve">I kwartyl  + max + min + III kwartyl </t>
  </si>
  <si>
    <t>I kwartyl  + kurtoza</t>
  </si>
  <si>
    <t>I kwartyl  + max + kurtoza</t>
  </si>
  <si>
    <t>I kwartyl  + max + min + kurtoza</t>
  </si>
  <si>
    <t>I kwartyl  + max + min + odchylenie std. + kurtoza</t>
  </si>
  <si>
    <t>Skut.</t>
  </si>
  <si>
    <t>Odchyl.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</si>
</sst>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rgb="FF008000"/>
      <name val="Courier New"/>
      <family val="3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3" fillId="2" borderId="1" xfId="0" applyFont="1" applyFill="1" applyBorder="1"/>
    <xf numFmtId="0" fontId="1" fillId="3" borderId="0" xfId="0" applyFont="1" applyFill="1"/>
    <xf numFmtId="0" fontId="0" fillId="3" borderId="0" xfId="0" applyFont="1" applyFill="1"/>
    <xf numFmtId="0" fontId="0" fillId="0" borderId="0" xfId="0" applyFont="1"/>
    <xf numFmtId="0" fontId="1" fillId="0" borderId="2" xfId="0" applyFont="1" applyBorder="1"/>
    <xf numFmtId="0" fontId="0" fillId="0" borderId="0" xfId="0" applyNumberFormat="1"/>
    <xf numFmtId="10" fontId="0" fillId="0" borderId="0" xfId="0" applyNumberFormat="1"/>
    <xf numFmtId="10" fontId="0" fillId="3" borderId="0" xfId="0" applyNumberFormat="1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0" fillId="0" borderId="0" xfId="0" applyFont="1" applyBorder="1"/>
    <xf numFmtId="0" fontId="0" fillId="0" borderId="0" xfId="0" applyBorder="1"/>
    <xf numFmtId="0" fontId="1" fillId="0" borderId="0" xfId="0" applyFont="1" applyBorder="1"/>
    <xf numFmtId="0" fontId="2" fillId="3" borderId="0" xfId="0" applyFont="1" applyFill="1" applyAlignment="1">
      <alignment vertical="center"/>
    </xf>
    <xf numFmtId="164" fontId="0" fillId="3" borderId="0" xfId="0" applyNumberFormat="1" applyFont="1" applyFill="1"/>
    <xf numFmtId="0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0" fontId="1" fillId="0" borderId="0" xfId="1" applyNumberFormat="1" applyFont="1"/>
    <xf numFmtId="10" fontId="0" fillId="0" borderId="0" xfId="1" applyNumberFormat="1" applyFont="1"/>
    <xf numFmtId="0" fontId="1" fillId="0" borderId="0" xfId="1" applyNumberFormat="1" applyFont="1"/>
    <xf numFmtId="10" fontId="0" fillId="0" borderId="0" xfId="1" applyNumberFormat="1" applyFont="1" applyBorder="1"/>
    <xf numFmtId="0" fontId="0" fillId="0" borderId="0" xfId="0" applyAlignment="1">
      <alignment horizontal="center"/>
    </xf>
  </cellXfs>
  <cellStyles count="2">
    <cellStyle name="Normalny" xfId="0" builtinId="0"/>
    <cellStyle name="Procentowy" xfId="1" builtinId="5"/>
  </cellStyles>
  <dxfs count="110">
    <dxf>
      <numFmt numFmtId="164" formatCode="[$-F400]h:mm:ss\ AM/PM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8000"/>
        <name val="Courier New"/>
        <family val="3"/>
        <charset val="238"/>
        <scheme val="none"/>
      </font>
      <alignment horizontal="general" vertical="center" textRotation="0" wrapText="0" indent="0" justifyLastLine="0" shrinkToFit="0" readingOrder="0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8000"/>
        <name val="Courier New"/>
        <family val="3"/>
        <charset val="238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0" formatCode="General"/>
    </dxf>
    <dxf>
      <font>
        <b/>
      </font>
    </dxf>
    <dxf>
      <numFmt numFmtId="0" formatCode="General"/>
    </dxf>
    <dxf>
      <font>
        <b/>
      </font>
    </dxf>
    <dxf>
      <font>
        <b/>
      </font>
    </dxf>
    <dxf>
      <numFmt numFmtId="165" formatCode="0.000000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</dxf>
    <dxf>
      <numFmt numFmtId="165" formatCode="0.000000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</dxf>
    <dxf>
      <numFmt numFmtId="165" formatCode="0.000000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</dxf>
    <dxf>
      <font>
        <b/>
      </font>
    </dxf>
    <dxf>
      <font>
        <b/>
      </font>
      <numFmt numFmtId="0" formatCode="General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vertical="bottom" textRotation="0" wrapText="1" indent="0" justifyLastLine="0" shrinkToFit="0" readingOrder="0"/>
    </dxf>
    <dxf>
      <numFmt numFmtId="165" formatCode="0.000000"/>
      <alignment vertical="bottom" textRotation="0" wrapText="1" indent="0" justifyLastLine="0" shrinkToFit="0" readingOrder="0"/>
    </dxf>
    <dxf>
      <numFmt numFmtId="165" formatCode="0.000000"/>
    </dxf>
    <dxf>
      <numFmt numFmtId="165" formatCode="0.000000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vertical="bottom" textRotation="0" wrapText="1" indent="0" justifyLastLine="0" shrinkToFit="0" readingOrder="0"/>
    </dxf>
    <dxf>
      <numFmt numFmtId="165" formatCode="0.000000"/>
      <alignment vertical="bottom" textRotation="0" wrapText="1" indent="0" justifyLastLine="0" shrinkToFit="0" readingOrder="0"/>
    </dxf>
    <dxf>
      <numFmt numFmtId="165" formatCode="0.000000"/>
    </dxf>
    <dxf>
      <numFmt numFmtId="165" formatCode="0.000000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vertical="bottom" textRotation="0" wrapText="1" indent="0" justifyLastLine="0" shrinkToFit="0" readingOrder="0"/>
    </dxf>
    <dxf>
      <numFmt numFmtId="165" formatCode="0.000000"/>
      <alignment vertical="bottom" textRotation="0" wrapText="1" indent="0" justifyLastLine="0" shrinkToFit="0" readingOrder="0"/>
    </dxf>
    <dxf>
      <numFmt numFmtId="165" formatCode="0.000000"/>
    </dxf>
    <dxf>
      <numFmt numFmtId="165" formatCode="0.000000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</dxf>
    <dxf>
      <alignment vertical="bottom" textRotation="0" wrapText="1" indent="0" justifyLastLine="0" shrinkToFit="0" readingOrder="0"/>
    </dxf>
    <dxf>
      <font>
        <b/>
      </font>
    </dxf>
    <dxf>
      <alignment vertical="bottom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E56606-1242-4066-BC34-C55B5A73B053}" name="Tabela10" displayName="Tabela10" ref="A1:G20" totalsRowShown="0">
  <autoFilter ref="A1:G20" xr:uid="{00000000-0009-0000-0000-000000000000}"/>
  <sortState ref="A2:G16">
    <sortCondition ref="A1:A16"/>
  </sortState>
  <tableColumns count="7">
    <tableColumn id="1" xr3:uid="{317DF482-B739-4F76-AACF-C6CECF809822}" name="Person"/>
    <tableColumn id="2" xr3:uid="{707880DC-B181-4475-8C11-0D06E861743B}" name="Activity"/>
    <tableColumn id="3" xr3:uid="{8C21D1D6-BD2C-411F-951F-90ECBB1488BD}" name="Start(millis)" dataDxfId="4"/>
    <tableColumn id="4" xr3:uid="{D6AB7C5E-A412-4BA1-81EB-8B407A8813FD}" name="Start(datetime)" dataDxfId="3">
      <calculatedColumnFormula>DATE(1970,1,1) + C2/ 86400000</calculatedColumnFormula>
    </tableColumn>
    <tableColumn id="5" xr3:uid="{7A6A84C9-3B98-41D6-8CCC-65390EC62135}" name="Stop(millis)" dataDxfId="2"/>
    <tableColumn id="6" xr3:uid="{412999A8-18FE-433A-A2C0-2DE1A235A371}" name="Stop(datetime)" dataDxfId="1">
      <calculatedColumnFormula>DATE(1970,1,1) + E2/ 86400000</calculatedColumnFormula>
    </tableColumn>
    <tableColumn id="7" xr3:uid="{02183541-F5E5-4C82-A54F-59B219E02E91}" name="Duration" dataDxfId="0">
      <calculatedColumnFormula>F2-D2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1297D27-0C96-45CB-BDD7-D6C32BE9948C}" name="Tabela1517" displayName="Tabela1517" ref="C15:H21" totalsRowCount="1">
  <autoFilter ref="C15:H20" xr:uid="{C6F5CD59-6F7E-4728-BA9D-2D7FF20C3F10}"/>
  <tableColumns count="6">
    <tableColumn id="1" xr3:uid="{175D902E-D814-45AE-A7A1-CE56BD7F8350}" name="Klasyfikator" dataDxfId="68" totalsRowDxfId="67"/>
    <tableColumn id="2" xr3:uid="{5A2AA515-DA5C-4EB8-BEB9-32ABD1A262A0}" name="PERSON_1" dataDxfId="66"/>
    <tableColumn id="3" xr3:uid="{55E2EAF7-0C64-4F4B-B982-43943042A42A}" name="PERSON_2" dataDxfId="65"/>
    <tableColumn id="4" xr3:uid="{FC9E6D57-CF42-4D41-94C1-760E5E96FFA9}" name="PERSON_3" dataDxfId="64"/>
    <tableColumn id="5" xr3:uid="{DCB383CE-52F7-43F8-8539-FB33FA8EE75A}" name="PERSON_4" totalsRowLabel="Średnia ogółem:" dataDxfId="63" totalsRowDxfId="62"/>
    <tableColumn id="6" xr3:uid="{9207F4A6-7D36-4F75-A65A-D6F2EDF88A48}" name="Średnia" totalsRowFunction="custom" dataDxfId="61" totalsRowDxfId="60">
      <calculatedColumnFormula>AVERAGE(Tabela1517[[#This Row],[PERSON_1]:[PERSON_4]])</calculatedColumnFormula>
      <totalsRowFormula>AVERAGE(Tabela1517[Średnia])</totalsRow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4A951E-8195-449E-AB2F-DE4ECB86E263}" name="Tabela151318" displayName="Tabela151318" ref="C31:H37" totalsRowCount="1">
  <autoFilter ref="C31:H36" xr:uid="{CE228234-D1BC-432F-B99E-B02DEEC37E0B}"/>
  <tableColumns count="6">
    <tableColumn id="1" xr3:uid="{D18882CA-E173-47F0-ABAA-DFD7C42E6234}" name="Klasyfikator" dataDxfId="59" totalsRowDxfId="58"/>
    <tableColumn id="2" xr3:uid="{5627DBCE-943C-4AA8-BDB7-18C1F3CC60B4}" name="PERSON_1" dataDxfId="57"/>
    <tableColumn id="3" xr3:uid="{CAA3FE9C-4274-4838-932B-A593DB5EF4D1}" name="PERSON_2" dataDxfId="56"/>
    <tableColumn id="4" xr3:uid="{686C545E-566D-4500-B725-B7A50FF05BF9}" name="PERSON_3" dataDxfId="55"/>
    <tableColumn id="5" xr3:uid="{E5D8A3A0-F387-4830-8396-8EE24F3067D4}" name="PERSON_4" totalsRowLabel="Średnia ogółem:" dataDxfId="54" totalsRowDxfId="53"/>
    <tableColumn id="6" xr3:uid="{D2A50884-F85D-4DC1-8210-0EA2E1BC4F71}" name="Średnia" totalsRowFunction="custom" dataDxfId="52" totalsRowDxfId="51">
      <calculatedColumnFormula>AVERAGE(Tabela151318[[#This Row],[PERSON_1]:[PERSON_4]])</calculatedColumnFormula>
      <totalsRowFormula>AVERAGE(Tabela151318[Średnia])</totalsRow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6" displayName="Tabela6" ref="B3:G14" totalsRowShown="0">
  <autoFilter ref="B3:G14" xr:uid="{00000000-0009-0000-0100-000006000000}"/>
  <tableColumns count="6">
    <tableColumn id="1" xr3:uid="{00000000-0010-0000-0500-000001000000}" name="Parametr" dataDxfId="50"/>
    <tableColumn id="2" xr3:uid="{00000000-0010-0000-0500-000002000000}" name="K-Neighbors Classifier"/>
    <tableColumn id="3" xr3:uid="{00000000-0010-0000-0500-000003000000}" name="Decision Tree Classifier"/>
    <tableColumn id="4" xr3:uid="{00000000-0010-0000-0500-000004000000}" name="Random Forest Classifier "/>
    <tableColumn id="5" xr3:uid="{00000000-0010-0000-0500-000005000000}" name="MLP Classifier"/>
    <tableColumn id="6" xr3:uid="{00000000-0010-0000-0500-000006000000}" name="GaussianNB 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68" displayName="Tabela68" ref="B16:G27" totalsRowShown="0">
  <autoFilter ref="B16:G27" xr:uid="{00000000-0009-0000-0100-000007000000}"/>
  <tableColumns count="6">
    <tableColumn id="1" xr3:uid="{00000000-0010-0000-0600-000001000000}" name="Parametr" dataDxfId="49"/>
    <tableColumn id="2" xr3:uid="{00000000-0010-0000-0600-000002000000}" name="K-Neighbors Classifier" dataDxfId="48">
      <calculatedColumnFormula>C4-C$4</calculatedColumnFormula>
    </tableColumn>
    <tableColumn id="3" xr3:uid="{00000000-0010-0000-0600-000003000000}" name="Decision Tree Classifier">
      <calculatedColumnFormula>D4-D$4</calculatedColumnFormula>
    </tableColumn>
    <tableColumn id="4" xr3:uid="{00000000-0010-0000-0600-000004000000}" name="Random Forest Classifier ">
      <calculatedColumnFormula>E4-E$4</calculatedColumnFormula>
    </tableColumn>
    <tableColumn id="5" xr3:uid="{00000000-0010-0000-0600-000005000000}" name="MLP Classifier">
      <calculatedColumnFormula>F4-F$4</calculatedColumnFormula>
    </tableColumn>
    <tableColumn id="6" xr3:uid="{00000000-0010-0000-0600-000006000000}" name="GaussianNB ">
      <calculatedColumnFormula>G4-G$4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689" displayName="Tabela689" ref="B30:G41" totalsRowShown="0">
  <autoFilter ref="B30:G41" xr:uid="{00000000-0009-0000-0100-000008000000}"/>
  <tableColumns count="6">
    <tableColumn id="1" xr3:uid="{00000000-0010-0000-0700-000001000000}" name="Parametr" dataDxfId="47"/>
    <tableColumn id="2" xr3:uid="{00000000-0010-0000-0700-000002000000}" name="K-Neighbors Classifier" dataDxfId="46">
      <calculatedColumnFormula>C4/C$4 - 1</calculatedColumnFormula>
    </tableColumn>
    <tableColumn id="3" xr3:uid="{00000000-0010-0000-0700-000003000000}" name="Decision Tree Classifier">
      <calculatedColumnFormula>D4/D$4 - 1</calculatedColumnFormula>
    </tableColumn>
    <tableColumn id="4" xr3:uid="{00000000-0010-0000-0700-000004000000}" name="Random Forest Classifier ">
      <calculatedColumnFormula>E4/E$4 - 1</calculatedColumnFormula>
    </tableColumn>
    <tableColumn id="5" xr3:uid="{00000000-0010-0000-0700-000005000000}" name="MLP Classifier">
      <calculatedColumnFormula>F4/F$4 - 1</calculatedColumnFormula>
    </tableColumn>
    <tableColumn id="6" xr3:uid="{00000000-0010-0000-0700-000006000000}" name="GaussianNB " dataDxfId="45">
      <calculatedColumnFormula>G4/G$4 - 1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9" displayName="Tabela9" ref="J3:O8" totalsRowShown="0" headerRowDxfId="44" headerRowBorderDxfId="43" tableBorderDxfId="42">
  <autoFilter ref="J3:O8" xr:uid="{00000000-0009-0000-0100-000009000000}"/>
  <tableColumns count="6">
    <tableColumn id="1" xr3:uid="{00000000-0010-0000-0800-000001000000}" name="Parametry" dataDxfId="41"/>
    <tableColumn id="2" xr3:uid="{00000000-0010-0000-0800-000002000000}" name="K-Neighbors Classifier"/>
    <tableColumn id="3" xr3:uid="{00000000-0010-0000-0800-000003000000}" name="Decision Tree Classifier"/>
    <tableColumn id="4" xr3:uid="{00000000-0010-0000-0800-000004000000}" name="Random Forest Classifier "/>
    <tableColumn id="5" xr3:uid="{00000000-0010-0000-0800-000005000000}" name="MLP Classifier"/>
    <tableColumn id="6" xr3:uid="{00000000-0010-0000-0800-000006000000}" name="GaussianNB 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5092DF-6CBD-4D9F-8FB4-28E2D48F0B7D}" name="Tabela620" displayName="Tabela620" ref="B3:H13" totalsRowShown="0">
  <autoFilter ref="B3:H13" xr:uid="{4748D04B-6203-46C9-BD23-74ED84F23A06}"/>
  <tableColumns count="7">
    <tableColumn id="1" xr3:uid="{60E864D7-117D-4D97-8B17-4C9AEEF3693D}" name="Parametr" dataDxfId="40"/>
    <tableColumn id="2" xr3:uid="{882E0C9C-074D-4E97-B174-9EF48D26C8E7}" name="K-Neighbors Classifier"/>
    <tableColumn id="3" xr3:uid="{29F59A57-869B-4ACB-811B-DEC0FD83748C}" name="Decision Tree Classifier"/>
    <tableColumn id="4" xr3:uid="{5B560107-14B0-45BB-954E-CC99C71EC23F}" name="Skut." dataDxfId="39" dataCellStyle="Procentowy"/>
    <tableColumn id="7" xr3:uid="{DCDF9CF2-BE6D-4749-8ED6-649628A1D4A8}" name="Odchyl." dataDxfId="38" dataCellStyle="Procentowy"/>
    <tableColumn id="8" xr3:uid="{9F1E6A6A-FEA6-4DA4-8A0B-A331B95A8BD7}" name="Min" dataDxfId="37" dataCellStyle="Procentowy"/>
    <tableColumn id="9" xr3:uid="{C38A1A3D-536B-41DD-8DD2-5A5D75E75B08}" name="Max" dataDxfId="36" dataCellStyle="Procentowy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804ACA5-725B-4944-B130-0DCE7D0A1968}" name="Tabela6821" displayName="Tabela6821" ref="J3:O12" totalsRowShown="0">
  <autoFilter ref="J3:O12" xr:uid="{8BA5F276-81AC-4431-94AF-9B5B9AE1FE9A}"/>
  <tableColumns count="6">
    <tableColumn id="1" xr3:uid="{20BC91C5-CF57-4559-977F-5BB81F8402A3}" name="Parametr" dataDxfId="35"/>
    <tableColumn id="4" xr3:uid="{AF3B6176-066B-4788-9247-D2796E120121}" name="Skuteczność" dataDxfId="34" dataCellStyle="Procentowy"/>
    <tableColumn id="6" xr3:uid="{139D1220-851E-48DE-9237-5C9033CDA025}" name="Zmiana" dataDxfId="33" dataCellStyle="Procentowy">
      <calculatedColumnFormula>Tabela6821[[#This Row],[Skuteczność]] - $E$5</calculatedColumnFormula>
    </tableColumn>
    <tableColumn id="7" xr3:uid="{BBE461F7-67A3-482D-93D5-C433E2D718AF}" name="Odchylenie" dataDxfId="32" dataCellStyle="Procentowy"/>
    <tableColumn id="8" xr3:uid="{533FC07A-25B3-4C54-94EC-E359B5AAFD37}" name="Min" dataDxfId="31" dataCellStyle="Procentowy"/>
    <tableColumn id="9" xr3:uid="{8F841159-96DC-4AFA-BF4C-C69626E681FC}" name="Max" dataDxfId="30" dataCellStyle="Procentowy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FF9644E-F1FF-45C8-B05B-70DF6037F803}" name="Tabela682124" displayName="Tabela682124" ref="J15:O23" totalsRowShown="0">
  <autoFilter ref="J15:O23" xr:uid="{A36986F0-C5E9-4DE3-AE59-D32C37203AE2}"/>
  <tableColumns count="6">
    <tableColumn id="1" xr3:uid="{0A45C2F7-5883-4BD4-8C87-5F492A85836E}" name="Parametr" dataDxfId="29"/>
    <tableColumn id="4" xr3:uid="{8A7B0DDB-62B2-4D02-95B8-BC2B72635587}" name="Skuteczność" dataDxfId="28" dataCellStyle="Procentowy"/>
    <tableColumn id="6" xr3:uid="{70EBE0DE-4390-4F90-A108-AA535D692F74}" name="Zmiana" dataDxfId="27" dataCellStyle="Procentowy">
      <calculatedColumnFormula>Tabela682124[[#This Row],[Skuteczność]] - $K$10</calculatedColumnFormula>
    </tableColumn>
    <tableColumn id="7" xr3:uid="{E374FDF3-2372-4754-8185-821431D460E9}" name="Odchylenie" dataDxfId="26" dataCellStyle="Procentowy"/>
    <tableColumn id="8" xr3:uid="{3FC82227-4276-4771-B32F-CA977EB33626}" name="Min" dataDxfId="25" dataCellStyle="Procentowy"/>
    <tableColumn id="9" xr3:uid="{4A558A04-975A-4C1B-AB43-D741435CF897}" name="Max" dataDxfId="24" dataCellStyle="Procentowy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E3BF3AE-C906-4056-B317-19B5DCFC2D64}" name="Tabela68212425" displayName="Tabela68212425" ref="J26:O33" totalsRowShown="0">
  <autoFilter ref="J26:O33" xr:uid="{EB2C880A-5BBE-4189-AFB2-0C27A1FE0970}"/>
  <tableColumns count="6">
    <tableColumn id="1" xr3:uid="{58582ABD-D96C-4868-804B-A1452C40CF8B}" name="Parametr" dataDxfId="23"/>
    <tableColumn id="4" xr3:uid="{332B17E3-B742-4978-BC94-EF8EC885D20D}" name="Skuteczność" dataDxfId="22" dataCellStyle="Procentowy"/>
    <tableColumn id="6" xr3:uid="{1A565DEA-CBB4-45D4-906D-DA5A04F8AB4F}" name="Zmiana" dataDxfId="21" dataCellStyle="Procentowy">
      <calculatedColumnFormula>Tabela68212425[[#This Row],[Skuteczność]]-$K$21</calculatedColumnFormula>
    </tableColumn>
    <tableColumn id="7" xr3:uid="{FC600D0E-3305-4FCF-B8EE-FA306D73249F}" name="Odchylenie" dataDxfId="20" dataCellStyle="Procentowy"/>
    <tableColumn id="8" xr3:uid="{2B30091D-4171-4DB7-8317-E7F1AED43B34}" name="Min" dataDxfId="19" dataCellStyle="Procentowy"/>
    <tableColumn id="9" xr3:uid="{A51BB066-DF70-4399-B134-4AED197DAB5C}" name="Max" dataDxfId="18" dataCellStyle="Procentowy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C7F26E-519D-4032-A8F7-D95132B038A5}" name="Tabela11" displayName="Tabela11" ref="J2:L6" totalsRowShown="0">
  <autoFilter ref="J2:L6" xr:uid="{EB059E44-A529-4B5D-830A-76C0C35D7FD0}"/>
  <tableColumns count="3">
    <tableColumn id="1" xr3:uid="{D508EE7C-C670-47E8-9502-B19E1EA2F1FA}" name="Osoba"/>
    <tableColumn id="2" xr3:uid="{3A8C9EFE-D2C7-4544-BE78-11AE9BB4AAC7}" name="Płeć"/>
    <tableColumn id="3" xr3:uid="{47D40F35-8187-4751-BC0A-957BCFF55802}" name="Wiek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3D8C277-AA36-48FC-8F58-8B7436C9032A}" name="Tabela6821242526" displayName="Tabela6821242526" ref="J36:O42" totalsRowShown="0">
  <autoFilter ref="J36:O42" xr:uid="{8045EB61-AFE0-4B39-B6E2-AA9BDBFDED38}"/>
  <tableColumns count="6">
    <tableColumn id="1" xr3:uid="{343417DE-4ADC-4B20-B17D-9714B37CA465}" name="Parametr" dataDxfId="17"/>
    <tableColumn id="4" xr3:uid="{61EA356A-7C4A-4817-A232-A5DA17B802A8}" name="Skuteczność" dataDxfId="16" dataCellStyle="Procentowy"/>
    <tableColumn id="6" xr3:uid="{F3BC60CD-3A22-421F-9870-9ADED9C1AD73}" name="Zmiana" dataDxfId="15" dataCellStyle="Procentowy">
      <calculatedColumnFormula>Tabela6821242526[[#This Row],[Skuteczność]]-$K$30</calculatedColumnFormula>
    </tableColumn>
    <tableColumn id="7" xr3:uid="{C30AB4EC-4C88-475F-AE97-21A73400D77B}" name="Odchylenie" dataDxfId="14" dataCellStyle="Procentowy"/>
    <tableColumn id="8" xr3:uid="{61BD5FF5-4746-4459-8211-E7117419641C}" name="Min" dataDxfId="13" dataCellStyle="Procentowy"/>
    <tableColumn id="9" xr3:uid="{5C9C1C7F-F76E-439D-BD13-01891A48ACF2}" name="Max" dataDxfId="12" dataCellStyle="Procentowy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7384CD1-0FEC-4B01-9C79-7F106512ED0E}" name="Tabela18" displayName="Tabela18" ref="B3:F31" totalsRowShown="0" headerRowDxfId="11" dataDxfId="10" headerRowCellStyle="Procentowy" dataCellStyle="Procentowy">
  <autoFilter ref="B3:F31" xr:uid="{1043270C-BD19-428E-8FD3-5AB654930B33}"/>
  <tableColumns count="5">
    <tableColumn id="1" xr3:uid="{3623EC3B-C58F-4D4A-B1C6-0925DD73E322}" name="Liczba próbek" dataDxfId="9" dataCellStyle="Procentowy"/>
    <tableColumn id="2" xr3:uid="{8E8C8F3A-790E-4A63-B817-4ABAAF1CC25C}" name="Skuteczność" dataDxfId="8" dataCellStyle="Procentowy"/>
    <tableColumn id="3" xr3:uid="{1E38F904-BABE-4F15-9CCF-5FDA60B1136A}" name="Odchylenie" dataDxfId="7" dataCellStyle="Procentowy"/>
    <tableColumn id="4" xr3:uid="{256E8749-453C-4BB7-998C-9A3E4FCCEBDE}" name="min" dataDxfId="6" dataCellStyle="Procentowy"/>
    <tableColumn id="5" xr3:uid="{174A05D6-E887-4646-8B1A-DA2BC13932BC}" name="max" dataDxfId="5" dataCellStyle="Procentowy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F8" totalsRowShown="0">
  <autoFilter ref="B3:F8" xr:uid="{00000000-0009-0000-0100-000001000000}"/>
  <tableColumns count="5">
    <tableColumn id="1" xr3:uid="{00000000-0010-0000-0000-000001000000}" name="Klasyfikator" dataDxfId="109"/>
    <tableColumn id="2" xr3:uid="{00000000-0010-0000-0000-000002000000}" name="PERSON_1"/>
    <tableColumn id="3" xr3:uid="{00000000-0010-0000-0000-000003000000}" name="PERSON_2"/>
    <tableColumn id="4" xr3:uid="{00000000-0010-0000-0000-000004000000}" name="PERSON_3"/>
    <tableColumn id="5" xr3:uid="{00000000-0010-0000-0000-000005000000}" name="PERSON_4" dataDxfId="108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B13:F18" totalsRowShown="0">
  <autoFilter ref="B13:F18" xr:uid="{00000000-0009-0000-0100-000002000000}"/>
  <tableColumns count="5">
    <tableColumn id="1" xr3:uid="{00000000-0010-0000-0100-000001000000}" name="Klasyfikator" dataDxfId="107"/>
    <tableColumn id="2" xr3:uid="{00000000-0010-0000-0100-000002000000}" name="PERSON_1"/>
    <tableColumn id="3" xr3:uid="{00000000-0010-0000-0100-000003000000}" name="PERSON_2"/>
    <tableColumn id="4" xr3:uid="{00000000-0010-0000-0100-000004000000}" name="PERSON_3"/>
    <tableColumn id="5" xr3:uid="{00000000-0010-0000-0100-000005000000}" name="PERSON_4" dataDxfId="10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134" displayName="Tabela134" ref="B32:G38" totalsRowCount="1">
  <autoFilter ref="B32:G37" xr:uid="{00000000-0009-0000-0100-000003000000}"/>
  <tableColumns count="6">
    <tableColumn id="1" xr3:uid="{00000000-0010-0000-0200-000001000000}" name="Klasyfikator" dataDxfId="105" totalsRowDxfId="104"/>
    <tableColumn id="2" xr3:uid="{00000000-0010-0000-0200-000002000000}" name="PERSON_1" dataDxfId="103"/>
    <tableColumn id="3" xr3:uid="{00000000-0010-0000-0200-000003000000}" name="PERSON_2" dataDxfId="102"/>
    <tableColumn id="4" xr3:uid="{00000000-0010-0000-0200-000004000000}" name="PERSON_3" dataDxfId="101"/>
    <tableColumn id="5" xr3:uid="{00000000-0010-0000-0200-000005000000}" name="PERSON_4" totalsRowLabel="Średnia ogółem:" dataDxfId="100" totalsRowDxfId="99"/>
    <tableColumn id="6" xr3:uid="{1CB1167F-4303-4AE7-851D-EF04A003EC10}" name="Średnia" totalsRowFunction="custom" dataDxfId="98" totalsRowDxfId="97">
      <calculatedColumnFormula>AVERAGE(Tabela134[[#This Row],[PERSON_1]:[PERSON_4]])</calculatedColumnFormula>
      <totalsRowFormula>AVERAGE(Tabela134[Średnia])</totalsRow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15" displayName="Tabela15" ref="B23:G29" totalsRowCount="1">
  <autoFilter ref="B23:G28" xr:uid="{00000000-0009-0000-0100-000004000000}"/>
  <tableColumns count="6">
    <tableColumn id="1" xr3:uid="{00000000-0010-0000-0300-000001000000}" name="Klasyfikator" dataDxfId="96" totalsRowDxfId="95"/>
    <tableColumn id="2" xr3:uid="{00000000-0010-0000-0300-000002000000}" name="PERSON_1" dataDxfId="94"/>
    <tableColumn id="3" xr3:uid="{00000000-0010-0000-0300-000003000000}" name="PERSON_2" dataDxfId="93"/>
    <tableColumn id="4" xr3:uid="{00000000-0010-0000-0300-000004000000}" name="PERSON_3" dataDxfId="92"/>
    <tableColumn id="5" xr3:uid="{00000000-0010-0000-0300-000005000000}" name="PERSON_4" totalsRowLabel="Średnia ogółem:" dataDxfId="91" totalsRowDxfId="90"/>
    <tableColumn id="6" xr3:uid="{A61401D8-09A9-44B6-A8A0-D4CB67761617}" name="Średnia" totalsRowFunction="custom" dataDxfId="89" totalsRowDxfId="88">
      <calculatedColumnFormula>AVERAGE(Tabela15[[#This Row],[PERSON_1]:[PERSON_4]])</calculatedColumnFormula>
      <totalsRowFormula>AVERAGE(Tabela15[Średnia])</totalsRow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F18BF5-C099-4FBC-912B-5282D19669CA}" name="Tabela1513" displayName="Tabela1513" ref="B41:G47" totalsRowCount="1">
  <autoFilter ref="B41:G46" xr:uid="{087FC714-D152-48A8-956C-4F6511C6B8CF}"/>
  <tableColumns count="6">
    <tableColumn id="1" xr3:uid="{138C8CFA-6F1F-4C66-9621-6BEA26C14763}" name="Klasyfikator" dataDxfId="87" totalsRowDxfId="86"/>
    <tableColumn id="2" xr3:uid="{38A57AB0-2C5D-4F16-8B3A-126B951060B6}" name="PERSON_1" dataDxfId="85"/>
    <tableColumn id="3" xr3:uid="{56C97FF1-FA41-42D6-80ED-14B7921BF2EF}" name="PERSON_2" dataDxfId="84"/>
    <tableColumn id="4" xr3:uid="{924D007A-2A36-487F-B4B9-BC6788214E95}" name="PERSON_3" dataDxfId="83"/>
    <tableColumn id="5" xr3:uid="{045C4685-14C3-4744-AE76-4F8F161DC2BE}" name="PERSON_4" totalsRowLabel="Średnia ogółem:" dataDxfId="82" totalsRowDxfId="81"/>
    <tableColumn id="6" xr3:uid="{B1D90DD1-CAA6-4545-9EA0-9B0C5E472C3A}" name="Średnia" totalsRowFunction="custom" dataDxfId="80" totalsRowDxfId="79">
      <calculatedColumnFormula>AVERAGE(Tabela1513[[#This Row],[PERSON_1]:[PERSON_4]])</calculatedColumnFormula>
      <totalsRowFormula>AVERAGE(Tabela1513[Średnia])</totalsRow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16" displayName="Tabela16" ref="C4:G10" totalsRowShown="0">
  <autoFilter ref="C4:G10" xr:uid="{00000000-0009-0000-0100-000005000000}"/>
  <tableColumns count="5">
    <tableColumn id="1" xr3:uid="{00000000-0010-0000-0400-000001000000}" name="Klasyfikator" dataDxfId="78"/>
    <tableColumn id="2" xr3:uid="{00000000-0010-0000-0400-000002000000}" name="PERSON_1"/>
    <tableColumn id="3" xr3:uid="{00000000-0010-0000-0400-000003000000}" name="PERSON_2"/>
    <tableColumn id="4" xr3:uid="{00000000-0010-0000-0400-000004000000}" name="PERSON_3"/>
    <tableColumn id="5" xr3:uid="{00000000-0010-0000-0400-000005000000}" name="PERSON_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AE7323-7327-4EED-8338-D325CF57E47F}" name="Tabela13416" displayName="Tabela13416" ref="C23:H29" totalsRowCount="1">
  <autoFilter ref="C23:H28" xr:uid="{76F80E1B-E944-43F5-9E66-248373740603}"/>
  <tableColumns count="6">
    <tableColumn id="1" xr3:uid="{0A76D062-BD6E-4002-AC60-4F175C884E3C}" name="Klasyfikator" dataDxfId="77" totalsRowDxfId="76"/>
    <tableColumn id="2" xr3:uid="{B12A30DB-4F76-486A-A24F-691CCACE0B16}" name="PERSON_1" dataDxfId="75"/>
    <tableColumn id="3" xr3:uid="{E09C2DA5-A5BD-499F-A146-2D40949EE1AD}" name="PERSON_2" dataDxfId="74"/>
    <tableColumn id="4" xr3:uid="{E8B20255-9107-4031-9999-E6FDC6EB40D5}" name="PERSON_3" dataDxfId="73"/>
    <tableColumn id="5" xr3:uid="{B27C38BE-763E-4056-BE6B-D8C2156BDBEF}" name="PERSON_4" totalsRowLabel="Średnia ogółem:" dataDxfId="72" totalsRowDxfId="71"/>
    <tableColumn id="6" xr3:uid="{2D21427B-1103-4F29-BFAE-2EE29B497A36}" name="Średnia" totalsRowFunction="custom" dataDxfId="70" totalsRowDxfId="69">
      <calculatedColumnFormula>AVERAGE(Tabela13416[[#This Row],[PERSON_1]:[PERSON_4]])</calculatedColumnFormula>
      <totalsRowFormula>AVERAGE(Tabela13416[Średnia])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D22" sqref="D22"/>
    </sheetView>
  </sheetViews>
  <sheetFormatPr defaultRowHeight="14.25" x14ac:dyDescent="0.45"/>
  <cols>
    <col min="1" max="1" width="10.1328125" bestFit="1" customWidth="1"/>
    <col min="2" max="2" width="12.73046875" bestFit="1" customWidth="1"/>
    <col min="3" max="3" width="13.73046875" hidden="1" customWidth="1"/>
    <col min="4" max="4" width="18.265625" customWidth="1"/>
    <col min="5" max="5" width="13.73046875" hidden="1" customWidth="1"/>
    <col min="6" max="6" width="17" bestFit="1" customWidth="1"/>
    <col min="7" max="7" width="14.265625" bestFit="1" customWidth="1"/>
    <col min="10" max="10" width="16.796875" customWidth="1"/>
    <col min="11" max="11" width="19.73046875" customWidth="1"/>
    <col min="12" max="12" width="15.6640625" customWidth="1"/>
  </cols>
  <sheetData>
    <row r="1" spans="1:12" x14ac:dyDescent="0.45">
      <c r="A1" t="s">
        <v>47</v>
      </c>
      <c r="B1" t="s">
        <v>48</v>
      </c>
      <c r="C1" t="s">
        <v>5</v>
      </c>
      <c r="D1" t="s">
        <v>6</v>
      </c>
      <c r="E1" t="s">
        <v>8</v>
      </c>
      <c r="F1" t="s">
        <v>7</v>
      </c>
      <c r="G1" t="s">
        <v>51</v>
      </c>
    </row>
    <row r="2" spans="1:12" x14ac:dyDescent="0.45">
      <c r="A2" t="s">
        <v>11</v>
      </c>
      <c r="B2" t="s">
        <v>2</v>
      </c>
      <c r="C2" s="1">
        <v>1515493960759</v>
      </c>
      <c r="D2" s="2">
        <f t="shared" ref="D2:D16" si="0">DATE(1970,1,1) + C2/ 86400000</f>
        <v>43109.439360636577</v>
      </c>
      <c r="E2" s="1">
        <v>1515494016659</v>
      </c>
      <c r="F2" s="2">
        <f t="shared" ref="F2:F16" si="1">DATE(1970,1,1) + E2/ 86400000</f>
        <v>43109.440007627316</v>
      </c>
      <c r="G2" s="2">
        <f t="shared" ref="G2:G16" si="2">F2-D2</f>
        <v>6.4699073845986277E-4</v>
      </c>
      <c r="J2" t="s">
        <v>9</v>
      </c>
      <c r="K2" t="s">
        <v>53</v>
      </c>
      <c r="L2" t="s">
        <v>54</v>
      </c>
    </row>
    <row r="3" spans="1:12" x14ac:dyDescent="0.45">
      <c r="A3" t="s">
        <v>11</v>
      </c>
      <c r="B3" t="s">
        <v>3</v>
      </c>
      <c r="C3" s="1">
        <v>1515493863440</v>
      </c>
      <c r="D3" s="2">
        <f t="shared" si="0"/>
        <v>43109.438234259258</v>
      </c>
      <c r="E3" s="1">
        <v>1515493920622</v>
      </c>
      <c r="F3" s="2">
        <f t="shared" si="1"/>
        <v>43109.438896087959</v>
      </c>
      <c r="G3" s="2">
        <f t="shared" si="2"/>
        <v>6.6182870068587363E-4</v>
      </c>
      <c r="J3" t="s">
        <v>10</v>
      </c>
      <c r="K3" t="s">
        <v>59</v>
      </c>
      <c r="L3" t="s">
        <v>55</v>
      </c>
    </row>
    <row r="4" spans="1:12" x14ac:dyDescent="0.45">
      <c r="A4" t="s">
        <v>11</v>
      </c>
      <c r="B4" t="s">
        <v>0</v>
      </c>
      <c r="C4" s="1">
        <v>1515491990621</v>
      </c>
      <c r="D4" s="2">
        <f t="shared" si="0"/>
        <v>43109.416558113429</v>
      </c>
      <c r="E4" s="1">
        <v>1515492071162</v>
      </c>
      <c r="F4" s="2">
        <f t="shared" si="1"/>
        <v>43109.417490300926</v>
      </c>
      <c r="G4" s="2">
        <f t="shared" si="2"/>
        <v>9.3218749680090696E-4</v>
      </c>
      <c r="J4" t="s">
        <v>11</v>
      </c>
      <c r="K4" t="s">
        <v>60</v>
      </c>
      <c r="L4" t="s">
        <v>56</v>
      </c>
    </row>
    <row r="5" spans="1:12" x14ac:dyDescent="0.45">
      <c r="A5" t="s">
        <v>11</v>
      </c>
      <c r="B5" t="s">
        <v>4</v>
      </c>
      <c r="C5" s="1">
        <v>1515495749790</v>
      </c>
      <c r="D5" s="2">
        <f t="shared" si="0"/>
        <v>43109.46006701389</v>
      </c>
      <c r="E5" s="1">
        <v>1515495860065</v>
      </c>
      <c r="F5" s="2">
        <f t="shared" si="1"/>
        <v>43109.461343344912</v>
      </c>
      <c r="G5" s="2">
        <f t="shared" si="2"/>
        <v>1.2763310223817825E-3</v>
      </c>
      <c r="J5" t="s">
        <v>12</v>
      </c>
      <c r="K5" t="s">
        <v>60</v>
      </c>
      <c r="L5" t="s">
        <v>57</v>
      </c>
    </row>
    <row r="6" spans="1:12" x14ac:dyDescent="0.45">
      <c r="A6" t="s">
        <v>11</v>
      </c>
      <c r="B6" t="s">
        <v>1</v>
      </c>
      <c r="C6" s="1">
        <v>1515495950689</v>
      </c>
      <c r="D6" s="2">
        <f t="shared" si="0"/>
        <v>43109.462392233792</v>
      </c>
      <c r="E6" s="1">
        <v>1515496171011</v>
      </c>
      <c r="F6" s="2">
        <f t="shared" si="1"/>
        <v>43109.464942256949</v>
      </c>
      <c r="G6" s="2">
        <f t="shared" si="2"/>
        <v>2.5500231568003073E-3</v>
      </c>
      <c r="J6" t="s">
        <v>13</v>
      </c>
      <c r="K6" t="s">
        <v>59</v>
      </c>
      <c r="L6" t="s">
        <v>58</v>
      </c>
    </row>
    <row r="7" spans="1:12" x14ac:dyDescent="0.45">
      <c r="A7" t="s">
        <v>12</v>
      </c>
      <c r="B7" t="s">
        <v>2</v>
      </c>
      <c r="C7" s="1">
        <v>1515494425821</v>
      </c>
      <c r="D7" s="2">
        <f t="shared" si="0"/>
        <v>43109.444743298613</v>
      </c>
      <c r="E7" s="1">
        <v>1515494488043</v>
      </c>
      <c r="F7" s="2">
        <f t="shared" si="1"/>
        <v>43109.445463460652</v>
      </c>
      <c r="G7" s="2">
        <f t="shared" si="2"/>
        <v>7.2016203921521083E-4</v>
      </c>
    </row>
    <row r="8" spans="1:12" x14ac:dyDescent="0.45">
      <c r="A8" t="s">
        <v>12</v>
      </c>
      <c r="B8" t="s">
        <v>3</v>
      </c>
      <c r="C8" s="1">
        <v>1515494324981</v>
      </c>
      <c r="D8" s="2">
        <f t="shared" si="0"/>
        <v>43109.443576168982</v>
      </c>
      <c r="E8" s="1">
        <v>1515494391312</v>
      </c>
      <c r="F8" s="2">
        <f t="shared" si="1"/>
        <v>43109.444343888885</v>
      </c>
      <c r="G8" s="2">
        <f t="shared" si="2"/>
        <v>7.6771990279667079E-4</v>
      </c>
    </row>
    <row r="9" spans="1:12" x14ac:dyDescent="0.45">
      <c r="A9" t="s">
        <v>12</v>
      </c>
      <c r="B9" t="s">
        <v>0</v>
      </c>
      <c r="C9" s="1">
        <v>1515492256736</v>
      </c>
      <c r="D9" s="2">
        <f t="shared" si="0"/>
        <v>43109.419638148145</v>
      </c>
      <c r="E9" s="1">
        <v>1515492333433</v>
      </c>
      <c r="F9" s="2">
        <f t="shared" si="1"/>
        <v>43109.420525844907</v>
      </c>
      <c r="G9" s="2">
        <f t="shared" si="2"/>
        <v>8.8769676222000271E-4</v>
      </c>
    </row>
    <row r="10" spans="1:12" x14ac:dyDescent="0.45">
      <c r="A10" t="s">
        <v>12</v>
      </c>
      <c r="B10" t="s">
        <v>4</v>
      </c>
      <c r="C10" s="1">
        <v>1515496275253</v>
      </c>
      <c r="D10" s="2">
        <f t="shared" si="0"/>
        <v>43109.466148761574</v>
      </c>
      <c r="E10" s="1">
        <v>1515496389538</v>
      </c>
      <c r="F10" s="2">
        <f t="shared" si="1"/>
        <v>43109.467471504628</v>
      </c>
      <c r="G10" s="2">
        <f t="shared" si="2"/>
        <v>1.3227430536062457E-3</v>
      </c>
    </row>
    <row r="11" spans="1:12" x14ac:dyDescent="0.45">
      <c r="A11" t="s">
        <v>12</v>
      </c>
      <c r="B11" t="s">
        <v>1</v>
      </c>
      <c r="C11" s="1">
        <v>1515496478694</v>
      </c>
      <c r="D11" s="2">
        <f t="shared" si="0"/>
        <v>43109.468503402779</v>
      </c>
      <c r="E11" s="1">
        <v>1515496674394</v>
      </c>
      <c r="F11" s="2">
        <f t="shared" si="1"/>
        <v>43109.470768449071</v>
      </c>
      <c r="G11" s="2">
        <f t="shared" si="2"/>
        <v>2.265046292450279E-3</v>
      </c>
    </row>
    <row r="12" spans="1:12" x14ac:dyDescent="0.45">
      <c r="A12" t="s">
        <v>13</v>
      </c>
      <c r="B12" t="s">
        <v>3</v>
      </c>
      <c r="C12" s="1">
        <v>1515495148815</v>
      </c>
      <c r="D12" s="2">
        <f t="shared" si="0"/>
        <v>43109.453111284718</v>
      </c>
      <c r="E12" s="1">
        <v>1515495210586</v>
      </c>
      <c r="F12" s="2">
        <f t="shared" si="1"/>
        <v>43109.453826226847</v>
      </c>
      <c r="G12" s="2">
        <f t="shared" si="2"/>
        <v>7.1494212897960097E-4</v>
      </c>
    </row>
    <row r="13" spans="1:12" x14ac:dyDescent="0.45">
      <c r="A13" t="s">
        <v>13</v>
      </c>
      <c r="B13" t="s">
        <v>2</v>
      </c>
      <c r="C13" s="1">
        <v>1515495246717</v>
      </c>
      <c r="D13" s="2">
        <f t="shared" si="0"/>
        <v>43109.454244409717</v>
      </c>
      <c r="E13" s="1">
        <v>1515495309301</v>
      </c>
      <c r="F13" s="2">
        <f t="shared" si="1"/>
        <v>43109.454968761573</v>
      </c>
      <c r="G13" s="2">
        <f t="shared" si="2"/>
        <v>7.2435185575159267E-4</v>
      </c>
    </row>
    <row r="14" spans="1:12" x14ac:dyDescent="0.45">
      <c r="A14" t="s">
        <v>13</v>
      </c>
      <c r="B14" t="s">
        <v>0</v>
      </c>
      <c r="C14" s="1">
        <v>1515492386025</v>
      </c>
      <c r="D14" s="2">
        <f t="shared" si="0"/>
        <v>43109.421134548611</v>
      </c>
      <c r="E14" s="1">
        <v>1515492462537</v>
      </c>
      <c r="F14" s="2">
        <f t="shared" si="1"/>
        <v>43109.422020104168</v>
      </c>
      <c r="G14" s="2">
        <f t="shared" si="2"/>
        <v>8.8555555703351274E-4</v>
      </c>
    </row>
    <row r="15" spans="1:12" x14ac:dyDescent="0.45">
      <c r="A15" t="s">
        <v>13</v>
      </c>
      <c r="B15" t="s">
        <v>4</v>
      </c>
      <c r="C15" s="1">
        <v>1515496859318</v>
      </c>
      <c r="D15" s="2">
        <f t="shared" si="0"/>
        <v>43109.472908773147</v>
      </c>
      <c r="E15" s="1">
        <v>1515496954792</v>
      </c>
      <c r="F15" s="2">
        <f t="shared" si="1"/>
        <v>43109.474013796294</v>
      </c>
      <c r="G15" s="2">
        <f t="shared" si="2"/>
        <v>1.1050231478293426E-3</v>
      </c>
    </row>
    <row r="16" spans="1:12" x14ac:dyDescent="0.45">
      <c r="A16" t="s">
        <v>13</v>
      </c>
      <c r="B16" t="s">
        <v>1</v>
      </c>
      <c r="C16" s="1">
        <v>1515497077694</v>
      </c>
      <c r="D16" s="2">
        <f t="shared" si="0"/>
        <v>43109.475436273147</v>
      </c>
      <c r="E16" s="1">
        <v>1515497280907</v>
      </c>
      <c r="F16" s="2">
        <f t="shared" si="1"/>
        <v>43109.477788275464</v>
      </c>
      <c r="G16" s="2">
        <f t="shared" si="2"/>
        <v>2.3520023169112392E-3</v>
      </c>
    </row>
    <row r="17" spans="1:7" x14ac:dyDescent="0.45">
      <c r="A17" t="s">
        <v>10</v>
      </c>
      <c r="C17" s="1"/>
      <c r="D17" s="2">
        <f>DATE(1970,1,1) + C17/ 86400000</f>
        <v>25569</v>
      </c>
      <c r="E17" s="1"/>
      <c r="F17" s="2">
        <f>DATE(1970,1,1) + E17/ 86400000</f>
        <v>25569</v>
      </c>
      <c r="G17" s="2">
        <f>F17-D17</f>
        <v>0</v>
      </c>
    </row>
    <row r="18" spans="1:7" x14ac:dyDescent="0.45">
      <c r="A18" t="s">
        <v>10</v>
      </c>
      <c r="C18" s="1"/>
      <c r="D18" s="2">
        <f>DATE(1970,1,1) + C18/ 86400000</f>
        <v>25569</v>
      </c>
      <c r="E18" s="1"/>
      <c r="F18" s="2">
        <f>DATE(1970,1,1) + E18/ 86400000</f>
        <v>25569</v>
      </c>
      <c r="G18" s="2">
        <f>F18-D18</f>
        <v>0</v>
      </c>
    </row>
    <row r="19" spans="1:7" x14ac:dyDescent="0.45">
      <c r="A19" t="s">
        <v>10</v>
      </c>
      <c r="C19" s="1"/>
      <c r="D19" s="2">
        <f>DATE(1970,1,1) + C19/ 86400000</f>
        <v>25569</v>
      </c>
      <c r="E19" s="1"/>
      <c r="F19" s="2">
        <f>DATE(1970,1,1) + E19/ 86400000</f>
        <v>25569</v>
      </c>
      <c r="G19" s="2">
        <f>F19-D19</f>
        <v>0</v>
      </c>
    </row>
    <row r="20" spans="1:7" x14ac:dyDescent="0.45">
      <c r="A20" t="s">
        <v>10</v>
      </c>
      <c r="C20" s="1"/>
      <c r="D20" s="2">
        <f>DATE(1970,1,1) + C20/ 86400000</f>
        <v>25569</v>
      </c>
      <c r="E20" s="1"/>
      <c r="F20" s="2">
        <f>DATE(1970,1,1) + E20/ 86400000</f>
        <v>25569</v>
      </c>
      <c r="G20" s="2">
        <f>F20-D20</f>
        <v>0</v>
      </c>
    </row>
    <row r="31" spans="1:7" ht="14.65" thickBot="1" x14ac:dyDescent="0.5"/>
    <row r="32" spans="1:7" ht="14.65" thickBot="1" x14ac:dyDescent="0.5">
      <c r="A32" s="5" t="s">
        <v>47</v>
      </c>
      <c r="B32" s="5" t="s">
        <v>48</v>
      </c>
      <c r="C32" s="5" t="s">
        <v>5</v>
      </c>
      <c r="D32" s="5" t="s">
        <v>49</v>
      </c>
      <c r="E32" s="5" t="s">
        <v>8</v>
      </c>
      <c r="F32" s="5" t="s">
        <v>50</v>
      </c>
      <c r="G32" s="5" t="s">
        <v>51</v>
      </c>
    </row>
    <row r="33" spans="1:7" x14ac:dyDescent="0.45">
      <c r="A33" s="7" t="s">
        <v>12</v>
      </c>
      <c r="B33" s="7" t="s">
        <v>52</v>
      </c>
      <c r="C33" s="18">
        <v>1515510858168</v>
      </c>
      <c r="D33" s="19">
        <f t="shared" ref="D33" si="3">DATE(1970,1,1) + C33/ 86400000</f>
        <v>43109.634932500005</v>
      </c>
      <c r="E33" s="18">
        <v>1515511482745</v>
      </c>
      <c r="F33" s="19">
        <f t="shared" ref="F33" si="4">DATE(1970,1,1) + E33/ 86400000</f>
        <v>43109.642161400465</v>
      </c>
      <c r="G33" s="19">
        <f t="shared" ref="G33" si="5">F33-D33</f>
        <v>7.2289004601771012E-3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7"/>
  <sheetViews>
    <sheetView topLeftCell="A7" workbookViewId="0">
      <selection activeCell="Q6" sqref="Q6"/>
    </sheetView>
  </sheetViews>
  <sheetFormatPr defaultRowHeight="14.25" x14ac:dyDescent="0.45"/>
  <cols>
    <col min="2" max="2" width="29.1328125" bestFit="1" customWidth="1"/>
    <col min="3" max="3" width="12.265625" customWidth="1"/>
    <col min="4" max="4" width="12.46484375" bestFit="1" customWidth="1"/>
    <col min="5" max="5" width="11.73046875" bestFit="1" customWidth="1"/>
    <col min="6" max="6" width="12.265625" style="22" customWidth="1"/>
    <col min="7" max="7" width="9.19921875" bestFit="1" customWidth="1"/>
    <col min="11" max="11" width="29.1328125" bestFit="1" customWidth="1"/>
    <col min="12" max="12" width="28.86328125" bestFit="1" customWidth="1"/>
  </cols>
  <sheetData>
    <row r="1" spans="2:14" x14ac:dyDescent="0.45">
      <c r="B1" t="s">
        <v>21</v>
      </c>
      <c r="C1" s="29" t="s">
        <v>22</v>
      </c>
      <c r="D1" s="29"/>
      <c r="E1" s="29"/>
      <c r="F1" s="29"/>
    </row>
    <row r="2" spans="2:14" x14ac:dyDescent="0.45">
      <c r="B2" t="s">
        <v>20</v>
      </c>
      <c r="C2" s="29" t="s">
        <v>24</v>
      </c>
      <c r="D2" s="29"/>
      <c r="E2" s="29"/>
      <c r="F2" s="29"/>
      <c r="G2" s="3"/>
      <c r="H2" s="3"/>
      <c r="I2" s="3"/>
      <c r="N2" t="s">
        <v>23</v>
      </c>
    </row>
    <row r="3" spans="2:14" x14ac:dyDescent="0.45">
      <c r="B3" t="s">
        <v>20</v>
      </c>
      <c r="C3" t="s">
        <v>10</v>
      </c>
      <c r="D3" t="s">
        <v>11</v>
      </c>
      <c r="E3" t="s">
        <v>12</v>
      </c>
      <c r="F3" s="22" t="s">
        <v>13</v>
      </c>
    </row>
    <row r="4" spans="2:14" x14ac:dyDescent="0.45">
      <c r="B4" s="4" t="s">
        <v>15</v>
      </c>
      <c r="C4">
        <v>0.98780487804899997</v>
      </c>
      <c r="D4">
        <v>0.99137931034500004</v>
      </c>
      <c r="E4">
        <v>1</v>
      </c>
      <c r="F4" s="22">
        <v>0.98198198198200004</v>
      </c>
    </row>
    <row r="5" spans="2:14" x14ac:dyDescent="0.45">
      <c r="B5" s="4" t="s">
        <v>16</v>
      </c>
      <c r="C5">
        <v>1</v>
      </c>
      <c r="D5">
        <v>0.99870689655172395</v>
      </c>
      <c r="E5">
        <v>0.99739130434782597</v>
      </c>
      <c r="F5" s="22">
        <v>1</v>
      </c>
      <c r="K5" t="s">
        <v>21</v>
      </c>
      <c r="L5" t="s">
        <v>22</v>
      </c>
    </row>
    <row r="6" spans="2:14" x14ac:dyDescent="0.45">
      <c r="B6" s="4" t="s">
        <v>17</v>
      </c>
      <c r="C6">
        <v>1</v>
      </c>
      <c r="D6">
        <v>1</v>
      </c>
      <c r="E6">
        <v>1</v>
      </c>
      <c r="F6" s="22">
        <v>1</v>
      </c>
      <c r="K6" t="s">
        <v>20</v>
      </c>
      <c r="L6" t="s">
        <v>24</v>
      </c>
    </row>
    <row r="7" spans="2:14" x14ac:dyDescent="0.45">
      <c r="B7" s="4" t="s">
        <v>18</v>
      </c>
      <c r="C7">
        <v>0.98963414634146296</v>
      </c>
      <c r="D7" s="10">
        <v>0.97543103448275803</v>
      </c>
      <c r="E7">
        <v>0.98347826086956502</v>
      </c>
      <c r="F7" s="22">
        <v>0.94999999999999896</v>
      </c>
    </row>
    <row r="8" spans="2:14" x14ac:dyDescent="0.45">
      <c r="B8" s="4" t="s">
        <v>19</v>
      </c>
      <c r="C8">
        <v>1</v>
      </c>
      <c r="D8">
        <v>1</v>
      </c>
      <c r="E8">
        <v>1</v>
      </c>
      <c r="F8" s="22">
        <v>1</v>
      </c>
    </row>
    <row r="11" spans="2:14" x14ac:dyDescent="0.45">
      <c r="B11" t="s">
        <v>21</v>
      </c>
      <c r="C11" s="29" t="s">
        <v>25</v>
      </c>
      <c r="D11" s="29"/>
      <c r="E11" s="29"/>
      <c r="F11" s="29"/>
    </row>
    <row r="12" spans="2:14" ht="28.5" customHeight="1" x14ac:dyDescent="0.45">
      <c r="B12" t="s">
        <v>20</v>
      </c>
      <c r="C12" s="29" t="s">
        <v>24</v>
      </c>
      <c r="D12" s="29"/>
      <c r="E12" s="29"/>
      <c r="F12" s="29"/>
    </row>
    <row r="13" spans="2:14" x14ac:dyDescent="0.45">
      <c r="B13" t="s">
        <v>20</v>
      </c>
      <c r="C13" t="s">
        <v>10</v>
      </c>
      <c r="D13" t="s">
        <v>11</v>
      </c>
      <c r="E13" t="s">
        <v>12</v>
      </c>
      <c r="F13" s="22" t="s">
        <v>13</v>
      </c>
    </row>
    <row r="14" spans="2:14" x14ac:dyDescent="0.45">
      <c r="B14" s="4" t="s">
        <v>15</v>
      </c>
      <c r="C14">
        <v>0.90243902439000001</v>
      </c>
      <c r="D14">
        <v>0.95689655172400001</v>
      </c>
      <c r="E14">
        <v>0.90434782608700004</v>
      </c>
      <c r="F14" s="22">
        <v>0.98198198198200004</v>
      </c>
    </row>
    <row r="15" spans="2:14" x14ac:dyDescent="0.45">
      <c r="B15" s="4" t="s">
        <v>16</v>
      </c>
      <c r="C15">
        <v>0.99878048780487805</v>
      </c>
      <c r="D15">
        <v>1</v>
      </c>
      <c r="E15">
        <v>1</v>
      </c>
      <c r="F15" s="22">
        <v>1</v>
      </c>
    </row>
    <row r="16" spans="2:14" x14ac:dyDescent="0.45">
      <c r="B16" s="4" t="s">
        <v>17</v>
      </c>
      <c r="C16">
        <v>0.99939024390243902</v>
      </c>
      <c r="D16">
        <v>1</v>
      </c>
      <c r="E16">
        <v>1</v>
      </c>
      <c r="F16" s="22">
        <v>1</v>
      </c>
    </row>
    <row r="17" spans="2:7" x14ac:dyDescent="0.45">
      <c r="B17" s="4" t="s">
        <v>18</v>
      </c>
      <c r="C17">
        <v>0.86402439024390199</v>
      </c>
      <c r="D17">
        <v>0.917241379310344</v>
      </c>
      <c r="E17">
        <v>0.91130434782608605</v>
      </c>
      <c r="F17" s="22">
        <v>0.893243243243243</v>
      </c>
    </row>
    <row r="18" spans="2:7" x14ac:dyDescent="0.45">
      <c r="B18" s="4" t="s">
        <v>19</v>
      </c>
      <c r="C18">
        <v>1</v>
      </c>
      <c r="D18">
        <v>1</v>
      </c>
      <c r="E18">
        <v>1</v>
      </c>
      <c r="F18" s="22">
        <v>1</v>
      </c>
    </row>
    <row r="21" spans="2:7" x14ac:dyDescent="0.45">
      <c r="B21" t="s">
        <v>21</v>
      </c>
      <c r="C21" s="29" t="s">
        <v>61</v>
      </c>
      <c r="D21" s="29"/>
      <c r="E21" s="29"/>
      <c r="F21" s="29"/>
    </row>
    <row r="22" spans="2:7" x14ac:dyDescent="0.45">
      <c r="B22" t="s">
        <v>20</v>
      </c>
      <c r="C22" s="29" t="s">
        <v>26</v>
      </c>
      <c r="D22" s="29"/>
      <c r="E22" s="29"/>
      <c r="F22" s="29"/>
    </row>
    <row r="23" spans="2:7" x14ac:dyDescent="0.45">
      <c r="B23" t="s">
        <v>20</v>
      </c>
      <c r="C23" t="s">
        <v>10</v>
      </c>
      <c r="D23" t="s">
        <v>11</v>
      </c>
      <c r="E23" t="s">
        <v>12</v>
      </c>
      <c r="F23" s="22" t="s">
        <v>13</v>
      </c>
      <c r="G23" t="s">
        <v>62</v>
      </c>
    </row>
    <row r="24" spans="2:7" x14ac:dyDescent="0.45">
      <c r="B24" s="4" t="s">
        <v>15</v>
      </c>
      <c r="C24" s="21">
        <v>1</v>
      </c>
      <c r="D24" s="21">
        <v>1</v>
      </c>
      <c r="E24" s="21">
        <v>1</v>
      </c>
      <c r="F24" s="23">
        <v>0.99095</v>
      </c>
      <c r="G24" s="21">
        <f>AVERAGE(Tabela15[[#This Row],[PERSON_1]:[PERSON_4]])</f>
        <v>0.99773749999999994</v>
      </c>
    </row>
    <row r="25" spans="2:7" x14ac:dyDescent="0.45">
      <c r="B25" s="4" t="s">
        <v>16</v>
      </c>
      <c r="C25" s="21">
        <v>1</v>
      </c>
      <c r="D25" s="21">
        <v>1</v>
      </c>
      <c r="E25" s="21">
        <v>1</v>
      </c>
      <c r="F25" s="23">
        <v>1</v>
      </c>
      <c r="G25" s="21">
        <f>AVERAGE(Tabela15[[#This Row],[PERSON_1]:[PERSON_4]])</f>
        <v>1</v>
      </c>
    </row>
    <row r="26" spans="2:7" x14ac:dyDescent="0.45">
      <c r="B26" s="4" t="s">
        <v>17</v>
      </c>
      <c r="C26" s="21">
        <v>1</v>
      </c>
      <c r="D26" s="21">
        <v>1</v>
      </c>
      <c r="E26" s="21">
        <v>1</v>
      </c>
      <c r="F26" s="23">
        <v>1</v>
      </c>
      <c r="G26" s="21">
        <f>AVERAGE(Tabela15[[#This Row],[PERSON_1]:[PERSON_4]])</f>
        <v>1</v>
      </c>
    </row>
    <row r="27" spans="2:7" x14ac:dyDescent="0.45">
      <c r="B27" s="4" t="s">
        <v>18</v>
      </c>
      <c r="C27" s="21">
        <v>1</v>
      </c>
      <c r="D27" s="21">
        <v>1</v>
      </c>
      <c r="E27" s="21">
        <v>1</v>
      </c>
      <c r="F27" s="23">
        <v>1</v>
      </c>
      <c r="G27" s="21">
        <f>AVERAGE(Tabela15[[#This Row],[PERSON_1]:[PERSON_4]])</f>
        <v>1</v>
      </c>
    </row>
    <row r="28" spans="2:7" x14ac:dyDescent="0.45">
      <c r="B28" s="4" t="s">
        <v>19</v>
      </c>
      <c r="C28" s="21">
        <v>0.93538399999999999</v>
      </c>
      <c r="D28" s="21">
        <v>0.99137900000000001</v>
      </c>
      <c r="E28" s="21">
        <v>0.98471600000000004</v>
      </c>
      <c r="F28" s="23">
        <v>0.99095</v>
      </c>
      <c r="G28" s="21">
        <f>AVERAGE(Tabela15[[#This Row],[PERSON_1]:[PERSON_4]])</f>
        <v>0.97560724999999993</v>
      </c>
    </row>
    <row r="29" spans="2:7" ht="28.5" x14ac:dyDescent="0.45">
      <c r="B29" s="4"/>
      <c r="F29" s="24" t="s">
        <v>63</v>
      </c>
      <c r="G29" s="20">
        <f>AVERAGE(Tabela15[Średnia])</f>
        <v>0.99466895</v>
      </c>
    </row>
    <row r="30" spans="2:7" ht="15" customHeight="1" x14ac:dyDescent="0.45">
      <c r="B30" t="s">
        <v>21</v>
      </c>
      <c r="C30" s="29" t="s">
        <v>25</v>
      </c>
      <c r="D30" s="29"/>
      <c r="E30" s="29"/>
      <c r="F30" s="29"/>
    </row>
    <row r="31" spans="2:7" x14ac:dyDescent="0.45">
      <c r="B31" t="s">
        <v>20</v>
      </c>
      <c r="C31" s="29" t="s">
        <v>26</v>
      </c>
      <c r="D31" s="29"/>
      <c r="E31" s="29"/>
      <c r="F31" s="29"/>
    </row>
    <row r="32" spans="2:7" x14ac:dyDescent="0.45">
      <c r="B32" t="s">
        <v>20</v>
      </c>
      <c r="C32" t="s">
        <v>10</v>
      </c>
      <c r="D32" t="s">
        <v>11</v>
      </c>
      <c r="E32" t="s">
        <v>12</v>
      </c>
      <c r="F32" s="22" t="s">
        <v>13</v>
      </c>
      <c r="G32" t="s">
        <v>62</v>
      </c>
    </row>
    <row r="33" spans="2:7" x14ac:dyDescent="0.45">
      <c r="B33" s="4" t="s">
        <v>15</v>
      </c>
      <c r="C33" s="21">
        <v>0.92</v>
      </c>
      <c r="D33" s="21">
        <v>0.96120689655199998</v>
      </c>
      <c r="E33" s="21">
        <v>0.94978165938900005</v>
      </c>
      <c r="F33" s="23">
        <v>0.97737556561100003</v>
      </c>
      <c r="G33" s="21">
        <f>AVERAGE(Tabela134[[#This Row],[PERSON_1]:[PERSON_4]])</f>
        <v>0.95209103038800003</v>
      </c>
    </row>
    <row r="34" spans="2:7" x14ac:dyDescent="0.45">
      <c r="B34" s="4" t="s">
        <v>16</v>
      </c>
      <c r="C34" s="21">
        <v>1</v>
      </c>
      <c r="D34" s="21">
        <v>1</v>
      </c>
      <c r="E34" s="21">
        <v>1</v>
      </c>
      <c r="F34" s="23">
        <v>1</v>
      </c>
      <c r="G34" s="21">
        <f>AVERAGE(Tabela134[[#This Row],[PERSON_1]:[PERSON_4]])</f>
        <v>1</v>
      </c>
    </row>
    <row r="35" spans="2:7" x14ac:dyDescent="0.45">
      <c r="B35" s="4" t="s">
        <v>17</v>
      </c>
      <c r="C35" s="21">
        <v>1</v>
      </c>
      <c r="D35" s="21">
        <v>1</v>
      </c>
      <c r="E35" s="21">
        <v>0.99945414847161496</v>
      </c>
      <c r="F35" s="23">
        <v>1</v>
      </c>
      <c r="G35" s="21">
        <f>AVERAGE(Tabela134[[#This Row],[PERSON_1]:[PERSON_4]])</f>
        <v>0.99986353711790377</v>
      </c>
    </row>
    <row r="36" spans="2:7" x14ac:dyDescent="0.45">
      <c r="B36" s="4" t="s">
        <v>18</v>
      </c>
      <c r="C36" s="21">
        <v>0.85076923076922994</v>
      </c>
      <c r="D36" s="21">
        <v>0.88124999999999898</v>
      </c>
      <c r="E36" s="21">
        <v>0.91255458515283805</v>
      </c>
      <c r="F36" s="23">
        <v>0.90712669683257896</v>
      </c>
      <c r="G36" s="21">
        <f>AVERAGE(Tabela134[[#This Row],[PERSON_1]:[PERSON_4]])</f>
        <v>0.88792512818866154</v>
      </c>
    </row>
    <row r="37" spans="2:7" x14ac:dyDescent="0.45">
      <c r="B37" s="4" t="s">
        <v>19</v>
      </c>
      <c r="C37" s="21">
        <v>0.80923076923076898</v>
      </c>
      <c r="D37" s="21">
        <v>0.92456896551724099</v>
      </c>
      <c r="E37" s="21">
        <v>0.89956331877729201</v>
      </c>
      <c r="F37" s="23">
        <v>0.87782805429864197</v>
      </c>
      <c r="G37" s="21">
        <f>AVERAGE(Tabela134[[#This Row],[PERSON_1]:[PERSON_4]])</f>
        <v>0.87779777695598593</v>
      </c>
    </row>
    <row r="38" spans="2:7" ht="28.5" x14ac:dyDescent="0.45">
      <c r="B38" s="4"/>
      <c r="F38" s="24" t="s">
        <v>63</v>
      </c>
      <c r="G38" s="20">
        <f>AVERAGE(Tabela134[Średnia])</f>
        <v>0.94353549453011032</v>
      </c>
    </row>
    <row r="39" spans="2:7" x14ac:dyDescent="0.45">
      <c r="B39" t="s">
        <v>21</v>
      </c>
      <c r="C39" s="29" t="s">
        <v>22</v>
      </c>
      <c r="D39" s="29"/>
      <c r="E39" s="29"/>
      <c r="F39" s="29"/>
    </row>
    <row r="40" spans="2:7" x14ac:dyDescent="0.45">
      <c r="B40" t="s">
        <v>20</v>
      </c>
      <c r="C40" s="29" t="s">
        <v>26</v>
      </c>
      <c r="D40" s="29"/>
      <c r="E40" s="29"/>
      <c r="F40" s="29"/>
    </row>
    <row r="41" spans="2:7" x14ac:dyDescent="0.45">
      <c r="B41" t="s">
        <v>20</v>
      </c>
      <c r="C41" t="s">
        <v>10</v>
      </c>
      <c r="D41" t="s">
        <v>11</v>
      </c>
      <c r="E41" t="s">
        <v>12</v>
      </c>
      <c r="F41" s="22" t="s">
        <v>13</v>
      </c>
      <c r="G41" t="s">
        <v>62</v>
      </c>
    </row>
    <row r="42" spans="2:7" x14ac:dyDescent="0.45">
      <c r="B42" s="4" t="s">
        <v>15</v>
      </c>
      <c r="C42" s="21">
        <v>1</v>
      </c>
      <c r="D42" s="21">
        <v>0.99784482758600002</v>
      </c>
      <c r="E42" s="21">
        <v>1</v>
      </c>
      <c r="F42" s="23">
        <v>0.98642533936700005</v>
      </c>
      <c r="G42" s="21">
        <f>AVERAGE(Tabela1513[[#This Row],[PERSON_1]:[PERSON_4]])</f>
        <v>0.99606754173824996</v>
      </c>
    </row>
    <row r="43" spans="2:7" x14ac:dyDescent="0.45">
      <c r="B43" s="4" t="s">
        <v>16</v>
      </c>
      <c r="C43" s="21">
        <v>1</v>
      </c>
      <c r="D43" s="21">
        <v>1</v>
      </c>
      <c r="E43" s="21">
        <v>1</v>
      </c>
      <c r="F43" s="23">
        <v>1</v>
      </c>
      <c r="G43" s="21">
        <f>AVERAGE(Tabela1513[[#This Row],[PERSON_1]:[PERSON_4]])</f>
        <v>1</v>
      </c>
    </row>
    <row r="44" spans="2:7" x14ac:dyDescent="0.45">
      <c r="B44" s="4" t="s">
        <v>17</v>
      </c>
      <c r="C44" s="21">
        <v>1</v>
      </c>
      <c r="D44" s="21">
        <v>1</v>
      </c>
      <c r="E44" s="21">
        <v>1</v>
      </c>
      <c r="F44" s="23">
        <v>1</v>
      </c>
      <c r="G44" s="21">
        <f>AVERAGE(Tabela1513[[#This Row],[PERSON_1]:[PERSON_4]])</f>
        <v>1</v>
      </c>
    </row>
    <row r="45" spans="2:7" x14ac:dyDescent="0.45">
      <c r="B45" s="4" t="s">
        <v>18</v>
      </c>
      <c r="C45" s="21">
        <v>1</v>
      </c>
      <c r="D45" s="21">
        <v>0.99946120689655105</v>
      </c>
      <c r="E45" s="21">
        <v>1</v>
      </c>
      <c r="F45" s="23">
        <v>0.99988687782805397</v>
      </c>
      <c r="G45" s="21">
        <f>AVERAGE(Tabela1513[[#This Row],[PERSON_1]:[PERSON_4]])</f>
        <v>0.99983702118115125</v>
      </c>
    </row>
    <row r="46" spans="2:7" x14ac:dyDescent="0.45">
      <c r="B46" s="4" t="s">
        <v>19</v>
      </c>
      <c r="C46" s="21">
        <v>0.96615384615384603</v>
      </c>
      <c r="D46" s="21">
        <v>0.99137931034482696</v>
      </c>
      <c r="E46" s="21">
        <v>0.98253275109170302</v>
      </c>
      <c r="F46" s="23">
        <v>0.98868778280542902</v>
      </c>
      <c r="G46" s="21">
        <f>AVERAGE(Tabela1513[[#This Row],[PERSON_1]:[PERSON_4]])</f>
        <v>0.98218842259895123</v>
      </c>
    </row>
    <row r="47" spans="2:7" ht="28.5" x14ac:dyDescent="0.45">
      <c r="B47" s="4"/>
      <c r="F47" s="24" t="s">
        <v>63</v>
      </c>
      <c r="G47" s="20">
        <f>AVERAGE(Tabela1513[Średnia])</f>
        <v>0.99561859710367051</v>
      </c>
    </row>
  </sheetData>
  <mergeCells count="10">
    <mergeCell ref="C39:F39"/>
    <mergeCell ref="C40:F40"/>
    <mergeCell ref="C2:F2"/>
    <mergeCell ref="C1:F1"/>
    <mergeCell ref="C31:F31"/>
    <mergeCell ref="C30:F30"/>
    <mergeCell ref="C12:F12"/>
    <mergeCell ref="C11:F11"/>
    <mergeCell ref="C21:F21"/>
    <mergeCell ref="C22:F22"/>
  </mergeCells>
  <printOptions gridLines="1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Q37"/>
  <sheetViews>
    <sheetView workbookViewId="0">
      <selection activeCell="G36" sqref="G36"/>
    </sheetView>
  </sheetViews>
  <sheetFormatPr defaultRowHeight="14.25" x14ac:dyDescent="0.45"/>
  <cols>
    <col min="3" max="3" width="25.53125" customWidth="1"/>
    <col min="4" max="6" width="12.6640625" bestFit="1" customWidth="1"/>
    <col min="7" max="7" width="13.796875" bestFit="1" customWidth="1"/>
    <col min="8" max="8" width="13.265625" bestFit="1" customWidth="1"/>
    <col min="13" max="13" width="29.1328125" bestFit="1" customWidth="1"/>
  </cols>
  <sheetData>
    <row r="2" spans="3:17" x14ac:dyDescent="0.45">
      <c r="C2" t="s">
        <v>28</v>
      </c>
      <c r="M2" t="s">
        <v>21</v>
      </c>
      <c r="N2" s="29" t="s">
        <v>22</v>
      </c>
      <c r="O2" s="29"/>
      <c r="P2" s="29"/>
      <c r="Q2" s="29"/>
    </row>
    <row r="4" spans="3:17" x14ac:dyDescent="0.45">
      <c r="C4" t="s">
        <v>20</v>
      </c>
      <c r="D4" t="s">
        <v>10</v>
      </c>
      <c r="E4" t="s">
        <v>11</v>
      </c>
      <c r="F4" t="s">
        <v>12</v>
      </c>
      <c r="G4" t="s">
        <v>13</v>
      </c>
    </row>
    <row r="5" spans="3:17" x14ac:dyDescent="0.45">
      <c r="C5" s="4" t="s">
        <v>14</v>
      </c>
      <c r="D5">
        <v>0.175384615385</v>
      </c>
      <c r="E5">
        <v>0.26724137931000003</v>
      </c>
      <c r="F5">
        <v>0.22270742358100001</v>
      </c>
      <c r="G5">
        <v>0.23755656108600001</v>
      </c>
    </row>
    <row r="6" spans="3:17" x14ac:dyDescent="0.45">
      <c r="C6" s="4" t="s">
        <v>15</v>
      </c>
      <c r="D6">
        <v>0.64</v>
      </c>
      <c r="E6">
        <v>0.93534482758600002</v>
      </c>
      <c r="F6">
        <v>0.91484716157199997</v>
      </c>
      <c r="G6">
        <v>0.88009049773799997</v>
      </c>
    </row>
    <row r="7" spans="3:17" x14ac:dyDescent="0.45">
      <c r="C7" s="4" t="s">
        <v>16</v>
      </c>
      <c r="D7">
        <v>0.52492307692307605</v>
      </c>
      <c r="E7">
        <v>0.88900862068965503</v>
      </c>
      <c r="F7">
        <v>0.65098253275109097</v>
      </c>
      <c r="G7">
        <v>0.94400452488687703</v>
      </c>
    </row>
    <row r="8" spans="3:17" x14ac:dyDescent="0.45">
      <c r="C8" s="4" t="s">
        <v>17</v>
      </c>
      <c r="D8">
        <v>0.71661538461538399</v>
      </c>
      <c r="E8">
        <v>0.974245689655172</v>
      </c>
      <c r="F8">
        <v>0.94661572052401699</v>
      </c>
      <c r="G8">
        <v>0.92477375565610798</v>
      </c>
    </row>
    <row r="9" spans="3:17" x14ac:dyDescent="0.45">
      <c r="C9" s="4" t="s">
        <v>18</v>
      </c>
      <c r="D9">
        <v>0.420615384615384</v>
      </c>
      <c r="E9" s="10">
        <v>0.94806034482758605</v>
      </c>
      <c r="F9">
        <v>0.94126637554585102</v>
      </c>
      <c r="G9">
        <v>0.859615384615384</v>
      </c>
    </row>
    <row r="10" spans="3:17" x14ac:dyDescent="0.45">
      <c r="C10" s="4" t="s">
        <v>19</v>
      </c>
      <c r="D10">
        <v>0.441846153846153</v>
      </c>
      <c r="E10">
        <v>0.93512931034482705</v>
      </c>
      <c r="F10">
        <v>0.93384279475982501</v>
      </c>
      <c r="G10">
        <v>0.86414027149321204</v>
      </c>
    </row>
    <row r="14" spans="3:17" x14ac:dyDescent="0.45">
      <c r="C14" t="s">
        <v>21</v>
      </c>
      <c r="D14" s="29" t="s">
        <v>61</v>
      </c>
      <c r="E14" s="29"/>
      <c r="F14" s="29"/>
      <c r="G14" s="29"/>
    </row>
    <row r="15" spans="3:17" x14ac:dyDescent="0.45">
      <c r="C15" t="s">
        <v>20</v>
      </c>
      <c r="D15" t="s">
        <v>10</v>
      </c>
      <c r="E15" t="s">
        <v>11</v>
      </c>
      <c r="F15" t="s">
        <v>12</v>
      </c>
      <c r="G15" t="s">
        <v>13</v>
      </c>
      <c r="H15" t="s">
        <v>62</v>
      </c>
    </row>
    <row r="16" spans="3:17" x14ac:dyDescent="0.45">
      <c r="C16" s="4" t="s">
        <v>15</v>
      </c>
      <c r="D16" s="21">
        <v>0.63384615384599996</v>
      </c>
      <c r="E16" s="21">
        <v>0.92025862068999997</v>
      </c>
      <c r="F16" s="21">
        <v>0.94978165938900005</v>
      </c>
      <c r="G16" s="21">
        <v>0.86199095022600003</v>
      </c>
      <c r="H16" s="21">
        <f>AVERAGE(Tabela1517[[#This Row],[PERSON_1]:[PERSON_4]])</f>
        <v>0.84146934603775003</v>
      </c>
    </row>
    <row r="17" spans="3:8" x14ac:dyDescent="0.45">
      <c r="C17" s="4" t="s">
        <v>16</v>
      </c>
      <c r="D17" s="21">
        <v>0.55184615384615299</v>
      </c>
      <c r="E17" s="21">
        <v>0.87413793103448201</v>
      </c>
      <c r="F17" s="21">
        <v>0.86855895196506505</v>
      </c>
      <c r="G17" s="21">
        <v>0.94796380090497701</v>
      </c>
      <c r="H17" s="21">
        <f>AVERAGE(Tabela1517[[#This Row],[PERSON_1]:[PERSON_4]])</f>
        <v>0.81062670943766935</v>
      </c>
    </row>
    <row r="18" spans="3:8" x14ac:dyDescent="0.45">
      <c r="C18" s="4" t="s">
        <v>17</v>
      </c>
      <c r="D18" s="21">
        <v>0.724923076923076</v>
      </c>
      <c r="E18" s="21">
        <v>0.93868534482758603</v>
      </c>
      <c r="F18" s="21">
        <v>0.95698689956331795</v>
      </c>
      <c r="G18" s="21">
        <v>0.89174208144796296</v>
      </c>
      <c r="H18" s="21">
        <f>AVERAGE(Tabela1517[[#This Row],[PERSON_1]:[PERSON_4]])</f>
        <v>0.87808435069048563</v>
      </c>
    </row>
    <row r="19" spans="3:8" x14ac:dyDescent="0.45">
      <c r="C19" s="4" t="s">
        <v>18</v>
      </c>
      <c r="D19" s="21">
        <v>0.43107692307692302</v>
      </c>
      <c r="E19" s="21">
        <v>0.89170258620689602</v>
      </c>
      <c r="F19" s="21">
        <v>0.94213973799126605</v>
      </c>
      <c r="G19" s="21">
        <v>0.82070135746606299</v>
      </c>
      <c r="H19" s="21">
        <f>AVERAGE(Tabela1517[[#This Row],[PERSON_1]:[PERSON_4]])</f>
        <v>0.77140515118528707</v>
      </c>
    </row>
    <row r="20" spans="3:8" x14ac:dyDescent="0.45">
      <c r="C20" s="4" t="s">
        <v>19</v>
      </c>
      <c r="D20" s="21">
        <v>0.40276923076922999</v>
      </c>
      <c r="E20" s="21">
        <v>0.89838362068965405</v>
      </c>
      <c r="F20" s="21">
        <v>0.94399563318777202</v>
      </c>
      <c r="G20" s="21">
        <v>0.80463800904977301</v>
      </c>
      <c r="H20" s="21">
        <f>AVERAGE(Tabela1517[[#This Row],[PERSON_1]:[PERSON_4]])</f>
        <v>0.76244662342410729</v>
      </c>
    </row>
    <row r="21" spans="3:8" x14ac:dyDescent="0.45">
      <c r="C21" s="4"/>
      <c r="G21" s="4" t="s">
        <v>63</v>
      </c>
      <c r="H21" s="21">
        <f>AVERAGE(Tabela1517[Średnia])</f>
        <v>0.81280643615505999</v>
      </c>
    </row>
    <row r="22" spans="3:8" x14ac:dyDescent="0.45">
      <c r="C22" t="s">
        <v>21</v>
      </c>
      <c r="D22" s="29" t="s">
        <v>25</v>
      </c>
      <c r="E22" s="29"/>
      <c r="F22" s="29"/>
      <c r="G22" s="29"/>
    </row>
    <row r="23" spans="3:8" x14ac:dyDescent="0.45">
      <c r="C23" t="s">
        <v>20</v>
      </c>
      <c r="D23" t="s">
        <v>10</v>
      </c>
      <c r="E23" t="s">
        <v>11</v>
      </c>
      <c r="F23" t="s">
        <v>12</v>
      </c>
      <c r="G23" t="s">
        <v>13</v>
      </c>
      <c r="H23" t="s">
        <v>62</v>
      </c>
    </row>
    <row r="24" spans="3:8" x14ac:dyDescent="0.45">
      <c r="C24" s="4" t="s">
        <v>15</v>
      </c>
      <c r="D24" s="21">
        <v>0.65538461538500004</v>
      </c>
      <c r="E24" s="21">
        <v>0.80818965517200003</v>
      </c>
      <c r="F24" s="21">
        <v>0.893013100437</v>
      </c>
      <c r="G24" s="21">
        <v>0.77149321267000004</v>
      </c>
      <c r="H24" s="21">
        <f>AVERAGE(Tabela13416[[#This Row],[PERSON_1]:[PERSON_4]])</f>
        <v>0.78202014591600011</v>
      </c>
    </row>
    <row r="25" spans="3:8" x14ac:dyDescent="0.45">
      <c r="C25" s="4" t="s">
        <v>16</v>
      </c>
      <c r="D25" s="21">
        <v>0.68553846153846099</v>
      </c>
      <c r="E25" s="21">
        <v>0.85732758620689598</v>
      </c>
      <c r="F25" s="21">
        <v>0.55906113537117896</v>
      </c>
      <c r="G25" s="21">
        <v>0.88461538461538403</v>
      </c>
      <c r="H25" s="21">
        <f>AVERAGE(Tabela13416[[#This Row],[PERSON_1]:[PERSON_4]])</f>
        <v>0.74663564193298004</v>
      </c>
    </row>
    <row r="26" spans="3:8" x14ac:dyDescent="0.45">
      <c r="C26" s="4" t="s">
        <v>17</v>
      </c>
      <c r="D26" s="21">
        <v>0.78600000000000003</v>
      </c>
      <c r="E26" s="21">
        <v>0.85797413793103405</v>
      </c>
      <c r="F26" s="21">
        <v>0.64716157205240099</v>
      </c>
      <c r="G26" s="21">
        <v>0.88190045248868698</v>
      </c>
      <c r="H26" s="21">
        <f>AVERAGE(Tabela13416[[#This Row],[PERSON_1]:[PERSON_4]])</f>
        <v>0.79325904061803054</v>
      </c>
    </row>
    <row r="27" spans="3:8" x14ac:dyDescent="0.45">
      <c r="C27" s="4" t="s">
        <v>18</v>
      </c>
      <c r="D27" s="21">
        <v>0.65584615384615297</v>
      </c>
      <c r="E27" s="21">
        <v>0.83750000000000002</v>
      </c>
      <c r="F27" s="21">
        <v>0.89072052401746704</v>
      </c>
      <c r="G27" s="21">
        <v>0.86753393665158296</v>
      </c>
      <c r="H27" s="21">
        <f>AVERAGE(Tabela13416[[#This Row],[PERSON_1]:[PERSON_4]])</f>
        <v>0.81290015362880075</v>
      </c>
    </row>
    <row r="28" spans="3:8" x14ac:dyDescent="0.45">
      <c r="C28" s="4" t="s">
        <v>19</v>
      </c>
      <c r="D28" s="21">
        <v>0.65538461538461501</v>
      </c>
      <c r="E28" s="21">
        <v>0.83081896551724099</v>
      </c>
      <c r="F28" s="21">
        <v>0.89890829694323104</v>
      </c>
      <c r="G28" s="21">
        <v>0.86244343891402697</v>
      </c>
      <c r="H28" s="21">
        <f>AVERAGE(Tabela13416[[#This Row],[PERSON_1]:[PERSON_4]])</f>
        <v>0.81188882918977856</v>
      </c>
    </row>
    <row r="29" spans="3:8" x14ac:dyDescent="0.45">
      <c r="C29" s="4"/>
      <c r="G29" s="4" t="s">
        <v>63</v>
      </c>
      <c r="H29" s="21">
        <f>AVERAGE(Tabela13416[Średnia])</f>
        <v>0.78934076225711802</v>
      </c>
    </row>
    <row r="30" spans="3:8" x14ac:dyDescent="0.45">
      <c r="C30" t="s">
        <v>21</v>
      </c>
      <c r="D30" s="29" t="s">
        <v>22</v>
      </c>
      <c r="E30" s="29"/>
      <c r="F30" s="29"/>
      <c r="G30" s="29"/>
    </row>
    <row r="31" spans="3:8" x14ac:dyDescent="0.45">
      <c r="C31" t="s">
        <v>20</v>
      </c>
      <c r="D31" t="s">
        <v>10</v>
      </c>
      <c r="E31" t="s">
        <v>11</v>
      </c>
      <c r="F31" t="s">
        <v>12</v>
      </c>
      <c r="G31" t="s">
        <v>13</v>
      </c>
      <c r="H31" t="s">
        <v>62</v>
      </c>
    </row>
    <row r="32" spans="3:8" x14ac:dyDescent="0.45">
      <c r="C32" s="4" t="s">
        <v>15</v>
      </c>
      <c r="D32" s="21">
        <v>0.64</v>
      </c>
      <c r="E32" s="21">
        <v>0.93534482758600002</v>
      </c>
      <c r="F32" s="21">
        <v>0.91484716157199997</v>
      </c>
      <c r="G32" s="21">
        <v>0.88009049773799997</v>
      </c>
      <c r="H32" s="21">
        <f>AVERAGE(Tabela151318[[#This Row],[PERSON_1]:[PERSON_4]])</f>
        <v>0.8425706217240001</v>
      </c>
    </row>
    <row r="33" spans="3:8" x14ac:dyDescent="0.45">
      <c r="C33" s="4" t="s">
        <v>16</v>
      </c>
      <c r="D33" s="21">
        <v>0.53153846153846096</v>
      </c>
      <c r="E33" s="21">
        <v>0.903448275862068</v>
      </c>
      <c r="F33" s="21">
        <v>0.72456331877729196</v>
      </c>
      <c r="G33" s="21">
        <v>0.95022624434389102</v>
      </c>
      <c r="H33" s="21">
        <f>AVERAGE(Tabela151318[[#This Row],[PERSON_1]:[PERSON_4]])</f>
        <v>0.77744407513042801</v>
      </c>
    </row>
    <row r="34" spans="3:8" x14ac:dyDescent="0.45">
      <c r="C34" s="4" t="s">
        <v>17</v>
      </c>
      <c r="D34" s="21">
        <v>0.72261538461538399</v>
      </c>
      <c r="E34" s="21">
        <v>0.96831896551724095</v>
      </c>
      <c r="F34" s="21">
        <v>0.906550218340611</v>
      </c>
      <c r="G34" s="21">
        <v>0.92239819004524803</v>
      </c>
      <c r="H34" s="21">
        <f>AVERAGE(Tabela151318[[#This Row],[PERSON_1]:[PERSON_4]])</f>
        <v>0.87997068962962111</v>
      </c>
    </row>
    <row r="35" spans="3:8" x14ac:dyDescent="0.45">
      <c r="C35" s="4" t="s">
        <v>18</v>
      </c>
      <c r="D35" s="21">
        <v>0.432</v>
      </c>
      <c r="E35" s="21">
        <v>0.93803879310344795</v>
      </c>
      <c r="F35" s="21">
        <v>0.939628820960698</v>
      </c>
      <c r="G35" s="21">
        <v>0.90486425339366505</v>
      </c>
      <c r="H35" s="21">
        <f>AVERAGE(Tabela151318[[#This Row],[PERSON_1]:[PERSON_4]])</f>
        <v>0.80363296686445274</v>
      </c>
    </row>
    <row r="36" spans="3:8" x14ac:dyDescent="0.45">
      <c r="C36" s="4" t="s">
        <v>19</v>
      </c>
      <c r="D36" s="21">
        <v>0.461076923076923</v>
      </c>
      <c r="E36" s="21">
        <v>0.92747844827586201</v>
      </c>
      <c r="F36" s="21">
        <v>0.92292576419213901</v>
      </c>
      <c r="G36" s="21">
        <v>0.88518099547511198</v>
      </c>
      <c r="H36" s="21">
        <f>AVERAGE(Tabela151318[[#This Row],[PERSON_1]:[PERSON_4]])</f>
        <v>0.7991655327550089</v>
      </c>
    </row>
    <row r="37" spans="3:8" x14ac:dyDescent="0.45">
      <c r="C37" s="4"/>
      <c r="G37" s="4" t="s">
        <v>63</v>
      </c>
      <c r="H37" s="21">
        <f>AVERAGE(Tabela151318[Średnia])</f>
        <v>0.82055677722070219</v>
      </c>
    </row>
  </sheetData>
  <mergeCells count="4">
    <mergeCell ref="D22:G22"/>
    <mergeCell ref="D30:G30"/>
    <mergeCell ref="N2:Q2"/>
    <mergeCell ref="D14:G14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41"/>
  <sheetViews>
    <sheetView zoomScale="70" zoomScaleNormal="70" workbookViewId="0">
      <selection activeCell="R8" sqref="R8"/>
    </sheetView>
  </sheetViews>
  <sheetFormatPr defaultRowHeight="14.25" x14ac:dyDescent="0.45"/>
  <cols>
    <col min="2" max="2" width="12" customWidth="1"/>
    <col min="3" max="3" width="22.73046875" customWidth="1"/>
    <col min="4" max="4" width="23.73046875" customWidth="1"/>
    <col min="5" max="5" width="25.3984375" customWidth="1"/>
    <col min="6" max="6" width="15.59765625" customWidth="1"/>
    <col min="7" max="7" width="14.1328125" customWidth="1"/>
    <col min="10" max="10" width="25.73046875" bestFit="1" customWidth="1"/>
    <col min="11" max="11" width="21.265625" customWidth="1"/>
    <col min="12" max="12" width="22" customWidth="1"/>
    <col min="13" max="13" width="24.1328125" customWidth="1"/>
    <col min="14" max="14" width="14.73046875" customWidth="1"/>
    <col min="15" max="15" width="13.73046875" customWidth="1"/>
  </cols>
  <sheetData>
    <row r="1" spans="2:17" x14ac:dyDescent="0.45">
      <c r="B1" t="s">
        <v>27</v>
      </c>
    </row>
    <row r="2" spans="2:17" x14ac:dyDescent="0.45">
      <c r="B2" t="s">
        <v>39</v>
      </c>
    </row>
    <row r="3" spans="2:17" ht="14.65" thickBot="1" x14ac:dyDescent="0.5">
      <c r="B3" t="s">
        <v>40</v>
      </c>
      <c r="C3" s="4" t="s">
        <v>15</v>
      </c>
      <c r="D3" s="4" t="s">
        <v>16</v>
      </c>
      <c r="E3" s="4" t="s">
        <v>17</v>
      </c>
      <c r="F3" s="4" t="s">
        <v>18</v>
      </c>
      <c r="G3" s="17" t="s">
        <v>19</v>
      </c>
      <c r="J3" s="13" t="s">
        <v>41</v>
      </c>
      <c r="K3" s="13" t="s">
        <v>15</v>
      </c>
      <c r="L3" s="13" t="s">
        <v>16</v>
      </c>
      <c r="M3" s="13" t="s">
        <v>17</v>
      </c>
      <c r="N3" s="13" t="s">
        <v>18</v>
      </c>
      <c r="O3" s="14" t="s">
        <v>19</v>
      </c>
    </row>
    <row r="4" spans="2:17" x14ac:dyDescent="0.45">
      <c r="B4" s="4" t="s">
        <v>46</v>
      </c>
      <c r="C4" s="8">
        <v>0.88009049773799997</v>
      </c>
      <c r="D4" s="7">
        <v>0.95022624434389102</v>
      </c>
      <c r="E4" s="8">
        <v>0.92239819004524803</v>
      </c>
      <c r="F4" s="7">
        <v>0.90486425339366505</v>
      </c>
      <c r="G4" s="15">
        <v>0.88518099547511198</v>
      </c>
      <c r="J4" s="4" t="s">
        <v>46</v>
      </c>
      <c r="K4" s="8">
        <v>0.88009049773799997</v>
      </c>
      <c r="L4" s="7">
        <v>0.95022624434389102</v>
      </c>
      <c r="M4" s="8">
        <v>0.92239819004524803</v>
      </c>
      <c r="N4" s="7">
        <v>0.90486425339366505</v>
      </c>
      <c r="O4" s="15">
        <v>0.88518099547511198</v>
      </c>
    </row>
    <row r="5" spans="2:17" x14ac:dyDescent="0.45">
      <c r="B5" s="4" t="s">
        <v>29</v>
      </c>
      <c r="C5">
        <v>0.88687782805399995</v>
      </c>
      <c r="D5">
        <v>0.95475113122171895</v>
      </c>
      <c r="E5">
        <v>0.93371040723981902</v>
      </c>
      <c r="F5">
        <v>0.83755656108597198</v>
      </c>
      <c r="G5" s="16">
        <v>0.87533936651583599</v>
      </c>
      <c r="J5" s="4" t="s">
        <v>42</v>
      </c>
      <c r="K5">
        <v>0.77601809954800005</v>
      </c>
      <c r="L5">
        <v>0.68472850678732999</v>
      </c>
      <c r="M5">
        <v>0.82047511312217103</v>
      </c>
      <c r="N5">
        <v>0.77081447963800798</v>
      </c>
      <c r="O5" s="16">
        <v>0.800226244343891</v>
      </c>
    </row>
    <row r="6" spans="2:17" x14ac:dyDescent="0.45">
      <c r="B6" s="4" t="s">
        <v>30</v>
      </c>
      <c r="C6">
        <v>0.88009049773799997</v>
      </c>
      <c r="D6">
        <v>0.881221719457013</v>
      </c>
      <c r="E6">
        <v>0.89762443438913997</v>
      </c>
      <c r="F6">
        <v>0.81176470588235305</v>
      </c>
      <c r="G6">
        <v>0.79513574660633402</v>
      </c>
      <c r="J6" s="4" t="s">
        <v>43</v>
      </c>
      <c r="K6">
        <v>0.77601809954800005</v>
      </c>
      <c r="L6">
        <v>0.94343891402714897</v>
      </c>
      <c r="M6">
        <v>0.92488687782805401</v>
      </c>
      <c r="N6">
        <v>0.80045248868778196</v>
      </c>
      <c r="O6">
        <v>0.802036199095022</v>
      </c>
      <c r="Q6" t="s">
        <v>68</v>
      </c>
    </row>
    <row r="7" spans="2:17" x14ac:dyDescent="0.45">
      <c r="B7" s="4" t="s">
        <v>31</v>
      </c>
      <c r="C7">
        <v>0.89140271493199996</v>
      </c>
      <c r="D7">
        <v>0.99490950226244301</v>
      </c>
      <c r="E7">
        <v>0.91787330316742</v>
      </c>
      <c r="F7">
        <v>0.84174208144796303</v>
      </c>
      <c r="G7">
        <v>0.85916289592760098</v>
      </c>
      <c r="J7" s="4" t="s">
        <v>44</v>
      </c>
      <c r="K7">
        <v>0.93665158371000001</v>
      </c>
      <c r="L7">
        <v>0.96153846153846101</v>
      </c>
      <c r="M7">
        <v>0.92443438914027098</v>
      </c>
      <c r="N7">
        <v>0.93076923076923002</v>
      </c>
      <c r="O7">
        <v>0.93868778280542897</v>
      </c>
    </row>
    <row r="8" spans="2:17" x14ac:dyDescent="0.45">
      <c r="B8" s="4" t="s">
        <v>32</v>
      </c>
      <c r="C8">
        <v>0.87556561085999995</v>
      </c>
      <c r="D8">
        <v>0.87997737556560995</v>
      </c>
      <c r="E8">
        <v>0.95871040723981804</v>
      </c>
      <c r="F8">
        <v>0.82432126696832497</v>
      </c>
      <c r="G8">
        <v>0.82635746606334803</v>
      </c>
      <c r="J8" s="4" t="s">
        <v>45</v>
      </c>
      <c r="K8">
        <v>0.87782805429900002</v>
      </c>
      <c r="L8">
        <v>0.93891402714932104</v>
      </c>
      <c r="M8">
        <v>0.94015837104072397</v>
      </c>
      <c r="N8">
        <v>0.85294117647058798</v>
      </c>
      <c r="O8">
        <v>0.85644796380090504</v>
      </c>
    </row>
    <row r="9" spans="2:17" x14ac:dyDescent="0.45">
      <c r="B9" s="4" t="s">
        <v>33</v>
      </c>
      <c r="C9">
        <v>0.88009049773799997</v>
      </c>
      <c r="D9">
        <v>0.94626696832579105</v>
      </c>
      <c r="E9">
        <v>0.91447963800904897</v>
      </c>
      <c r="F9">
        <v>0.87533936651583599</v>
      </c>
      <c r="G9">
        <v>0.89638009049773704</v>
      </c>
    </row>
    <row r="10" spans="2:17" x14ac:dyDescent="0.45">
      <c r="B10" s="4" t="s">
        <v>34</v>
      </c>
      <c r="C10">
        <v>0.77828054298600002</v>
      </c>
      <c r="D10">
        <v>0.96776018099547501</v>
      </c>
      <c r="E10">
        <v>0.92511312217194497</v>
      </c>
      <c r="F10">
        <v>0.78902714932126705</v>
      </c>
      <c r="G10">
        <v>0.800226244343891</v>
      </c>
    </row>
    <row r="11" spans="2:17" x14ac:dyDescent="0.45">
      <c r="B11" s="4" t="s">
        <v>35</v>
      </c>
      <c r="C11">
        <v>0.92081447963800001</v>
      </c>
      <c r="D11">
        <v>0.94400452488687703</v>
      </c>
      <c r="E11">
        <v>0.94015837104072297</v>
      </c>
      <c r="F11">
        <v>0.91380090497737498</v>
      </c>
      <c r="G11">
        <v>0.90961538461538405</v>
      </c>
    </row>
    <row r="12" spans="2:17" x14ac:dyDescent="0.45">
      <c r="B12" s="4" t="s">
        <v>36</v>
      </c>
      <c r="C12">
        <v>0.89592760180999997</v>
      </c>
      <c r="D12">
        <v>0.95644796380090402</v>
      </c>
      <c r="E12">
        <v>0.94072398190045203</v>
      </c>
      <c r="F12">
        <v>0.91414027149321198</v>
      </c>
      <c r="G12">
        <v>0.90237556561085897</v>
      </c>
    </row>
    <row r="13" spans="2:17" x14ac:dyDescent="0.45">
      <c r="B13" s="4" t="s">
        <v>37</v>
      </c>
      <c r="C13">
        <v>0.88687782805399995</v>
      </c>
      <c r="D13">
        <v>0.95475113122171895</v>
      </c>
      <c r="E13">
        <v>0.91176470588235203</v>
      </c>
      <c r="F13">
        <v>0.88348416289592702</v>
      </c>
      <c r="G13">
        <v>0.87454751131221697</v>
      </c>
    </row>
    <row r="14" spans="2:17" x14ac:dyDescent="0.45">
      <c r="B14" s="4" t="s">
        <v>38</v>
      </c>
      <c r="C14">
        <v>0.87782805429900002</v>
      </c>
      <c r="D14">
        <v>0.95531674208144801</v>
      </c>
      <c r="E14">
        <v>0.95531674208144801</v>
      </c>
      <c r="F14">
        <v>0.86278280542986396</v>
      </c>
      <c r="G14">
        <v>0.87194570135746596</v>
      </c>
    </row>
    <row r="15" spans="2:17" ht="14.65" thickBot="1" x14ac:dyDescent="0.5"/>
    <row r="16" spans="2:17" ht="14.65" thickBot="1" x14ac:dyDescent="0.5">
      <c r="B16" t="s">
        <v>40</v>
      </c>
      <c r="C16" s="4" t="s">
        <v>15</v>
      </c>
      <c r="D16" s="4" t="s">
        <v>16</v>
      </c>
      <c r="E16" s="4" t="s">
        <v>17</v>
      </c>
      <c r="F16" s="4" t="s">
        <v>18</v>
      </c>
      <c r="G16" s="9" t="s">
        <v>19</v>
      </c>
      <c r="J16" s="5" t="s">
        <v>40</v>
      </c>
      <c r="K16" s="5" t="s">
        <v>15</v>
      </c>
      <c r="L16" s="5" t="s">
        <v>16</v>
      </c>
      <c r="M16" s="5" t="s">
        <v>17</v>
      </c>
      <c r="N16" s="5" t="s">
        <v>18</v>
      </c>
      <c r="O16" s="5" t="s">
        <v>19</v>
      </c>
    </row>
    <row r="17" spans="2:15" x14ac:dyDescent="0.45">
      <c r="B17" s="4" t="s">
        <v>46</v>
      </c>
      <c r="C17">
        <f t="shared" ref="C17:G27" si="0">C4-C$4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J17" s="6" t="s">
        <v>46</v>
      </c>
      <c r="K17" s="7">
        <f t="shared" ref="K17:O21" si="1">K4-K$4</f>
        <v>0</v>
      </c>
      <c r="L17" s="7">
        <f t="shared" si="1"/>
        <v>0</v>
      </c>
      <c r="M17" s="7">
        <f t="shared" si="1"/>
        <v>0</v>
      </c>
      <c r="N17" s="7">
        <f t="shared" si="1"/>
        <v>0</v>
      </c>
      <c r="O17" s="7">
        <f t="shared" si="1"/>
        <v>0</v>
      </c>
    </row>
    <row r="18" spans="2:15" x14ac:dyDescent="0.45">
      <c r="B18" s="4" t="s">
        <v>29</v>
      </c>
      <c r="C18">
        <f t="shared" si="0"/>
        <v>6.7873303159999843E-3</v>
      </c>
      <c r="D18">
        <f t="shared" si="0"/>
        <v>4.5248868778279272E-3</v>
      </c>
      <c r="E18">
        <f t="shared" si="0"/>
        <v>1.1312217194570984E-2</v>
      </c>
      <c r="F18">
        <f t="shared" si="0"/>
        <v>-6.7307692307693068E-2</v>
      </c>
      <c r="G18">
        <f t="shared" si="0"/>
        <v>-9.8416289592759831E-3</v>
      </c>
      <c r="J18" s="4" t="s">
        <v>42</v>
      </c>
      <c r="K18" s="7">
        <f t="shared" si="1"/>
        <v>-0.10407239818999992</v>
      </c>
      <c r="L18" s="7">
        <f t="shared" si="1"/>
        <v>-0.26549773755656103</v>
      </c>
      <c r="M18" s="7">
        <f t="shared" si="1"/>
        <v>-0.10192307692307701</v>
      </c>
      <c r="N18" s="7">
        <f t="shared" si="1"/>
        <v>-0.13404977375565708</v>
      </c>
      <c r="O18" s="7">
        <f t="shared" si="1"/>
        <v>-8.4954751131220974E-2</v>
      </c>
    </row>
    <row r="19" spans="2:15" x14ac:dyDescent="0.45">
      <c r="B19" s="4" t="s">
        <v>30</v>
      </c>
      <c r="C19">
        <f t="shared" si="0"/>
        <v>0</v>
      </c>
      <c r="D19">
        <f t="shared" si="0"/>
        <v>-6.9004524886878027E-2</v>
      </c>
      <c r="E19">
        <f t="shared" si="0"/>
        <v>-2.4773755656108065E-2</v>
      </c>
      <c r="F19">
        <f t="shared" si="0"/>
        <v>-9.3099547511311997E-2</v>
      </c>
      <c r="G19">
        <f t="shared" si="0"/>
        <v>-9.0045248868777961E-2</v>
      </c>
      <c r="J19" s="4" t="s">
        <v>43</v>
      </c>
      <c r="K19" s="7">
        <f t="shared" si="1"/>
        <v>-0.10407239818999992</v>
      </c>
      <c r="L19" s="7">
        <f t="shared" si="1"/>
        <v>-6.7873303167420573E-3</v>
      </c>
      <c r="M19" s="7">
        <f t="shared" si="1"/>
        <v>2.4886877828059761E-3</v>
      </c>
      <c r="N19" s="7">
        <f t="shared" si="1"/>
        <v>-0.10441176470588309</v>
      </c>
      <c r="O19" s="7">
        <f t="shared" si="1"/>
        <v>-8.314479638008998E-2</v>
      </c>
    </row>
    <row r="20" spans="2:15" x14ac:dyDescent="0.45">
      <c r="B20" s="4" t="s">
        <v>31</v>
      </c>
      <c r="C20">
        <f t="shared" si="0"/>
        <v>1.1312217193999996E-2</v>
      </c>
      <c r="D20">
        <f t="shared" si="0"/>
        <v>4.4683257918551988E-2</v>
      </c>
      <c r="E20">
        <f t="shared" si="0"/>
        <v>-4.5248868778280382E-3</v>
      </c>
      <c r="F20">
        <f t="shared" si="0"/>
        <v>-6.3122171945702021E-2</v>
      </c>
      <c r="G20">
        <f t="shared" si="0"/>
        <v>-2.6018099547510998E-2</v>
      </c>
      <c r="J20" s="4" t="s">
        <v>44</v>
      </c>
      <c r="K20" s="7">
        <f t="shared" si="1"/>
        <v>5.6561085972000047E-2</v>
      </c>
      <c r="L20" s="7">
        <f t="shared" si="1"/>
        <v>1.1312217194569985E-2</v>
      </c>
      <c r="M20" s="7">
        <f t="shared" si="1"/>
        <v>2.0361990950229503E-3</v>
      </c>
      <c r="N20" s="7">
        <f t="shared" si="1"/>
        <v>2.5904977375564964E-2</v>
      </c>
      <c r="O20" s="7">
        <f t="shared" si="1"/>
        <v>5.3506787330316996E-2</v>
      </c>
    </row>
    <row r="21" spans="2:15" x14ac:dyDescent="0.45">
      <c r="B21" s="4" t="s">
        <v>32</v>
      </c>
      <c r="C21">
        <f t="shared" si="0"/>
        <v>-4.5248868780000118E-3</v>
      </c>
      <c r="D21">
        <f t="shared" si="0"/>
        <v>-7.0248868778281071E-2</v>
      </c>
      <c r="E21">
        <f t="shared" si="0"/>
        <v>3.6312217194570007E-2</v>
      </c>
      <c r="F21">
        <f t="shared" si="0"/>
        <v>-8.054298642534008E-2</v>
      </c>
      <c r="G21">
        <f t="shared" si="0"/>
        <v>-5.8823529411763942E-2</v>
      </c>
      <c r="J21" s="4" t="s">
        <v>45</v>
      </c>
      <c r="K21" s="7">
        <f t="shared" si="1"/>
        <v>-2.2624434389999504E-3</v>
      </c>
      <c r="L21" s="7">
        <f t="shared" si="1"/>
        <v>-1.1312217194569985E-2</v>
      </c>
      <c r="M21" s="7">
        <f t="shared" si="1"/>
        <v>1.7760180995475938E-2</v>
      </c>
      <c r="N21" s="7">
        <f t="shared" si="1"/>
        <v>-5.1923076923077072E-2</v>
      </c>
      <c r="O21" s="7">
        <f t="shared" si="1"/>
        <v>-2.8733031674206932E-2</v>
      </c>
    </row>
    <row r="22" spans="2:15" x14ac:dyDescent="0.45">
      <c r="B22" s="4" t="s">
        <v>33</v>
      </c>
      <c r="C22">
        <f t="shared" si="0"/>
        <v>0</v>
      </c>
      <c r="D22">
        <f t="shared" si="0"/>
        <v>-3.9592760180999775E-3</v>
      </c>
      <c r="E22">
        <f t="shared" si="0"/>
        <v>-7.9185520361990669E-3</v>
      </c>
      <c r="F22">
        <f t="shared" si="0"/>
        <v>-2.952488687782906E-2</v>
      </c>
      <c r="G22">
        <f t="shared" si="0"/>
        <v>1.1199095022625061E-2</v>
      </c>
    </row>
    <row r="23" spans="2:15" x14ac:dyDescent="0.45">
      <c r="B23" s="4" t="s">
        <v>34</v>
      </c>
      <c r="C23">
        <f t="shared" si="0"/>
        <v>-0.10180995475199994</v>
      </c>
      <c r="D23">
        <f t="shared" si="0"/>
        <v>1.7533936651583981E-2</v>
      </c>
      <c r="E23">
        <f t="shared" si="0"/>
        <v>2.714932126696934E-3</v>
      </c>
      <c r="F23">
        <f t="shared" si="0"/>
        <v>-0.115837104072398</v>
      </c>
      <c r="G23">
        <f t="shared" si="0"/>
        <v>-8.4954751131220974E-2</v>
      </c>
    </row>
    <row r="24" spans="2:15" x14ac:dyDescent="0.45">
      <c r="B24" s="4" t="s">
        <v>35</v>
      </c>
      <c r="C24">
        <f t="shared" si="0"/>
        <v>4.0723981900000039E-2</v>
      </c>
      <c r="D24">
        <f t="shared" si="0"/>
        <v>-6.2217194570139966E-3</v>
      </c>
      <c r="E24">
        <f t="shared" si="0"/>
        <v>1.7760180995474939E-2</v>
      </c>
      <c r="F24">
        <f t="shared" si="0"/>
        <v>8.9366515837099314E-3</v>
      </c>
      <c r="G24">
        <f t="shared" si="0"/>
        <v>2.4434389140272073E-2</v>
      </c>
    </row>
    <row r="25" spans="2:15" x14ac:dyDescent="0.45">
      <c r="B25" s="4" t="s">
        <v>36</v>
      </c>
      <c r="C25">
        <f t="shared" si="0"/>
        <v>1.5837104072000008E-2</v>
      </c>
      <c r="D25">
        <f t="shared" si="0"/>
        <v>6.2217194570129974E-3</v>
      </c>
      <c r="E25">
        <f t="shared" si="0"/>
        <v>1.8325791855203999E-2</v>
      </c>
      <c r="F25">
        <f t="shared" si="0"/>
        <v>9.2760180995469232E-3</v>
      </c>
      <c r="G25">
        <f t="shared" si="0"/>
        <v>1.7194570135746989E-2</v>
      </c>
    </row>
    <row r="26" spans="2:15" x14ac:dyDescent="0.45">
      <c r="B26" s="4" t="s">
        <v>37</v>
      </c>
      <c r="C26">
        <f t="shared" si="0"/>
        <v>6.7873303159999843E-3</v>
      </c>
      <c r="D26">
        <f t="shared" si="0"/>
        <v>4.5248868778279272E-3</v>
      </c>
      <c r="E26">
        <f t="shared" si="0"/>
        <v>-1.0633484162896001E-2</v>
      </c>
      <c r="F26">
        <f t="shared" si="0"/>
        <v>-2.1380090497738036E-2</v>
      </c>
      <c r="G26">
        <f t="shared" si="0"/>
        <v>-1.0633484162895002E-2</v>
      </c>
    </row>
    <row r="27" spans="2:15" x14ac:dyDescent="0.45">
      <c r="B27" s="4" t="s">
        <v>38</v>
      </c>
      <c r="C27">
        <f t="shared" si="0"/>
        <v>-2.2624434389999504E-3</v>
      </c>
      <c r="D27">
        <f t="shared" si="0"/>
        <v>5.0904977375569871E-3</v>
      </c>
      <c r="E27">
        <f t="shared" si="0"/>
        <v>3.2918552036199977E-2</v>
      </c>
      <c r="F27">
        <f t="shared" si="0"/>
        <v>-4.2081447963801089E-2</v>
      </c>
      <c r="G27">
        <f t="shared" si="0"/>
        <v>-1.3235294117646013E-2</v>
      </c>
    </row>
    <row r="29" spans="2:15" ht="14.65" thickBot="1" x14ac:dyDescent="0.5"/>
    <row r="30" spans="2:15" ht="14.65" thickBot="1" x14ac:dyDescent="0.5">
      <c r="B30" t="s">
        <v>40</v>
      </c>
      <c r="C30" s="4" t="s">
        <v>15</v>
      </c>
      <c r="D30" s="4" t="s">
        <v>16</v>
      </c>
      <c r="E30" s="4" t="s">
        <v>17</v>
      </c>
      <c r="F30" s="4" t="s">
        <v>18</v>
      </c>
      <c r="G30" s="9" t="s">
        <v>19</v>
      </c>
      <c r="J30" s="5" t="s">
        <v>40</v>
      </c>
      <c r="K30" s="5" t="s">
        <v>15</v>
      </c>
      <c r="L30" s="5" t="s">
        <v>16</v>
      </c>
      <c r="M30" s="5" t="s">
        <v>17</v>
      </c>
      <c r="N30" s="5" t="s">
        <v>18</v>
      </c>
      <c r="O30" s="5" t="s">
        <v>19</v>
      </c>
    </row>
    <row r="31" spans="2:15" x14ac:dyDescent="0.45">
      <c r="B31" s="4" t="s">
        <v>46</v>
      </c>
      <c r="C31" s="11">
        <f t="shared" ref="C31:F41" si="2">C4/C$4 - 1</f>
        <v>0</v>
      </c>
      <c r="D31" s="11">
        <f t="shared" si="2"/>
        <v>0</v>
      </c>
      <c r="E31" s="11">
        <f t="shared" si="2"/>
        <v>0</v>
      </c>
      <c r="F31" s="11">
        <f t="shared" si="2"/>
        <v>0</v>
      </c>
      <c r="G31" s="11">
        <f t="shared" ref="G31:G41" si="3">G4/G$4 - 1</f>
        <v>0</v>
      </c>
      <c r="J31" s="6" t="s">
        <v>46</v>
      </c>
      <c r="K31" s="12">
        <f t="shared" ref="K31:O35" si="4">K4/K$4 - 1</f>
        <v>0</v>
      </c>
      <c r="L31" s="12">
        <f t="shared" si="4"/>
        <v>0</v>
      </c>
      <c r="M31" s="12">
        <f t="shared" si="4"/>
        <v>0</v>
      </c>
      <c r="N31" s="12">
        <f t="shared" si="4"/>
        <v>0</v>
      </c>
      <c r="O31" s="12">
        <f t="shared" si="4"/>
        <v>0</v>
      </c>
    </row>
    <row r="32" spans="2:15" x14ac:dyDescent="0.45">
      <c r="B32" s="4" t="s">
        <v>29</v>
      </c>
      <c r="C32" s="11">
        <f t="shared" si="2"/>
        <v>7.7120822613636619E-3</v>
      </c>
      <c r="D32" s="11">
        <f t="shared" si="2"/>
        <v>4.7619047619045229E-3</v>
      </c>
      <c r="E32" s="11">
        <f t="shared" si="2"/>
        <v>1.2263919548688662E-2</v>
      </c>
      <c r="F32" s="11">
        <f t="shared" si="2"/>
        <v>-7.4384298037255547E-2</v>
      </c>
      <c r="G32" s="11">
        <f t="shared" si="3"/>
        <v>-1.1118210862619771E-2</v>
      </c>
      <c r="J32" s="4" t="s">
        <v>42</v>
      </c>
      <c r="K32" s="12">
        <f t="shared" si="4"/>
        <v>-0.11825192802045448</v>
      </c>
      <c r="L32" s="12">
        <f t="shared" si="4"/>
        <v>-0.27940476190476193</v>
      </c>
      <c r="M32" s="12">
        <f t="shared" si="4"/>
        <v>-0.1104979151336769</v>
      </c>
      <c r="N32" s="12">
        <f t="shared" si="4"/>
        <v>-0.14814351793974356</v>
      </c>
      <c r="O32" s="12">
        <f t="shared" si="4"/>
        <v>-9.5974440894567969E-2</v>
      </c>
    </row>
    <row r="33" spans="2:15" x14ac:dyDescent="0.45">
      <c r="B33" s="4" t="s">
        <v>30</v>
      </c>
      <c r="C33" s="11">
        <f t="shared" si="2"/>
        <v>0</v>
      </c>
      <c r="D33" s="11">
        <f t="shared" si="2"/>
        <v>-7.2619047619047805E-2</v>
      </c>
      <c r="E33" s="11">
        <f t="shared" si="2"/>
        <v>-2.685798381162563E-2</v>
      </c>
      <c r="F33" s="11">
        <f t="shared" si="2"/>
        <v>-0.10288786098262259</v>
      </c>
      <c r="G33" s="11">
        <f t="shared" si="3"/>
        <v>-0.10172523961661317</v>
      </c>
      <c r="J33" s="4" t="s">
        <v>43</v>
      </c>
      <c r="K33" s="12">
        <f t="shared" si="4"/>
        <v>-0.11825192802045448</v>
      </c>
      <c r="L33" s="12">
        <f t="shared" si="4"/>
        <v>-7.1428571428571175E-3</v>
      </c>
      <c r="M33" s="12">
        <f t="shared" si="4"/>
        <v>2.6980623007120119E-3</v>
      </c>
      <c r="N33" s="12">
        <f t="shared" si="4"/>
        <v>-0.11538942367796057</v>
      </c>
      <c r="O33" s="12">
        <f t="shared" si="4"/>
        <v>-9.392971246006343E-2</v>
      </c>
    </row>
    <row r="34" spans="2:15" x14ac:dyDescent="0.45">
      <c r="B34" s="4" t="s">
        <v>31</v>
      </c>
      <c r="C34" s="11">
        <f t="shared" si="2"/>
        <v>1.2853470436363645E-2</v>
      </c>
      <c r="D34" s="11">
        <f t="shared" si="2"/>
        <v>4.7023809523809579E-2</v>
      </c>
      <c r="E34" s="11">
        <f t="shared" si="2"/>
        <v>-4.9055678194750429E-3</v>
      </c>
      <c r="F34" s="11">
        <f t="shared" si="2"/>
        <v>-6.9758719839980721E-2</v>
      </c>
      <c r="G34" s="11">
        <f t="shared" si="3"/>
        <v>-2.9392971246006039E-2</v>
      </c>
      <c r="J34" s="4" t="s">
        <v>44</v>
      </c>
      <c r="K34" s="12">
        <f t="shared" si="4"/>
        <v>6.4267352184091076E-2</v>
      </c>
      <c r="L34" s="12">
        <f t="shared" si="4"/>
        <v>1.190476190476164E-2</v>
      </c>
      <c r="M34" s="12">
        <f t="shared" si="4"/>
        <v>2.2075055187642523E-3</v>
      </c>
      <c r="N34" s="12">
        <f t="shared" si="4"/>
        <v>2.8628578572320817E-2</v>
      </c>
      <c r="O34" s="12">
        <f t="shared" si="4"/>
        <v>6.0447284345048313E-2</v>
      </c>
    </row>
    <row r="35" spans="2:15" x14ac:dyDescent="0.45">
      <c r="B35" s="4" t="s">
        <v>32</v>
      </c>
      <c r="C35" s="11">
        <f t="shared" si="2"/>
        <v>-5.1413881749999835E-3</v>
      </c>
      <c r="D35" s="11">
        <f t="shared" si="2"/>
        <v>-7.392857142857201E-2</v>
      </c>
      <c r="E35" s="11">
        <f t="shared" si="2"/>
        <v>3.9367181751287506E-2</v>
      </c>
      <c r="F35" s="11">
        <f t="shared" si="2"/>
        <v>-8.9011126390799666E-2</v>
      </c>
      <c r="G35" s="11">
        <f t="shared" si="3"/>
        <v>-6.6453674121405015E-2</v>
      </c>
      <c r="J35" s="4" t="s">
        <v>45</v>
      </c>
      <c r="K35" s="12">
        <f t="shared" si="4"/>
        <v>-2.5706940874998807E-3</v>
      </c>
      <c r="L35" s="12">
        <f t="shared" si="4"/>
        <v>-1.1904761904761751E-2</v>
      </c>
      <c r="M35" s="12">
        <f t="shared" si="4"/>
        <v>1.9254353691440684E-2</v>
      </c>
      <c r="N35" s="12">
        <f t="shared" si="4"/>
        <v>-5.7382172771596629E-2</v>
      </c>
      <c r="O35" s="12">
        <f t="shared" si="4"/>
        <v>-3.2460063897762237E-2</v>
      </c>
    </row>
    <row r="36" spans="2:15" x14ac:dyDescent="0.45">
      <c r="B36" s="4" t="s">
        <v>33</v>
      </c>
      <c r="C36" s="11">
        <f t="shared" si="2"/>
        <v>0</v>
      </c>
      <c r="D36" s="11">
        <f t="shared" si="2"/>
        <v>-4.166666666667096E-3</v>
      </c>
      <c r="E36" s="11">
        <f t="shared" si="2"/>
        <v>-8.5847436840814639E-3</v>
      </c>
      <c r="F36" s="11">
        <f t="shared" si="2"/>
        <v>-3.2629078634830444E-2</v>
      </c>
      <c r="G36" s="11">
        <f t="shared" si="3"/>
        <v>1.2651757188499202E-2</v>
      </c>
    </row>
    <row r="37" spans="2:15" x14ac:dyDescent="0.45">
      <c r="B37" s="4" t="s">
        <v>34</v>
      </c>
      <c r="C37" s="11">
        <f t="shared" si="2"/>
        <v>-0.1156812339340908</v>
      </c>
      <c r="D37" s="11">
        <f t="shared" si="2"/>
        <v>1.8452380952381331E-2</v>
      </c>
      <c r="E37" s="11">
        <f t="shared" si="2"/>
        <v>2.9433406916852256E-3</v>
      </c>
      <c r="F37" s="11">
        <f t="shared" si="2"/>
        <v>-0.12801600200024987</v>
      </c>
      <c r="G37" s="11">
        <f t="shared" si="3"/>
        <v>-9.5974440894567969E-2</v>
      </c>
    </row>
    <row r="38" spans="2:15" x14ac:dyDescent="0.45">
      <c r="B38" s="4" t="s">
        <v>35</v>
      </c>
      <c r="C38" s="11">
        <f t="shared" si="2"/>
        <v>4.6272493572727447E-2</v>
      </c>
      <c r="D38" s="11">
        <f t="shared" si="2"/>
        <v>-6.5476190476194684E-3</v>
      </c>
      <c r="E38" s="11">
        <f t="shared" si="2"/>
        <v>1.9254353691439574E-2</v>
      </c>
      <c r="F38" s="11">
        <f t="shared" si="2"/>
        <v>9.8762345293157416E-3</v>
      </c>
      <c r="G38" s="11">
        <f t="shared" si="3"/>
        <v>2.760383386581533E-2</v>
      </c>
    </row>
    <row r="39" spans="2:15" x14ac:dyDescent="0.45">
      <c r="B39" s="4" t="s">
        <v>36</v>
      </c>
      <c r="C39" s="11">
        <f t="shared" si="2"/>
        <v>1.7994858611363629E-2</v>
      </c>
      <c r="D39" s="11">
        <f t="shared" si="2"/>
        <v>6.5476190476183582E-3</v>
      </c>
      <c r="E39" s="11">
        <f t="shared" si="2"/>
        <v>1.9867549668874496E-2</v>
      </c>
      <c r="F39" s="11">
        <f t="shared" si="2"/>
        <v>1.0251281410175617E-2</v>
      </c>
      <c r="G39" s="11">
        <f t="shared" si="3"/>
        <v>1.9424920127796064E-2</v>
      </c>
    </row>
    <row r="40" spans="2:15" x14ac:dyDescent="0.45">
      <c r="B40" s="4" t="s">
        <v>37</v>
      </c>
      <c r="C40" s="11">
        <f t="shared" si="2"/>
        <v>7.7120822613636619E-3</v>
      </c>
      <c r="D40" s="11">
        <f t="shared" si="2"/>
        <v>4.7619047619045229E-3</v>
      </c>
      <c r="E40" s="11">
        <f t="shared" si="2"/>
        <v>-1.1528084375766579E-2</v>
      </c>
      <c r="F40" s="11">
        <f t="shared" si="2"/>
        <v>-2.3627953494187337E-2</v>
      </c>
      <c r="G40" s="11">
        <f t="shared" si="3"/>
        <v>-1.2012779552714625E-2</v>
      </c>
    </row>
    <row r="41" spans="2:15" x14ac:dyDescent="0.45">
      <c r="B41" s="4" t="s">
        <v>38</v>
      </c>
      <c r="C41" s="11">
        <f t="shared" si="2"/>
        <v>-2.5706940874998807E-3</v>
      </c>
      <c r="D41" s="11">
        <f t="shared" si="2"/>
        <v>5.3571428571432822E-3</v>
      </c>
      <c r="E41" s="11">
        <f t="shared" si="2"/>
        <v>3.5688005886682417E-2</v>
      </c>
      <c r="F41" s="11">
        <f t="shared" si="2"/>
        <v>-4.6505813226653592E-2</v>
      </c>
      <c r="G41" s="11">
        <f t="shared" si="3"/>
        <v>-1.4952076677315129E-2</v>
      </c>
    </row>
  </sheetData>
  <conditionalFormatting sqref="C17:G27">
    <cfRule type="colorScale" priority="4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31:G41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K17:O2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K31:O3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C7A2-9F9F-4681-BC46-EDF2C749F437}">
  <dimension ref="B1:O42"/>
  <sheetViews>
    <sheetView topLeftCell="A16" workbookViewId="0">
      <selection activeCell="Q39" sqref="Q39"/>
    </sheetView>
  </sheetViews>
  <sheetFormatPr defaultRowHeight="14.25" x14ac:dyDescent="0.45"/>
  <cols>
    <col min="2" max="2" width="23" bestFit="1" customWidth="1"/>
    <col min="3" max="3" width="22.73046875" hidden="1" customWidth="1"/>
    <col min="4" max="4" width="2.53125" hidden="1" customWidth="1"/>
    <col min="5" max="8" width="8.59765625" customWidth="1"/>
    <col min="10" max="10" width="18.265625" customWidth="1"/>
    <col min="11" max="15" width="8.59765625" customWidth="1"/>
    <col min="16" max="16" width="12.1328125" bestFit="1" customWidth="1"/>
    <col min="17" max="17" width="11.73046875" bestFit="1" customWidth="1"/>
    <col min="18" max="18" width="6.3984375" bestFit="1" customWidth="1"/>
  </cols>
  <sheetData>
    <row r="1" spans="2:15" x14ac:dyDescent="0.45">
      <c r="B1" t="s">
        <v>27</v>
      </c>
    </row>
    <row r="2" spans="2:15" x14ac:dyDescent="0.45">
      <c r="B2" t="s">
        <v>39</v>
      </c>
    </row>
    <row r="3" spans="2:15" x14ac:dyDescent="0.45">
      <c r="B3" t="s">
        <v>40</v>
      </c>
      <c r="C3" s="4" t="s">
        <v>15</v>
      </c>
      <c r="D3" s="4" t="s">
        <v>16</v>
      </c>
      <c r="E3" s="4" t="s">
        <v>112</v>
      </c>
      <c r="F3" s="17" t="s">
        <v>113</v>
      </c>
      <c r="G3" s="17" t="s">
        <v>69</v>
      </c>
      <c r="H3" t="s">
        <v>70</v>
      </c>
      <c r="J3" t="s">
        <v>40</v>
      </c>
      <c r="K3" s="4" t="s">
        <v>66</v>
      </c>
      <c r="L3" s="17" t="s">
        <v>71</v>
      </c>
      <c r="M3" s="17" t="s">
        <v>67</v>
      </c>
      <c r="N3" s="17" t="s">
        <v>69</v>
      </c>
      <c r="O3" t="s">
        <v>70</v>
      </c>
    </row>
    <row r="4" spans="2:15" x14ac:dyDescent="0.45">
      <c r="B4" s="4" t="s">
        <v>72</v>
      </c>
      <c r="E4" s="26">
        <v>0.50203619909502195</v>
      </c>
      <c r="F4" s="28">
        <v>1.2054811588015499E-2</v>
      </c>
      <c r="G4" s="28">
        <v>0.486425339366515</v>
      </c>
      <c r="H4" s="26">
        <v>0.52488687782805399</v>
      </c>
      <c r="J4" s="4" t="s">
        <v>82</v>
      </c>
      <c r="K4" s="26">
        <v>0.84536199095022602</v>
      </c>
      <c r="L4" s="26">
        <f>Tabela6821[[#This Row],[Skuteczność]] - $E$5</f>
        <v>-0.12296380090497694</v>
      </c>
      <c r="M4" s="26">
        <v>0.12758711726649</v>
      </c>
      <c r="N4" s="26">
        <v>0.56787330316742002</v>
      </c>
      <c r="O4" s="26">
        <v>1</v>
      </c>
    </row>
    <row r="5" spans="2:15" x14ac:dyDescent="0.45">
      <c r="B5" s="4" t="s">
        <v>73</v>
      </c>
      <c r="E5" s="26">
        <v>0.96832579185520296</v>
      </c>
      <c r="F5" s="26">
        <v>5.5487549630908198E-2</v>
      </c>
      <c r="G5" s="26">
        <v>0.85294117647058798</v>
      </c>
      <c r="H5" s="26">
        <v>1</v>
      </c>
      <c r="J5" s="4" t="s">
        <v>88</v>
      </c>
      <c r="K5" s="26">
        <v>0.81289592760180895</v>
      </c>
      <c r="L5" s="26">
        <f>Tabela6821[[#This Row],[Skuteczność]] - $E$5</f>
        <v>-0.155429864253394</v>
      </c>
      <c r="M5" s="26">
        <v>0.12788330203996101</v>
      </c>
      <c r="N5" s="26">
        <v>0.66289592760180904</v>
      </c>
      <c r="O5" s="26">
        <v>1</v>
      </c>
    </row>
    <row r="6" spans="2:15" x14ac:dyDescent="0.45">
      <c r="B6" s="4" t="s">
        <v>74</v>
      </c>
      <c r="E6" s="26">
        <v>0.67273755656108603</v>
      </c>
      <c r="F6" s="26">
        <v>0.16436815076745201</v>
      </c>
      <c r="G6" s="26">
        <v>0.37556561085972801</v>
      </c>
      <c r="H6" s="26">
        <v>0.80995475113122095</v>
      </c>
      <c r="J6" s="4" t="s">
        <v>91</v>
      </c>
      <c r="K6" s="26">
        <v>0.91504524886877803</v>
      </c>
      <c r="L6" s="26">
        <f>Tabela6821[[#This Row],[Skuteczność]] - $E$5</f>
        <v>-5.3280542986424928E-2</v>
      </c>
      <c r="M6" s="26">
        <v>6.0920149488873102E-2</v>
      </c>
      <c r="N6" s="26">
        <v>0.77149321266968296</v>
      </c>
      <c r="O6" s="26">
        <v>1</v>
      </c>
    </row>
    <row r="7" spans="2:15" x14ac:dyDescent="0.45">
      <c r="B7" s="4" t="s">
        <v>75</v>
      </c>
      <c r="E7" s="26">
        <v>0.89819004524886803</v>
      </c>
      <c r="F7" s="26">
        <v>3.3936651583710398E-2</v>
      </c>
      <c r="G7" s="26">
        <v>0.88687782805429805</v>
      </c>
      <c r="H7" s="26">
        <v>1</v>
      </c>
      <c r="J7" s="4" t="s">
        <v>92</v>
      </c>
      <c r="K7" s="26">
        <v>0.94490950226244297</v>
      </c>
      <c r="L7" s="26">
        <f>Tabela6821[[#This Row],[Skuteczność]] - $E$5</f>
        <v>-2.3416289592759987E-2</v>
      </c>
      <c r="M7" s="26">
        <v>4.1896610312195999E-2</v>
      </c>
      <c r="N7" s="26">
        <v>0.88687782805429805</v>
      </c>
      <c r="O7" s="26">
        <v>1</v>
      </c>
    </row>
    <row r="8" spans="2:15" x14ac:dyDescent="0.45">
      <c r="B8" s="4" t="s">
        <v>76</v>
      </c>
      <c r="E8" s="26">
        <v>0.78314479638009005</v>
      </c>
      <c r="F8" s="26">
        <v>3.0110691349478101E-2</v>
      </c>
      <c r="G8" s="26">
        <v>0.70361990950226205</v>
      </c>
      <c r="H8" s="26">
        <v>0.85972850678733004</v>
      </c>
      <c r="J8" s="4" t="s">
        <v>98</v>
      </c>
      <c r="K8" s="26">
        <v>0.95837104072398105</v>
      </c>
      <c r="L8" s="26">
        <f>Tabela6821[[#This Row],[Skuteczność]] - $E$5</f>
        <v>-9.9547511312219061E-3</v>
      </c>
      <c r="M8" s="26">
        <v>4.2791891328058398E-2</v>
      </c>
      <c r="N8" s="26">
        <v>0.88461538461538403</v>
      </c>
      <c r="O8" s="26">
        <v>1</v>
      </c>
    </row>
    <row r="9" spans="2:15" x14ac:dyDescent="0.45">
      <c r="B9" s="4" t="s">
        <v>77</v>
      </c>
      <c r="E9" s="26">
        <v>0.77850678733031597</v>
      </c>
      <c r="F9" s="26">
        <v>4.4753510269884098E-2</v>
      </c>
      <c r="G9" s="26">
        <v>0.64253393665158298</v>
      </c>
      <c r="H9" s="26">
        <v>0.84841628959276005</v>
      </c>
      <c r="J9" s="4" t="s">
        <v>83</v>
      </c>
      <c r="K9" s="26">
        <v>0.95803167420814395</v>
      </c>
      <c r="L9" s="26">
        <f>Tabela6821[[#This Row],[Skuteczność]] - $E$5</f>
        <v>-1.0294117647059009E-2</v>
      </c>
      <c r="M9" s="26">
        <v>5.0561814671191502E-2</v>
      </c>
      <c r="N9" s="26">
        <v>0.80316742081447901</v>
      </c>
      <c r="O9" s="26">
        <v>1</v>
      </c>
    </row>
    <row r="10" spans="2:15" x14ac:dyDescent="0.45">
      <c r="B10" s="4" t="s">
        <v>78</v>
      </c>
      <c r="E10" s="26">
        <v>0.75791855203619896</v>
      </c>
      <c r="F10" s="26">
        <v>7.4985581082246802E-2</v>
      </c>
      <c r="G10" s="26">
        <v>0.60180995475113097</v>
      </c>
      <c r="H10" s="26">
        <v>0.84615384615384603</v>
      </c>
      <c r="J10" s="4" t="s">
        <v>84</v>
      </c>
      <c r="K10" s="26">
        <v>0.97861990950226196</v>
      </c>
      <c r="L10" s="26">
        <f>Tabela6821[[#This Row],[Skuteczność]] - $E$5</f>
        <v>1.0294117647059009E-2</v>
      </c>
      <c r="M10" s="26">
        <v>4.0061702527704898E-2</v>
      </c>
      <c r="N10" s="26">
        <v>0.88461538461538403</v>
      </c>
      <c r="O10" s="26">
        <v>1</v>
      </c>
    </row>
    <row r="11" spans="2:15" x14ac:dyDescent="0.45">
      <c r="B11" s="4" t="s">
        <v>79</v>
      </c>
      <c r="E11" s="26">
        <v>0.51945701357466001</v>
      </c>
      <c r="F11" s="26">
        <v>2.82615320717234E-2</v>
      </c>
      <c r="G11" s="26">
        <v>0.47511312217194501</v>
      </c>
      <c r="H11" s="26">
        <v>0.579185520361991</v>
      </c>
      <c r="J11" s="4" t="s">
        <v>103</v>
      </c>
      <c r="K11" s="26">
        <v>0.86233031674208105</v>
      </c>
      <c r="L11" s="26">
        <f>Tabela6821[[#This Row],[Skuteczność]] - $E$5</f>
        <v>-0.10599547511312191</v>
      </c>
      <c r="M11" s="26">
        <v>0.132095071139123</v>
      </c>
      <c r="N11" s="26">
        <v>0.52941176470588203</v>
      </c>
      <c r="O11" s="26">
        <v>1</v>
      </c>
    </row>
    <row r="12" spans="2:15" x14ac:dyDescent="0.45">
      <c r="B12" s="4" t="s">
        <v>80</v>
      </c>
      <c r="E12" s="26">
        <v>0.228733031674208</v>
      </c>
      <c r="F12" s="26">
        <v>1.2244397400664899E-2</v>
      </c>
      <c r="G12" s="26">
        <v>0.20588235294117599</v>
      </c>
      <c r="H12" s="26">
        <v>0.25339366515837097</v>
      </c>
      <c r="J12" s="4" t="s">
        <v>108</v>
      </c>
      <c r="K12" s="26">
        <v>0.90452488687782795</v>
      </c>
      <c r="L12" s="26">
        <f>Tabela6821[[#This Row],[Skuteczność]] - $E$5</f>
        <v>-6.3800904977375006E-2</v>
      </c>
      <c r="M12" s="26">
        <v>0.117646188649757</v>
      </c>
      <c r="N12" s="26">
        <v>0.64932126696832504</v>
      </c>
      <c r="O12" s="26">
        <v>1</v>
      </c>
    </row>
    <row r="13" spans="2:15" x14ac:dyDescent="0.45">
      <c r="B13" s="4" t="s">
        <v>81</v>
      </c>
      <c r="E13" s="26">
        <v>0.475452488687782</v>
      </c>
      <c r="F13" s="26">
        <v>2.7217815183454699E-2</v>
      </c>
      <c r="G13" s="26">
        <v>0.42533936651583698</v>
      </c>
      <c r="H13" s="26">
        <v>0.52488687782805399</v>
      </c>
    </row>
    <row r="15" spans="2:15" x14ac:dyDescent="0.45">
      <c r="J15" t="s">
        <v>40</v>
      </c>
      <c r="K15" s="4" t="s">
        <v>66</v>
      </c>
      <c r="L15" s="17" t="s">
        <v>71</v>
      </c>
      <c r="M15" t="s">
        <v>67</v>
      </c>
      <c r="N15" t="s">
        <v>69</v>
      </c>
      <c r="O15" t="s">
        <v>70</v>
      </c>
    </row>
    <row r="16" spans="2:15" x14ac:dyDescent="0.45">
      <c r="J16" s="4" t="s">
        <v>85</v>
      </c>
      <c r="K16" s="26">
        <v>0.96097285067873195</v>
      </c>
      <c r="L16" s="26">
        <f>Tabela682124[[#This Row],[Skuteczność]] - $K$10</f>
        <v>-1.7647058823530015E-2</v>
      </c>
      <c r="M16" s="26">
        <v>4.2452476871566197E-2</v>
      </c>
      <c r="N16" s="26">
        <v>0.88235294117647001</v>
      </c>
      <c r="O16" s="26">
        <v>1</v>
      </c>
    </row>
    <row r="17" spans="10:15" x14ac:dyDescent="0.45">
      <c r="J17" s="4" t="s">
        <v>89</v>
      </c>
      <c r="K17" s="26">
        <v>0.86798642533936599</v>
      </c>
      <c r="L17" s="26">
        <f>Tabela682124[[#This Row],[Skuteczność]] - $K$10</f>
        <v>-0.11063348416289598</v>
      </c>
      <c r="M17" s="26">
        <v>9.73646811987781E-2</v>
      </c>
      <c r="N17" s="26">
        <v>0.61764705882352899</v>
      </c>
      <c r="O17" s="26">
        <v>1</v>
      </c>
    </row>
    <row r="18" spans="10:15" x14ac:dyDescent="0.45">
      <c r="J18" s="4" t="s">
        <v>102</v>
      </c>
      <c r="K18" s="26">
        <v>0.94864253393665099</v>
      </c>
      <c r="L18" s="26">
        <f>Tabela682124[[#This Row],[Skuteczność]] - $K$10</f>
        <v>-2.9977375565610975E-2</v>
      </c>
      <c r="M18" s="26">
        <v>5.54972348915556E-2</v>
      </c>
      <c r="N18" s="26">
        <v>0.88687782805429805</v>
      </c>
      <c r="O18" s="26">
        <v>1</v>
      </c>
    </row>
    <row r="19" spans="10:15" x14ac:dyDescent="0.45">
      <c r="J19" s="4" t="s">
        <v>93</v>
      </c>
      <c r="K19" s="26">
        <v>0.948303167420814</v>
      </c>
      <c r="L19" s="26">
        <f>Tabela682124[[#This Row],[Skuteczność]] - $K$10</f>
        <v>-3.0316742081447967E-2</v>
      </c>
      <c r="M19" s="26">
        <v>4.7545102183841698E-2</v>
      </c>
      <c r="N19" s="26">
        <v>0.87556561085972795</v>
      </c>
      <c r="O19" s="26">
        <v>1</v>
      </c>
    </row>
    <row r="20" spans="10:15" x14ac:dyDescent="0.45">
      <c r="J20" s="4" t="s">
        <v>99</v>
      </c>
      <c r="K20" s="26">
        <v>0.95542986425339305</v>
      </c>
      <c r="L20" s="26">
        <f>Tabela682124[[#This Row],[Skuteczność]] - $K$10</f>
        <v>-2.3190045248868918E-2</v>
      </c>
      <c r="M20" s="26">
        <v>4.55482179550738E-2</v>
      </c>
      <c r="N20" s="26">
        <v>0.88461538461538403</v>
      </c>
      <c r="O20" s="26">
        <v>1</v>
      </c>
    </row>
    <row r="21" spans="10:15" x14ac:dyDescent="0.45">
      <c r="J21" s="4" t="s">
        <v>86</v>
      </c>
      <c r="K21" s="26">
        <v>0.97737556561085903</v>
      </c>
      <c r="L21" s="26">
        <f>Tabela682124[[#This Row],[Skuteczność]] - $K$10</f>
        <v>-1.2443438914029326E-3</v>
      </c>
      <c r="M21" s="26">
        <v>2.63552812098162E-2</v>
      </c>
      <c r="N21" s="26">
        <v>0.91855203619909398</v>
      </c>
      <c r="O21" s="26">
        <v>1</v>
      </c>
    </row>
    <row r="22" spans="10:15" x14ac:dyDescent="0.45">
      <c r="J22" s="4" t="s">
        <v>104</v>
      </c>
      <c r="K22" s="26">
        <v>0.96866515837103995</v>
      </c>
      <c r="L22" s="26">
        <f>Tabela682124[[#This Row],[Skuteczność]] - $K$10</f>
        <v>-9.9547511312220172E-3</v>
      </c>
      <c r="M22" s="26">
        <v>6.5067476037025299E-2</v>
      </c>
      <c r="N22" s="26">
        <v>0.71945701357465996</v>
      </c>
      <c r="O22" s="26">
        <v>1</v>
      </c>
    </row>
    <row r="23" spans="10:15" x14ac:dyDescent="0.45">
      <c r="J23" s="4" t="s">
        <v>109</v>
      </c>
      <c r="K23" s="26">
        <v>0.96493212669683204</v>
      </c>
      <c r="L23" s="26">
        <f>Tabela682124[[#This Row],[Skuteczność]] - $K$10</f>
        <v>-1.3687782805429927E-2</v>
      </c>
      <c r="M23" s="26">
        <v>4.1418783816436003E-2</v>
      </c>
      <c r="N23" s="26">
        <v>0.88461538461538403</v>
      </c>
      <c r="O23" s="26">
        <v>1</v>
      </c>
    </row>
    <row r="26" spans="10:15" x14ac:dyDescent="0.45">
      <c r="J26" t="s">
        <v>40</v>
      </c>
      <c r="K26" s="4" t="s">
        <v>66</v>
      </c>
      <c r="L26" s="17" t="s">
        <v>71</v>
      </c>
      <c r="M26" t="s">
        <v>67</v>
      </c>
      <c r="N26" t="s">
        <v>69</v>
      </c>
      <c r="O26" t="s">
        <v>70</v>
      </c>
    </row>
    <row r="27" spans="10:15" ht="28.5" x14ac:dyDescent="0.45">
      <c r="J27" s="24" t="s">
        <v>87</v>
      </c>
      <c r="K27" s="26">
        <v>0.96289592760180898</v>
      </c>
      <c r="L27" s="26">
        <f>Tabela68212425[[#This Row],[Skuteczność]]-$K$21</f>
        <v>-1.4479638009050055E-2</v>
      </c>
      <c r="M27" s="26">
        <v>3.6888236601246703E-2</v>
      </c>
      <c r="N27" s="26">
        <v>0.89366515837103999</v>
      </c>
      <c r="O27" s="26">
        <v>1</v>
      </c>
    </row>
    <row r="28" spans="10:15" ht="28.5" x14ac:dyDescent="0.45">
      <c r="J28" s="24" t="s">
        <v>90</v>
      </c>
      <c r="K28" s="26">
        <v>0.94219457013574603</v>
      </c>
      <c r="L28" s="26">
        <f>Tabela68212425[[#This Row],[Skuteczność]]-$K$21</f>
        <v>-3.5180995475112997E-2</v>
      </c>
      <c r="M28" s="26">
        <v>6.1062820314944602E-2</v>
      </c>
      <c r="N28" s="26">
        <v>0.79864253393665097</v>
      </c>
      <c r="O28" s="26">
        <v>1</v>
      </c>
    </row>
    <row r="29" spans="10:15" ht="28.5" x14ac:dyDescent="0.45">
      <c r="J29" s="24" t="s">
        <v>107</v>
      </c>
      <c r="K29" s="26">
        <v>0.96515837104072399</v>
      </c>
      <c r="L29" s="26">
        <f>Tabela68212425[[#This Row],[Skuteczność]]-$K$21</f>
        <v>-1.2217194570135037E-2</v>
      </c>
      <c r="M29" s="26">
        <v>4.3965976671588101E-2</v>
      </c>
      <c r="N29" s="26">
        <v>0.88687782805429805</v>
      </c>
      <c r="O29" s="26">
        <v>1</v>
      </c>
    </row>
    <row r="30" spans="10:15" ht="28.5" x14ac:dyDescent="0.45">
      <c r="J30" s="24" t="s">
        <v>94</v>
      </c>
      <c r="K30" s="26">
        <v>0.97941176470588198</v>
      </c>
      <c r="L30" s="26">
        <f>Tabela68212425[[#This Row],[Skuteczność]]-$K$21</f>
        <v>2.0361990950229503E-3</v>
      </c>
      <c r="M30" s="26">
        <v>2.6759073086812E-2</v>
      </c>
      <c r="N30" s="26">
        <v>0.88914027149321195</v>
      </c>
      <c r="O30" s="26">
        <v>1</v>
      </c>
    </row>
    <row r="31" spans="10:15" ht="28.5" x14ac:dyDescent="0.45">
      <c r="J31" s="24" t="s">
        <v>100</v>
      </c>
      <c r="K31" s="26">
        <v>0.97499999999999898</v>
      </c>
      <c r="L31" s="26">
        <f>Tabela68212425[[#This Row],[Skuteczność]]-$K$21</f>
        <v>-2.3755656108600531E-3</v>
      </c>
      <c r="M31" s="26">
        <v>3.4404579470655498E-2</v>
      </c>
      <c r="N31" s="26">
        <v>0.88009049773755599</v>
      </c>
      <c r="O31" s="26">
        <v>1</v>
      </c>
    </row>
    <row r="32" spans="10:15" ht="28.5" x14ac:dyDescent="0.45">
      <c r="J32" s="24" t="s">
        <v>105</v>
      </c>
      <c r="K32" s="26">
        <v>0.96968325791855103</v>
      </c>
      <c r="L32" s="26">
        <f>Tabela68212425[[#This Row],[Skuteczność]]-$K$21</f>
        <v>-7.692307692307998E-3</v>
      </c>
      <c r="M32" s="26">
        <v>2.66007935867856E-2</v>
      </c>
      <c r="N32" s="26">
        <v>0.88687782805429805</v>
      </c>
      <c r="O32" s="26">
        <v>1</v>
      </c>
    </row>
    <row r="33" spans="10:15" ht="28.5" x14ac:dyDescent="0.45">
      <c r="J33" s="24" t="s">
        <v>110</v>
      </c>
      <c r="K33" s="26">
        <v>0.97092760180995397</v>
      </c>
      <c r="L33" s="26">
        <f>Tabela68212425[[#This Row],[Skuteczność]]-$K$21</f>
        <v>-6.4479638009050655E-3</v>
      </c>
      <c r="M33" s="26">
        <v>2.9178284907603099E-2</v>
      </c>
      <c r="N33" s="26">
        <v>0.88914027149321195</v>
      </c>
      <c r="O33" s="26">
        <v>1</v>
      </c>
    </row>
    <row r="34" spans="10:15" x14ac:dyDescent="0.45">
      <c r="J34" s="22"/>
    </row>
    <row r="35" spans="10:15" x14ac:dyDescent="0.45">
      <c r="J35" s="22"/>
    </row>
    <row r="36" spans="10:15" x14ac:dyDescent="0.45">
      <c r="J36" s="22" t="s">
        <v>40</v>
      </c>
      <c r="K36" s="4" t="s">
        <v>66</v>
      </c>
      <c r="L36" s="17" t="s">
        <v>71</v>
      </c>
      <c r="M36" t="s">
        <v>67</v>
      </c>
      <c r="N36" t="s">
        <v>69</v>
      </c>
      <c r="O36" t="s">
        <v>70</v>
      </c>
    </row>
    <row r="37" spans="10:15" ht="42.75" x14ac:dyDescent="0.45">
      <c r="J37" s="24" t="s">
        <v>95</v>
      </c>
      <c r="K37" s="26">
        <v>0.96979638009049696</v>
      </c>
      <c r="L37" s="26">
        <f>Tabela6821242526[[#This Row],[Skuteczność]]-$K$30</f>
        <v>-9.6153846153850253E-3</v>
      </c>
      <c r="M37" s="26">
        <v>3.0915898443368499E-2</v>
      </c>
      <c r="N37" s="26">
        <v>0.88461538461538403</v>
      </c>
      <c r="O37" s="26">
        <v>1</v>
      </c>
    </row>
    <row r="38" spans="10:15" ht="42.75" x14ac:dyDescent="0.45">
      <c r="J38" s="24" t="s">
        <v>96</v>
      </c>
      <c r="K38" s="26">
        <v>0.97601809954751095</v>
      </c>
      <c r="L38" s="26">
        <f>Tabela6821242526[[#This Row],[Skuteczność]]-$K$30</f>
        <v>-3.3936651583710287E-3</v>
      </c>
      <c r="M38" s="26">
        <v>3.7315916597319698E-2</v>
      </c>
      <c r="N38" s="26">
        <v>0.88687782805429805</v>
      </c>
      <c r="O38" s="26">
        <v>1</v>
      </c>
    </row>
    <row r="39" spans="10:15" ht="42.75" x14ac:dyDescent="0.45">
      <c r="J39" s="24" t="s">
        <v>97</v>
      </c>
      <c r="K39" s="26">
        <v>0.94909502262443401</v>
      </c>
      <c r="L39" s="26">
        <f>Tabela6821242526[[#This Row],[Skuteczność]]-$K$30</f>
        <v>-3.0316742081447967E-2</v>
      </c>
      <c r="M39" s="26">
        <v>5.0551816677611598E-2</v>
      </c>
      <c r="N39" s="26">
        <v>0.88009049773755599</v>
      </c>
      <c r="O39" s="26">
        <v>1</v>
      </c>
    </row>
    <row r="40" spans="10:15" ht="42.75" x14ac:dyDescent="0.45">
      <c r="J40" s="24" t="s">
        <v>101</v>
      </c>
      <c r="K40" s="26">
        <v>0.96255656108597198</v>
      </c>
      <c r="L40" s="26">
        <f>Tabela6821242526[[#This Row],[Skuteczność]]-$K$30</f>
        <v>-1.6855203619909997E-2</v>
      </c>
      <c r="M40" s="26">
        <v>4.0176530213347501E-2</v>
      </c>
      <c r="N40" s="26">
        <v>0.87556561085972795</v>
      </c>
      <c r="O40" s="26">
        <v>1</v>
      </c>
    </row>
    <row r="41" spans="10:15" ht="42.75" x14ac:dyDescent="0.45">
      <c r="J41" s="24" t="s">
        <v>106</v>
      </c>
      <c r="K41" s="26">
        <v>0.97024886877827998</v>
      </c>
      <c r="L41" s="26">
        <f>Tabela6821242526[[#This Row],[Skuteczność]]-$K$30</f>
        <v>-9.1628959276019994E-3</v>
      </c>
      <c r="M41" s="26">
        <v>2.9785950754495898E-2</v>
      </c>
      <c r="N41" s="26">
        <v>0.89140271493212597</v>
      </c>
      <c r="O41" s="26">
        <v>1</v>
      </c>
    </row>
    <row r="42" spans="10:15" ht="42.75" x14ac:dyDescent="0.45">
      <c r="J42" s="24" t="s">
        <v>111</v>
      </c>
      <c r="K42" s="26">
        <v>0.96425339366515805</v>
      </c>
      <c r="L42" s="26">
        <f>Tabela6821242526[[#This Row],[Skuteczność]]-$K$30</f>
        <v>-1.5158371040723928E-2</v>
      </c>
      <c r="M42" s="26">
        <v>3.8338904838950701E-2</v>
      </c>
      <c r="N42" s="26">
        <v>0.87782805429864197</v>
      </c>
      <c r="O42" s="26">
        <v>1</v>
      </c>
    </row>
  </sheetData>
  <conditionalFormatting sqref="E4: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L16:L23">
    <cfRule type="colorScale" priority="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L27:L33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L37:L42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34EE-3D4A-4F15-9B3D-9B9CE2532F2A}">
  <dimension ref="B2:F36"/>
  <sheetViews>
    <sheetView workbookViewId="0">
      <selection activeCell="Q6" sqref="Q6"/>
    </sheetView>
  </sheetViews>
  <sheetFormatPr defaultRowHeight="14.25" x14ac:dyDescent="0.45"/>
  <cols>
    <col min="2" max="2" width="13.73046875" customWidth="1"/>
    <col min="3" max="3" width="12.59765625" customWidth="1"/>
    <col min="4" max="4" width="11.796875" customWidth="1"/>
    <col min="5" max="6" width="11.73046875" bestFit="1" customWidth="1"/>
  </cols>
  <sheetData>
    <row r="2" spans="2:6" x14ac:dyDescent="0.45">
      <c r="C2" t="s">
        <v>65</v>
      </c>
    </row>
    <row r="3" spans="2:6" x14ac:dyDescent="0.45">
      <c r="B3" s="25" t="s">
        <v>64</v>
      </c>
      <c r="C3" s="25" t="s">
        <v>66</v>
      </c>
      <c r="D3" s="25" t="s">
        <v>67</v>
      </c>
      <c r="E3" s="25" t="s">
        <v>35</v>
      </c>
      <c r="F3" s="25" t="s">
        <v>36</v>
      </c>
    </row>
    <row r="4" spans="2:6" x14ac:dyDescent="0.45">
      <c r="B4" s="27">
        <v>2</v>
      </c>
      <c r="C4" s="26">
        <v>0.91801082605531303</v>
      </c>
      <c r="D4" s="26">
        <v>4.3238293981249502E-2</v>
      </c>
      <c r="E4" s="26">
        <v>0.88673580786026096</v>
      </c>
      <c r="F4" s="26">
        <v>0.99549672489082897</v>
      </c>
    </row>
    <row r="5" spans="2:6" x14ac:dyDescent="0.45">
      <c r="B5" s="27">
        <v>5</v>
      </c>
      <c r="C5" s="26">
        <v>0.91073337123365505</v>
      </c>
      <c r="D5" s="26">
        <v>4.3924831923586302E-2</v>
      </c>
      <c r="E5" s="26">
        <v>0.886526435474701</v>
      </c>
      <c r="F5" s="26">
        <v>0.99965889710062505</v>
      </c>
    </row>
    <row r="6" spans="2:6" x14ac:dyDescent="0.45">
      <c r="B6" s="27">
        <v>8</v>
      </c>
      <c r="C6" s="26">
        <v>0.93166606038559396</v>
      </c>
      <c r="D6" s="26">
        <v>4.5999012399560502E-2</v>
      </c>
      <c r="E6" s="26">
        <v>0.88668606766096703</v>
      </c>
      <c r="F6" s="26">
        <v>1</v>
      </c>
    </row>
    <row r="7" spans="2:6" x14ac:dyDescent="0.45">
      <c r="B7" s="27">
        <v>10</v>
      </c>
      <c r="C7" s="26">
        <v>0.93116617413048397</v>
      </c>
      <c r="D7" s="26">
        <v>5.0961525189463702E-2</v>
      </c>
      <c r="E7" s="26">
        <v>0.88679245283018804</v>
      </c>
      <c r="F7" s="26">
        <v>0.99954535121618504</v>
      </c>
    </row>
    <row r="8" spans="2:6" x14ac:dyDescent="0.45">
      <c r="B8" s="27">
        <v>20</v>
      </c>
      <c r="C8" s="26">
        <v>0.94559291231258502</v>
      </c>
      <c r="D8" s="26">
        <v>5.0670479660054002E-2</v>
      </c>
      <c r="E8" s="26">
        <v>0.88641526578827801</v>
      </c>
      <c r="F8" s="26">
        <v>1</v>
      </c>
    </row>
    <row r="9" spans="2:6" x14ac:dyDescent="0.45">
      <c r="B9" s="27">
        <v>30</v>
      </c>
      <c r="C9" s="26">
        <v>0.91839237057220702</v>
      </c>
      <c r="D9" s="26">
        <v>4.9119873701403603E-2</v>
      </c>
      <c r="E9" s="26">
        <v>0.864441416893732</v>
      </c>
      <c r="F9" s="26">
        <v>1</v>
      </c>
    </row>
    <row r="10" spans="2:6" x14ac:dyDescent="0.45">
      <c r="B10" s="27">
        <v>40</v>
      </c>
      <c r="C10" s="26">
        <v>0.912658802177858</v>
      </c>
      <c r="D10" s="26">
        <v>4.1086014202422E-2</v>
      </c>
      <c r="E10" s="26">
        <v>0.88475499092558896</v>
      </c>
      <c r="F10" s="26">
        <v>0.998185117967332</v>
      </c>
    </row>
    <row r="11" spans="2:6" x14ac:dyDescent="0.45">
      <c r="B11" s="27">
        <v>50</v>
      </c>
      <c r="C11" s="26">
        <v>0.91876417233560104</v>
      </c>
      <c r="D11" s="26">
        <v>4.7259025328857E-2</v>
      </c>
      <c r="E11" s="26">
        <v>0.88548752834467104</v>
      </c>
      <c r="F11" s="26">
        <v>0.99886621315192703</v>
      </c>
    </row>
    <row r="12" spans="2:6" x14ac:dyDescent="0.45">
      <c r="B12" s="27">
        <v>60</v>
      </c>
      <c r="C12" s="26">
        <v>0.91122448979591797</v>
      </c>
      <c r="D12" s="26">
        <v>5.49799184202465E-2</v>
      </c>
      <c r="E12" s="26">
        <v>0.77687074829931901</v>
      </c>
      <c r="F12" s="26">
        <v>0.99863945578231195</v>
      </c>
    </row>
    <row r="13" spans="2:6" x14ac:dyDescent="0.45">
      <c r="B13" s="27">
        <v>70</v>
      </c>
      <c r="C13" s="26">
        <v>0.92745253164556896</v>
      </c>
      <c r="D13" s="26">
        <v>4.9452910937337599E-2</v>
      </c>
      <c r="E13" s="26">
        <v>0.882911392405063</v>
      </c>
      <c r="F13" s="26">
        <v>0.996835443037974</v>
      </c>
    </row>
    <row r="14" spans="2:6" x14ac:dyDescent="0.45">
      <c r="B14" s="27">
        <v>80</v>
      </c>
      <c r="C14" s="26">
        <v>0.93191681735985499</v>
      </c>
      <c r="D14" s="26">
        <v>4.81850654832848E-2</v>
      </c>
      <c r="E14" s="26">
        <v>0.88065099457504503</v>
      </c>
      <c r="F14" s="26">
        <v>0.99638336347197098</v>
      </c>
    </row>
    <row r="15" spans="2:6" x14ac:dyDescent="0.45">
      <c r="B15" s="27">
        <v>90</v>
      </c>
      <c r="C15" s="26">
        <v>0.91303462321792195</v>
      </c>
      <c r="D15" s="26">
        <v>4.5060840898148102E-2</v>
      </c>
      <c r="E15" s="26">
        <v>0.88391038696537605</v>
      </c>
      <c r="F15" s="26">
        <v>0.99592668024439901</v>
      </c>
    </row>
    <row r="16" spans="2:6" x14ac:dyDescent="0.45">
      <c r="B16" s="27">
        <v>100</v>
      </c>
      <c r="C16" s="26">
        <v>0.93156108597285003</v>
      </c>
      <c r="D16" s="26">
        <v>5.1092540327884302E-2</v>
      </c>
      <c r="E16" s="26">
        <v>0.87556561085972795</v>
      </c>
      <c r="F16" s="26">
        <v>1</v>
      </c>
    </row>
    <row r="17" spans="2:6" x14ac:dyDescent="0.45">
      <c r="B17" s="27">
        <v>110</v>
      </c>
      <c r="C17" s="26">
        <v>0.94502487562188997</v>
      </c>
      <c r="D17" s="26">
        <v>5.3049268566337203E-2</v>
      </c>
      <c r="E17" s="26">
        <v>0.87313432835820803</v>
      </c>
      <c r="F17" s="26">
        <v>0.99751243781094501</v>
      </c>
    </row>
    <row r="18" spans="2:6" x14ac:dyDescent="0.45">
      <c r="B18" s="27">
        <v>120</v>
      </c>
      <c r="C18" s="26">
        <v>0.93550135501355003</v>
      </c>
      <c r="D18" s="26">
        <v>4.9435529664275599E-2</v>
      </c>
      <c r="E18" s="26">
        <v>0.88075880758807501</v>
      </c>
      <c r="F18" s="26">
        <v>1</v>
      </c>
    </row>
    <row r="19" spans="2:6" x14ac:dyDescent="0.45">
      <c r="B19" s="27">
        <v>130</v>
      </c>
      <c r="C19" s="26">
        <v>0.90483870967741897</v>
      </c>
      <c r="D19" s="26">
        <v>3.7353786125791703E-2</v>
      </c>
      <c r="E19" s="26">
        <v>0.87390029325513097</v>
      </c>
      <c r="F19" s="26">
        <v>0.99706744868035102</v>
      </c>
    </row>
    <row r="20" spans="2:6" x14ac:dyDescent="0.45">
      <c r="B20" s="27">
        <v>140</v>
      </c>
      <c r="C20" s="26">
        <v>0.93091482649842205</v>
      </c>
      <c r="D20" s="26">
        <v>5.3673203978189699E-2</v>
      </c>
      <c r="E20" s="26">
        <v>0.876971608832807</v>
      </c>
      <c r="F20" s="26">
        <v>0.99684542586750702</v>
      </c>
    </row>
    <row r="21" spans="2:6" x14ac:dyDescent="0.45">
      <c r="B21" s="27">
        <v>150</v>
      </c>
      <c r="C21" s="26">
        <v>0.92550675675675598</v>
      </c>
      <c r="D21" s="26">
        <v>4.2539069718554999E-2</v>
      </c>
      <c r="E21" s="26">
        <v>0.87837837837837796</v>
      </c>
      <c r="F21" s="26">
        <v>0.99662162162162105</v>
      </c>
    </row>
    <row r="22" spans="2:6" x14ac:dyDescent="0.45">
      <c r="B22" s="27">
        <v>160</v>
      </c>
      <c r="C22" s="26">
        <v>0.92248201438848898</v>
      </c>
      <c r="D22" s="26">
        <v>4.6100388788905801E-2</v>
      </c>
      <c r="E22" s="26">
        <v>0.87410071942445999</v>
      </c>
      <c r="F22" s="26">
        <v>0.99280575539568305</v>
      </c>
    </row>
    <row r="23" spans="2:6" x14ac:dyDescent="0.45">
      <c r="B23" s="27">
        <v>170</v>
      </c>
      <c r="C23" s="26">
        <v>0.933141762452107</v>
      </c>
      <c r="D23" s="26">
        <v>5.0094594976441302E-2</v>
      </c>
      <c r="E23" s="26">
        <v>0.88122605363984596</v>
      </c>
      <c r="F23" s="26">
        <v>1</v>
      </c>
    </row>
    <row r="24" spans="2:6" x14ac:dyDescent="0.45">
      <c r="B24" s="27">
        <v>180</v>
      </c>
      <c r="C24" s="26">
        <v>0.92085020242914895</v>
      </c>
      <c r="D24" s="26">
        <v>4.4247789460049099E-2</v>
      </c>
      <c r="E24" s="26">
        <v>0.88259109311740802</v>
      </c>
      <c r="F24" s="26">
        <v>1</v>
      </c>
    </row>
    <row r="25" spans="2:6" x14ac:dyDescent="0.45">
      <c r="B25" s="27">
        <v>190</v>
      </c>
      <c r="C25" s="26">
        <v>0.923605150214592</v>
      </c>
      <c r="D25" s="26">
        <v>4.8927038626609402E-2</v>
      </c>
      <c r="E25" s="26">
        <v>0.88412017167381896</v>
      </c>
      <c r="F25" s="26">
        <v>1</v>
      </c>
    </row>
    <row r="26" spans="2:6" x14ac:dyDescent="0.45">
      <c r="B26" s="27">
        <v>200</v>
      </c>
      <c r="C26" s="26">
        <v>0.93761261261261197</v>
      </c>
      <c r="D26" s="26">
        <v>5.0648641437595003E-2</v>
      </c>
      <c r="E26" s="26">
        <v>0.87387387387387305</v>
      </c>
      <c r="F26" s="26">
        <v>1</v>
      </c>
    </row>
    <row r="27" spans="2:6" x14ac:dyDescent="0.45">
      <c r="B27" s="27">
        <v>210</v>
      </c>
      <c r="C27" s="26">
        <v>0.92523584905660305</v>
      </c>
      <c r="D27" s="26">
        <v>4.8730661562208302E-2</v>
      </c>
      <c r="E27" s="26">
        <v>0.87735849056603699</v>
      </c>
      <c r="F27" s="26">
        <v>1</v>
      </c>
    </row>
    <row r="28" spans="2:6" x14ac:dyDescent="0.45">
      <c r="B28" s="27">
        <v>220</v>
      </c>
      <c r="C28" s="26">
        <v>0.91287128712871202</v>
      </c>
      <c r="D28" s="26">
        <v>4.8388398547672802E-2</v>
      </c>
      <c r="E28" s="26">
        <v>0.87623762376237602</v>
      </c>
      <c r="F28" s="26">
        <v>0.99504950495049505</v>
      </c>
    </row>
    <row r="29" spans="2:6" x14ac:dyDescent="0.45">
      <c r="B29" s="27">
        <v>230</v>
      </c>
      <c r="C29" s="26">
        <v>0.92282051282051203</v>
      </c>
      <c r="D29" s="26">
        <v>4.8500865876760703E-2</v>
      </c>
      <c r="E29" s="26">
        <v>0.88205128205128203</v>
      </c>
      <c r="F29" s="26">
        <v>1</v>
      </c>
    </row>
    <row r="30" spans="2:6" x14ac:dyDescent="0.45">
      <c r="B30" s="27">
        <v>240</v>
      </c>
      <c r="C30" s="26">
        <v>0.91027027027026997</v>
      </c>
      <c r="D30" s="26">
        <v>4.4718092713397703E-2</v>
      </c>
      <c r="E30" s="26">
        <v>0.88108108108108096</v>
      </c>
      <c r="F30" s="26">
        <v>0.99459459459459398</v>
      </c>
    </row>
    <row r="31" spans="2:6" x14ac:dyDescent="0.45">
      <c r="B31" s="27">
        <v>250</v>
      </c>
      <c r="C31" s="26">
        <v>0.92865168539325804</v>
      </c>
      <c r="D31" s="26">
        <v>4.9364730901603697E-2</v>
      </c>
      <c r="E31" s="26">
        <v>0.88202247191011196</v>
      </c>
      <c r="F31" s="26">
        <v>1</v>
      </c>
    </row>
    <row r="32" spans="2:6" x14ac:dyDescent="0.45">
      <c r="B32" s="4"/>
    </row>
    <row r="33" spans="2:2" x14ac:dyDescent="0.45">
      <c r="B33" s="4"/>
    </row>
    <row r="34" spans="2:2" x14ac:dyDescent="0.45">
      <c r="B34" s="4"/>
    </row>
    <row r="35" spans="2:2" x14ac:dyDescent="0.45">
      <c r="B35" s="4"/>
    </row>
    <row r="36" spans="2:2" x14ac:dyDescent="0.45">
      <c r="B36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Dane_osob</vt:lpstr>
      <vt:lpstr>Skuteczności</vt:lpstr>
      <vt:lpstr>Nieobecnośc osób w zb.</vt:lpstr>
      <vt:lpstr>Wpływ wart. char.(back)</vt:lpstr>
      <vt:lpstr>Wpływ war.char(fwd)</vt:lpstr>
      <vt:lpstr>Długość okna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Gebert</dc:creator>
  <cp:lastModifiedBy>Dominik Gebert</cp:lastModifiedBy>
  <cp:lastPrinted>2018-01-09T23:15:25Z</cp:lastPrinted>
  <dcterms:created xsi:type="dcterms:W3CDTF">2018-01-09T13:44:26Z</dcterms:created>
  <dcterms:modified xsi:type="dcterms:W3CDTF">2018-02-04T20:33:14Z</dcterms:modified>
</cp:coreProperties>
</file>