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PycharmProjects\accelerometer_data_analysis\doc\"/>
    </mc:Choice>
  </mc:AlternateContent>
  <bookViews>
    <workbookView xWindow="0" yWindow="0" windowWidth="7470" windowHeight="4110" activeTab="3" xr2:uid="{00000000-000D-0000-FFFF-FFFF00000000}"/>
  </bookViews>
  <sheets>
    <sheet name="Dane_osob" sheetId="1" r:id="rId1"/>
    <sheet name="Skuteczności" sheetId="2" r:id="rId2"/>
    <sheet name="Nieobecnośc osób w zb." sheetId="4" r:id="rId3"/>
    <sheet name="Wpływ war.char(fwd)" sheetId="6" r:id="rId4"/>
    <sheet name="Długość okna" sheetId="5" r:id="rId5"/>
  </sheets>
  <definedNames>
    <definedName name="_xlnm._FilterDatabase" localSheetId="0" hidden="1">Dane_osob!$A$1:$G$20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6" l="1"/>
  <c r="L36" i="6"/>
  <c r="L37" i="6"/>
  <c r="L38" i="6"/>
  <c r="L39" i="6"/>
  <c r="L40" i="6"/>
  <c r="L41" i="6"/>
  <c r="L26" i="6"/>
  <c r="L27" i="6"/>
  <c r="L28" i="6"/>
  <c r="L29" i="6"/>
  <c r="L30" i="6"/>
  <c r="L31" i="6"/>
  <c r="L32" i="6"/>
  <c r="L16" i="6"/>
  <c r="L17" i="6"/>
  <c r="L18" i="6"/>
  <c r="L19" i="6"/>
  <c r="L20" i="6"/>
  <c r="L21" i="6"/>
  <c r="L22" i="6"/>
  <c r="L23" i="6"/>
  <c r="E26" i="6"/>
  <c r="E25" i="6"/>
  <c r="E20" i="6"/>
  <c r="E21" i="6"/>
  <c r="E22" i="6"/>
  <c r="E23" i="6"/>
  <c r="E24" i="6"/>
  <c r="E27" i="6"/>
  <c r="E28" i="6"/>
  <c r="E19" i="6"/>
  <c r="L5" i="6" l="1"/>
  <c r="H16" i="4"/>
  <c r="H17" i="4"/>
  <c r="H18" i="4"/>
  <c r="H19" i="4"/>
  <c r="H20" i="4"/>
  <c r="H24" i="4"/>
  <c r="H25" i="4"/>
  <c r="H26" i="4"/>
  <c r="H27" i="4"/>
  <c r="H28" i="4"/>
  <c r="H32" i="4"/>
  <c r="H33" i="4"/>
  <c r="H34" i="4"/>
  <c r="H35" i="4"/>
  <c r="H36" i="4"/>
  <c r="D20" i="1" l="1"/>
  <c r="F20" i="1"/>
  <c r="G20" i="1" s="1"/>
  <c r="D19" i="1"/>
  <c r="F19" i="1"/>
  <c r="G19" i="1"/>
  <c r="D18" i="1"/>
  <c r="F18" i="1"/>
  <c r="G18" i="1" s="1"/>
  <c r="D17" i="1"/>
  <c r="F17" i="1"/>
  <c r="G17" i="1" s="1"/>
  <c r="L4" i="6" l="1"/>
  <c r="L6" i="6"/>
  <c r="L7" i="6"/>
  <c r="L8" i="6"/>
  <c r="L9" i="6"/>
  <c r="L10" i="6"/>
  <c r="L11" i="6"/>
  <c r="L12" i="6"/>
  <c r="H21" i="4"/>
  <c r="H29" i="4" l="1"/>
  <c r="H37" i="4"/>
  <c r="F33" i="1"/>
  <c r="D33" i="1"/>
  <c r="D2" i="1"/>
  <c r="D3" i="1"/>
  <c r="D4" i="1"/>
  <c r="D5" i="1"/>
  <c r="D6" i="1"/>
  <c r="D7" i="1"/>
  <c r="D8" i="1"/>
  <c r="D9" i="1"/>
  <c r="D10" i="1"/>
  <c r="D11" i="1"/>
  <c r="D12" i="1"/>
  <c r="D13" i="1"/>
  <c r="G33" i="1" l="1"/>
  <c r="F14" i="1" l="1"/>
  <c r="F16" i="1"/>
  <c r="F13" i="1"/>
  <c r="F12" i="1"/>
  <c r="G12" i="1" s="1"/>
  <c r="F15" i="1"/>
  <c r="D14" i="1"/>
  <c r="D16" i="1"/>
  <c r="D15" i="1"/>
  <c r="F9" i="1"/>
  <c r="F11" i="1"/>
  <c r="G11" i="1" s="1"/>
  <c r="F7" i="1"/>
  <c r="G7" i="1" s="1"/>
  <c r="F8" i="1"/>
  <c r="F10" i="1"/>
  <c r="F6" i="1"/>
  <c r="F2" i="1"/>
  <c r="F3" i="1"/>
  <c r="F5" i="1"/>
  <c r="F4" i="1"/>
  <c r="G4" i="1" s="1"/>
  <c r="G14" i="1" l="1"/>
  <c r="G9" i="1"/>
  <c r="G15" i="1"/>
  <c r="G13" i="1"/>
  <c r="G3" i="1"/>
  <c r="G2" i="1"/>
  <c r="G6" i="1"/>
  <c r="G10" i="1"/>
  <c r="G8" i="1"/>
  <c r="G5" i="1"/>
  <c r="G16" i="1"/>
</calcChain>
</file>

<file path=xl/sharedStrings.xml><?xml version="1.0" encoding="utf-8"?>
<sst xmlns="http://schemas.openxmlformats.org/spreadsheetml/2006/main" count="220" uniqueCount="97">
  <si>
    <t>standing</t>
  </si>
  <si>
    <t>walking</t>
  </si>
  <si>
    <t>downstairs</t>
  </si>
  <si>
    <t>upstairs</t>
  </si>
  <si>
    <t>running</t>
  </si>
  <si>
    <t>Start(millis)</t>
  </si>
  <si>
    <t>Start(datetime)</t>
  </si>
  <si>
    <t>Stop(datetime)</t>
  </si>
  <si>
    <t>Stop(millis)</t>
  </si>
  <si>
    <t>Osoba</t>
  </si>
  <si>
    <t>PERSON_1</t>
  </si>
  <si>
    <t>PERSON_2</t>
  </si>
  <si>
    <t>PERSON_3</t>
  </si>
  <si>
    <t>PERSON_4</t>
  </si>
  <si>
    <t>K-Neighbors Classifier</t>
  </si>
  <si>
    <t>Decision Tree Classifier</t>
  </si>
  <si>
    <t xml:space="preserve">Random Forest Classifier </t>
  </si>
  <si>
    <t>MLP Classifier</t>
  </si>
  <si>
    <t xml:space="preserve">GaussianNB </t>
  </si>
  <si>
    <t>Klasyfikator</t>
  </si>
  <si>
    <t xml:space="preserve">Wartości charakterystyczne dla </t>
  </si>
  <si>
    <t>x,y,z,mag</t>
  </si>
  <si>
    <t>Próba testowa 25%</t>
  </si>
  <si>
    <t>uczony na danych pojedynczej osoby</t>
  </si>
  <si>
    <t>mag</t>
  </si>
  <si>
    <t>Nauka na danych osób 1,2,3</t>
  </si>
  <si>
    <t>Klasyfikator uczony na wszystkich osobach z wyłączeniem osoby której dotyczy kolumna</t>
  </si>
  <si>
    <t>min</t>
  </si>
  <si>
    <t>max</t>
  </si>
  <si>
    <t>Test na danych osoby 4</t>
  </si>
  <si>
    <t>Parametr</t>
  </si>
  <si>
    <t>Person</t>
  </si>
  <si>
    <t>Activity</t>
  </si>
  <si>
    <t>Start(time)</t>
  </si>
  <si>
    <t>Stop(time)</t>
  </si>
  <si>
    <t>Duration</t>
  </si>
  <si>
    <t>mixed_activity</t>
  </si>
  <si>
    <t>Płeć</t>
  </si>
  <si>
    <t>Wiek</t>
  </si>
  <si>
    <t>26 lat</t>
  </si>
  <si>
    <t>23 lata</t>
  </si>
  <si>
    <t>46 lat</t>
  </si>
  <si>
    <t>56 lat</t>
  </si>
  <si>
    <t>Mężczyzna</t>
  </si>
  <si>
    <t>Kobieta</t>
  </si>
  <si>
    <t>x,y,z</t>
  </si>
  <si>
    <t>Średnia</t>
  </si>
  <si>
    <t>Średnia ogółem:</t>
  </si>
  <si>
    <t>Liczba próbek</t>
  </si>
  <si>
    <t>Random Forest</t>
  </si>
  <si>
    <t>Skuteczność</t>
  </si>
  <si>
    <t>Odchylenie</t>
  </si>
  <si>
    <t>Min</t>
  </si>
  <si>
    <t>Max</t>
  </si>
  <si>
    <t>Zmiana</t>
  </si>
  <si>
    <t>średnia arytm.</t>
  </si>
  <si>
    <t>I kwartyl</t>
  </si>
  <si>
    <t>mediana</t>
  </si>
  <si>
    <t>III kwartyl</t>
  </si>
  <si>
    <t>ochylenie std.</t>
  </si>
  <si>
    <t>wariancja</t>
  </si>
  <si>
    <t>minimum</t>
  </si>
  <si>
    <t>maksimum</t>
  </si>
  <si>
    <t>wsp. skośności</t>
  </si>
  <si>
    <t>kurtoza</t>
  </si>
  <si>
    <t>I kwartyl + średnia arytm.</t>
  </si>
  <si>
    <t>I kwartyl  + min</t>
  </si>
  <si>
    <t>I kwartyl  + max</t>
  </si>
  <si>
    <t>I kwartyl  + mediana</t>
  </si>
  <si>
    <t xml:space="preserve">I kwartyl  + III kwartyl </t>
  </si>
  <si>
    <t>I kwartyl  + odchylenie std.</t>
  </si>
  <si>
    <t>I kwartyl  + wariancja</t>
  </si>
  <si>
    <t>I kwartyl  + wsp. skośności</t>
  </si>
  <si>
    <t>I kwartyl  + kurtoza</t>
  </si>
  <si>
    <t>Skut.</t>
  </si>
  <si>
    <t>Odchyl.</t>
  </si>
  <si>
    <t>I kwartyl  + kurt + mean</t>
  </si>
  <si>
    <t>I kwartyl  + kurt + mediana</t>
  </si>
  <si>
    <t xml:space="preserve">I kwartyl  + kurt + III kwartyl </t>
  </si>
  <si>
    <t>I kwartyl  + kurt + odchylenie std.</t>
  </si>
  <si>
    <t>I kwartyl  + kurt + wariancja</t>
  </si>
  <si>
    <t>I kwartyl  + kurt + min</t>
  </si>
  <si>
    <t>I kwartyl  + kurt + wsp. skośności</t>
  </si>
  <si>
    <t>I kwartyl  + kurt + max</t>
  </si>
  <si>
    <t>I kwartyl  + kurt + med.+ mean</t>
  </si>
  <si>
    <t>I kwartyl  + kurt + med. + IIIkw</t>
  </si>
  <si>
    <t>I kwartyl  + kurt + med. + odch.std</t>
  </si>
  <si>
    <t>I kwartyl  + kurt + med.+war</t>
  </si>
  <si>
    <t>I kwartyl  + kurt + med.+min</t>
  </si>
  <si>
    <t>I kwartyl  + kurt + med.+max</t>
  </si>
  <si>
    <t>I kwartyl  + kurt + med.+wsp.skośności</t>
  </si>
  <si>
    <t>I kwartyl  + kurt + med.+min +mean</t>
  </si>
  <si>
    <t>I kwartyl  + kurt + med.+min +IIIkw</t>
  </si>
  <si>
    <t>I kwartyl  + kurt + med.+min + odch.std</t>
  </si>
  <si>
    <t>I kwartyl  + kurt + med.+min+war</t>
  </si>
  <si>
    <t>I kwartyl  + kurt + med.+min+max</t>
  </si>
  <si>
    <t>I kwartyl  + kurt + med.+min+wsp.skoś.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</si>
</sst>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000"/>
    <numFmt numFmtId="167" formatCode="0.000%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rgb="FF008000"/>
      <name val="Courier New"/>
      <family val="3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3" fillId="2" borderId="1" xfId="0" applyFont="1" applyFill="1" applyBorder="1"/>
    <xf numFmtId="0" fontId="0" fillId="3" borderId="0" xfId="0" applyFont="1" applyFill="1"/>
    <xf numFmtId="0" fontId="0" fillId="0" borderId="0" xfId="0" applyNumberFormat="1"/>
    <xf numFmtId="0" fontId="1" fillId="0" borderId="0" xfId="0" applyFont="1" applyBorder="1"/>
    <xf numFmtId="0" fontId="2" fillId="3" borderId="0" xfId="0" applyFont="1" applyFill="1" applyAlignment="1">
      <alignment vertical="center"/>
    </xf>
    <xf numFmtId="164" fontId="0" fillId="3" borderId="0" xfId="0" applyNumberFormat="1" applyFont="1" applyFill="1"/>
    <xf numFmtId="0" fontId="1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10" fontId="1" fillId="0" borderId="0" xfId="1" applyNumberFormat="1" applyFont="1"/>
    <xf numFmtId="10" fontId="0" fillId="0" borderId="0" xfId="1" applyNumberFormat="1" applyFont="1"/>
    <xf numFmtId="0" fontId="1" fillId="0" borderId="0" xfId="1" applyNumberFormat="1" applyFont="1"/>
    <xf numFmtId="10" fontId="0" fillId="0" borderId="0" xfId="1" applyNumberFormat="1" applyFont="1" applyBorder="1"/>
    <xf numFmtId="0" fontId="0" fillId="0" borderId="0" xfId="0" applyAlignment="1">
      <alignment horizontal="center"/>
    </xf>
    <xf numFmtId="165" fontId="1" fillId="0" borderId="0" xfId="0" applyNumberFormat="1" applyFont="1"/>
    <xf numFmtId="167" fontId="0" fillId="3" borderId="2" xfId="1" applyNumberFormat="1" applyFont="1" applyFill="1" applyBorder="1"/>
    <xf numFmtId="2" fontId="0" fillId="0" borderId="0" xfId="0" applyNumberFormat="1"/>
    <xf numFmtId="2" fontId="1" fillId="0" borderId="0" xfId="1" applyNumberFormat="1" applyFont="1"/>
    <xf numFmtId="2" fontId="0" fillId="0" borderId="0" xfId="1" applyNumberFormat="1" applyFont="1"/>
  </cellXfs>
  <cellStyles count="2">
    <cellStyle name="Normalny" xfId="0" builtinId="0"/>
    <cellStyle name="Procentowy" xfId="1" builtinId="5"/>
  </cellStyles>
  <dxfs count="72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  <alignment horizontal="general" vertical="bottom" textRotation="0" wrapText="1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  <alignment horizontal="general" vertical="bottom" textRotation="0" wrapText="1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numFmt numFmtId="165" formatCode="0.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65" formatCode="0.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65" formatCode="0.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font>
        <b/>
      </font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4" formatCode="0.00%"/>
    </dxf>
    <dxf>
      <font>
        <b/>
      </font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font>
        <b/>
      </font>
    </dxf>
    <dxf>
      <alignment vertical="bottom" textRotation="0" wrapText="1" indent="0" justifyLastLine="0" shrinkToFit="0" readingOrder="0"/>
    </dxf>
    <dxf>
      <font>
        <b/>
      </font>
    </dxf>
    <dxf>
      <alignment vertical="bottom" textRotation="0" wrapText="1" indent="0" justifyLastLine="0" shrinkToFit="0" readingOrder="0"/>
    </dxf>
    <dxf>
      <font>
        <b/>
      </font>
    </dxf>
    <dxf>
      <numFmt numFmtId="164" formatCode="[$-F400]h:mm:ss\ AM/PM"/>
    </dxf>
    <dxf>
      <numFmt numFmtId="164" formatCode="[$-F400]h:mm:ss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8000"/>
        <name val="Courier New"/>
        <family val="3"/>
        <charset val="238"/>
        <scheme val="none"/>
      </font>
      <alignment horizontal="general" vertical="center" textRotation="0" wrapText="0" indent="0" justifyLastLine="0" shrinkToFit="0" readingOrder="0"/>
    </dxf>
    <dxf>
      <numFmt numFmtId="164" formatCode="[$-F400]h:mm:ss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8000"/>
        <name val="Courier New"/>
        <family val="3"/>
        <charset val="238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AE56606-1242-4066-BC34-C55B5A73B053}" name="Tabela10" displayName="Tabela10" ref="A1:G20" totalsRowShown="0">
  <autoFilter ref="A1:G20" xr:uid="{00000000-0009-0000-0000-000000000000}"/>
  <sortState ref="A2:G16">
    <sortCondition ref="A1:A16"/>
  </sortState>
  <tableColumns count="7">
    <tableColumn id="1" xr3:uid="{317DF482-B739-4F76-AACF-C6CECF809822}" name="Person"/>
    <tableColumn id="2" xr3:uid="{707880DC-B181-4475-8C11-0D06E861743B}" name="Activity"/>
    <tableColumn id="3" xr3:uid="{8C21D1D6-BD2C-411F-951F-90ECBB1488BD}" name="Start(millis)" dataDxfId="71"/>
    <tableColumn id="4" xr3:uid="{D6AB7C5E-A412-4BA1-81EB-8B407A8813FD}" name="Start(datetime)" dataDxfId="70">
      <calculatedColumnFormula>DATE(1970,1,1) + C2/ 86400000</calculatedColumnFormula>
    </tableColumn>
    <tableColumn id="5" xr3:uid="{7A6A84C9-3B98-41D6-8CCC-65390EC62135}" name="Stop(millis)" dataDxfId="69"/>
    <tableColumn id="6" xr3:uid="{412999A8-18FE-433A-A2C0-2DE1A235A371}" name="Stop(datetime)" dataDxfId="68">
      <calculatedColumnFormula>DATE(1970,1,1) + E2/ 86400000</calculatedColumnFormula>
    </tableColumn>
    <tableColumn id="7" xr3:uid="{02183541-F5E5-4C82-A54F-59B219E02E91}" name="Duration" dataDxfId="67">
      <calculatedColumnFormula>F2-D2</calculatedColumnFormula>
    </tableColumn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FF9644E-F1FF-45C8-B05B-70DF6037F803}" name="Tabela682124" displayName="Tabela682124" ref="J15:O23" totalsRowShown="0">
  <autoFilter ref="J15:O23" xr:uid="{A36986F0-C5E9-4DE3-AE59-D32C37203AE2}"/>
  <tableColumns count="6">
    <tableColumn id="1" xr3:uid="{0A45C2F7-5883-4BD4-8C87-5F492A85836E}" name="Parametr" dataDxfId="23"/>
    <tableColumn id="4" xr3:uid="{8A7B0DDB-62B2-4D02-95B8-BC2B72635587}" name="Skuteczność" dataDxfId="22" dataCellStyle="Procentowy"/>
    <tableColumn id="6" xr3:uid="{70EBE0DE-4390-4F90-A108-AA535D692F74}" name="Zmiana" dataDxfId="21" dataCellStyle="Procentowy">
      <calculatedColumnFormula>Tabela682124[[#This Row],[Skuteczność]] - $K$12</calculatedColumnFormula>
    </tableColumn>
    <tableColumn id="7" xr3:uid="{E374FDF3-2372-4754-8185-821431D460E9}" name="Odchylenie" dataDxfId="20" dataCellStyle="Procentowy"/>
    <tableColumn id="8" xr3:uid="{3FC82227-4276-4771-B32F-CA977EB33626}" name="Min" dataDxfId="19" dataCellStyle="Procentowy"/>
    <tableColumn id="9" xr3:uid="{4A558A04-975A-4C1B-AB43-D741435CF897}" name="Max" dataDxfId="18" dataCellStyle="Procentowy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E3BF3AE-C906-4056-B317-19B5DCFC2D64}" name="Tabela68212425" displayName="Tabela68212425" ref="J25:O32" totalsRowShown="0">
  <autoFilter ref="J25:O32" xr:uid="{EB2C880A-5BBE-4189-AFB2-0C27A1FE0970}"/>
  <tableColumns count="6">
    <tableColumn id="1" xr3:uid="{58582ABD-D96C-4868-804B-A1452C40CF8B}" name="Parametr" dataDxfId="11"/>
    <tableColumn id="4" xr3:uid="{332B17E3-B742-4978-BC94-EF8EC885D20D}" name="Skuteczność" dataDxfId="10" dataCellStyle="Procentowy"/>
    <tableColumn id="6" xr3:uid="{1A565DEA-CBB4-45D4-906D-DA5A04F8AB4F}" name="Zmiana" dataDxfId="9" dataCellStyle="Procentowy">
      <calculatedColumnFormula>Tabela68212425[[#This Row],[Skuteczność]]-$K$17</calculatedColumnFormula>
    </tableColumn>
    <tableColumn id="7" xr3:uid="{FC600D0E-3305-4FCF-B8EE-FA306D73249F}" name="Odchylenie" dataDxfId="8" dataCellStyle="Procentowy"/>
    <tableColumn id="8" xr3:uid="{2B30091D-4171-4DB7-8317-E7F1AED43B34}" name="Min" dataDxfId="7" dataCellStyle="Procentowy"/>
    <tableColumn id="9" xr3:uid="{A51BB066-DF70-4399-B134-4AED197DAB5C}" name="Max" dataDxfId="6" dataCellStyle="Procentowy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3D8C277-AA36-48FC-8F58-8B7436C9032A}" name="Tabela6821242526" displayName="Tabela6821242526" ref="J35:O41" totalsRowShown="0">
  <autoFilter ref="J35:O41" xr:uid="{8045EB61-AFE0-4B39-B6E2-AA9BDBFDED38}"/>
  <tableColumns count="6">
    <tableColumn id="1" xr3:uid="{343417DE-4ADC-4B20-B17D-9714B37CA465}" name="Parametr" dataDxfId="5"/>
    <tableColumn id="4" xr3:uid="{61EA356A-7C4A-4817-A232-A5DA17B802A8}" name="Skuteczność" dataDxfId="4" dataCellStyle="Procentowy"/>
    <tableColumn id="6" xr3:uid="{F3BC60CD-3A22-421F-9870-9ADED9C1AD73}" name="Zmiana" dataDxfId="3" dataCellStyle="Procentowy">
      <calculatedColumnFormula>Tabela6821242526[[#This Row],[Skuteczność]]-$K$30</calculatedColumnFormula>
    </tableColumn>
    <tableColumn id="7" xr3:uid="{C30AB4EC-4C88-475F-AE97-21A73400D77B}" name="Odchylenie" dataDxfId="2" dataCellStyle="Procentowy"/>
    <tableColumn id="8" xr3:uid="{61BD5FF5-4746-4459-8211-E7117419641C}" name="Min" dataDxfId="1" dataCellStyle="Procentowy"/>
    <tableColumn id="9" xr3:uid="{5C9C1C7F-F76E-439D-BD13-01891A48ACF2}" name="Max" dataDxfId="0" dataCellStyle="Procentowy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7384CD1-0FEC-4B01-9C79-7F106512ED0E}" name="Tabela18" displayName="Tabela18" ref="B3:F30" totalsRowShown="0" headerRowDxfId="56" dataDxfId="55" headerRowCellStyle="Procentowy" dataCellStyle="Procentowy">
  <autoFilter ref="B3:F30" xr:uid="{1043270C-BD19-428E-8FD3-5AB654930B33}"/>
  <tableColumns count="5">
    <tableColumn id="1" xr3:uid="{3623EC3B-C58F-4D4A-B1C6-0925DD73E322}" name="Liczba próbek" dataDxfId="32" dataCellStyle="Procentowy"/>
    <tableColumn id="2" xr3:uid="{8E8C8F3A-790E-4A63-B817-4ABAAF1CC25C}" name="Skuteczność" dataDxfId="31" dataCellStyle="Procentowy"/>
    <tableColumn id="3" xr3:uid="{1E38F904-BABE-4F15-9CCF-5FDA60B1136A}" name="Odchylenie" dataDxfId="30" dataCellStyle="Procentowy"/>
    <tableColumn id="4" xr3:uid="{256E8749-453C-4BB7-998C-9A3E4FCCEBDE}" name="min" dataDxfId="29" dataCellStyle="Procentowy"/>
    <tableColumn id="5" xr3:uid="{174A05D6-E887-4646-8B1A-DA2BC13932BC}" name="max" dataDxfId="28" dataCellStyle="Procentowy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3C7F26E-519D-4032-A8F7-D95132B038A5}" name="Tabela11" displayName="Tabela11" ref="J2:L6" totalsRowShown="0">
  <autoFilter ref="J2:L6" xr:uid="{EB059E44-A529-4B5D-830A-76C0C35D7FD0}"/>
  <tableColumns count="3">
    <tableColumn id="1" xr3:uid="{D508EE7C-C670-47E8-9502-B19E1EA2F1FA}" name="Osoba"/>
    <tableColumn id="2" xr3:uid="{3A8C9EFE-D2C7-4544-BE78-11AE9BB4AAC7}" name="Płeć"/>
    <tableColumn id="3" xr3:uid="{47D40F35-8187-4751-BC0A-957BCFF55802}" name="Wiek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3:F8" totalsRowShown="0">
  <autoFilter ref="B3:F8" xr:uid="{00000000-0009-0000-0100-000001000000}"/>
  <tableColumns count="5">
    <tableColumn id="1" xr3:uid="{00000000-0010-0000-0000-000001000000}" name="Klasyfikator" dataDxfId="66"/>
    <tableColumn id="2" xr3:uid="{00000000-0010-0000-0000-000002000000}" name="PERSON_1"/>
    <tableColumn id="3" xr3:uid="{00000000-0010-0000-0000-000003000000}" name="PERSON_2"/>
    <tableColumn id="4" xr3:uid="{00000000-0010-0000-0000-000004000000}" name="PERSON_3"/>
    <tableColumn id="5" xr3:uid="{00000000-0010-0000-0000-000005000000}" name="PERSON_4" dataDxfId="65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3" displayName="Tabela13" ref="B13:F18" totalsRowShown="0">
  <autoFilter ref="B13:F18" xr:uid="{00000000-0009-0000-0100-000002000000}"/>
  <tableColumns count="5">
    <tableColumn id="1" xr3:uid="{00000000-0010-0000-0100-000001000000}" name="Klasyfikator" dataDxfId="64"/>
    <tableColumn id="2" xr3:uid="{00000000-0010-0000-0100-000002000000}" name="PERSON_1"/>
    <tableColumn id="3" xr3:uid="{00000000-0010-0000-0100-000003000000}" name="PERSON_2"/>
    <tableColumn id="4" xr3:uid="{00000000-0010-0000-0100-000004000000}" name="PERSON_3"/>
    <tableColumn id="5" xr3:uid="{00000000-0010-0000-0100-000005000000}" name="PERSON_4" dataDxfId="63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CAE7323-7327-4EED-8338-D325CF57E47F}" name="Tabela13416" displayName="Tabela13416" ref="C23:H29" totalsRowCount="1">
  <autoFilter ref="C23:H28" xr:uid="{76F80E1B-E944-43F5-9E66-248373740603}"/>
  <tableColumns count="6">
    <tableColumn id="1" xr3:uid="{0A76D062-BD6E-4002-AC60-4F175C884E3C}" name="Klasyfikator" dataDxfId="62" totalsRowDxfId="41"/>
    <tableColumn id="2" xr3:uid="{B12A30DB-4F76-486A-A24F-691CCACE0B16}" name="PERSON_1" dataDxfId="61"/>
    <tableColumn id="3" xr3:uid="{E09C2DA5-A5BD-499F-A146-2D40949EE1AD}" name="PERSON_2" dataDxfId="60"/>
    <tableColumn id="4" xr3:uid="{E8B20255-9107-4031-9999-E6FDC6EB40D5}" name="PERSON_3" dataDxfId="59"/>
    <tableColumn id="5" xr3:uid="{B27C38BE-763E-4056-BE6B-D8C2156BDBEF}" name="PERSON_4" totalsRowLabel="Średnia ogółem:" dataDxfId="58" totalsRowDxfId="40"/>
    <tableColumn id="6" xr3:uid="{2D21427B-1103-4F29-BFAE-2EE29B497A36}" name="Średnia" totalsRowFunction="custom" dataDxfId="43" totalsRowDxfId="39">
      <calculatedColumnFormula>AVERAGE(Tabela13416[[#This Row],[PERSON_1]:[PERSON_4]])</calculatedColumnFormula>
      <totalsRowFormula>AVERAGE(Tabela13416[Średnia])</totalsRow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1297D27-0C96-45CB-BDD7-D6C32BE9948C}" name="Tabela1517" displayName="Tabela1517" ref="C15:H21" totalsRowCount="1">
  <autoFilter ref="C15:H20" xr:uid="{C6F5CD59-6F7E-4728-BA9D-2D7FF20C3F10}"/>
  <tableColumns count="6">
    <tableColumn id="1" xr3:uid="{175D902E-D814-45AE-A7A1-CE56BD7F8350}" name="Klasyfikator" dataDxfId="54" totalsRowDxfId="38"/>
    <tableColumn id="2" xr3:uid="{5A2AA515-DA5C-4EB8-BEB9-32ABD1A262A0}" name="PERSON_1" dataDxfId="53"/>
    <tableColumn id="3" xr3:uid="{55E2EAF7-0C64-4F4B-B982-43943042A42A}" name="PERSON_2" dataDxfId="52"/>
    <tableColumn id="4" xr3:uid="{FC9E6D57-CF42-4D41-94C1-760E5E96FFA9}" name="PERSON_3" dataDxfId="51"/>
    <tableColumn id="5" xr3:uid="{DCB383CE-52F7-43F8-8539-FB33FA8EE75A}" name="PERSON_4" totalsRowLabel="Średnia ogółem:" dataDxfId="50" totalsRowDxfId="37"/>
    <tableColumn id="6" xr3:uid="{9207F4A6-7D36-4F75-A65A-D6F2EDF88A48}" name="Średnia" totalsRowFunction="custom" dataDxfId="42" totalsRowDxfId="36">
      <calculatedColumnFormula>AVERAGE(Tabela1517[[#This Row],[PERSON_1]:[PERSON_4]])</calculatedColumnFormula>
      <totalsRowFormula>AVERAGE(Tabela1517[Średnia])</totalsRow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C4A951E-8195-449E-AB2F-DE4ECB86E263}" name="Tabela151318" displayName="Tabela151318" ref="C31:H37" totalsRowCount="1">
  <autoFilter ref="C31:H36" xr:uid="{CE228234-D1BC-432F-B99E-B02DEEC37E0B}"/>
  <tableColumns count="6">
    <tableColumn id="1" xr3:uid="{D18882CA-E173-47F0-ABAA-DFD7C42E6234}" name="Klasyfikator" dataDxfId="49" totalsRowDxfId="35"/>
    <tableColumn id="2" xr3:uid="{5627DBCE-943C-4AA8-BDB7-18C1F3CC60B4}" name="PERSON_1" dataDxfId="48"/>
    <tableColumn id="3" xr3:uid="{CAA3FE9C-4274-4838-932B-A593DB5EF4D1}" name="PERSON_2" dataDxfId="47"/>
    <tableColumn id="4" xr3:uid="{686C545E-566D-4500-B725-B7A50FF05BF9}" name="PERSON_3" dataDxfId="44"/>
    <tableColumn id="5" xr3:uid="{E5D8A3A0-F387-4830-8396-8EE24F3067D4}" name="PERSON_4" totalsRowLabel="Średnia ogółem:" dataDxfId="45" totalsRowDxfId="34"/>
    <tableColumn id="6" xr3:uid="{D2A50884-F85D-4DC1-8210-0EA2E1BC4F71}" name="Średnia" totalsRowFunction="custom" dataDxfId="46" totalsRowDxfId="33">
      <calculatedColumnFormula>AVERAGE(Tabela151318[[#This Row],[PERSON_1]:[PERSON_4]])</calculatedColumnFormula>
      <totalsRowFormula>AVERAGE(Tabela151318[Średnia])</totalsRow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5092DF-6CBD-4D9F-8FB4-28E2D48F0B7D}" name="Tabela620" displayName="Tabela620" ref="B3:H13" totalsRowShown="0">
  <autoFilter ref="B3:H13" xr:uid="{4748D04B-6203-46C9-BD23-74ED84F23A06}"/>
  <tableColumns count="7">
    <tableColumn id="1" xr3:uid="{60E864D7-117D-4D97-8B17-4C9AEEF3693D}" name="Parametr" dataDxfId="57"/>
    <tableColumn id="2" xr3:uid="{882E0C9C-074D-4E97-B174-9EF48D26C8E7}" name="K-Neighbors Classifier"/>
    <tableColumn id="3" xr3:uid="{29F59A57-869B-4ACB-811B-DEC0FD83748C}" name="Decision Tree Classifier"/>
    <tableColumn id="4" xr3:uid="{5B560107-14B0-45BB-954E-CC99C71EC23F}" name="Skut." dataDxfId="27" dataCellStyle="Procentowy"/>
    <tableColumn id="7" xr3:uid="{DCDF9CF2-BE6D-4749-8ED6-649628A1D4A8}" name="Odchyl." dataDxfId="26" dataCellStyle="Procentowy"/>
    <tableColumn id="8" xr3:uid="{9F1E6A6A-FEA6-4DA4-8A0B-A331B95A8BD7}" name="Min" dataDxfId="25" dataCellStyle="Procentowy"/>
    <tableColumn id="9" xr3:uid="{C38A1A3D-536B-41DD-8DD2-5A5D75E75B08}" name="Max" dataDxfId="24" dataCellStyle="Procentowy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804ACA5-725B-4944-B130-0DCE7D0A1968}" name="Tabela6821" displayName="Tabela6821" ref="J3:O12" totalsRowShown="0">
  <autoFilter ref="J3:O12" xr:uid="{8BA5F276-81AC-4431-94AF-9B5B9AE1FE9A}"/>
  <tableColumns count="6">
    <tableColumn id="1" xr3:uid="{20BC91C5-CF57-4559-977F-5BB81F8402A3}" name="Parametr" dataDxfId="17"/>
    <tableColumn id="4" xr3:uid="{AF3B6176-066B-4788-9247-D2796E120121}" name="Skuteczność" dataDxfId="16" dataCellStyle="Procentowy"/>
    <tableColumn id="6" xr3:uid="{139D1220-851E-48DE-9237-5C9033CDA025}" name="Zmiana" dataDxfId="15" dataCellStyle="Procentowy">
      <calculatedColumnFormula>Tabela6821[[#This Row],[Skuteczność]] - $E$5</calculatedColumnFormula>
    </tableColumn>
    <tableColumn id="7" xr3:uid="{BBE461F7-67A3-482D-93D5-C433E2D718AF}" name="Odchylenie" dataDxfId="14" dataCellStyle="Procentowy"/>
    <tableColumn id="8" xr3:uid="{533FC07A-25B3-4C54-94EC-E359B5AAFD37}" name="Min" dataDxfId="13" dataCellStyle="Procentowy"/>
    <tableColumn id="9" xr3:uid="{8F841159-96DC-4AFA-BF4C-C69626E681FC}" name="Max" dataDxfId="12" dataCellStyle="Procentowy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workbookViewId="0">
      <selection activeCell="D22" sqref="D22"/>
    </sheetView>
  </sheetViews>
  <sheetFormatPr defaultRowHeight="14.25" x14ac:dyDescent="0.45"/>
  <cols>
    <col min="1" max="1" width="10.1328125" bestFit="1" customWidth="1"/>
    <col min="2" max="2" width="12.73046875" bestFit="1" customWidth="1"/>
    <col min="3" max="3" width="13.73046875" hidden="1" customWidth="1"/>
    <col min="4" max="4" width="18.265625" customWidth="1"/>
    <col min="5" max="5" width="13.73046875" hidden="1" customWidth="1"/>
    <col min="6" max="6" width="17" bestFit="1" customWidth="1"/>
    <col min="7" max="7" width="14.265625" bestFit="1" customWidth="1"/>
    <col min="10" max="10" width="16.796875" customWidth="1"/>
    <col min="11" max="11" width="19.73046875" customWidth="1"/>
    <col min="12" max="12" width="15.6640625" customWidth="1"/>
  </cols>
  <sheetData>
    <row r="1" spans="1:12" x14ac:dyDescent="0.45">
      <c r="A1" t="s">
        <v>31</v>
      </c>
      <c r="B1" t="s">
        <v>32</v>
      </c>
      <c r="C1" t="s">
        <v>5</v>
      </c>
      <c r="D1" t="s">
        <v>6</v>
      </c>
      <c r="E1" t="s">
        <v>8</v>
      </c>
      <c r="F1" t="s">
        <v>7</v>
      </c>
      <c r="G1" t="s">
        <v>35</v>
      </c>
    </row>
    <row r="2" spans="1:12" x14ac:dyDescent="0.45">
      <c r="A2" t="s">
        <v>11</v>
      </c>
      <c r="B2" t="s">
        <v>2</v>
      </c>
      <c r="C2" s="1">
        <v>1515493960759</v>
      </c>
      <c r="D2" s="2">
        <f t="shared" ref="D2:D16" si="0">DATE(1970,1,1) + C2/ 86400000</f>
        <v>43109.439360636577</v>
      </c>
      <c r="E2" s="1">
        <v>1515494016659</v>
      </c>
      <c r="F2" s="2">
        <f t="shared" ref="F2:F16" si="1">DATE(1970,1,1) + E2/ 86400000</f>
        <v>43109.440007627316</v>
      </c>
      <c r="G2" s="2">
        <f t="shared" ref="G2:G16" si="2">F2-D2</f>
        <v>6.4699073845986277E-4</v>
      </c>
      <c r="J2" t="s">
        <v>9</v>
      </c>
      <c r="K2" t="s">
        <v>37</v>
      </c>
      <c r="L2" t="s">
        <v>38</v>
      </c>
    </row>
    <row r="3" spans="1:12" x14ac:dyDescent="0.45">
      <c r="A3" t="s">
        <v>11</v>
      </c>
      <c r="B3" t="s">
        <v>3</v>
      </c>
      <c r="C3" s="1">
        <v>1515493863440</v>
      </c>
      <c r="D3" s="2">
        <f t="shared" si="0"/>
        <v>43109.438234259258</v>
      </c>
      <c r="E3" s="1">
        <v>1515493920622</v>
      </c>
      <c r="F3" s="2">
        <f t="shared" si="1"/>
        <v>43109.438896087959</v>
      </c>
      <c r="G3" s="2">
        <f t="shared" si="2"/>
        <v>6.6182870068587363E-4</v>
      </c>
      <c r="J3" t="s">
        <v>10</v>
      </c>
      <c r="K3" t="s">
        <v>43</v>
      </c>
      <c r="L3" t="s">
        <v>39</v>
      </c>
    </row>
    <row r="4" spans="1:12" x14ac:dyDescent="0.45">
      <c r="A4" t="s">
        <v>11</v>
      </c>
      <c r="B4" t="s">
        <v>0</v>
      </c>
      <c r="C4" s="1">
        <v>1515491990621</v>
      </c>
      <c r="D4" s="2">
        <f t="shared" si="0"/>
        <v>43109.416558113429</v>
      </c>
      <c r="E4" s="1">
        <v>1515492071162</v>
      </c>
      <c r="F4" s="2">
        <f t="shared" si="1"/>
        <v>43109.417490300926</v>
      </c>
      <c r="G4" s="2">
        <f t="shared" si="2"/>
        <v>9.3218749680090696E-4</v>
      </c>
      <c r="J4" t="s">
        <v>11</v>
      </c>
      <c r="K4" t="s">
        <v>44</v>
      </c>
      <c r="L4" t="s">
        <v>40</v>
      </c>
    </row>
    <row r="5" spans="1:12" x14ac:dyDescent="0.45">
      <c r="A5" t="s">
        <v>11</v>
      </c>
      <c r="B5" t="s">
        <v>4</v>
      </c>
      <c r="C5" s="1">
        <v>1515495749790</v>
      </c>
      <c r="D5" s="2">
        <f t="shared" si="0"/>
        <v>43109.46006701389</v>
      </c>
      <c r="E5" s="1">
        <v>1515495860065</v>
      </c>
      <c r="F5" s="2">
        <f t="shared" si="1"/>
        <v>43109.461343344912</v>
      </c>
      <c r="G5" s="2">
        <f t="shared" si="2"/>
        <v>1.2763310223817825E-3</v>
      </c>
      <c r="J5" t="s">
        <v>12</v>
      </c>
      <c r="K5" t="s">
        <v>44</v>
      </c>
      <c r="L5" t="s">
        <v>41</v>
      </c>
    </row>
    <row r="6" spans="1:12" x14ac:dyDescent="0.45">
      <c r="A6" t="s">
        <v>11</v>
      </c>
      <c r="B6" t="s">
        <v>1</v>
      </c>
      <c r="C6" s="1">
        <v>1515495950689</v>
      </c>
      <c r="D6" s="2">
        <f t="shared" si="0"/>
        <v>43109.462392233792</v>
      </c>
      <c r="E6" s="1">
        <v>1515496171011</v>
      </c>
      <c r="F6" s="2">
        <f t="shared" si="1"/>
        <v>43109.464942256949</v>
      </c>
      <c r="G6" s="2">
        <f t="shared" si="2"/>
        <v>2.5500231568003073E-3</v>
      </c>
      <c r="J6" t="s">
        <v>13</v>
      </c>
      <c r="K6" t="s">
        <v>43</v>
      </c>
      <c r="L6" t="s">
        <v>42</v>
      </c>
    </row>
    <row r="7" spans="1:12" x14ac:dyDescent="0.45">
      <c r="A7" t="s">
        <v>12</v>
      </c>
      <c r="B7" t="s">
        <v>2</v>
      </c>
      <c r="C7" s="1">
        <v>1515494425821</v>
      </c>
      <c r="D7" s="2">
        <f t="shared" si="0"/>
        <v>43109.444743298613</v>
      </c>
      <c r="E7" s="1">
        <v>1515494488043</v>
      </c>
      <c r="F7" s="2">
        <f t="shared" si="1"/>
        <v>43109.445463460652</v>
      </c>
      <c r="G7" s="2">
        <f t="shared" si="2"/>
        <v>7.2016203921521083E-4</v>
      </c>
    </row>
    <row r="8" spans="1:12" x14ac:dyDescent="0.45">
      <c r="A8" t="s">
        <v>12</v>
      </c>
      <c r="B8" t="s">
        <v>3</v>
      </c>
      <c r="C8" s="1">
        <v>1515494324981</v>
      </c>
      <c r="D8" s="2">
        <f t="shared" si="0"/>
        <v>43109.443576168982</v>
      </c>
      <c r="E8" s="1">
        <v>1515494391312</v>
      </c>
      <c r="F8" s="2">
        <f t="shared" si="1"/>
        <v>43109.444343888885</v>
      </c>
      <c r="G8" s="2">
        <f t="shared" si="2"/>
        <v>7.6771990279667079E-4</v>
      </c>
    </row>
    <row r="9" spans="1:12" x14ac:dyDescent="0.45">
      <c r="A9" t="s">
        <v>12</v>
      </c>
      <c r="B9" t="s">
        <v>0</v>
      </c>
      <c r="C9" s="1">
        <v>1515492256736</v>
      </c>
      <c r="D9" s="2">
        <f t="shared" si="0"/>
        <v>43109.419638148145</v>
      </c>
      <c r="E9" s="1">
        <v>1515492333433</v>
      </c>
      <c r="F9" s="2">
        <f t="shared" si="1"/>
        <v>43109.420525844907</v>
      </c>
      <c r="G9" s="2">
        <f t="shared" si="2"/>
        <v>8.8769676222000271E-4</v>
      </c>
    </row>
    <row r="10" spans="1:12" x14ac:dyDescent="0.45">
      <c r="A10" t="s">
        <v>12</v>
      </c>
      <c r="B10" t="s">
        <v>4</v>
      </c>
      <c r="C10" s="1">
        <v>1515496275253</v>
      </c>
      <c r="D10" s="2">
        <f t="shared" si="0"/>
        <v>43109.466148761574</v>
      </c>
      <c r="E10" s="1">
        <v>1515496389538</v>
      </c>
      <c r="F10" s="2">
        <f t="shared" si="1"/>
        <v>43109.467471504628</v>
      </c>
      <c r="G10" s="2">
        <f t="shared" si="2"/>
        <v>1.3227430536062457E-3</v>
      </c>
    </row>
    <row r="11" spans="1:12" x14ac:dyDescent="0.45">
      <c r="A11" t="s">
        <v>12</v>
      </c>
      <c r="B11" t="s">
        <v>1</v>
      </c>
      <c r="C11" s="1">
        <v>1515496478694</v>
      </c>
      <c r="D11" s="2">
        <f t="shared" si="0"/>
        <v>43109.468503402779</v>
      </c>
      <c r="E11" s="1">
        <v>1515496674394</v>
      </c>
      <c r="F11" s="2">
        <f t="shared" si="1"/>
        <v>43109.470768449071</v>
      </c>
      <c r="G11" s="2">
        <f t="shared" si="2"/>
        <v>2.265046292450279E-3</v>
      </c>
    </row>
    <row r="12" spans="1:12" x14ac:dyDescent="0.45">
      <c r="A12" t="s">
        <v>13</v>
      </c>
      <c r="B12" t="s">
        <v>3</v>
      </c>
      <c r="C12" s="1">
        <v>1515495148815</v>
      </c>
      <c r="D12" s="2">
        <f t="shared" si="0"/>
        <v>43109.453111284718</v>
      </c>
      <c r="E12" s="1">
        <v>1515495210586</v>
      </c>
      <c r="F12" s="2">
        <f t="shared" si="1"/>
        <v>43109.453826226847</v>
      </c>
      <c r="G12" s="2">
        <f t="shared" si="2"/>
        <v>7.1494212897960097E-4</v>
      </c>
    </row>
    <row r="13" spans="1:12" x14ac:dyDescent="0.45">
      <c r="A13" t="s">
        <v>13</v>
      </c>
      <c r="B13" t="s">
        <v>2</v>
      </c>
      <c r="C13" s="1">
        <v>1515495246717</v>
      </c>
      <c r="D13" s="2">
        <f t="shared" si="0"/>
        <v>43109.454244409717</v>
      </c>
      <c r="E13" s="1">
        <v>1515495309301</v>
      </c>
      <c r="F13" s="2">
        <f t="shared" si="1"/>
        <v>43109.454968761573</v>
      </c>
      <c r="G13" s="2">
        <f t="shared" si="2"/>
        <v>7.2435185575159267E-4</v>
      </c>
    </row>
    <row r="14" spans="1:12" x14ac:dyDescent="0.45">
      <c r="A14" t="s">
        <v>13</v>
      </c>
      <c r="B14" t="s">
        <v>0</v>
      </c>
      <c r="C14" s="1">
        <v>1515492386025</v>
      </c>
      <c r="D14" s="2">
        <f t="shared" si="0"/>
        <v>43109.421134548611</v>
      </c>
      <c r="E14" s="1">
        <v>1515492462537</v>
      </c>
      <c r="F14" s="2">
        <f t="shared" si="1"/>
        <v>43109.422020104168</v>
      </c>
      <c r="G14" s="2">
        <f t="shared" si="2"/>
        <v>8.8555555703351274E-4</v>
      </c>
    </row>
    <row r="15" spans="1:12" x14ac:dyDescent="0.45">
      <c r="A15" t="s">
        <v>13</v>
      </c>
      <c r="B15" t="s">
        <v>4</v>
      </c>
      <c r="C15" s="1">
        <v>1515496859318</v>
      </c>
      <c r="D15" s="2">
        <f t="shared" si="0"/>
        <v>43109.472908773147</v>
      </c>
      <c r="E15" s="1">
        <v>1515496954792</v>
      </c>
      <c r="F15" s="2">
        <f t="shared" si="1"/>
        <v>43109.474013796294</v>
      </c>
      <c r="G15" s="2">
        <f t="shared" si="2"/>
        <v>1.1050231478293426E-3</v>
      </c>
    </row>
    <row r="16" spans="1:12" x14ac:dyDescent="0.45">
      <c r="A16" t="s">
        <v>13</v>
      </c>
      <c r="B16" t="s">
        <v>1</v>
      </c>
      <c r="C16" s="1">
        <v>1515497077694</v>
      </c>
      <c r="D16" s="2">
        <f t="shared" si="0"/>
        <v>43109.475436273147</v>
      </c>
      <c r="E16" s="1">
        <v>1515497280907</v>
      </c>
      <c r="F16" s="2">
        <f t="shared" si="1"/>
        <v>43109.477788275464</v>
      </c>
      <c r="G16" s="2">
        <f t="shared" si="2"/>
        <v>2.3520023169112392E-3</v>
      </c>
    </row>
    <row r="17" spans="1:7" x14ac:dyDescent="0.45">
      <c r="A17" t="s">
        <v>10</v>
      </c>
      <c r="C17" s="1"/>
      <c r="D17" s="2">
        <f>DATE(1970,1,1) + C17/ 86400000</f>
        <v>25569</v>
      </c>
      <c r="E17" s="1"/>
      <c r="F17" s="2">
        <f>DATE(1970,1,1) + E17/ 86400000</f>
        <v>25569</v>
      </c>
      <c r="G17" s="2">
        <f>F17-D17</f>
        <v>0</v>
      </c>
    </row>
    <row r="18" spans="1:7" x14ac:dyDescent="0.45">
      <c r="A18" t="s">
        <v>10</v>
      </c>
      <c r="C18" s="1"/>
      <c r="D18" s="2">
        <f>DATE(1970,1,1) + C18/ 86400000</f>
        <v>25569</v>
      </c>
      <c r="E18" s="1"/>
      <c r="F18" s="2">
        <f>DATE(1970,1,1) + E18/ 86400000</f>
        <v>25569</v>
      </c>
      <c r="G18" s="2">
        <f>F18-D18</f>
        <v>0</v>
      </c>
    </row>
    <row r="19" spans="1:7" x14ac:dyDescent="0.45">
      <c r="A19" t="s">
        <v>10</v>
      </c>
      <c r="C19" s="1"/>
      <c r="D19" s="2">
        <f>DATE(1970,1,1) + C19/ 86400000</f>
        <v>25569</v>
      </c>
      <c r="E19" s="1"/>
      <c r="F19" s="2">
        <f>DATE(1970,1,1) + E19/ 86400000</f>
        <v>25569</v>
      </c>
      <c r="G19" s="2">
        <f>F19-D19</f>
        <v>0</v>
      </c>
    </row>
    <row r="20" spans="1:7" x14ac:dyDescent="0.45">
      <c r="A20" t="s">
        <v>10</v>
      </c>
      <c r="C20" s="1"/>
      <c r="D20" s="2">
        <f>DATE(1970,1,1) + C20/ 86400000</f>
        <v>25569</v>
      </c>
      <c r="E20" s="1"/>
      <c r="F20" s="2">
        <f>DATE(1970,1,1) + E20/ 86400000</f>
        <v>25569</v>
      </c>
      <c r="G20" s="2">
        <f>F20-D20</f>
        <v>0</v>
      </c>
    </row>
    <row r="31" spans="1:7" ht="14.65" thickBot="1" x14ac:dyDescent="0.5"/>
    <row r="32" spans="1:7" ht="14.65" thickBot="1" x14ac:dyDescent="0.5">
      <c r="A32" s="5" t="s">
        <v>31</v>
      </c>
      <c r="B32" s="5" t="s">
        <v>32</v>
      </c>
      <c r="C32" s="5" t="s">
        <v>5</v>
      </c>
      <c r="D32" s="5" t="s">
        <v>33</v>
      </c>
      <c r="E32" s="5" t="s">
        <v>8</v>
      </c>
      <c r="F32" s="5" t="s">
        <v>34</v>
      </c>
      <c r="G32" s="5" t="s">
        <v>35</v>
      </c>
    </row>
    <row r="33" spans="1:7" x14ac:dyDescent="0.45">
      <c r="A33" s="6" t="s">
        <v>12</v>
      </c>
      <c r="B33" s="6" t="s">
        <v>36</v>
      </c>
      <c r="C33" s="9">
        <v>1515510858168</v>
      </c>
      <c r="D33" s="10">
        <f t="shared" ref="D33" si="3">DATE(1970,1,1) + C33/ 86400000</f>
        <v>43109.634932500005</v>
      </c>
      <c r="E33" s="9">
        <v>1515511482745</v>
      </c>
      <c r="F33" s="10">
        <f t="shared" ref="F33" si="4">DATE(1970,1,1) + E33/ 86400000</f>
        <v>43109.642161400465</v>
      </c>
      <c r="G33" s="10">
        <f t="shared" ref="G33" si="5">F33-D33</f>
        <v>7.2289004601771012E-3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7"/>
  <sheetViews>
    <sheetView workbookViewId="0">
      <selection activeCell="H49" sqref="B21:H49"/>
    </sheetView>
  </sheetViews>
  <sheetFormatPr defaultRowHeight="14.25" x14ac:dyDescent="0.45"/>
  <cols>
    <col min="2" max="2" width="29.1328125" bestFit="1" customWidth="1"/>
    <col min="3" max="3" width="12.265625" customWidth="1"/>
    <col min="4" max="4" width="12.46484375" bestFit="1" customWidth="1"/>
    <col min="5" max="5" width="11.73046875" bestFit="1" customWidth="1"/>
    <col min="6" max="6" width="12.265625" style="13" customWidth="1"/>
    <col min="7" max="7" width="9.19921875" bestFit="1" customWidth="1"/>
    <col min="11" max="11" width="29.1328125" bestFit="1" customWidth="1"/>
    <col min="12" max="12" width="28.86328125" bestFit="1" customWidth="1"/>
  </cols>
  <sheetData>
    <row r="1" spans="2:14" x14ac:dyDescent="0.45">
      <c r="B1" t="s">
        <v>20</v>
      </c>
      <c r="C1" s="20" t="s">
        <v>21</v>
      </c>
      <c r="D1" s="20"/>
      <c r="E1" s="20"/>
      <c r="F1" s="20"/>
    </row>
    <row r="2" spans="2:14" x14ac:dyDescent="0.45">
      <c r="B2" t="s">
        <v>19</v>
      </c>
      <c r="C2" s="20" t="s">
        <v>23</v>
      </c>
      <c r="D2" s="20"/>
      <c r="E2" s="20"/>
      <c r="F2" s="20"/>
      <c r="G2" s="3"/>
      <c r="H2" s="3"/>
      <c r="I2" s="3"/>
      <c r="N2" t="s">
        <v>22</v>
      </c>
    </row>
    <row r="3" spans="2:14" x14ac:dyDescent="0.45">
      <c r="B3" t="s">
        <v>19</v>
      </c>
      <c r="C3" t="s">
        <v>10</v>
      </c>
      <c r="D3" t="s">
        <v>11</v>
      </c>
      <c r="E3" t="s">
        <v>12</v>
      </c>
      <c r="F3" s="13" t="s">
        <v>13</v>
      </c>
    </row>
    <row r="4" spans="2:14" x14ac:dyDescent="0.45">
      <c r="B4" s="4" t="s">
        <v>14</v>
      </c>
    </row>
    <row r="5" spans="2:14" x14ac:dyDescent="0.45">
      <c r="B5" s="4" t="s">
        <v>15</v>
      </c>
      <c r="K5" t="s">
        <v>20</v>
      </c>
      <c r="L5" t="s">
        <v>21</v>
      </c>
    </row>
    <row r="6" spans="2:14" x14ac:dyDescent="0.45">
      <c r="B6" s="4" t="s">
        <v>16</v>
      </c>
      <c r="K6" t="s">
        <v>19</v>
      </c>
      <c r="L6" t="s">
        <v>23</v>
      </c>
    </row>
    <row r="7" spans="2:14" x14ac:dyDescent="0.45">
      <c r="B7" s="4" t="s">
        <v>17</v>
      </c>
      <c r="D7" s="7"/>
    </row>
    <row r="8" spans="2:14" x14ac:dyDescent="0.45">
      <c r="B8" s="4" t="s">
        <v>18</v>
      </c>
    </row>
    <row r="11" spans="2:14" x14ac:dyDescent="0.45">
      <c r="B11" t="s">
        <v>20</v>
      </c>
      <c r="C11" s="20" t="s">
        <v>24</v>
      </c>
      <c r="D11" s="20"/>
      <c r="E11" s="20"/>
      <c r="F11" s="20"/>
    </row>
    <row r="12" spans="2:14" ht="28.5" customHeight="1" x14ac:dyDescent="0.45">
      <c r="B12" t="s">
        <v>19</v>
      </c>
      <c r="C12" s="20" t="s">
        <v>23</v>
      </c>
      <c r="D12" s="20"/>
      <c r="E12" s="20"/>
      <c r="F12" s="20"/>
    </row>
    <row r="13" spans="2:14" x14ac:dyDescent="0.45">
      <c r="B13" t="s">
        <v>19</v>
      </c>
      <c r="C13" t="s">
        <v>10</v>
      </c>
      <c r="D13" t="s">
        <v>11</v>
      </c>
      <c r="E13" t="s">
        <v>12</v>
      </c>
      <c r="F13" s="13" t="s">
        <v>13</v>
      </c>
    </row>
    <row r="14" spans="2:14" x14ac:dyDescent="0.45">
      <c r="B14" s="4" t="s">
        <v>14</v>
      </c>
    </row>
    <row r="15" spans="2:14" x14ac:dyDescent="0.45">
      <c r="B15" s="4" t="s">
        <v>15</v>
      </c>
    </row>
    <row r="16" spans="2:14" x14ac:dyDescent="0.45">
      <c r="B16" s="4" t="s">
        <v>16</v>
      </c>
    </row>
    <row r="17" spans="2:7" x14ac:dyDescent="0.45">
      <c r="B17" s="4" t="s">
        <v>17</v>
      </c>
    </row>
    <row r="18" spans="2:7" x14ac:dyDescent="0.45">
      <c r="B18" s="4" t="s">
        <v>18</v>
      </c>
    </row>
    <row r="21" spans="2:7" x14ac:dyDescent="0.45">
      <c r="C21" s="20"/>
      <c r="D21" s="20"/>
      <c r="E21" s="20"/>
      <c r="F21" s="20"/>
    </row>
    <row r="22" spans="2:7" x14ac:dyDescent="0.45">
      <c r="C22" s="20"/>
      <c r="D22" s="20"/>
      <c r="E22" s="20"/>
      <c r="F22" s="20"/>
    </row>
    <row r="24" spans="2:7" x14ac:dyDescent="0.45">
      <c r="B24" s="4"/>
      <c r="C24" s="12"/>
      <c r="D24" s="12"/>
      <c r="E24" s="12"/>
      <c r="F24" s="14"/>
      <c r="G24" s="12"/>
    </row>
    <row r="25" spans="2:7" x14ac:dyDescent="0.45">
      <c r="B25" s="4"/>
      <c r="C25" s="12"/>
      <c r="D25" s="12"/>
      <c r="E25" s="12"/>
      <c r="F25" s="14"/>
      <c r="G25" s="12"/>
    </row>
    <row r="26" spans="2:7" x14ac:dyDescent="0.45">
      <c r="B26" s="4"/>
      <c r="C26" s="12"/>
      <c r="D26" s="12"/>
      <c r="E26" s="12"/>
      <c r="F26" s="14"/>
      <c r="G26" s="12"/>
    </row>
    <row r="27" spans="2:7" x14ac:dyDescent="0.45">
      <c r="B27" s="4"/>
      <c r="C27" s="12"/>
      <c r="D27" s="12"/>
      <c r="E27" s="12"/>
      <c r="F27" s="14"/>
      <c r="G27" s="12"/>
    </row>
    <row r="28" spans="2:7" x14ac:dyDescent="0.45">
      <c r="B28" s="4"/>
      <c r="C28" s="12"/>
      <c r="D28" s="12"/>
      <c r="E28" s="12"/>
      <c r="F28" s="14"/>
      <c r="G28" s="12"/>
    </row>
    <row r="29" spans="2:7" x14ac:dyDescent="0.45">
      <c r="B29" s="4"/>
      <c r="F29" s="15"/>
      <c r="G29" s="11"/>
    </row>
    <row r="30" spans="2:7" ht="15" customHeight="1" x14ac:dyDescent="0.45">
      <c r="C30" s="20"/>
      <c r="D30" s="20"/>
      <c r="E30" s="20"/>
      <c r="F30" s="20"/>
    </row>
    <row r="31" spans="2:7" x14ac:dyDescent="0.45">
      <c r="C31" s="20"/>
      <c r="D31" s="20"/>
      <c r="E31" s="20"/>
      <c r="F31" s="20"/>
    </row>
    <row r="33" spans="2:7" x14ac:dyDescent="0.45">
      <c r="B33" s="4"/>
      <c r="C33" s="12"/>
      <c r="D33" s="12"/>
      <c r="E33" s="12"/>
      <c r="F33" s="14"/>
      <c r="G33" s="12"/>
    </row>
    <row r="34" spans="2:7" x14ac:dyDescent="0.45">
      <c r="B34" s="4"/>
      <c r="C34" s="12"/>
      <c r="D34" s="12"/>
      <c r="E34" s="12"/>
      <c r="F34" s="14"/>
      <c r="G34" s="12"/>
    </row>
    <row r="35" spans="2:7" x14ac:dyDescent="0.45">
      <c r="B35" s="4"/>
      <c r="C35" s="12"/>
      <c r="D35" s="12"/>
      <c r="E35" s="12"/>
      <c r="F35" s="14"/>
      <c r="G35" s="12"/>
    </row>
    <row r="36" spans="2:7" x14ac:dyDescent="0.45">
      <c r="B36" s="4"/>
      <c r="C36" s="12"/>
      <c r="D36" s="12"/>
      <c r="E36" s="12"/>
      <c r="F36" s="14"/>
      <c r="G36" s="12"/>
    </row>
    <row r="37" spans="2:7" x14ac:dyDescent="0.45">
      <c r="B37" s="4"/>
      <c r="C37" s="12"/>
      <c r="D37" s="12"/>
      <c r="E37" s="12"/>
      <c r="F37" s="14"/>
      <c r="G37" s="12"/>
    </row>
    <row r="38" spans="2:7" x14ac:dyDescent="0.45">
      <c r="B38" s="4"/>
      <c r="F38" s="15"/>
      <c r="G38" s="11"/>
    </row>
    <row r="39" spans="2:7" x14ac:dyDescent="0.45">
      <c r="C39" s="20"/>
      <c r="D39" s="20"/>
      <c r="E39" s="20"/>
      <c r="F39" s="20"/>
    </row>
    <row r="40" spans="2:7" x14ac:dyDescent="0.45">
      <c r="C40" s="20"/>
      <c r="D40" s="20"/>
      <c r="E40" s="20"/>
      <c r="F40" s="20"/>
    </row>
    <row r="42" spans="2:7" x14ac:dyDescent="0.45">
      <c r="B42" s="4"/>
      <c r="C42" s="12"/>
      <c r="D42" s="12"/>
      <c r="E42" s="12"/>
      <c r="F42" s="14"/>
      <c r="G42" s="12"/>
    </row>
    <row r="43" spans="2:7" x14ac:dyDescent="0.45">
      <c r="B43" s="4"/>
      <c r="C43" s="12"/>
      <c r="D43" s="12"/>
      <c r="E43" s="12"/>
      <c r="F43" s="14"/>
      <c r="G43" s="12"/>
    </row>
    <row r="44" spans="2:7" x14ac:dyDescent="0.45">
      <c r="B44" s="4"/>
      <c r="C44" s="12"/>
      <c r="D44" s="12"/>
      <c r="E44" s="12"/>
      <c r="F44" s="14"/>
      <c r="G44" s="12"/>
    </row>
    <row r="45" spans="2:7" x14ac:dyDescent="0.45">
      <c r="B45" s="4"/>
      <c r="C45" s="12"/>
      <c r="D45" s="12"/>
      <c r="E45" s="12"/>
      <c r="F45" s="14"/>
      <c r="G45" s="12"/>
    </row>
    <row r="46" spans="2:7" x14ac:dyDescent="0.45">
      <c r="B46" s="4"/>
      <c r="C46" s="12"/>
      <c r="D46" s="12"/>
      <c r="E46" s="12"/>
      <c r="F46" s="14"/>
      <c r="G46" s="12"/>
    </row>
    <row r="47" spans="2:7" x14ac:dyDescent="0.45">
      <c r="B47" s="4"/>
      <c r="F47" s="15"/>
      <c r="G47" s="11"/>
    </row>
  </sheetData>
  <mergeCells count="10">
    <mergeCell ref="C39:F39"/>
    <mergeCell ref="C40:F40"/>
    <mergeCell ref="C2:F2"/>
    <mergeCell ref="C1:F1"/>
    <mergeCell ref="C31:F31"/>
    <mergeCell ref="C30:F30"/>
    <mergeCell ref="C12:F12"/>
    <mergeCell ref="C11:F11"/>
    <mergeCell ref="C21:F21"/>
    <mergeCell ref="C22:F22"/>
  </mergeCells>
  <printOptions gridLines="1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Q37"/>
  <sheetViews>
    <sheetView topLeftCell="A13" workbookViewId="0">
      <selection activeCell="H16" sqref="H16"/>
    </sheetView>
  </sheetViews>
  <sheetFormatPr defaultRowHeight="14.25" x14ac:dyDescent="0.45"/>
  <cols>
    <col min="3" max="3" width="25.53125" customWidth="1"/>
    <col min="4" max="4" width="24.3984375" bestFit="1" customWidth="1"/>
    <col min="5" max="6" width="12.6640625" bestFit="1" customWidth="1"/>
    <col min="7" max="7" width="13.796875" bestFit="1" customWidth="1"/>
    <col min="8" max="8" width="13.265625" bestFit="1" customWidth="1"/>
    <col min="13" max="13" width="29.1328125" bestFit="1" customWidth="1"/>
  </cols>
  <sheetData>
    <row r="2" spans="3:17" x14ac:dyDescent="0.45">
      <c r="C2" t="s">
        <v>26</v>
      </c>
      <c r="N2" s="20"/>
      <c r="O2" s="20"/>
      <c r="P2" s="20"/>
      <c r="Q2" s="20"/>
    </row>
    <row r="5" spans="3:17" x14ac:dyDescent="0.45">
      <c r="C5" s="4"/>
    </row>
    <row r="6" spans="3:17" x14ac:dyDescent="0.45">
      <c r="C6" s="4"/>
    </row>
    <row r="7" spans="3:17" x14ac:dyDescent="0.45">
      <c r="C7" s="4"/>
    </row>
    <row r="8" spans="3:17" x14ac:dyDescent="0.45">
      <c r="C8" s="4"/>
    </row>
    <row r="9" spans="3:17" x14ac:dyDescent="0.45">
      <c r="C9" s="4"/>
      <c r="E9" s="7"/>
    </row>
    <row r="10" spans="3:17" x14ac:dyDescent="0.45">
      <c r="C10" s="4"/>
    </row>
    <row r="14" spans="3:17" x14ac:dyDescent="0.45">
      <c r="C14" t="s">
        <v>20</v>
      </c>
      <c r="D14" s="20" t="s">
        <v>45</v>
      </c>
      <c r="E14" s="20"/>
      <c r="F14" s="20"/>
      <c r="G14" s="20"/>
    </row>
    <row r="15" spans="3:17" x14ac:dyDescent="0.45">
      <c r="C15" t="s">
        <v>19</v>
      </c>
      <c r="D15" t="s">
        <v>10</v>
      </c>
      <c r="E15" t="s">
        <v>11</v>
      </c>
      <c r="F15" t="s">
        <v>12</v>
      </c>
      <c r="G15" t="s">
        <v>13</v>
      </c>
      <c r="H15" t="s">
        <v>46</v>
      </c>
    </row>
    <row r="16" spans="3:17" x14ac:dyDescent="0.45">
      <c r="C16" s="4" t="s">
        <v>14</v>
      </c>
      <c r="D16" s="12">
        <v>0.63384615384599996</v>
      </c>
      <c r="E16" s="12">
        <v>0.90086206896599996</v>
      </c>
      <c r="F16" s="12">
        <v>0.94541484716199997</v>
      </c>
      <c r="G16" s="12">
        <v>0.82126696832579105</v>
      </c>
      <c r="H16" s="21">
        <f>AVERAGE(Tabela1517[[#This Row],[PERSON_1]:[PERSON_4]])</f>
        <v>0.82534750957494774</v>
      </c>
    </row>
    <row r="17" spans="3:8" x14ac:dyDescent="0.45">
      <c r="C17" s="4" t="s">
        <v>15</v>
      </c>
      <c r="D17" s="12">
        <v>0.59369230769230696</v>
      </c>
      <c r="E17" s="12">
        <v>0.62672413793103399</v>
      </c>
      <c r="F17" s="12">
        <v>0.81288209606986805</v>
      </c>
      <c r="G17" s="12">
        <v>0.79264705882352904</v>
      </c>
      <c r="H17" s="12">
        <f>AVERAGE(Tabela1517[[#This Row],[PERSON_1]:[PERSON_4]])</f>
        <v>0.70648640012918462</v>
      </c>
    </row>
    <row r="18" spans="3:8" x14ac:dyDescent="0.45">
      <c r="C18" s="4" t="s">
        <v>16</v>
      </c>
      <c r="D18" s="12">
        <v>0.63430769230769202</v>
      </c>
      <c r="E18" s="12">
        <v>0.86594827586206802</v>
      </c>
      <c r="F18" s="12">
        <v>0.91179039301310005</v>
      </c>
      <c r="G18" s="12">
        <v>0.85780542986425301</v>
      </c>
      <c r="H18" s="12">
        <f>AVERAGE(Tabela1517[[#This Row],[PERSON_1]:[PERSON_4]])</f>
        <v>0.8174629477617783</v>
      </c>
    </row>
    <row r="19" spans="3:8" x14ac:dyDescent="0.45">
      <c r="C19" s="4" t="s">
        <v>17</v>
      </c>
      <c r="D19" s="12">
        <v>0.63430769230769202</v>
      </c>
      <c r="E19" s="12">
        <v>0.85668103448275801</v>
      </c>
      <c r="F19" s="12">
        <v>0.86069868995633103</v>
      </c>
      <c r="G19" s="12">
        <v>0.79377828054298605</v>
      </c>
      <c r="H19" s="12">
        <f>AVERAGE(Tabela1517[[#This Row],[PERSON_1]:[PERSON_4]])</f>
        <v>0.78636642432244175</v>
      </c>
    </row>
    <row r="20" spans="3:8" x14ac:dyDescent="0.45">
      <c r="C20" s="4" t="s">
        <v>18</v>
      </c>
      <c r="D20" s="12">
        <v>0.224615384615384</v>
      </c>
      <c r="E20" s="12">
        <v>0.631465517241379</v>
      </c>
      <c r="F20" s="12">
        <v>0.81004366812227002</v>
      </c>
      <c r="G20" s="12">
        <v>0.83484162895900005</v>
      </c>
      <c r="H20" s="12">
        <f>AVERAGE(Tabela1517[[#This Row],[PERSON_1]:[PERSON_4]])</f>
        <v>0.6252415497345083</v>
      </c>
    </row>
    <row r="21" spans="3:8" x14ac:dyDescent="0.45">
      <c r="C21" s="4"/>
      <c r="G21" s="4" t="s">
        <v>47</v>
      </c>
      <c r="H21" s="12">
        <f>AVERAGE(Tabela1517[Średnia])</f>
        <v>0.7521809663045721</v>
      </c>
    </row>
    <row r="22" spans="3:8" x14ac:dyDescent="0.45">
      <c r="C22" t="s">
        <v>20</v>
      </c>
      <c r="D22" s="20" t="s">
        <v>24</v>
      </c>
      <c r="E22" s="20"/>
      <c r="F22" s="20"/>
      <c r="G22" s="20"/>
    </row>
    <row r="23" spans="3:8" x14ac:dyDescent="0.45">
      <c r="C23" t="s">
        <v>19</v>
      </c>
      <c r="D23" t="s">
        <v>10</v>
      </c>
      <c r="E23" t="s">
        <v>11</v>
      </c>
      <c r="F23" t="s">
        <v>12</v>
      </c>
      <c r="G23" t="s">
        <v>13</v>
      </c>
      <c r="H23" t="s">
        <v>46</v>
      </c>
    </row>
    <row r="24" spans="3:8" x14ac:dyDescent="0.45">
      <c r="C24" s="4" t="s">
        <v>14</v>
      </c>
      <c r="D24" s="12">
        <v>0.65230769230800001</v>
      </c>
      <c r="E24" s="12">
        <v>0.76077586206900005</v>
      </c>
      <c r="F24" s="12">
        <v>0.86462882096100002</v>
      </c>
      <c r="G24" s="12">
        <v>0.72624434389100001</v>
      </c>
      <c r="H24" s="12">
        <f>AVERAGE(Tabela13416[[#This Row],[PERSON_1]:[PERSON_4]])</f>
        <v>0.75098917980725</v>
      </c>
    </row>
    <row r="25" spans="3:8" x14ac:dyDescent="0.45">
      <c r="C25" s="4" t="s">
        <v>15</v>
      </c>
      <c r="D25" s="12">
        <v>0.69984615384615301</v>
      </c>
      <c r="E25" s="12">
        <v>0.75409482758620605</v>
      </c>
      <c r="F25" s="12">
        <v>0.68930131004366801</v>
      </c>
      <c r="G25" s="12">
        <v>0.68461538461538396</v>
      </c>
      <c r="H25" s="12">
        <f>AVERAGE(Tabela13416[[#This Row],[PERSON_1]:[PERSON_4]])</f>
        <v>0.70696441902285279</v>
      </c>
    </row>
    <row r="26" spans="3:8" x14ac:dyDescent="0.45">
      <c r="C26" s="4" t="s">
        <v>16</v>
      </c>
      <c r="D26" s="12">
        <v>0.66753846153846097</v>
      </c>
      <c r="E26" s="12">
        <v>0.76390086206896501</v>
      </c>
      <c r="F26" s="12">
        <v>0.78875545851528295</v>
      </c>
      <c r="G26" s="12">
        <v>0.77828054298642502</v>
      </c>
      <c r="H26" s="12">
        <f>AVERAGE(Tabela13416[[#This Row],[PERSON_1]:[PERSON_4]])</f>
        <v>0.74961883127728357</v>
      </c>
    </row>
    <row r="27" spans="3:8" x14ac:dyDescent="0.45">
      <c r="C27" s="4" t="s">
        <v>17</v>
      </c>
      <c r="D27" s="12">
        <v>0.66323076923076896</v>
      </c>
      <c r="E27" s="12">
        <v>0.81077586206896501</v>
      </c>
      <c r="F27" s="12">
        <v>0.86997816593886401</v>
      </c>
      <c r="G27" s="12">
        <v>0.85825791855203604</v>
      </c>
      <c r="H27" s="12">
        <f>AVERAGE(Tabela13416[[#This Row],[PERSON_1]:[PERSON_4]])</f>
        <v>0.80056067894765848</v>
      </c>
    </row>
    <row r="28" spans="3:8" x14ac:dyDescent="0.45">
      <c r="C28" s="4" t="s">
        <v>18</v>
      </c>
      <c r="D28" s="12">
        <v>0.62769230769230699</v>
      </c>
      <c r="E28" s="12">
        <v>0.71336206896551702</v>
      </c>
      <c r="F28" s="12">
        <v>0.71397379912663705</v>
      </c>
      <c r="G28" s="12">
        <v>0.83484162895927605</v>
      </c>
      <c r="H28" s="12">
        <f>AVERAGE(Tabela13416[[#This Row],[PERSON_1]:[PERSON_4]])</f>
        <v>0.72246745118593425</v>
      </c>
    </row>
    <row r="29" spans="3:8" x14ac:dyDescent="0.45">
      <c r="C29" s="4"/>
      <c r="G29" s="4" t="s">
        <v>47</v>
      </c>
      <c r="H29" s="12">
        <f>AVERAGE(Tabela13416[Średnia])</f>
        <v>0.74612011204819573</v>
      </c>
    </row>
    <row r="30" spans="3:8" x14ac:dyDescent="0.45">
      <c r="C30" t="s">
        <v>20</v>
      </c>
      <c r="D30" s="20" t="s">
        <v>21</v>
      </c>
      <c r="E30" s="20"/>
      <c r="F30" s="20"/>
      <c r="G30" s="20"/>
    </row>
    <row r="31" spans="3:8" x14ac:dyDescent="0.45">
      <c r="C31" t="s">
        <v>19</v>
      </c>
      <c r="D31" t="s">
        <v>10</v>
      </c>
      <c r="E31" t="s">
        <v>11</v>
      </c>
      <c r="F31" t="s">
        <v>12</v>
      </c>
      <c r="G31" t="s">
        <v>13</v>
      </c>
      <c r="H31" t="s">
        <v>46</v>
      </c>
    </row>
    <row r="32" spans="3:8" x14ac:dyDescent="0.45">
      <c r="C32" s="4" t="s">
        <v>14</v>
      </c>
      <c r="D32" s="12">
        <v>0.64307692307700004</v>
      </c>
      <c r="E32" s="12">
        <v>0.89870689655199998</v>
      </c>
      <c r="F32" s="12">
        <v>0.91266375545900003</v>
      </c>
      <c r="G32" s="12">
        <v>0.85294117647099998</v>
      </c>
      <c r="H32" s="21">
        <f>AVERAGE(Tabela151318[[#This Row],[PERSON_1]:[PERSON_4]])</f>
        <v>0.82684718788974998</v>
      </c>
    </row>
    <row r="33" spans="3:8" x14ac:dyDescent="0.45">
      <c r="C33" s="4" t="s">
        <v>15</v>
      </c>
      <c r="D33" s="12">
        <v>0.66092307692307595</v>
      </c>
      <c r="E33" s="12">
        <v>0.62273706896551695</v>
      </c>
      <c r="F33" s="12">
        <v>0.83231441048034904</v>
      </c>
      <c r="G33" s="12">
        <v>0.81436651583710395</v>
      </c>
      <c r="H33" s="12">
        <f>AVERAGE(Tabela151318[[#This Row],[PERSON_1]:[PERSON_4]])</f>
        <v>0.73258526805151147</v>
      </c>
    </row>
    <row r="34" spans="3:8" x14ac:dyDescent="0.45">
      <c r="C34" s="4" t="s">
        <v>16</v>
      </c>
      <c r="D34" s="12">
        <v>0.67599999999999905</v>
      </c>
      <c r="E34" s="12">
        <v>0.85969827586206904</v>
      </c>
      <c r="F34" s="12">
        <v>0.90753275109170295</v>
      </c>
      <c r="G34" s="12">
        <v>0.86493212669683195</v>
      </c>
      <c r="H34" s="21">
        <f>AVERAGE(Tabela151318[[#This Row],[PERSON_1]:[PERSON_4]])</f>
        <v>0.82704078841265072</v>
      </c>
    </row>
    <row r="35" spans="3:8" x14ac:dyDescent="0.45">
      <c r="C35" s="4" t="s">
        <v>17</v>
      </c>
      <c r="D35" s="12">
        <v>0.65061538461538404</v>
      </c>
      <c r="E35" s="12">
        <v>0.89224137931034397</v>
      </c>
      <c r="F35" s="12">
        <v>0.87925764192139699</v>
      </c>
      <c r="G35" s="12">
        <v>0.79490950226244295</v>
      </c>
      <c r="H35" s="12">
        <f>AVERAGE(Tabela151318[[#This Row],[PERSON_1]:[PERSON_4]])</f>
        <v>0.80425597702739193</v>
      </c>
    </row>
    <row r="36" spans="3:8" x14ac:dyDescent="0.45">
      <c r="C36" s="4" t="s">
        <v>18</v>
      </c>
      <c r="D36" s="12">
        <v>0.23384615384615301</v>
      </c>
      <c r="E36" s="12">
        <v>0.67672413793103403</v>
      </c>
      <c r="F36" s="12">
        <v>0.76855895196506496</v>
      </c>
      <c r="G36" s="12">
        <v>0.84389140271493202</v>
      </c>
      <c r="H36" s="12">
        <f>AVERAGE(Tabela151318[[#This Row],[PERSON_1]:[PERSON_4]])</f>
        <v>0.63075516161429601</v>
      </c>
    </row>
    <row r="37" spans="3:8" x14ac:dyDescent="0.45">
      <c r="C37" s="4"/>
      <c r="G37" s="4" t="s">
        <v>47</v>
      </c>
      <c r="H37" s="12">
        <f>AVERAGE(Tabela151318[Średnia])</f>
        <v>0.76429687659911993</v>
      </c>
    </row>
  </sheetData>
  <mergeCells count="4">
    <mergeCell ref="D22:G22"/>
    <mergeCell ref="D30:G30"/>
    <mergeCell ref="N2:Q2"/>
    <mergeCell ref="D14:G14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C7A2-9F9F-4681-BC46-EDF2C749F437}">
  <dimension ref="B1:O41"/>
  <sheetViews>
    <sheetView tabSelected="1" topLeftCell="A13" workbookViewId="0">
      <selection activeCell="Q25" sqref="Q25"/>
    </sheetView>
  </sheetViews>
  <sheetFormatPr defaultRowHeight="14.25" x14ac:dyDescent="0.45"/>
  <cols>
    <col min="2" max="2" width="23" bestFit="1" customWidth="1"/>
    <col min="3" max="3" width="22.73046875" hidden="1" customWidth="1"/>
    <col min="4" max="4" width="2.53125" hidden="1" customWidth="1"/>
    <col min="5" max="8" width="8.59765625" customWidth="1"/>
    <col min="10" max="10" width="28.1328125" bestFit="1" customWidth="1"/>
    <col min="11" max="15" width="8.59765625" customWidth="1"/>
    <col min="16" max="16" width="12.1328125" bestFit="1" customWidth="1"/>
    <col min="17" max="17" width="11.73046875" bestFit="1" customWidth="1"/>
    <col min="18" max="18" width="6.3984375" bestFit="1" customWidth="1"/>
  </cols>
  <sheetData>
    <row r="1" spans="2:15" x14ac:dyDescent="0.45">
      <c r="B1" t="s">
        <v>25</v>
      </c>
    </row>
    <row r="2" spans="2:15" x14ac:dyDescent="0.45">
      <c r="B2" t="s">
        <v>29</v>
      </c>
    </row>
    <row r="3" spans="2:15" x14ac:dyDescent="0.45">
      <c r="B3" t="s">
        <v>30</v>
      </c>
      <c r="C3" s="4" t="s">
        <v>14</v>
      </c>
      <c r="D3" s="4" t="s">
        <v>15</v>
      </c>
      <c r="E3" s="4" t="s">
        <v>74</v>
      </c>
      <c r="F3" s="8" t="s">
        <v>75</v>
      </c>
      <c r="G3" s="8" t="s">
        <v>52</v>
      </c>
      <c r="H3" t="s">
        <v>53</v>
      </c>
      <c r="J3" t="s">
        <v>30</v>
      </c>
      <c r="K3" s="4" t="s">
        <v>50</v>
      </c>
      <c r="L3" s="8" t="s">
        <v>54</v>
      </c>
      <c r="M3" s="8" t="s">
        <v>51</v>
      </c>
      <c r="N3" s="8" t="s">
        <v>52</v>
      </c>
      <c r="O3" t="s">
        <v>53</v>
      </c>
    </row>
    <row r="4" spans="2:15" x14ac:dyDescent="0.45">
      <c r="B4" s="4" t="s">
        <v>55</v>
      </c>
      <c r="E4" s="17">
        <v>0.50791855203619907</v>
      </c>
      <c r="F4" s="19">
        <v>1.4335752861937402E-2</v>
      </c>
      <c r="G4" s="19">
        <v>0.47963800904977305</v>
      </c>
      <c r="H4" s="17">
        <v>0.54072398190045201</v>
      </c>
      <c r="J4" s="4" t="s">
        <v>65</v>
      </c>
      <c r="K4" s="17">
        <v>0.84027149321266903</v>
      </c>
      <c r="L4" s="17">
        <f>Tabela6821[[#This Row],[Skuteczność]] - $E$5</f>
        <v>-2.6809954751131015E-2</v>
      </c>
      <c r="M4" s="17">
        <v>4.1885154992169701E-2</v>
      </c>
      <c r="N4" s="17">
        <v>0.710407239819004</v>
      </c>
      <c r="O4" s="17">
        <v>0.87556561085972795</v>
      </c>
    </row>
    <row r="5" spans="2:15" x14ac:dyDescent="0.45">
      <c r="B5" s="4" t="s">
        <v>56</v>
      </c>
      <c r="E5" s="17">
        <v>0.86708144796380004</v>
      </c>
      <c r="F5" s="17">
        <v>1.28157985299248E-2</v>
      </c>
      <c r="G5" s="17">
        <v>0.84389140271493202</v>
      </c>
      <c r="H5" s="17">
        <v>0.89140271493212597</v>
      </c>
      <c r="J5" s="4" t="s">
        <v>68</v>
      </c>
      <c r="K5" s="17">
        <v>0.84468325791855103</v>
      </c>
      <c r="L5" s="17">
        <f>Tabela6821[[#This Row],[Skuteczność]] - $E$5</f>
        <v>-2.2398190045249011E-2</v>
      </c>
      <c r="M5" s="17">
        <v>6.1175043993915497E-2</v>
      </c>
      <c r="N5" s="17">
        <v>0.723981900452488</v>
      </c>
      <c r="O5" s="17">
        <v>0.90045248868778194</v>
      </c>
    </row>
    <row r="6" spans="2:15" x14ac:dyDescent="0.45">
      <c r="B6" s="4" t="s">
        <v>57</v>
      </c>
      <c r="E6" s="17">
        <v>0.48868778280542896</v>
      </c>
      <c r="F6" s="17">
        <v>1.81982602282264E-2</v>
      </c>
      <c r="G6" s="17">
        <v>0.46153846153846095</v>
      </c>
      <c r="H6" s="17">
        <v>0.52714932126696801</v>
      </c>
      <c r="J6" s="4" t="s">
        <v>69</v>
      </c>
      <c r="K6" s="17">
        <v>0.87149321266968305</v>
      </c>
      <c r="L6" s="17">
        <f>Tabela6821[[#This Row],[Skuteczność]] - $E$5</f>
        <v>4.4117647058830034E-3</v>
      </c>
      <c r="M6" s="17">
        <v>1.32811403813929E-2</v>
      </c>
      <c r="N6" s="17">
        <v>0.85067873303167396</v>
      </c>
      <c r="O6" s="17">
        <v>0.89140271493212597</v>
      </c>
    </row>
    <row r="7" spans="2:15" x14ac:dyDescent="0.45">
      <c r="B7" s="4" t="s">
        <v>58</v>
      </c>
      <c r="E7" s="17">
        <v>0.85441176470588198</v>
      </c>
      <c r="F7" s="17">
        <v>7.9435610244618909E-3</v>
      </c>
      <c r="G7" s="17">
        <v>0.83710407239819007</v>
      </c>
      <c r="H7" s="17">
        <v>0.87104072398189991</v>
      </c>
      <c r="J7" s="4" t="s">
        <v>70</v>
      </c>
      <c r="K7" s="17">
        <v>0.86402714932126601</v>
      </c>
      <c r="L7" s="17">
        <f>Tabela6821[[#This Row],[Skuteczność]] - $E$5</f>
        <v>-3.0542986425340368E-3</v>
      </c>
      <c r="M7" s="17">
        <v>7.2926522449258905E-3</v>
      </c>
      <c r="N7" s="17">
        <v>0.85294117647058809</v>
      </c>
      <c r="O7" s="17">
        <v>0.87782805429864186</v>
      </c>
    </row>
    <row r="8" spans="2:15" x14ac:dyDescent="0.45">
      <c r="B8" s="4" t="s">
        <v>59</v>
      </c>
      <c r="E8" s="17">
        <v>0.77522624434389098</v>
      </c>
      <c r="F8" s="17">
        <v>2.7386548412065597E-2</v>
      </c>
      <c r="G8" s="17">
        <v>0.69004524886877805</v>
      </c>
      <c r="H8" s="17">
        <v>0.83031674208144812</v>
      </c>
      <c r="J8" s="4" t="s">
        <v>71</v>
      </c>
      <c r="K8" s="17">
        <v>0.86628959276017992</v>
      </c>
      <c r="L8" s="17">
        <f>Tabela6821[[#This Row],[Skuteczność]] - $E$5</f>
        <v>-7.9185520362012873E-4</v>
      </c>
      <c r="M8" s="17">
        <v>9.0469452593358295E-3</v>
      </c>
      <c r="N8" s="17">
        <v>0.85067873303167396</v>
      </c>
      <c r="O8" s="17">
        <v>0.88461538461538403</v>
      </c>
    </row>
    <row r="9" spans="2:15" x14ac:dyDescent="0.45">
      <c r="B9" s="4" t="s">
        <v>60</v>
      </c>
      <c r="E9" s="17">
        <v>0.76199095022624397</v>
      </c>
      <c r="F9" s="17">
        <v>6.79132612395381E-2</v>
      </c>
      <c r="G9" s="17">
        <v>0.50904977375565608</v>
      </c>
      <c r="H9" s="17">
        <v>0.85294117647058809</v>
      </c>
      <c r="J9" s="4" t="s">
        <v>66</v>
      </c>
      <c r="K9" s="17">
        <v>0.85452488687782802</v>
      </c>
      <c r="L9" s="17">
        <f>Tabela6821[[#This Row],[Skuteczność]] - $E$5</f>
        <v>-1.2556561085972029E-2</v>
      </c>
      <c r="M9" s="17">
        <v>2.5295898398530602E-2</v>
      </c>
      <c r="N9" s="17">
        <v>0.80316742081447901</v>
      </c>
      <c r="O9" s="17">
        <v>0.88914027149321195</v>
      </c>
    </row>
    <row r="10" spans="2:15" x14ac:dyDescent="0.45">
      <c r="B10" s="4" t="s">
        <v>61</v>
      </c>
      <c r="E10" s="17">
        <v>0.71266968325791802</v>
      </c>
      <c r="F10" s="17">
        <v>0.10391489163260399</v>
      </c>
      <c r="G10" s="17">
        <v>0.53846153846153799</v>
      </c>
      <c r="H10" s="17">
        <v>0.85294117647058809</v>
      </c>
      <c r="J10" s="4" t="s">
        <v>67</v>
      </c>
      <c r="K10" s="17">
        <v>0.81425339366515792</v>
      </c>
      <c r="L10" s="17">
        <f>Tabela6821[[#This Row],[Skuteczność]] - $E$5</f>
        <v>-5.2828054298642124E-2</v>
      </c>
      <c r="M10" s="17">
        <v>5.4137676191876892E-2</v>
      </c>
      <c r="N10" s="17">
        <v>0.64932126696832493</v>
      </c>
      <c r="O10" s="17">
        <v>0.87330316742081393</v>
      </c>
    </row>
    <row r="11" spans="2:15" x14ac:dyDescent="0.45">
      <c r="B11" s="4" t="s">
        <v>62</v>
      </c>
      <c r="E11" s="17">
        <v>0.52375565610859698</v>
      </c>
      <c r="F11" s="17">
        <v>3.3239444495033903E-2</v>
      </c>
      <c r="G11" s="17">
        <v>0.47058823529411697</v>
      </c>
      <c r="H11" s="17">
        <v>0.58597285067873295</v>
      </c>
      <c r="J11" s="4" t="s">
        <v>72</v>
      </c>
      <c r="K11" s="17">
        <v>0.76990950226244292</v>
      </c>
      <c r="L11" s="17">
        <f>Tabela6821[[#This Row],[Skuteczność]] - $E$5</f>
        <v>-9.7171945701357121E-2</v>
      </c>
      <c r="M11" s="17">
        <v>8.9408318306084991E-2</v>
      </c>
      <c r="N11" s="17">
        <v>0.62217194570135703</v>
      </c>
      <c r="O11" s="17">
        <v>0.90271493212669596</v>
      </c>
    </row>
    <row r="12" spans="2:15" x14ac:dyDescent="0.45">
      <c r="B12" s="4" t="s">
        <v>63</v>
      </c>
      <c r="E12" s="17">
        <v>0.21990950226244299</v>
      </c>
      <c r="F12" s="17">
        <v>2.36054288928008E-2</v>
      </c>
      <c r="G12" s="17">
        <v>0.17647058823529399</v>
      </c>
      <c r="H12" s="17">
        <v>0.27149321266968296</v>
      </c>
      <c r="J12" s="4" t="s">
        <v>73</v>
      </c>
      <c r="K12" s="17">
        <v>0.88371040723981797</v>
      </c>
      <c r="L12" s="17">
        <f>Tabela6821[[#This Row],[Skuteczność]] - $E$5</f>
        <v>1.6628959276017929E-2</v>
      </c>
      <c r="M12" s="17">
        <v>2.5187407964149401E-2</v>
      </c>
      <c r="N12" s="17">
        <v>0.83031674208144812</v>
      </c>
      <c r="O12" s="17">
        <v>0.92307692307692302</v>
      </c>
    </row>
    <row r="13" spans="2:15" x14ac:dyDescent="0.45">
      <c r="B13" s="4" t="s">
        <v>64</v>
      </c>
      <c r="E13" s="17">
        <v>0.48868778280542896</v>
      </c>
      <c r="F13" s="17">
        <v>2.0462296931393602E-2</v>
      </c>
      <c r="G13" s="17">
        <v>0.45701357466063303</v>
      </c>
      <c r="H13" s="17">
        <v>0.52941176470588203</v>
      </c>
    </row>
    <row r="15" spans="2:15" x14ac:dyDescent="0.45">
      <c r="J15" t="s">
        <v>30</v>
      </c>
      <c r="K15" s="4" t="s">
        <v>50</v>
      </c>
      <c r="L15" s="8" t="s">
        <v>54</v>
      </c>
      <c r="M15" t="s">
        <v>51</v>
      </c>
      <c r="N15" t="s">
        <v>52</v>
      </c>
      <c r="O15" t="s">
        <v>53</v>
      </c>
    </row>
    <row r="16" spans="2:15" x14ac:dyDescent="0.45">
      <c r="J16" s="4" t="s">
        <v>76</v>
      </c>
      <c r="K16" s="17">
        <v>0.86187782805429802</v>
      </c>
      <c r="L16" s="17">
        <f>Tabela682124[[#This Row],[Skuteczność]] - $K$12</f>
        <v>-2.1832579185519951E-2</v>
      </c>
      <c r="M16" s="17">
        <v>2.3462694744542399E-2</v>
      </c>
      <c r="N16" s="17">
        <v>0.82579185520361897</v>
      </c>
      <c r="O16" s="17">
        <v>0.90045248868778205</v>
      </c>
    </row>
    <row r="17" spans="5:15" x14ac:dyDescent="0.45">
      <c r="J17" s="16" t="s">
        <v>77</v>
      </c>
      <c r="K17" s="17">
        <v>0.88597285067873199</v>
      </c>
      <c r="L17" s="17">
        <f>Tabela682124[[#This Row],[Skuteczność]] - $K$12</f>
        <v>2.2624434389140191E-3</v>
      </c>
      <c r="M17" s="17">
        <v>3.5037937887069499E-2</v>
      </c>
      <c r="N17" s="17">
        <v>0.76244343891402699</v>
      </c>
      <c r="O17" s="17">
        <v>0.92986425339366496</v>
      </c>
    </row>
    <row r="18" spans="5:15" x14ac:dyDescent="0.45">
      <c r="J18" s="4" t="s">
        <v>78</v>
      </c>
      <c r="K18" s="17">
        <v>0.87703619909502195</v>
      </c>
      <c r="L18" s="17">
        <f>Tabela682124[[#This Row],[Skuteczność]] - $K$12</f>
        <v>-6.6742081447960233E-3</v>
      </c>
      <c r="M18" s="17">
        <v>1.9161106189828501E-2</v>
      </c>
      <c r="N18" s="17">
        <v>0.841628959276018</v>
      </c>
      <c r="O18" s="17">
        <v>0.92307692307692302</v>
      </c>
    </row>
    <row r="19" spans="5:15" x14ac:dyDescent="0.45">
      <c r="E19" s="22">
        <f>K4*100</f>
        <v>84.027149321266904</v>
      </c>
      <c r="F19" s="22"/>
      <c r="G19" s="22"/>
      <c r="H19" s="22"/>
      <c r="J19" s="4" t="s">
        <v>79</v>
      </c>
      <c r="K19" s="17">
        <v>0.87364253393665103</v>
      </c>
      <c r="L19" s="17">
        <f>Tabela682124[[#This Row],[Skuteczność]] - $K$12</f>
        <v>-1.0067873303166941E-2</v>
      </c>
      <c r="M19" s="17">
        <v>2.3384024812878001E-2</v>
      </c>
      <c r="N19" s="17">
        <v>0.82579185520361897</v>
      </c>
      <c r="O19" s="17">
        <v>0.91628959276017996</v>
      </c>
    </row>
    <row r="20" spans="5:15" x14ac:dyDescent="0.45">
      <c r="E20" s="22">
        <f t="shared" ref="E20:E28" si="0">K5*100</f>
        <v>84.468325791855108</v>
      </c>
      <c r="F20" s="22"/>
      <c r="G20" s="22"/>
      <c r="H20" s="22"/>
      <c r="J20" s="4" t="s">
        <v>80</v>
      </c>
      <c r="K20" s="17">
        <v>0.86787330316741995</v>
      </c>
      <c r="L20" s="17">
        <f>Tabela682124[[#This Row],[Skuteczność]] - $K$12</f>
        <v>-1.5837104072398023E-2</v>
      </c>
      <c r="M20" s="17">
        <v>2.4276766613097099E-2</v>
      </c>
      <c r="N20" s="17">
        <v>0.83257918552036203</v>
      </c>
      <c r="O20" s="17">
        <v>0.907239819004524</v>
      </c>
    </row>
    <row r="21" spans="5:15" x14ac:dyDescent="0.45">
      <c r="E21" s="22">
        <f t="shared" si="0"/>
        <v>87.1493212669683</v>
      </c>
      <c r="F21" s="22"/>
      <c r="G21" s="22"/>
      <c r="H21" s="22"/>
      <c r="J21" s="4" t="s">
        <v>81</v>
      </c>
      <c r="K21" s="17">
        <v>0.88156108597284999</v>
      </c>
      <c r="L21" s="17">
        <f>Tabela682124[[#This Row],[Skuteczność]] - $K$12</f>
        <v>-2.1493212669679851E-3</v>
      </c>
      <c r="M21" s="17">
        <v>2.19267422886988E-2</v>
      </c>
      <c r="N21" s="17">
        <v>0.83936651583710398</v>
      </c>
      <c r="O21" s="17">
        <v>0.91628959276017996</v>
      </c>
    </row>
    <row r="22" spans="5:15" x14ac:dyDescent="0.45">
      <c r="E22" s="22">
        <f t="shared" si="0"/>
        <v>86.402714932126599</v>
      </c>
      <c r="F22" s="22"/>
      <c r="G22" s="22"/>
      <c r="H22" s="22"/>
      <c r="J22" s="4" t="s">
        <v>83</v>
      </c>
      <c r="K22" s="17">
        <v>0.84954751131221695</v>
      </c>
      <c r="L22" s="17">
        <f>Tabela682124[[#This Row],[Skuteczność]] - $K$12</f>
        <v>-3.4162895927601022E-2</v>
      </c>
      <c r="M22" s="17">
        <v>4.0253058976765399E-2</v>
      </c>
      <c r="N22" s="17">
        <v>0.70588235294117596</v>
      </c>
      <c r="O22" s="17">
        <v>0.89592760180995401</v>
      </c>
    </row>
    <row r="23" spans="5:15" x14ac:dyDescent="0.45">
      <c r="E23" s="22">
        <f t="shared" si="0"/>
        <v>86.628959276017994</v>
      </c>
      <c r="F23" s="22"/>
      <c r="G23" s="22"/>
      <c r="H23" s="22"/>
      <c r="J23" s="4" t="s">
        <v>82</v>
      </c>
      <c r="K23" s="17">
        <v>0.80916289592760104</v>
      </c>
      <c r="L23" s="17">
        <f>Tabela682124[[#This Row],[Skuteczność]] - $K$12</f>
        <v>-7.454751131221693E-2</v>
      </c>
      <c r="M23" s="17">
        <v>7.1606513549418396E-2</v>
      </c>
      <c r="N23" s="17">
        <v>0.66063348416289502</v>
      </c>
      <c r="O23" s="17">
        <v>0.89366515837103999</v>
      </c>
    </row>
    <row r="24" spans="5:15" x14ac:dyDescent="0.45">
      <c r="E24" s="22">
        <f t="shared" si="0"/>
        <v>85.452488687782804</v>
      </c>
      <c r="F24" s="22"/>
      <c r="G24" s="22"/>
      <c r="H24" s="22"/>
    </row>
    <row r="25" spans="5:15" x14ac:dyDescent="0.45">
      <c r="E25" s="22">
        <f t="shared" si="0"/>
        <v>81.425339366515786</v>
      </c>
      <c r="F25" s="22"/>
      <c r="G25" s="22"/>
      <c r="H25" s="22"/>
      <c r="J25" t="s">
        <v>30</v>
      </c>
      <c r="K25" s="4" t="s">
        <v>50</v>
      </c>
      <c r="L25" s="8" t="s">
        <v>54</v>
      </c>
      <c r="M25" t="s">
        <v>51</v>
      </c>
      <c r="N25" t="s">
        <v>52</v>
      </c>
      <c r="O25" t="s">
        <v>53</v>
      </c>
    </row>
    <row r="26" spans="5:15" x14ac:dyDescent="0.45">
      <c r="E26" s="22">
        <f t="shared" si="0"/>
        <v>76.990950226244294</v>
      </c>
      <c r="F26" s="22"/>
      <c r="G26" s="22"/>
      <c r="H26" s="22"/>
      <c r="J26" s="15" t="s">
        <v>84</v>
      </c>
      <c r="K26" s="17">
        <v>0.86923076923076903</v>
      </c>
      <c r="L26" s="17">
        <f>Tabela68212425[[#This Row],[Skuteczność]]-$K$17</f>
        <v>-1.6742081447962964E-2</v>
      </c>
      <c r="M26" s="17">
        <v>3.4248940217495499E-2</v>
      </c>
      <c r="N26" s="17">
        <v>0.76470588235294101</v>
      </c>
      <c r="O26" s="17">
        <v>0.90950226244343801</v>
      </c>
    </row>
    <row r="27" spans="5:15" x14ac:dyDescent="0.45">
      <c r="E27" s="22">
        <f t="shared" si="0"/>
        <v>88.371040723981793</v>
      </c>
      <c r="F27" s="22"/>
      <c r="G27" s="22"/>
      <c r="H27" s="22"/>
      <c r="J27" s="15" t="s">
        <v>85</v>
      </c>
      <c r="K27" s="17">
        <v>0.88020361990950202</v>
      </c>
      <c r="L27" s="17">
        <f>Tabela68212425[[#This Row],[Skuteczność]]-$K$17</f>
        <v>-5.7692307692299716E-3</v>
      </c>
      <c r="M27" s="17">
        <v>1.54190956438034E-2</v>
      </c>
      <c r="N27" s="17">
        <v>0.85067873303167396</v>
      </c>
      <c r="O27" s="17">
        <v>0.91176470588235203</v>
      </c>
    </row>
    <row r="28" spans="5:15" ht="28.5" x14ac:dyDescent="0.45">
      <c r="E28" s="22">
        <f t="shared" si="0"/>
        <v>0</v>
      </c>
      <c r="F28" s="22"/>
      <c r="G28" s="22"/>
      <c r="H28" s="22"/>
      <c r="J28" s="15" t="s">
        <v>86</v>
      </c>
      <c r="K28" s="17">
        <v>0.87669683257918496</v>
      </c>
      <c r="L28" s="17">
        <f>Tabela68212425[[#This Row],[Skuteczność]]-$K$17</f>
        <v>-9.2760180995470343E-3</v>
      </c>
      <c r="M28" s="17">
        <v>1.9137383049599499E-2</v>
      </c>
      <c r="N28" s="17">
        <v>0.85067873303167396</v>
      </c>
      <c r="O28" s="17">
        <v>0.91628959276017996</v>
      </c>
    </row>
    <row r="29" spans="5:15" x14ac:dyDescent="0.45">
      <c r="J29" s="15" t="s">
        <v>87</v>
      </c>
      <c r="K29" s="17">
        <v>0.87217194570135703</v>
      </c>
      <c r="L29" s="17">
        <f>Tabela68212425[[#This Row],[Skuteczność]]-$K$17</f>
        <v>-1.3800904977374961E-2</v>
      </c>
      <c r="M29" s="17">
        <v>1.57154343772056E-2</v>
      </c>
      <c r="N29" s="17">
        <v>0.83710407239818996</v>
      </c>
      <c r="O29" s="17">
        <v>0.90045248868778205</v>
      </c>
    </row>
    <row r="30" spans="5:15" x14ac:dyDescent="0.45">
      <c r="J30" s="15" t="s">
        <v>88</v>
      </c>
      <c r="K30" s="17">
        <v>0.88687782805429805</v>
      </c>
      <c r="L30" s="17">
        <f>Tabela68212425[[#This Row],[Skuteczność]]-$K$17</f>
        <v>9.0497737556605173E-4</v>
      </c>
      <c r="M30" s="17">
        <v>2.8573146923789702E-2</v>
      </c>
      <c r="N30" s="17">
        <v>0.83936651583710398</v>
      </c>
      <c r="O30" s="17">
        <v>0.93891402714932104</v>
      </c>
    </row>
    <row r="31" spans="5:15" x14ac:dyDescent="0.45">
      <c r="J31" s="15" t="s">
        <v>89</v>
      </c>
      <c r="K31" s="17">
        <v>0.87262443438913995</v>
      </c>
      <c r="L31" s="17">
        <f>Tabela68212425[[#This Row],[Skuteczność]]-$K$17</f>
        <v>-1.3348416289592047E-2</v>
      </c>
      <c r="M31" s="17">
        <v>1.59032233219818E-2</v>
      </c>
      <c r="N31" s="17">
        <v>0.84389140271493202</v>
      </c>
      <c r="O31" s="17">
        <v>0.90950226244343801</v>
      </c>
    </row>
    <row r="32" spans="5:15" ht="28.5" x14ac:dyDescent="0.45">
      <c r="J32" s="15" t="s">
        <v>90</v>
      </c>
      <c r="K32" s="17">
        <v>0.87330316742081404</v>
      </c>
      <c r="L32" s="17">
        <f>Tabela68212425[[#This Row],[Skuteczność]]-$K$17</f>
        <v>-1.2669683257917952E-2</v>
      </c>
      <c r="M32" s="17">
        <v>4.81427550344629E-2</v>
      </c>
      <c r="N32" s="17">
        <v>0.76244343891402699</v>
      </c>
      <c r="O32" s="17">
        <v>0.93212669683257898</v>
      </c>
    </row>
    <row r="33" spans="10:15" x14ac:dyDescent="0.45">
      <c r="J33" s="13"/>
    </row>
    <row r="34" spans="10:15" x14ac:dyDescent="0.45">
      <c r="J34" s="13"/>
    </row>
    <row r="35" spans="10:15" x14ac:dyDescent="0.45">
      <c r="J35" s="13" t="s">
        <v>30</v>
      </c>
      <c r="K35" s="4" t="s">
        <v>50</v>
      </c>
      <c r="L35" s="8" t="s">
        <v>54</v>
      </c>
      <c r="M35" t="s">
        <v>51</v>
      </c>
      <c r="N35" t="s">
        <v>52</v>
      </c>
      <c r="O35" t="s">
        <v>53</v>
      </c>
    </row>
    <row r="36" spans="10:15" ht="28.5" x14ac:dyDescent="0.45">
      <c r="J36" s="15" t="s">
        <v>91</v>
      </c>
      <c r="K36" s="17">
        <v>0.86527149321266905</v>
      </c>
      <c r="L36" s="17">
        <f>Tabela6821242526[[#This Row],[Skuteczność]]-$K$30</f>
        <v>-2.1606334841628994E-2</v>
      </c>
      <c r="M36" s="17">
        <v>3.0584645629953201E-2</v>
      </c>
      <c r="N36" s="17">
        <v>0.80090497737556499</v>
      </c>
      <c r="O36" s="17">
        <v>0.91855203619909398</v>
      </c>
    </row>
    <row r="37" spans="10:15" ht="28.5" x14ac:dyDescent="0.45">
      <c r="J37" s="15" t="s">
        <v>92</v>
      </c>
      <c r="K37" s="17">
        <v>0.87816742081447896</v>
      </c>
      <c r="L37" s="17">
        <f>Tabela6821242526[[#This Row],[Skuteczność]]-$K$30</f>
        <v>-8.7104072398190846E-3</v>
      </c>
      <c r="M37" s="17">
        <v>2.5778703878935601E-2</v>
      </c>
      <c r="N37" s="17">
        <v>0.83484162895927605</v>
      </c>
      <c r="O37" s="17">
        <v>0.92986425339366496</v>
      </c>
    </row>
    <row r="38" spans="10:15" ht="28.5" x14ac:dyDescent="0.45">
      <c r="J38" s="15" t="s">
        <v>93</v>
      </c>
      <c r="K38" s="17">
        <v>0.87986425339366503</v>
      </c>
      <c r="L38" s="17">
        <f>Tabela6821242526[[#This Row],[Skuteczność]]-$K$30</f>
        <v>-7.0135746606330152E-3</v>
      </c>
      <c r="M38" s="17">
        <v>1.29947787156329E-2</v>
      </c>
      <c r="N38" s="17">
        <v>0.85972850678733004</v>
      </c>
      <c r="O38" s="17">
        <v>0.91402714932126605</v>
      </c>
    </row>
    <row r="39" spans="10:15" x14ac:dyDescent="0.45">
      <c r="J39" s="15" t="s">
        <v>94</v>
      </c>
      <c r="K39" s="17">
        <v>0.87398190045248803</v>
      </c>
      <c r="L39" s="17">
        <f>Tabela6821242526[[#This Row],[Skuteczność]]-$K$30</f>
        <v>-1.289592760181002E-2</v>
      </c>
      <c r="M39" s="17">
        <v>1.4148866166293701E-2</v>
      </c>
      <c r="N39" s="17">
        <v>0.841628959276018</v>
      </c>
      <c r="O39" s="17">
        <v>0.90271493212669596</v>
      </c>
    </row>
    <row r="40" spans="10:15" ht="28.5" x14ac:dyDescent="0.45">
      <c r="J40" s="15" t="s">
        <v>95</v>
      </c>
      <c r="K40" s="17">
        <v>0.84728506787330304</v>
      </c>
      <c r="L40" s="17">
        <f>Tabela6821242526[[#This Row],[Skuteczność]]-$K$30</f>
        <v>-3.9592760180995001E-2</v>
      </c>
      <c r="M40" s="17">
        <v>2.9873678753973499E-2</v>
      </c>
      <c r="N40" s="17">
        <v>0.78733031674208098</v>
      </c>
      <c r="O40" s="17">
        <v>0.90045248868778205</v>
      </c>
    </row>
    <row r="41" spans="10:15" ht="28.5" x14ac:dyDescent="0.45">
      <c r="J41" s="15" t="s">
        <v>96</v>
      </c>
      <c r="K41" s="17">
        <f>0.871266968325791</f>
        <v>0.87126696832579098</v>
      </c>
      <c r="L41" s="17">
        <f>Tabela6821242526[[#This Row],[Skuteczność]]-$K$30</f>
        <v>-1.5610859728507065E-2</v>
      </c>
      <c r="M41" s="17">
        <v>3.61842446914536E-2</v>
      </c>
      <c r="N41" s="17">
        <v>0.75339366515837103</v>
      </c>
      <c r="O41" s="17">
        <v>0.92533936651583704</v>
      </c>
    </row>
  </sheetData>
  <conditionalFormatting sqref="E4:E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2">
    <cfRule type="colorScale" priority="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L26:L32">
    <cfRule type="colorScale" priority="4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L36:L41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E19:H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3">
    <cfRule type="colorScale" priority="9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E34EE-3D4A-4F15-9B3D-9B9CE2532F2A}">
  <dimension ref="B2:F35"/>
  <sheetViews>
    <sheetView workbookViewId="0">
      <selection activeCell="M13" sqref="M13"/>
    </sheetView>
  </sheetViews>
  <sheetFormatPr defaultRowHeight="14.25" x14ac:dyDescent="0.45"/>
  <cols>
    <col min="2" max="2" width="13.73046875" customWidth="1"/>
    <col min="3" max="3" width="12.59765625" style="23" customWidth="1"/>
    <col min="4" max="4" width="11.796875" style="23" customWidth="1"/>
    <col min="5" max="6" width="11.73046875" style="23" bestFit="1" customWidth="1"/>
  </cols>
  <sheetData>
    <row r="2" spans="2:6" x14ac:dyDescent="0.45">
      <c r="C2" s="23" t="s">
        <v>49</v>
      </c>
    </row>
    <row r="3" spans="2:6" x14ac:dyDescent="0.45">
      <c r="B3" s="16" t="s">
        <v>48</v>
      </c>
      <c r="C3" s="24" t="s">
        <v>50</v>
      </c>
      <c r="D3" s="24" t="s">
        <v>51</v>
      </c>
      <c r="E3" s="24" t="s">
        <v>27</v>
      </c>
      <c r="F3" s="24" t="s">
        <v>28</v>
      </c>
    </row>
    <row r="4" spans="2:6" x14ac:dyDescent="0.45">
      <c r="B4" s="18">
        <v>2</v>
      </c>
      <c r="C4" s="25">
        <v>0.521818140465793</v>
      </c>
      <c r="D4" s="25">
        <v>5.6945737556714601E-2</v>
      </c>
      <c r="E4" s="25">
        <v>0.476846797671033</v>
      </c>
      <c r="F4" s="25">
        <v>0.63387008733624395</v>
      </c>
    </row>
    <row r="5" spans="2:6" x14ac:dyDescent="0.45">
      <c r="B5" s="18">
        <v>5</v>
      </c>
      <c r="C5" s="25">
        <v>0.66571347356452504</v>
      </c>
      <c r="D5" s="25">
        <v>6.1810333309614499E-3</v>
      </c>
      <c r="E5" s="25">
        <v>0.65252984650369505</v>
      </c>
      <c r="F5" s="25">
        <v>0.67959067652075</v>
      </c>
    </row>
    <row r="6" spans="2:6" x14ac:dyDescent="0.45">
      <c r="B6" s="18">
        <v>10</v>
      </c>
      <c r="C6" s="25">
        <v>0.70218231416230903</v>
      </c>
      <c r="D6" s="25">
        <v>7.0930674593219301E-3</v>
      </c>
      <c r="E6" s="25">
        <v>0.68583769038417797</v>
      </c>
      <c r="F6" s="25">
        <v>0.71993634917026506</v>
      </c>
    </row>
    <row r="7" spans="2:6" x14ac:dyDescent="0.45">
      <c r="B7" s="18">
        <v>20</v>
      </c>
      <c r="C7" s="25">
        <v>0.76562925942753202</v>
      </c>
      <c r="D7" s="25">
        <v>1.5935756052304701E-2</v>
      </c>
      <c r="E7" s="25">
        <v>0.73466606088141695</v>
      </c>
      <c r="F7" s="25">
        <v>0.79691049522944102</v>
      </c>
    </row>
    <row r="8" spans="2:6" x14ac:dyDescent="0.45">
      <c r="B8" s="18">
        <v>30</v>
      </c>
      <c r="C8" s="25">
        <v>0.83256130790190697</v>
      </c>
      <c r="D8" s="25">
        <v>1.3816084287833401E-2</v>
      </c>
      <c r="E8" s="25">
        <v>0.78950953678474101</v>
      </c>
      <c r="F8" s="25">
        <v>0.84945504087193402</v>
      </c>
    </row>
    <row r="9" spans="2:6" x14ac:dyDescent="0.45">
      <c r="B9" s="18">
        <v>40</v>
      </c>
      <c r="C9" s="25">
        <v>0.84346642468239497</v>
      </c>
      <c r="D9" s="25">
        <v>3.2953355368271202E-2</v>
      </c>
      <c r="E9" s="25">
        <v>0.71052631578947301</v>
      </c>
      <c r="F9" s="25">
        <v>0.86751361161524398</v>
      </c>
    </row>
    <row r="10" spans="2:6" x14ac:dyDescent="0.45">
      <c r="B10" s="18">
        <v>50</v>
      </c>
      <c r="C10" s="25">
        <v>0.85946712018140503</v>
      </c>
      <c r="D10" s="25">
        <v>7.1029280251389002E-3</v>
      </c>
      <c r="E10" s="25">
        <v>0.85147392290249402</v>
      </c>
      <c r="F10" s="25">
        <v>0.87641723356009005</v>
      </c>
    </row>
    <row r="11" spans="2:6" x14ac:dyDescent="0.45">
      <c r="B11" s="18">
        <v>60</v>
      </c>
      <c r="C11" s="25">
        <v>0.86476190476190395</v>
      </c>
      <c r="D11" s="25">
        <v>1.06904496764969E-2</v>
      </c>
      <c r="E11" s="25">
        <v>0.84761904761904705</v>
      </c>
      <c r="F11" s="25">
        <v>0.88843537414965901</v>
      </c>
    </row>
    <row r="12" spans="2:6" x14ac:dyDescent="0.45">
      <c r="B12" s="18">
        <v>70</v>
      </c>
      <c r="C12" s="25">
        <v>0.86518987341772102</v>
      </c>
      <c r="D12" s="25">
        <v>1.7097395771189901E-2</v>
      </c>
      <c r="E12" s="25">
        <v>0.816455696202531</v>
      </c>
      <c r="F12" s="25">
        <v>0.893987341772151</v>
      </c>
    </row>
    <row r="13" spans="2:6" x14ac:dyDescent="0.45">
      <c r="B13" s="18">
        <v>80</v>
      </c>
      <c r="C13" s="25">
        <v>0.86717902350813703</v>
      </c>
      <c r="D13" s="25">
        <v>1.3883774915691E-2</v>
      </c>
      <c r="E13" s="25">
        <v>0.84267631103074103</v>
      </c>
      <c r="F13" s="25">
        <v>0.89330922242314603</v>
      </c>
    </row>
    <row r="14" spans="2:6" x14ac:dyDescent="0.45">
      <c r="B14" s="18">
        <v>90</v>
      </c>
      <c r="C14" s="25">
        <v>0.87006109979633295</v>
      </c>
      <c r="D14" s="25">
        <v>1.50850380343309E-2</v>
      </c>
      <c r="E14" s="25">
        <v>0.84114052953156804</v>
      </c>
      <c r="F14" s="25">
        <v>0.90835030549898099</v>
      </c>
    </row>
    <row r="15" spans="2:6" x14ac:dyDescent="0.45">
      <c r="B15" s="18">
        <v>100</v>
      </c>
      <c r="C15" s="25">
        <v>0.86900452488687696</v>
      </c>
      <c r="D15" s="25">
        <v>1.3722796546715601E-2</v>
      </c>
      <c r="E15" s="25">
        <v>0.841628959276018</v>
      </c>
      <c r="F15" s="25">
        <v>0.89592760180995401</v>
      </c>
    </row>
    <row r="16" spans="2:6" x14ac:dyDescent="0.45">
      <c r="B16" s="18">
        <v>110</v>
      </c>
      <c r="C16" s="25">
        <v>0.87313432835820803</v>
      </c>
      <c r="D16" s="25">
        <v>1.0165580468508699E-2</v>
      </c>
      <c r="E16" s="25">
        <v>0.85323383084577098</v>
      </c>
      <c r="F16" s="25">
        <v>0.90298507462686495</v>
      </c>
    </row>
    <row r="17" spans="2:6" x14ac:dyDescent="0.45">
      <c r="B17" s="18">
        <v>120</v>
      </c>
      <c r="C17" s="25">
        <v>0.87235772357723496</v>
      </c>
      <c r="D17" s="25">
        <v>1.96154300045502E-2</v>
      </c>
      <c r="E17" s="25">
        <v>0.81571815718157104</v>
      </c>
      <c r="F17" s="25">
        <v>0.90514905149051395</v>
      </c>
    </row>
    <row r="18" spans="2:6" x14ac:dyDescent="0.45">
      <c r="B18" s="18">
        <v>130</v>
      </c>
      <c r="C18" s="25">
        <v>0.87360703812316698</v>
      </c>
      <c r="D18" s="25">
        <v>1.8775200354849302E-2</v>
      </c>
      <c r="E18" s="25">
        <v>0.84750733137829903</v>
      </c>
      <c r="F18" s="25">
        <v>0.92082111436950098</v>
      </c>
    </row>
    <row r="19" spans="2:6" x14ac:dyDescent="0.45">
      <c r="B19" s="18">
        <v>140</v>
      </c>
      <c r="C19" s="25"/>
      <c r="D19" s="25"/>
      <c r="E19" s="25"/>
      <c r="F19" s="25"/>
    </row>
    <row r="20" spans="2:6" x14ac:dyDescent="0.45">
      <c r="B20" s="18">
        <v>150</v>
      </c>
      <c r="C20" s="25">
        <v>0.88395270270270199</v>
      </c>
      <c r="D20" s="25">
        <v>1.9149028921055699E-2</v>
      </c>
      <c r="E20" s="25">
        <v>0.84797297297297303</v>
      </c>
      <c r="F20" s="25">
        <v>0.94256756756756699</v>
      </c>
    </row>
    <row r="21" spans="2:6" x14ac:dyDescent="0.45">
      <c r="B21" s="18">
        <v>160</v>
      </c>
      <c r="C21" s="25"/>
      <c r="D21" s="25"/>
      <c r="E21" s="25"/>
      <c r="F21" s="25"/>
    </row>
    <row r="22" spans="2:6" x14ac:dyDescent="0.45">
      <c r="B22" s="18">
        <v>170</v>
      </c>
      <c r="C22" s="25"/>
      <c r="D22" s="25"/>
      <c r="E22" s="25"/>
      <c r="F22" s="25"/>
    </row>
    <row r="23" spans="2:6" x14ac:dyDescent="0.45">
      <c r="B23" s="18">
        <v>180</v>
      </c>
      <c r="C23" s="25">
        <v>0.87570850202429096</v>
      </c>
      <c r="D23" s="25">
        <v>1.8200620885011301E-2</v>
      </c>
      <c r="E23" s="25">
        <v>0.84615384615384603</v>
      </c>
      <c r="F23" s="25">
        <v>0.94331983805667996</v>
      </c>
    </row>
    <row r="24" spans="2:6" x14ac:dyDescent="0.45">
      <c r="B24" s="18">
        <v>190</v>
      </c>
      <c r="C24" s="25"/>
      <c r="D24" s="25"/>
      <c r="E24" s="25"/>
      <c r="F24" s="25"/>
    </row>
    <row r="25" spans="2:6" x14ac:dyDescent="0.45">
      <c r="B25" s="18">
        <v>200</v>
      </c>
      <c r="C25" s="25">
        <v>0.89504504504504501</v>
      </c>
      <c r="D25" s="25">
        <v>3.3134909786672002E-2</v>
      </c>
      <c r="E25" s="25">
        <v>0.83333333333333304</v>
      </c>
      <c r="F25" s="25">
        <v>0.94144144144144104</v>
      </c>
    </row>
    <row r="26" spans="2:6" x14ac:dyDescent="0.45">
      <c r="B26" s="18">
        <v>210</v>
      </c>
      <c r="C26" s="25"/>
      <c r="D26" s="25"/>
      <c r="E26" s="25"/>
      <c r="F26" s="25"/>
    </row>
    <row r="27" spans="2:6" x14ac:dyDescent="0.45">
      <c r="B27" s="18">
        <v>220</v>
      </c>
      <c r="C27" s="25">
        <v>0.89232673267326701</v>
      </c>
      <c r="D27" s="25">
        <v>2.71995804156385E-2</v>
      </c>
      <c r="E27" s="25">
        <v>0.85148514851485102</v>
      </c>
      <c r="F27" s="25">
        <v>0.94554455445544505</v>
      </c>
    </row>
    <row r="28" spans="2:6" x14ac:dyDescent="0.45">
      <c r="B28" s="18">
        <v>230</v>
      </c>
      <c r="C28" s="25"/>
      <c r="D28" s="25"/>
      <c r="E28" s="25"/>
      <c r="F28" s="25"/>
    </row>
    <row r="29" spans="2:6" x14ac:dyDescent="0.45">
      <c r="B29" s="18">
        <v>240</v>
      </c>
      <c r="C29" s="25"/>
      <c r="D29" s="25"/>
      <c r="E29" s="25"/>
      <c r="F29" s="25"/>
    </row>
    <row r="30" spans="2:6" x14ac:dyDescent="0.45">
      <c r="B30" s="18">
        <v>250</v>
      </c>
      <c r="C30" s="25"/>
      <c r="D30" s="25"/>
      <c r="E30" s="25"/>
      <c r="F30" s="25"/>
    </row>
    <row r="31" spans="2:6" x14ac:dyDescent="0.45">
      <c r="B31" s="4"/>
    </row>
    <row r="32" spans="2:6" x14ac:dyDescent="0.45">
      <c r="B32" s="4"/>
    </row>
    <row r="33" spans="2:2" x14ac:dyDescent="0.45">
      <c r="B33" s="4"/>
    </row>
    <row r="34" spans="2:2" x14ac:dyDescent="0.45">
      <c r="B34" s="4"/>
    </row>
    <row r="35" spans="2:2" x14ac:dyDescent="0.45">
      <c r="B35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Dane_osob</vt:lpstr>
      <vt:lpstr>Skuteczności</vt:lpstr>
      <vt:lpstr>Nieobecnośc osób w zb.</vt:lpstr>
      <vt:lpstr>Wpływ war.char(fwd)</vt:lpstr>
      <vt:lpstr>Długość okna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Gebert</dc:creator>
  <cp:lastModifiedBy>Dominik Gebert</cp:lastModifiedBy>
  <cp:lastPrinted>2018-01-09T23:15:25Z</cp:lastPrinted>
  <dcterms:created xsi:type="dcterms:W3CDTF">2018-01-09T13:44:26Z</dcterms:created>
  <dcterms:modified xsi:type="dcterms:W3CDTF">2018-02-09T00:09:29Z</dcterms:modified>
</cp:coreProperties>
</file>