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twicklung\GIT\gecomp\gecomp_sql_tools\pfSense TrafficShaping Shape Calculator\"/>
    </mc:Choice>
  </mc:AlternateContent>
  <xr:revisionPtr revIDLastSave="0" documentId="13_ncr:1_{F6F9AC4E-B9DD-46C1-B307-9BCBCE6D4F16}" xr6:coauthVersionLast="44" xr6:coauthVersionMax="44" xr10:uidLastSave="{00000000-0000-0000-0000-000000000000}"/>
  <bookViews>
    <workbookView xWindow="-108" yWindow="-108" windowWidth="23256" windowHeight="13176" xr2:uid="{A0382A57-11B3-466C-AFCB-C7F203560B1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B23" i="1"/>
  <c r="C7" i="1"/>
  <c r="B7" i="1"/>
  <c r="B13" i="2"/>
  <c r="D24" i="1"/>
  <c r="B26" i="1"/>
  <c r="B10" i="1"/>
  <c r="D33" i="1"/>
  <c r="D32" i="1"/>
  <c r="D31" i="1"/>
  <c r="D30" i="1"/>
  <c r="D29" i="1"/>
  <c r="D28" i="1"/>
  <c r="D27" i="1"/>
  <c r="D25" i="1"/>
  <c r="B22" i="1"/>
  <c r="B6" i="1"/>
  <c r="C26" i="1" l="1"/>
  <c r="C10" i="1"/>
  <c r="C24" i="1" l="1"/>
  <c r="B24" i="1" s="1"/>
  <c r="C27" i="1"/>
  <c r="B27" i="1" s="1"/>
  <c r="C8" i="1"/>
  <c r="B8" i="1" s="1"/>
  <c r="C17" i="1"/>
  <c r="B17" i="1" s="1"/>
  <c r="C16" i="1"/>
  <c r="B16" i="1" s="1"/>
  <c r="C15" i="1"/>
  <c r="B15" i="1" s="1"/>
  <c r="C14" i="1"/>
  <c r="B14" i="1" s="1"/>
  <c r="C13" i="1"/>
  <c r="B13" i="1" s="1"/>
  <c r="C12" i="1"/>
  <c r="B12" i="1" s="1"/>
  <c r="C9" i="1"/>
  <c r="B9" i="1" s="1"/>
  <c r="C11" i="1"/>
  <c r="B11" i="1" s="1"/>
  <c r="C32" i="1"/>
  <c r="B32" i="1" s="1"/>
  <c r="C31" i="1"/>
  <c r="B31" i="1" s="1"/>
  <c r="C29" i="1"/>
  <c r="B29" i="1" s="1"/>
  <c r="C30" i="1"/>
  <c r="B30" i="1" s="1"/>
  <c r="C28" i="1"/>
  <c r="B28" i="1" s="1"/>
  <c r="C25" i="1"/>
  <c r="B25" i="1" s="1"/>
  <c r="C33" i="1"/>
  <c r="B33" i="1" s="1"/>
  <c r="C35" i="1" l="1"/>
  <c r="B35" i="1"/>
  <c r="C19" i="1"/>
  <c r="B19" i="1"/>
</calcChain>
</file>

<file path=xl/sharedStrings.xml><?xml version="1.0" encoding="utf-8"?>
<sst xmlns="http://schemas.openxmlformats.org/spreadsheetml/2006/main" count="42" uniqueCount="25">
  <si>
    <t>Download</t>
  </si>
  <si>
    <t>Gb</t>
  </si>
  <si>
    <t>Mb</t>
  </si>
  <si>
    <t>Kb</t>
  </si>
  <si>
    <t>B</t>
  </si>
  <si>
    <t>Upload</t>
  </si>
  <si>
    <t>qACK</t>
  </si>
  <si>
    <t>qFirma</t>
  </si>
  <si>
    <t>qVoIP</t>
  </si>
  <si>
    <t>qGames</t>
  </si>
  <si>
    <t>qHighest</t>
  </si>
  <si>
    <t>qOthersHigh</t>
  </si>
  <si>
    <t>qOthersDefault</t>
  </si>
  <si>
    <t>qOthersLow</t>
  </si>
  <si>
    <t>qLower</t>
  </si>
  <si>
    <t>qP2P</t>
  </si>
  <si>
    <t>MB</t>
  </si>
  <si>
    <t>%</t>
  </si>
  <si>
    <t>Verhältnis</t>
  </si>
  <si>
    <t>VoIP Anschlüsse</t>
  </si>
  <si>
    <t>Prozent Frei</t>
  </si>
  <si>
    <t>512Kb/Anschluss</t>
  </si>
  <si>
    <t>zugeordnet</t>
  </si>
  <si>
    <t>qSystem</t>
  </si>
  <si>
    <t>ACK %vonVolumen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</si>
</sst>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5154-5B37-4138-82DB-6540C61B2E82}">
  <dimension ref="A1:I35"/>
  <sheetViews>
    <sheetView tabSelected="1" topLeftCell="A6" workbookViewId="0">
      <selection activeCell="C15" sqref="C15"/>
    </sheetView>
  </sheetViews>
  <sheetFormatPr baseColWidth="10" defaultRowHeight="14.4" x14ac:dyDescent="0.3"/>
  <cols>
    <col min="7" max="7" width="14" bestFit="1" customWidth="1"/>
  </cols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G1" t="s">
        <v>19</v>
      </c>
      <c r="H1" t="s">
        <v>20</v>
      </c>
      <c r="I1" t="s">
        <v>24</v>
      </c>
    </row>
    <row r="2" spans="1:9" x14ac:dyDescent="0.3">
      <c r="A2" t="s">
        <v>0</v>
      </c>
      <c r="B2" s="2"/>
      <c r="C2" s="2">
        <v>200</v>
      </c>
      <c r="D2" s="2"/>
      <c r="E2" s="2"/>
      <c r="G2" s="1">
        <v>2</v>
      </c>
      <c r="H2" s="1">
        <v>10</v>
      </c>
      <c r="I2" s="2">
        <v>20</v>
      </c>
    </row>
    <row r="3" spans="1:9" x14ac:dyDescent="0.3">
      <c r="A3" t="s">
        <v>5</v>
      </c>
      <c r="B3" s="2"/>
      <c r="C3" s="2">
        <v>20</v>
      </c>
      <c r="D3" s="2"/>
      <c r="E3" s="2"/>
      <c r="G3" t="s">
        <v>21</v>
      </c>
    </row>
    <row r="5" spans="1:9" x14ac:dyDescent="0.3">
      <c r="B5" t="s">
        <v>16</v>
      </c>
      <c r="C5" t="s">
        <v>17</v>
      </c>
      <c r="D5" t="s">
        <v>18</v>
      </c>
    </row>
    <row r="6" spans="1:9" x14ac:dyDescent="0.3">
      <c r="A6" t="s">
        <v>0</v>
      </c>
      <c r="B6">
        <f>IF(ISNUMBER($B$2)=TRUE(),$B$2*1024,IF(ISNUMBER($C$2)=TRUE(),$C$2,IF(ISNUMBER($D$2)=TRUE(),$D$2/1024,0)))</f>
        <v>200</v>
      </c>
    </row>
    <row r="7" spans="1:9" x14ac:dyDescent="0.3">
      <c r="A7" t="s">
        <v>6</v>
      </c>
      <c r="B7">
        <f>IF(ISNUMBER(I2)=TRUE(),ROUNDUP(B6*I2/100,3),ROUNDUP((27/1024*$B$22),3))</f>
        <v>40</v>
      </c>
      <c r="C7">
        <f>IF(ISNUMBER(I2)=TRUE(),ROUNDUP(I2,3),ROUNDUP((2700/1024*$B$22)/$B$6,3))</f>
        <v>20</v>
      </c>
    </row>
    <row r="8" spans="1:9" x14ac:dyDescent="0.3">
      <c r="A8" t="s">
        <v>23</v>
      </c>
      <c r="B8">
        <f>ROUNDUP($B$6*C8/100,3)</f>
        <v>23.167999999999999</v>
      </c>
      <c r="C8">
        <f t="shared" ref="C8:C9" si="0">ROUNDUP((100-$C$7-$C$10-$H$2)/SUM($D$8:$D$17)*$D8,3)</f>
        <v>11.584</v>
      </c>
      <c r="D8" s="1">
        <v>20</v>
      </c>
    </row>
    <row r="9" spans="1:9" x14ac:dyDescent="0.3">
      <c r="A9" t="s">
        <v>7</v>
      </c>
      <c r="B9">
        <f>ROUNDUP($B$6*C9/100,3)</f>
        <v>34.75</v>
      </c>
      <c r="C9">
        <f t="shared" si="0"/>
        <v>17.375</v>
      </c>
      <c r="D9" s="1">
        <v>30</v>
      </c>
    </row>
    <row r="10" spans="1:9" x14ac:dyDescent="0.3">
      <c r="A10" t="s">
        <v>8</v>
      </c>
      <c r="B10">
        <f>ROUNDUP(512/1024*$G$2,3)</f>
        <v>1</v>
      </c>
      <c r="C10">
        <f>ROUNDUP(B10*100/B$6,3)</f>
        <v>0.5</v>
      </c>
    </row>
    <row r="11" spans="1:9" x14ac:dyDescent="0.3">
      <c r="A11" t="s">
        <v>9</v>
      </c>
      <c r="B11">
        <f t="shared" ref="B11:B17" si="1">ROUNDUP($B$6*C11/100,3)</f>
        <v>28.96</v>
      </c>
      <c r="C11">
        <f>ROUNDUP((100-$C$7-$C$10-$H$2)/SUM($D$8:$D$17)*$D11,3)</f>
        <v>14.479999999999999</v>
      </c>
      <c r="D11" s="1">
        <v>25</v>
      </c>
    </row>
    <row r="12" spans="1:9" x14ac:dyDescent="0.3">
      <c r="A12" t="s">
        <v>10</v>
      </c>
      <c r="B12">
        <f t="shared" si="1"/>
        <v>20.85</v>
      </c>
      <c r="C12">
        <f t="shared" ref="C12:C17" si="2">ROUNDUP((100-$C$7-$C$10-$H$2)/SUM($D$8:$D$17)*$D12,3)</f>
        <v>10.425000000000001</v>
      </c>
      <c r="D12" s="1">
        <v>18</v>
      </c>
    </row>
    <row r="13" spans="1:9" x14ac:dyDescent="0.3">
      <c r="A13" t="s">
        <v>11</v>
      </c>
      <c r="B13">
        <f t="shared" si="1"/>
        <v>13.9</v>
      </c>
      <c r="C13">
        <f t="shared" si="2"/>
        <v>6.95</v>
      </c>
      <c r="D13" s="1">
        <v>12</v>
      </c>
    </row>
    <row r="14" spans="1:9" x14ac:dyDescent="0.3">
      <c r="A14" t="s">
        <v>12</v>
      </c>
      <c r="B14">
        <f t="shared" si="1"/>
        <v>9.2680000000000007</v>
      </c>
      <c r="C14">
        <f t="shared" si="2"/>
        <v>4.6340000000000003</v>
      </c>
      <c r="D14" s="1">
        <v>8</v>
      </c>
    </row>
    <row r="15" spans="1:9" x14ac:dyDescent="0.3">
      <c r="A15" t="s">
        <v>13</v>
      </c>
      <c r="B15">
        <f t="shared" si="1"/>
        <v>4.6340000000000003</v>
      </c>
      <c r="C15">
        <f t="shared" si="2"/>
        <v>2.3169999999999997</v>
      </c>
      <c r="D15" s="1">
        <v>4</v>
      </c>
    </row>
    <row r="16" spans="1:9" x14ac:dyDescent="0.3">
      <c r="A16" t="s">
        <v>14</v>
      </c>
      <c r="B16">
        <f t="shared" si="1"/>
        <v>2.3180000000000001</v>
      </c>
      <c r="C16">
        <f t="shared" si="2"/>
        <v>1.1589999999999998</v>
      </c>
      <c r="D16" s="1">
        <v>2</v>
      </c>
    </row>
    <row r="17" spans="1:4" x14ac:dyDescent="0.3">
      <c r="A17" t="s">
        <v>15</v>
      </c>
      <c r="B17">
        <f t="shared" si="1"/>
        <v>1.1599999999999999</v>
      </c>
      <c r="C17">
        <f t="shared" si="2"/>
        <v>0.57999999999999996</v>
      </c>
      <c r="D17" s="1">
        <v>1</v>
      </c>
    </row>
    <row r="19" spans="1:4" x14ac:dyDescent="0.3">
      <c r="A19" t="s">
        <v>22</v>
      </c>
      <c r="B19">
        <f>SUM(B7:B17)</f>
        <v>180.00800000000004</v>
      </c>
      <c r="C19">
        <f>SUM(C7:C17)</f>
        <v>90.004000000000005</v>
      </c>
    </row>
    <row r="21" spans="1:4" x14ac:dyDescent="0.3">
      <c r="B21" t="s">
        <v>16</v>
      </c>
      <c r="C21" t="s">
        <v>17</v>
      </c>
      <c r="D21" t="s">
        <v>18</v>
      </c>
    </row>
    <row r="22" spans="1:4" x14ac:dyDescent="0.3">
      <c r="A22" t="s">
        <v>5</v>
      </c>
      <c r="B22">
        <f>IF(ISNUMBER($B$3)=TRUE(),$B$3*1024,IF(ISNUMBER($C$3)=TRUE(),$C$3,IF(ISNUMBER($D$3)=TRUE(),$D$3/1024,0)))</f>
        <v>20</v>
      </c>
    </row>
    <row r="23" spans="1:4" x14ac:dyDescent="0.3">
      <c r="A23" t="s">
        <v>6</v>
      </c>
      <c r="B23">
        <f>IF(ISNUMBER($I$2)=TRUE(),ROUNDUP($B22*$I$2/100,3),ROUNDUP((27/1024*$B$6),3))</f>
        <v>4</v>
      </c>
      <c r="C23">
        <f>IF(ISNUMBER(I2)=TRUE(),ROUNDUP(I2,3),ROUNDUP((2700/1024*$B$6)/$B$22,3))</f>
        <v>20</v>
      </c>
    </row>
    <row r="24" spans="1:4" x14ac:dyDescent="0.3">
      <c r="A24" t="s">
        <v>23</v>
      </c>
      <c r="B24">
        <f>ROUNDUP($B$22*C24/100,3)</f>
        <v>2.1669999999999998</v>
      </c>
      <c r="C24">
        <f t="shared" ref="C24:C25" si="3">ROUNDUP((100-$C$23-$C$26-$H$2)/SUM($D$8:$D$17)*$D24,3)</f>
        <v>10.834</v>
      </c>
      <c r="D24">
        <f>D8</f>
        <v>20</v>
      </c>
    </row>
    <row r="25" spans="1:4" x14ac:dyDescent="0.3">
      <c r="A25" t="s">
        <v>7</v>
      </c>
      <c r="B25">
        <f>ROUNDUP($B$22*C25/100,3)</f>
        <v>3.25</v>
      </c>
      <c r="C25">
        <f t="shared" si="3"/>
        <v>16.25</v>
      </c>
      <c r="D25">
        <f>D9</f>
        <v>30</v>
      </c>
    </row>
    <row r="26" spans="1:4" x14ac:dyDescent="0.3">
      <c r="A26" t="s">
        <v>8</v>
      </c>
      <c r="B26">
        <f>ROUNDUP(512/1024*$G$2,3)</f>
        <v>1</v>
      </c>
      <c r="C26">
        <f>ROUNDUP(B26*100/B$22,3)</f>
        <v>5</v>
      </c>
    </row>
    <row r="27" spans="1:4" x14ac:dyDescent="0.3">
      <c r="A27" t="s">
        <v>9</v>
      </c>
      <c r="B27">
        <f t="shared" ref="B27:B33" si="4">ROUNDUP($B$22*C27/100,3)</f>
        <v>2.7090000000000001</v>
      </c>
      <c r="C27">
        <f>ROUNDUP((100-$C$23-$C$26-$H$2)/SUM($D$8:$D$17)*$D27,3)</f>
        <v>13.542</v>
      </c>
      <c r="D27">
        <f t="shared" ref="D27:D33" si="5">D11</f>
        <v>25</v>
      </c>
    </row>
    <row r="28" spans="1:4" x14ac:dyDescent="0.3">
      <c r="A28" t="s">
        <v>10</v>
      </c>
      <c r="B28">
        <f t="shared" si="4"/>
        <v>1.95</v>
      </c>
      <c r="C28">
        <f t="shared" ref="C28:C33" si="6">ROUNDUP((100-$C$23-$C$26-$H$2)/SUM($D$8:$D$17)*$D28,3)</f>
        <v>9.75</v>
      </c>
      <c r="D28">
        <f t="shared" si="5"/>
        <v>18</v>
      </c>
    </row>
    <row r="29" spans="1:4" x14ac:dyDescent="0.3">
      <c r="A29" t="s">
        <v>11</v>
      </c>
      <c r="B29">
        <f t="shared" si="4"/>
        <v>1.3</v>
      </c>
      <c r="C29">
        <f t="shared" si="6"/>
        <v>6.5</v>
      </c>
      <c r="D29">
        <f t="shared" si="5"/>
        <v>12</v>
      </c>
    </row>
    <row r="30" spans="1:4" x14ac:dyDescent="0.3">
      <c r="A30" t="s">
        <v>12</v>
      </c>
      <c r="B30">
        <f t="shared" si="4"/>
        <v>0.86699999999999999</v>
      </c>
      <c r="C30">
        <f t="shared" si="6"/>
        <v>4.3340000000000005</v>
      </c>
      <c r="D30">
        <f t="shared" si="5"/>
        <v>8</v>
      </c>
    </row>
    <row r="31" spans="1:4" x14ac:dyDescent="0.3">
      <c r="A31" t="s">
        <v>13</v>
      </c>
      <c r="B31">
        <f t="shared" si="4"/>
        <v>0.434</v>
      </c>
      <c r="C31">
        <f t="shared" si="6"/>
        <v>2.1669999999999998</v>
      </c>
      <c r="D31">
        <f t="shared" si="5"/>
        <v>4</v>
      </c>
    </row>
    <row r="32" spans="1:4" x14ac:dyDescent="0.3">
      <c r="A32" t="s">
        <v>14</v>
      </c>
      <c r="B32">
        <f t="shared" si="4"/>
        <v>0.217</v>
      </c>
      <c r="C32">
        <f t="shared" si="6"/>
        <v>1.0839999999999999</v>
      </c>
      <c r="D32">
        <f t="shared" si="5"/>
        <v>2</v>
      </c>
    </row>
    <row r="33" spans="1:4" x14ac:dyDescent="0.3">
      <c r="A33" t="s">
        <v>15</v>
      </c>
      <c r="B33">
        <f t="shared" si="4"/>
        <v>0.109</v>
      </c>
      <c r="C33">
        <f t="shared" si="6"/>
        <v>0.54200000000000004</v>
      </c>
      <c r="D33">
        <f t="shared" si="5"/>
        <v>1</v>
      </c>
    </row>
    <row r="35" spans="1:4" x14ac:dyDescent="0.3">
      <c r="A35" t="s">
        <v>22</v>
      </c>
      <c r="B35">
        <f>SUM(B23:B33)</f>
        <v>18.003</v>
      </c>
      <c r="C35">
        <f>SUM(C23:C33)</f>
        <v>90.003000000000014</v>
      </c>
    </row>
  </sheetData>
  <conditionalFormatting sqref="C19">
    <cfRule type="cellIs" dxfId="5" priority="3" operator="greaterThan">
      <formula>100</formula>
    </cfRule>
  </conditionalFormatting>
  <conditionalFormatting sqref="C7:C17">
    <cfRule type="cellIs" dxfId="4" priority="2" operator="lessThan">
      <formula>0.02</formula>
    </cfRule>
  </conditionalFormatting>
  <conditionalFormatting sqref="C23:C33">
    <cfRule type="cellIs" dxfId="3" priority="1" operator="lessThan">
      <formula>0.02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3AAC-4F0C-48B2-B7DC-E8055A26ABCA}">
  <dimension ref="A1:B13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>
        <v>0.66</v>
      </c>
      <c r="B1">
        <v>0.26400000000000001</v>
      </c>
    </row>
    <row r="2" spans="1:2" x14ac:dyDescent="0.3">
      <c r="A2">
        <v>10.991</v>
      </c>
      <c r="B2">
        <v>11.514999999999999</v>
      </c>
    </row>
    <row r="3" spans="1:2" x14ac:dyDescent="0.3">
      <c r="A3">
        <v>27.476000000000003</v>
      </c>
      <c r="B3">
        <v>28.786000000000001</v>
      </c>
    </row>
    <row r="4" spans="1:2" x14ac:dyDescent="0.3">
      <c r="A4">
        <v>4.1670000000000007</v>
      </c>
      <c r="B4">
        <v>0.5</v>
      </c>
    </row>
    <row r="5" spans="1:2" x14ac:dyDescent="0.3">
      <c r="A5">
        <v>16.486000000000001</v>
      </c>
      <c r="B5">
        <v>17.272000000000002</v>
      </c>
    </row>
    <row r="6" spans="1:2" x14ac:dyDescent="0.3">
      <c r="A6">
        <v>13.738</v>
      </c>
      <c r="B6">
        <v>14.392999999999999</v>
      </c>
    </row>
    <row r="7" spans="1:2" x14ac:dyDescent="0.3">
      <c r="A7">
        <v>8.2430000000000003</v>
      </c>
      <c r="B7">
        <v>8.6359999999999992</v>
      </c>
    </row>
    <row r="8" spans="1:2" x14ac:dyDescent="0.3">
      <c r="A8">
        <v>4.3970000000000002</v>
      </c>
      <c r="B8">
        <v>4.6060000000000008</v>
      </c>
    </row>
    <row r="9" spans="1:2" x14ac:dyDescent="0.3">
      <c r="A9">
        <v>2.1989999999999998</v>
      </c>
      <c r="B9">
        <v>2.3029999999999999</v>
      </c>
    </row>
    <row r="10" spans="1:2" x14ac:dyDescent="0.3">
      <c r="A10">
        <v>1.0999999999999999</v>
      </c>
      <c r="B10">
        <v>1.1519999999999999</v>
      </c>
    </row>
    <row r="11" spans="1:2" x14ac:dyDescent="0.3">
      <c r="A11">
        <v>0.55000000000000004</v>
      </c>
      <c r="B11">
        <v>0.57599999999999996</v>
      </c>
    </row>
    <row r="13" spans="1:2" x14ac:dyDescent="0.3">
      <c r="B13">
        <f>SUM(B1:B11)</f>
        <v>90.002999999999986</v>
      </c>
    </row>
  </sheetData>
  <conditionalFormatting sqref="A1:A11">
    <cfRule type="cellIs" dxfId="0" priority="1" operator="lessThan">
      <formula>0.02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Raiffeisenbankengruppe Tirol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Pisch</dc:creator>
  <cp:lastModifiedBy>Gerhard Pisch</cp:lastModifiedBy>
  <dcterms:created xsi:type="dcterms:W3CDTF">2020-02-13T12:15:58Z</dcterms:created>
  <dcterms:modified xsi:type="dcterms:W3CDTF">2020-02-13T15:12:40Z</dcterms:modified>
</cp:coreProperties>
</file>