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esktop\"/>
    </mc:Choice>
  </mc:AlternateContent>
  <xr:revisionPtr revIDLastSave="0" documentId="13_ncr:1_{1459000D-007F-4C42-8365-5A46D802A864}" xr6:coauthVersionLast="45" xr6:coauthVersionMax="45" xr10:uidLastSave="{00000000-0000-0000-0000-000000000000}"/>
  <bookViews>
    <workbookView xWindow="-120" yWindow="-120" windowWidth="20730" windowHeight="11160" activeTab="1" xr2:uid="{160F8CDD-CA5C-43E8-A8ED-D43376EE2F86}"/>
  </bookViews>
  <sheets>
    <sheet name="Integrantes" sheetId="2" r:id="rId1"/>
    <sheet name="Ejercicio 1" sheetId="1" r:id="rId2"/>
  </sheets>
  <definedNames>
    <definedName name="solver_adj" localSheetId="1" hidden="1">'Ejercicio 1'!$AG$7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'Ejercicio 1'!$AH$14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0" i="1" l="1"/>
  <c r="AD27" i="1" s="1"/>
  <c r="C17" i="1" l="1"/>
  <c r="AB8" i="1" l="1"/>
  <c r="E21" i="1"/>
  <c r="E15" i="1"/>
  <c r="AB9" i="1" l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I7" i="1"/>
  <c r="AB28" i="1" l="1"/>
  <c r="AB29" i="1" l="1"/>
  <c r="AB30" i="1" l="1"/>
  <c r="AB31" i="1" l="1"/>
  <c r="AB32" i="1" l="1"/>
  <c r="AB33" i="1" l="1"/>
  <c r="AB34" i="1" l="1"/>
  <c r="AB35" i="1" l="1"/>
  <c r="AB36" i="1" l="1"/>
  <c r="AB37" i="1" l="1"/>
  <c r="C24" i="1" l="1"/>
  <c r="AG7" i="1" l="1"/>
  <c r="AH7" i="1" s="1"/>
  <c r="AG8" i="1" s="1"/>
  <c r="AH8" i="1" s="1"/>
  <c r="AG9" i="1" s="1"/>
  <c r="AH9" i="1" s="1"/>
  <c r="AG10" i="1" s="1"/>
  <c r="AH10" i="1" s="1"/>
  <c r="AG11" i="1" s="1"/>
  <c r="AH11" i="1" s="1"/>
  <c r="C22" i="1" l="1"/>
  <c r="C23" i="1" s="1"/>
  <c r="AG12" i="1"/>
  <c r="AH12" i="1" s="1"/>
  <c r="AF19" i="1" l="1"/>
  <c r="AF23" i="1"/>
  <c r="AF27" i="1"/>
  <c r="AF20" i="1"/>
  <c r="AF24" i="1"/>
  <c r="AF18" i="1"/>
  <c r="AG18" i="1" s="1"/>
  <c r="AF21" i="1"/>
  <c r="AF25" i="1"/>
  <c r="AF22" i="1"/>
  <c r="AF26" i="1"/>
  <c r="AG13" i="1"/>
  <c r="AH13" i="1" s="1"/>
  <c r="AG14" i="1" s="1"/>
  <c r="AH14" i="1" s="1"/>
  <c r="AH18" i="1" l="1"/>
  <c r="AG19" i="1"/>
  <c r="AH19" i="1" s="1"/>
  <c r="AG20" i="1" l="1"/>
  <c r="AH20" i="1" s="1"/>
  <c r="AG21" i="1" s="1"/>
  <c r="AH21" i="1" s="1"/>
  <c r="AG22" i="1" l="1"/>
  <c r="AH22" i="1" s="1"/>
  <c r="AG23" i="1" l="1"/>
  <c r="AH23" i="1" s="1"/>
  <c r="AG24" i="1" l="1"/>
  <c r="AH24" i="1" s="1"/>
  <c r="AG25" i="1" l="1"/>
  <c r="AH25" i="1" s="1"/>
  <c r="AG26" i="1" l="1"/>
  <c r="AH26" i="1" s="1"/>
  <c r="AG27" i="1" l="1"/>
  <c r="AH27" i="1" s="1"/>
  <c r="AG28" i="1" l="1"/>
  <c r="AH28" i="1" s="1"/>
  <c r="AG29" i="1" s="1"/>
  <c r="AH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</author>
  </authors>
  <commentList>
    <comment ref="AE5" authorId="0" shapeId="0" xr:uid="{3C21332B-D39C-4AD3-B0AE-5AF5B32107B4}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Comprobante de que la cuenta llega a cero con el pago del último semestre</t>
        </r>
      </text>
    </comment>
    <comment ref="AE16" authorId="0" shapeId="0" xr:uid="{4F910ACC-D7EA-4F2E-8422-1A31BDEA91FB}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Tabla de amortización de la cuota a pagar</t>
        </r>
      </text>
    </comment>
    <comment ref="C22" authorId="0" shapeId="0" xr:uid="{4A2F5EB6-E399-4325-8117-C8527BC286D2}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Ahorro al final de las 10 cuotas anuales</t>
        </r>
      </text>
    </comment>
    <comment ref="C23" authorId="0" shapeId="0" xr:uid="{E96F0067-84F6-4D4B-A96B-427F12A72280}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Aca se encuentra la anualidad que debe pagar.</t>
        </r>
      </text>
    </comment>
    <comment ref="C24" authorId="0" shapeId="0" xr:uid="{B770E9B5-9068-43DC-8C1B-373DF1F64A54}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Ahorro que se debe tener cuando empieza a pagar el semestre</t>
        </r>
      </text>
    </comment>
  </commentList>
</comments>
</file>

<file path=xl/sharedStrings.xml><?xml version="1.0" encoding="utf-8"?>
<sst xmlns="http://schemas.openxmlformats.org/spreadsheetml/2006/main" count="44" uniqueCount="31">
  <si>
    <t>Costo universidad</t>
  </si>
  <si>
    <t>semestral</t>
  </si>
  <si>
    <t>i</t>
  </si>
  <si>
    <t>VF</t>
  </si>
  <si>
    <t>n</t>
  </si>
  <si>
    <t>semestres</t>
  </si>
  <si>
    <t>Ahorro</t>
  </si>
  <si>
    <t>VP</t>
  </si>
  <si>
    <t>anual</t>
  </si>
  <si>
    <t>VP1</t>
  </si>
  <si>
    <t>A1</t>
  </si>
  <si>
    <t>Semestral</t>
  </si>
  <si>
    <t>Semestres</t>
  </si>
  <si>
    <t>Pagos de semestres</t>
  </si>
  <si>
    <t xml:space="preserve">Pago </t>
  </si>
  <si>
    <t>Dinero en Cuenta</t>
  </si>
  <si>
    <t>Semestre</t>
  </si>
  <si>
    <t>Cuota</t>
  </si>
  <si>
    <t>Total</t>
  </si>
  <si>
    <t>Acumulado</t>
  </si>
  <si>
    <t>VP2</t>
  </si>
  <si>
    <t>Edad</t>
  </si>
  <si>
    <t>Semestre U</t>
  </si>
  <si>
    <t>V primer semestre</t>
  </si>
  <si>
    <t>años</t>
  </si>
  <si>
    <t>No</t>
  </si>
  <si>
    <t>18 y medio</t>
  </si>
  <si>
    <t>Mariana Garzón Morales</t>
  </si>
  <si>
    <t>Oscar Ivan Medina Rojas</t>
  </si>
  <si>
    <t>Juan David Ramirez Esquivel</t>
  </si>
  <si>
    <t>German Camilo Rodriguez Perilla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</si>
</sst>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3" formatCode="_-* #,##0.00_-;\-* #,##0.00_-;_-* &quot;-&quot;??_-;_-@_-"/>
    <numFmt numFmtId="164" formatCode="_-&quot;$&quot;* #,##0_-;\-&quot;$&quot;* #,##0_-;_-&quot;$&quot;* &quot;-&quot;??_-;_-@_-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  <xf numFmtId="0" fontId="0" fillId="0" borderId="0" xfId="1" applyNumberFormat="1" applyFont="1"/>
    <xf numFmtId="165" fontId="0" fillId="0" borderId="0" xfId="2" applyNumberFormat="1" applyFont="1"/>
    <xf numFmtId="164" fontId="0" fillId="2" borderId="0" xfId="1" applyNumberFormat="1" applyFont="1" applyFill="1"/>
    <xf numFmtId="164" fontId="0" fillId="2" borderId="1" xfId="1" applyNumberFormat="1" applyFont="1" applyFill="1" applyBorder="1"/>
    <xf numFmtId="164" fontId="0" fillId="2" borderId="6" xfId="1" applyNumberFormat="1" applyFont="1" applyFill="1" applyBorder="1"/>
    <xf numFmtId="164" fontId="0" fillId="2" borderId="2" xfId="1" applyNumberFormat="1" applyFont="1" applyFill="1" applyBorder="1"/>
    <xf numFmtId="164" fontId="0" fillId="3" borderId="0" xfId="1" applyNumberFormat="1" applyFont="1" applyFill="1"/>
    <xf numFmtId="164" fontId="0" fillId="2" borderId="4" xfId="1" applyNumberFormat="1" applyFont="1" applyFill="1" applyBorder="1"/>
    <xf numFmtId="164" fontId="0" fillId="2" borderId="7" xfId="1" applyNumberFormat="1" applyFont="1" applyFill="1" applyBorder="1"/>
    <xf numFmtId="164" fontId="0" fillId="2" borderId="5" xfId="1" applyNumberFormat="1" applyFont="1" applyFill="1" applyBorder="1"/>
    <xf numFmtId="164" fontId="0" fillId="2" borderId="0" xfId="1" applyNumberFormat="1" applyFont="1" applyFill="1" applyBorder="1"/>
    <xf numFmtId="164" fontId="0" fillId="0" borderId="0" xfId="1" applyNumberFormat="1" applyFont="1" applyAlignment="1">
      <alignment horizontal="center"/>
    </xf>
    <xf numFmtId="164" fontId="0" fillId="3" borderId="1" xfId="1" applyNumberFormat="1" applyFont="1" applyFill="1" applyBorder="1"/>
    <xf numFmtId="164" fontId="0" fillId="3" borderId="6" xfId="1" applyNumberFormat="1" applyFont="1" applyFill="1" applyBorder="1"/>
    <xf numFmtId="164" fontId="0" fillId="3" borderId="2" xfId="1" applyNumberFormat="1" applyFont="1" applyFill="1" applyBorder="1"/>
    <xf numFmtId="164" fontId="0" fillId="0" borderId="0" xfId="1" applyNumberFormat="1" applyFont="1" applyFill="1"/>
    <xf numFmtId="164" fontId="0" fillId="4" borderId="0" xfId="1" applyNumberFormat="1" applyFont="1" applyFill="1"/>
    <xf numFmtId="164" fontId="0" fillId="0" borderId="0" xfId="1" applyNumberFormat="1" applyFont="1" applyBorder="1" applyAlignment="1">
      <alignment horizontal="center"/>
    </xf>
    <xf numFmtId="164" fontId="0" fillId="5" borderId="8" xfId="1" applyNumberFormat="1" applyFont="1" applyFill="1" applyBorder="1"/>
    <xf numFmtId="164" fontId="0" fillId="5" borderId="9" xfId="1" applyNumberFormat="1" applyFont="1" applyFill="1" applyBorder="1"/>
    <xf numFmtId="164" fontId="0" fillId="5" borderId="10" xfId="1" applyNumberFormat="1" applyFont="1" applyFill="1" applyBorder="1"/>
    <xf numFmtId="164" fontId="0" fillId="5" borderId="4" xfId="1" applyNumberFormat="1" applyFont="1" applyFill="1" applyBorder="1"/>
    <xf numFmtId="164" fontId="0" fillId="5" borderId="7" xfId="1" applyNumberFormat="1" applyFont="1" applyFill="1" applyBorder="1"/>
    <xf numFmtId="164" fontId="0" fillId="5" borderId="5" xfId="1" applyNumberFormat="1" applyFont="1" applyFill="1" applyBorder="1"/>
    <xf numFmtId="164" fontId="0" fillId="4" borderId="4" xfId="1" applyNumberFormat="1" applyFont="1" applyFill="1" applyBorder="1"/>
    <xf numFmtId="164" fontId="0" fillId="4" borderId="8" xfId="1" applyNumberFormat="1" applyFont="1" applyFill="1" applyBorder="1"/>
    <xf numFmtId="164" fontId="0" fillId="4" borderId="7" xfId="1" applyNumberFormat="1" applyFont="1" applyFill="1" applyBorder="1"/>
    <xf numFmtId="164" fontId="0" fillId="4" borderId="9" xfId="1" applyNumberFormat="1" applyFont="1" applyFill="1" applyBorder="1"/>
    <xf numFmtId="164" fontId="0" fillId="4" borderId="5" xfId="1" applyNumberFormat="1" applyFont="1" applyFill="1" applyBorder="1"/>
    <xf numFmtId="164" fontId="0" fillId="4" borderId="10" xfId="1" applyNumberFormat="1" applyFont="1" applyFill="1" applyBorder="1"/>
    <xf numFmtId="164" fontId="0" fillId="0" borderId="0" xfId="1" applyNumberFormat="1" applyFont="1" applyBorder="1"/>
    <xf numFmtId="0" fontId="0" fillId="2" borderId="5" xfId="1" applyNumberFormat="1" applyFont="1" applyFill="1" applyBorder="1"/>
    <xf numFmtId="0" fontId="0" fillId="2" borderId="6" xfId="1" applyNumberFormat="1" applyFont="1" applyFill="1" applyBorder="1"/>
    <xf numFmtId="164" fontId="0" fillId="6" borderId="1" xfId="1" applyNumberFormat="1" applyFont="1" applyFill="1" applyBorder="1"/>
    <xf numFmtId="164" fontId="0" fillId="6" borderId="4" xfId="1" applyNumberFormat="1" applyFont="1" applyFill="1" applyBorder="1"/>
    <xf numFmtId="164" fontId="0" fillId="6" borderId="2" xfId="1" applyNumberFormat="1" applyFont="1" applyFill="1" applyBorder="1"/>
    <xf numFmtId="164" fontId="0" fillId="6" borderId="5" xfId="1" applyNumberFormat="1" applyFont="1" applyFill="1" applyBorder="1"/>
    <xf numFmtId="164" fontId="0" fillId="6" borderId="0" xfId="1" applyNumberFormat="1" applyFont="1" applyFill="1"/>
    <xf numFmtId="0" fontId="0" fillId="0" borderId="0" xfId="1" applyNumberFormat="1" applyFont="1" applyBorder="1"/>
    <xf numFmtId="164" fontId="0" fillId="0" borderId="0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64" fontId="0" fillId="3" borderId="0" xfId="1" applyNumberFormat="1" applyFont="1" applyFill="1" applyBorder="1"/>
    <xf numFmtId="8" fontId="0" fillId="0" borderId="0" xfId="1" applyNumberFormat="1" applyFont="1"/>
    <xf numFmtId="164" fontId="0" fillId="4" borderId="0" xfId="1" applyNumberFormat="1" applyFont="1" applyFill="1" applyBorder="1"/>
    <xf numFmtId="164" fontId="0" fillId="0" borderId="0" xfId="1" applyNumberFormat="1" applyFont="1" applyFill="1" applyBorder="1" applyAlignment="1">
      <alignment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11</xdr:col>
      <xdr:colOff>77002</xdr:colOff>
      <xdr:row>9</xdr:row>
      <xdr:rowOff>181238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2103F3E-5278-4236-A035-6438674AE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9525"/>
          <a:ext cx="5744377" cy="188621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83B7-F25D-42AC-A3CB-C933326AB2CB}">
  <dimension ref="C1:F5"/>
  <sheetViews>
    <sheetView workbookViewId="0">
      <selection activeCell="E9" sqref="E9"/>
    </sheetView>
  </sheetViews>
  <sheetFormatPr baseColWidth="10" defaultRowHeight="15" x14ac:dyDescent="0.25"/>
  <sheetData>
    <row r="1" spans="3:6" ht="15.75" thickBot="1" x14ac:dyDescent="0.3"/>
    <row r="2" spans="3:6" ht="21" x14ac:dyDescent="0.35">
      <c r="C2" s="51" t="s">
        <v>27</v>
      </c>
      <c r="D2" s="52"/>
      <c r="E2" s="52"/>
      <c r="F2" s="53"/>
    </row>
    <row r="3" spans="3:6" ht="21" x14ac:dyDescent="0.35">
      <c r="C3" s="54" t="s">
        <v>28</v>
      </c>
      <c r="D3" s="55"/>
      <c r="E3" s="55"/>
      <c r="F3" s="56"/>
    </row>
    <row r="4" spans="3:6" ht="21" x14ac:dyDescent="0.35">
      <c r="C4" s="54" t="s">
        <v>29</v>
      </c>
      <c r="D4" s="55"/>
      <c r="E4" s="55"/>
      <c r="F4" s="56"/>
    </row>
    <row r="5" spans="3:6" ht="21.75" thickBot="1" x14ac:dyDescent="0.4">
      <c r="C5" s="57" t="s">
        <v>30</v>
      </c>
      <c r="D5" s="58"/>
      <c r="E5" s="58"/>
      <c r="F5" s="59"/>
    </row>
  </sheetData>
  <mergeCells count="4">
    <mergeCell ref="C2:F2"/>
    <mergeCell ref="C3:F3"/>
    <mergeCell ref="C4:F4"/>
    <mergeCell ref="C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2B34-ACD7-4593-81B8-BAD1EB8CC2B2}">
  <dimension ref="B5:AK64"/>
  <sheetViews>
    <sheetView tabSelected="1" topLeftCell="A17" zoomScaleNormal="100" workbookViewId="0">
      <selection activeCell="E30" sqref="E30"/>
    </sheetView>
  </sheetViews>
  <sheetFormatPr baseColWidth="10" defaultRowHeight="15" x14ac:dyDescent="0.25"/>
  <cols>
    <col min="1" max="1" width="11.42578125" style="1"/>
    <col min="2" max="2" width="18" style="1" customWidth="1"/>
    <col min="3" max="3" width="14.140625" style="1" bestFit="1" customWidth="1"/>
    <col min="4" max="4" width="11.42578125" style="1"/>
    <col min="5" max="5" width="15.140625" style="1" bestFit="1" customWidth="1"/>
    <col min="6" max="6" width="11.42578125" style="1"/>
    <col min="7" max="8" width="3" style="1" customWidth="1"/>
    <col min="9" max="16" width="3" style="1" bestFit="1" customWidth="1"/>
    <col min="17" max="21" width="1.7109375" style="1" customWidth="1"/>
    <col min="22" max="23" width="1.5703125" style="1" customWidth="1"/>
    <col min="24" max="24" width="1.7109375" style="1" customWidth="1"/>
    <col min="25" max="25" width="5.140625" customWidth="1"/>
    <col min="26" max="26" width="11.85546875" style="1" customWidth="1"/>
    <col min="27" max="27" width="5.28515625" style="1" bestFit="1" customWidth="1"/>
    <col min="28" max="28" width="13.28515625" style="1" bestFit="1" customWidth="1"/>
    <col min="29" max="29" width="4.28515625" style="1" customWidth="1"/>
    <col min="30" max="31" width="13.28515625" style="1" bestFit="1" customWidth="1"/>
    <col min="32" max="33" width="18" style="1" bestFit="1" customWidth="1"/>
    <col min="34" max="34" width="13.28515625" style="1" customWidth="1"/>
    <col min="35" max="35" width="12.5703125" style="1" bestFit="1" customWidth="1"/>
    <col min="36" max="16384" width="11.42578125" style="1"/>
  </cols>
  <sheetData>
    <row r="5" spans="2:36" x14ac:dyDescent="0.25">
      <c r="AE5" s="42" t="s">
        <v>13</v>
      </c>
      <c r="AF5" s="42"/>
      <c r="AG5" s="42"/>
      <c r="AH5" s="42"/>
    </row>
    <row r="6" spans="2:36" x14ac:dyDescent="0.25">
      <c r="Z6" s="1" t="s">
        <v>12</v>
      </c>
      <c r="AA6" s="3" t="s">
        <v>21</v>
      </c>
      <c r="AB6" s="14" t="s">
        <v>7</v>
      </c>
      <c r="AE6" s="20" t="s">
        <v>16</v>
      </c>
      <c r="AF6" s="20" t="s">
        <v>14</v>
      </c>
      <c r="AG6" s="20" t="s">
        <v>15</v>
      </c>
      <c r="AH6" s="33"/>
    </row>
    <row r="7" spans="2:36" x14ac:dyDescent="0.25">
      <c r="W7" s="44" t="s">
        <v>3</v>
      </c>
      <c r="X7" s="44"/>
      <c r="Z7" s="3">
        <v>0</v>
      </c>
      <c r="AA7" s="3">
        <v>7</v>
      </c>
      <c r="AB7" s="1">
        <v>-4000000</v>
      </c>
      <c r="AE7" s="41">
        <v>1</v>
      </c>
      <c r="AF7" s="13">
        <v>-8072523.0330591612</v>
      </c>
      <c r="AG7" s="33">
        <f>-AD30</f>
        <v>62319302.741944447</v>
      </c>
      <c r="AH7" s="33">
        <f>AG7+AF7</f>
        <v>54246779.708885282</v>
      </c>
      <c r="AI7" s="2">
        <f>E21</f>
        <v>4.1633332799982936E-2</v>
      </c>
      <c r="AJ7" s="1" t="s">
        <v>1</v>
      </c>
    </row>
    <row r="8" spans="2:36" x14ac:dyDescent="0.25">
      <c r="W8" s="24"/>
      <c r="X8" s="21"/>
      <c r="Z8" s="3">
        <v>1</v>
      </c>
      <c r="AA8" s="3"/>
      <c r="AB8" s="1">
        <f>AB7*$C$15+AB7</f>
        <v>-4124000</v>
      </c>
      <c r="AE8" s="41">
        <v>2</v>
      </c>
      <c r="AF8" s="13">
        <v>-8322771.2470839955</v>
      </c>
      <c r="AG8" s="33">
        <f t="shared" ref="AG8:AG14" si="0">AH7+AH7*$AI$7</f>
        <v>56505253.941832662</v>
      </c>
      <c r="AH8" s="33">
        <f t="shared" ref="AH8:AH14" si="1">AG8+AF8</f>
        <v>48182482.69474867</v>
      </c>
      <c r="AI8" s="4">
        <v>8.5000000000000006E-2</v>
      </c>
      <c r="AJ8" s="1" t="s">
        <v>8</v>
      </c>
    </row>
    <row r="9" spans="2:36" x14ac:dyDescent="0.25">
      <c r="W9" s="25"/>
      <c r="X9" s="22"/>
      <c r="Z9" s="3">
        <v>2</v>
      </c>
      <c r="AA9" s="3">
        <v>8</v>
      </c>
      <c r="AB9" s="1">
        <f t="shared" ref="AB9:AB37" si="2">AB8*$C$15+AB8</f>
        <v>-4251844</v>
      </c>
      <c r="AE9" s="41">
        <v>3</v>
      </c>
      <c r="AF9" s="13">
        <v>-8580777.1557435989</v>
      </c>
      <c r="AG9" s="33">
        <f t="shared" si="0"/>
        <v>50188480.031908557</v>
      </c>
      <c r="AH9" s="33">
        <f t="shared" si="1"/>
        <v>41607702.876164958</v>
      </c>
    </row>
    <row r="10" spans="2:36" x14ac:dyDescent="0.25">
      <c r="Q10" s="44" t="s">
        <v>20</v>
      </c>
      <c r="R10" s="44"/>
      <c r="W10" s="25"/>
      <c r="X10" s="22"/>
      <c r="Z10" s="3">
        <v>3</v>
      </c>
      <c r="AA10" s="3"/>
      <c r="AB10" s="1">
        <f t="shared" si="2"/>
        <v>-4383651.1639999999</v>
      </c>
      <c r="AE10" s="41">
        <v>4</v>
      </c>
      <c r="AF10" s="13">
        <v>-8846781.2475716509</v>
      </c>
      <c r="AG10" s="33">
        <f t="shared" si="0"/>
        <v>43339970.217051141</v>
      </c>
      <c r="AH10" s="33">
        <f t="shared" si="1"/>
        <v>34493188.969479486</v>
      </c>
    </row>
    <row r="11" spans="2:36" x14ac:dyDescent="0.25">
      <c r="P11" s="14" t="s">
        <v>9</v>
      </c>
      <c r="Q11" s="27"/>
      <c r="R11" s="28"/>
      <c r="W11" s="25"/>
      <c r="X11" s="22"/>
      <c r="Z11" s="3">
        <v>4</v>
      </c>
      <c r="AA11" s="3">
        <v>9</v>
      </c>
      <c r="AB11" s="1">
        <f t="shared" si="2"/>
        <v>-4519544.3500840003</v>
      </c>
      <c r="AE11" s="41">
        <v>5</v>
      </c>
      <c r="AF11" s="13">
        <v>-9121031.4662463721</v>
      </c>
      <c r="AG11" s="33">
        <f t="shared" si="0"/>
        <v>35929255.385178529</v>
      </c>
      <c r="AH11" s="33">
        <f t="shared" si="1"/>
        <v>26808223.918932155</v>
      </c>
    </row>
    <row r="12" spans="2:36" x14ac:dyDescent="0.25">
      <c r="P12" s="15"/>
      <c r="Q12" s="29"/>
      <c r="R12" s="30"/>
      <c r="W12" s="25"/>
      <c r="X12" s="22"/>
      <c r="Z12" s="3">
        <v>5</v>
      </c>
      <c r="AA12" s="3"/>
      <c r="AB12" s="1">
        <f t="shared" si="2"/>
        <v>-4659650.2249366045</v>
      </c>
      <c r="AE12" s="41">
        <v>6</v>
      </c>
      <c r="AF12" s="13">
        <v>-9403783.4417000096</v>
      </c>
      <c r="AG12" s="33">
        <f t="shared" si="0"/>
        <v>27924339.62712552</v>
      </c>
      <c r="AH12" s="33">
        <f t="shared" si="1"/>
        <v>18520556.185425512</v>
      </c>
    </row>
    <row r="13" spans="2:36" x14ac:dyDescent="0.25">
      <c r="B13" s="1" t="s">
        <v>0</v>
      </c>
      <c r="P13" s="16"/>
      <c r="Q13" s="29"/>
      <c r="R13" s="30"/>
      <c r="W13" s="25"/>
      <c r="X13" s="22"/>
      <c r="Z13" s="3">
        <v>6</v>
      </c>
      <c r="AA13" s="3">
        <v>10</v>
      </c>
      <c r="AB13" s="1">
        <f t="shared" si="2"/>
        <v>-4804099.3819096396</v>
      </c>
      <c r="AE13" s="41">
        <v>7</v>
      </c>
      <c r="AF13" s="13">
        <v>-9695300.728392709</v>
      </c>
      <c r="AG13" s="33">
        <f t="shared" si="0"/>
        <v>19291628.664734114</v>
      </c>
      <c r="AH13" s="33">
        <f t="shared" si="1"/>
        <v>9596327.9363414049</v>
      </c>
    </row>
    <row r="14" spans="2:36" x14ac:dyDescent="0.25">
      <c r="B14" s="1" t="s">
        <v>7</v>
      </c>
      <c r="C14" s="1">
        <v>4000000</v>
      </c>
      <c r="D14" s="1" t="s">
        <v>1</v>
      </c>
      <c r="P14" s="16"/>
      <c r="Q14" s="29"/>
      <c r="R14" s="30"/>
      <c r="W14" s="25"/>
      <c r="X14" s="22"/>
      <c r="Z14" s="3">
        <v>7</v>
      </c>
      <c r="AA14" s="3"/>
      <c r="AB14" s="1">
        <f t="shared" si="2"/>
        <v>-4953026.4627488386</v>
      </c>
      <c r="AE14" s="41">
        <v>8</v>
      </c>
      <c r="AF14" s="13">
        <v>-9995855.0509728827</v>
      </c>
      <c r="AG14" s="33">
        <f t="shared" si="0"/>
        <v>9995855.0509728808</v>
      </c>
      <c r="AH14" s="33">
        <f t="shared" si="1"/>
        <v>0</v>
      </c>
    </row>
    <row r="15" spans="2:36" x14ac:dyDescent="0.25">
      <c r="B15" s="1" t="s">
        <v>2</v>
      </c>
      <c r="C15" s="4">
        <v>3.1E-2</v>
      </c>
      <c r="D15" s="1" t="s">
        <v>1</v>
      </c>
      <c r="E15" s="4">
        <f>EFFECT(C15*2,2)</f>
        <v>6.2960999999999823E-2</v>
      </c>
      <c r="F15" s="1" t="s">
        <v>8</v>
      </c>
      <c r="P15" s="17"/>
      <c r="Q15" s="31"/>
      <c r="R15" s="32"/>
      <c r="W15" s="26"/>
      <c r="X15" s="23"/>
      <c r="Z15" s="3">
        <v>8</v>
      </c>
      <c r="AA15" s="3">
        <v>11</v>
      </c>
      <c r="AB15" s="1">
        <f t="shared" si="2"/>
        <v>-5106570.2830940522</v>
      </c>
    </row>
    <row r="16" spans="2:36" x14ac:dyDescent="0.25">
      <c r="B16" s="1" t="s">
        <v>4</v>
      </c>
      <c r="C16" s="3">
        <v>23</v>
      </c>
      <c r="D16" s="1" t="s">
        <v>5</v>
      </c>
      <c r="G16" s="3">
        <v>1</v>
      </c>
      <c r="H16" s="3">
        <v>2</v>
      </c>
      <c r="I16" s="3">
        <v>3</v>
      </c>
      <c r="J16" s="3">
        <v>4</v>
      </c>
      <c r="K16" s="3">
        <v>5</v>
      </c>
      <c r="L16" s="3">
        <v>6</v>
      </c>
      <c r="M16" s="3">
        <v>7</v>
      </c>
      <c r="N16" s="3">
        <v>8</v>
      </c>
      <c r="O16" s="3">
        <v>9</v>
      </c>
      <c r="P16" s="3">
        <v>10</v>
      </c>
      <c r="Q16" s="45">
        <v>11</v>
      </c>
      <c r="R16" s="45"/>
      <c r="S16" s="46">
        <v>12</v>
      </c>
      <c r="T16" s="46"/>
      <c r="U16" s="46">
        <v>13</v>
      </c>
      <c r="V16" s="46"/>
      <c r="W16" s="45">
        <v>14</v>
      </c>
      <c r="X16" s="45"/>
      <c r="Z16" s="3">
        <v>9</v>
      </c>
      <c r="AA16" s="3"/>
      <c r="AB16" s="1">
        <f t="shared" si="2"/>
        <v>-5264873.9618699681</v>
      </c>
      <c r="AE16" s="42" t="s">
        <v>6</v>
      </c>
      <c r="AF16" s="42"/>
      <c r="AG16" s="42"/>
      <c r="AH16" s="42"/>
    </row>
    <row r="17" spans="2:37" x14ac:dyDescent="0.25">
      <c r="B17" s="1" t="s">
        <v>23</v>
      </c>
      <c r="C17" s="1">
        <f>FV(C15,C16,,C14)</f>
        <v>-8072523.03305915</v>
      </c>
      <c r="G17" s="36"/>
      <c r="H17" s="36"/>
      <c r="I17" s="36"/>
      <c r="J17" s="36"/>
      <c r="K17" s="36"/>
      <c r="L17" s="36"/>
      <c r="M17" s="36"/>
      <c r="N17" s="36"/>
      <c r="O17" s="36"/>
      <c r="P17" s="37"/>
      <c r="Q17" s="10"/>
      <c r="R17" s="10"/>
      <c r="S17" s="10"/>
      <c r="T17" s="10"/>
      <c r="U17" s="10"/>
      <c r="V17" s="10"/>
      <c r="W17" s="10"/>
      <c r="X17" s="6"/>
      <c r="Z17" s="3">
        <v>10</v>
      </c>
      <c r="AA17" s="3">
        <v>12</v>
      </c>
      <c r="AB17" s="1">
        <f t="shared" si="2"/>
        <v>-5428085.0546879368</v>
      </c>
      <c r="AE17" s="20" t="s">
        <v>25</v>
      </c>
      <c r="AF17" s="20" t="s">
        <v>17</v>
      </c>
      <c r="AG17" s="20" t="s">
        <v>19</v>
      </c>
      <c r="AH17" s="20" t="s">
        <v>18</v>
      </c>
    </row>
    <row r="18" spans="2:37" x14ac:dyDescent="0.25">
      <c r="G18" s="38"/>
      <c r="H18" s="38"/>
      <c r="I18" s="38"/>
      <c r="J18" s="38"/>
      <c r="K18" s="38"/>
      <c r="L18" s="38"/>
      <c r="M18" s="38"/>
      <c r="N18" s="38"/>
      <c r="O18" s="38"/>
      <c r="P18" s="39"/>
      <c r="Q18" s="11"/>
      <c r="R18" s="11"/>
      <c r="S18" s="11"/>
      <c r="T18" s="11"/>
      <c r="U18" s="11"/>
      <c r="V18" s="11"/>
      <c r="W18" s="11"/>
      <c r="X18" s="7"/>
      <c r="Z18" s="3">
        <v>11</v>
      </c>
      <c r="AA18" s="3"/>
      <c r="AB18" s="1">
        <f t="shared" si="2"/>
        <v>-5596355.6913832631</v>
      </c>
      <c r="AE18" s="41">
        <v>1</v>
      </c>
      <c r="AF18" s="33">
        <f>-$C$23</f>
        <v>3716956.8565497752</v>
      </c>
      <c r="AG18" s="33">
        <f>AF18</f>
        <v>3716956.8565497752</v>
      </c>
      <c r="AH18" s="33">
        <f>AG18</f>
        <v>3716956.8565497752</v>
      </c>
      <c r="AI18" s="3">
        <v>8</v>
      </c>
    </row>
    <row r="19" spans="2:37" ht="15" customHeight="1" x14ac:dyDescent="0.25">
      <c r="B19" s="1" t="s">
        <v>6</v>
      </c>
      <c r="G19" s="43" t="s">
        <v>10</v>
      </c>
      <c r="H19" s="43"/>
      <c r="I19" s="43"/>
      <c r="J19" s="43"/>
      <c r="K19" s="43"/>
      <c r="L19" s="43"/>
      <c r="M19" s="43"/>
      <c r="N19" s="43"/>
      <c r="O19" s="43"/>
      <c r="P19" s="43"/>
      <c r="Q19" s="12"/>
      <c r="R19" s="11"/>
      <c r="S19" s="11"/>
      <c r="T19" s="11"/>
      <c r="U19" s="11"/>
      <c r="V19" s="11"/>
      <c r="W19" s="11"/>
      <c r="X19" s="7"/>
      <c r="Z19" s="3">
        <v>12</v>
      </c>
      <c r="AA19" s="3">
        <v>13</v>
      </c>
      <c r="AB19" s="1">
        <f t="shared" si="2"/>
        <v>-5769842.7178161442</v>
      </c>
      <c r="AE19" s="41">
        <v>2</v>
      </c>
      <c r="AF19" s="33">
        <f t="shared" ref="AF19:AF27" si="3">-$C$23</f>
        <v>3716956.8565497752</v>
      </c>
      <c r="AG19" s="33">
        <f>AG18*(1+$AI$8)</f>
        <v>4032898.1893565059</v>
      </c>
      <c r="AH19" s="33">
        <f t="shared" ref="AH19:AH27" si="4">AF19+AG19</f>
        <v>7749855.0459062811</v>
      </c>
      <c r="AI19" s="3">
        <v>9</v>
      </c>
      <c r="AK19" s="3"/>
    </row>
    <row r="20" spans="2:37" x14ac:dyDescent="0.25">
      <c r="B20" s="1" t="s">
        <v>4</v>
      </c>
      <c r="C20" s="1">
        <v>10</v>
      </c>
      <c r="D20" s="1" t="s">
        <v>24</v>
      </c>
      <c r="Q20" s="33"/>
      <c r="R20" s="12"/>
      <c r="S20" s="11"/>
      <c r="T20" s="11"/>
      <c r="U20" s="11"/>
      <c r="V20" s="11"/>
      <c r="W20" s="11"/>
      <c r="X20" s="7"/>
      <c r="Z20" s="3">
        <v>13</v>
      </c>
      <c r="AA20" s="3"/>
      <c r="AB20" s="1">
        <f t="shared" si="2"/>
        <v>-5948707.8420684449</v>
      </c>
      <c r="AE20" s="41">
        <v>3</v>
      </c>
      <c r="AF20" s="33">
        <f t="shared" si="3"/>
        <v>3716956.8565497752</v>
      </c>
      <c r="AG20" s="33">
        <f t="shared" ref="AG20:AG28" si="5">AH19*(1+$AI$8)</f>
        <v>8408592.7248083148</v>
      </c>
      <c r="AH20" s="33">
        <f t="shared" si="4"/>
        <v>12125549.58135809</v>
      </c>
      <c r="AI20" s="3">
        <v>10</v>
      </c>
      <c r="AK20" s="3"/>
    </row>
    <row r="21" spans="2:37" x14ac:dyDescent="0.25">
      <c r="B21" s="1" t="s">
        <v>2</v>
      </c>
      <c r="C21" s="4">
        <v>8.5000000000000006E-2</v>
      </c>
      <c r="D21" s="1" t="s">
        <v>8</v>
      </c>
      <c r="E21" s="2">
        <f>NOMINAL(C21,2)/2</f>
        <v>4.1633332799982936E-2</v>
      </c>
      <c r="F21" s="1" t="s">
        <v>11</v>
      </c>
      <c r="Q21" s="33"/>
      <c r="R21" s="33"/>
      <c r="S21" s="12"/>
      <c r="T21" s="11"/>
      <c r="U21" s="11"/>
      <c r="V21" s="11"/>
      <c r="W21" s="11"/>
      <c r="X21" s="7"/>
      <c r="Z21" s="3">
        <v>14</v>
      </c>
      <c r="AA21" s="3">
        <v>14</v>
      </c>
      <c r="AB21" s="1">
        <f t="shared" si="2"/>
        <v>-6133117.7851725668</v>
      </c>
      <c r="AE21" s="41">
        <v>4</v>
      </c>
      <c r="AF21" s="33">
        <f t="shared" si="3"/>
        <v>3716956.8565497752</v>
      </c>
      <c r="AG21" s="33">
        <f t="shared" si="5"/>
        <v>13156221.295773527</v>
      </c>
      <c r="AH21" s="33">
        <f t="shared" si="4"/>
        <v>16873178.152323302</v>
      </c>
      <c r="AI21" s="3">
        <v>11</v>
      </c>
      <c r="AK21" s="3"/>
    </row>
    <row r="22" spans="2:37" x14ac:dyDescent="0.25">
      <c r="B22" s="1" t="s">
        <v>9</v>
      </c>
      <c r="C22" s="9">
        <f>AD27</f>
        <v>55141424.122714609</v>
      </c>
      <c r="Q22" s="33"/>
      <c r="R22" s="33"/>
      <c r="S22" s="33"/>
      <c r="T22" s="12"/>
      <c r="U22" s="11"/>
      <c r="V22" s="11"/>
      <c r="W22" s="11"/>
      <c r="X22" s="7"/>
      <c r="Z22" s="3">
        <v>15</v>
      </c>
      <c r="AA22" s="3"/>
      <c r="AB22" s="1">
        <f t="shared" si="2"/>
        <v>-6323244.4365129163</v>
      </c>
      <c r="AE22" s="41">
        <v>5</v>
      </c>
      <c r="AF22" s="33">
        <f t="shared" si="3"/>
        <v>3716956.8565497752</v>
      </c>
      <c r="AG22" s="33">
        <f t="shared" si="5"/>
        <v>18307398.295270782</v>
      </c>
      <c r="AH22" s="33">
        <f t="shared" si="4"/>
        <v>22024355.151820555</v>
      </c>
      <c r="AI22" s="3">
        <v>12</v>
      </c>
      <c r="AK22" s="3"/>
    </row>
    <row r="23" spans="2:37" x14ac:dyDescent="0.25">
      <c r="B23" s="1" t="s">
        <v>10</v>
      </c>
      <c r="C23" s="40">
        <f>PMT(C21,10,,C22)</f>
        <v>-3716956.8565497752</v>
      </c>
      <c r="E23" s="2"/>
      <c r="Q23" s="33"/>
      <c r="R23" s="33"/>
      <c r="S23" s="33"/>
      <c r="T23" s="33"/>
      <c r="U23" s="12"/>
      <c r="V23" s="11"/>
      <c r="W23" s="11"/>
      <c r="X23" s="7"/>
      <c r="Z23" s="3">
        <v>16</v>
      </c>
      <c r="AA23" s="3">
        <v>15</v>
      </c>
      <c r="AB23" s="1">
        <f t="shared" si="2"/>
        <v>-6519265.0140448166</v>
      </c>
      <c r="AE23" s="41">
        <v>6</v>
      </c>
      <c r="AF23" s="33">
        <f t="shared" si="3"/>
        <v>3716956.8565497752</v>
      </c>
      <c r="AG23" s="33">
        <f t="shared" si="5"/>
        <v>23896425.339725301</v>
      </c>
      <c r="AH23" s="33">
        <f t="shared" si="4"/>
        <v>27613382.196275078</v>
      </c>
      <c r="AI23" s="3">
        <v>13</v>
      </c>
      <c r="AK23" s="3"/>
    </row>
    <row r="24" spans="2:37" x14ac:dyDescent="0.25">
      <c r="B24" s="19" t="s">
        <v>20</v>
      </c>
      <c r="C24" s="19">
        <f>-AD30</f>
        <v>62319302.741944447</v>
      </c>
      <c r="V24" s="12"/>
      <c r="W24" s="11"/>
      <c r="X24" s="7"/>
      <c r="Z24" s="3">
        <v>17</v>
      </c>
      <c r="AA24" s="3"/>
      <c r="AB24" s="1">
        <f t="shared" si="2"/>
        <v>-6721362.229480206</v>
      </c>
      <c r="AE24" s="41">
        <v>7</v>
      </c>
      <c r="AF24" s="33">
        <f t="shared" si="3"/>
        <v>3716956.8565497752</v>
      </c>
      <c r="AG24" s="33">
        <f t="shared" si="5"/>
        <v>29960519.682958458</v>
      </c>
      <c r="AH24" s="33">
        <f t="shared" si="4"/>
        <v>33677476.539508231</v>
      </c>
      <c r="AI24" s="3">
        <v>14</v>
      </c>
      <c r="AK24" s="3"/>
    </row>
    <row r="25" spans="2:37" x14ac:dyDescent="0.25">
      <c r="B25" s="50"/>
      <c r="G25" s="3">
        <v>8</v>
      </c>
      <c r="H25" s="3">
        <v>9</v>
      </c>
      <c r="I25" s="3">
        <v>10</v>
      </c>
      <c r="J25" s="3">
        <v>11</v>
      </c>
      <c r="K25" s="3">
        <v>12</v>
      </c>
      <c r="L25" s="3">
        <v>13</v>
      </c>
      <c r="M25" s="3">
        <v>14</v>
      </c>
      <c r="N25" s="3">
        <v>15</v>
      </c>
      <c r="O25" s="3">
        <v>16</v>
      </c>
      <c r="P25" s="3">
        <v>17</v>
      </c>
      <c r="Q25" s="3"/>
      <c r="R25" s="3"/>
      <c r="S25" s="3"/>
      <c r="T25" s="3"/>
      <c r="U25" s="3"/>
      <c r="V25" s="3"/>
      <c r="W25" s="34"/>
      <c r="X25" s="35"/>
      <c r="Z25" s="3">
        <v>18</v>
      </c>
      <c r="AA25" s="3">
        <v>16</v>
      </c>
      <c r="AB25" s="1">
        <f t="shared" si="2"/>
        <v>-6929724.4585940922</v>
      </c>
      <c r="AE25" s="41">
        <v>8</v>
      </c>
      <c r="AF25" s="33">
        <f t="shared" si="3"/>
        <v>3716956.8565497752</v>
      </c>
      <c r="AG25" s="33">
        <f t="shared" si="5"/>
        <v>36540062.045366429</v>
      </c>
      <c r="AH25" s="33">
        <f t="shared" si="4"/>
        <v>40257018.901916206</v>
      </c>
      <c r="AI25" s="3">
        <v>15</v>
      </c>
      <c r="AK25" s="3"/>
    </row>
    <row r="26" spans="2:37" x14ac:dyDescent="0.25">
      <c r="B26" s="50"/>
      <c r="X26" s="8"/>
      <c r="Z26" s="3">
        <v>19</v>
      </c>
      <c r="AA26" s="3"/>
      <c r="AB26" s="1">
        <f t="shared" si="2"/>
        <v>-7144545.9168105088</v>
      </c>
      <c r="AD26" s="9" t="s">
        <v>9</v>
      </c>
      <c r="AE26" s="41">
        <v>9</v>
      </c>
      <c r="AF26" s="33">
        <f t="shared" si="3"/>
        <v>3716956.8565497752</v>
      </c>
      <c r="AG26" s="33">
        <f t="shared" si="5"/>
        <v>43678865.508579083</v>
      </c>
      <c r="AH26" s="33">
        <f t="shared" si="4"/>
        <v>47395822.36512886</v>
      </c>
      <c r="AI26" s="3">
        <v>16</v>
      </c>
      <c r="AK26" s="3"/>
    </row>
    <row r="27" spans="2:37" x14ac:dyDescent="0.25">
      <c r="B27" s="50"/>
      <c r="Z27" s="3">
        <v>20</v>
      </c>
      <c r="AA27" s="3">
        <v>17</v>
      </c>
      <c r="AB27" s="18">
        <f t="shared" si="2"/>
        <v>-7366026.8402316347</v>
      </c>
      <c r="AD27" s="9">
        <f>PV(AI7,3,,AD30)</f>
        <v>55141424.122714609</v>
      </c>
      <c r="AE27" s="41">
        <v>10</v>
      </c>
      <c r="AF27" s="33">
        <f t="shared" si="3"/>
        <v>3716956.8565497752</v>
      </c>
      <c r="AG27" s="33">
        <f t="shared" si="5"/>
        <v>51424467.266164809</v>
      </c>
      <c r="AH27" s="47">
        <f t="shared" si="4"/>
        <v>55141424.122714587</v>
      </c>
      <c r="AI27" s="3">
        <v>17</v>
      </c>
      <c r="AK27" s="3"/>
    </row>
    <row r="28" spans="2:37" x14ac:dyDescent="0.25">
      <c r="Z28" s="3">
        <v>21</v>
      </c>
      <c r="AA28" s="3"/>
      <c r="AB28" s="18">
        <f t="shared" si="2"/>
        <v>-7594373.6722788149</v>
      </c>
      <c r="AF28" s="33"/>
      <c r="AG28" s="33">
        <f t="shared" si="5"/>
        <v>59828445.173145324</v>
      </c>
      <c r="AH28" s="33">
        <f>AF29+AG28</f>
        <v>59828445.173145324</v>
      </c>
      <c r="AI28" s="3">
        <v>18</v>
      </c>
      <c r="AK28" s="3"/>
    </row>
    <row r="29" spans="2:37" x14ac:dyDescent="0.25">
      <c r="Z29" s="14" t="s">
        <v>22</v>
      </c>
      <c r="AA29" s="3">
        <v>18</v>
      </c>
      <c r="AB29" s="18">
        <f t="shared" si="2"/>
        <v>-7829799.256119458</v>
      </c>
      <c r="AD29" s="19" t="s">
        <v>20</v>
      </c>
      <c r="AG29" s="1">
        <f>AH28*(1+AI7)</f>
        <v>62319302.741944417</v>
      </c>
      <c r="AH29" s="49">
        <f>AF30+AG29</f>
        <v>62319302.741944417</v>
      </c>
      <c r="AI29" s="1" t="s">
        <v>26</v>
      </c>
    </row>
    <row r="30" spans="2:37" x14ac:dyDescent="0.25">
      <c r="Y30">
        <v>23</v>
      </c>
      <c r="Z30" s="3">
        <v>1</v>
      </c>
      <c r="AA30" s="3"/>
      <c r="AB30" s="5">
        <f t="shared" si="2"/>
        <v>-8072523.0330591612</v>
      </c>
      <c r="AD30" s="19">
        <f>NPV(E21,AB31:AB37)+AB30</f>
        <v>-62319302.741944447</v>
      </c>
    </row>
    <row r="31" spans="2:37" x14ac:dyDescent="0.25">
      <c r="Z31" s="3">
        <v>2</v>
      </c>
      <c r="AB31" s="5">
        <f t="shared" si="2"/>
        <v>-8322771.2470839955</v>
      </c>
    </row>
    <row r="32" spans="2:37" x14ac:dyDescent="0.25">
      <c r="Z32" s="3">
        <v>3</v>
      </c>
      <c r="AB32" s="5">
        <f t="shared" si="2"/>
        <v>-8580777.1557435989</v>
      </c>
    </row>
    <row r="33" spans="23:36" x14ac:dyDescent="0.25">
      <c r="Z33" s="3">
        <v>4</v>
      </c>
      <c r="AB33" s="5">
        <f t="shared" si="2"/>
        <v>-8846781.2475716509</v>
      </c>
    </row>
    <row r="34" spans="23:36" x14ac:dyDescent="0.25">
      <c r="Z34" s="3">
        <v>5</v>
      </c>
      <c r="AB34" s="5">
        <f t="shared" si="2"/>
        <v>-9121031.4662463721</v>
      </c>
      <c r="AF34" s="3"/>
      <c r="AJ34" s="3"/>
    </row>
    <row r="35" spans="23:36" x14ac:dyDescent="0.25">
      <c r="W35" s="3"/>
      <c r="X35" s="3"/>
      <c r="Z35" s="3">
        <v>6</v>
      </c>
      <c r="AB35" s="5">
        <f t="shared" si="2"/>
        <v>-9403783.4417000096</v>
      </c>
      <c r="AF35" s="3"/>
      <c r="AJ35" s="3"/>
    </row>
    <row r="36" spans="23:36" x14ac:dyDescent="0.25">
      <c r="W36" s="3"/>
      <c r="X36" s="3"/>
      <c r="Z36" s="3">
        <v>7</v>
      </c>
      <c r="AB36" s="5">
        <f t="shared" si="2"/>
        <v>-9695300.728392709</v>
      </c>
      <c r="AF36" s="3"/>
      <c r="AJ36" s="3"/>
    </row>
    <row r="37" spans="23:36" x14ac:dyDescent="0.25">
      <c r="Z37" s="3">
        <v>8</v>
      </c>
      <c r="AB37" s="5">
        <f t="shared" si="2"/>
        <v>-9995855.0509728827</v>
      </c>
      <c r="AF37" s="3"/>
      <c r="AJ37" s="3"/>
    </row>
    <row r="38" spans="23:36" x14ac:dyDescent="0.25">
      <c r="AF38" s="3"/>
      <c r="AJ38" s="3"/>
    </row>
    <row r="48" spans="23:36" x14ac:dyDescent="0.25">
      <c r="AF48" s="3"/>
      <c r="AJ48" s="3"/>
    </row>
    <row r="49" spans="32:36" x14ac:dyDescent="0.25">
      <c r="AF49" s="48"/>
      <c r="AJ49" s="3"/>
    </row>
    <row r="50" spans="32:36" x14ac:dyDescent="0.25">
      <c r="AF50" s="3"/>
      <c r="AJ50" s="3"/>
    </row>
    <row r="51" spans="32:36" x14ac:dyDescent="0.25">
      <c r="AF51" s="3"/>
      <c r="AJ51" s="3"/>
    </row>
    <row r="52" spans="32:36" x14ac:dyDescent="0.25">
      <c r="AF52" s="3"/>
      <c r="AJ52" s="3"/>
    </row>
    <row r="53" spans="32:36" x14ac:dyDescent="0.25">
      <c r="AF53" s="3"/>
      <c r="AJ53" s="3"/>
    </row>
    <row r="54" spans="32:36" x14ac:dyDescent="0.25">
      <c r="AF54" s="3"/>
      <c r="AJ54" s="3"/>
    </row>
    <row r="55" spans="32:36" x14ac:dyDescent="0.25">
      <c r="AF55" s="3"/>
      <c r="AJ55" s="3"/>
    </row>
    <row r="56" spans="32:36" x14ac:dyDescent="0.25">
      <c r="AF56" s="3"/>
      <c r="AJ56" s="3"/>
    </row>
    <row r="57" spans="32:36" x14ac:dyDescent="0.25">
      <c r="AF57" s="3"/>
      <c r="AJ57" s="3"/>
    </row>
    <row r="58" spans="32:36" x14ac:dyDescent="0.25">
      <c r="AF58" s="3"/>
      <c r="AJ58" s="3"/>
    </row>
    <row r="59" spans="32:36" x14ac:dyDescent="0.25">
      <c r="AF59" s="3"/>
      <c r="AJ59" s="3"/>
    </row>
    <row r="60" spans="32:36" x14ac:dyDescent="0.25">
      <c r="AF60" s="3"/>
      <c r="AJ60" s="3"/>
    </row>
    <row r="61" spans="32:36" x14ac:dyDescent="0.25">
      <c r="AF61" s="3"/>
      <c r="AJ61" s="3"/>
    </row>
    <row r="62" spans="32:36" x14ac:dyDescent="0.25">
      <c r="AF62" s="3"/>
      <c r="AJ62" s="3"/>
    </row>
    <row r="63" spans="32:36" x14ac:dyDescent="0.25">
      <c r="AJ63" s="3"/>
    </row>
    <row r="64" spans="32:36" x14ac:dyDescent="0.25">
      <c r="AJ64" s="3"/>
    </row>
  </sheetData>
  <mergeCells count="9">
    <mergeCell ref="AE5:AH5"/>
    <mergeCell ref="AE16:AH16"/>
    <mergeCell ref="G19:P19"/>
    <mergeCell ref="W7:X7"/>
    <mergeCell ref="Q10:R10"/>
    <mergeCell ref="Q16:R16"/>
    <mergeCell ref="S16:T16"/>
    <mergeCell ref="U16:V16"/>
    <mergeCell ref="W16:X1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Integrantes</vt:lpstr>
      <vt:lpstr>Ejercicio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2021-03-28T18:22:01Z</dcterms:created>
  <dcterms:modified xsi:type="dcterms:W3CDTF">2021-04-03T22:57:04Z</dcterms:modified>
</cp:coreProperties>
</file>