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finanzas-avanzadas\Talleres\Taller 4\"/>
    </mc:Choice>
  </mc:AlternateContent>
  <xr:revisionPtr revIDLastSave="0" documentId="13_ncr:1_{4B4F16C0-01A4-4399-BA45-54452CEBF7F6}" xr6:coauthVersionLast="46" xr6:coauthVersionMax="46" xr10:uidLastSave="{00000000-0000-0000-0000-000000000000}"/>
  <bookViews>
    <workbookView xWindow="-120" yWindow="-120" windowWidth="20730" windowHeight="11160" activeTab="2" xr2:uid="{33657D50-02F0-49D8-B761-FD0044A2D229}"/>
  </bookViews>
  <sheets>
    <sheet name="Integrantes" sheetId="1" r:id="rId1"/>
    <sheet name="Ejercicio 1" sheetId="2" r:id="rId2"/>
    <sheet name="Ejercicio 2" sheetId="3" r:id="rId3"/>
  </sheets>
  <definedNames>
    <definedName name="Costo_de_capital">'Ejercicio 1'!$H$13</definedName>
    <definedName name="Costos_desemboloso_caja">'Ejercicio 1'!$H$10</definedName>
    <definedName name="Costos_Fijos">'Ejercicio 1'!$H$12</definedName>
    <definedName name="Duración">'Ejercicio 1'!$H$5</definedName>
    <definedName name="Incremento_costos">'Ejercicio 1'!$H$11</definedName>
    <definedName name="Incremento_segundo_año">'Ejercicio 1'!$H$8</definedName>
    <definedName name="Incremento_tercer_año">'Ejercicio 1'!$H$9</definedName>
    <definedName name="Ingresos_de_caja">'Ejercicio 1'!$H$7</definedName>
    <definedName name="Inversión_inicial">'Ejercicio 1'!$H$4</definedName>
    <definedName name="Valor_de_rescate">'Ejercicio 1'!$H$6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3" l="1"/>
  <c r="K56" i="3"/>
  <c r="K55" i="3"/>
  <c r="K46" i="3"/>
  <c r="K47" i="3"/>
  <c r="K48" i="3"/>
  <c r="K49" i="3"/>
  <c r="K50" i="3"/>
  <c r="K51" i="3"/>
  <c r="K52" i="3"/>
  <c r="K53" i="3"/>
  <c r="K54" i="3"/>
  <c r="K45" i="3"/>
  <c r="J46" i="3"/>
  <c r="J47" i="3"/>
  <c r="J48" i="3"/>
  <c r="J49" i="3"/>
  <c r="J50" i="3"/>
  <c r="J51" i="3"/>
  <c r="J52" i="3"/>
  <c r="J53" i="3"/>
  <c r="J54" i="3"/>
  <c r="J45" i="3"/>
  <c r="J44" i="3"/>
  <c r="D55" i="3"/>
  <c r="D46" i="3"/>
  <c r="D47" i="3"/>
  <c r="D48" i="3"/>
  <c r="D49" i="3"/>
  <c r="D50" i="3"/>
  <c r="D51" i="3"/>
  <c r="D52" i="3"/>
  <c r="D53" i="3"/>
  <c r="D54" i="3"/>
  <c r="D45" i="3"/>
  <c r="C46" i="3"/>
  <c r="C47" i="3"/>
  <c r="C48" i="3"/>
  <c r="C49" i="3"/>
  <c r="C50" i="3"/>
  <c r="C51" i="3"/>
  <c r="C52" i="3"/>
  <c r="C53" i="3"/>
  <c r="C54" i="3"/>
  <c r="C45" i="3"/>
  <c r="E39" i="3"/>
  <c r="D39" i="3"/>
  <c r="E36" i="3"/>
  <c r="D36" i="3"/>
  <c r="E38" i="3"/>
  <c r="D38" i="3"/>
  <c r="E33" i="3"/>
  <c r="D33" i="3"/>
  <c r="E30" i="3"/>
  <c r="D30" i="3"/>
  <c r="D31" i="3"/>
  <c r="E29" i="3"/>
  <c r="E32" i="3" s="1"/>
  <c r="E35" i="3" s="1"/>
  <c r="D29" i="3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0" i="2"/>
  <c r="F19" i="2"/>
  <c r="K14" i="3"/>
  <c r="K15" i="3"/>
  <c r="K11" i="3"/>
  <c r="K10" i="3"/>
  <c r="H23" i="2"/>
  <c r="I23" i="2" s="1"/>
  <c r="H27" i="2"/>
  <c r="I27" i="2" s="1"/>
  <c r="E44" i="2"/>
  <c r="E45" i="2"/>
  <c r="E46" i="2"/>
  <c r="H46" i="2" s="1"/>
  <c r="I46" i="2" s="1"/>
  <c r="E47" i="2"/>
  <c r="E48" i="2"/>
  <c r="E49" i="2"/>
  <c r="E50" i="2"/>
  <c r="H50" i="2" s="1"/>
  <c r="I50" i="2" s="1"/>
  <c r="E51" i="2"/>
  <c r="E52" i="2"/>
  <c r="E53" i="2"/>
  <c r="E54" i="2"/>
  <c r="E43" i="2"/>
  <c r="E32" i="2"/>
  <c r="E33" i="2"/>
  <c r="E34" i="2"/>
  <c r="H34" i="2" s="1"/>
  <c r="I34" i="2" s="1"/>
  <c r="E35" i="2"/>
  <c r="E36" i="2"/>
  <c r="E37" i="2"/>
  <c r="E38" i="2"/>
  <c r="H38" i="2" s="1"/>
  <c r="I38" i="2" s="1"/>
  <c r="E39" i="2"/>
  <c r="E40" i="2"/>
  <c r="E41" i="2"/>
  <c r="E42" i="2"/>
  <c r="H42" i="2" s="1"/>
  <c r="I42" i="2" s="1"/>
  <c r="E31" i="2"/>
  <c r="E19" i="2"/>
  <c r="E20" i="2"/>
  <c r="E21" i="2"/>
  <c r="E22" i="2"/>
  <c r="E23" i="2"/>
  <c r="E24" i="2"/>
  <c r="E25" i="2"/>
  <c r="E26" i="2"/>
  <c r="E27" i="2"/>
  <c r="E28" i="2"/>
  <c r="E29" i="2"/>
  <c r="E30" i="2"/>
  <c r="D54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19" i="2"/>
  <c r="C18" i="2"/>
  <c r="H18" i="2" s="1"/>
  <c r="I18" i="2" s="1"/>
  <c r="D32" i="3" l="1"/>
  <c r="D35" i="3" s="1"/>
  <c r="E37" i="3"/>
  <c r="D37" i="3"/>
  <c r="H25" i="2"/>
  <c r="I25" i="2" s="1"/>
  <c r="H28" i="2"/>
  <c r="I28" i="2" s="1"/>
  <c r="H20" i="2"/>
  <c r="I20" i="2" s="1"/>
  <c r="H37" i="2"/>
  <c r="I37" i="2" s="1"/>
  <c r="H53" i="2"/>
  <c r="I53" i="2" s="1"/>
  <c r="H45" i="2"/>
  <c r="I45" i="2" s="1"/>
  <c r="H54" i="2"/>
  <c r="I54" i="2" s="1"/>
  <c r="H40" i="2"/>
  <c r="I40" i="2" s="1"/>
  <c r="H36" i="2"/>
  <c r="I36" i="2" s="1"/>
  <c r="H32" i="2"/>
  <c r="I32" i="2" s="1"/>
  <c r="H52" i="2"/>
  <c r="I52" i="2" s="1"/>
  <c r="H48" i="2"/>
  <c r="I48" i="2" s="1"/>
  <c r="H44" i="2"/>
  <c r="I44" i="2" s="1"/>
  <c r="H29" i="2"/>
  <c r="I29" i="2" s="1"/>
  <c r="H21" i="2"/>
  <c r="I21" i="2" s="1"/>
  <c r="H24" i="2"/>
  <c r="I24" i="2" s="1"/>
  <c r="H41" i="2"/>
  <c r="I41" i="2" s="1"/>
  <c r="H33" i="2"/>
  <c r="I33" i="2" s="1"/>
  <c r="H49" i="2"/>
  <c r="I49" i="2" s="1"/>
  <c r="H30" i="2"/>
  <c r="I30" i="2" s="1"/>
  <c r="H26" i="2"/>
  <c r="I26" i="2" s="1"/>
  <c r="H22" i="2"/>
  <c r="I22" i="2" s="1"/>
  <c r="H31" i="2"/>
  <c r="I31" i="2" s="1"/>
  <c r="H39" i="2"/>
  <c r="I39" i="2" s="1"/>
  <c r="H35" i="2"/>
  <c r="I35" i="2" s="1"/>
  <c r="H43" i="2"/>
  <c r="I43" i="2" s="1"/>
  <c r="H51" i="2"/>
  <c r="I51" i="2" s="1"/>
  <c r="H47" i="2"/>
  <c r="I47" i="2" s="1"/>
  <c r="H19" i="2"/>
  <c r="I19" i="2" s="1"/>
  <c r="I57" i="2" l="1"/>
  <c r="I55" i="2"/>
</calcChain>
</file>

<file path=xl/sharedStrings.xml><?xml version="1.0" encoding="utf-8"?>
<sst xmlns="http://schemas.openxmlformats.org/spreadsheetml/2006/main" count="74" uniqueCount="62">
  <si>
    <t>Mes</t>
  </si>
  <si>
    <t>FCN para el periodo</t>
  </si>
  <si>
    <t>VP Flujo de caja neto</t>
  </si>
  <si>
    <t>Costos Fijos</t>
  </si>
  <si>
    <t>Inversión</t>
  </si>
  <si>
    <t>Características del proyecto:</t>
  </si>
  <si>
    <t xml:space="preserve">Inversión inicial </t>
  </si>
  <si>
    <t xml:space="preserve">Duración </t>
  </si>
  <si>
    <t>meses</t>
  </si>
  <si>
    <t>Valor de rescate</t>
  </si>
  <si>
    <t>Ingresos de caja</t>
  </si>
  <si>
    <t>Incremento segundo año</t>
  </si>
  <si>
    <t>Incremento tercer año</t>
  </si>
  <si>
    <t>Costos desemboloso caja</t>
  </si>
  <si>
    <t>Incremento costos</t>
  </si>
  <si>
    <t>Costo de capital</t>
  </si>
  <si>
    <t>E.A.</t>
  </si>
  <si>
    <t>Costos desembolsos</t>
  </si>
  <si>
    <t>VPN</t>
  </si>
  <si>
    <t>(Dados los flujos de caja del proyecto no debería aceptarlo)</t>
  </si>
  <si>
    <t>VPN usando función de excel</t>
  </si>
  <si>
    <t>Mariana Garzón Morales</t>
  </si>
  <si>
    <t>Oscar Ivan Medina Rojas</t>
  </si>
  <si>
    <t>Juan David Ramirez Esquivel</t>
  </si>
  <si>
    <t>German Camilo Rodriguez Perilla</t>
  </si>
  <si>
    <t>años</t>
  </si>
  <si>
    <t>después de 15 años</t>
  </si>
  <si>
    <t>valor máquina 1</t>
  </si>
  <si>
    <t>valor máquina 2</t>
  </si>
  <si>
    <t>valor de salvamento maq. 1</t>
  </si>
  <si>
    <t>vida útil máquina 2</t>
  </si>
  <si>
    <t>vida útil máquina 1</t>
  </si>
  <si>
    <t>ventas máquina 1</t>
  </si>
  <si>
    <t>ventas máquina 2</t>
  </si>
  <si>
    <t>costos de operación máquina 1</t>
  </si>
  <si>
    <t>costos de operación máquina 2</t>
  </si>
  <si>
    <t>Proyecto 2: Máquina 2</t>
  </si>
  <si>
    <t>Proyecto 1: Máquina 1</t>
  </si>
  <si>
    <t>valor de salvamento maq. 2</t>
  </si>
  <si>
    <t xml:space="preserve">después de 10 años </t>
  </si>
  <si>
    <t>valor en libros actual maq. 1</t>
  </si>
  <si>
    <t>valor de mercado máquina antigua</t>
  </si>
  <si>
    <t>costo de capital empresa</t>
  </si>
  <si>
    <t>Duracion ambos proyectos</t>
  </si>
  <si>
    <t>tasa de impuestos (pagados trimestralmente)</t>
  </si>
  <si>
    <t>Ingresos operacionales</t>
  </si>
  <si>
    <t xml:space="preserve">Depreciación </t>
  </si>
  <si>
    <t>Costos operacionales</t>
  </si>
  <si>
    <t>Máquina Vieja</t>
  </si>
  <si>
    <t>Máquina Nueva</t>
  </si>
  <si>
    <t>Utilidad operacional</t>
  </si>
  <si>
    <t>Ingresos no operacionales</t>
  </si>
  <si>
    <t>Gastos</t>
  </si>
  <si>
    <t>Utilidad antes de impuestos</t>
  </si>
  <si>
    <t>Impuesto</t>
  </si>
  <si>
    <t>Utilidad neta</t>
  </si>
  <si>
    <t>Flujo de caja netos</t>
  </si>
  <si>
    <t>(Flujos de caja anuales)</t>
  </si>
  <si>
    <t>Flujos no monetarios</t>
  </si>
  <si>
    <t>Periodo</t>
  </si>
  <si>
    <t>VPN Flujo de Caja</t>
  </si>
  <si>
    <t>VPN formula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</si>
</sst>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167" fontId="0" fillId="0" borderId="0" xfId="1" applyNumberFormat="1" applyFont="1"/>
    <xf numFmtId="9" fontId="0" fillId="0" borderId="0" xfId="2" applyFont="1"/>
    <xf numFmtId="0" fontId="2" fillId="0" borderId="0" xfId="0" applyFont="1"/>
    <xf numFmtId="44" fontId="0" fillId="0" borderId="0" xfId="0" applyNumberFormat="1"/>
    <xf numFmtId="44" fontId="0" fillId="2" borderId="0" xfId="0" applyNumberFormat="1" applyFill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0" fillId="0" borderId="0" xfId="0"/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44" fontId="0" fillId="0" borderId="9" xfId="0" applyNumberFormat="1" applyBorder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142875</xdr:rowOff>
    </xdr:from>
    <xdr:to>
      <xdr:col>5</xdr:col>
      <xdr:colOff>590551</xdr:colOff>
      <xdr:row>14</xdr:row>
      <xdr:rowOff>149030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0C37B2-55AD-4985-9C8C-A074279C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42875"/>
          <a:ext cx="4705350" cy="2673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314325</xdr:colOff>
      <xdr:row>26</xdr:row>
      <xdr:rowOff>122294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63BAA9-A9E3-4EDC-B2B7-D5546279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075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0962-8F3C-40AD-ADDF-3A5C27AAC853}">
  <dimension ref="B1:E5"/>
  <sheetViews>
    <sheetView workbookViewId="0">
      <selection activeCell="C9" sqref="C9"/>
    </sheetView>
  </sheetViews>
  <sheetFormatPr defaultRowHeight="15" x14ac:dyDescent="0.25"/>
  <sheetData>
    <row r="1" spans="2:5" ht="15.75" thickBot="1" x14ac:dyDescent="0.3"/>
    <row r="2" spans="2:5" ht="21" x14ac:dyDescent="0.35">
      <c r="B2" s="7" t="s">
        <v>21</v>
      </c>
      <c r="C2" s="8"/>
      <c r="D2" s="8"/>
      <c r="E2" s="9"/>
    </row>
    <row r="3" spans="2:5" ht="21" x14ac:dyDescent="0.35">
      <c r="B3" s="10" t="s">
        <v>22</v>
      </c>
      <c r="C3" s="11"/>
      <c r="D3" s="11"/>
      <c r="E3" s="12"/>
    </row>
    <row r="4" spans="2:5" ht="21" x14ac:dyDescent="0.35">
      <c r="B4" s="10" t="s">
        <v>23</v>
      </c>
      <c r="C4" s="11"/>
      <c r="D4" s="11"/>
      <c r="E4" s="12"/>
    </row>
    <row r="5" spans="2:5" ht="21.75" thickBot="1" x14ac:dyDescent="0.4">
      <c r="B5" s="13" t="s">
        <v>24</v>
      </c>
      <c r="C5" s="14"/>
      <c r="D5" s="14"/>
      <c r="E5" s="15"/>
    </row>
  </sheetData>
  <mergeCells count="4">
    <mergeCell ref="B2:E2"/>
    <mergeCell ref="B3:E3"/>
    <mergeCell ref="B4:E4"/>
    <mergeCell ref="B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726F-3561-4138-9964-84BB24E8B7BC}">
  <dimension ref="B2:J57"/>
  <sheetViews>
    <sheetView topLeftCell="A7" workbookViewId="0">
      <selection activeCell="F20" sqref="F20:F54"/>
    </sheetView>
  </sheetViews>
  <sheetFormatPr defaultRowHeight="15" x14ac:dyDescent="0.25"/>
  <cols>
    <col min="3" max="3" width="18.7109375" bestFit="1" customWidth="1"/>
    <col min="4" max="4" width="18.7109375" customWidth="1"/>
    <col min="5" max="5" width="15.28515625" bestFit="1" customWidth="1"/>
    <col min="6" max="6" width="19.28515625" bestFit="1" customWidth="1"/>
    <col min="7" max="7" width="27.28515625" bestFit="1" customWidth="1"/>
    <col min="8" max="8" width="18.7109375" bestFit="1" customWidth="1"/>
    <col min="9" max="9" width="19.7109375" bestFit="1" customWidth="1"/>
    <col min="10" max="10" width="26.28515625" bestFit="1" customWidth="1"/>
    <col min="11" max="11" width="20" bestFit="1" customWidth="1"/>
  </cols>
  <sheetData>
    <row r="2" spans="7:9" x14ac:dyDescent="0.25">
      <c r="G2" t="s">
        <v>5</v>
      </c>
    </row>
    <row r="4" spans="7:9" x14ac:dyDescent="0.25">
      <c r="G4" t="s">
        <v>6</v>
      </c>
      <c r="H4" s="2">
        <v>1200000000</v>
      </c>
    </row>
    <row r="5" spans="7:9" x14ac:dyDescent="0.25">
      <c r="G5" t="s">
        <v>7</v>
      </c>
      <c r="H5">
        <v>36</v>
      </c>
      <c r="I5" t="s">
        <v>8</v>
      </c>
    </row>
    <row r="6" spans="7:9" x14ac:dyDescent="0.25">
      <c r="G6" t="s">
        <v>9</v>
      </c>
      <c r="H6" s="2">
        <v>250000000</v>
      </c>
    </row>
    <row r="7" spans="7:9" x14ac:dyDescent="0.25">
      <c r="G7" t="s">
        <v>10</v>
      </c>
      <c r="H7" s="2">
        <v>70000000</v>
      </c>
    </row>
    <row r="8" spans="7:9" x14ac:dyDescent="0.25">
      <c r="G8" t="s">
        <v>11</v>
      </c>
      <c r="H8" s="3">
        <v>0.05</v>
      </c>
    </row>
    <row r="9" spans="7:9" x14ac:dyDescent="0.25">
      <c r="G9" t="s">
        <v>12</v>
      </c>
      <c r="H9" s="3">
        <v>0.03</v>
      </c>
    </row>
    <row r="10" spans="7:9" x14ac:dyDescent="0.25">
      <c r="G10" t="s">
        <v>13</v>
      </c>
      <c r="H10" s="2">
        <v>10000000</v>
      </c>
    </row>
    <row r="11" spans="7:9" x14ac:dyDescent="0.25">
      <c r="G11" t="s">
        <v>14</v>
      </c>
      <c r="H11" s="3">
        <v>0.01</v>
      </c>
    </row>
    <row r="12" spans="7:9" x14ac:dyDescent="0.25">
      <c r="G12" t="s">
        <v>3</v>
      </c>
      <c r="H12" s="2">
        <v>6000000</v>
      </c>
    </row>
    <row r="13" spans="7:9" x14ac:dyDescent="0.25">
      <c r="G13" t="s">
        <v>15</v>
      </c>
      <c r="H13" s="3">
        <v>0.1</v>
      </c>
      <c r="I13" t="s">
        <v>16</v>
      </c>
    </row>
    <row r="17" spans="2:9" x14ac:dyDescent="0.25">
      <c r="B17" t="s">
        <v>0</v>
      </c>
      <c r="C17" t="s">
        <v>4</v>
      </c>
      <c r="D17" t="s">
        <v>9</v>
      </c>
      <c r="E17" t="s">
        <v>10</v>
      </c>
      <c r="F17" t="s">
        <v>17</v>
      </c>
      <c r="G17" t="s">
        <v>3</v>
      </c>
      <c r="H17" t="s">
        <v>1</v>
      </c>
      <c r="I17" t="s">
        <v>2</v>
      </c>
    </row>
    <row r="18" spans="2:9" x14ac:dyDescent="0.25">
      <c r="B18">
        <v>0</v>
      </c>
      <c r="C18" s="2">
        <f>-Inversión_inicial</f>
        <v>-1200000000</v>
      </c>
      <c r="D18" s="1">
        <v>0</v>
      </c>
      <c r="E18" s="1">
        <v>0</v>
      </c>
      <c r="F18" s="1">
        <v>0</v>
      </c>
      <c r="G18" s="1">
        <v>0</v>
      </c>
      <c r="H18" s="2">
        <f>SUM(C18:G18)</f>
        <v>-1200000000</v>
      </c>
      <c r="I18" s="2">
        <f>H18/(1+Costo_de_capital)^B18</f>
        <v>-1200000000</v>
      </c>
    </row>
    <row r="19" spans="2:9" x14ac:dyDescent="0.25">
      <c r="B19">
        <v>1</v>
      </c>
      <c r="C19" s="1">
        <v>0</v>
      </c>
      <c r="D19" s="1">
        <v>0</v>
      </c>
      <c r="E19" s="1">
        <f>Ingresos_de_caja</f>
        <v>70000000</v>
      </c>
      <c r="F19" s="1">
        <f>-Costos_desemboloso_caja</f>
        <v>-10000000</v>
      </c>
      <c r="G19" s="2">
        <f>-Costos_Fijos</f>
        <v>-6000000</v>
      </c>
      <c r="H19" s="1">
        <f t="shared" ref="H19:H54" si="0">SUM(C19:G19)</f>
        <v>54000000</v>
      </c>
      <c r="I19" s="1">
        <f>H19/(1+Costo_de_capital)^B19</f>
        <v>49090909.090909086</v>
      </c>
    </row>
    <row r="20" spans="2:9" x14ac:dyDescent="0.25">
      <c r="B20">
        <v>2</v>
      </c>
      <c r="C20" s="1">
        <v>0</v>
      </c>
      <c r="D20" s="1">
        <v>0</v>
      </c>
      <c r="E20" s="1">
        <f>Ingresos_de_caja</f>
        <v>70000000</v>
      </c>
      <c r="F20" s="1">
        <f>-Costos_desemboloso_caja * (1+Incremento_costos)^(B20-1)</f>
        <v>-10100000</v>
      </c>
      <c r="G20" s="2">
        <f>-Costos_Fijos</f>
        <v>-6000000</v>
      </c>
      <c r="H20" s="1">
        <f t="shared" si="0"/>
        <v>53900000</v>
      </c>
      <c r="I20" s="1">
        <f>H20/(1+Costo_de_capital)^B20</f>
        <v>44545454.545454539</v>
      </c>
    </row>
    <row r="21" spans="2:9" x14ac:dyDescent="0.25">
      <c r="B21">
        <v>3</v>
      </c>
      <c r="C21" s="1">
        <v>0</v>
      </c>
      <c r="D21" s="1">
        <v>0</v>
      </c>
      <c r="E21" s="1">
        <f>Ingresos_de_caja</f>
        <v>70000000</v>
      </c>
      <c r="F21" s="1">
        <f>-Costos_desemboloso_caja * (1+Incremento_costos)^(B21-1)</f>
        <v>-10201000</v>
      </c>
      <c r="G21" s="2">
        <f>-Costos_Fijos</f>
        <v>-6000000</v>
      </c>
      <c r="H21" s="1">
        <f t="shared" si="0"/>
        <v>53799000</v>
      </c>
      <c r="I21" s="1">
        <f>H21/(1+Costo_de_capital)^B21</f>
        <v>40419984.973703973</v>
      </c>
    </row>
    <row r="22" spans="2:9" x14ac:dyDescent="0.25">
      <c r="B22">
        <v>4</v>
      </c>
      <c r="C22" s="1">
        <v>0</v>
      </c>
      <c r="D22" s="1">
        <v>0</v>
      </c>
      <c r="E22" s="1">
        <f>Ingresos_de_caja</f>
        <v>70000000</v>
      </c>
      <c r="F22" s="1">
        <f>-Costos_desemboloso_caja * (1+Incremento_costos)^(B22-1)</f>
        <v>-10303010</v>
      </c>
      <c r="G22" s="2">
        <f>-Costos_Fijos</f>
        <v>-6000000</v>
      </c>
      <c r="H22" s="1">
        <f t="shared" si="0"/>
        <v>53696990</v>
      </c>
      <c r="I22" s="1">
        <f>H22/(1+Costo_de_capital)^B22</f>
        <v>36675766.682603635</v>
      </c>
    </row>
    <row r="23" spans="2:9" x14ac:dyDescent="0.25">
      <c r="B23">
        <v>5</v>
      </c>
      <c r="C23" s="1">
        <v>0</v>
      </c>
      <c r="D23" s="1">
        <v>0</v>
      </c>
      <c r="E23" s="1">
        <f>Ingresos_de_caja</f>
        <v>70000000</v>
      </c>
      <c r="F23" s="1">
        <f>-Costos_desemboloso_caja * (1+Incremento_costos)^(B23-1)</f>
        <v>-10406040.1</v>
      </c>
      <c r="G23" s="2">
        <f>-Costos_Fijos</f>
        <v>-6000000</v>
      </c>
      <c r="H23" s="1">
        <f t="shared" si="0"/>
        <v>53593959.899999999</v>
      </c>
      <c r="I23" s="1">
        <f>H23/(1+Costo_de_capital)^B23</f>
        <v>33277632.489087295</v>
      </c>
    </row>
    <row r="24" spans="2:9" x14ac:dyDescent="0.25">
      <c r="B24">
        <v>6</v>
      </c>
      <c r="C24" s="1">
        <v>0</v>
      </c>
      <c r="D24" s="1">
        <v>0</v>
      </c>
      <c r="E24" s="1">
        <f>Ingresos_de_caja</f>
        <v>70000000</v>
      </c>
      <c r="F24" s="1">
        <f>-Costos_desemboloso_caja * (1+Incremento_costos)^(B24-1)</f>
        <v>-10510100.501</v>
      </c>
      <c r="G24" s="2">
        <f>-Costos_Fijos</f>
        <v>-6000000</v>
      </c>
      <c r="H24" s="1">
        <f t="shared" si="0"/>
        <v>53489899.498999998</v>
      </c>
      <c r="I24" s="1">
        <f>H24/(1+Costo_de_capital)^B24</f>
        <v>30193653.788382094</v>
      </c>
    </row>
    <row r="25" spans="2:9" x14ac:dyDescent="0.25">
      <c r="B25">
        <v>7</v>
      </c>
      <c r="C25" s="1">
        <v>0</v>
      </c>
      <c r="D25" s="1">
        <v>0</v>
      </c>
      <c r="E25" s="1">
        <f>Ingresos_de_caja</f>
        <v>70000000</v>
      </c>
      <c r="F25" s="1">
        <f>-Costos_desemboloso_caja * (1+Incremento_costos)^(B25-1)</f>
        <v>-10615201.506010002</v>
      </c>
      <c r="G25" s="2">
        <f>-Costos_Fijos</f>
        <v>-6000000</v>
      </c>
      <c r="H25" s="1">
        <f t="shared" si="0"/>
        <v>53384798.493989997</v>
      </c>
      <c r="I25" s="1">
        <f>H25/(1+Costo_de_capital)^B25</f>
        <v>27394842.737301357</v>
      </c>
    </row>
    <row r="26" spans="2:9" x14ac:dyDescent="0.25">
      <c r="B26">
        <v>8</v>
      </c>
      <c r="C26" s="1">
        <v>0</v>
      </c>
      <c r="D26" s="1">
        <v>0</v>
      </c>
      <c r="E26" s="1">
        <f>Ingresos_de_caja</f>
        <v>70000000</v>
      </c>
      <c r="F26" s="1">
        <f>-Costos_desemboloso_caja * (1+Incremento_costos)^(B26-1)</f>
        <v>-10721353.521070099</v>
      </c>
      <c r="G26" s="2">
        <f>-Costos_Fijos</f>
        <v>-6000000</v>
      </c>
      <c r="H26" s="1">
        <f t="shared" si="0"/>
        <v>53278646.4789299</v>
      </c>
      <c r="I26" s="1">
        <f>H26/(1+Costo_de_capital)^B26</f>
        <v>24854881.790006112</v>
      </c>
    </row>
    <row r="27" spans="2:9" x14ac:dyDescent="0.25">
      <c r="B27">
        <v>9</v>
      </c>
      <c r="C27" s="1">
        <v>0</v>
      </c>
      <c r="D27" s="1">
        <v>0</v>
      </c>
      <c r="E27" s="1">
        <f>Ingresos_de_caja</f>
        <v>70000000</v>
      </c>
      <c r="F27" s="1">
        <f>-Costos_desemboloso_caja * (1+Incremento_costos)^(B27-1)</f>
        <v>-10828567.056280803</v>
      </c>
      <c r="G27" s="2">
        <f>-Costos_Fijos</f>
        <v>-6000000</v>
      </c>
      <c r="H27" s="1">
        <f t="shared" si="0"/>
        <v>53171432.943719193</v>
      </c>
      <c r="I27" s="1">
        <f>H27/(1+Costo_de_capital)^B27</f>
        <v>22549878.076883581</v>
      </c>
    </row>
    <row r="28" spans="2:9" x14ac:dyDescent="0.25">
      <c r="B28">
        <v>10</v>
      </c>
      <c r="C28" s="1">
        <v>0</v>
      </c>
      <c r="D28" s="1">
        <v>0</v>
      </c>
      <c r="E28" s="1">
        <f>Ingresos_de_caja</f>
        <v>70000000</v>
      </c>
      <c r="F28" s="1">
        <f>-Costos_desemboloso_caja * (1+Incremento_costos)^(B28-1)</f>
        <v>-10936852.72684361</v>
      </c>
      <c r="G28" s="2">
        <f>-Costos_Fijos</f>
        <v>-6000000</v>
      </c>
      <c r="H28" s="1">
        <f t="shared" si="0"/>
        <v>53063147.27315639</v>
      </c>
      <c r="I28" s="1">
        <f>H28/(1+Costo_de_capital)^B28</f>
        <v>20458140.347176388</v>
      </c>
    </row>
    <row r="29" spans="2:9" x14ac:dyDescent="0.25">
      <c r="B29">
        <v>11</v>
      </c>
      <c r="C29" s="1">
        <v>0</v>
      </c>
      <c r="D29" s="1">
        <v>0</v>
      </c>
      <c r="E29" s="1">
        <f>Ingresos_de_caja</f>
        <v>70000000</v>
      </c>
      <c r="F29" s="1">
        <f>-Costos_desemboloso_caja * (1+Incremento_costos)^(B29-1)</f>
        <v>-11046221.254112048</v>
      </c>
      <c r="G29" s="2">
        <f>-Costos_Fijos</f>
        <v>-6000000</v>
      </c>
      <c r="H29" s="1">
        <f t="shared" si="0"/>
        <v>52953778.74588795</v>
      </c>
      <c r="I29" s="1">
        <f>H29/(1+Costo_de_capital)^B29</f>
        <v>18559976.404921133</v>
      </c>
    </row>
    <row r="30" spans="2:9" x14ac:dyDescent="0.25">
      <c r="B30">
        <v>12</v>
      </c>
      <c r="C30" s="1">
        <v>0</v>
      </c>
      <c r="D30" s="1">
        <v>0</v>
      </c>
      <c r="E30" s="1">
        <f>Ingresos_de_caja</f>
        <v>70000000</v>
      </c>
      <c r="F30" s="1">
        <f>-Costos_desemboloso_caja * (1+Incremento_costos)^(B30-1)</f>
        <v>-11156683.466653166</v>
      </c>
      <c r="G30" s="2">
        <f>-Costos_Fijos</f>
        <v>-6000000</v>
      </c>
      <c r="H30" s="1">
        <f t="shared" si="0"/>
        <v>52843316.533346832</v>
      </c>
      <c r="I30" s="1">
        <f>H30/(1+Costo_de_capital)^B30</f>
        <v>16837509.157547504</v>
      </c>
    </row>
    <row r="31" spans="2:9" x14ac:dyDescent="0.25">
      <c r="B31">
        <v>13</v>
      </c>
      <c r="C31" s="1">
        <v>0</v>
      </c>
      <c r="D31" s="1">
        <v>0</v>
      </c>
      <c r="E31" s="1">
        <f>Ingresos_de_caja * (1 + Incremento_segundo_año)</f>
        <v>73500000</v>
      </c>
      <c r="F31" s="1">
        <f>-Costos_desemboloso_caja * (1+Incremento_costos)^(B31-1)</f>
        <v>-11268250.301319698</v>
      </c>
      <c r="G31" s="2">
        <f>-Costos_Fijos</f>
        <v>-6000000</v>
      </c>
      <c r="H31" s="1">
        <f t="shared" si="0"/>
        <v>56231749.698680304</v>
      </c>
      <c r="I31" s="1">
        <f>H31/(1+Costo_de_capital)^B31</f>
        <v>16288334.897976909</v>
      </c>
    </row>
    <row r="32" spans="2:9" x14ac:dyDescent="0.25">
      <c r="B32">
        <v>14</v>
      </c>
      <c r="C32" s="1">
        <v>0</v>
      </c>
      <c r="D32" s="1">
        <v>0</v>
      </c>
      <c r="E32" s="1">
        <f>Ingresos_de_caja * (1 + Incremento_segundo_año)</f>
        <v>73500000</v>
      </c>
      <c r="F32" s="1">
        <f>-Costos_desemboloso_caja * (1+Incremento_costos)^(B32-1)</f>
        <v>-11380932.804332895</v>
      </c>
      <c r="G32" s="2">
        <f>-Costos_Fijos</f>
        <v>-6000000</v>
      </c>
      <c r="H32" s="1">
        <f t="shared" si="0"/>
        <v>56119067.195667103</v>
      </c>
      <c r="I32" s="1">
        <f>H32/(1+Costo_de_capital)^B32</f>
        <v>14777904.355122192</v>
      </c>
    </row>
    <row r="33" spans="2:9" x14ac:dyDescent="0.25">
      <c r="B33">
        <v>15</v>
      </c>
      <c r="C33" s="1">
        <v>0</v>
      </c>
      <c r="D33" s="1">
        <v>0</v>
      </c>
      <c r="E33" s="1">
        <f>Ingresos_de_caja * (1 + Incremento_segundo_año)</f>
        <v>73500000</v>
      </c>
      <c r="F33" s="1">
        <f>-Costos_desemboloso_caja * (1+Incremento_costos)^(B33-1)</f>
        <v>-11494742.132376226</v>
      </c>
      <c r="G33" s="2">
        <f>-Costos_Fijos</f>
        <v>-6000000</v>
      </c>
      <c r="H33" s="1">
        <f t="shared" si="0"/>
        <v>56005257.867623776</v>
      </c>
      <c r="I33" s="1">
        <f>H33/(1+Costo_de_capital)^B33</f>
        <v>13407213.456378918</v>
      </c>
    </row>
    <row r="34" spans="2:9" x14ac:dyDescent="0.25">
      <c r="B34">
        <v>16</v>
      </c>
      <c r="C34" s="1">
        <v>0</v>
      </c>
      <c r="D34" s="1">
        <v>0</v>
      </c>
      <c r="E34" s="1">
        <f>Ingresos_de_caja * (1 + Incremento_segundo_año)</f>
        <v>73500000</v>
      </c>
      <c r="F34" s="1">
        <f>-Costos_desemboloso_caja * (1+Incremento_costos)^(B34-1)</f>
        <v>-11609689.553699985</v>
      </c>
      <c r="G34" s="2">
        <f>-Costos_Fijos</f>
        <v>-6000000</v>
      </c>
      <c r="H34" s="1">
        <f t="shared" si="0"/>
        <v>55890310.446300015</v>
      </c>
      <c r="I34" s="1">
        <f>H34/(1+Costo_de_capital)^B34</f>
        <v>12163359.961471383</v>
      </c>
    </row>
    <row r="35" spans="2:9" x14ac:dyDescent="0.25">
      <c r="B35">
        <v>17</v>
      </c>
      <c r="C35" s="1">
        <v>0</v>
      </c>
      <c r="D35" s="1">
        <v>0</v>
      </c>
      <c r="E35" s="1">
        <f>Ingresos_de_caja * (1 + Incremento_segundo_año)</f>
        <v>73500000</v>
      </c>
      <c r="F35" s="1">
        <f>-Costos_desemboloso_caja * (1+Incremento_costos)^(B35-1)</f>
        <v>-11725786.449236987</v>
      </c>
      <c r="G35" s="2">
        <f>-Costos_Fijos</f>
        <v>-6000000</v>
      </c>
      <c r="H35" s="1">
        <f t="shared" si="0"/>
        <v>55774213.550763011</v>
      </c>
      <c r="I35" s="1">
        <f>H35/(1+Costo_de_capital)^B35</f>
        <v>11034630.813116133</v>
      </c>
    </row>
    <row r="36" spans="2:9" x14ac:dyDescent="0.25">
      <c r="B36">
        <v>18</v>
      </c>
      <c r="C36" s="1">
        <v>0</v>
      </c>
      <c r="D36" s="1">
        <v>0</v>
      </c>
      <c r="E36" s="1">
        <f>Ingresos_de_caja * (1 + Incremento_segundo_año)</f>
        <v>73500000</v>
      </c>
      <c r="F36" s="1">
        <f>-Costos_desemboloso_caja * (1+Incremento_costos)^(B36-1)</f>
        <v>-11843044.313729359</v>
      </c>
      <c r="G36" s="2">
        <f>-Costos_Fijos</f>
        <v>-6000000</v>
      </c>
      <c r="H36" s="1">
        <f t="shared" si="0"/>
        <v>55656955.686270639</v>
      </c>
      <c r="I36" s="1">
        <f>H36/(1+Costo_de_capital)^B36</f>
        <v>10010392.699763365</v>
      </c>
    </row>
    <row r="37" spans="2:9" x14ac:dyDescent="0.25">
      <c r="B37">
        <v>19</v>
      </c>
      <c r="C37" s="1">
        <v>0</v>
      </c>
      <c r="D37" s="1">
        <v>0</v>
      </c>
      <c r="E37" s="1">
        <f>Ingresos_de_caja * (1 + Incremento_segundo_año)</f>
        <v>73500000</v>
      </c>
      <c r="F37" s="1">
        <f>-Costos_desemboloso_caja * (1+Incremento_costos)^(B37-1)</f>
        <v>-11961474.756866653</v>
      </c>
      <c r="G37" s="2">
        <f>-Costos_Fijos</f>
        <v>-6000000</v>
      </c>
      <c r="H37" s="1">
        <f t="shared" si="0"/>
        <v>55538525.243133351</v>
      </c>
      <c r="I37" s="1">
        <f>H37/(1+Costo_de_capital)^B37</f>
        <v>9080992.6759747975</v>
      </c>
    </row>
    <row r="38" spans="2:9" x14ac:dyDescent="0.25">
      <c r="B38">
        <v>20</v>
      </c>
      <c r="C38" s="1">
        <v>0</v>
      </c>
      <c r="D38" s="1">
        <v>0</v>
      </c>
      <c r="E38" s="1">
        <f>Ingresos_de_caja * (1 + Incremento_segundo_año)</f>
        <v>73500000</v>
      </c>
      <c r="F38" s="1">
        <f>-Costos_desemboloso_caja * (1+Incremento_costos)^(B38-1)</f>
        <v>-12081089.504435316</v>
      </c>
      <c r="G38" s="2">
        <f>-Costos_Fijos</f>
        <v>-6000000</v>
      </c>
      <c r="H38" s="1">
        <f t="shared" si="0"/>
        <v>55418910.495564684</v>
      </c>
      <c r="I38" s="1">
        <f>H38/(1+Costo_de_capital)^B38</f>
        <v>8237667.9172060182</v>
      </c>
    </row>
    <row r="39" spans="2:9" x14ac:dyDescent="0.25">
      <c r="B39">
        <v>21</v>
      </c>
      <c r="C39" s="1">
        <v>0</v>
      </c>
      <c r="D39" s="1">
        <v>0</v>
      </c>
      <c r="E39" s="1">
        <f>Ingresos_de_caja * (1 + Incremento_segundo_año)</f>
        <v>73500000</v>
      </c>
      <c r="F39" s="1">
        <f>-Costos_desemboloso_caja * (1+Incremento_costos)^(B39-1)</f>
        <v>-12201900.39947967</v>
      </c>
      <c r="G39" s="2">
        <f>-Costos_Fijos</f>
        <v>-6000000</v>
      </c>
      <c r="H39" s="1">
        <f t="shared" si="0"/>
        <v>55298099.600520328</v>
      </c>
      <c r="I39" s="1">
        <f>H39/(1+Costo_de_capital)^B39</f>
        <v>7472463.7704198007</v>
      </c>
    </row>
    <row r="40" spans="2:9" x14ac:dyDescent="0.25">
      <c r="B40">
        <v>22</v>
      </c>
      <c r="C40" s="1">
        <v>0</v>
      </c>
      <c r="D40" s="1">
        <v>0</v>
      </c>
      <c r="E40" s="1">
        <f>Ingresos_de_caja * (1 + Incremento_segundo_año)</f>
        <v>73500000</v>
      </c>
      <c r="F40" s="1">
        <f>-Costos_desemboloso_caja * (1+Incremento_costos)^(B40-1)</f>
        <v>-12323919.403474465</v>
      </c>
      <c r="G40" s="2">
        <f>-Costos_Fijos</f>
        <v>-6000000</v>
      </c>
      <c r="H40" s="1">
        <f t="shared" si="0"/>
        <v>55176080.596525535</v>
      </c>
      <c r="I40" s="1">
        <f>H40/(1+Costo_de_capital)^B40</f>
        <v>6778159.338859587</v>
      </c>
    </row>
    <row r="41" spans="2:9" x14ac:dyDescent="0.25">
      <c r="B41">
        <v>23</v>
      </c>
      <c r="C41" s="1">
        <v>0</v>
      </c>
      <c r="D41" s="1">
        <v>0</v>
      </c>
      <c r="E41" s="1">
        <f>Ingresos_de_caja * (1 + Incremento_segundo_año)</f>
        <v>73500000</v>
      </c>
      <c r="F41" s="1">
        <f>-Costos_desemboloso_caja * (1+Incremento_costos)^(B41-1)</f>
        <v>-12447158.597509213</v>
      </c>
      <c r="G41" s="2">
        <f>-Costos_Fijos</f>
        <v>-6000000</v>
      </c>
      <c r="H41" s="1">
        <f t="shared" si="0"/>
        <v>55052841.402490787</v>
      </c>
      <c r="I41" s="1">
        <f>H41/(1+Costo_de_capital)^B41</f>
        <v>6148199.909169049</v>
      </c>
    </row>
    <row r="42" spans="2:9" x14ac:dyDescent="0.25">
      <c r="B42">
        <v>24</v>
      </c>
      <c r="C42" s="1">
        <v>0</v>
      </c>
      <c r="D42" s="1">
        <v>0</v>
      </c>
      <c r="E42" s="1">
        <f>Ingresos_de_caja * (1 + Incremento_segundo_año)</f>
        <v>73500000</v>
      </c>
      <c r="F42" s="1">
        <f>-Costos_desemboloso_caja * (1+Incremento_costos)^(B42-1)</f>
        <v>-12571630.183484303</v>
      </c>
      <c r="G42" s="2">
        <f>-Costos_Fijos</f>
        <v>-6000000</v>
      </c>
      <c r="H42" s="1">
        <f t="shared" si="0"/>
        <v>54928369.816515699</v>
      </c>
      <c r="I42" s="1">
        <f>H42/(1+Costo_de_capital)^B42</f>
        <v>5576635.5924996575</v>
      </c>
    </row>
    <row r="43" spans="2:9" x14ac:dyDescent="0.25">
      <c r="B43">
        <v>25</v>
      </c>
      <c r="C43" s="1">
        <v>0</v>
      </c>
      <c r="D43" s="1">
        <v>0</v>
      </c>
      <c r="E43" s="1">
        <f>Ingresos_de_caja * (1 + Incremento_segundo_año) * (1 +Incremento_tercer_año)</f>
        <v>75705000</v>
      </c>
      <c r="F43" s="1">
        <f>-Costos_desemboloso_caja * (1+Incremento_costos)^(B43-1)</f>
        <v>-12697346.485319151</v>
      </c>
      <c r="G43" s="2">
        <f>-Costos_Fijos</f>
        <v>-6000000</v>
      </c>
      <c r="H43" s="1">
        <f t="shared" si="0"/>
        <v>57007653.514680848</v>
      </c>
      <c r="I43" s="1">
        <f>H43/(1+Costo_de_capital)^B43</f>
        <v>5261578.284869683</v>
      </c>
    </row>
    <row r="44" spans="2:9" x14ac:dyDescent="0.25">
      <c r="B44">
        <v>26</v>
      </c>
      <c r="C44" s="1">
        <v>0</v>
      </c>
      <c r="D44" s="1">
        <v>0</v>
      </c>
      <c r="E44" s="1">
        <f>Ingresos_de_caja * (1 + Incremento_segundo_año) * (1 +Incremento_tercer_año)</f>
        <v>75705000</v>
      </c>
      <c r="F44" s="1">
        <f>-Costos_desemboloso_caja * (1+Incremento_costos)^(B44-1)</f>
        <v>-12824319.950172342</v>
      </c>
      <c r="G44" s="2">
        <f>-Costos_Fijos</f>
        <v>-6000000</v>
      </c>
      <c r="H44" s="1">
        <f t="shared" si="0"/>
        <v>56880680.049827658</v>
      </c>
      <c r="I44" s="1">
        <f>H44/(1+Costo_de_capital)^B44</f>
        <v>4772599.2201718697</v>
      </c>
    </row>
    <row r="45" spans="2:9" x14ac:dyDescent="0.25">
      <c r="B45">
        <v>27</v>
      </c>
      <c r="C45" s="1">
        <v>0</v>
      </c>
      <c r="D45" s="1">
        <v>0</v>
      </c>
      <c r="E45" s="1">
        <f>Ingresos_de_caja * (1 + Incremento_segundo_año) * (1 +Incremento_tercer_año)</f>
        <v>75705000</v>
      </c>
      <c r="F45" s="1">
        <f>-Costos_desemboloso_caja * (1+Incremento_costos)^(B45-1)</f>
        <v>-12952563.149674065</v>
      </c>
      <c r="G45" s="2">
        <f>-Costos_Fijos</f>
        <v>-6000000</v>
      </c>
      <c r="H45" s="1">
        <f t="shared" si="0"/>
        <v>56752436.850325935</v>
      </c>
      <c r="I45" s="1">
        <f>H45/(1+Costo_de_capital)^B45</f>
        <v>4328944.4694889458</v>
      </c>
    </row>
    <row r="46" spans="2:9" x14ac:dyDescent="0.25">
      <c r="B46">
        <v>28</v>
      </c>
      <c r="C46" s="1">
        <v>0</v>
      </c>
      <c r="D46" s="1">
        <v>0</v>
      </c>
      <c r="E46" s="1">
        <f>Ingresos_de_caja * (1 + Incremento_segundo_año) * (1 +Incremento_tercer_año)</f>
        <v>75705000</v>
      </c>
      <c r="F46" s="1">
        <f>-Costos_desemboloso_caja * (1+Incremento_costos)^(B46-1)</f>
        <v>-13082088.781170802</v>
      </c>
      <c r="G46" s="2">
        <f>-Costos_Fijos</f>
        <v>-6000000</v>
      </c>
      <c r="H46" s="1">
        <f t="shared" si="0"/>
        <v>56622911.2188292</v>
      </c>
      <c r="I46" s="1">
        <f>H46/(1+Costo_de_capital)^B46</f>
        <v>3926422.322038406</v>
      </c>
    </row>
    <row r="47" spans="2:9" x14ac:dyDescent="0.25">
      <c r="B47">
        <v>29</v>
      </c>
      <c r="C47" s="1">
        <v>0</v>
      </c>
      <c r="D47" s="1">
        <v>0</v>
      </c>
      <c r="E47" s="1">
        <f>Ingresos_de_caja * (1 + Incremento_segundo_año) * (1 +Incremento_tercer_año)</f>
        <v>75705000</v>
      </c>
      <c r="F47" s="1">
        <f>-Costos_desemboloso_caja * (1+Incremento_costos)^(B47-1)</f>
        <v>-13212909.668982511</v>
      </c>
      <c r="G47" s="2">
        <f>-Costos_Fijos</f>
        <v>-6000000</v>
      </c>
      <c r="H47" s="1">
        <f t="shared" si="0"/>
        <v>56492090.331017487</v>
      </c>
      <c r="I47" s="1">
        <f>H47/(1+Costo_de_capital)^B47</f>
        <v>3561227.9668124625</v>
      </c>
    </row>
    <row r="48" spans="2:9" x14ac:dyDescent="0.25">
      <c r="B48">
        <v>30</v>
      </c>
      <c r="C48" s="1">
        <v>0</v>
      </c>
      <c r="D48" s="1">
        <v>0</v>
      </c>
      <c r="E48" s="1">
        <f>Ingresos_de_caja * (1 + Incremento_segundo_año) * (1 +Incremento_tercer_año)</f>
        <v>75705000</v>
      </c>
      <c r="F48" s="1">
        <f>-Costos_desemboloso_caja * (1+Incremento_costos)^(B48-1)</f>
        <v>-13345038.765672337</v>
      </c>
      <c r="G48" s="2">
        <f>-Costos_Fijos</f>
        <v>-6000000</v>
      </c>
      <c r="H48" s="1">
        <f t="shared" si="0"/>
        <v>56359961.234327659</v>
      </c>
      <c r="I48" s="1">
        <f>H48/(1+Costo_de_capital)^B48</f>
        <v>3229907.8424492269</v>
      </c>
    </row>
    <row r="49" spans="2:10" x14ac:dyDescent="0.25">
      <c r="B49">
        <v>31</v>
      </c>
      <c r="C49" s="1">
        <v>0</v>
      </c>
      <c r="D49" s="1">
        <v>0</v>
      </c>
      <c r="E49" s="1">
        <f>Ingresos_de_caja * (1 + Incremento_segundo_año) * (1 +Incremento_tercer_año)</f>
        <v>75705000</v>
      </c>
      <c r="F49" s="1">
        <f>-Costos_desemboloso_caja * (1+Incremento_costos)^(B49-1)</f>
        <v>-13478489.153329063</v>
      </c>
      <c r="G49" s="2">
        <f>-Costos_Fijos</f>
        <v>-6000000</v>
      </c>
      <c r="H49" s="1">
        <f t="shared" si="0"/>
        <v>56226510.846670941</v>
      </c>
      <c r="I49" s="1">
        <f>H49/(1+Costo_de_capital)^B49</f>
        <v>2929327.267086491</v>
      </c>
    </row>
    <row r="50" spans="2:10" x14ac:dyDescent="0.25">
      <c r="B50">
        <v>32</v>
      </c>
      <c r="C50" s="1">
        <v>0</v>
      </c>
      <c r="D50" s="1">
        <v>0</v>
      </c>
      <c r="E50" s="1">
        <f>Ingresos_de_caja * (1 + Incremento_segundo_año) * (1 +Incremento_tercer_año)</f>
        <v>75705000</v>
      </c>
      <c r="F50" s="1">
        <f>-Costos_desemboloso_caja * (1+Incremento_costos)^(B50-1)</f>
        <v>-13613274.044862349</v>
      </c>
      <c r="G50" s="2">
        <f>-Costos_Fijos</f>
        <v>-6000000</v>
      </c>
      <c r="H50" s="1">
        <f t="shared" si="0"/>
        <v>56091725.955137655</v>
      </c>
      <c r="I50" s="1">
        <f>H50/(1+Costo_de_capital)^B50</f>
        <v>2656641.0468219114</v>
      </c>
    </row>
    <row r="51" spans="2:10" x14ac:dyDescent="0.25">
      <c r="B51">
        <v>33</v>
      </c>
      <c r="C51" s="1">
        <v>0</v>
      </c>
      <c r="D51" s="1">
        <v>0</v>
      </c>
      <c r="E51" s="1">
        <f>Ingresos_de_caja * (1 + Incremento_segundo_año) * (1 +Incremento_tercer_año)</f>
        <v>75705000</v>
      </c>
      <c r="F51" s="1">
        <f>-Costos_desemboloso_caja * (1+Incremento_costos)^(B51-1)</f>
        <v>-13749406.785310976</v>
      </c>
      <c r="G51" s="2">
        <f>-Costos_Fijos</f>
        <v>-6000000</v>
      </c>
      <c r="H51" s="1">
        <f t="shared" si="0"/>
        <v>55955593.214689024</v>
      </c>
      <c r="I51" s="1">
        <f>H51/(1+Costo_de_capital)^B51</f>
        <v>2409266.7890627179</v>
      </c>
    </row>
    <row r="52" spans="2:10" x14ac:dyDescent="0.25">
      <c r="B52">
        <v>34</v>
      </c>
      <c r="C52" s="1">
        <v>0</v>
      </c>
      <c r="D52" s="1">
        <v>0</v>
      </c>
      <c r="E52" s="1">
        <f>Ingresos_de_caja * (1 + Incremento_segundo_año) * (1 +Incremento_tercer_año)</f>
        <v>75705000</v>
      </c>
      <c r="F52" s="1">
        <f>-Costos_desemboloso_caja * (1+Incremento_costos)^(B52-1)</f>
        <v>-13886900.853164086</v>
      </c>
      <c r="G52" s="2">
        <f>-Costos_Fijos</f>
        <v>-6000000</v>
      </c>
      <c r="H52" s="1">
        <f t="shared" si="0"/>
        <v>55818099.146835916</v>
      </c>
      <c r="I52" s="1">
        <f>H52/(1+Costo_de_capital)^B52</f>
        <v>2184860.6721715205</v>
      </c>
    </row>
    <row r="53" spans="2:10" x14ac:dyDescent="0.25">
      <c r="B53">
        <v>35</v>
      </c>
      <c r="C53" s="1">
        <v>0</v>
      </c>
      <c r="D53" s="1">
        <v>0</v>
      </c>
      <c r="E53" s="1">
        <f>Ingresos_de_caja * (1 + Incremento_segundo_año) * (1 +Incremento_tercer_año)</f>
        <v>75705000</v>
      </c>
      <c r="F53" s="1">
        <f>-Costos_desemboloso_caja * (1+Incremento_costos)^(B53-1)</f>
        <v>-14025769.861695727</v>
      </c>
      <c r="G53" s="2">
        <f>-Costos_Fijos</f>
        <v>-6000000</v>
      </c>
      <c r="H53" s="1">
        <f t="shared" si="0"/>
        <v>55679230.138304271</v>
      </c>
      <c r="I53" s="1">
        <f>H53/(1+Costo_de_capital)^B53</f>
        <v>1981295.4456346168</v>
      </c>
    </row>
    <row r="54" spans="2:10" x14ac:dyDescent="0.25">
      <c r="B54">
        <v>36</v>
      </c>
      <c r="C54" s="1">
        <v>0</v>
      </c>
      <c r="D54" s="1">
        <f>Valor_de_rescate</f>
        <v>250000000</v>
      </c>
      <c r="E54" s="1">
        <f>Ingresos_de_caja * (1 + Incremento_segundo_año) * (1 +Incremento_tercer_año)</f>
        <v>75705000</v>
      </c>
      <c r="F54" s="1">
        <f>-Costos_desemboloso_caja * (1+Incremento_costos)^(B54-1)</f>
        <v>-14166027.560312681</v>
      </c>
      <c r="G54" s="2">
        <f>-Costos_Fijos</f>
        <v>-6000000</v>
      </c>
      <c r="H54" s="1">
        <f t="shared" si="0"/>
        <v>305538972.43968731</v>
      </c>
      <c r="I54" s="1">
        <f>H54/(1+Costo_de_capital)^B54</f>
        <v>9883936.5326081943</v>
      </c>
    </row>
    <row r="55" spans="2:10" x14ac:dyDescent="0.25">
      <c r="H55" s="4" t="s">
        <v>18</v>
      </c>
      <c r="I55" s="6">
        <f>SUM(I18:I54)</f>
        <v>-667039406.66884923</v>
      </c>
      <c r="J55" t="s">
        <v>19</v>
      </c>
    </row>
    <row r="57" spans="2:10" x14ac:dyDescent="0.25">
      <c r="G57" s="4" t="s">
        <v>20</v>
      </c>
      <c r="I57" s="6">
        <f>NPV(K15,I19:I54)+I18</f>
        <v>-667039406.66884947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739-4195-4FC9-BEE2-0B4A490AC8E9}">
  <dimension ref="B2:L56"/>
  <sheetViews>
    <sheetView tabSelected="1" topLeftCell="B37" workbookViewId="0">
      <selection activeCell="D57" sqref="D57"/>
    </sheetView>
  </sheetViews>
  <sheetFormatPr defaultRowHeight="15" x14ac:dyDescent="0.25"/>
  <cols>
    <col min="2" max="2" width="26.28515625" bestFit="1" customWidth="1"/>
    <col min="3" max="3" width="18.7109375" bestFit="1" customWidth="1"/>
    <col min="4" max="4" width="13.85546875" bestFit="1" customWidth="1"/>
    <col min="5" max="5" width="15" bestFit="1" customWidth="1"/>
    <col min="6" max="6" width="13.85546875" bestFit="1" customWidth="1"/>
    <col min="7" max="7" width="15" bestFit="1" customWidth="1"/>
    <col min="10" max="10" width="42.28515625" bestFit="1" customWidth="1"/>
    <col min="11" max="11" width="11.5703125" bestFit="1" customWidth="1"/>
    <col min="15" max="15" width="11.5703125" customWidth="1"/>
    <col min="16" max="16" width="11.5703125" bestFit="1" customWidth="1"/>
  </cols>
  <sheetData>
    <row r="2" spans="10:12" x14ac:dyDescent="0.25">
      <c r="J2" t="s">
        <v>27</v>
      </c>
      <c r="K2" s="2">
        <v>7500</v>
      </c>
    </row>
    <row r="3" spans="10:12" x14ac:dyDescent="0.25">
      <c r="J3" t="s">
        <v>31</v>
      </c>
      <c r="K3">
        <v>15</v>
      </c>
      <c r="L3" t="s">
        <v>25</v>
      </c>
    </row>
    <row r="4" spans="10:12" x14ac:dyDescent="0.25">
      <c r="J4" t="s">
        <v>29</v>
      </c>
      <c r="K4">
        <v>0</v>
      </c>
      <c r="L4" t="s">
        <v>26</v>
      </c>
    </row>
    <row r="5" spans="10:12" x14ac:dyDescent="0.25">
      <c r="J5" t="s">
        <v>40</v>
      </c>
      <c r="K5" s="2">
        <v>5000</v>
      </c>
    </row>
    <row r="6" spans="10:12" x14ac:dyDescent="0.25">
      <c r="J6" t="s">
        <v>28</v>
      </c>
      <c r="K6" s="2">
        <v>12000</v>
      </c>
    </row>
    <row r="7" spans="10:12" x14ac:dyDescent="0.25">
      <c r="J7" t="s">
        <v>30</v>
      </c>
      <c r="K7">
        <v>10</v>
      </c>
      <c r="L7" t="s">
        <v>25</v>
      </c>
    </row>
    <row r="8" spans="10:12" x14ac:dyDescent="0.25">
      <c r="J8" t="s">
        <v>32</v>
      </c>
      <c r="K8" s="2">
        <v>10000</v>
      </c>
    </row>
    <row r="9" spans="10:12" x14ac:dyDescent="0.25">
      <c r="J9" t="s">
        <v>33</v>
      </c>
      <c r="K9" s="2">
        <v>11000</v>
      </c>
    </row>
    <row r="10" spans="10:12" x14ac:dyDescent="0.25">
      <c r="J10" t="s">
        <v>34</v>
      </c>
      <c r="K10" s="2">
        <f xml:space="preserve"> 7000</f>
        <v>7000</v>
      </c>
    </row>
    <row r="11" spans="10:12" x14ac:dyDescent="0.25">
      <c r="J11" t="s">
        <v>35</v>
      </c>
      <c r="K11" s="2">
        <f>5000</f>
        <v>5000</v>
      </c>
    </row>
    <row r="12" spans="10:12" x14ac:dyDescent="0.25">
      <c r="J12" t="s">
        <v>38</v>
      </c>
      <c r="K12" s="2">
        <v>2000</v>
      </c>
      <c r="L12" t="s">
        <v>39</v>
      </c>
    </row>
    <row r="13" spans="10:12" x14ac:dyDescent="0.25">
      <c r="J13" t="s">
        <v>41</v>
      </c>
      <c r="K13" s="2">
        <v>1000</v>
      </c>
    </row>
    <row r="14" spans="10:12" x14ac:dyDescent="0.25">
      <c r="J14" t="s">
        <v>44</v>
      </c>
      <c r="K14" s="3">
        <f>0.4</f>
        <v>0.4</v>
      </c>
    </row>
    <row r="15" spans="10:12" x14ac:dyDescent="0.25">
      <c r="J15" t="s">
        <v>42</v>
      </c>
      <c r="K15" s="3">
        <f xml:space="preserve"> 0.1</f>
        <v>0.1</v>
      </c>
    </row>
    <row r="16" spans="10:12" x14ac:dyDescent="0.25">
      <c r="J16" t="s">
        <v>43</v>
      </c>
      <c r="K16">
        <v>10</v>
      </c>
      <c r="L16" t="s">
        <v>25</v>
      </c>
    </row>
    <row r="28" spans="2:5" x14ac:dyDescent="0.25">
      <c r="B28" t="s">
        <v>57</v>
      </c>
      <c r="D28" t="s">
        <v>48</v>
      </c>
      <c r="E28" t="s">
        <v>49</v>
      </c>
    </row>
    <row r="29" spans="2:5" x14ac:dyDescent="0.25">
      <c r="B29" t="s">
        <v>45</v>
      </c>
      <c r="D29" s="1">
        <f>K8</f>
        <v>10000</v>
      </c>
      <c r="E29" s="1">
        <f>K9</f>
        <v>11000</v>
      </c>
    </row>
    <row r="30" spans="2:5" x14ac:dyDescent="0.25">
      <c r="B30" t="s">
        <v>46</v>
      </c>
      <c r="D30" s="1">
        <f>-K5/10</f>
        <v>-500</v>
      </c>
      <c r="E30" s="1">
        <f>-10000/10</f>
        <v>-1000</v>
      </c>
    </row>
    <row r="31" spans="2:5" x14ac:dyDescent="0.25">
      <c r="B31" t="s">
        <v>47</v>
      </c>
      <c r="D31" s="1">
        <f>-7000</f>
        <v>-7000</v>
      </c>
      <c r="E31" s="1">
        <v>-5000</v>
      </c>
    </row>
    <row r="32" spans="2:5" x14ac:dyDescent="0.25">
      <c r="B32" s="16" t="s">
        <v>50</v>
      </c>
      <c r="C32" s="16"/>
      <c r="D32" s="17">
        <f>SUM(D29:D31)</f>
        <v>2500</v>
      </c>
      <c r="E32" s="17">
        <f>SUM(E29:E31)</f>
        <v>5000</v>
      </c>
    </row>
    <row r="33" spans="2:11" x14ac:dyDescent="0.25">
      <c r="B33" t="s">
        <v>51</v>
      </c>
      <c r="D33">
        <f>0</f>
        <v>0</v>
      </c>
      <c r="E33">
        <f>0</f>
        <v>0</v>
      </c>
    </row>
    <row r="34" spans="2:11" x14ac:dyDescent="0.25">
      <c r="B34" t="s">
        <v>52</v>
      </c>
      <c r="D34">
        <v>0</v>
      </c>
      <c r="E34">
        <v>0</v>
      </c>
    </row>
    <row r="35" spans="2:11" x14ac:dyDescent="0.25">
      <c r="B35" s="16" t="s">
        <v>53</v>
      </c>
      <c r="C35" s="16"/>
      <c r="D35" s="17">
        <f>SUM(D32:D34)</f>
        <v>2500</v>
      </c>
      <c r="E35" s="17">
        <f>SUM(E32:E34)</f>
        <v>5000</v>
      </c>
    </row>
    <row r="36" spans="2:11" x14ac:dyDescent="0.25">
      <c r="B36" t="s">
        <v>54</v>
      </c>
      <c r="D36" s="5">
        <f>-D35 * 0.4</f>
        <v>-1000</v>
      </c>
      <c r="E36" s="5">
        <f>-E35 * 0.4</f>
        <v>-2000</v>
      </c>
    </row>
    <row r="37" spans="2:11" x14ac:dyDescent="0.25">
      <c r="B37" s="16" t="s">
        <v>55</v>
      </c>
      <c r="C37" s="16"/>
      <c r="D37" s="17">
        <f>SUM(D35:D36)</f>
        <v>1500</v>
      </c>
      <c r="E37" s="17">
        <f>SUM(E35:E36)</f>
        <v>3000</v>
      </c>
    </row>
    <row r="38" spans="2:11" x14ac:dyDescent="0.25">
      <c r="B38" t="s">
        <v>58</v>
      </c>
      <c r="D38" s="5">
        <f>0</f>
        <v>0</v>
      </c>
      <c r="E38" s="5">
        <f>0</f>
        <v>0</v>
      </c>
    </row>
    <row r="39" spans="2:11" x14ac:dyDescent="0.25">
      <c r="B39" s="16" t="s">
        <v>56</v>
      </c>
      <c r="C39" s="16"/>
      <c r="D39" s="17">
        <f>SUM(D37:D38)</f>
        <v>1500</v>
      </c>
      <c r="E39" s="17">
        <f>SUM(E37:E38)</f>
        <v>3000</v>
      </c>
    </row>
    <row r="42" spans="2:11" x14ac:dyDescent="0.25">
      <c r="B42" t="s">
        <v>37</v>
      </c>
      <c r="I42" t="s">
        <v>36</v>
      </c>
    </row>
    <row r="43" spans="2:11" x14ac:dyDescent="0.25">
      <c r="B43" t="s">
        <v>59</v>
      </c>
      <c r="C43" t="s">
        <v>1</v>
      </c>
      <c r="D43" t="s">
        <v>60</v>
      </c>
      <c r="I43" t="s">
        <v>59</v>
      </c>
      <c r="J43" t="s">
        <v>1</v>
      </c>
      <c r="K43" t="s">
        <v>60</v>
      </c>
    </row>
    <row r="44" spans="2:11" x14ac:dyDescent="0.25">
      <c r="B44">
        <v>0</v>
      </c>
      <c r="C44" s="1">
        <v>0</v>
      </c>
      <c r="D44" s="1">
        <v>0</v>
      </c>
      <c r="I44">
        <v>0</v>
      </c>
      <c r="J44" s="1">
        <f>-K6+K13</f>
        <v>-11000</v>
      </c>
    </row>
    <row r="45" spans="2:11" x14ac:dyDescent="0.25">
      <c r="B45">
        <v>1</v>
      </c>
      <c r="C45" s="1">
        <f>$D$39</f>
        <v>1500</v>
      </c>
      <c r="D45" s="1">
        <f>C45/(1+$K$15)^B45</f>
        <v>1363.6363636363635</v>
      </c>
      <c r="I45">
        <v>1</v>
      </c>
      <c r="J45" s="1">
        <f>$E$39</f>
        <v>3000</v>
      </c>
      <c r="K45" s="5">
        <f>J45/(1+K15)^I45</f>
        <v>2727.272727272727</v>
      </c>
    </row>
    <row r="46" spans="2:11" x14ac:dyDescent="0.25">
      <c r="B46">
        <v>2</v>
      </c>
      <c r="C46" s="1">
        <f t="shared" ref="C46:C54" si="0">$D$39</f>
        <v>1500</v>
      </c>
      <c r="D46" s="1">
        <f t="shared" ref="D46:D54" si="1">C46/(1+$K$15)^B46</f>
        <v>1239.6694214876031</v>
      </c>
      <c r="I46">
        <v>2</v>
      </c>
      <c r="J46" s="1">
        <f t="shared" ref="J46:J54" si="2">$E$39</f>
        <v>3000</v>
      </c>
      <c r="K46" s="5">
        <f t="shared" ref="K46:K54" si="3">J46/(1+K16)^I46</f>
        <v>24.793388429752067</v>
      </c>
    </row>
    <row r="47" spans="2:11" x14ac:dyDescent="0.25">
      <c r="B47">
        <v>3</v>
      </c>
      <c r="C47" s="1">
        <f t="shared" si="0"/>
        <v>1500</v>
      </c>
      <c r="D47" s="1">
        <f t="shared" si="1"/>
        <v>1126.9722013523663</v>
      </c>
      <c r="I47">
        <v>3</v>
      </c>
      <c r="J47" s="1">
        <f t="shared" si="2"/>
        <v>3000</v>
      </c>
      <c r="K47" s="5">
        <f t="shared" si="3"/>
        <v>3000</v>
      </c>
    </row>
    <row r="48" spans="2:11" x14ac:dyDescent="0.25">
      <c r="B48">
        <v>4</v>
      </c>
      <c r="C48" s="1">
        <f t="shared" si="0"/>
        <v>1500</v>
      </c>
      <c r="D48" s="1">
        <f t="shared" si="1"/>
        <v>1024.5201830476058</v>
      </c>
      <c r="I48">
        <v>4</v>
      </c>
      <c r="J48" s="1">
        <f t="shared" si="2"/>
        <v>3000</v>
      </c>
      <c r="K48" s="5">
        <f t="shared" si="3"/>
        <v>3000</v>
      </c>
    </row>
    <row r="49" spans="2:11" x14ac:dyDescent="0.25">
      <c r="B49">
        <v>5</v>
      </c>
      <c r="C49" s="1">
        <f t="shared" si="0"/>
        <v>1500</v>
      </c>
      <c r="D49" s="1">
        <f t="shared" si="1"/>
        <v>931.38198458873239</v>
      </c>
      <c r="I49">
        <v>5</v>
      </c>
      <c r="J49" s="1">
        <f t="shared" si="2"/>
        <v>3000</v>
      </c>
      <c r="K49" s="5">
        <f t="shared" si="3"/>
        <v>3000</v>
      </c>
    </row>
    <row r="50" spans="2:11" x14ac:dyDescent="0.25">
      <c r="B50">
        <v>6</v>
      </c>
      <c r="C50" s="1">
        <f t="shared" si="0"/>
        <v>1500</v>
      </c>
      <c r="D50" s="1">
        <f t="shared" si="1"/>
        <v>846.71089508066575</v>
      </c>
      <c r="I50">
        <v>6</v>
      </c>
      <c r="J50" s="1">
        <f t="shared" si="2"/>
        <v>3000</v>
      </c>
      <c r="K50" s="5">
        <f t="shared" si="3"/>
        <v>3000</v>
      </c>
    </row>
    <row r="51" spans="2:11" x14ac:dyDescent="0.25">
      <c r="B51">
        <v>7</v>
      </c>
      <c r="C51" s="1">
        <f t="shared" si="0"/>
        <v>1500</v>
      </c>
      <c r="D51" s="1">
        <f t="shared" si="1"/>
        <v>769.73717734605964</v>
      </c>
      <c r="I51">
        <v>7</v>
      </c>
      <c r="J51" s="1">
        <f t="shared" si="2"/>
        <v>3000</v>
      </c>
      <c r="K51" s="5">
        <f t="shared" si="3"/>
        <v>3000</v>
      </c>
    </row>
    <row r="52" spans="2:11" x14ac:dyDescent="0.25">
      <c r="B52">
        <v>8</v>
      </c>
      <c r="C52" s="1">
        <f t="shared" si="0"/>
        <v>1500</v>
      </c>
      <c r="D52" s="1">
        <f t="shared" si="1"/>
        <v>699.76107031459981</v>
      </c>
      <c r="I52">
        <v>8</v>
      </c>
      <c r="J52" s="1">
        <f t="shared" si="2"/>
        <v>3000</v>
      </c>
      <c r="K52" s="5">
        <f t="shared" si="3"/>
        <v>3000</v>
      </c>
    </row>
    <row r="53" spans="2:11" x14ac:dyDescent="0.25">
      <c r="B53">
        <v>9</v>
      </c>
      <c r="C53" s="1">
        <f t="shared" si="0"/>
        <v>1500</v>
      </c>
      <c r="D53" s="1">
        <f t="shared" si="1"/>
        <v>636.14642755872694</v>
      </c>
      <c r="I53">
        <v>9</v>
      </c>
      <c r="J53" s="1">
        <f t="shared" si="2"/>
        <v>3000</v>
      </c>
      <c r="K53" s="5">
        <f t="shared" si="3"/>
        <v>3000</v>
      </c>
    </row>
    <row r="54" spans="2:11" x14ac:dyDescent="0.25">
      <c r="B54">
        <v>10</v>
      </c>
      <c r="C54" s="1">
        <f t="shared" si="0"/>
        <v>1500</v>
      </c>
      <c r="D54" s="1">
        <f t="shared" si="1"/>
        <v>578.31493414429724</v>
      </c>
      <c r="I54">
        <v>10</v>
      </c>
      <c r="J54" s="1">
        <f t="shared" si="2"/>
        <v>3000</v>
      </c>
      <c r="K54" s="5">
        <f t="shared" si="3"/>
        <v>3000</v>
      </c>
    </row>
    <row r="55" spans="2:11" x14ac:dyDescent="0.25">
      <c r="C55" t="s">
        <v>18</v>
      </c>
      <c r="D55" s="5">
        <f>SUM(D45:D54)</f>
        <v>9216.8506585570194</v>
      </c>
      <c r="J55" t="s">
        <v>18</v>
      </c>
      <c r="K55" s="5">
        <f>SUM(K45:K54)</f>
        <v>26752.066115702481</v>
      </c>
    </row>
    <row r="56" spans="2:11" x14ac:dyDescent="0.25">
      <c r="C56" t="s">
        <v>61</v>
      </c>
      <c r="D56" s="18">
        <f>NPV(K15,C45:C54)</f>
        <v>9216.8506585570194</v>
      </c>
      <c r="J56" t="s">
        <v>61</v>
      </c>
      <c r="K56" s="5">
        <f>NPV(K15,J45:J54)+J44</f>
        <v>7433.7013171140388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Integrantes</vt:lpstr>
      <vt:lpstr>Ejercicio 1</vt:lpstr>
      <vt:lpstr>Ejercicio 2</vt:lpstr>
      <vt:lpstr>Costo_de_capital</vt:lpstr>
      <vt:lpstr>Costos_desemboloso_caja</vt:lpstr>
      <vt:lpstr>Costos_Fijos</vt:lpstr>
      <vt:lpstr>Duración</vt:lpstr>
      <vt:lpstr>Incremento_costos</vt:lpstr>
      <vt:lpstr>Incremento_segundo_año</vt:lpstr>
      <vt:lpstr>Incremento_tercer_año</vt:lpstr>
      <vt:lpstr>Ingresos_de_caja</vt:lpstr>
      <vt:lpstr>Inversión_inicial</vt:lpstr>
      <vt:lpstr>Valor_de_rescate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2021-04-19T12:14:07Z</dcterms:created>
  <dcterms:modified xsi:type="dcterms:W3CDTF">2021-04-19T13:35:30Z</dcterms:modified>
</cp:coreProperties>
</file>