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finanzas-avanzadas\Parciales\Parcial_1\"/>
    </mc:Choice>
  </mc:AlternateContent>
  <xr:revisionPtr revIDLastSave="0" documentId="13_ncr:1_{C82038DD-6BF9-43C9-AF07-17437ACFE4B1}" xr6:coauthVersionLast="46" xr6:coauthVersionMax="46" xr10:uidLastSave="{00000000-0000-0000-0000-000000000000}"/>
  <bookViews>
    <workbookView xWindow="-120" yWindow="-120" windowWidth="20730" windowHeight="11160" activeTab="1" xr2:uid="{41AC84B5-AB29-4CEF-B0EC-79883F86EB58}"/>
  </bookViews>
  <sheets>
    <sheet name="Integrantes" sheetId="3" r:id="rId1"/>
    <sheet name="Características proyectos" sheetId="1" r:id="rId2"/>
    <sheet name="Sheet2" sheetId="2" r:id="rId3"/>
  </sheets>
  <definedNames>
    <definedName name="Gastos_de_publicidad">'Características proyectos'!$B$10</definedName>
    <definedName name="TREMA">'Características proyectos'!$B$6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0" i="1" l="1"/>
  <c r="O39" i="1"/>
  <c r="O38" i="1"/>
  <c r="L48" i="1"/>
  <c r="L47" i="1"/>
  <c r="L46" i="1"/>
  <c r="L31" i="1"/>
  <c r="L30" i="1"/>
  <c r="L29" i="1"/>
  <c r="H27" i="1" a="1"/>
  <c r="H27" i="1" s="1"/>
  <c r="E52" i="1"/>
  <c r="F52" i="1"/>
  <c r="E53" i="1"/>
  <c r="F53" i="1"/>
  <c r="F51" i="1"/>
  <c r="E51" i="1"/>
  <c r="E43" i="1"/>
  <c r="F43" i="1"/>
  <c r="E44" i="1"/>
  <c r="F44" i="1"/>
  <c r="H42" i="1"/>
  <c r="F42" i="1"/>
  <c r="E42" i="1"/>
  <c r="E41" i="1"/>
  <c r="F41" i="1"/>
  <c r="G41" i="1"/>
  <c r="H41" i="1" s="1"/>
  <c r="F40" i="1"/>
  <c r="E40" i="1"/>
  <c r="E34" i="1"/>
  <c r="F34" i="1"/>
  <c r="E35" i="1"/>
  <c r="F35" i="1"/>
  <c r="F33" i="1"/>
  <c r="E33" i="1"/>
  <c r="E25" i="1"/>
  <c r="F25" i="1"/>
  <c r="E26" i="1"/>
  <c r="F26" i="1"/>
  <c r="H26" i="1" s="1"/>
  <c r="F24" i="1"/>
  <c r="E24" i="1"/>
  <c r="H24" i="1" s="1"/>
  <c r="F23" i="1"/>
  <c r="F22" i="1"/>
  <c r="E23" i="1"/>
  <c r="H23" i="1" s="1"/>
  <c r="E22" i="1"/>
  <c r="H22" i="1" s="1"/>
  <c r="G51" i="1"/>
  <c r="H51" i="1" s="1"/>
  <c r="H54" i="1" s="1"/>
  <c r="G52" i="1"/>
  <c r="H52" i="1" s="1"/>
  <c r="G53" i="1"/>
  <c r="H53" i="1" s="1"/>
  <c r="G42" i="1"/>
  <c r="G43" i="1"/>
  <c r="H43" i="1" s="1"/>
  <c r="G44" i="1"/>
  <c r="H44" i="1" s="1"/>
  <c r="G40" i="1"/>
  <c r="H40" i="1" s="1"/>
  <c r="H45" i="1" s="1"/>
  <c r="G33" i="1"/>
  <c r="H33" i="1" s="1"/>
  <c r="G34" i="1"/>
  <c r="H34" i="1" s="1"/>
  <c r="H36" i="1" s="1"/>
  <c r="G35" i="1"/>
  <c r="H35" i="1" s="1"/>
  <c r="G23" i="1"/>
  <c r="G24" i="1"/>
  <c r="G25" i="1"/>
  <c r="H25" i="1" s="1"/>
  <c r="G26" i="1"/>
  <c r="G22" i="1"/>
  <c r="E16" i="1"/>
  <c r="F16" i="1"/>
  <c r="H16" i="1" s="1"/>
  <c r="E17" i="1"/>
  <c r="H17" i="1" s="1"/>
  <c r="F17" i="1"/>
  <c r="F15" i="1"/>
  <c r="E15" i="1"/>
  <c r="H15" i="1" s="1"/>
  <c r="G13" i="1"/>
  <c r="F14" i="1"/>
  <c r="H14" i="1" s="1"/>
  <c r="F13" i="1"/>
  <c r="E14" i="1"/>
  <c r="E13" i="1"/>
  <c r="H13" i="1" s="1"/>
  <c r="H18" i="1" s="1"/>
  <c r="H7" i="1" l="1"/>
  <c r="E7" i="1"/>
  <c r="F7" i="1"/>
  <c r="E8" i="1"/>
  <c r="H8" i="1" s="1"/>
  <c r="F8" i="1"/>
  <c r="E6" i="1"/>
  <c r="F6" i="1"/>
  <c r="H6" i="1" s="1"/>
  <c r="F5" i="1"/>
  <c r="F4" i="1"/>
  <c r="E5" i="1"/>
  <c r="H5" i="1" s="1"/>
  <c r="E4" i="1"/>
  <c r="H4" i="1" s="1"/>
  <c r="H9" i="1" l="1"/>
  <c r="L11" i="1" l="1"/>
  <c r="L12" i="1" s="1"/>
  <c r="L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<sst xmlns="http://schemas.openxmlformats.org/spreadsheetml/2006/main" count="103" uniqueCount="44">
  <si>
    <t>Características inciales de la empresa</t>
  </si>
  <si>
    <t>Costo unitaria de vente (costo variable)</t>
  </si>
  <si>
    <t>Ventas inciales</t>
  </si>
  <si>
    <t>Bajar Precio</t>
  </si>
  <si>
    <t>Precio por unidad incial de venta</t>
  </si>
  <si>
    <t>Ventas</t>
  </si>
  <si>
    <t>Bajar Precio (Año 1 y 2)</t>
  </si>
  <si>
    <t>ventas</t>
  </si>
  <si>
    <t>Éxito</t>
  </si>
  <si>
    <t>Fracaso</t>
  </si>
  <si>
    <t>probabilidad</t>
  </si>
  <si>
    <t>Año 3 - 4</t>
  </si>
  <si>
    <t>Reacciona</t>
  </si>
  <si>
    <t xml:space="preserve">Bajar Precio </t>
  </si>
  <si>
    <t>No reacciona</t>
  </si>
  <si>
    <t>No Reacciona</t>
  </si>
  <si>
    <t>Características generales de los proyectos</t>
  </si>
  <si>
    <t>Precio por unidad proyecto que baja precio</t>
  </si>
  <si>
    <t>Gastos de publicidad (Costos fijos) proyecto precio se sostiene</t>
  </si>
  <si>
    <t xml:space="preserve">Mariana Garzón </t>
  </si>
  <si>
    <t xml:space="preserve">Oscar Medina </t>
  </si>
  <si>
    <t xml:space="preserve">Juan Ramírez </t>
  </si>
  <si>
    <t xml:space="preserve">Germán Rodriguez </t>
  </si>
  <si>
    <t>Integrantes:</t>
  </si>
  <si>
    <t>TREMA</t>
  </si>
  <si>
    <t>Año</t>
  </si>
  <si>
    <t>Ingreso</t>
  </si>
  <si>
    <t>Costos variables</t>
  </si>
  <si>
    <t>Costos Fijos</t>
  </si>
  <si>
    <t>Flujo de Caja</t>
  </si>
  <si>
    <t>Bajar Precio - Competencia no reacciona</t>
  </si>
  <si>
    <t>Sostener Precio - éxito - Competencia reacciona</t>
  </si>
  <si>
    <t>Sostener Precio - éxito- Competencia no reacciona</t>
  </si>
  <si>
    <t>Sostener Precio - fracaso - Competencia reacciona</t>
  </si>
  <si>
    <t>Sostener Precio - fracaso - Competencia  no reacciona</t>
  </si>
  <si>
    <t>VPN</t>
  </si>
  <si>
    <t>Bajar Precio - Competencia reacciona (P = 0.7)</t>
  </si>
  <si>
    <t>E(VPN)</t>
  </si>
  <si>
    <t>CV</t>
  </si>
  <si>
    <t>Desv Est</t>
  </si>
  <si>
    <t>Sostener precio y aumentar publicidad (Año 1 y 2)</t>
  </si>
  <si>
    <t>Sostener precio y aumentar publicidad</t>
  </si>
  <si>
    <t>Sostener precio y aumentar publicidad - exito</t>
  </si>
  <si>
    <t>Sostener precio y aumentar publicidad - fracaso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</si>
</sst>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167" fontId="0" fillId="0" borderId="0" xfId="1" applyNumberFormat="1" applyFont="1"/>
    <xf numFmtId="0" fontId="2" fillId="0" borderId="0" xfId="0" applyFont="1"/>
    <xf numFmtId="0" fontId="0" fillId="0" borderId="0" xfId="1" applyNumberFormat="1" applyFont="1"/>
    <xf numFmtId="0" fontId="0" fillId="0" borderId="0" xfId="0" applyFont="1"/>
    <xf numFmtId="0" fontId="3" fillId="0" borderId="0" xfId="0" applyFont="1"/>
    <xf numFmtId="9" fontId="0" fillId="0" borderId="0" xfId="2" applyFont="1"/>
    <xf numFmtId="8" fontId="0" fillId="0" borderId="0" xfId="0" applyNumberFormat="1"/>
    <xf numFmtId="167" fontId="0" fillId="0" borderId="0" xfId="0" applyNumberFormat="1"/>
    <xf numFmtId="6" fontId="0" fillId="0" borderId="0" xfId="0" applyNumberFormat="1"/>
    <xf numFmtId="44" fontId="1" fillId="0" borderId="0" xfId="1" applyFont="1"/>
    <xf numFmtId="8" fontId="0" fillId="0" borderId="0" xfId="1" applyNumberFormat="1" applyFont="1"/>
    <xf numFmtId="6" fontId="0" fillId="2" borderId="0" xfId="0" applyNumberFormat="1" applyFill="1"/>
    <xf numFmtId="6" fontId="0" fillId="3" borderId="0" xfId="0" applyNumberForma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6FB6-606C-4B98-827E-14DCCCCCCF04}">
  <dimension ref="B2:B7"/>
  <sheetViews>
    <sheetView workbookViewId="0">
      <selection activeCell="B3" sqref="B3"/>
    </sheetView>
  </sheetViews>
  <sheetFormatPr defaultRowHeight="15" x14ac:dyDescent="0.25"/>
  <cols>
    <col min="2" max="2" width="18" bestFit="1" customWidth="1"/>
  </cols>
  <sheetData>
    <row r="2" spans="2:2" x14ac:dyDescent="0.25">
      <c r="B2" t="s">
        <v>23</v>
      </c>
    </row>
    <row r="4" spans="2:2" x14ac:dyDescent="0.25">
      <c r="B4" s="6" t="s">
        <v>19</v>
      </c>
    </row>
    <row r="5" spans="2:2" x14ac:dyDescent="0.25">
      <c r="B5" s="6" t="s">
        <v>20</v>
      </c>
    </row>
    <row r="6" spans="2:2" x14ac:dyDescent="0.25">
      <c r="B6" s="6" t="s">
        <v>21</v>
      </c>
    </row>
    <row r="7" spans="2:2" x14ac:dyDescent="0.25">
      <c r="B7" s="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18FE-B504-4E9B-A864-2D7B9D81A919}">
  <dimension ref="A1:O54"/>
  <sheetViews>
    <sheetView tabSelected="1" topLeftCell="C4" workbookViewId="0">
      <selection activeCell="O38" sqref="O38"/>
    </sheetView>
  </sheetViews>
  <sheetFormatPr defaultRowHeight="15" x14ac:dyDescent="0.25"/>
  <cols>
    <col min="1" max="1" width="57.5703125" bestFit="1" customWidth="1"/>
    <col min="2" max="2" width="18.42578125" bestFit="1" customWidth="1"/>
    <col min="5" max="5" width="19" bestFit="1" customWidth="1"/>
    <col min="6" max="6" width="18" bestFit="1" customWidth="1"/>
    <col min="7" max="7" width="18.42578125" bestFit="1" customWidth="1"/>
    <col min="8" max="8" width="18.28515625" bestFit="1" customWidth="1"/>
    <col min="12" max="12" width="26.7109375" bestFit="1" customWidth="1"/>
    <col min="15" max="15" width="24" bestFit="1" customWidth="1"/>
  </cols>
  <sheetData>
    <row r="1" spans="1:12" x14ac:dyDescent="0.25">
      <c r="A1" s="3" t="s">
        <v>0</v>
      </c>
    </row>
    <row r="2" spans="1:12" x14ac:dyDescent="0.25">
      <c r="E2" s="3" t="s">
        <v>36</v>
      </c>
    </row>
    <row r="3" spans="1:12" x14ac:dyDescent="0.25">
      <c r="A3" t="s">
        <v>4</v>
      </c>
      <c r="B3" s="2">
        <v>1000000</v>
      </c>
      <c r="D3" s="3" t="s">
        <v>25</v>
      </c>
      <c r="E3" t="s">
        <v>26</v>
      </c>
      <c r="F3" t="s">
        <v>27</v>
      </c>
      <c r="G3" t="s">
        <v>28</v>
      </c>
      <c r="H3" t="s">
        <v>29</v>
      </c>
    </row>
    <row r="4" spans="1:12" x14ac:dyDescent="0.25">
      <c r="A4" t="s">
        <v>1</v>
      </c>
      <c r="B4" s="2">
        <v>600000</v>
      </c>
      <c r="D4">
        <v>1</v>
      </c>
      <c r="E4" s="1">
        <f>$B$9 * $B$15</f>
        <v>13300000000</v>
      </c>
      <c r="F4" s="1">
        <f>$B$15*$B$4</f>
        <v>8400000000</v>
      </c>
      <c r="G4" s="1">
        <v>0</v>
      </c>
      <c r="H4" s="2">
        <f>E4 - F4 - G4</f>
        <v>4900000000</v>
      </c>
    </row>
    <row r="5" spans="1:12" x14ac:dyDescent="0.25">
      <c r="A5" t="s">
        <v>2</v>
      </c>
      <c r="B5" s="4">
        <v>10000</v>
      </c>
      <c r="D5">
        <v>2</v>
      </c>
      <c r="E5" s="1">
        <f>$B$9 * $B$15</f>
        <v>13300000000</v>
      </c>
      <c r="F5" s="1">
        <f>$B$15*$B$4</f>
        <v>8400000000</v>
      </c>
      <c r="G5" s="1">
        <v>0</v>
      </c>
      <c r="H5" s="2">
        <f>E5 - F5 - G5</f>
        <v>4900000000</v>
      </c>
    </row>
    <row r="6" spans="1:12" x14ac:dyDescent="0.25">
      <c r="A6" t="s">
        <v>24</v>
      </c>
      <c r="B6" s="7">
        <v>0.25</v>
      </c>
      <c r="D6">
        <v>3</v>
      </c>
      <c r="E6" s="1">
        <f>$B$32 * $B$9</f>
        <v>10450000000</v>
      </c>
      <c r="F6" s="1">
        <f>$B$32 * $B$4</f>
        <v>6600000000</v>
      </c>
      <c r="G6" s="1">
        <v>0</v>
      </c>
      <c r="H6" s="2">
        <f t="shared" ref="H6:H8" si="0">E6 - F6 - G6</f>
        <v>3850000000</v>
      </c>
    </row>
    <row r="7" spans="1:12" x14ac:dyDescent="0.25">
      <c r="B7" s="4"/>
      <c r="D7">
        <v>4</v>
      </c>
      <c r="E7" s="1">
        <f t="shared" ref="E7:E8" si="1">$B$32 * $B$9</f>
        <v>10450000000</v>
      </c>
      <c r="F7" s="1">
        <f t="shared" ref="F7:F8" si="2">$B$32 * $B$4</f>
        <v>6600000000</v>
      </c>
      <c r="G7" s="1">
        <v>0</v>
      </c>
      <c r="H7" s="2">
        <f t="shared" si="0"/>
        <v>3850000000</v>
      </c>
    </row>
    <row r="8" spans="1:12" x14ac:dyDescent="0.25">
      <c r="A8" s="3" t="s">
        <v>16</v>
      </c>
      <c r="B8" s="4"/>
      <c r="D8">
        <v>5</v>
      </c>
      <c r="E8" s="1">
        <f t="shared" si="1"/>
        <v>10450000000</v>
      </c>
      <c r="F8" s="1">
        <f t="shared" si="2"/>
        <v>6600000000</v>
      </c>
      <c r="G8" s="1">
        <v>0</v>
      </c>
      <c r="H8" s="2">
        <f t="shared" si="0"/>
        <v>3850000000</v>
      </c>
    </row>
    <row r="9" spans="1:12" x14ac:dyDescent="0.25">
      <c r="A9" t="s">
        <v>17</v>
      </c>
      <c r="B9" s="2">
        <v>950000</v>
      </c>
      <c r="G9" s="3" t="s">
        <v>35</v>
      </c>
      <c r="H9" s="8">
        <f>NPV($B$6,H4:H8)</f>
        <v>11865728000</v>
      </c>
    </row>
    <row r="10" spans="1:12" x14ac:dyDescent="0.25">
      <c r="A10" t="s">
        <v>18</v>
      </c>
      <c r="B10" s="2">
        <v>800000000</v>
      </c>
      <c r="K10" s="3" t="s">
        <v>3</v>
      </c>
    </row>
    <row r="11" spans="1:12" x14ac:dyDescent="0.25">
      <c r="B11" s="4"/>
      <c r="E11" s="3" t="s">
        <v>30</v>
      </c>
      <c r="K11" s="3" t="s">
        <v>37</v>
      </c>
      <c r="L11" s="14">
        <f xml:space="preserve"> H9 * B31 + H18 * B34</f>
        <v>11996902400</v>
      </c>
    </row>
    <row r="12" spans="1:12" x14ac:dyDescent="0.25">
      <c r="D12" s="3" t="s">
        <v>25</v>
      </c>
      <c r="E12" t="s">
        <v>26</v>
      </c>
      <c r="F12" t="s">
        <v>27</v>
      </c>
      <c r="G12" t="s">
        <v>28</v>
      </c>
      <c r="H12" t="s">
        <v>29</v>
      </c>
      <c r="K12" s="3" t="s">
        <v>39</v>
      </c>
      <c r="L12" s="8">
        <f xml:space="preserve"> (B31 * (H9 - L11)^2 + B34 * (H18 - L11)^2)^(1/2)</f>
        <v>200372205.7468051</v>
      </c>
    </row>
    <row r="13" spans="1:12" x14ac:dyDescent="0.25">
      <c r="A13" s="3" t="s">
        <v>6</v>
      </c>
      <c r="D13">
        <v>1</v>
      </c>
      <c r="E13" s="9">
        <f>$B$9 * $B$15</f>
        <v>13300000000</v>
      </c>
      <c r="F13" s="9">
        <f>$B$15 * $B$4</f>
        <v>8400000000</v>
      </c>
      <c r="G13" s="1">
        <f xml:space="preserve"> 0</f>
        <v>0</v>
      </c>
      <c r="H13" s="9">
        <f xml:space="preserve"> E13 - F13 -G13</f>
        <v>4900000000</v>
      </c>
      <c r="K13" s="3" t="s">
        <v>38</v>
      </c>
      <c r="L13">
        <f xml:space="preserve"> L12 / L11</f>
        <v>1.6701995153916155E-2</v>
      </c>
    </row>
    <row r="14" spans="1:12" x14ac:dyDescent="0.25">
      <c r="D14">
        <v>2</v>
      </c>
      <c r="E14" s="9">
        <f>$B$9 * $B$15</f>
        <v>13300000000</v>
      </c>
      <c r="F14" s="9">
        <f>$B$15 * $B$4</f>
        <v>8400000000</v>
      </c>
      <c r="G14" s="1">
        <v>0</v>
      </c>
      <c r="H14" s="9">
        <f>E14 - F14 -G14</f>
        <v>4900000000</v>
      </c>
    </row>
    <row r="15" spans="1:12" x14ac:dyDescent="0.25">
      <c r="A15" t="s">
        <v>5</v>
      </c>
      <c r="B15">
        <v>14000</v>
      </c>
      <c r="D15">
        <v>3</v>
      </c>
      <c r="E15" s="9">
        <f xml:space="preserve"> $B$9 * $B$35</f>
        <v>11400000000</v>
      </c>
      <c r="F15" s="9">
        <f>$B$35 * $B$4</f>
        <v>7200000000</v>
      </c>
      <c r="G15" s="1">
        <v>0</v>
      </c>
      <c r="H15" s="9">
        <f>E15 - F15 -G15</f>
        <v>4200000000</v>
      </c>
    </row>
    <row r="16" spans="1:12" x14ac:dyDescent="0.25">
      <c r="D16">
        <v>4</v>
      </c>
      <c r="E16" s="9">
        <f t="shared" ref="E16:E17" si="3" xml:space="preserve"> $B$9 * $B$35</f>
        <v>11400000000</v>
      </c>
      <c r="F16" s="9">
        <f t="shared" ref="F16:F17" si="4">$B$35 * $B$4</f>
        <v>7200000000</v>
      </c>
      <c r="G16" s="1">
        <v>0</v>
      </c>
      <c r="H16" s="9">
        <f xml:space="preserve"> E16 - F16 - G16</f>
        <v>4200000000</v>
      </c>
    </row>
    <row r="17" spans="1:12" x14ac:dyDescent="0.25">
      <c r="A17" s="3" t="s">
        <v>40</v>
      </c>
      <c r="D17">
        <v>5</v>
      </c>
      <c r="E17" s="9">
        <f t="shared" si="3"/>
        <v>11400000000</v>
      </c>
      <c r="F17" s="9">
        <f t="shared" si="4"/>
        <v>7200000000</v>
      </c>
      <c r="G17" s="1">
        <v>0</v>
      </c>
      <c r="H17" s="9">
        <f xml:space="preserve"> E17 - F17 - G17</f>
        <v>4200000000</v>
      </c>
    </row>
    <row r="18" spans="1:12" x14ac:dyDescent="0.25">
      <c r="A18" s="3"/>
      <c r="G18" s="3" t="s">
        <v>35</v>
      </c>
      <c r="H18" s="8">
        <f>NPV($B$6,H13:H17)</f>
        <v>12302976000</v>
      </c>
    </row>
    <row r="19" spans="1:12" x14ac:dyDescent="0.25">
      <c r="A19" s="3" t="s">
        <v>8</v>
      </c>
    </row>
    <row r="20" spans="1:12" x14ac:dyDescent="0.25">
      <c r="A20" s="5" t="s">
        <v>10</v>
      </c>
      <c r="B20">
        <v>0.8</v>
      </c>
      <c r="E20" s="3" t="s">
        <v>31</v>
      </c>
    </row>
    <row r="21" spans="1:12" x14ac:dyDescent="0.25">
      <c r="A21" t="s">
        <v>7</v>
      </c>
      <c r="B21">
        <v>13000</v>
      </c>
      <c r="D21" s="3" t="s">
        <v>25</v>
      </c>
      <c r="E21" t="s">
        <v>26</v>
      </c>
      <c r="F21" t="s">
        <v>27</v>
      </c>
      <c r="G21" t="s">
        <v>28</v>
      </c>
      <c r="H21" t="s">
        <v>29</v>
      </c>
    </row>
    <row r="22" spans="1:12" x14ac:dyDescent="0.25">
      <c r="D22">
        <v>1</v>
      </c>
      <c r="E22" s="1">
        <f xml:space="preserve"> $B$21 * $B$3</f>
        <v>13000000000</v>
      </c>
      <c r="F22" s="1">
        <f xml:space="preserve"> $B$4 * $B$21</f>
        <v>7800000000</v>
      </c>
      <c r="G22" s="2">
        <f xml:space="preserve"> $B$10</f>
        <v>800000000</v>
      </c>
      <c r="H22" s="1">
        <f xml:space="preserve"> E22   - F22 - G22</f>
        <v>4400000000</v>
      </c>
    </row>
    <row r="23" spans="1:12" x14ac:dyDescent="0.25">
      <c r="A23" s="3" t="s">
        <v>9</v>
      </c>
      <c r="D23">
        <v>2</v>
      </c>
      <c r="E23" s="1">
        <f xml:space="preserve"> $B$21 * $B$3</f>
        <v>13000000000</v>
      </c>
      <c r="F23" s="1">
        <f xml:space="preserve"> $B$4 * $B$21</f>
        <v>7800000000</v>
      </c>
      <c r="G23" s="2">
        <f t="shared" ref="G23:G26" si="5" xml:space="preserve"> $B$10</f>
        <v>800000000</v>
      </c>
      <c r="H23" s="1">
        <f xml:space="preserve"> E23   - F23 - G23</f>
        <v>4400000000</v>
      </c>
    </row>
    <row r="24" spans="1:12" x14ac:dyDescent="0.25">
      <c r="A24" s="5" t="s">
        <v>10</v>
      </c>
      <c r="B24">
        <v>0.2</v>
      </c>
      <c r="D24">
        <v>3</v>
      </c>
      <c r="E24" s="1">
        <f xml:space="preserve"> $B$41 * $B$3</f>
        <v>11500000000</v>
      </c>
      <c r="F24" s="1">
        <f xml:space="preserve"> $B$4 * $B$41</f>
        <v>6900000000</v>
      </c>
      <c r="G24" s="2">
        <f t="shared" si="5"/>
        <v>800000000</v>
      </c>
      <c r="H24" s="1">
        <f xml:space="preserve"> E24 - F24 - G24</f>
        <v>3800000000</v>
      </c>
    </row>
    <row r="25" spans="1:12" x14ac:dyDescent="0.25">
      <c r="A25" t="s">
        <v>7</v>
      </c>
      <c r="B25">
        <v>11500</v>
      </c>
      <c r="D25">
        <v>4</v>
      </c>
      <c r="E25" s="1">
        <f t="shared" ref="E25:E26" si="6" xml:space="preserve"> $B$41 * $B$3</f>
        <v>11500000000</v>
      </c>
      <c r="F25" s="1">
        <f t="shared" ref="F25:F26" si="7" xml:space="preserve"> $B$4 * $B$41</f>
        <v>6900000000</v>
      </c>
      <c r="G25" s="2">
        <f t="shared" si="5"/>
        <v>800000000</v>
      </c>
      <c r="H25" s="1">
        <f t="shared" ref="H25:H26" si="8" xml:space="preserve"> E25 - F25 - G25</f>
        <v>3800000000</v>
      </c>
    </row>
    <row r="26" spans="1:12" x14ac:dyDescent="0.25">
      <c r="D26">
        <v>5</v>
      </c>
      <c r="E26" s="1">
        <f t="shared" si="6"/>
        <v>11500000000</v>
      </c>
      <c r="F26" s="1">
        <f t="shared" si="7"/>
        <v>6900000000</v>
      </c>
      <c r="G26" s="2">
        <f t="shared" si="5"/>
        <v>800000000</v>
      </c>
      <c r="H26" s="1">
        <f t="shared" si="8"/>
        <v>3800000000</v>
      </c>
    </row>
    <row r="27" spans="1:12" x14ac:dyDescent="0.25">
      <c r="A27" s="3" t="s">
        <v>11</v>
      </c>
      <c r="G27" s="3" t="s">
        <v>35</v>
      </c>
      <c r="H27" s="12" cm="1">
        <f t="array" ref="H27">NPV(TREMA,H22:H26)</f>
        <v>11083264000</v>
      </c>
    </row>
    <row r="28" spans="1:12" x14ac:dyDescent="0.25">
      <c r="A28" s="3"/>
      <c r="K28" s="3" t="s">
        <v>42</v>
      </c>
    </row>
    <row r="29" spans="1:12" x14ac:dyDescent="0.25">
      <c r="A29" s="3" t="s">
        <v>13</v>
      </c>
      <c r="E29" s="3" t="s">
        <v>32</v>
      </c>
      <c r="K29" s="3" t="s">
        <v>37</v>
      </c>
      <c r="L29" s="10">
        <f xml:space="preserve"> H27 * B40 + H36 * B43</f>
        <v>11383091200</v>
      </c>
    </row>
    <row r="30" spans="1:12" x14ac:dyDescent="0.25">
      <c r="A30" s="3" t="s">
        <v>12</v>
      </c>
      <c r="D30" s="3" t="s">
        <v>25</v>
      </c>
      <c r="E30" t="s">
        <v>26</v>
      </c>
      <c r="F30" t="s">
        <v>27</v>
      </c>
      <c r="G30" t="s">
        <v>28</v>
      </c>
      <c r="H30" t="s">
        <v>29</v>
      </c>
      <c r="K30" s="3" t="s">
        <v>39</v>
      </c>
      <c r="L30" s="8">
        <f xml:space="preserve"> (B40 * (H27 - L29)^2 + B43 * (H36 - L29)^2)^(1/2)</f>
        <v>367211825.50370026</v>
      </c>
    </row>
    <row r="31" spans="1:12" x14ac:dyDescent="0.25">
      <c r="A31" s="5" t="s">
        <v>10</v>
      </c>
      <c r="B31">
        <v>0.7</v>
      </c>
      <c r="D31">
        <v>1</v>
      </c>
      <c r="E31" s="11">
        <v>13000000000</v>
      </c>
      <c r="F31" s="1">
        <v>7800000000</v>
      </c>
      <c r="G31" s="2">
        <v>800000000</v>
      </c>
      <c r="H31" s="1">
        <v>4400000000</v>
      </c>
      <c r="K31" s="3" t="s">
        <v>38</v>
      </c>
      <c r="L31">
        <f>L30/L29</f>
        <v>3.2259411705644621E-2</v>
      </c>
    </row>
    <row r="32" spans="1:12" x14ac:dyDescent="0.25">
      <c r="A32" s="5" t="s">
        <v>7</v>
      </c>
      <c r="B32">
        <v>11000</v>
      </c>
      <c r="D32">
        <v>2</v>
      </c>
      <c r="E32" s="1">
        <v>13000000000</v>
      </c>
      <c r="F32" s="1">
        <v>7800000000</v>
      </c>
      <c r="G32" s="2">
        <v>800000000</v>
      </c>
      <c r="H32" s="1">
        <v>4400000000</v>
      </c>
    </row>
    <row r="33" spans="1:15" x14ac:dyDescent="0.25">
      <c r="A33" s="3" t="s">
        <v>14</v>
      </c>
      <c r="D33">
        <v>3</v>
      </c>
      <c r="E33" s="1">
        <f xml:space="preserve"> $B$44 * $B$3</f>
        <v>13000000000</v>
      </c>
      <c r="F33" s="1">
        <f xml:space="preserve"> $B$44 * $B$4</f>
        <v>7800000000</v>
      </c>
      <c r="G33" s="2">
        <f>Gastos_de_publicidad</f>
        <v>800000000</v>
      </c>
      <c r="H33" s="1">
        <f xml:space="preserve"> E33- F33 - G33</f>
        <v>4400000000</v>
      </c>
    </row>
    <row r="34" spans="1:15" x14ac:dyDescent="0.25">
      <c r="A34" s="5" t="s">
        <v>10</v>
      </c>
      <c r="B34">
        <v>0.3</v>
      </c>
      <c r="D34">
        <v>4</v>
      </c>
      <c r="E34" s="1">
        <f t="shared" ref="E34:E35" si="9" xml:space="preserve"> $B$44 * $B$3</f>
        <v>13000000000</v>
      </c>
      <c r="F34" s="1">
        <f t="shared" ref="F34:F35" si="10" xml:space="preserve"> $B$44 * $B$4</f>
        <v>7800000000</v>
      </c>
      <c r="G34" s="2">
        <f>Gastos_de_publicidad</f>
        <v>800000000</v>
      </c>
      <c r="H34" s="1">
        <f t="shared" ref="H34:H35" si="11" xml:space="preserve"> E34- F34 - G34</f>
        <v>4400000000</v>
      </c>
    </row>
    <row r="35" spans="1:15" x14ac:dyDescent="0.25">
      <c r="A35" s="5" t="s">
        <v>7</v>
      </c>
      <c r="B35">
        <v>12000</v>
      </c>
      <c r="D35">
        <v>5</v>
      </c>
      <c r="E35" s="1">
        <f t="shared" si="9"/>
        <v>13000000000</v>
      </c>
      <c r="F35" s="1">
        <f t="shared" si="10"/>
        <v>7800000000</v>
      </c>
      <c r="G35" s="2">
        <f>Gastos_de_publicidad</f>
        <v>800000000</v>
      </c>
      <c r="H35" s="1">
        <f t="shared" si="11"/>
        <v>4400000000</v>
      </c>
    </row>
    <row r="36" spans="1:15" x14ac:dyDescent="0.25">
      <c r="G36" s="3" t="s">
        <v>35</v>
      </c>
      <c r="H36" s="12">
        <f>NPV(TREMA,H31:H35)</f>
        <v>11832832000</v>
      </c>
    </row>
    <row r="37" spans="1:15" x14ac:dyDescent="0.25">
      <c r="A37" s="3" t="s">
        <v>41</v>
      </c>
      <c r="N37" s="3" t="s">
        <v>41</v>
      </c>
    </row>
    <row r="38" spans="1:15" x14ac:dyDescent="0.25">
      <c r="A38" s="3" t="s">
        <v>8</v>
      </c>
      <c r="E38" s="3" t="s">
        <v>33</v>
      </c>
      <c r="N38" s="3" t="s">
        <v>37</v>
      </c>
      <c r="O38" s="13">
        <f xml:space="preserve"> L29 * B20 + L46 * B24</f>
        <v>11074369536</v>
      </c>
    </row>
    <row r="39" spans="1:15" x14ac:dyDescent="0.25">
      <c r="A39" s="3" t="s">
        <v>12</v>
      </c>
      <c r="D39" s="3" t="s">
        <v>25</v>
      </c>
      <c r="E39" t="s">
        <v>26</v>
      </c>
      <c r="F39" t="s">
        <v>27</v>
      </c>
      <c r="G39" t="s">
        <v>28</v>
      </c>
      <c r="H39" t="s">
        <v>29</v>
      </c>
      <c r="N39" s="3" t="s">
        <v>39</v>
      </c>
      <c r="O39" s="10">
        <f xml:space="preserve"> (B20 * (L11 - O38)^2 + B24 * (L46 - O38)^2)^(1/2)</f>
        <v>992896026.1585331</v>
      </c>
    </row>
    <row r="40" spans="1:15" x14ac:dyDescent="0.25">
      <c r="A40" s="5" t="s">
        <v>10</v>
      </c>
      <c r="B40">
        <v>0.6</v>
      </c>
      <c r="D40">
        <v>1</v>
      </c>
      <c r="E40" s="1">
        <f xml:space="preserve"> $B$25 * $B$3</f>
        <v>11500000000</v>
      </c>
      <c r="F40" s="1">
        <f xml:space="preserve"> $B$25 * $B$4</f>
        <v>6900000000</v>
      </c>
      <c r="G40" s="2">
        <f>Gastos_de_publicidad</f>
        <v>800000000</v>
      </c>
      <c r="H40" s="1">
        <f xml:space="preserve"> E40 - F40 - G40</f>
        <v>3800000000</v>
      </c>
      <c r="N40" s="3" t="s">
        <v>38</v>
      </c>
      <c r="O40">
        <f xml:space="preserve"> O39 / O38</f>
        <v>8.9657115281450289E-2</v>
      </c>
    </row>
    <row r="41" spans="1:15" x14ac:dyDescent="0.25">
      <c r="A41" s="5" t="s">
        <v>7</v>
      </c>
      <c r="B41">
        <v>11500</v>
      </c>
      <c r="D41">
        <v>2</v>
      </c>
      <c r="E41" s="1">
        <f xml:space="preserve"> $B$25 * $B$3</f>
        <v>11500000000</v>
      </c>
      <c r="F41" s="1">
        <f xml:space="preserve"> $B$25 * $B$4</f>
        <v>6900000000</v>
      </c>
      <c r="G41" s="2">
        <f>Gastos_de_publicidad</f>
        <v>800000000</v>
      </c>
      <c r="H41" s="1">
        <f xml:space="preserve"> E41 - F41 - G41</f>
        <v>3800000000</v>
      </c>
    </row>
    <row r="42" spans="1:15" x14ac:dyDescent="0.25">
      <c r="A42" s="3" t="s">
        <v>15</v>
      </c>
      <c r="D42">
        <v>3</v>
      </c>
      <c r="E42" s="1">
        <f xml:space="preserve"> $B$48 * $B$3</f>
        <v>10500000000</v>
      </c>
      <c r="F42" s="1">
        <f xml:space="preserve"> $B$48 * $B$4</f>
        <v>6300000000</v>
      </c>
      <c r="G42" s="2">
        <f>Gastos_de_publicidad</f>
        <v>800000000</v>
      </c>
      <c r="H42" s="1">
        <f xml:space="preserve"> E42 - F42 - G42</f>
        <v>3400000000</v>
      </c>
    </row>
    <row r="43" spans="1:15" x14ac:dyDescent="0.25">
      <c r="A43" s="5" t="s">
        <v>10</v>
      </c>
      <c r="B43">
        <v>0.4</v>
      </c>
      <c r="D43">
        <v>4</v>
      </c>
      <c r="E43" s="1">
        <f t="shared" ref="E43:E44" si="12" xml:space="preserve"> $B$48 * $B$3</f>
        <v>10500000000</v>
      </c>
      <c r="F43" s="1">
        <f t="shared" ref="F43:F44" si="13" xml:space="preserve"> $B$48 * $B$4</f>
        <v>6300000000</v>
      </c>
      <c r="G43" s="2">
        <f>Gastos_de_publicidad</f>
        <v>800000000</v>
      </c>
      <c r="H43" s="1">
        <f t="shared" ref="H43:H44" si="14" xml:space="preserve"> E43 - F43 - G43</f>
        <v>3400000000</v>
      </c>
    </row>
    <row r="44" spans="1:15" x14ac:dyDescent="0.25">
      <c r="A44" s="5" t="s">
        <v>7</v>
      </c>
      <c r="B44">
        <v>13000</v>
      </c>
      <c r="D44">
        <v>5</v>
      </c>
      <c r="E44" s="1">
        <f t="shared" si="12"/>
        <v>10500000000</v>
      </c>
      <c r="F44" s="1">
        <f t="shared" si="13"/>
        <v>6300000000</v>
      </c>
      <c r="G44" s="2">
        <f>Gastos_de_publicidad</f>
        <v>800000000</v>
      </c>
      <c r="H44" s="1">
        <f t="shared" si="14"/>
        <v>3400000000</v>
      </c>
    </row>
    <row r="45" spans="1:15" x14ac:dyDescent="0.25">
      <c r="A45" s="3" t="s">
        <v>9</v>
      </c>
      <c r="G45" s="3" t="s">
        <v>35</v>
      </c>
      <c r="H45" s="12">
        <f>NPV(TREMA,H40:H44)</f>
        <v>9719552000</v>
      </c>
      <c r="K45" s="3" t="s">
        <v>43</v>
      </c>
    </row>
    <row r="46" spans="1:15" x14ac:dyDescent="0.25">
      <c r="A46" s="3" t="s">
        <v>12</v>
      </c>
      <c r="K46" s="3" t="s">
        <v>37</v>
      </c>
      <c r="L46" s="10">
        <f xml:space="preserve"> H45 * B47 + H54 * B50</f>
        <v>9839482880</v>
      </c>
    </row>
    <row r="47" spans="1:15" x14ac:dyDescent="0.25">
      <c r="A47" s="5" t="s">
        <v>10</v>
      </c>
      <c r="B47">
        <v>0.2</v>
      </c>
      <c r="E47" s="3" t="s">
        <v>34</v>
      </c>
      <c r="K47" s="3" t="s">
        <v>39</v>
      </c>
      <c r="L47" s="10">
        <f xml:space="preserve"> (B47 * (H45 - L46)^2 + B50 * (H54 - L46)^2)^(1/2)</f>
        <v>59965440</v>
      </c>
    </row>
    <row r="48" spans="1:15" x14ac:dyDescent="0.25">
      <c r="A48" s="5" t="s">
        <v>7</v>
      </c>
      <c r="B48">
        <v>10500</v>
      </c>
      <c r="D48" s="3" t="s">
        <v>25</v>
      </c>
      <c r="E48" t="s">
        <v>26</v>
      </c>
      <c r="F48" t="s">
        <v>27</v>
      </c>
      <c r="G48" t="s">
        <v>28</v>
      </c>
      <c r="H48" t="s">
        <v>29</v>
      </c>
      <c r="K48" s="3" t="s">
        <v>38</v>
      </c>
      <c r="L48">
        <f xml:space="preserve"> L47 / L46</f>
        <v>6.0943690569234465E-3</v>
      </c>
    </row>
    <row r="49" spans="1:8" x14ac:dyDescent="0.25">
      <c r="A49" s="3" t="s">
        <v>15</v>
      </c>
      <c r="D49">
        <v>1</v>
      </c>
      <c r="E49" s="1">
        <v>11500000000</v>
      </c>
      <c r="F49" s="1">
        <v>6900000000</v>
      </c>
      <c r="G49" s="2">
        <v>800000000</v>
      </c>
      <c r="H49" s="1">
        <v>3800000000</v>
      </c>
    </row>
    <row r="50" spans="1:8" x14ac:dyDescent="0.25">
      <c r="A50" s="5" t="s">
        <v>10</v>
      </c>
      <c r="B50">
        <v>0.8</v>
      </c>
      <c r="D50">
        <v>2</v>
      </c>
      <c r="E50" s="1">
        <v>11500000000</v>
      </c>
      <c r="F50" s="1">
        <v>6900000000</v>
      </c>
      <c r="G50" s="2">
        <v>800000000</v>
      </c>
      <c r="H50" s="1">
        <v>3800000000</v>
      </c>
    </row>
    <row r="51" spans="1:8" x14ac:dyDescent="0.25">
      <c r="A51" s="5" t="s">
        <v>7</v>
      </c>
      <c r="B51">
        <v>10800</v>
      </c>
      <c r="D51">
        <v>3</v>
      </c>
      <c r="E51" s="1">
        <f xml:space="preserve"> $B$51 * $B$3</f>
        <v>10800000000</v>
      </c>
      <c r="F51" s="1">
        <f>$B$51 * $B$4</f>
        <v>6480000000</v>
      </c>
      <c r="G51" s="2">
        <f>Gastos_de_publicidad</f>
        <v>800000000</v>
      </c>
      <c r="H51" s="1">
        <f xml:space="preserve"> E51 - F51 - G51</f>
        <v>3520000000</v>
      </c>
    </row>
    <row r="52" spans="1:8" x14ac:dyDescent="0.25">
      <c r="D52">
        <v>4</v>
      </c>
      <c r="E52" s="1">
        <f t="shared" ref="E52:E53" si="15" xml:space="preserve"> $B$51 * $B$3</f>
        <v>10800000000</v>
      </c>
      <c r="F52" s="1">
        <f t="shared" ref="F52:F53" si="16">$B$51 * $B$4</f>
        <v>6480000000</v>
      </c>
      <c r="G52" s="2">
        <f>Gastos_de_publicidad</f>
        <v>800000000</v>
      </c>
      <c r="H52" s="1">
        <f t="shared" ref="H52:H53" si="17" xml:space="preserve"> E52 - F52 - G52</f>
        <v>3520000000</v>
      </c>
    </row>
    <row r="53" spans="1:8" x14ac:dyDescent="0.25">
      <c r="D53">
        <v>5</v>
      </c>
      <c r="E53" s="1">
        <f t="shared" si="15"/>
        <v>10800000000</v>
      </c>
      <c r="F53" s="1">
        <f t="shared" si="16"/>
        <v>6480000000</v>
      </c>
      <c r="G53" s="2">
        <f>Gastos_de_publicidad</f>
        <v>800000000</v>
      </c>
      <c r="H53" s="1">
        <f t="shared" si="17"/>
        <v>3520000000</v>
      </c>
    </row>
    <row r="54" spans="1:8" x14ac:dyDescent="0.25">
      <c r="G54" s="3" t="s">
        <v>35</v>
      </c>
      <c r="H54" s="12">
        <f>NPV(TREMA,H49:H53)</f>
        <v>9869465600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59BB-6649-4A14-9FAE-31A667CE9B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Integrantes</vt:lpstr>
      <vt:lpstr>Características proyectos</vt:lpstr>
      <vt:lpstr>Sheet2</vt:lpstr>
      <vt:lpstr>Gastos_de_publicidad</vt:lpstr>
      <vt:lpstr>TREMA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2021-04-28T17:49:40Z</dcterms:created>
  <dcterms:modified xsi:type="dcterms:W3CDTF">2021-04-28T21:17:46Z</dcterms:modified>
</cp:coreProperties>
</file>