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6E1495C-4FC0-4448-842C-C17D1FA6A712}" xr6:coauthVersionLast="46" xr6:coauthVersionMax="46" xr10:uidLastSave="{00000000-0000-0000-0000-000000000000}"/>
  <bookViews>
    <workbookView xWindow="-120" yWindow="-120" windowWidth="29040" windowHeight="15840" xr2:uid="{D6783B0D-376D-4D5F-8594-A76F61344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8" i="1" l="1"/>
  <c r="D176" i="1"/>
  <c r="G186" i="1"/>
  <c r="G184" i="1"/>
  <c r="D174" i="1"/>
  <c r="G182" i="1"/>
  <c r="E128" i="1" l="1"/>
  <c r="E127" i="1"/>
  <c r="H142" i="1"/>
  <c r="H139" i="1"/>
  <c r="H136" i="1"/>
  <c r="H125" i="1"/>
  <c r="H122" i="1"/>
  <c r="H119" i="1"/>
  <c r="G142" i="1"/>
  <c r="G139" i="1"/>
  <c r="E144" i="1"/>
  <c r="G136" i="1"/>
  <c r="G125" i="1"/>
  <c r="G122" i="1"/>
  <c r="G119" i="1"/>
  <c r="E103" i="1"/>
  <c r="E86" i="1"/>
  <c r="E102" i="1"/>
  <c r="E85" i="1"/>
  <c r="H100" i="1"/>
  <c r="H97" i="1"/>
  <c r="H94" i="1"/>
  <c r="H83" i="1"/>
  <c r="H80" i="1"/>
  <c r="H77" i="1"/>
  <c r="G100" i="1"/>
  <c r="G97" i="1"/>
  <c r="G94" i="1"/>
  <c r="G83" i="1"/>
  <c r="G80" i="1"/>
  <c r="G77" i="1"/>
  <c r="E130" i="1" l="1"/>
  <c r="E145" i="1"/>
  <c r="E147" i="1" s="1"/>
  <c r="E105" i="1"/>
  <c r="E88" i="1"/>
  <c r="C68" i="1" l="1"/>
  <c r="C51" i="1"/>
  <c r="H28" i="1"/>
  <c r="E32" i="1"/>
  <c r="F32" i="1"/>
  <c r="G32" i="1"/>
  <c r="H32" i="1"/>
  <c r="D32" i="1"/>
  <c r="F30" i="1"/>
  <c r="G30" i="1"/>
  <c r="H30" i="1" s="1"/>
  <c r="E30" i="1"/>
  <c r="D30" i="1"/>
  <c r="C30" i="1"/>
  <c r="C24" i="1"/>
  <c r="E22" i="1"/>
  <c r="F22" i="1"/>
  <c r="G22" i="1"/>
  <c r="H22" i="1"/>
  <c r="D22" i="1"/>
  <c r="F20" i="1"/>
  <c r="G20" i="1"/>
  <c r="H20" i="1" s="1"/>
  <c r="E20" i="1"/>
  <c r="D20" i="1"/>
  <c r="H18" i="1"/>
  <c r="C11" i="1"/>
  <c r="H7" i="1"/>
  <c r="D59" i="1"/>
  <c r="D60" i="1" s="1"/>
  <c r="H58" i="1"/>
  <c r="D64" i="1"/>
  <c r="D45" i="1"/>
  <c r="E45" i="1" s="1"/>
  <c r="H44" i="1"/>
  <c r="D66" i="1" l="1"/>
  <c r="E59" i="1"/>
  <c r="E64" i="1"/>
  <c r="F45" i="1"/>
  <c r="E46" i="1"/>
  <c r="D46" i="1"/>
  <c r="F64" i="1"/>
  <c r="E60" i="1" l="1"/>
  <c r="E66" i="1" s="1"/>
  <c r="F59" i="1"/>
  <c r="F46" i="1"/>
  <c r="G45" i="1"/>
  <c r="G64" i="1"/>
  <c r="F60" i="1" l="1"/>
  <c r="F66" i="1" s="1"/>
  <c r="G59" i="1"/>
  <c r="H45" i="1"/>
  <c r="H46" i="1" s="1"/>
  <c r="G46" i="1"/>
  <c r="H64" i="1"/>
  <c r="G60" i="1" l="1"/>
  <c r="G66" i="1" s="1"/>
  <c r="H59" i="1"/>
  <c r="H60" i="1" s="1"/>
  <c r="H66" i="1" s="1"/>
</calcChain>
</file>

<file path=xl/sharedStrings.xml><?xml version="1.0" encoding="utf-8"?>
<sst xmlns="http://schemas.openxmlformats.org/spreadsheetml/2006/main" count="82" uniqueCount="48">
  <si>
    <t>ARBOLES DE DECISION</t>
  </si>
  <si>
    <t>PRIMER PUNTO</t>
  </si>
  <si>
    <t>FLUJO DE CAJA TORNO</t>
  </si>
  <si>
    <t>Km</t>
  </si>
  <si>
    <t>VPN</t>
  </si>
  <si>
    <t>TORNO</t>
  </si>
  <si>
    <t>BANCO</t>
  </si>
  <si>
    <t>FLUJO DE CAJA NETO</t>
  </si>
  <si>
    <t>DEPRECIACION</t>
  </si>
  <si>
    <t>UTILIDAD NETA</t>
  </si>
  <si>
    <t>FLUJO DE CAJA</t>
  </si>
  <si>
    <t>UTILIDAD NETA PARA CALCULAR EL FLUJO DE CAJA</t>
  </si>
  <si>
    <t>utilidad neta</t>
  </si>
  <si>
    <t>Depreciación anual</t>
  </si>
  <si>
    <t>Flujo de caja neto</t>
  </si>
  <si>
    <t>PAGO AL BANCO</t>
  </si>
  <si>
    <t>SEGUNDO PUNTO</t>
  </si>
  <si>
    <t>Probabilidades</t>
  </si>
  <si>
    <t>Flujos de caja</t>
  </si>
  <si>
    <t>Demanda Alta</t>
  </si>
  <si>
    <t>TREMA</t>
  </si>
  <si>
    <t>Demanda Media</t>
  </si>
  <si>
    <t>Planta Grande</t>
  </si>
  <si>
    <t>Demanda Baja</t>
  </si>
  <si>
    <t>E (VPN)</t>
  </si>
  <si>
    <t>desv esta VPN</t>
  </si>
  <si>
    <t>CV</t>
  </si>
  <si>
    <t>Plante pequeña</t>
  </si>
  <si>
    <t>desv est VPN</t>
  </si>
  <si>
    <t xml:space="preserve">Planta </t>
  </si>
  <si>
    <t>Pequeña</t>
  </si>
  <si>
    <t>TIR</t>
  </si>
  <si>
    <t>E (TIR)</t>
  </si>
  <si>
    <t>desv est TIR</t>
  </si>
  <si>
    <t>desv esta TIR</t>
  </si>
  <si>
    <t>TERCER PUNTO</t>
  </si>
  <si>
    <t>Planta pequeña</t>
  </si>
  <si>
    <t>NO JUICIO</t>
  </si>
  <si>
    <t>PROBABILIDAD</t>
  </si>
  <si>
    <t>PERDER</t>
  </si>
  <si>
    <t>INDEMNIZACION</t>
  </si>
  <si>
    <t>ALTA</t>
  </si>
  <si>
    <t>DESV EST</t>
  </si>
  <si>
    <t>INTERMEDIA</t>
  </si>
  <si>
    <t>BAJA</t>
  </si>
  <si>
    <t>GANAR</t>
  </si>
  <si>
    <t>VALOR</t>
  </si>
  <si>
    <t>SI JUICIO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</si>
</sst>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9" fontId="0" fillId="0" borderId="1" xfId="2" applyFont="1" applyBorder="1" applyAlignment="1">
      <alignment horizontal="center"/>
    </xf>
    <xf numFmtId="0" fontId="6" fillId="0" borderId="0" xfId="0" applyFont="1"/>
    <xf numFmtId="44" fontId="3" fillId="0" borderId="1" xfId="0" applyNumberFormat="1" applyFont="1" applyBorder="1"/>
    <xf numFmtId="9" fontId="2" fillId="0" borderId="1" xfId="2" applyFont="1" applyBorder="1" applyAlignment="1">
      <alignment horizontal="center"/>
    </xf>
    <xf numFmtId="8" fontId="0" fillId="0" borderId="0" xfId="1" applyNumberFormat="1" applyFont="1"/>
    <xf numFmtId="44" fontId="0" fillId="0" borderId="0" xfId="0" applyNumberFormat="1"/>
    <xf numFmtId="8" fontId="2" fillId="0" borderId="1" xfId="0" applyNumberFormat="1" applyFont="1" applyBorder="1"/>
    <xf numFmtId="9" fontId="0" fillId="0" borderId="0" xfId="2" applyFont="1"/>
    <xf numFmtId="0" fontId="0" fillId="0" borderId="3" xfId="0" applyBorder="1"/>
    <xf numFmtId="44" fontId="0" fillId="0" borderId="3" xfId="1" applyFont="1" applyBorder="1"/>
    <xf numFmtId="44" fontId="0" fillId="0" borderId="4" xfId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4" fontId="0" fillId="0" borderId="0" xfId="1" applyFont="1" applyBorder="1"/>
    <xf numFmtId="44" fontId="0" fillId="0" borderId="0" xfId="0" applyNumberFormat="1" applyBorder="1"/>
    <xf numFmtId="44" fontId="0" fillId="0" borderId="6" xfId="0" applyNumberFormat="1" applyBorder="1"/>
    <xf numFmtId="0" fontId="2" fillId="0" borderId="5" xfId="0" applyFont="1" applyBorder="1"/>
    <xf numFmtId="0" fontId="2" fillId="0" borderId="0" xfId="0" applyFont="1" applyBorder="1"/>
    <xf numFmtId="44" fontId="2" fillId="0" borderId="0" xfId="0" applyNumberFormat="1" applyFont="1" applyBorder="1"/>
    <xf numFmtId="44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4" fontId="2" fillId="0" borderId="0" xfId="1" applyFont="1"/>
    <xf numFmtId="0" fontId="2" fillId="0" borderId="2" xfId="0" applyFont="1" applyBorder="1"/>
    <xf numFmtId="0" fontId="0" fillId="0" borderId="1" xfId="0" applyBorder="1"/>
    <xf numFmtId="9" fontId="0" fillId="0" borderId="0" xfId="2" applyFont="1" applyAlignment="1">
      <alignment horizontal="center"/>
    </xf>
    <xf numFmtId="44" fontId="0" fillId="0" borderId="1" xfId="0" applyNumberFormat="1" applyBorder="1"/>
    <xf numFmtId="9" fontId="2" fillId="0" borderId="0" xfId="2" applyFont="1" applyAlignment="1">
      <alignment horizontal="center"/>
    </xf>
    <xf numFmtId="44" fontId="2" fillId="0" borderId="1" xfId="0" applyNumberFormat="1" applyFont="1" applyBorder="1"/>
    <xf numFmtId="0" fontId="0" fillId="0" borderId="10" xfId="0" applyBorder="1"/>
    <xf numFmtId="0" fontId="0" fillId="0" borderId="12" xfId="0" applyBorder="1"/>
    <xf numFmtId="0" fontId="4" fillId="0" borderId="0" xfId="0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64" fontId="0" fillId="0" borderId="1" xfId="2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2" fillId="0" borderId="11" xfId="0" applyFont="1" applyBorder="1" applyAlignment="1">
      <alignment horizontal="center"/>
    </xf>
    <xf numFmtId="44" fontId="0" fillId="0" borderId="1" xfId="1" applyFont="1" applyBorder="1"/>
    <xf numFmtId="44" fontId="0" fillId="0" borderId="1" xfId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</xdr:colOff>
      <xdr:row>76</xdr:row>
      <xdr:rowOff>174625</xdr:rowOff>
    </xdr:from>
    <xdr:to>
      <xdr:col>3</xdr:col>
      <xdr:colOff>877887</xdr:colOff>
      <xdr:row>81</xdr:row>
      <xdr:rowOff>60325</xdr:rowOff>
    </xdr:to>
    <xdr:sp macro="" textlink="">
      <xdr:nvSpPr>
        <xdr:cNvPr id="12" name="Diagrama de flujo: conector 11">
          <a:extLst>
            <a:ext uri="{FF2B5EF4-FFF2-40B4-BE49-F238E27FC236}">
              <a16:creationId xmlns:a16="http://schemas.microsoft.com/office/drawing/2014/main" id="{DC2B28C2-4D9D-4F45-A727-E7F609B0D655}"/>
            </a:ext>
          </a:extLst>
        </xdr:cNvPr>
        <xdr:cNvSpPr/>
      </xdr:nvSpPr>
      <xdr:spPr>
        <a:xfrm>
          <a:off x="3403600" y="12528550"/>
          <a:ext cx="798512" cy="8667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71437</xdr:colOff>
      <xdr:row>93</xdr:row>
      <xdr:rowOff>111125</xdr:rowOff>
    </xdr:from>
    <xdr:to>
      <xdr:col>3</xdr:col>
      <xdr:colOff>869949</xdr:colOff>
      <xdr:row>97</xdr:row>
      <xdr:rowOff>187325</xdr:rowOff>
    </xdr:to>
    <xdr:sp macro="" textlink="">
      <xdr:nvSpPr>
        <xdr:cNvPr id="13" name="Diagrama de flujo: conector 12">
          <a:extLst>
            <a:ext uri="{FF2B5EF4-FFF2-40B4-BE49-F238E27FC236}">
              <a16:creationId xmlns:a16="http://schemas.microsoft.com/office/drawing/2014/main" id="{872CEC30-85F8-42DA-A0CA-12AE977FDAF6}"/>
            </a:ext>
          </a:extLst>
        </xdr:cNvPr>
        <xdr:cNvSpPr/>
      </xdr:nvSpPr>
      <xdr:spPr>
        <a:xfrm>
          <a:off x="3395662" y="15798800"/>
          <a:ext cx="798512" cy="8667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746125</xdr:colOff>
      <xdr:row>79</xdr:row>
      <xdr:rowOff>142875</xdr:rowOff>
    </xdr:from>
    <xdr:to>
      <xdr:col>3</xdr:col>
      <xdr:colOff>71437</xdr:colOff>
      <xdr:row>87</xdr:row>
      <xdr:rowOff>71437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0D8388E-39B4-4D6B-8D35-81100EAD55D0}"/>
            </a:ext>
          </a:extLst>
        </xdr:cNvPr>
        <xdr:cNvCxnSpPr/>
      </xdr:nvCxnSpPr>
      <xdr:spPr>
        <a:xfrm flipV="1">
          <a:off x="2222500" y="13087350"/>
          <a:ext cx="1173162" cy="15097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87</xdr:row>
      <xdr:rowOff>87312</xdr:rowOff>
    </xdr:from>
    <xdr:to>
      <xdr:col>3</xdr:col>
      <xdr:colOff>71437</xdr:colOff>
      <xdr:row>95</xdr:row>
      <xdr:rowOff>149225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77CD6DCE-11E8-49D5-B2D7-AB0AFD8A6D0A}"/>
            </a:ext>
          </a:extLst>
        </xdr:cNvPr>
        <xdr:cNvCxnSpPr>
          <a:endCxn id="13" idx="2"/>
        </xdr:cNvCxnSpPr>
      </xdr:nvCxnSpPr>
      <xdr:spPr>
        <a:xfrm>
          <a:off x="2238375" y="14612937"/>
          <a:ext cx="1157287" cy="16144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76</xdr:row>
      <xdr:rowOff>103187</xdr:rowOff>
    </xdr:from>
    <xdr:to>
      <xdr:col>4</xdr:col>
      <xdr:colOff>896938</xdr:colOff>
      <xdr:row>79</xdr:row>
      <xdr:rowOff>18256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1EF08A16-1C5E-4C32-84A8-319DBAD907F7}"/>
            </a:ext>
          </a:extLst>
        </xdr:cNvPr>
        <xdr:cNvCxnSpPr>
          <a:stCxn id="12" idx="6"/>
        </xdr:cNvCxnSpPr>
      </xdr:nvCxnSpPr>
      <xdr:spPr>
        <a:xfrm flipV="1">
          <a:off x="4202112" y="12457112"/>
          <a:ext cx="933451" cy="505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79</xdr:row>
      <xdr:rowOff>18256</xdr:rowOff>
    </xdr:from>
    <xdr:to>
      <xdr:col>5</xdr:col>
      <xdr:colOff>0</xdr:colOff>
      <xdr:row>79</xdr:row>
      <xdr:rowOff>103187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DCEF58-3F4B-4AA1-AC96-2483131941FB}"/>
            </a:ext>
          </a:extLst>
        </xdr:cNvPr>
        <xdr:cNvCxnSpPr>
          <a:stCxn id="12" idx="6"/>
        </xdr:cNvCxnSpPr>
      </xdr:nvCxnSpPr>
      <xdr:spPr>
        <a:xfrm>
          <a:off x="4202112" y="12962731"/>
          <a:ext cx="950913" cy="849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79</xdr:row>
      <xdr:rowOff>18256</xdr:rowOff>
    </xdr:from>
    <xdr:to>
      <xdr:col>4</xdr:col>
      <xdr:colOff>896938</xdr:colOff>
      <xdr:row>82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21C6907B-5A64-4741-AD37-25E368BD66B9}"/>
            </a:ext>
          </a:extLst>
        </xdr:cNvPr>
        <xdr:cNvCxnSpPr>
          <a:stCxn id="12" idx="6"/>
        </xdr:cNvCxnSpPr>
      </xdr:nvCxnSpPr>
      <xdr:spPr>
        <a:xfrm>
          <a:off x="4202112" y="12962731"/>
          <a:ext cx="933451" cy="6675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93</xdr:row>
      <xdr:rowOff>103187</xdr:rowOff>
    </xdr:from>
    <xdr:to>
      <xdr:col>4</xdr:col>
      <xdr:colOff>857250</xdr:colOff>
      <xdr:row>95</xdr:row>
      <xdr:rowOff>153194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BD69A25E-8B6A-401D-B1F0-7685C2868320}"/>
            </a:ext>
          </a:extLst>
        </xdr:cNvPr>
        <xdr:cNvCxnSpPr>
          <a:stCxn id="13" idx="6"/>
        </xdr:cNvCxnSpPr>
      </xdr:nvCxnSpPr>
      <xdr:spPr>
        <a:xfrm flipV="1">
          <a:off x="4194174" y="15790862"/>
          <a:ext cx="901701" cy="440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95</xdr:row>
      <xdr:rowOff>153194</xdr:rowOff>
    </xdr:from>
    <xdr:to>
      <xdr:col>5</xdr:col>
      <xdr:colOff>15875</xdr:colOff>
      <xdr:row>96</xdr:row>
      <xdr:rowOff>79375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7F42C58B-3FF0-4061-8509-1B95669A2432}"/>
            </a:ext>
          </a:extLst>
        </xdr:cNvPr>
        <xdr:cNvCxnSpPr>
          <a:stCxn id="13" idx="6"/>
        </xdr:cNvCxnSpPr>
      </xdr:nvCxnSpPr>
      <xdr:spPr>
        <a:xfrm>
          <a:off x="4194174" y="16231394"/>
          <a:ext cx="974726" cy="126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95</xdr:row>
      <xdr:rowOff>153194</xdr:rowOff>
    </xdr:from>
    <xdr:to>
      <xdr:col>4</xdr:col>
      <xdr:colOff>904875</xdr:colOff>
      <xdr:row>99</xdr:row>
      <xdr:rowOff>87312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F1F91F4-A126-4674-A0F5-B3620BC94C51}"/>
            </a:ext>
          </a:extLst>
        </xdr:cNvPr>
        <xdr:cNvCxnSpPr>
          <a:stCxn id="13" idx="6"/>
        </xdr:cNvCxnSpPr>
      </xdr:nvCxnSpPr>
      <xdr:spPr>
        <a:xfrm>
          <a:off x="4194174" y="16231394"/>
          <a:ext cx="949326" cy="7246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118</xdr:row>
      <xdr:rowOff>174625</xdr:rowOff>
    </xdr:from>
    <xdr:to>
      <xdr:col>3</xdr:col>
      <xdr:colOff>877887</xdr:colOff>
      <xdr:row>123</xdr:row>
      <xdr:rowOff>60325</xdr:rowOff>
    </xdr:to>
    <xdr:sp macro="" textlink="">
      <xdr:nvSpPr>
        <xdr:cNvPr id="22" name="Diagrama de flujo: conector 21">
          <a:extLst>
            <a:ext uri="{FF2B5EF4-FFF2-40B4-BE49-F238E27FC236}">
              <a16:creationId xmlns:a16="http://schemas.microsoft.com/office/drawing/2014/main" id="{D9521D2F-84DD-4B4B-86E0-E7B04456EC32}"/>
            </a:ext>
          </a:extLst>
        </xdr:cNvPr>
        <xdr:cNvSpPr/>
      </xdr:nvSpPr>
      <xdr:spPr>
        <a:xfrm>
          <a:off x="3405188" y="15041563"/>
          <a:ext cx="798512" cy="86201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71437</xdr:colOff>
      <xdr:row>135</xdr:row>
      <xdr:rowOff>111125</xdr:rowOff>
    </xdr:from>
    <xdr:to>
      <xdr:col>3</xdr:col>
      <xdr:colOff>869949</xdr:colOff>
      <xdr:row>139</xdr:row>
      <xdr:rowOff>187325</xdr:rowOff>
    </xdr:to>
    <xdr:sp macro="" textlink="">
      <xdr:nvSpPr>
        <xdr:cNvPr id="23" name="Diagrama de flujo: conector 22">
          <a:extLst>
            <a:ext uri="{FF2B5EF4-FFF2-40B4-BE49-F238E27FC236}">
              <a16:creationId xmlns:a16="http://schemas.microsoft.com/office/drawing/2014/main" id="{FDA2AFD2-5F3C-4CF8-A7F4-F5C501B98F7B}"/>
            </a:ext>
          </a:extLst>
        </xdr:cNvPr>
        <xdr:cNvSpPr/>
      </xdr:nvSpPr>
      <xdr:spPr>
        <a:xfrm>
          <a:off x="3397250" y="18295938"/>
          <a:ext cx="798512" cy="86201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746125</xdr:colOff>
      <xdr:row>121</xdr:row>
      <xdr:rowOff>142875</xdr:rowOff>
    </xdr:from>
    <xdr:to>
      <xdr:col>3</xdr:col>
      <xdr:colOff>71437</xdr:colOff>
      <xdr:row>129</xdr:row>
      <xdr:rowOff>71437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CCEC8442-C55B-4103-823C-F9CFCA9EDE6F}"/>
            </a:ext>
          </a:extLst>
        </xdr:cNvPr>
        <xdr:cNvCxnSpPr/>
      </xdr:nvCxnSpPr>
      <xdr:spPr>
        <a:xfrm flipV="1">
          <a:off x="2222500" y="15597188"/>
          <a:ext cx="1174750" cy="1500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87312</xdr:rowOff>
    </xdr:from>
    <xdr:to>
      <xdr:col>3</xdr:col>
      <xdr:colOff>71437</xdr:colOff>
      <xdr:row>137</xdr:row>
      <xdr:rowOff>149225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6410ABEB-20D9-44A7-B06A-FAAABBF3A246}"/>
            </a:ext>
          </a:extLst>
        </xdr:cNvPr>
        <xdr:cNvCxnSpPr>
          <a:endCxn id="23" idx="2"/>
        </xdr:cNvCxnSpPr>
      </xdr:nvCxnSpPr>
      <xdr:spPr>
        <a:xfrm>
          <a:off x="2238375" y="17113250"/>
          <a:ext cx="1158875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118</xdr:row>
      <xdr:rowOff>103187</xdr:rowOff>
    </xdr:from>
    <xdr:to>
      <xdr:col>4</xdr:col>
      <xdr:colOff>896938</xdr:colOff>
      <xdr:row>121</xdr:row>
      <xdr:rowOff>18256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CEC25CE-E836-4705-98A6-D7164C8997DF}"/>
            </a:ext>
          </a:extLst>
        </xdr:cNvPr>
        <xdr:cNvCxnSpPr>
          <a:stCxn id="22" idx="6"/>
        </xdr:cNvCxnSpPr>
      </xdr:nvCxnSpPr>
      <xdr:spPr>
        <a:xfrm flipV="1">
          <a:off x="4203700" y="14970125"/>
          <a:ext cx="963613" cy="502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121</xdr:row>
      <xdr:rowOff>18256</xdr:rowOff>
    </xdr:from>
    <xdr:to>
      <xdr:col>5</xdr:col>
      <xdr:colOff>0</xdr:colOff>
      <xdr:row>121</xdr:row>
      <xdr:rowOff>103187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9E55D77B-B562-448E-984D-994025623961}"/>
            </a:ext>
          </a:extLst>
        </xdr:cNvPr>
        <xdr:cNvCxnSpPr>
          <a:stCxn id="22" idx="6"/>
        </xdr:cNvCxnSpPr>
      </xdr:nvCxnSpPr>
      <xdr:spPr>
        <a:xfrm>
          <a:off x="4203700" y="15472569"/>
          <a:ext cx="1114425" cy="849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877887</xdr:colOff>
      <xdr:row>121</xdr:row>
      <xdr:rowOff>18256</xdr:rowOff>
    </xdr:from>
    <xdr:to>
      <xdr:col>4</xdr:col>
      <xdr:colOff>896938</xdr:colOff>
      <xdr:row>124</xdr:row>
      <xdr:rowOff>95250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2B411CA1-9CEE-4F40-9027-17448F9BFB85}"/>
            </a:ext>
          </a:extLst>
        </xdr:cNvPr>
        <xdr:cNvCxnSpPr>
          <a:stCxn id="22" idx="6"/>
        </xdr:cNvCxnSpPr>
      </xdr:nvCxnSpPr>
      <xdr:spPr>
        <a:xfrm>
          <a:off x="4203700" y="15472569"/>
          <a:ext cx="963613" cy="664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135</xdr:row>
      <xdr:rowOff>103187</xdr:rowOff>
    </xdr:from>
    <xdr:to>
      <xdr:col>4</xdr:col>
      <xdr:colOff>857250</xdr:colOff>
      <xdr:row>137</xdr:row>
      <xdr:rowOff>153194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D4B80FD-675E-488F-87BD-3F158441B68E}"/>
            </a:ext>
          </a:extLst>
        </xdr:cNvPr>
        <xdr:cNvCxnSpPr>
          <a:stCxn id="23" idx="6"/>
        </xdr:cNvCxnSpPr>
      </xdr:nvCxnSpPr>
      <xdr:spPr>
        <a:xfrm flipV="1">
          <a:off x="4195762" y="18288000"/>
          <a:ext cx="931863" cy="438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137</xdr:row>
      <xdr:rowOff>153194</xdr:rowOff>
    </xdr:from>
    <xdr:to>
      <xdr:col>5</xdr:col>
      <xdr:colOff>15875</xdr:colOff>
      <xdr:row>138</xdr:row>
      <xdr:rowOff>79375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C9DB605-E504-4479-99E8-BD22F730032D}"/>
            </a:ext>
          </a:extLst>
        </xdr:cNvPr>
        <xdr:cNvCxnSpPr>
          <a:stCxn id="23" idx="6"/>
        </xdr:cNvCxnSpPr>
      </xdr:nvCxnSpPr>
      <xdr:spPr>
        <a:xfrm>
          <a:off x="4195762" y="18726944"/>
          <a:ext cx="1138238" cy="124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869949</xdr:colOff>
      <xdr:row>137</xdr:row>
      <xdr:rowOff>153194</xdr:rowOff>
    </xdr:from>
    <xdr:to>
      <xdr:col>4</xdr:col>
      <xdr:colOff>904875</xdr:colOff>
      <xdr:row>141</xdr:row>
      <xdr:rowOff>87312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B7513EB3-2BE4-44B0-B50E-5623F0B81B54}"/>
            </a:ext>
          </a:extLst>
        </xdr:cNvPr>
        <xdr:cNvCxnSpPr>
          <a:stCxn id="23" idx="6"/>
        </xdr:cNvCxnSpPr>
      </xdr:nvCxnSpPr>
      <xdr:spPr>
        <a:xfrm>
          <a:off x="4195762" y="18726944"/>
          <a:ext cx="979488" cy="7199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740020</xdr:colOff>
      <xdr:row>157</xdr:row>
      <xdr:rowOff>87923</xdr:rowOff>
    </xdr:from>
    <xdr:to>
      <xdr:col>3</xdr:col>
      <xdr:colOff>0</xdr:colOff>
      <xdr:row>164</xdr:row>
      <xdr:rowOff>102577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7474DDF2-3379-4B26-9001-ED130ABEB972}"/>
            </a:ext>
          </a:extLst>
        </xdr:cNvPr>
        <xdr:cNvCxnSpPr/>
      </xdr:nvCxnSpPr>
      <xdr:spPr>
        <a:xfrm flipV="1">
          <a:off x="2216395" y="27710423"/>
          <a:ext cx="1107830" cy="13672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747347</xdr:colOff>
      <xdr:row>164</xdr:row>
      <xdr:rowOff>102577</xdr:rowOff>
    </xdr:from>
    <xdr:to>
      <xdr:col>2</xdr:col>
      <xdr:colOff>1062404</xdr:colOff>
      <xdr:row>170</xdr:row>
      <xdr:rowOff>87923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F57F6E3F-3250-4B30-92BC-A3B3EFF7A515}"/>
            </a:ext>
          </a:extLst>
        </xdr:cNvPr>
        <xdr:cNvCxnSpPr/>
      </xdr:nvCxnSpPr>
      <xdr:spPr>
        <a:xfrm>
          <a:off x="2223722" y="29077627"/>
          <a:ext cx="1077057" cy="1147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168</xdr:row>
      <xdr:rowOff>95250</xdr:rowOff>
    </xdr:from>
    <xdr:to>
      <xdr:col>3</xdr:col>
      <xdr:colOff>791307</xdr:colOff>
      <xdr:row>172</xdr:row>
      <xdr:rowOff>102577</xdr:rowOff>
    </xdr:to>
    <xdr:sp macro="" textlink="">
      <xdr:nvSpPr>
        <xdr:cNvPr id="34" name="Diagrama de flujo: conector 33">
          <a:extLst>
            <a:ext uri="{FF2B5EF4-FFF2-40B4-BE49-F238E27FC236}">
              <a16:creationId xmlns:a16="http://schemas.microsoft.com/office/drawing/2014/main" id="{F9C10295-C41A-4979-B7F8-C294EBEAFC01}"/>
            </a:ext>
          </a:extLst>
        </xdr:cNvPr>
        <xdr:cNvSpPr/>
      </xdr:nvSpPr>
      <xdr:spPr>
        <a:xfrm>
          <a:off x="3324225" y="29851350"/>
          <a:ext cx="791307" cy="76932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791307</xdr:colOff>
      <xdr:row>166</xdr:row>
      <xdr:rowOff>102577</xdr:rowOff>
    </xdr:from>
    <xdr:to>
      <xdr:col>4</xdr:col>
      <xdr:colOff>901212</xdr:colOff>
      <xdr:row>170</xdr:row>
      <xdr:rowOff>98914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46CCB42C-C908-40C5-8870-2E9C2109BFD9}"/>
            </a:ext>
          </a:extLst>
        </xdr:cNvPr>
        <xdr:cNvCxnSpPr>
          <a:stCxn id="34" idx="6"/>
        </xdr:cNvCxnSpPr>
      </xdr:nvCxnSpPr>
      <xdr:spPr>
        <a:xfrm flipV="1">
          <a:off x="4115532" y="29468152"/>
          <a:ext cx="1024305" cy="767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51289</xdr:colOff>
      <xdr:row>175</xdr:row>
      <xdr:rowOff>117230</xdr:rowOff>
    </xdr:from>
    <xdr:to>
      <xdr:col>5</xdr:col>
      <xdr:colOff>798635</xdr:colOff>
      <xdr:row>179</xdr:row>
      <xdr:rowOff>168519</xdr:rowOff>
    </xdr:to>
    <xdr:sp macro="" textlink="">
      <xdr:nvSpPr>
        <xdr:cNvPr id="36" name="Diagrama de flujo: conector 35">
          <a:extLst>
            <a:ext uri="{FF2B5EF4-FFF2-40B4-BE49-F238E27FC236}">
              <a16:creationId xmlns:a16="http://schemas.microsoft.com/office/drawing/2014/main" id="{0B92734D-597B-48CB-A75B-32369F0614FE}"/>
            </a:ext>
          </a:extLst>
        </xdr:cNvPr>
        <xdr:cNvSpPr/>
      </xdr:nvSpPr>
      <xdr:spPr>
        <a:xfrm>
          <a:off x="5204314" y="31235405"/>
          <a:ext cx="747346" cy="83233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791307</xdr:colOff>
      <xdr:row>170</xdr:row>
      <xdr:rowOff>98914</xdr:rowOff>
    </xdr:from>
    <xdr:to>
      <xdr:col>5</xdr:col>
      <xdr:colOff>51289</xdr:colOff>
      <xdr:row>177</xdr:row>
      <xdr:rowOff>142875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5A8DD380-C089-4805-9853-A0AD3D8991BF}"/>
            </a:ext>
          </a:extLst>
        </xdr:cNvPr>
        <xdr:cNvCxnSpPr>
          <a:stCxn id="34" idx="6"/>
          <a:endCxn id="36" idx="2"/>
        </xdr:cNvCxnSpPr>
      </xdr:nvCxnSpPr>
      <xdr:spPr>
        <a:xfrm>
          <a:off x="4115532" y="30236014"/>
          <a:ext cx="1088782" cy="1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798635</xdr:colOff>
      <xdr:row>174</xdr:row>
      <xdr:rowOff>102577</xdr:rowOff>
    </xdr:from>
    <xdr:to>
      <xdr:col>7</xdr:col>
      <xdr:colOff>21980</xdr:colOff>
      <xdr:row>177</xdr:row>
      <xdr:rowOff>142875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6CD992C7-E0D5-4AD7-B400-9D02524AF094}"/>
            </a:ext>
          </a:extLst>
        </xdr:cNvPr>
        <xdr:cNvCxnSpPr>
          <a:stCxn id="36" idx="6"/>
        </xdr:cNvCxnSpPr>
      </xdr:nvCxnSpPr>
      <xdr:spPr>
        <a:xfrm flipV="1">
          <a:off x="5951660" y="31020727"/>
          <a:ext cx="1147395" cy="6308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798635</xdr:colOff>
      <xdr:row>177</xdr:row>
      <xdr:rowOff>102577</xdr:rowOff>
    </xdr:from>
    <xdr:to>
      <xdr:col>7</xdr:col>
      <xdr:colOff>36634</xdr:colOff>
      <xdr:row>177</xdr:row>
      <xdr:rowOff>142875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995BC9A0-FBB9-449D-96E6-15EA49F0D025}"/>
            </a:ext>
          </a:extLst>
        </xdr:cNvPr>
        <xdr:cNvCxnSpPr>
          <a:stCxn id="36" idx="6"/>
        </xdr:cNvCxnSpPr>
      </xdr:nvCxnSpPr>
      <xdr:spPr>
        <a:xfrm flipV="1">
          <a:off x="5951660" y="31611277"/>
          <a:ext cx="1162049" cy="40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798635</xdr:colOff>
      <xdr:row>177</xdr:row>
      <xdr:rowOff>142875</xdr:rowOff>
    </xdr:from>
    <xdr:to>
      <xdr:col>7</xdr:col>
      <xdr:colOff>14653</xdr:colOff>
      <xdr:row>180</xdr:row>
      <xdr:rowOff>58616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23ABA1D8-8A07-4698-8ADB-68285387D443}"/>
            </a:ext>
          </a:extLst>
        </xdr:cNvPr>
        <xdr:cNvCxnSpPr>
          <a:stCxn id="36" idx="6"/>
        </xdr:cNvCxnSpPr>
      </xdr:nvCxnSpPr>
      <xdr:spPr>
        <a:xfrm>
          <a:off x="5951660" y="31651575"/>
          <a:ext cx="1140068" cy="506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DF1C-9402-45BE-84D4-9B7CAFD57D1B}">
  <dimension ref="A1:N186"/>
  <sheetViews>
    <sheetView tabSelected="1" topLeftCell="A157" zoomScale="120" zoomScaleNormal="120" workbookViewId="0">
      <selection activeCell="E158" sqref="E158"/>
    </sheetView>
  </sheetViews>
  <sheetFormatPr baseColWidth="10" defaultRowHeight="15" x14ac:dyDescent="0.25"/>
  <cols>
    <col min="1" max="1" width="22.140625" customWidth="1"/>
    <col min="3" max="3" width="16.28515625" bestFit="1" customWidth="1"/>
    <col min="4" max="4" width="14.140625" customWidth="1"/>
    <col min="5" max="5" width="15.7109375" customWidth="1"/>
    <col min="6" max="6" width="15.28515625" customWidth="1"/>
    <col min="7" max="7" width="14.140625" customWidth="1"/>
    <col min="8" max="14" width="15.42578125" bestFit="1" customWidth="1"/>
  </cols>
  <sheetData>
    <row r="1" spans="1:8" ht="21" x14ac:dyDescent="0.35">
      <c r="A1" s="4" t="s">
        <v>0</v>
      </c>
    </row>
    <row r="3" spans="1:8" ht="18.75" x14ac:dyDescent="0.3">
      <c r="A3" s="3" t="s">
        <v>1</v>
      </c>
    </row>
    <row r="4" spans="1:8" x14ac:dyDescent="0.25">
      <c r="A4" s="1" t="s">
        <v>10</v>
      </c>
    </row>
    <row r="5" spans="1:8" x14ac:dyDescent="0.25"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</row>
    <row r="7" spans="1:8" x14ac:dyDescent="0.25">
      <c r="A7" t="s">
        <v>2</v>
      </c>
      <c r="C7" s="7">
        <v>-1000000</v>
      </c>
      <c r="D7" s="7">
        <v>308000</v>
      </c>
      <c r="E7" s="7">
        <v>308000</v>
      </c>
      <c r="F7" s="7">
        <v>308000</v>
      </c>
      <c r="G7" s="7">
        <v>308000</v>
      </c>
      <c r="H7" s="7">
        <f>308000+200000</f>
        <v>508000</v>
      </c>
    </row>
    <row r="8" spans="1:8" ht="15.75" thickBot="1" x14ac:dyDescent="0.3"/>
    <row r="9" spans="1:8" ht="15.75" thickBot="1" x14ac:dyDescent="0.3">
      <c r="A9" s="6" t="s">
        <v>3</v>
      </c>
      <c r="B9" s="8">
        <v>0.2</v>
      </c>
    </row>
    <row r="10" spans="1:8" ht="15.75" thickBot="1" x14ac:dyDescent="0.3"/>
    <row r="11" spans="1:8" ht="16.5" thickBot="1" x14ac:dyDescent="0.3">
      <c r="A11" s="2" t="s">
        <v>4</v>
      </c>
      <c r="B11" s="9"/>
      <c r="C11" s="10">
        <f>C7+NPV(B9,D7:H7)</f>
        <v>1484.0534979425138</v>
      </c>
    </row>
    <row r="16" spans="1:8" x14ac:dyDescent="0.25">
      <c r="C16" s="5">
        <v>0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</row>
    <row r="18" spans="1:8" x14ac:dyDescent="0.25">
      <c r="A18" t="s">
        <v>5</v>
      </c>
      <c r="D18" s="7">
        <v>308000</v>
      </c>
      <c r="E18" s="7">
        <v>308000</v>
      </c>
      <c r="F18" s="7">
        <v>308000</v>
      </c>
      <c r="G18" s="7">
        <v>308000</v>
      </c>
      <c r="H18" s="7">
        <f>308000+200000</f>
        <v>508000</v>
      </c>
    </row>
    <row r="19" spans="1:8" ht="15.75" thickBot="1" x14ac:dyDescent="0.3">
      <c r="H19" s="15"/>
    </row>
    <row r="20" spans="1:8" ht="15.75" thickBot="1" x14ac:dyDescent="0.3">
      <c r="A20" t="s">
        <v>6</v>
      </c>
      <c r="B20" s="11">
        <v>0.2</v>
      </c>
      <c r="C20" s="7">
        <v>1000000</v>
      </c>
      <c r="D20" s="12">
        <f>PMT(B20,H16,C20)</f>
        <v>-334379.70328961516</v>
      </c>
      <c r="E20" s="12">
        <f>D20</f>
        <v>-334379.70328961516</v>
      </c>
      <c r="F20" s="12">
        <f t="shared" ref="F20:H20" si="0">E20</f>
        <v>-334379.70328961516</v>
      </c>
      <c r="G20" s="12">
        <f t="shared" si="0"/>
        <v>-334379.70328961516</v>
      </c>
      <c r="H20" s="12">
        <f t="shared" si="0"/>
        <v>-334379.70328961516</v>
      </c>
    </row>
    <row r="22" spans="1:8" x14ac:dyDescent="0.25">
      <c r="A22" t="s">
        <v>7</v>
      </c>
      <c r="D22" s="13">
        <f>D18+D20</f>
        <v>-26379.703289615165</v>
      </c>
      <c r="E22" s="13">
        <f t="shared" ref="E22:H22" si="1">E18+E20</f>
        <v>-26379.703289615165</v>
      </c>
      <c r="F22" s="13">
        <f t="shared" si="1"/>
        <v>-26379.703289615165</v>
      </c>
      <c r="G22" s="13">
        <f t="shared" si="1"/>
        <v>-26379.703289615165</v>
      </c>
      <c r="H22" s="13">
        <f t="shared" si="1"/>
        <v>173620.29671038484</v>
      </c>
    </row>
    <row r="23" spans="1:8" ht="15.75" thickBot="1" x14ac:dyDescent="0.3"/>
    <row r="24" spans="1:8" ht="15.75" thickBot="1" x14ac:dyDescent="0.3">
      <c r="A24" t="s">
        <v>4</v>
      </c>
      <c r="C24" s="14">
        <f>NPV(B20,D22:H22)</f>
        <v>1484.0534979423078</v>
      </c>
    </row>
    <row r="27" spans="1:8" ht="15.75" thickBot="1" x14ac:dyDescent="0.3"/>
    <row r="28" spans="1:8" x14ac:dyDescent="0.25">
      <c r="A28" s="33" t="s">
        <v>12</v>
      </c>
      <c r="B28" s="16"/>
      <c r="C28" s="16"/>
      <c r="D28" s="17">
        <v>308000</v>
      </c>
      <c r="E28" s="17">
        <v>308000</v>
      </c>
      <c r="F28" s="17">
        <v>308000</v>
      </c>
      <c r="G28" s="17">
        <v>308000</v>
      </c>
      <c r="H28" s="18">
        <f>308000+200000</f>
        <v>508000</v>
      </c>
    </row>
    <row r="29" spans="1:8" x14ac:dyDescent="0.25">
      <c r="A29" s="19"/>
      <c r="B29" s="20"/>
      <c r="C29" s="20"/>
      <c r="D29" s="20"/>
      <c r="E29" s="20"/>
      <c r="F29" s="20"/>
      <c r="G29" s="20"/>
      <c r="H29" s="21"/>
    </row>
    <row r="30" spans="1:8" x14ac:dyDescent="0.25">
      <c r="A30" s="19" t="s">
        <v>13</v>
      </c>
      <c r="B30" s="20"/>
      <c r="C30" s="22">
        <f>1000000-200000</f>
        <v>800000</v>
      </c>
      <c r="D30" s="23">
        <f>C30/5</f>
        <v>160000</v>
      </c>
      <c r="E30" s="23">
        <f>D30</f>
        <v>160000</v>
      </c>
      <c r="F30" s="23">
        <f t="shared" ref="F30:H30" si="2">E30</f>
        <v>160000</v>
      </c>
      <c r="G30" s="23">
        <f t="shared" si="2"/>
        <v>160000</v>
      </c>
      <c r="H30" s="24">
        <f t="shared" si="2"/>
        <v>160000</v>
      </c>
    </row>
    <row r="31" spans="1:8" x14ac:dyDescent="0.25">
      <c r="A31" s="19"/>
      <c r="B31" s="20"/>
      <c r="C31" s="20"/>
      <c r="D31" s="20"/>
      <c r="E31" s="20"/>
      <c r="F31" s="20"/>
      <c r="G31" s="20"/>
      <c r="H31" s="21"/>
    </row>
    <row r="32" spans="1:8" x14ac:dyDescent="0.25">
      <c r="A32" s="25" t="s">
        <v>14</v>
      </c>
      <c r="B32" s="26"/>
      <c r="C32" s="26"/>
      <c r="D32" s="27">
        <f>D28+D30</f>
        <v>468000</v>
      </c>
      <c r="E32" s="27">
        <f t="shared" ref="E32:H32" si="3">E28+E30</f>
        <v>468000</v>
      </c>
      <c r="F32" s="27">
        <f t="shared" si="3"/>
        <v>468000</v>
      </c>
      <c r="G32" s="27">
        <f t="shared" si="3"/>
        <v>468000</v>
      </c>
      <c r="H32" s="28">
        <f t="shared" si="3"/>
        <v>668000</v>
      </c>
    </row>
    <row r="33" spans="1:8" ht="15.75" thickBot="1" x14ac:dyDescent="0.3">
      <c r="A33" s="29"/>
      <c r="B33" s="30"/>
      <c r="C33" s="30"/>
      <c r="D33" s="30"/>
      <c r="E33" s="30"/>
      <c r="F33" s="30"/>
      <c r="G33" s="30"/>
      <c r="H33" s="31"/>
    </row>
    <row r="42" spans="1:8" x14ac:dyDescent="0.25">
      <c r="C42" s="5">
        <v>0</v>
      </c>
      <c r="D42" s="5">
        <v>1</v>
      </c>
      <c r="E42" s="5">
        <v>2</v>
      </c>
      <c r="F42" s="5">
        <v>3</v>
      </c>
      <c r="G42" s="5">
        <v>4</v>
      </c>
      <c r="H42" s="5">
        <v>5</v>
      </c>
    </row>
    <row r="44" spans="1:8" x14ac:dyDescent="0.25">
      <c r="A44" t="s">
        <v>9</v>
      </c>
      <c r="C44" s="7"/>
      <c r="D44" s="7">
        <v>308000</v>
      </c>
      <c r="E44" s="7">
        <v>308000</v>
      </c>
      <c r="F44" s="7">
        <v>308000</v>
      </c>
      <c r="G44" s="7">
        <v>308000</v>
      </c>
      <c r="H44" s="7">
        <f>308000+200000</f>
        <v>508000</v>
      </c>
    </row>
    <row r="45" spans="1:8" x14ac:dyDescent="0.25">
      <c r="A45" t="s">
        <v>8</v>
      </c>
      <c r="C45" s="7"/>
      <c r="D45" s="7">
        <f>(1000000-200000)/5</f>
        <v>160000</v>
      </c>
      <c r="E45" s="7">
        <f>D45</f>
        <v>160000</v>
      </c>
      <c r="F45" s="7">
        <f t="shared" ref="F45:H45" si="4">E45</f>
        <v>160000</v>
      </c>
      <c r="G45" s="7">
        <f t="shared" si="4"/>
        <v>160000</v>
      </c>
      <c r="H45" s="7">
        <f t="shared" si="4"/>
        <v>160000</v>
      </c>
    </row>
    <row r="46" spans="1:8" x14ac:dyDescent="0.25">
      <c r="A46" s="1" t="s">
        <v>10</v>
      </c>
      <c r="B46" s="1"/>
      <c r="C46" s="32">
        <v>-1000000</v>
      </c>
      <c r="D46" s="32">
        <f>D44+D45</f>
        <v>468000</v>
      </c>
      <c r="E46" s="32">
        <f t="shared" ref="E46:H46" si="5">E44+E45</f>
        <v>468000</v>
      </c>
      <c r="F46" s="32">
        <f t="shared" si="5"/>
        <v>468000</v>
      </c>
      <c r="G46" s="32">
        <f t="shared" si="5"/>
        <v>468000</v>
      </c>
      <c r="H46" s="32">
        <f t="shared" si="5"/>
        <v>668000</v>
      </c>
    </row>
    <row r="47" spans="1:8" x14ac:dyDescent="0.25">
      <c r="C47" s="7"/>
      <c r="D47" s="7"/>
      <c r="E47" s="7"/>
      <c r="F47" s="7"/>
      <c r="G47" s="7"/>
      <c r="H47" s="7"/>
    </row>
    <row r="48" spans="1:8" ht="15.75" thickBot="1" x14ac:dyDescent="0.3"/>
    <row r="49" spans="1:8" ht="15.75" thickBot="1" x14ac:dyDescent="0.3">
      <c r="A49" s="6" t="s">
        <v>3</v>
      </c>
      <c r="B49" s="8">
        <v>0.2</v>
      </c>
    </row>
    <row r="50" spans="1:8" ht="15.75" thickBot="1" x14ac:dyDescent="0.3"/>
    <row r="51" spans="1:8" ht="16.5" thickBot="1" x14ac:dyDescent="0.3">
      <c r="A51" s="2" t="s">
        <v>4</v>
      </c>
      <c r="B51" s="9"/>
      <c r="C51" s="10">
        <f>C46+NPV(B49,D46:H46)</f>
        <v>479981.99588477355</v>
      </c>
    </row>
    <row r="54" spans="1:8" x14ac:dyDescent="0.25">
      <c r="A54" s="1" t="s">
        <v>11</v>
      </c>
    </row>
    <row r="56" spans="1:8" x14ac:dyDescent="0.25">
      <c r="C56" s="5">
        <v>0</v>
      </c>
      <c r="D56" s="5">
        <v>1</v>
      </c>
      <c r="E56" s="5">
        <v>2</v>
      </c>
      <c r="F56" s="5">
        <v>3</v>
      </c>
      <c r="G56" s="5">
        <v>4</v>
      </c>
      <c r="H56" s="5">
        <v>5</v>
      </c>
    </row>
    <row r="58" spans="1:8" x14ac:dyDescent="0.25">
      <c r="A58" t="s">
        <v>9</v>
      </c>
      <c r="C58" s="7"/>
      <c r="D58" s="7">
        <v>308000</v>
      </c>
      <c r="E58" s="7">
        <v>308000</v>
      </c>
      <c r="F58" s="7">
        <v>308000</v>
      </c>
      <c r="G58" s="7">
        <v>308000</v>
      </c>
      <c r="H58" s="7">
        <f>308000+200000</f>
        <v>508000</v>
      </c>
    </row>
    <row r="59" spans="1:8" x14ac:dyDescent="0.25">
      <c r="A59" t="s">
        <v>8</v>
      </c>
      <c r="C59" s="7"/>
      <c r="D59" s="7">
        <f>(1000000-200000)/5</f>
        <v>160000</v>
      </c>
      <c r="E59" s="7">
        <f>D59</f>
        <v>160000</v>
      </c>
      <c r="F59" s="7">
        <f t="shared" ref="F59:H59" si="6">E59</f>
        <v>160000</v>
      </c>
      <c r="G59" s="7">
        <f t="shared" si="6"/>
        <v>160000</v>
      </c>
      <c r="H59" s="7">
        <f t="shared" si="6"/>
        <v>160000</v>
      </c>
    </row>
    <row r="60" spans="1:8" x14ac:dyDescent="0.25">
      <c r="A60" s="1" t="s">
        <v>10</v>
      </c>
      <c r="B60" s="1"/>
      <c r="C60" s="32">
        <v>-1000000</v>
      </c>
      <c r="D60" s="32">
        <f>D58+D59</f>
        <v>468000</v>
      </c>
      <c r="E60" s="32">
        <f t="shared" ref="E60" si="7">E58+E59</f>
        <v>468000</v>
      </c>
      <c r="F60" s="32">
        <f t="shared" ref="F60" si="8">F58+F59</f>
        <v>468000</v>
      </c>
      <c r="G60" s="32">
        <f t="shared" ref="G60" si="9">G58+G59</f>
        <v>468000</v>
      </c>
      <c r="H60" s="32">
        <f t="shared" ref="H60" si="10">H58+H59</f>
        <v>668000</v>
      </c>
    </row>
    <row r="61" spans="1:8" x14ac:dyDescent="0.25">
      <c r="D61" s="7"/>
      <c r="E61" s="7"/>
      <c r="F61" s="7"/>
      <c r="G61" s="7"/>
      <c r="H61" s="7"/>
    </row>
    <row r="62" spans="1:8" x14ac:dyDescent="0.25">
      <c r="D62" s="7"/>
      <c r="E62" s="7"/>
      <c r="F62" s="7"/>
      <c r="G62" s="7"/>
      <c r="H62" s="7"/>
    </row>
    <row r="63" spans="1:8" ht="15.75" thickBot="1" x14ac:dyDescent="0.3"/>
    <row r="64" spans="1:8" ht="15.75" thickBot="1" x14ac:dyDescent="0.3">
      <c r="A64" t="s">
        <v>15</v>
      </c>
      <c r="B64" s="11">
        <v>0.2</v>
      </c>
      <c r="C64" s="7">
        <v>1000000</v>
      </c>
      <c r="D64" s="12">
        <f>PMT(B64,H56,C64)</f>
        <v>-334379.70328961516</v>
      </c>
      <c r="E64" s="12">
        <f>D64</f>
        <v>-334379.70328961516</v>
      </c>
      <c r="F64" s="12">
        <f t="shared" ref="F64:H64" si="11">E64</f>
        <v>-334379.70328961516</v>
      </c>
      <c r="G64" s="12">
        <f t="shared" si="11"/>
        <v>-334379.70328961516</v>
      </c>
      <c r="H64" s="12">
        <f t="shared" si="11"/>
        <v>-334379.70328961516</v>
      </c>
    </row>
    <row r="66" spans="1:14" x14ac:dyDescent="0.25">
      <c r="A66" t="s">
        <v>7</v>
      </c>
      <c r="D66" s="13">
        <f>D60+D64</f>
        <v>133620.29671038484</v>
      </c>
      <c r="E66" s="13">
        <f t="shared" ref="E66:H66" si="12">E60+E64</f>
        <v>133620.29671038484</v>
      </c>
      <c r="F66" s="13">
        <f t="shared" si="12"/>
        <v>133620.29671038484</v>
      </c>
      <c r="G66" s="13">
        <f t="shared" si="12"/>
        <v>133620.29671038484</v>
      </c>
      <c r="H66" s="13">
        <f t="shared" si="12"/>
        <v>333620.29671038484</v>
      </c>
    </row>
    <row r="67" spans="1:14" ht="15.75" thickBot="1" x14ac:dyDescent="0.3"/>
    <row r="68" spans="1:14" ht="15.75" thickBot="1" x14ac:dyDescent="0.3">
      <c r="A68" s="1" t="s">
        <v>4</v>
      </c>
      <c r="B68" s="1"/>
      <c r="C68" s="14">
        <f>NPV(B64,D66:H66)</f>
        <v>479981.99588477361</v>
      </c>
    </row>
    <row r="74" spans="1:14" ht="18.75" x14ac:dyDescent="0.3">
      <c r="A74" s="3" t="s">
        <v>16</v>
      </c>
    </row>
    <row r="75" spans="1:14" ht="18.75" x14ac:dyDescent="0.3">
      <c r="G75" t="s">
        <v>17</v>
      </c>
      <c r="I75" s="41" t="s">
        <v>18</v>
      </c>
      <c r="J75" s="41"/>
      <c r="K75" s="41"/>
      <c r="L75" s="41"/>
      <c r="M75" s="41"/>
      <c r="N75" s="41"/>
    </row>
    <row r="76" spans="1:14" ht="15.75" thickBot="1" x14ac:dyDescent="0.3">
      <c r="H76" s="5" t="s">
        <v>4</v>
      </c>
      <c r="I76" s="5">
        <v>0</v>
      </c>
      <c r="J76" s="5">
        <v>1</v>
      </c>
      <c r="K76" s="5">
        <v>2</v>
      </c>
      <c r="L76" s="5">
        <v>3</v>
      </c>
      <c r="M76" s="5">
        <v>4</v>
      </c>
      <c r="N76" s="5">
        <v>5</v>
      </c>
    </row>
    <row r="77" spans="1:14" ht="15.75" thickBot="1" x14ac:dyDescent="0.3">
      <c r="F77" s="34" t="s">
        <v>19</v>
      </c>
      <c r="G77" s="35">
        <f>2/5</f>
        <v>0.4</v>
      </c>
      <c r="H77" s="36">
        <f>I77+NPV($B$79,J77:N77)</f>
        <v>1033879.1764205247</v>
      </c>
      <c r="I77" s="7">
        <v>-5000000</v>
      </c>
      <c r="J77" s="7">
        <v>1800000</v>
      </c>
      <c r="K77" s="7">
        <v>1800000</v>
      </c>
      <c r="L77" s="7">
        <v>1800000</v>
      </c>
      <c r="M77" s="7">
        <v>1800000</v>
      </c>
      <c r="N77" s="7">
        <v>1800000</v>
      </c>
    </row>
    <row r="78" spans="1:14" x14ac:dyDescent="0.25">
      <c r="G78" s="6"/>
      <c r="I78" s="7"/>
      <c r="J78" s="7"/>
      <c r="K78" s="7"/>
      <c r="L78" s="7"/>
      <c r="M78" s="7"/>
      <c r="N78" s="7"/>
    </row>
    <row r="79" spans="1:14" ht="15.75" thickBot="1" x14ac:dyDescent="0.3">
      <c r="A79" t="s">
        <v>20</v>
      </c>
      <c r="B79" s="37">
        <v>0.15</v>
      </c>
      <c r="G79" s="6"/>
      <c r="I79" s="7"/>
      <c r="J79" s="7"/>
      <c r="K79" s="7"/>
      <c r="L79" s="7"/>
      <c r="M79" s="7"/>
      <c r="N79" s="7"/>
    </row>
    <row r="80" spans="1:14" ht="15.75" thickBot="1" x14ac:dyDescent="0.3">
      <c r="F80" s="34" t="s">
        <v>21</v>
      </c>
      <c r="G80" s="35">
        <f>2/5</f>
        <v>0.4</v>
      </c>
      <c r="H80" s="36">
        <f>I80+NPV($B$79,J80:N80)</f>
        <v>28232.64701710362</v>
      </c>
      <c r="I80" s="7">
        <v>-5000000</v>
      </c>
      <c r="J80" s="7">
        <v>1500000</v>
      </c>
      <c r="K80" s="7">
        <v>1500000</v>
      </c>
      <c r="L80" s="7">
        <v>1500000</v>
      </c>
      <c r="M80" s="7">
        <v>1500000</v>
      </c>
      <c r="N80" s="7">
        <v>1500000</v>
      </c>
    </row>
    <row r="81" spans="2:14" x14ac:dyDescent="0.25">
      <c r="G81" s="6"/>
      <c r="I81" s="7"/>
      <c r="J81" s="7"/>
      <c r="K81" s="7"/>
      <c r="L81" s="7"/>
      <c r="M81" s="7"/>
      <c r="N81" s="7"/>
    </row>
    <row r="82" spans="2:14" ht="15.75" thickBot="1" x14ac:dyDescent="0.3">
      <c r="G82" s="6"/>
      <c r="I82" s="7"/>
      <c r="J82" s="7"/>
      <c r="K82" s="7"/>
      <c r="L82" s="7"/>
      <c r="M82" s="7"/>
      <c r="N82" s="7"/>
    </row>
    <row r="83" spans="2:14" ht="15.75" thickBot="1" x14ac:dyDescent="0.3">
      <c r="D83" t="s">
        <v>22</v>
      </c>
      <c r="F83" s="34" t="s">
        <v>23</v>
      </c>
      <c r="G83" s="35">
        <f>1/5</f>
        <v>0.2</v>
      </c>
      <c r="H83" s="36">
        <f>I83+NPV($B$79,J83:N83)</f>
        <v>-977413.88238631655</v>
      </c>
      <c r="I83" s="7">
        <v>-5000000</v>
      </c>
      <c r="J83" s="7">
        <v>1200000</v>
      </c>
      <c r="K83" s="7">
        <v>1200000</v>
      </c>
      <c r="L83" s="7">
        <v>1200000</v>
      </c>
      <c r="M83" s="7">
        <v>1200000</v>
      </c>
      <c r="N83" s="7">
        <v>1200000</v>
      </c>
    </row>
    <row r="84" spans="2:14" ht="15.75" thickBot="1" x14ac:dyDescent="0.3">
      <c r="G84" s="6"/>
      <c r="I84" s="7"/>
      <c r="J84" s="7"/>
      <c r="K84" s="7"/>
      <c r="L84" s="7"/>
      <c r="M84" s="7"/>
      <c r="N84" s="7"/>
    </row>
    <row r="85" spans="2:14" ht="15.75" thickBot="1" x14ac:dyDescent="0.3">
      <c r="D85" s="1" t="s">
        <v>24</v>
      </c>
      <c r="E85" s="38">
        <f>H77*G77+H80*G80+H83*G83</f>
        <v>229361.95289778803</v>
      </c>
      <c r="G85" s="6"/>
      <c r="I85" s="7"/>
      <c r="J85" s="7"/>
      <c r="K85" s="7"/>
      <c r="L85" s="7"/>
      <c r="M85" s="7"/>
      <c r="N85" s="7"/>
    </row>
    <row r="86" spans="2:14" ht="15.75" thickBot="1" x14ac:dyDescent="0.3">
      <c r="D86" s="1" t="s">
        <v>25</v>
      </c>
      <c r="E86" s="38">
        <f>(((H77-E85)^2*G77)+((H80-E85)^2*G80)+((H83-E85)^2*G83))^(1/2)</f>
        <v>752556.95304517727</v>
      </c>
      <c r="G86" s="6"/>
      <c r="I86" s="7"/>
      <c r="J86" s="7"/>
      <c r="K86" s="7"/>
      <c r="L86" s="7"/>
      <c r="M86" s="7"/>
      <c r="N86" s="7"/>
    </row>
    <row r="87" spans="2:14" x14ac:dyDescent="0.25">
      <c r="B87" s="39"/>
      <c r="G87" s="6"/>
      <c r="I87" s="7"/>
      <c r="J87" s="7"/>
      <c r="K87" s="7"/>
      <c r="L87" s="7"/>
      <c r="M87" s="7"/>
      <c r="N87" s="7"/>
    </row>
    <row r="88" spans="2:14" x14ac:dyDescent="0.25">
      <c r="B88" s="42" t="s">
        <v>29</v>
      </c>
      <c r="D88" s="5" t="s">
        <v>26</v>
      </c>
      <c r="E88" s="1">
        <f>E86/E85</f>
        <v>3.2810888795516311</v>
      </c>
      <c r="G88" s="6"/>
      <c r="I88" s="7"/>
      <c r="J88" s="7"/>
      <c r="K88" s="7"/>
      <c r="L88" s="7"/>
      <c r="M88" s="7"/>
      <c r="N88" s="7"/>
    </row>
    <row r="89" spans="2:14" ht="15.75" thickBot="1" x14ac:dyDescent="0.3">
      <c r="B89" s="43" t="s">
        <v>30</v>
      </c>
      <c r="G89" s="6"/>
      <c r="I89" s="7"/>
      <c r="J89" s="7"/>
      <c r="K89" s="7"/>
      <c r="L89" s="7"/>
      <c r="M89" s="7"/>
      <c r="N89" s="7"/>
    </row>
    <row r="90" spans="2:14" x14ac:dyDescent="0.25">
      <c r="G90" s="6"/>
      <c r="I90" s="7"/>
      <c r="J90" s="7"/>
      <c r="K90" s="7"/>
      <c r="L90" s="7"/>
      <c r="M90" s="7"/>
      <c r="N90" s="7"/>
    </row>
    <row r="91" spans="2:14" x14ac:dyDescent="0.25">
      <c r="G91" s="6"/>
      <c r="I91" s="7"/>
      <c r="J91" s="7"/>
      <c r="K91" s="7"/>
      <c r="L91" s="7"/>
      <c r="M91" s="7"/>
      <c r="N91" s="7"/>
    </row>
    <row r="92" spans="2:14" x14ac:dyDescent="0.25">
      <c r="G92" s="6"/>
      <c r="I92" s="7"/>
      <c r="J92" s="7"/>
      <c r="K92" s="7"/>
      <c r="L92" s="7"/>
      <c r="M92" s="7"/>
      <c r="N92" s="7"/>
    </row>
    <row r="93" spans="2:14" ht="15.75" thickBot="1" x14ac:dyDescent="0.3">
      <c r="G93" s="6"/>
      <c r="I93" s="7"/>
      <c r="J93" s="7"/>
      <c r="K93" s="7"/>
      <c r="L93" s="7"/>
      <c r="M93" s="7"/>
      <c r="N93" s="7"/>
    </row>
    <row r="94" spans="2:14" ht="15.75" thickBot="1" x14ac:dyDescent="0.3">
      <c r="F94" s="34" t="s">
        <v>19</v>
      </c>
      <c r="G94" s="35">
        <f>2/5</f>
        <v>0.4</v>
      </c>
      <c r="H94" s="36">
        <f>I94+NPV($B$79,J94:N94)</f>
        <v>681724.0784091223</v>
      </c>
      <c r="I94" s="7">
        <v>-2000000</v>
      </c>
      <c r="J94" s="7">
        <v>800000</v>
      </c>
      <c r="K94" s="7">
        <v>800000</v>
      </c>
      <c r="L94" s="7">
        <v>800000</v>
      </c>
      <c r="M94" s="7">
        <v>800000</v>
      </c>
      <c r="N94" s="7">
        <v>800000</v>
      </c>
    </row>
    <row r="95" spans="2:14" x14ac:dyDescent="0.25">
      <c r="G95" s="6"/>
      <c r="I95" s="7"/>
      <c r="J95" s="7"/>
      <c r="K95" s="7"/>
      <c r="L95" s="7"/>
      <c r="M95" s="7"/>
      <c r="N95" s="7"/>
    </row>
    <row r="96" spans="2:14" ht="15.75" thickBot="1" x14ac:dyDescent="0.3">
      <c r="G96" s="6"/>
      <c r="I96" s="7"/>
      <c r="J96" s="7"/>
      <c r="K96" s="7"/>
      <c r="L96" s="7"/>
      <c r="M96" s="7"/>
      <c r="N96" s="7"/>
    </row>
    <row r="97" spans="4:14" ht="15.75" thickBot="1" x14ac:dyDescent="0.3">
      <c r="F97" s="34" t="s">
        <v>21</v>
      </c>
      <c r="G97" s="35">
        <f>2/5</f>
        <v>0.4</v>
      </c>
      <c r="H97" s="36">
        <f>I97+NPV($B$79,J97:N97)</f>
        <v>346508.56860798178</v>
      </c>
      <c r="I97" s="7">
        <v>-2000000</v>
      </c>
      <c r="J97" s="7">
        <v>700000</v>
      </c>
      <c r="K97" s="7">
        <v>700000</v>
      </c>
      <c r="L97" s="7">
        <v>700000</v>
      </c>
      <c r="M97" s="7">
        <v>700000</v>
      </c>
      <c r="N97" s="7">
        <v>700000</v>
      </c>
    </row>
    <row r="98" spans="4:14" x14ac:dyDescent="0.25">
      <c r="G98" s="6"/>
      <c r="I98" s="7"/>
      <c r="J98" s="7"/>
      <c r="K98" s="7"/>
      <c r="L98" s="7"/>
      <c r="M98" s="7"/>
      <c r="N98" s="7"/>
    </row>
    <row r="99" spans="4:14" ht="15.75" thickBot="1" x14ac:dyDescent="0.3">
      <c r="G99" s="6"/>
      <c r="I99" s="7"/>
      <c r="J99" s="7"/>
      <c r="K99" s="7"/>
      <c r="L99" s="7"/>
      <c r="M99" s="7"/>
      <c r="N99" s="7"/>
    </row>
    <row r="100" spans="4:14" ht="15.75" thickBot="1" x14ac:dyDescent="0.3">
      <c r="D100" t="s">
        <v>27</v>
      </c>
      <c r="F100" s="34" t="s">
        <v>23</v>
      </c>
      <c r="G100" s="35">
        <f>1/5</f>
        <v>0.2</v>
      </c>
      <c r="H100" s="36">
        <f>I100+NPV($B$79,J100:N100)</f>
        <v>11293.058806841727</v>
      </c>
      <c r="I100" s="7">
        <v>-2000000</v>
      </c>
      <c r="J100" s="7">
        <v>600000</v>
      </c>
      <c r="K100" s="7">
        <v>600000</v>
      </c>
      <c r="L100" s="7">
        <v>600000</v>
      </c>
      <c r="M100" s="7">
        <v>600000</v>
      </c>
      <c r="N100" s="7">
        <v>600000</v>
      </c>
    </row>
    <row r="101" spans="4:14" ht="15.75" thickBot="1" x14ac:dyDescent="0.3"/>
    <row r="102" spans="4:14" ht="15.75" thickBot="1" x14ac:dyDescent="0.3">
      <c r="D102" s="1" t="s">
        <v>24</v>
      </c>
      <c r="E102" s="38">
        <f>H94*G94+H97*G97+H100*G100</f>
        <v>413551.67056820996</v>
      </c>
    </row>
    <row r="103" spans="4:14" ht="15.75" thickBot="1" x14ac:dyDescent="0.3">
      <c r="D103" s="1" t="s">
        <v>28</v>
      </c>
      <c r="E103" s="38">
        <f>(((H94-E102)^2*G94)+((H97-E102)^2*G97)+((H100-E102)^2*G100))^(1/2)</f>
        <v>250852.31768172584</v>
      </c>
    </row>
    <row r="105" spans="4:14" x14ac:dyDescent="0.25">
      <c r="D105" s="5" t="s">
        <v>26</v>
      </c>
      <c r="E105" s="1">
        <f>E103/E102</f>
        <v>0.60658035146384692</v>
      </c>
    </row>
    <row r="117" spans="1:14" ht="18.75" x14ac:dyDescent="0.3">
      <c r="G117" t="s">
        <v>17</v>
      </c>
      <c r="I117" s="41" t="s">
        <v>18</v>
      </c>
      <c r="J117" s="41"/>
      <c r="K117" s="41"/>
      <c r="L117" s="41"/>
      <c r="M117" s="41"/>
      <c r="N117" s="41"/>
    </row>
    <row r="118" spans="1:14" ht="15.75" thickBot="1" x14ac:dyDescent="0.3">
      <c r="H118" s="5" t="s">
        <v>31</v>
      </c>
      <c r="I118" s="5">
        <v>0</v>
      </c>
      <c r="J118" s="5">
        <v>1</v>
      </c>
      <c r="K118" s="5">
        <v>2</v>
      </c>
      <c r="L118" s="5">
        <v>3</v>
      </c>
      <c r="M118" s="5">
        <v>4</v>
      </c>
      <c r="N118" s="5">
        <v>5</v>
      </c>
    </row>
    <row r="119" spans="1:14" ht="15.75" thickBot="1" x14ac:dyDescent="0.3">
      <c r="F119" s="34" t="s">
        <v>19</v>
      </c>
      <c r="G119" s="35">
        <f>2/5</f>
        <v>0.4</v>
      </c>
      <c r="H119" s="44">
        <f>IRR(I119:N119)</f>
        <v>0.23438039495420049</v>
      </c>
      <c r="I119" s="7">
        <v>-5000000</v>
      </c>
      <c r="J119" s="7">
        <v>1800000</v>
      </c>
      <c r="K119" s="7">
        <v>1800000</v>
      </c>
      <c r="L119" s="7">
        <v>1800000</v>
      </c>
      <c r="M119" s="7">
        <v>1800000</v>
      </c>
      <c r="N119" s="7">
        <v>1800000</v>
      </c>
    </row>
    <row r="120" spans="1:14" x14ac:dyDescent="0.25">
      <c r="G120" s="6"/>
      <c r="I120" s="7"/>
      <c r="J120" s="7"/>
      <c r="K120" s="7"/>
      <c r="L120" s="7"/>
      <c r="M120" s="7"/>
      <c r="N120" s="7"/>
    </row>
    <row r="121" spans="1:14" ht="15.75" thickBot="1" x14ac:dyDescent="0.3">
      <c r="A121" t="s">
        <v>20</v>
      </c>
      <c r="B121" s="37">
        <v>0.15</v>
      </c>
      <c r="G121" s="6"/>
      <c r="I121" s="7"/>
      <c r="J121" s="7"/>
      <c r="K121" s="7"/>
      <c r="L121" s="7"/>
      <c r="M121" s="7"/>
      <c r="N121" s="7"/>
    </row>
    <row r="122" spans="1:14" ht="15.75" thickBot="1" x14ac:dyDescent="0.3">
      <c r="F122" s="34" t="s">
        <v>21</v>
      </c>
      <c r="G122" s="35">
        <f>2/5</f>
        <v>0.4</v>
      </c>
      <c r="H122" s="44">
        <f>IRR(I122:N122)</f>
        <v>0.15238237116630637</v>
      </c>
      <c r="I122" s="7">
        <v>-5000000</v>
      </c>
      <c r="J122" s="7">
        <v>1500000</v>
      </c>
      <c r="K122" s="7">
        <v>1500000</v>
      </c>
      <c r="L122" s="7">
        <v>1500000</v>
      </c>
      <c r="M122" s="7">
        <v>1500000</v>
      </c>
      <c r="N122" s="7">
        <v>1500000</v>
      </c>
    </row>
    <row r="123" spans="1:14" x14ac:dyDescent="0.25">
      <c r="G123" s="6"/>
      <c r="I123" s="7"/>
      <c r="J123" s="7"/>
      <c r="K123" s="7"/>
      <c r="L123" s="7"/>
      <c r="M123" s="7"/>
      <c r="N123" s="7"/>
    </row>
    <row r="124" spans="1:14" ht="15.75" thickBot="1" x14ac:dyDescent="0.3">
      <c r="G124" s="6"/>
      <c r="I124" s="7"/>
      <c r="J124" s="7"/>
      <c r="K124" s="7"/>
      <c r="L124" s="7"/>
      <c r="M124" s="7"/>
      <c r="N124" s="7"/>
    </row>
    <row r="125" spans="1:14" ht="15.75" thickBot="1" x14ac:dyDescent="0.3">
      <c r="D125" t="s">
        <v>22</v>
      </c>
      <c r="F125" s="34" t="s">
        <v>23</v>
      </c>
      <c r="G125" s="35">
        <f>1/5</f>
        <v>0.2</v>
      </c>
      <c r="H125" s="44">
        <f>IRR(I125:N125)</f>
        <v>6.4022407643100854E-2</v>
      </c>
      <c r="I125" s="7">
        <v>-5000000</v>
      </c>
      <c r="J125" s="7">
        <v>1200000</v>
      </c>
      <c r="K125" s="7">
        <v>1200000</v>
      </c>
      <c r="L125" s="7">
        <v>1200000</v>
      </c>
      <c r="M125" s="7">
        <v>1200000</v>
      </c>
      <c r="N125" s="7">
        <v>1200000</v>
      </c>
    </row>
    <row r="126" spans="1:14" ht="15.75" thickBot="1" x14ac:dyDescent="0.3">
      <c r="G126" s="6"/>
      <c r="I126" s="7"/>
      <c r="J126" s="7"/>
      <c r="K126" s="7"/>
      <c r="L126" s="7"/>
      <c r="M126" s="7"/>
      <c r="N126" s="7"/>
    </row>
    <row r="127" spans="1:14" ht="15.75" thickBot="1" x14ac:dyDescent="0.3">
      <c r="D127" s="1" t="s">
        <v>32</v>
      </c>
      <c r="E127" s="45">
        <f>H119*G119+H122*G122+H125*G125</f>
        <v>0.16750958797682292</v>
      </c>
      <c r="G127" s="6"/>
      <c r="I127" s="7"/>
      <c r="J127" s="7"/>
      <c r="K127" s="7"/>
      <c r="L127" s="7"/>
      <c r="M127" s="7"/>
      <c r="N127" s="7"/>
    </row>
    <row r="128" spans="1:14" ht="15.75" thickBot="1" x14ac:dyDescent="0.3">
      <c r="D128" s="1" t="s">
        <v>34</v>
      </c>
      <c r="E128" s="45">
        <f>(((H119-E127)^2*G119)+((H122-E127)^2*G122)+((H125-E127)^2*G125))^(1/2)</f>
        <v>6.3420298835468181E-2</v>
      </c>
      <c r="G128" s="6"/>
      <c r="I128" s="7"/>
      <c r="J128" s="7"/>
      <c r="K128" s="7"/>
      <c r="L128" s="7"/>
      <c r="M128" s="7"/>
      <c r="N128" s="7"/>
    </row>
    <row r="129" spans="2:14" x14ac:dyDescent="0.25">
      <c r="B129" s="39"/>
      <c r="G129" s="6"/>
      <c r="I129" s="7"/>
      <c r="J129" s="7"/>
      <c r="K129" s="7"/>
      <c r="L129" s="7"/>
      <c r="M129" s="7"/>
      <c r="N129" s="7"/>
    </row>
    <row r="130" spans="2:14" x14ac:dyDescent="0.25">
      <c r="B130" s="42" t="s">
        <v>29</v>
      </c>
      <c r="D130" s="5" t="s">
        <v>26</v>
      </c>
      <c r="E130" s="1">
        <f>E128/E127</f>
        <v>0.37860697767487306</v>
      </c>
      <c r="G130" s="6"/>
      <c r="I130" s="7"/>
      <c r="J130" s="7"/>
      <c r="K130" s="7"/>
      <c r="L130" s="7"/>
      <c r="M130" s="7"/>
      <c r="N130" s="7"/>
    </row>
    <row r="131" spans="2:14" ht="15.75" thickBot="1" x14ac:dyDescent="0.3">
      <c r="B131" s="43" t="s">
        <v>30</v>
      </c>
      <c r="G131" s="6"/>
      <c r="I131" s="7"/>
      <c r="J131" s="7"/>
      <c r="K131" s="7"/>
      <c r="L131" s="7"/>
      <c r="M131" s="7"/>
      <c r="N131" s="7"/>
    </row>
    <row r="132" spans="2:14" x14ac:dyDescent="0.25">
      <c r="G132" s="6"/>
      <c r="I132" s="7"/>
      <c r="J132" s="7"/>
      <c r="K132" s="7"/>
      <c r="L132" s="7"/>
      <c r="M132" s="7"/>
      <c r="N132" s="7"/>
    </row>
    <row r="133" spans="2:14" x14ac:dyDescent="0.25">
      <c r="G133" s="6"/>
      <c r="I133" s="7"/>
      <c r="J133" s="7"/>
      <c r="K133" s="7"/>
      <c r="L133" s="7"/>
      <c r="M133" s="7"/>
      <c r="N133" s="7"/>
    </row>
    <row r="134" spans="2:14" x14ac:dyDescent="0.25">
      <c r="G134" s="6"/>
      <c r="I134" s="7"/>
      <c r="J134" s="7"/>
      <c r="K134" s="7"/>
      <c r="L134" s="7"/>
      <c r="M134" s="7"/>
      <c r="N134" s="7"/>
    </row>
    <row r="135" spans="2:14" ht="15.75" thickBot="1" x14ac:dyDescent="0.3">
      <c r="G135" s="6"/>
      <c r="I135" s="7"/>
      <c r="J135" s="7"/>
      <c r="K135" s="7"/>
      <c r="L135" s="7"/>
      <c r="M135" s="7"/>
      <c r="N135" s="7"/>
    </row>
    <row r="136" spans="2:14" ht="15.75" thickBot="1" x14ac:dyDescent="0.3">
      <c r="F136" s="34" t="s">
        <v>19</v>
      </c>
      <c r="G136" s="35">
        <f>2/5</f>
        <v>0.4</v>
      </c>
      <c r="H136" s="44">
        <f>IRR(I136:N136)</f>
        <v>0.28649290249767567</v>
      </c>
      <c r="I136" s="7">
        <v>-2000000</v>
      </c>
      <c r="J136" s="7">
        <v>800000</v>
      </c>
      <c r="K136" s="7">
        <v>800000</v>
      </c>
      <c r="L136" s="7">
        <v>800000</v>
      </c>
      <c r="M136" s="7">
        <v>800000</v>
      </c>
      <c r="N136" s="7">
        <v>800000</v>
      </c>
    </row>
    <row r="137" spans="2:14" x14ac:dyDescent="0.25">
      <c r="G137" s="6"/>
      <c r="I137" s="7"/>
      <c r="J137" s="7"/>
      <c r="K137" s="7"/>
      <c r="L137" s="7"/>
      <c r="M137" s="7"/>
      <c r="N137" s="7"/>
    </row>
    <row r="138" spans="2:14" ht="15.75" thickBot="1" x14ac:dyDescent="0.3">
      <c r="G138" s="6"/>
      <c r="I138" s="7"/>
      <c r="J138" s="7"/>
      <c r="K138" s="7"/>
      <c r="L138" s="7"/>
      <c r="M138" s="7"/>
      <c r="N138" s="7"/>
    </row>
    <row r="139" spans="2:14" ht="15.75" thickBot="1" x14ac:dyDescent="0.3">
      <c r="F139" s="34" t="s">
        <v>21</v>
      </c>
      <c r="G139" s="35">
        <f>2/5</f>
        <v>0.4</v>
      </c>
      <c r="H139" s="44">
        <f>IRR(I139:N139)</f>
        <v>0.22106292153309082</v>
      </c>
      <c r="I139" s="7">
        <v>-2000000</v>
      </c>
      <c r="J139" s="7">
        <v>700000</v>
      </c>
      <c r="K139" s="7">
        <v>700000</v>
      </c>
      <c r="L139" s="7">
        <v>700000</v>
      </c>
      <c r="M139" s="7">
        <v>700000</v>
      </c>
      <c r="N139" s="7">
        <v>700000</v>
      </c>
    </row>
    <row r="140" spans="2:14" x14ac:dyDescent="0.25">
      <c r="G140" s="6"/>
      <c r="I140" s="7"/>
      <c r="J140" s="7"/>
      <c r="K140" s="7"/>
      <c r="L140" s="7"/>
      <c r="M140" s="7"/>
      <c r="N140" s="7"/>
    </row>
    <row r="141" spans="2:14" ht="15.75" thickBot="1" x14ac:dyDescent="0.3">
      <c r="G141" s="6"/>
      <c r="I141" s="7"/>
      <c r="J141" s="7"/>
      <c r="K141" s="7"/>
      <c r="L141" s="7"/>
      <c r="M141" s="7"/>
      <c r="N141" s="7"/>
    </row>
    <row r="142" spans="2:14" ht="15.75" thickBot="1" x14ac:dyDescent="0.3">
      <c r="D142" t="s">
        <v>36</v>
      </c>
      <c r="F142" s="34" t="s">
        <v>23</v>
      </c>
      <c r="G142" s="35">
        <f>1/5</f>
        <v>0.2</v>
      </c>
      <c r="H142" s="44">
        <f>IRR(I142:N142)</f>
        <v>0.1523823711663066</v>
      </c>
      <c r="I142" s="7">
        <v>-2000000</v>
      </c>
      <c r="J142" s="7">
        <v>600000</v>
      </c>
      <c r="K142" s="7">
        <v>600000</v>
      </c>
      <c r="L142" s="7">
        <v>600000</v>
      </c>
      <c r="M142" s="7">
        <v>600000</v>
      </c>
      <c r="N142" s="7">
        <v>600000</v>
      </c>
    </row>
    <row r="143" spans="2:14" ht="15.75" thickBot="1" x14ac:dyDescent="0.3"/>
    <row r="144" spans="2:14" ht="15.75" thickBot="1" x14ac:dyDescent="0.3">
      <c r="D144" s="1" t="s">
        <v>32</v>
      </c>
      <c r="E144" s="45">
        <f>H136*G136+H139*G139+H142*G142</f>
        <v>0.23349880384556793</v>
      </c>
    </row>
    <row r="145" spans="1:5" ht="15.75" thickBot="1" x14ac:dyDescent="0.3">
      <c r="D145" s="1" t="s">
        <v>33</v>
      </c>
      <c r="E145" s="45">
        <f>(((H136-E144)^2*G136)+((H139-E144)^2*G139)+((H142-E144)^2*G142))^(1/2)</f>
        <v>5.0011852539747721E-2</v>
      </c>
    </row>
    <row r="147" spans="1:5" x14ac:dyDescent="0.25">
      <c r="D147" s="5" t="s">
        <v>26</v>
      </c>
      <c r="E147" s="1">
        <f>E145/E144</f>
        <v>0.21418461986137066</v>
      </c>
    </row>
    <row r="153" spans="1:5" ht="18.75" x14ac:dyDescent="0.3">
      <c r="A153" s="3" t="s">
        <v>35</v>
      </c>
    </row>
    <row r="157" spans="1:5" ht="15.75" thickBot="1" x14ac:dyDescent="0.3"/>
    <row r="158" spans="1:5" ht="15.75" thickBot="1" x14ac:dyDescent="0.3">
      <c r="D158" s="46" t="s">
        <v>37</v>
      </c>
      <c r="E158" s="47">
        <v>210000</v>
      </c>
    </row>
    <row r="163" spans="2:10" ht="15.75" thickBot="1" x14ac:dyDescent="0.3"/>
    <row r="164" spans="2:10" x14ac:dyDescent="0.25">
      <c r="B164" s="39"/>
    </row>
    <row r="165" spans="2:10" x14ac:dyDescent="0.25">
      <c r="B165" s="48"/>
    </row>
    <row r="166" spans="2:10" ht="15.75" thickBot="1" x14ac:dyDescent="0.3">
      <c r="B166" s="40"/>
      <c r="E166" t="s">
        <v>38</v>
      </c>
    </row>
    <row r="167" spans="2:10" ht="15.75" thickBot="1" x14ac:dyDescent="0.3">
      <c r="E167" s="35">
        <v>0.3</v>
      </c>
      <c r="F167" s="34" t="s">
        <v>39</v>
      </c>
      <c r="G167" s="49">
        <v>-30000</v>
      </c>
    </row>
    <row r="173" spans="2:10" ht="15.75" thickBot="1" x14ac:dyDescent="0.3">
      <c r="H173" t="s">
        <v>38</v>
      </c>
      <c r="I173" t="s">
        <v>40</v>
      </c>
      <c r="J173" t="s">
        <v>46</v>
      </c>
    </row>
    <row r="174" spans="2:10" ht="15.75" thickBot="1" x14ac:dyDescent="0.3">
      <c r="C174" s="5" t="s">
        <v>47</v>
      </c>
      <c r="D174" s="38">
        <f>G182*E182+G167*E167</f>
        <v>224099.99999999997</v>
      </c>
    </row>
    <row r="175" spans="2:10" ht="15.75" thickBot="1" x14ac:dyDescent="0.3">
      <c r="H175" s="35">
        <v>0.2</v>
      </c>
      <c r="I175" s="34" t="s">
        <v>41</v>
      </c>
      <c r="J175" s="50">
        <v>580000</v>
      </c>
    </row>
    <row r="176" spans="2:10" x14ac:dyDescent="0.25">
      <c r="C176" t="s">
        <v>42</v>
      </c>
      <c r="D176" s="13">
        <f>(((G167-D174)^2*E167)+((G182-D174)^2*E182))^(1/2)</f>
        <v>166347.49772689698</v>
      </c>
    </row>
    <row r="177" spans="3:10" ht="15.75" thickBot="1" x14ac:dyDescent="0.3"/>
    <row r="178" spans="3:10" ht="15.75" thickBot="1" x14ac:dyDescent="0.3">
      <c r="C178" t="s">
        <v>26</v>
      </c>
      <c r="D178">
        <f>D176/D174</f>
        <v>0.74229137763006248</v>
      </c>
      <c r="H178" s="35">
        <v>0.3</v>
      </c>
      <c r="I178" s="34" t="s">
        <v>43</v>
      </c>
      <c r="J178" s="50">
        <v>415000</v>
      </c>
    </row>
    <row r="179" spans="3:10" x14ac:dyDescent="0.25">
      <c r="E179" s="35"/>
    </row>
    <row r="180" spans="3:10" ht="15.75" thickBot="1" x14ac:dyDescent="0.3"/>
    <row r="181" spans="3:10" ht="15.75" thickBot="1" x14ac:dyDescent="0.3">
      <c r="H181" s="35">
        <v>0.5</v>
      </c>
      <c r="I181" s="34" t="s">
        <v>44</v>
      </c>
      <c r="J181" s="50">
        <v>185000</v>
      </c>
    </row>
    <row r="182" spans="3:10" ht="15.75" thickBot="1" x14ac:dyDescent="0.3">
      <c r="E182" s="35">
        <v>0.7</v>
      </c>
      <c r="F182" s="6" t="s">
        <v>45</v>
      </c>
      <c r="G182" s="49">
        <f>J175*H175+J178*H178+J181*H181</f>
        <v>333000</v>
      </c>
    </row>
    <row r="184" spans="3:10" x14ac:dyDescent="0.25">
      <c r="F184" t="s">
        <v>42</v>
      </c>
      <c r="G184" s="13">
        <f>(((J175-G182)^2*H175)+((J178-G182)^2*H178)+((J181-G182)^2*H181))^(1/2)</f>
        <v>158653.71095565334</v>
      </c>
    </row>
    <row r="186" spans="3:10" x14ac:dyDescent="0.25">
      <c r="F186" t="s">
        <v>26</v>
      </c>
      <c r="G186">
        <f>G184/G182</f>
        <v>0.47643757043739743</v>
      </c>
    </row>
  </sheetData>
  <mergeCells count="2">
    <mergeCell ref="I75:N75"/>
    <mergeCell ref="I117:N1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</dc:creator>
  <cp:lastModifiedBy>Gómez</cp:lastModifiedBy>
  <dcterms:created xsi:type="dcterms:W3CDTF">2021-04-21T14:03:14Z</dcterms:created>
  <dcterms:modified xsi:type="dcterms:W3CDTF">2021-04-26T17:17:23Z</dcterms:modified>
</cp:coreProperties>
</file>