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37938D-9696-466F-A366-734B3B4F0E03}" xr6:coauthVersionLast="46" xr6:coauthVersionMax="46" xr10:uidLastSave="{00000000-0000-0000-0000-000000000000}"/>
  <bookViews>
    <workbookView xWindow="-120" yWindow="-120" windowWidth="29040" windowHeight="15840" xr2:uid="{D26DFDF5-32A7-432A-B055-B3A9623AC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5" i="1" l="1"/>
  <c r="F155" i="1"/>
  <c r="C155" i="1"/>
  <c r="B158" i="1"/>
  <c r="B147" i="1"/>
  <c r="B146" i="1"/>
  <c r="B145" i="1"/>
  <c r="B144" i="1"/>
  <c r="B129" i="1"/>
  <c r="B130" i="1"/>
  <c r="B131" i="1"/>
  <c r="B132" i="1"/>
  <c r="B133" i="1"/>
  <c r="B134" i="1"/>
  <c r="B135" i="1"/>
  <c r="B136" i="1"/>
  <c r="B137" i="1"/>
  <c r="B128" i="1"/>
  <c r="C117" i="1"/>
  <c r="C102" i="1"/>
  <c r="B77" i="1"/>
  <c r="B62" i="1"/>
  <c r="G52" i="1"/>
  <c r="C52" i="1"/>
  <c r="G51" i="1"/>
  <c r="C51" i="1"/>
  <c r="G50" i="1"/>
  <c r="C50" i="1"/>
  <c r="C43" i="1"/>
  <c r="B35" i="1"/>
  <c r="B34" i="1"/>
  <c r="C28" i="1"/>
  <c r="C27" i="1"/>
  <c r="C26" i="1"/>
  <c r="C25" i="1"/>
  <c r="B18" i="1"/>
  <c r="C13" i="1"/>
</calcChain>
</file>

<file path=xl/sharedStrings.xml><?xml version="1.0" encoding="utf-8"?>
<sst xmlns="http://schemas.openxmlformats.org/spreadsheetml/2006/main" count="84" uniqueCount="45">
  <si>
    <t xml:space="preserve">TALLER MATEMÁTICAS FINANCIERAS </t>
  </si>
  <si>
    <t>Primer punto</t>
  </si>
  <si>
    <t>i</t>
  </si>
  <si>
    <t>PERIODO</t>
  </si>
  <si>
    <t>FLUJO DE CAJA</t>
  </si>
  <si>
    <t>Segundo punto</t>
  </si>
  <si>
    <t>Nominal anual si se capitaliza</t>
  </si>
  <si>
    <t>ANUALMENTE</t>
  </si>
  <si>
    <t>SEMESTRALMENTE</t>
  </si>
  <si>
    <t>MENSUALMENTE</t>
  </si>
  <si>
    <t>DIARIAMENTE</t>
  </si>
  <si>
    <t>E.A.</t>
  </si>
  <si>
    <t>Tercer  punto</t>
  </si>
  <si>
    <t>PERIODOS AÑOS</t>
  </si>
  <si>
    <t>semestral</t>
  </si>
  <si>
    <t>EFECTIVA ANUAL</t>
  </si>
  <si>
    <t>nominal anual pagadera año vencido</t>
  </si>
  <si>
    <t>Cuarto  punto</t>
  </si>
  <si>
    <t>MANSUALMENTE</t>
  </si>
  <si>
    <t>Nominal anual pagadera mensualmente</t>
  </si>
  <si>
    <t>Nominal anual pagadera anualmente</t>
  </si>
  <si>
    <t>Nominal anual pagadera semestralmente</t>
  </si>
  <si>
    <t>Quinto  punto</t>
  </si>
  <si>
    <t>Nominal anual pagadero año vencido</t>
  </si>
  <si>
    <t>Sexto  punto</t>
  </si>
  <si>
    <t>Séptimo  punto</t>
  </si>
  <si>
    <t>Octavo  punto</t>
  </si>
  <si>
    <t>Noveno  punto</t>
  </si>
  <si>
    <t>PERIODOS SEMES</t>
  </si>
  <si>
    <t>Décimo punto</t>
  </si>
  <si>
    <t>Nominal anual pagadera bimestre anticipado</t>
  </si>
  <si>
    <t>r/m</t>
  </si>
  <si>
    <t>bimestral anticipada</t>
  </si>
  <si>
    <t>bimestral vencida</t>
  </si>
  <si>
    <t>interes efectivo</t>
  </si>
  <si>
    <t xml:space="preserve">r </t>
  </si>
  <si>
    <t>Nominal anual pagadera bimestre vencido</t>
  </si>
  <si>
    <t>Nominal anual pagadera semestre vencido</t>
  </si>
  <si>
    <t>Undécimo punto</t>
  </si>
  <si>
    <t>COMPRAR</t>
  </si>
  <si>
    <t>PERIODOS</t>
  </si>
  <si>
    <t>ALQUILAR</t>
  </si>
  <si>
    <t>TASA</t>
  </si>
  <si>
    <t>mensual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</si>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</sst>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0.0%"/>
    <numFmt numFmtId="165" formatCode="0.000%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1" xfId="1" applyFont="1" applyBorder="1"/>
    <xf numFmtId="8" fontId="2" fillId="0" borderId="2" xfId="0" applyNumberFormat="1" applyFont="1" applyBorder="1"/>
    <xf numFmtId="8" fontId="2" fillId="0" borderId="1" xfId="1" applyNumberFormat="1" applyFont="1" applyBorder="1"/>
    <xf numFmtId="10" fontId="0" fillId="0" borderId="2" xfId="2" applyNumberFormat="1" applyFont="1" applyBorder="1"/>
    <xf numFmtId="164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8" fontId="2" fillId="0" borderId="1" xfId="0" applyNumberFormat="1" applyFont="1" applyBorder="1"/>
    <xf numFmtId="10" fontId="0" fillId="0" borderId="2" xfId="2" applyNumberFormat="1" applyFont="1" applyBorder="1" applyAlignment="1">
      <alignment horizontal="center"/>
    </xf>
    <xf numFmtId="8" fontId="0" fillId="0" borderId="1" xfId="1" applyNumberFormat="1" applyFont="1" applyBorder="1"/>
    <xf numFmtId="44" fontId="0" fillId="0" borderId="0" xfId="0" applyNumberFormat="1"/>
    <xf numFmtId="8" fontId="2" fillId="0" borderId="0" xfId="0" applyNumberFormat="1" applyFont="1" applyBorder="1"/>
    <xf numFmtId="8" fontId="0" fillId="0" borderId="0" xfId="1" applyNumberFormat="1" applyFont="1"/>
    <xf numFmtId="165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44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Fill="1" applyBorder="1"/>
    <xf numFmtId="165" fontId="2" fillId="0" borderId="1" xfId="2" applyNumberFormat="1" applyFont="1" applyBorder="1" applyAlignment="1">
      <alignment horizontal="center"/>
    </xf>
    <xf numFmtId="8" fontId="0" fillId="0" borderId="0" xfId="0" applyNumberFormat="1"/>
    <xf numFmtId="8" fontId="0" fillId="0" borderId="0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FC24-000D-4582-9D57-72034BB715D2}">
  <dimension ref="A1:K158"/>
  <sheetViews>
    <sheetView tabSelected="1" topLeftCell="A118" zoomScale="130" zoomScaleNormal="130" workbookViewId="0">
      <selection activeCell="F127" sqref="E127:F127"/>
    </sheetView>
  </sheetViews>
  <sheetFormatPr baseColWidth="10" defaultRowHeight="15" x14ac:dyDescent="0.25"/>
  <cols>
    <col min="1" max="1" width="18" customWidth="1"/>
    <col min="2" max="2" width="17.7109375" customWidth="1"/>
    <col min="3" max="3" width="16.5703125" bestFit="1" customWidth="1"/>
    <col min="5" max="5" width="16" customWidth="1"/>
    <col min="6" max="6" width="16.5703125" bestFit="1" customWidth="1"/>
    <col min="10" max="10" width="15.42578125" bestFit="1" customWidth="1"/>
    <col min="11" max="11" width="16.5703125" bestFit="1" customWidth="1"/>
  </cols>
  <sheetData>
    <row r="1" spans="1:3" ht="18.75" x14ac:dyDescent="0.3">
      <c r="A1" s="2" t="s">
        <v>0</v>
      </c>
    </row>
    <row r="3" spans="1:3" x14ac:dyDescent="0.25">
      <c r="A3" s="1" t="s">
        <v>1</v>
      </c>
    </row>
    <row r="5" spans="1:3" x14ac:dyDescent="0.25">
      <c r="A5" s="4" t="s">
        <v>2</v>
      </c>
      <c r="B5" s="3">
        <v>0.08</v>
      </c>
    </row>
    <row r="7" spans="1:3" x14ac:dyDescent="0.25">
      <c r="A7" s="5" t="s">
        <v>3</v>
      </c>
      <c r="B7" s="5" t="s">
        <v>4</v>
      </c>
    </row>
    <row r="8" spans="1:3" x14ac:dyDescent="0.25">
      <c r="A8" s="4">
        <v>0</v>
      </c>
      <c r="B8" s="6">
        <v>0</v>
      </c>
    </row>
    <row r="9" spans="1:3" x14ac:dyDescent="0.25">
      <c r="A9" s="4">
        <v>1</v>
      </c>
      <c r="B9" s="6">
        <v>-1000</v>
      </c>
    </row>
    <row r="10" spans="1:3" x14ac:dyDescent="0.25">
      <c r="A10" s="4">
        <v>2</v>
      </c>
      <c r="B10" s="6">
        <v>-1000</v>
      </c>
    </row>
    <row r="11" spans="1:3" x14ac:dyDescent="0.25">
      <c r="A11" s="4">
        <v>3</v>
      </c>
      <c r="B11" s="6">
        <v>-1000</v>
      </c>
    </row>
    <row r="12" spans="1:3" x14ac:dyDescent="0.25">
      <c r="A12" s="4">
        <v>4</v>
      </c>
      <c r="B12" s="6">
        <v>-1000</v>
      </c>
    </row>
    <row r="13" spans="1:3" x14ac:dyDescent="0.25">
      <c r="A13" s="4">
        <v>5</v>
      </c>
      <c r="B13" s="6">
        <v>-1000</v>
      </c>
      <c r="C13" s="8">
        <f>-FV(B5,A13,B9)</f>
        <v>-5866.6009600000043</v>
      </c>
    </row>
    <row r="14" spans="1:3" x14ac:dyDescent="0.25">
      <c r="A14" s="4">
        <v>6</v>
      </c>
      <c r="B14" s="6">
        <v>0</v>
      </c>
    </row>
    <row r="15" spans="1:3" x14ac:dyDescent="0.25">
      <c r="A15" s="4">
        <v>7</v>
      </c>
      <c r="B15" s="6">
        <v>0</v>
      </c>
    </row>
    <row r="16" spans="1:3" x14ac:dyDescent="0.25">
      <c r="A16" s="4">
        <v>8</v>
      </c>
      <c r="B16" s="6">
        <v>0</v>
      </c>
    </row>
    <row r="17" spans="1:4" ht="15.75" thickBot="1" x14ac:dyDescent="0.3">
      <c r="A17" s="4">
        <v>9</v>
      </c>
      <c r="B17" s="6">
        <v>0</v>
      </c>
    </row>
    <row r="18" spans="1:4" ht="15.75" thickBot="1" x14ac:dyDescent="0.3">
      <c r="A18" s="4">
        <v>10</v>
      </c>
      <c r="B18" s="9">
        <f>FV(B5,5,0,C13)</f>
        <v>8619.9615059098414</v>
      </c>
    </row>
    <row r="21" spans="1:4" x14ac:dyDescent="0.25">
      <c r="A21" s="1" t="s">
        <v>5</v>
      </c>
    </row>
    <row r="23" spans="1:4" x14ac:dyDescent="0.25">
      <c r="A23" s="4" t="s">
        <v>2</v>
      </c>
      <c r="B23" s="3">
        <v>0.18</v>
      </c>
      <c r="C23" t="s">
        <v>6</v>
      </c>
    </row>
    <row r="25" spans="1:4" x14ac:dyDescent="0.25">
      <c r="A25" t="s">
        <v>7</v>
      </c>
      <c r="C25" s="10">
        <f>EFFECT(B23,1)</f>
        <v>0.17999999999999994</v>
      </c>
      <c r="D25" s="4" t="s">
        <v>11</v>
      </c>
    </row>
    <row r="26" spans="1:4" x14ac:dyDescent="0.25">
      <c r="A26" t="s">
        <v>8</v>
      </c>
      <c r="C26" s="10">
        <f>EFFECT(B23,2)</f>
        <v>0.18810000000000016</v>
      </c>
      <c r="D26" s="4" t="s">
        <v>11</v>
      </c>
    </row>
    <row r="27" spans="1:4" x14ac:dyDescent="0.25">
      <c r="A27" t="s">
        <v>9</v>
      </c>
      <c r="C27" s="10">
        <f>EFFECT(B23,12)</f>
        <v>0.19561817146153326</v>
      </c>
      <c r="D27" s="4" t="s">
        <v>11</v>
      </c>
    </row>
    <row r="28" spans="1:4" x14ac:dyDescent="0.25">
      <c r="A28" t="s">
        <v>10</v>
      </c>
      <c r="C28" s="10">
        <f>EFFECT(B23,365)</f>
        <v>0.19716424499274088</v>
      </c>
      <c r="D28" s="4" t="s">
        <v>11</v>
      </c>
    </row>
    <row r="31" spans="1:4" x14ac:dyDescent="0.25">
      <c r="A31" s="1" t="s">
        <v>12</v>
      </c>
    </row>
    <row r="32" spans="1:4" x14ac:dyDescent="0.25">
      <c r="A32" s="1"/>
    </row>
    <row r="33" spans="1:10" x14ac:dyDescent="0.25">
      <c r="A33" s="5" t="s">
        <v>2</v>
      </c>
      <c r="B33" s="3">
        <v>0.05</v>
      </c>
      <c r="C33" t="s">
        <v>14</v>
      </c>
    </row>
    <row r="34" spans="1:10" x14ac:dyDescent="0.25">
      <c r="A34" s="5" t="s">
        <v>2</v>
      </c>
      <c r="B34" s="3">
        <f>B33*2</f>
        <v>0.1</v>
      </c>
      <c r="C34" t="s">
        <v>37</v>
      </c>
    </row>
    <row r="35" spans="1:10" x14ac:dyDescent="0.25">
      <c r="A35" s="5" t="s">
        <v>2</v>
      </c>
      <c r="B35" s="12">
        <f>EFFECT(B34,2)</f>
        <v>0.10250000000000004</v>
      </c>
      <c r="C35" t="s">
        <v>16</v>
      </c>
      <c r="F35" t="s">
        <v>15</v>
      </c>
    </row>
    <row r="37" spans="1:10" x14ac:dyDescent="0.25">
      <c r="A37" s="1" t="s">
        <v>13</v>
      </c>
      <c r="B37" s="5" t="s">
        <v>4</v>
      </c>
      <c r="G37" s="1"/>
      <c r="H37" s="22"/>
    </row>
    <row r="38" spans="1:10" x14ac:dyDescent="0.25">
      <c r="A38" s="4">
        <v>0</v>
      </c>
      <c r="B38" s="6"/>
      <c r="G38" s="4"/>
      <c r="H38" s="6"/>
    </row>
    <row r="39" spans="1:10" x14ac:dyDescent="0.25">
      <c r="A39" s="4">
        <v>1</v>
      </c>
      <c r="B39" s="6">
        <v>-1000</v>
      </c>
      <c r="G39" s="4"/>
      <c r="H39" s="6"/>
    </row>
    <row r="40" spans="1:10" x14ac:dyDescent="0.25">
      <c r="A40" s="4">
        <v>2</v>
      </c>
      <c r="B40" s="6">
        <v>-1000</v>
      </c>
      <c r="G40" s="4"/>
      <c r="H40" s="6"/>
    </row>
    <row r="41" spans="1:10" x14ac:dyDescent="0.25">
      <c r="A41" s="4">
        <v>3</v>
      </c>
      <c r="B41" s="6">
        <v>-1000</v>
      </c>
      <c r="G41" s="4"/>
      <c r="H41" s="6"/>
    </row>
    <row r="42" spans="1:10" ht="15.75" thickBot="1" x14ac:dyDescent="0.3">
      <c r="A42" s="4">
        <v>4</v>
      </c>
      <c r="B42" s="6">
        <v>-1000</v>
      </c>
      <c r="G42" s="4"/>
      <c r="H42" s="6"/>
      <c r="I42" s="26"/>
    </row>
    <row r="43" spans="1:10" ht="15.75" thickBot="1" x14ac:dyDescent="0.3">
      <c r="A43" s="4">
        <v>5</v>
      </c>
      <c r="B43" s="6">
        <v>-1000</v>
      </c>
      <c r="C43" s="13">
        <f>FV(B35,A43,B39)</f>
        <v>6135.5573344140621</v>
      </c>
      <c r="E43" s="26"/>
      <c r="G43" s="4"/>
      <c r="H43" s="6"/>
      <c r="I43" s="26"/>
      <c r="J43" s="26"/>
    </row>
    <row r="46" spans="1:10" x14ac:dyDescent="0.25">
      <c r="A46" s="1" t="s">
        <v>17</v>
      </c>
    </row>
    <row r="48" spans="1:10" x14ac:dyDescent="0.25">
      <c r="A48" s="5" t="s">
        <v>2</v>
      </c>
      <c r="B48" s="3">
        <v>0.24</v>
      </c>
      <c r="C48" t="s">
        <v>11</v>
      </c>
    </row>
    <row r="50" spans="1:8" x14ac:dyDescent="0.25">
      <c r="A50" t="s">
        <v>18</v>
      </c>
      <c r="C50" s="14">
        <f>NOMINAL(B48,12)</f>
        <v>0.21705098980212867</v>
      </c>
      <c r="D50" t="s">
        <v>19</v>
      </c>
      <c r="G50" s="14">
        <f>C50/12</f>
        <v>1.8087582483510722E-2</v>
      </c>
      <c r="H50" t="s">
        <v>43</v>
      </c>
    </row>
    <row r="51" spans="1:8" x14ac:dyDescent="0.25">
      <c r="A51" t="s">
        <v>7</v>
      </c>
      <c r="C51" s="14">
        <f>NOMINAL(B48,1)</f>
        <v>0.24</v>
      </c>
      <c r="D51" t="s">
        <v>20</v>
      </c>
      <c r="G51" s="14">
        <f>C51/1</f>
        <v>0.24</v>
      </c>
      <c r="H51" t="s">
        <v>44</v>
      </c>
    </row>
    <row r="52" spans="1:8" x14ac:dyDescent="0.25">
      <c r="A52" t="s">
        <v>8</v>
      </c>
      <c r="C52" s="14">
        <f>NOMINAL(B48,2)</f>
        <v>0.22710574513200887</v>
      </c>
      <c r="D52" t="s">
        <v>21</v>
      </c>
      <c r="G52" s="14">
        <f>C52/2</f>
        <v>0.11355287256600444</v>
      </c>
      <c r="H52" t="s">
        <v>14</v>
      </c>
    </row>
    <row r="56" spans="1:8" x14ac:dyDescent="0.25">
      <c r="A56" s="1" t="s">
        <v>22</v>
      </c>
    </row>
    <row r="58" spans="1:8" x14ac:dyDescent="0.25">
      <c r="A58" s="5" t="s">
        <v>2</v>
      </c>
      <c r="B58" s="3">
        <v>0.1</v>
      </c>
      <c r="C58" t="s">
        <v>23</v>
      </c>
    </row>
    <row r="59" spans="1:8" x14ac:dyDescent="0.25">
      <c r="A59" s="5"/>
      <c r="B59" s="12"/>
    </row>
    <row r="61" spans="1:8" ht="15.75" thickBot="1" x14ac:dyDescent="0.3">
      <c r="A61" s="1" t="s">
        <v>13</v>
      </c>
      <c r="B61" s="5" t="s">
        <v>4</v>
      </c>
    </row>
    <row r="62" spans="1:8" ht="15.75" thickBot="1" x14ac:dyDescent="0.3">
      <c r="A62" s="4">
        <v>0</v>
      </c>
      <c r="B62" s="15">
        <f>PV(B58,A67,0,C67)</f>
        <v>-6209.2132305915493</v>
      </c>
    </row>
    <row r="63" spans="1:8" x14ac:dyDescent="0.25">
      <c r="A63" s="4">
        <v>1</v>
      </c>
      <c r="B63" s="6">
        <v>0</v>
      </c>
    </row>
    <row r="64" spans="1:8" x14ac:dyDescent="0.25">
      <c r="A64" s="4">
        <v>2</v>
      </c>
      <c r="B64" s="6">
        <v>0</v>
      </c>
    </row>
    <row r="65" spans="1:3" x14ac:dyDescent="0.25">
      <c r="A65" s="4">
        <v>3</v>
      </c>
      <c r="B65" s="6">
        <v>0</v>
      </c>
    </row>
    <row r="66" spans="1:3" ht="15.75" thickBot="1" x14ac:dyDescent="0.3">
      <c r="A66" s="4">
        <v>4</v>
      </c>
      <c r="B66" s="6">
        <v>0</v>
      </c>
    </row>
    <row r="67" spans="1:3" ht="15.75" thickBot="1" x14ac:dyDescent="0.3">
      <c r="A67" s="4">
        <v>5</v>
      </c>
      <c r="B67" s="6">
        <v>0</v>
      </c>
      <c r="C67" s="7">
        <v>10000</v>
      </c>
    </row>
    <row r="71" spans="1:3" x14ac:dyDescent="0.25">
      <c r="A71" s="1" t="s">
        <v>24</v>
      </c>
    </row>
    <row r="73" spans="1:3" x14ac:dyDescent="0.25">
      <c r="A73" s="5" t="s">
        <v>2</v>
      </c>
      <c r="B73" s="3">
        <v>0.1</v>
      </c>
      <c r="C73" t="s">
        <v>23</v>
      </c>
    </row>
    <row r="74" spans="1:3" x14ac:dyDescent="0.25">
      <c r="A74" s="5"/>
      <c r="B74" s="12"/>
    </row>
    <row r="76" spans="1:3" ht="15.75" thickBot="1" x14ac:dyDescent="0.3">
      <c r="A76" s="1" t="s">
        <v>13</v>
      </c>
      <c r="B76" s="5" t="s">
        <v>4</v>
      </c>
    </row>
    <row r="77" spans="1:3" ht="15.75" thickBot="1" x14ac:dyDescent="0.3">
      <c r="A77" s="4">
        <v>0</v>
      </c>
      <c r="B77" s="9">
        <f>NPV(B73,B78:B87)</f>
        <v>-7508.2627899954105</v>
      </c>
    </row>
    <row r="78" spans="1:3" x14ac:dyDescent="0.25">
      <c r="A78" s="4">
        <v>1</v>
      </c>
      <c r="B78" s="6">
        <v>0</v>
      </c>
    </row>
    <row r="79" spans="1:3" x14ac:dyDescent="0.25">
      <c r="A79" s="4">
        <v>2</v>
      </c>
      <c r="B79" s="6">
        <v>0</v>
      </c>
    </row>
    <row r="80" spans="1:3" x14ac:dyDescent="0.25">
      <c r="A80" s="4">
        <v>3</v>
      </c>
      <c r="B80" s="6">
        <v>0</v>
      </c>
    </row>
    <row r="81" spans="1:5" x14ac:dyDescent="0.25">
      <c r="A81" s="4">
        <v>4</v>
      </c>
      <c r="B81" s="6">
        <v>0</v>
      </c>
    </row>
    <row r="82" spans="1:5" x14ac:dyDescent="0.25">
      <c r="A82" s="4">
        <v>5</v>
      </c>
      <c r="B82" s="24">
        <v>0</v>
      </c>
    </row>
    <row r="83" spans="1:5" x14ac:dyDescent="0.25">
      <c r="A83" s="4">
        <v>6</v>
      </c>
      <c r="B83" s="6">
        <v>-5000</v>
      </c>
    </row>
    <row r="84" spans="1:5" x14ac:dyDescent="0.25">
      <c r="A84" s="4">
        <v>7</v>
      </c>
      <c r="B84" s="6">
        <v>-4000</v>
      </c>
      <c r="E84" s="16"/>
    </row>
    <row r="85" spans="1:5" x14ac:dyDescent="0.25">
      <c r="A85" s="4">
        <v>8</v>
      </c>
      <c r="B85" s="6">
        <v>-3000</v>
      </c>
    </row>
    <row r="86" spans="1:5" x14ac:dyDescent="0.25">
      <c r="A86" s="4">
        <v>9</v>
      </c>
      <c r="B86" s="6">
        <v>-2000</v>
      </c>
    </row>
    <row r="87" spans="1:5" x14ac:dyDescent="0.25">
      <c r="A87" s="4">
        <v>10</v>
      </c>
      <c r="B87" s="6">
        <v>-1000</v>
      </c>
    </row>
    <row r="91" spans="1:5" x14ac:dyDescent="0.25">
      <c r="A91" s="1" t="s">
        <v>25</v>
      </c>
    </row>
    <row r="93" spans="1:5" x14ac:dyDescent="0.25">
      <c r="A93" s="5" t="s">
        <v>2</v>
      </c>
      <c r="B93" s="3">
        <v>0.2</v>
      </c>
      <c r="C93" t="s">
        <v>23</v>
      </c>
    </row>
    <row r="94" spans="1:5" x14ac:dyDescent="0.25">
      <c r="A94" s="5"/>
      <c r="B94" s="12"/>
    </row>
    <row r="96" spans="1:5" ht="15.75" thickBot="1" x14ac:dyDescent="0.3">
      <c r="A96" s="1" t="s">
        <v>13</v>
      </c>
      <c r="B96" s="5" t="s">
        <v>4</v>
      </c>
    </row>
    <row r="97" spans="1:3" ht="15.75" thickBot="1" x14ac:dyDescent="0.3">
      <c r="A97" s="4">
        <v>0</v>
      </c>
      <c r="B97" s="15">
        <v>1000000</v>
      </c>
    </row>
    <row r="98" spans="1:3" x14ac:dyDescent="0.25">
      <c r="A98" s="4">
        <v>1</v>
      </c>
      <c r="B98" s="6"/>
    </row>
    <row r="99" spans="1:3" x14ac:dyDescent="0.25">
      <c r="A99" s="4">
        <v>2</v>
      </c>
      <c r="B99" s="6"/>
    </row>
    <row r="100" spans="1:3" x14ac:dyDescent="0.25">
      <c r="A100" s="4">
        <v>3</v>
      </c>
      <c r="B100" s="6"/>
    </row>
    <row r="101" spans="1:3" ht="15.75" thickBot="1" x14ac:dyDescent="0.3">
      <c r="A101" s="4">
        <v>4</v>
      </c>
      <c r="B101" s="6"/>
    </row>
    <row r="102" spans="1:3" ht="15.75" thickBot="1" x14ac:dyDescent="0.3">
      <c r="A102" s="4">
        <v>5</v>
      </c>
      <c r="B102" s="6"/>
      <c r="C102" s="15">
        <f>FV(B93,A102,0,B97)</f>
        <v>-2488320</v>
      </c>
    </row>
    <row r="106" spans="1:3" x14ac:dyDescent="0.25">
      <c r="A106" s="1" t="s">
        <v>26</v>
      </c>
    </row>
    <row r="108" spans="1:3" x14ac:dyDescent="0.25">
      <c r="A108" s="5" t="s">
        <v>2</v>
      </c>
      <c r="B108" s="11">
        <v>3.5000000000000003E-2</v>
      </c>
      <c r="C108" t="s">
        <v>14</v>
      </c>
    </row>
    <row r="109" spans="1:3" x14ac:dyDescent="0.25">
      <c r="A109" s="5"/>
      <c r="B109" s="12"/>
    </row>
    <row r="111" spans="1:3" ht="15.75" thickBot="1" x14ac:dyDescent="0.3">
      <c r="A111" s="1" t="s">
        <v>13</v>
      </c>
      <c r="B111" s="5" t="s">
        <v>4</v>
      </c>
    </row>
    <row r="112" spans="1:3" ht="15.75" thickBot="1" x14ac:dyDescent="0.3">
      <c r="A112" s="4">
        <v>0</v>
      </c>
      <c r="B112" s="15">
        <v>-2500000</v>
      </c>
    </row>
    <row r="113" spans="1:6" x14ac:dyDescent="0.25">
      <c r="A113" s="4"/>
      <c r="B113" s="6"/>
    </row>
    <row r="114" spans="1:6" x14ac:dyDescent="0.25">
      <c r="A114" s="4"/>
      <c r="B114" s="6"/>
    </row>
    <row r="115" spans="1:6" x14ac:dyDescent="0.25">
      <c r="A115" s="4"/>
      <c r="B115" s="6"/>
    </row>
    <row r="116" spans="1:6" ht="15.75" thickBot="1" x14ac:dyDescent="0.3">
      <c r="A116" s="4"/>
      <c r="B116" s="6"/>
    </row>
    <row r="117" spans="1:6" ht="15.75" thickBot="1" x14ac:dyDescent="0.3">
      <c r="A117" s="4">
        <v>40</v>
      </c>
      <c r="B117" s="6"/>
      <c r="C117" s="9">
        <f>FV(B108,A117,0,B112)</f>
        <v>9898149.3029317241</v>
      </c>
    </row>
    <row r="121" spans="1:6" x14ac:dyDescent="0.25">
      <c r="A121" s="1" t="s">
        <v>27</v>
      </c>
    </row>
    <row r="122" spans="1:6" x14ac:dyDescent="0.25">
      <c r="A122" s="1"/>
    </row>
    <row r="123" spans="1:6" x14ac:dyDescent="0.25">
      <c r="A123" s="5" t="s">
        <v>2</v>
      </c>
      <c r="B123" s="3">
        <v>0.05</v>
      </c>
      <c r="C123" t="s">
        <v>14</v>
      </c>
    </row>
    <row r="124" spans="1:6" x14ac:dyDescent="0.25">
      <c r="A124" s="5"/>
      <c r="B124" s="12"/>
    </row>
    <row r="126" spans="1:6" x14ac:dyDescent="0.25">
      <c r="A126" s="1" t="s">
        <v>28</v>
      </c>
      <c r="B126" s="5" t="s">
        <v>4</v>
      </c>
    </row>
    <row r="127" spans="1:6" x14ac:dyDescent="0.25">
      <c r="A127" s="4">
        <v>0</v>
      </c>
      <c r="B127" s="6">
        <v>-100000</v>
      </c>
      <c r="E127" s="27"/>
      <c r="F127" s="26"/>
    </row>
    <row r="128" spans="1:6" x14ac:dyDescent="0.25">
      <c r="A128" s="4">
        <v>1</v>
      </c>
      <c r="B128" s="18">
        <f>PMT($B$123,$A$137,$B$127)</f>
        <v>12950.457496545667</v>
      </c>
    </row>
    <row r="129" spans="1:8" x14ac:dyDescent="0.25">
      <c r="A129" s="4">
        <v>2</v>
      </c>
      <c r="B129" s="18">
        <f t="shared" ref="B129:B137" si="0">PMT($B$123,$A$137,$B$127)</f>
        <v>12950.457496545667</v>
      </c>
    </row>
    <row r="130" spans="1:8" x14ac:dyDescent="0.25">
      <c r="A130" s="4">
        <v>3</v>
      </c>
      <c r="B130" s="18">
        <f t="shared" si="0"/>
        <v>12950.457496545667</v>
      </c>
    </row>
    <row r="131" spans="1:8" x14ac:dyDescent="0.25">
      <c r="A131" s="4">
        <v>4</v>
      </c>
      <c r="B131" s="18">
        <f t="shared" si="0"/>
        <v>12950.457496545667</v>
      </c>
    </row>
    <row r="132" spans="1:8" x14ac:dyDescent="0.25">
      <c r="A132" s="4">
        <v>5</v>
      </c>
      <c r="B132" s="18">
        <f t="shared" si="0"/>
        <v>12950.457496545667</v>
      </c>
      <c r="C132" s="17"/>
    </row>
    <row r="133" spans="1:8" x14ac:dyDescent="0.25">
      <c r="A133" s="4">
        <v>6</v>
      </c>
      <c r="B133" s="18">
        <f t="shared" si="0"/>
        <v>12950.457496545667</v>
      </c>
    </row>
    <row r="134" spans="1:8" x14ac:dyDescent="0.25">
      <c r="A134" s="4">
        <v>7</v>
      </c>
      <c r="B134" s="18">
        <f t="shared" si="0"/>
        <v>12950.457496545667</v>
      </c>
    </row>
    <row r="135" spans="1:8" x14ac:dyDescent="0.25">
      <c r="A135" s="4">
        <v>8</v>
      </c>
      <c r="B135" s="18">
        <f t="shared" si="0"/>
        <v>12950.457496545667</v>
      </c>
      <c r="H135" s="1"/>
    </row>
    <row r="136" spans="1:8" x14ac:dyDescent="0.25">
      <c r="A136" s="4">
        <v>9</v>
      </c>
      <c r="B136" s="18">
        <f t="shared" si="0"/>
        <v>12950.457496545667</v>
      </c>
    </row>
    <row r="137" spans="1:8" x14ac:dyDescent="0.25">
      <c r="A137" s="4">
        <v>10</v>
      </c>
      <c r="B137" s="18">
        <f t="shared" si="0"/>
        <v>12950.457496545667</v>
      </c>
    </row>
    <row r="141" spans="1:8" x14ac:dyDescent="0.25">
      <c r="A141" s="1" t="s">
        <v>29</v>
      </c>
    </row>
    <row r="143" spans="1:8" x14ac:dyDescent="0.25">
      <c r="A143" s="4" t="s">
        <v>2</v>
      </c>
      <c r="B143" s="3">
        <v>0.28000000000000003</v>
      </c>
      <c r="C143" t="s">
        <v>30</v>
      </c>
    </row>
    <row r="144" spans="1:8" x14ac:dyDescent="0.25">
      <c r="A144" s="4" t="s">
        <v>31</v>
      </c>
      <c r="B144" s="19">
        <f>B143/6</f>
        <v>4.6666666666666669E-2</v>
      </c>
      <c r="C144" t="s">
        <v>32</v>
      </c>
    </row>
    <row r="145" spans="1:11" x14ac:dyDescent="0.25">
      <c r="A145" s="4" t="s">
        <v>31</v>
      </c>
      <c r="B145" s="20">
        <f>B144/(1-B144)</f>
        <v>4.8951048951048952E-2</v>
      </c>
      <c r="C145" t="s">
        <v>33</v>
      </c>
    </row>
    <row r="146" spans="1:11" ht="15.75" thickBot="1" x14ac:dyDescent="0.3">
      <c r="A146" s="4" t="s">
        <v>35</v>
      </c>
      <c r="B146" s="19">
        <f>B145*6</f>
        <v>0.2937062937062937</v>
      </c>
      <c r="C146" t="s">
        <v>36</v>
      </c>
    </row>
    <row r="147" spans="1:11" ht="15.75" thickBot="1" x14ac:dyDescent="0.3">
      <c r="A147" s="4" t="s">
        <v>34</v>
      </c>
      <c r="B147" s="25">
        <f>EFFECT(B146,6)</f>
        <v>0.33208313391286182</v>
      </c>
    </row>
    <row r="151" spans="1:11" x14ac:dyDescent="0.25">
      <c r="A151" s="1" t="s">
        <v>38</v>
      </c>
    </row>
    <row r="152" spans="1:11" x14ac:dyDescent="0.25">
      <c r="A152" t="s">
        <v>42</v>
      </c>
      <c r="B152" s="3">
        <v>0.25</v>
      </c>
    </row>
    <row r="153" spans="1:11" x14ac:dyDescent="0.25">
      <c r="A153" s="23" t="s">
        <v>39</v>
      </c>
      <c r="B153" s="23"/>
      <c r="D153" s="23" t="s">
        <v>41</v>
      </c>
      <c r="E153" s="23"/>
      <c r="I153" s="23" t="s">
        <v>41</v>
      </c>
      <c r="J153" s="23"/>
    </row>
    <row r="154" spans="1:11" ht="15.75" thickBot="1" x14ac:dyDescent="0.3">
      <c r="A154" s="5" t="s">
        <v>40</v>
      </c>
      <c r="B154" s="5" t="s">
        <v>4</v>
      </c>
      <c r="C154" s="5"/>
      <c r="D154" s="5" t="s">
        <v>40</v>
      </c>
      <c r="E154" s="5" t="s">
        <v>4</v>
      </c>
      <c r="I154" s="5" t="s">
        <v>40</v>
      </c>
      <c r="J154" s="5" t="s">
        <v>4</v>
      </c>
    </row>
    <row r="155" spans="1:11" ht="15.75" thickBot="1" x14ac:dyDescent="0.3">
      <c r="A155" s="4">
        <v>0</v>
      </c>
      <c r="B155" s="6">
        <v>-20000000</v>
      </c>
      <c r="C155" s="21">
        <f>B155+NPV(B152,B156:B158)</f>
        <v>-14246400</v>
      </c>
      <c r="D155" s="4">
        <v>0</v>
      </c>
      <c r="E155" s="6">
        <v>-8000000</v>
      </c>
      <c r="F155" s="21">
        <f>E155+NPV(B152,E156:E157)</f>
        <v>-19520000</v>
      </c>
      <c r="I155" s="4">
        <v>0</v>
      </c>
      <c r="J155" s="6">
        <v>0</v>
      </c>
      <c r="K155" s="21">
        <f>J155+NPV(B152,J156:J158)</f>
        <v>-15616000</v>
      </c>
    </row>
    <row r="156" spans="1:11" x14ac:dyDescent="0.25">
      <c r="A156" s="4">
        <v>1</v>
      </c>
      <c r="B156" s="6">
        <v>-200000</v>
      </c>
      <c r="D156" s="4">
        <v>1</v>
      </c>
      <c r="E156" s="6">
        <v>-8000000</v>
      </c>
      <c r="I156" s="4">
        <v>1</v>
      </c>
      <c r="J156" s="6">
        <v>-8000000</v>
      </c>
    </row>
    <row r="157" spans="1:11" x14ac:dyDescent="0.25">
      <c r="A157" s="4">
        <v>2</v>
      </c>
      <c r="B157" s="6">
        <v>-200000</v>
      </c>
      <c r="D157" s="4">
        <v>2</v>
      </c>
      <c r="E157" s="6">
        <v>-8000000</v>
      </c>
      <c r="I157" s="4">
        <v>2</v>
      </c>
      <c r="J157" s="6">
        <v>-8000000</v>
      </c>
    </row>
    <row r="158" spans="1:11" x14ac:dyDescent="0.25">
      <c r="A158" s="4">
        <v>3</v>
      </c>
      <c r="B158" s="6">
        <f>-200000+12000000</f>
        <v>11800000</v>
      </c>
      <c r="D158" s="4">
        <v>3</v>
      </c>
      <c r="E158" s="6"/>
      <c r="I158" s="4">
        <v>3</v>
      </c>
      <c r="J158" s="6">
        <v>-8000000</v>
      </c>
    </row>
  </sheetData>
  <mergeCells count="3">
    <mergeCell ref="A153:B153"/>
    <mergeCell ref="D153:E153"/>
    <mergeCell ref="I153:J1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</dc:creator>
  <cp:lastModifiedBy>Gómez</cp:lastModifiedBy>
  <dcterms:created xsi:type="dcterms:W3CDTF">2021-03-17T14:03:07Z</dcterms:created>
  <dcterms:modified xsi:type="dcterms:W3CDTF">2021-03-17T17:22:13Z</dcterms:modified>
</cp:coreProperties>
</file>