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UN 2021 IS\"/>
    </mc:Choice>
  </mc:AlternateContent>
  <xr:revisionPtr revIDLastSave="0" documentId="13_ncr:1_{9516C587-BFB4-4F16-B181-8CE8BB8A3F37}" xr6:coauthVersionLast="46" xr6:coauthVersionMax="46" xr10:uidLastSave="{00000000-0000-0000-0000-000000000000}"/>
  <bookViews>
    <workbookView xWindow="-120" yWindow="-120" windowWidth="29040" windowHeight="15840" xr2:uid="{25CFCE7F-DD40-4D21-934B-3D9CE77373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1" i="1" l="1"/>
  <c r="C139" i="1"/>
  <c r="D139" i="1"/>
  <c r="F132" i="1"/>
  <c r="D131" i="1"/>
  <c r="C132" i="1"/>
  <c r="B108" i="1"/>
  <c r="B107" i="1"/>
  <c r="B106" i="1"/>
  <c r="B105" i="1"/>
  <c r="B97" i="1"/>
  <c r="B96" i="1"/>
  <c r="B95" i="1"/>
  <c r="B94" i="1"/>
  <c r="B84" i="1"/>
  <c r="B83" i="1"/>
  <c r="B82" i="1"/>
  <c r="B81" i="1"/>
  <c r="AO25" i="1" l="1"/>
  <c r="S15" i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R15" i="1"/>
  <c r="AL17" i="1"/>
  <c r="AK21" i="1" l="1"/>
  <c r="AM17" i="1"/>
  <c r="AN17" i="1" s="1"/>
  <c r="AO17" i="1" s="1"/>
  <c r="AP17" i="1" s="1"/>
  <c r="AQ17" i="1" s="1"/>
  <c r="AR17" i="1" s="1"/>
  <c r="AS17" i="1" s="1"/>
  <c r="AL24" i="1" l="1"/>
  <c r="AK24" i="1" s="1"/>
  <c r="Y31" i="1" s="1"/>
</calcChain>
</file>

<file path=xl/sharedStrings.xml><?xml version="1.0" encoding="utf-8"?>
<sst xmlns="http://schemas.openxmlformats.org/spreadsheetml/2006/main" count="94" uniqueCount="61">
  <si>
    <t xml:space="preserve">UNIVERSIDAD NACIONAL DE COLOMBIA </t>
  </si>
  <si>
    <t xml:space="preserve">FINANZAS AVANZADAS </t>
  </si>
  <si>
    <t>TALLER No. 2</t>
  </si>
  <si>
    <t>VALOR MATRICULA ($)</t>
  </si>
  <si>
    <t>VALOR AHORRO ($)</t>
  </si>
  <si>
    <t>EDAD HIJO (AÑOS)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</si>
  <si>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</si>
  <si>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</si>
  <si>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</si>
  <si>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</si>
  <si>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</si>
  <si>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</si>
  <si>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</si>
  <si>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</si>
  <si>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</si>
  <si>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</si>
  <si>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</si>
  <si>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</si>
  <si>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año 13</t>
  </si>
  <si>
    <t>año 14</t>
  </si>
  <si>
    <t>año 15</t>
  </si>
  <si>
    <t>año 16</t>
  </si>
  <si>
    <t>año 17</t>
  </si>
  <si>
    <t>año 18</t>
  </si>
  <si>
    <t>año 19</t>
  </si>
  <si>
    <t>año 20</t>
  </si>
  <si>
    <t>año 21</t>
  </si>
  <si>
    <t>año 22</t>
  </si>
  <si>
    <t>año 23</t>
  </si>
  <si>
    <t>año 24</t>
  </si>
  <si>
    <t>Cumpleaños</t>
  </si>
  <si>
    <t>semestral</t>
  </si>
  <si>
    <t>anual</t>
  </si>
  <si>
    <t>incremento</t>
  </si>
  <si>
    <t>interes</t>
  </si>
  <si>
    <t>HOY</t>
  </si>
  <si>
    <t>interes semestral</t>
  </si>
  <si>
    <t>ANUALIDAD</t>
  </si>
  <si>
    <t>NACIMIENTO</t>
  </si>
  <si>
    <t>EVALUACION FINANCIERA DE PROYECTOS</t>
  </si>
  <si>
    <t>Métodos</t>
  </si>
  <si>
    <t>Periodo de recuperación</t>
  </si>
  <si>
    <t>Rendimiento sobre Activos  ROA</t>
  </si>
  <si>
    <t>Valor Presente Neto VPN</t>
  </si>
  <si>
    <t>Tasa interna de Retorno TIR</t>
  </si>
  <si>
    <t>Tasa Interna de Retorno Modificada  TIRM</t>
  </si>
  <si>
    <t>Ejemplo</t>
  </si>
  <si>
    <t>AÑOS</t>
  </si>
  <si>
    <t>A</t>
  </si>
  <si>
    <t>B</t>
  </si>
  <si>
    <t>C</t>
  </si>
  <si>
    <t>D</t>
  </si>
  <si>
    <t>FLUJOS DE EFECTIVO</t>
  </si>
  <si>
    <t>COSTO DE CAPITAL</t>
  </si>
  <si>
    <t>A POS</t>
  </si>
  <si>
    <t>A NEG</t>
  </si>
  <si>
    <t>VP NEG</t>
  </si>
  <si>
    <t>VF POS</t>
  </si>
  <si>
    <t>TIRM</t>
  </si>
  <si>
    <t>EXCEL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</si>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</sst>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2" borderId="0" xfId="0" applyFill="1"/>
    <xf numFmtId="0" fontId="0" fillId="0" borderId="0" xfId="0" applyAlignment="1">
      <alignment horizontal="left"/>
    </xf>
    <xf numFmtId="0" fontId="0" fillId="0" borderId="8" xfId="0" applyBorder="1"/>
    <xf numFmtId="164" fontId="0" fillId="0" borderId="1" xfId="1" applyNumberFormat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3" borderId="2" xfId="2" applyFont="1" applyFill="1" applyBorder="1"/>
    <xf numFmtId="44" fontId="0" fillId="0" borderId="7" xfId="0" applyNumberFormat="1" applyBorder="1"/>
    <xf numFmtId="44" fontId="0" fillId="0" borderId="0" xfId="0" applyNumberFormat="1" applyBorder="1"/>
    <xf numFmtId="44" fontId="0" fillId="0" borderId="0" xfId="0" applyNumberFormat="1"/>
    <xf numFmtId="44" fontId="3" fillId="0" borderId="7" xfId="0" applyNumberFormat="1" applyFont="1" applyBorder="1"/>
    <xf numFmtId="10" fontId="0" fillId="0" borderId="1" xfId="1" applyNumberFormat="1" applyFont="1" applyBorder="1"/>
    <xf numFmtId="10" fontId="0" fillId="0" borderId="1" xfId="1" applyNumberFormat="1" applyFont="1" applyBorder="1" applyAlignment="1">
      <alignment horizontal="center"/>
    </xf>
    <xf numFmtId="44" fontId="0" fillId="0" borderId="10" xfId="0" applyNumberFormat="1" applyBorder="1"/>
    <xf numFmtId="44" fontId="0" fillId="4" borderId="1" xfId="0" applyNumberFormat="1" applyFill="1" applyBorder="1"/>
    <xf numFmtId="0" fontId="3" fillId="4" borderId="0" xfId="0" applyFont="1" applyFill="1"/>
    <xf numFmtId="8" fontId="3" fillId="4" borderId="9" xfId="0" applyNumberFormat="1" applyFont="1" applyFill="1" applyBorder="1"/>
    <xf numFmtId="8" fontId="0" fillId="0" borderId="0" xfId="0" applyNumberFormat="1"/>
    <xf numFmtId="0" fontId="3" fillId="0" borderId="0" xfId="0" applyFont="1" applyAlignment="1">
      <alignment horizontal="center"/>
    </xf>
    <xf numFmtId="44" fontId="0" fillId="0" borderId="0" xfId="2" applyFont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44" fontId="0" fillId="0" borderId="1" xfId="0" applyNumberFormat="1" applyBorder="1"/>
    <xf numFmtId="10" fontId="0" fillId="3" borderId="1" xfId="1" applyNumberFormat="1" applyFont="1" applyFill="1" applyBorder="1"/>
    <xf numFmtId="9" fontId="0" fillId="0" borderId="1" xfId="1" applyFont="1" applyBorder="1" applyAlignment="1">
      <alignment horizontal="center"/>
    </xf>
    <xf numFmtId="44" fontId="0" fillId="3" borderId="1" xfId="0" applyNumberFormat="1" applyFill="1" applyBorder="1"/>
    <xf numFmtId="9" fontId="0" fillId="0" borderId="1" xfId="0" applyNumberFormat="1" applyBorder="1"/>
    <xf numFmtId="10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0" xfId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44" fontId="3" fillId="0" borderId="9" xfId="0" applyNumberFormat="1" applyFont="1" applyBorder="1"/>
    <xf numFmtId="8" fontId="3" fillId="0" borderId="9" xfId="0" applyNumberFormat="1" applyFont="1" applyBorder="1"/>
    <xf numFmtId="10" fontId="3" fillId="0" borderId="9" xfId="1" applyNumberFormat="1" applyFont="1" applyBorder="1" applyAlignment="1">
      <alignment horizontal="center"/>
    </xf>
    <xf numFmtId="165" fontId="0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1063136</xdr:colOff>
      <xdr:row>74</xdr:row>
      <xdr:rowOff>92319</xdr:rowOff>
    </xdr:from>
    <xdr:ext cx="3560847" cy="692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430AC91-DFF2-4FE9-923E-8CA416A8C049}"/>
                </a:ext>
              </a:extLst>
            </xdr:cNvPr>
            <xdr:cNvSpPr txBox="1"/>
          </xdr:nvSpPr>
          <xdr:spPr>
            <a:xfrm>
              <a:off x="1063136" y="14233281"/>
              <a:ext cx="3560847" cy="692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𝑅𝑂𝐴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=(</m:t>
                    </m:r>
                    <m:nary>
                      <m:naryPr>
                        <m:chr m:val="∑"/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6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𝑓𝑙𝑢𝑗𝑜𝑠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𝑒𝑓𝑒𝑐𝑡𝑖𝑣𝑜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 /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)/</m:t>
                        </m:r>
                        <m:sSub>
                          <m:sSub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430AC91-DFF2-4FE9-923E-8CA416A8C049}"/>
                </a:ext>
              </a:extLst>
            </xdr:cNvPr>
            <xdr:cNvSpPr txBox="1"/>
          </xdr:nvSpPr>
          <xdr:spPr>
            <a:xfrm>
              <a:off x="1063136" y="14233281"/>
              <a:ext cx="3560847" cy="692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𝑅𝑂𝐴=(∑24_(𝑡=0)^𝑁▒〖𝑓𝑙𝑢𝑗𝑜𝑠 𝑑𝑒 𝑒𝑓𝑒𝑐𝑡𝑖𝑣𝑜 𝑡 /𝑁)/𝐼_0 〗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630848</xdr:colOff>
      <xdr:row>133</xdr:row>
      <xdr:rowOff>172915</xdr:rowOff>
    </xdr:from>
    <xdr:ext cx="1122102" cy="4337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306109C-2547-4A79-B154-BB719EE75EC1}"/>
                </a:ext>
              </a:extLst>
            </xdr:cNvPr>
            <xdr:cNvSpPr txBox="1"/>
          </xdr:nvSpPr>
          <xdr:spPr>
            <a:xfrm>
              <a:off x="630848" y="25384857"/>
              <a:ext cx="1122102" cy="433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𝑉𝑃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𝑉𝐹</m:t>
                        </m:r>
                      </m:num>
                      <m:den>
                        <m:sSup>
                          <m:sSup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14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ES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</m:d>
                          </m:e>
                          <m:sup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306109C-2547-4A79-B154-BB719EE75EC1}"/>
                </a:ext>
              </a:extLst>
            </xdr:cNvPr>
            <xdr:cNvSpPr txBox="1"/>
          </xdr:nvSpPr>
          <xdr:spPr>
            <a:xfrm>
              <a:off x="630848" y="25384857"/>
              <a:ext cx="1122102" cy="433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𝑉𝑃=𝑉𝐹/(1+𝑖)^𝑛 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91F5-DA1D-48CC-8AC5-D4040E6832B2}">
  <dimension ref="A1:AX141"/>
  <sheetViews>
    <sheetView tabSelected="1" topLeftCell="A124" zoomScale="130" zoomScaleNormal="130" workbookViewId="0">
      <selection activeCell="K138" sqref="K138"/>
    </sheetView>
  </sheetViews>
  <sheetFormatPr baseColWidth="10" defaultRowHeight="15" x14ac:dyDescent="0.25"/>
  <cols>
    <col min="1" max="1" width="23.42578125" customWidth="1"/>
    <col min="17" max="36" width="15.42578125" bestFit="1" customWidth="1"/>
    <col min="37" max="38" width="16.5703125" bestFit="1" customWidth="1"/>
    <col min="39" max="45" width="15.42578125" bestFit="1" customWidth="1"/>
  </cols>
  <sheetData>
    <row r="1" spans="1:50" x14ac:dyDescent="0.25">
      <c r="A1" s="10" t="s">
        <v>0</v>
      </c>
    </row>
    <row r="2" spans="1:50" x14ac:dyDescent="0.25">
      <c r="A2" s="10" t="s">
        <v>1</v>
      </c>
    </row>
    <row r="3" spans="1:50" x14ac:dyDescent="0.25">
      <c r="A3" s="10" t="s">
        <v>2</v>
      </c>
    </row>
    <row r="4" spans="1:50" x14ac:dyDescent="0.25">
      <c r="P4" s="39" t="s">
        <v>35</v>
      </c>
      <c r="Q4" s="39"/>
    </row>
    <row r="5" spans="1:50" x14ac:dyDescent="0.25">
      <c r="B5" s="39" t="s">
        <v>38</v>
      </c>
      <c r="C5" s="39"/>
      <c r="Q5" s="3"/>
      <c r="R5" s="4"/>
    </row>
    <row r="6" spans="1:50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"/>
      <c r="R6" s="4"/>
    </row>
    <row r="7" spans="1:50" x14ac:dyDescent="0.25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"/>
      <c r="R7" s="4"/>
    </row>
    <row r="8" spans="1:50" x14ac:dyDescent="0.25">
      <c r="A8" s="10" t="s">
        <v>5</v>
      </c>
      <c r="C8" s="43" t="s">
        <v>6</v>
      </c>
      <c r="D8" s="44"/>
      <c r="E8" s="43" t="s">
        <v>7</v>
      </c>
      <c r="F8" s="44"/>
      <c r="G8" s="43" t="s">
        <v>8</v>
      </c>
      <c r="H8" s="44"/>
      <c r="I8" s="43" t="s">
        <v>9</v>
      </c>
      <c r="J8" s="44"/>
      <c r="K8" s="43" t="s">
        <v>10</v>
      </c>
      <c r="L8" s="44"/>
      <c r="M8" s="43" t="s">
        <v>11</v>
      </c>
      <c r="N8" s="44"/>
      <c r="O8" s="43" t="s">
        <v>12</v>
      </c>
      <c r="P8" s="45"/>
      <c r="Q8" s="41" t="s">
        <v>13</v>
      </c>
      <c r="R8" s="42"/>
      <c r="S8" s="41" t="s">
        <v>14</v>
      </c>
      <c r="T8" s="42"/>
      <c r="U8" s="41" t="s">
        <v>15</v>
      </c>
      <c r="V8" s="42"/>
      <c r="W8" s="41" t="s">
        <v>16</v>
      </c>
      <c r="X8" s="42"/>
      <c r="Y8" s="41" t="s">
        <v>17</v>
      </c>
      <c r="Z8" s="42"/>
      <c r="AA8" s="41" t="s">
        <v>18</v>
      </c>
      <c r="AB8" s="42"/>
      <c r="AC8" s="41" t="s">
        <v>19</v>
      </c>
      <c r="AD8" s="42"/>
      <c r="AE8" s="41" t="s">
        <v>20</v>
      </c>
      <c r="AF8" s="42"/>
      <c r="AG8" s="41" t="s">
        <v>21</v>
      </c>
      <c r="AH8" s="42"/>
      <c r="AI8" s="41" t="s">
        <v>22</v>
      </c>
      <c r="AJ8" s="42"/>
      <c r="AK8" s="41" t="s">
        <v>23</v>
      </c>
      <c r="AL8" s="42"/>
      <c r="AM8" s="41" t="s">
        <v>24</v>
      </c>
      <c r="AN8" s="42"/>
      <c r="AO8" s="41" t="s">
        <v>25</v>
      </c>
      <c r="AP8" s="42"/>
      <c r="AQ8" s="41" t="s">
        <v>26</v>
      </c>
      <c r="AR8" s="42"/>
      <c r="AS8" s="41" t="s">
        <v>27</v>
      </c>
      <c r="AT8" s="42"/>
      <c r="AU8" s="41" t="s">
        <v>28</v>
      </c>
      <c r="AV8" s="42"/>
      <c r="AW8" s="41" t="s">
        <v>29</v>
      </c>
      <c r="AX8" s="42"/>
    </row>
    <row r="9" spans="1:50" x14ac:dyDescent="0.25">
      <c r="A9" s="10" t="s">
        <v>30</v>
      </c>
      <c r="C9" s="6"/>
      <c r="D9" s="6">
        <v>1</v>
      </c>
      <c r="E9" s="6"/>
      <c r="F9" s="6">
        <v>2</v>
      </c>
      <c r="G9" s="6"/>
      <c r="H9" s="6">
        <v>3</v>
      </c>
      <c r="I9" s="6"/>
      <c r="J9" s="6">
        <v>4</v>
      </c>
      <c r="K9" s="6"/>
      <c r="L9" s="6">
        <v>5</v>
      </c>
      <c r="M9" s="6"/>
      <c r="N9" s="6">
        <v>6</v>
      </c>
      <c r="O9" s="6"/>
      <c r="P9" s="6">
        <v>7</v>
      </c>
      <c r="Q9" s="3"/>
      <c r="R9" s="4">
        <v>8</v>
      </c>
      <c r="T9">
        <v>9</v>
      </c>
      <c r="V9">
        <v>10</v>
      </c>
      <c r="X9">
        <v>11</v>
      </c>
      <c r="Z9">
        <v>12</v>
      </c>
      <c r="AB9">
        <v>13</v>
      </c>
      <c r="AD9">
        <v>14</v>
      </c>
      <c r="AF9">
        <v>15</v>
      </c>
      <c r="AH9">
        <v>16</v>
      </c>
      <c r="AJ9">
        <v>17</v>
      </c>
      <c r="AL9">
        <v>18</v>
      </c>
      <c r="AN9">
        <v>19</v>
      </c>
      <c r="AP9">
        <v>20</v>
      </c>
      <c r="AR9">
        <v>21</v>
      </c>
      <c r="AT9">
        <v>22</v>
      </c>
      <c r="AV9">
        <v>23</v>
      </c>
      <c r="AX9">
        <v>24</v>
      </c>
    </row>
    <row r="10" spans="1:50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3"/>
      <c r="R10" s="4"/>
    </row>
    <row r="11" spans="1:50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"/>
      <c r="R11" s="4"/>
    </row>
    <row r="12" spans="1:50" x14ac:dyDescent="0.2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4"/>
      <c r="R12" s="4"/>
    </row>
    <row r="13" spans="1:50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/>
      <c r="R13" s="4"/>
    </row>
    <row r="14" spans="1:50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"/>
      <c r="R14" s="4"/>
    </row>
    <row r="15" spans="1:50" x14ac:dyDescent="0.2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/>
      <c r="R15" s="15">
        <f>Q17*(1+B18)</f>
        <v>4123999.9999999995</v>
      </c>
      <c r="S15" s="16">
        <f>R15*(1+$B$18)</f>
        <v>4251843.9999999991</v>
      </c>
      <c r="T15" s="16">
        <f t="shared" ref="T15:AL15" si="0">S15*(1+$B$18)</f>
        <v>4383651.1639999989</v>
      </c>
      <c r="U15" s="16">
        <f t="shared" si="0"/>
        <v>4519544.3500839984</v>
      </c>
      <c r="V15" s="16">
        <f t="shared" si="0"/>
        <v>4659650.2249366017</v>
      </c>
      <c r="W15" s="16">
        <f t="shared" si="0"/>
        <v>4804099.3819096358</v>
      </c>
      <c r="X15" s="16">
        <f t="shared" si="0"/>
        <v>4953026.4627488339</v>
      </c>
      <c r="Y15" s="16">
        <f t="shared" si="0"/>
        <v>5106570.2830940476</v>
      </c>
      <c r="Z15" s="16">
        <f t="shared" si="0"/>
        <v>5264873.9618699625</v>
      </c>
      <c r="AA15" s="16">
        <f t="shared" si="0"/>
        <v>5428085.0546879312</v>
      </c>
      <c r="AB15" s="16">
        <f t="shared" si="0"/>
        <v>5596355.6913832566</v>
      </c>
      <c r="AC15" s="16">
        <f t="shared" si="0"/>
        <v>5769842.7178161368</v>
      </c>
      <c r="AD15" s="16">
        <f t="shared" si="0"/>
        <v>5948707.8420684366</v>
      </c>
      <c r="AE15" s="16">
        <f t="shared" si="0"/>
        <v>6133117.7851725575</v>
      </c>
      <c r="AF15" s="16">
        <f t="shared" si="0"/>
        <v>6323244.4365129061</v>
      </c>
      <c r="AG15" s="16">
        <f t="shared" si="0"/>
        <v>6519265.0140448054</v>
      </c>
      <c r="AH15" s="16">
        <f t="shared" si="0"/>
        <v>6721362.2294801939</v>
      </c>
      <c r="AI15" s="16">
        <f t="shared" si="0"/>
        <v>6929724.4585940791</v>
      </c>
      <c r="AJ15" s="16">
        <f t="shared" si="0"/>
        <v>7144545.9168104948</v>
      </c>
      <c r="AK15" s="16">
        <f t="shared" si="0"/>
        <v>7366026.8402316198</v>
      </c>
      <c r="AL15" s="16">
        <f t="shared" si="0"/>
        <v>7594373.6722787991</v>
      </c>
    </row>
    <row r="16" spans="1:50" ht="15.75" thickBot="1" x14ac:dyDescent="0.3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>
        <v>0</v>
      </c>
      <c r="R16" s="7">
        <v>1</v>
      </c>
      <c r="S16" s="7">
        <v>2</v>
      </c>
      <c r="T16" s="7">
        <v>3</v>
      </c>
      <c r="U16" s="7">
        <v>4</v>
      </c>
      <c r="V16" s="7">
        <v>5</v>
      </c>
      <c r="W16" s="7">
        <v>6</v>
      </c>
      <c r="X16" s="7">
        <v>7</v>
      </c>
      <c r="Y16" s="7">
        <v>8</v>
      </c>
      <c r="Z16" s="7">
        <v>9</v>
      </c>
      <c r="AA16" s="7">
        <v>10</v>
      </c>
      <c r="AB16" s="7">
        <v>11</v>
      </c>
      <c r="AC16" s="7">
        <v>12</v>
      </c>
      <c r="AD16" s="7">
        <v>13</v>
      </c>
      <c r="AE16" s="7">
        <v>14</v>
      </c>
      <c r="AF16" s="7">
        <v>15</v>
      </c>
      <c r="AG16" s="7">
        <v>16</v>
      </c>
      <c r="AH16" s="7">
        <v>17</v>
      </c>
      <c r="AI16" s="7">
        <v>18</v>
      </c>
      <c r="AJ16" s="7">
        <v>19</v>
      </c>
      <c r="AK16" s="7">
        <v>20</v>
      </c>
      <c r="AL16" s="7">
        <v>21</v>
      </c>
      <c r="AM16" s="7">
        <v>22</v>
      </c>
      <c r="AN16" s="7">
        <v>23</v>
      </c>
      <c r="AO16" s="7">
        <v>24</v>
      </c>
      <c r="AP16" s="7">
        <v>25</v>
      </c>
      <c r="AQ16" s="7">
        <v>26</v>
      </c>
      <c r="AR16" s="7">
        <v>27</v>
      </c>
      <c r="AS16" s="7">
        <v>28</v>
      </c>
    </row>
    <row r="17" spans="1:45" ht="15.75" thickBot="1" x14ac:dyDescent="0.3">
      <c r="A17" s="10" t="s">
        <v>3</v>
      </c>
      <c r="B17" t="s">
        <v>31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3">
        <v>4000000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"/>
      <c r="AL17" s="17">
        <f>Q17*(1+B18)^21</f>
        <v>7594373.6722788047</v>
      </c>
      <c r="AM17" s="14">
        <f>AL17*(1+$B$18)</f>
        <v>7829799.2561194468</v>
      </c>
      <c r="AN17" s="14">
        <f t="shared" ref="AN17:AS17" si="1">AM17*(1+$B$18)</f>
        <v>8072523.033059149</v>
      </c>
      <c r="AO17" s="14">
        <f t="shared" si="1"/>
        <v>8322771.2470839825</v>
      </c>
      <c r="AP17" s="14">
        <f t="shared" si="1"/>
        <v>8580777.1557435859</v>
      </c>
      <c r="AQ17" s="14">
        <f t="shared" si="1"/>
        <v>8846781.247571636</v>
      </c>
      <c r="AR17" s="14">
        <f t="shared" si="1"/>
        <v>9121031.4662463553</v>
      </c>
      <c r="AS17" s="14">
        <f t="shared" si="1"/>
        <v>9403783.441699991</v>
      </c>
    </row>
    <row r="18" spans="1:45" x14ac:dyDescent="0.25">
      <c r="A18" t="s">
        <v>33</v>
      </c>
      <c r="B18" s="9">
        <v>3.1E-2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3"/>
      <c r="R18" s="3"/>
      <c r="S18" s="3"/>
      <c r="T18" s="3"/>
      <c r="U18" s="3"/>
      <c r="V18" s="3"/>
      <c r="W18" s="3"/>
      <c r="X18" s="3"/>
      <c r="Y18" s="3"/>
      <c r="AL18" s="5"/>
      <c r="AM18" s="5"/>
      <c r="AN18" s="5"/>
      <c r="AO18" s="5"/>
      <c r="AP18" s="5"/>
      <c r="AQ18" s="5"/>
      <c r="AR18" s="5"/>
      <c r="AS18" s="5"/>
    </row>
    <row r="19" spans="1:45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3"/>
      <c r="R19" s="3"/>
      <c r="S19" s="3"/>
      <c r="T19" s="3"/>
      <c r="U19" s="3"/>
      <c r="V19" s="3"/>
      <c r="W19" s="3"/>
      <c r="X19" s="3"/>
      <c r="Y19" s="3"/>
      <c r="AL19" s="5"/>
      <c r="AM19" s="5"/>
      <c r="AN19" s="5"/>
      <c r="AO19" s="5"/>
      <c r="AP19" s="5"/>
      <c r="AQ19" s="5"/>
      <c r="AR19" s="5"/>
      <c r="AS19" s="5"/>
    </row>
    <row r="20" spans="1:45" x14ac:dyDescent="0.2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3"/>
      <c r="R20" s="3"/>
      <c r="S20" s="3"/>
      <c r="T20" s="3"/>
      <c r="U20" s="3"/>
      <c r="V20" s="3"/>
      <c r="W20" s="3"/>
      <c r="X20" s="3"/>
      <c r="Y20" s="3"/>
      <c r="AL20" s="5"/>
      <c r="AM20" s="5"/>
      <c r="AN20" s="5"/>
      <c r="AO20" s="5"/>
      <c r="AP20" s="5"/>
      <c r="AQ20" s="5"/>
      <c r="AR20" s="5"/>
      <c r="AS20" s="5"/>
    </row>
    <row r="21" spans="1:45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3"/>
      <c r="R21" s="3"/>
      <c r="S21" s="3"/>
      <c r="T21" s="3"/>
      <c r="U21" s="3"/>
      <c r="V21" s="3"/>
      <c r="W21" s="3"/>
      <c r="X21" s="3"/>
      <c r="Y21" s="3"/>
      <c r="AK21" s="24">
        <f>NPV(AO25,AL17:AS17)</f>
        <v>56284703.929067254</v>
      </c>
      <c r="AL21" s="5"/>
      <c r="AM21" s="5"/>
      <c r="AN21" s="5"/>
      <c r="AO21" s="5"/>
      <c r="AP21" s="5"/>
      <c r="AQ21" s="5"/>
      <c r="AR21" s="5"/>
      <c r="AS21" s="5"/>
    </row>
    <row r="22" spans="1:45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3"/>
      <c r="R22" s="3"/>
      <c r="S22" s="3"/>
      <c r="T22" s="3"/>
      <c r="U22" s="3"/>
      <c r="V22" s="3"/>
      <c r="W22" s="3"/>
      <c r="X22" s="3"/>
      <c r="Y22" s="3"/>
      <c r="AL22" s="5"/>
      <c r="AM22" s="5"/>
      <c r="AN22" s="5"/>
      <c r="AO22" s="5"/>
      <c r="AP22" s="5"/>
      <c r="AQ22" s="5"/>
      <c r="AR22" s="5"/>
      <c r="AS22" s="5"/>
    </row>
    <row r="23" spans="1:45" ht="15.75" thickBot="1" x14ac:dyDescent="0.3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AL23" s="5"/>
      <c r="AM23" s="5"/>
      <c r="AN23" s="5"/>
      <c r="AO23" s="5"/>
      <c r="AP23" s="5"/>
      <c r="AQ23" s="5"/>
      <c r="AR23" s="5"/>
      <c r="AS23" s="5"/>
    </row>
    <row r="24" spans="1:45" ht="15.75" thickBot="1" x14ac:dyDescent="0.3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AK24" s="21">
        <f>AL24/(1+AO25)</f>
        <v>56284703.929067254</v>
      </c>
      <c r="AL24" s="20">
        <f>AL17+NPV(AO25,AM17:AS17)</f>
        <v>58628023.739294618</v>
      </c>
      <c r="AM24" s="4"/>
      <c r="AN24" s="5"/>
      <c r="AO24" s="5"/>
      <c r="AP24" s="5"/>
      <c r="AQ24" s="5"/>
      <c r="AR24" s="5"/>
      <c r="AS24" s="5"/>
    </row>
    <row r="25" spans="1:45" x14ac:dyDescent="0.25">
      <c r="A25" s="10" t="s">
        <v>4</v>
      </c>
      <c r="B25" t="s">
        <v>32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S25" s="46">
        <v>1</v>
      </c>
      <c r="T25" s="47"/>
      <c r="U25" s="46">
        <v>2</v>
      </c>
      <c r="V25" s="48"/>
      <c r="W25" s="46">
        <v>3</v>
      </c>
      <c r="X25" s="47"/>
      <c r="Y25" s="46">
        <v>4</v>
      </c>
      <c r="Z25" s="47"/>
      <c r="AA25" s="46">
        <v>5</v>
      </c>
      <c r="AB25" s="47"/>
      <c r="AC25" s="46">
        <v>6</v>
      </c>
      <c r="AD25" s="47"/>
      <c r="AE25" s="46">
        <v>7</v>
      </c>
      <c r="AF25" s="47"/>
      <c r="AG25" s="46">
        <v>8</v>
      </c>
      <c r="AH25" s="47"/>
      <c r="AI25" s="46">
        <v>9</v>
      </c>
      <c r="AJ25" s="48"/>
      <c r="AK25" s="7">
        <v>10</v>
      </c>
      <c r="AN25" t="s">
        <v>36</v>
      </c>
      <c r="AO25" s="19">
        <f>((1+B26)^(1/2))-1</f>
        <v>4.1633332799982936E-2</v>
      </c>
    </row>
    <row r="26" spans="1:45" x14ac:dyDescent="0.25">
      <c r="A26" t="s">
        <v>34</v>
      </c>
      <c r="B26" s="9">
        <v>8.5000000000000006E-2</v>
      </c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  <c r="AG26" s="3"/>
      <c r="AH26" s="4"/>
      <c r="AI26" s="3"/>
      <c r="AJ26" s="8"/>
      <c r="AL26" s="4"/>
    </row>
    <row r="27" spans="1:45" x14ac:dyDescent="0.25"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G27" s="3"/>
      <c r="AH27" s="4"/>
      <c r="AI27" s="3"/>
      <c r="AJ27" s="8"/>
      <c r="AL27" s="4"/>
    </row>
    <row r="28" spans="1:45" x14ac:dyDescent="0.25">
      <c r="S28" s="3"/>
      <c r="T28" s="4"/>
      <c r="U28" s="3"/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  <c r="AG28" s="3"/>
      <c r="AH28" s="4"/>
      <c r="AI28" s="3"/>
      <c r="AJ28" s="8"/>
    </row>
    <row r="29" spans="1:45" x14ac:dyDescent="0.25">
      <c r="S29" s="3"/>
      <c r="T29" s="4"/>
      <c r="U29" s="3"/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  <c r="AG29" s="3"/>
      <c r="AH29" s="4"/>
      <c r="AI29" s="3"/>
      <c r="AJ29" s="8"/>
    </row>
    <row r="30" spans="1:45" ht="15.75" thickBot="1" x14ac:dyDescent="0.3"/>
    <row r="31" spans="1:45" ht="15.75" thickBot="1" x14ac:dyDescent="0.3">
      <c r="X31" s="22" t="s">
        <v>37</v>
      </c>
      <c r="Y31" s="23">
        <f>PMT(B26,10,0,AK24)</f>
        <v>-3794022.7245933767</v>
      </c>
    </row>
    <row r="39" spans="1:2" x14ac:dyDescent="0.25">
      <c r="A39" s="10" t="s">
        <v>39</v>
      </c>
    </row>
    <row r="41" spans="1:2" x14ac:dyDescent="0.25">
      <c r="A41" t="s">
        <v>40</v>
      </c>
    </row>
    <row r="43" spans="1:2" x14ac:dyDescent="0.25">
      <c r="A43" s="11">
        <v>1</v>
      </c>
      <c r="B43" t="s">
        <v>41</v>
      </c>
    </row>
    <row r="44" spans="1:2" x14ac:dyDescent="0.25">
      <c r="A44" s="11">
        <v>2</v>
      </c>
      <c r="B44" t="s">
        <v>42</v>
      </c>
    </row>
    <row r="45" spans="1:2" x14ac:dyDescent="0.25">
      <c r="A45" s="11">
        <v>3</v>
      </c>
      <c r="B45" t="s">
        <v>43</v>
      </c>
    </row>
    <row r="46" spans="1:2" x14ac:dyDescent="0.25">
      <c r="A46" s="11">
        <v>4</v>
      </c>
      <c r="B46" t="s">
        <v>44</v>
      </c>
    </row>
    <row r="48" spans="1:2" x14ac:dyDescent="0.25">
      <c r="A48" s="11">
        <v>5</v>
      </c>
      <c r="B48" t="s">
        <v>45</v>
      </c>
    </row>
    <row r="52" spans="1:5" x14ac:dyDescent="0.25">
      <c r="A52" t="s">
        <v>46</v>
      </c>
    </row>
    <row r="53" spans="1:5" x14ac:dyDescent="0.25">
      <c r="B53" s="40" t="s">
        <v>52</v>
      </c>
      <c r="C53" s="40"/>
      <c r="D53" s="40"/>
      <c r="E53" s="40"/>
    </row>
    <row r="54" spans="1:5" x14ac:dyDescent="0.25">
      <c r="A54" s="11" t="s">
        <v>47</v>
      </c>
      <c r="B54" s="25" t="s">
        <v>48</v>
      </c>
      <c r="C54" s="25" t="s">
        <v>49</v>
      </c>
      <c r="D54" s="25" t="s">
        <v>50</v>
      </c>
      <c r="E54" s="25" t="s">
        <v>51</v>
      </c>
    </row>
    <row r="55" spans="1:5" x14ac:dyDescent="0.25">
      <c r="A55" s="11">
        <v>0</v>
      </c>
      <c r="B55" s="26">
        <v>-1500</v>
      </c>
      <c r="C55" s="26">
        <v>-1500</v>
      </c>
      <c r="D55" s="26">
        <v>-1500</v>
      </c>
      <c r="E55" s="26">
        <v>-1500</v>
      </c>
    </row>
    <row r="56" spans="1:5" x14ac:dyDescent="0.25">
      <c r="A56" s="11">
        <v>1</v>
      </c>
      <c r="B56" s="26">
        <v>150</v>
      </c>
      <c r="C56" s="26">
        <v>0</v>
      </c>
      <c r="D56" s="26">
        <v>150</v>
      </c>
      <c r="E56" s="26">
        <v>300</v>
      </c>
    </row>
    <row r="57" spans="1:5" x14ac:dyDescent="0.25">
      <c r="A57" s="11">
        <v>2</v>
      </c>
      <c r="B57" s="26">
        <v>1350</v>
      </c>
      <c r="C57" s="26">
        <v>0</v>
      </c>
      <c r="D57" s="26">
        <v>300</v>
      </c>
      <c r="E57" s="26">
        <v>450</v>
      </c>
    </row>
    <row r="58" spans="1:5" x14ac:dyDescent="0.25">
      <c r="A58" s="11">
        <v>3</v>
      </c>
      <c r="B58" s="26">
        <v>150</v>
      </c>
      <c r="C58" s="26">
        <v>450</v>
      </c>
      <c r="D58" s="26">
        <v>450</v>
      </c>
      <c r="E58" s="26">
        <v>750</v>
      </c>
    </row>
    <row r="59" spans="1:5" x14ac:dyDescent="0.25">
      <c r="A59" s="11">
        <v>4</v>
      </c>
      <c r="B59" s="26">
        <v>-150</v>
      </c>
      <c r="C59" s="26">
        <v>1050</v>
      </c>
      <c r="D59" s="26">
        <v>600</v>
      </c>
      <c r="E59" s="26">
        <v>750</v>
      </c>
    </row>
    <row r="60" spans="1:5" x14ac:dyDescent="0.25">
      <c r="A60" s="11">
        <v>5</v>
      </c>
      <c r="B60" s="26">
        <v>-600</v>
      </c>
      <c r="C60" s="26">
        <v>1950</v>
      </c>
      <c r="D60" s="26">
        <v>1875</v>
      </c>
      <c r="E60" s="26">
        <v>900</v>
      </c>
    </row>
    <row r="63" spans="1:5" x14ac:dyDescent="0.25">
      <c r="A63" s="25">
        <v>1</v>
      </c>
      <c r="B63" s="10" t="s">
        <v>41</v>
      </c>
      <c r="C63" s="10"/>
    </row>
    <row r="65" spans="1:4" x14ac:dyDescent="0.25">
      <c r="A65" s="28" t="s">
        <v>48</v>
      </c>
      <c r="B65" s="29">
        <v>2</v>
      </c>
      <c r="C65" s="30" t="s">
        <v>47</v>
      </c>
    </row>
    <row r="66" spans="1:4" x14ac:dyDescent="0.25">
      <c r="A66" s="11" t="s">
        <v>49</v>
      </c>
      <c r="B66" s="27">
        <v>4</v>
      </c>
      <c r="C66" t="s">
        <v>47</v>
      </c>
    </row>
    <row r="67" spans="1:4" x14ac:dyDescent="0.25">
      <c r="A67" s="11" t="s">
        <v>50</v>
      </c>
      <c r="B67" s="27">
        <v>4</v>
      </c>
      <c r="C67" t="s">
        <v>47</v>
      </c>
    </row>
    <row r="68" spans="1:4" x14ac:dyDescent="0.25">
      <c r="A68" s="11" t="s">
        <v>51</v>
      </c>
      <c r="B68" s="27">
        <v>3</v>
      </c>
      <c r="C68" t="s">
        <v>47</v>
      </c>
    </row>
    <row r="73" spans="1:4" x14ac:dyDescent="0.25">
      <c r="A73" s="25">
        <v>2</v>
      </c>
      <c r="B73" s="10" t="s">
        <v>42</v>
      </c>
      <c r="C73" s="10"/>
      <c r="D73" s="10"/>
    </row>
    <row r="81" spans="1:3" x14ac:dyDescent="0.25">
      <c r="A81" s="11" t="s">
        <v>48</v>
      </c>
      <c r="B81" s="18">
        <f>((B55+B56+B57+B58+B59+B60)/5)/-B55</f>
        <v>-0.08</v>
      </c>
    </row>
    <row r="82" spans="1:3" x14ac:dyDescent="0.25">
      <c r="A82" s="28" t="s">
        <v>49</v>
      </c>
      <c r="B82" s="32">
        <f>((C55+C56+C57+C58+C59+C60)/5)/-C55</f>
        <v>0.26</v>
      </c>
    </row>
    <row r="83" spans="1:3" x14ac:dyDescent="0.25">
      <c r="A83" s="11" t="s">
        <v>50</v>
      </c>
      <c r="B83" s="18">
        <f>((D55+D56+D57+D58+D59+D60)/5)/-D55</f>
        <v>0.25</v>
      </c>
    </row>
    <row r="84" spans="1:3" x14ac:dyDescent="0.25">
      <c r="A84" s="11" t="s">
        <v>51</v>
      </c>
      <c r="B84" s="18">
        <f>((E55+E56+E57+E58+E59+E60)/5)/-E55</f>
        <v>0.22</v>
      </c>
    </row>
    <row r="88" spans="1:3" x14ac:dyDescent="0.25">
      <c r="A88" t="s">
        <v>53</v>
      </c>
      <c r="B88" s="33">
        <v>0.1</v>
      </c>
    </row>
    <row r="92" spans="1:3" x14ac:dyDescent="0.25">
      <c r="A92" s="25">
        <v>3</v>
      </c>
      <c r="B92" s="10" t="s">
        <v>43</v>
      </c>
      <c r="C92" s="10"/>
    </row>
    <row r="94" spans="1:3" x14ac:dyDescent="0.25">
      <c r="A94" s="11" t="s">
        <v>48</v>
      </c>
      <c r="B94" s="31">
        <f>B55+NPV(B88,B56:B60)</f>
        <v>-610.24147630253754</v>
      </c>
    </row>
    <row r="95" spans="1:3" x14ac:dyDescent="0.25">
      <c r="A95" s="11" t="s">
        <v>49</v>
      </c>
      <c r="B95" s="31">
        <f>C55+NPV(B88,C56:C60)</f>
        <v>766.05236850438541</v>
      </c>
    </row>
    <row r="96" spans="1:3" x14ac:dyDescent="0.25">
      <c r="A96" s="28" t="s">
        <v>50</v>
      </c>
      <c r="B96" s="34">
        <f>D55+NPV(B88,D56:D60)</f>
        <v>796.42473502182474</v>
      </c>
    </row>
    <row r="97" spans="1:4" x14ac:dyDescent="0.25">
      <c r="A97" s="11" t="s">
        <v>51</v>
      </c>
      <c r="B97" s="31">
        <f>E55+NPV(B88,E56:E60)</f>
        <v>779.20348212677891</v>
      </c>
    </row>
    <row r="103" spans="1:4" x14ac:dyDescent="0.25">
      <c r="A103" s="25">
        <v>4</v>
      </c>
      <c r="B103" s="10" t="s">
        <v>44</v>
      </c>
      <c r="C103" s="10"/>
      <c r="D103" s="10"/>
    </row>
    <row r="105" spans="1:4" x14ac:dyDescent="0.25">
      <c r="A105" s="11" t="s">
        <v>48</v>
      </c>
      <c r="B105" s="35" t="e">
        <f>IRR(B55:B60)</f>
        <v>#NUM!</v>
      </c>
      <c r="C105" s="38">
        <v>-2</v>
      </c>
    </row>
    <row r="106" spans="1:4" x14ac:dyDescent="0.25">
      <c r="A106" s="11" t="s">
        <v>49</v>
      </c>
      <c r="B106" s="36">
        <f>IRR(C55:C60)</f>
        <v>0.20919028022916808</v>
      </c>
    </row>
    <row r="107" spans="1:4" x14ac:dyDescent="0.25">
      <c r="A107" s="11" t="s">
        <v>50</v>
      </c>
      <c r="B107" s="36">
        <f>IRR(D55:D60)</f>
        <v>0.22786795424568207</v>
      </c>
    </row>
    <row r="108" spans="1:4" x14ac:dyDescent="0.25">
      <c r="A108" s="28" t="s">
        <v>51</v>
      </c>
      <c r="B108" s="37">
        <f>IRR(E55:E60)</f>
        <v>0.25380304701566425</v>
      </c>
    </row>
    <row r="114" spans="1:5" x14ac:dyDescent="0.25">
      <c r="A114" s="25">
        <v>5</v>
      </c>
      <c r="B114" s="10" t="s">
        <v>45</v>
      </c>
      <c r="C114" s="10"/>
      <c r="D114" s="10"/>
      <c r="E114" s="10"/>
    </row>
    <row r="116" spans="1:5" x14ac:dyDescent="0.25">
      <c r="A116" s="11" t="s">
        <v>48</v>
      </c>
      <c r="B116" s="2"/>
    </row>
    <row r="117" spans="1:5" x14ac:dyDescent="0.25">
      <c r="A117" s="11" t="s">
        <v>49</v>
      </c>
      <c r="B117" s="2"/>
    </row>
    <row r="118" spans="1:5" x14ac:dyDescent="0.25">
      <c r="A118" s="11" t="s">
        <v>50</v>
      </c>
      <c r="B118" s="2"/>
    </row>
    <row r="119" spans="1:5" x14ac:dyDescent="0.25">
      <c r="A119" s="11" t="s">
        <v>51</v>
      </c>
      <c r="B119" s="2"/>
    </row>
    <row r="121" spans="1:5" x14ac:dyDescent="0.25">
      <c r="A121" s="10" t="s">
        <v>53</v>
      </c>
      <c r="B121" s="50">
        <v>0.1</v>
      </c>
    </row>
    <row r="122" spans="1:5" x14ac:dyDescent="0.25">
      <c r="B122" s="49"/>
    </row>
    <row r="123" spans="1:5" x14ac:dyDescent="0.25">
      <c r="A123" s="12" t="s">
        <v>47</v>
      </c>
      <c r="B123" s="25" t="s">
        <v>48</v>
      </c>
      <c r="C123" s="25" t="s">
        <v>54</v>
      </c>
      <c r="D123" s="25" t="s">
        <v>55</v>
      </c>
    </row>
    <row r="124" spans="1:5" x14ac:dyDescent="0.25">
      <c r="A124" s="12">
        <v>0</v>
      </c>
      <c r="B124" s="26">
        <v>-1500</v>
      </c>
      <c r="C124" s="26">
        <v>0</v>
      </c>
      <c r="D124" s="26">
        <v>-1500</v>
      </c>
    </row>
    <row r="125" spans="1:5" x14ac:dyDescent="0.25">
      <c r="A125" s="12">
        <v>1</v>
      </c>
      <c r="B125" s="26">
        <v>150</v>
      </c>
      <c r="C125" s="26">
        <v>150</v>
      </c>
      <c r="D125" s="26">
        <v>0</v>
      </c>
    </row>
    <row r="126" spans="1:5" x14ac:dyDescent="0.25">
      <c r="A126" s="12">
        <v>2</v>
      </c>
      <c r="B126" s="26">
        <v>1350</v>
      </c>
      <c r="C126" s="26">
        <v>1350</v>
      </c>
      <c r="D126" s="26">
        <v>0</v>
      </c>
    </row>
    <row r="127" spans="1:5" x14ac:dyDescent="0.25">
      <c r="A127" s="12">
        <v>3</v>
      </c>
      <c r="B127" s="26">
        <v>150</v>
      </c>
      <c r="C127" s="26">
        <v>150</v>
      </c>
      <c r="D127" s="26">
        <v>0</v>
      </c>
    </row>
    <row r="128" spans="1:5" x14ac:dyDescent="0.25">
      <c r="A128" s="12">
        <v>4</v>
      </c>
      <c r="B128" s="26">
        <v>-150</v>
      </c>
      <c r="C128" s="26">
        <v>0</v>
      </c>
      <c r="D128" s="26">
        <v>-150</v>
      </c>
    </row>
    <row r="129" spans="1:6" x14ac:dyDescent="0.25">
      <c r="A129" s="12">
        <v>5</v>
      </c>
      <c r="B129" s="26">
        <v>-600</v>
      </c>
      <c r="C129" s="26">
        <v>0</v>
      </c>
      <c r="D129" s="26">
        <v>-600</v>
      </c>
    </row>
    <row r="130" spans="1:6" ht="15.75" thickBot="1" x14ac:dyDescent="0.3"/>
    <row r="131" spans="1:6" ht="15.75" thickBot="1" x14ac:dyDescent="0.3">
      <c r="A131" s="10" t="s">
        <v>56</v>
      </c>
      <c r="B131" s="10"/>
      <c r="C131" s="10"/>
      <c r="D131" s="51">
        <f>-D124-NPV(B121,D125:D129)</f>
        <v>1975.0048121402533</v>
      </c>
    </row>
    <row r="132" spans="1:6" ht="15.75" thickBot="1" x14ac:dyDescent="0.3">
      <c r="A132" s="10" t="s">
        <v>57</v>
      </c>
      <c r="B132" s="10"/>
      <c r="C132" s="52">
        <f>-FV(B121,4,0,C125)-FV(B121,3,0,C126)-FV(B121,2,0,C127)</f>
        <v>2197.9650000000006</v>
      </c>
      <c r="D132" s="10"/>
      <c r="F132" s="16">
        <f>((C125*(1+B121)^4))+((C126*(1+B121)^3))+((C127*(1+B121)^2))</f>
        <v>2197.9650000000006</v>
      </c>
    </row>
    <row r="138" spans="1:6" ht="15.75" thickBot="1" x14ac:dyDescent="0.3"/>
    <row r="139" spans="1:6" ht="15.75" thickBot="1" x14ac:dyDescent="0.3">
      <c r="A139" s="25" t="s">
        <v>60</v>
      </c>
      <c r="B139" s="10" t="s">
        <v>58</v>
      </c>
      <c r="C139" s="53">
        <f>D139</f>
        <v>2.1622673382512225E-2</v>
      </c>
      <c r="D139" s="54">
        <f>((C132/D131)^(1/5))-1</f>
        <v>2.1622673382512225E-2</v>
      </c>
    </row>
    <row r="140" spans="1:6" ht="15.75" thickBot="1" x14ac:dyDescent="0.3"/>
    <row r="141" spans="1:6" ht="15.75" thickBot="1" x14ac:dyDescent="0.3">
      <c r="A141" t="s">
        <v>59</v>
      </c>
      <c r="B141" s="10" t="s">
        <v>58</v>
      </c>
      <c r="C141" s="53">
        <f>MIRR(B124:B129,B121,B121)</f>
        <v>2.1622673382512225E-2</v>
      </c>
    </row>
  </sheetData>
  <mergeCells count="36">
    <mergeCell ref="AE25:AF25"/>
    <mergeCell ref="AG25:AH25"/>
    <mergeCell ref="AI25:AJ25"/>
    <mergeCell ref="S25:T25"/>
    <mergeCell ref="U25:V25"/>
    <mergeCell ref="W25:X25"/>
    <mergeCell ref="Y25:Z25"/>
    <mergeCell ref="AA25:AB25"/>
    <mergeCell ref="AC25:AD25"/>
    <mergeCell ref="AW8:AX8"/>
    <mergeCell ref="AA8:AB8"/>
    <mergeCell ref="AC8:AD8"/>
    <mergeCell ref="AE8:AF8"/>
    <mergeCell ref="AG8:AH8"/>
    <mergeCell ref="AI8:AJ8"/>
    <mergeCell ref="AK8:AL8"/>
    <mergeCell ref="AM8:AN8"/>
    <mergeCell ref="AO8:AP8"/>
    <mergeCell ref="AQ8:AR8"/>
    <mergeCell ref="AS8:AT8"/>
    <mergeCell ref="AU8:AV8"/>
    <mergeCell ref="P4:Q4"/>
    <mergeCell ref="B5:C5"/>
    <mergeCell ref="B53:E53"/>
    <mergeCell ref="Y8:Z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Gómez</dc:creator>
  <cp:lastModifiedBy>Gómez</cp:lastModifiedBy>
  <dcterms:created xsi:type="dcterms:W3CDTF">2021-04-11T22:17:26Z</dcterms:created>
  <dcterms:modified xsi:type="dcterms:W3CDTF">2021-04-14T16:28:51Z</dcterms:modified>
</cp:coreProperties>
</file>